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EstaPasta_de_trabalho" defaultThemeVersion="124226"/>
  <mc:AlternateContent xmlns:mc="http://schemas.openxmlformats.org/markup-compatibility/2006">
    <mc:Choice Requires="x15">
      <x15ac:absPath xmlns:x15ac="http://schemas.microsoft.com/office/spreadsheetml/2010/11/ac" url="C:\scan\Querys\cbhpm\"/>
    </mc:Choice>
  </mc:AlternateContent>
  <xr:revisionPtr revIDLastSave="0" documentId="13_ncr:1_{11A4469E-75D1-499D-B6F8-C99684211B55}" xr6:coauthVersionLast="47" xr6:coauthVersionMax="47" xr10:uidLastSave="{00000000-0000-0000-0000-000000000000}"/>
  <bookViews>
    <workbookView xWindow="-120" yWindow="-120" windowWidth="29040" windowHeight="15720" tabRatio="788" xr2:uid="{00000000-000D-0000-FFFF-FFFF00000000}"/>
  </bookViews>
  <sheets>
    <sheet name="TABELA HONORÁRIOS MÉDICOS2026" sheetId="1" r:id="rId1"/>
    <sheet name="Parâmetro - Portes e Uco" sheetId="7" state="hidden" r:id="rId2"/>
    <sheet name="TO, psico, fono,nutrição" sheetId="23" r:id="rId3"/>
    <sheet name="COBERTURA DUT- ROL" sheetId="32" r:id="rId4"/>
  </sheets>
  <definedNames>
    <definedName name="_xlnm._FilterDatabase" localSheetId="3" hidden="1">'COBERTURA DUT- ROL'!$A$8:$O$6757</definedName>
    <definedName name="_xlnm._FilterDatabase" localSheetId="0" hidden="1">'TABELA HONORÁRIOS MÉDICOS2026'!$A$11:$S$4792</definedName>
    <definedName name="_xlnm._FilterDatabase" localSheetId="2" hidden="1">'TO, psico, fono,nutrição'!#REF!</definedName>
    <definedName name="_xlnm.Print_Area" localSheetId="3">'COBERTURA DUT- ROL'!$A$1:$O$6699</definedName>
    <definedName name="_xlnm.Print_Titles" localSheetId="3">'COBERTURA DUT- ROL'!$1:$8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1" i="7" l="1"/>
  <c r="AF17" i="7"/>
  <c r="N3108" i="1"/>
  <c r="F3108" i="1"/>
  <c r="F420" i="1"/>
  <c r="Q420" i="1" s="1"/>
  <c r="F13" i="1"/>
  <c r="C23" i="23"/>
  <c r="C21" i="23"/>
  <c r="C20" i="23"/>
  <c r="C18" i="23"/>
  <c r="C13" i="23"/>
  <c r="C11" i="23"/>
  <c r="C9" i="23"/>
  <c r="C8" i="23"/>
  <c r="C6" i="23"/>
  <c r="Q3977" i="1"/>
  <c r="Q3978" i="1"/>
  <c r="Q3975" i="1"/>
  <c r="Q3976" i="1"/>
  <c r="Q3974" i="1"/>
  <c r="Q3926" i="1"/>
  <c r="Q3927" i="1"/>
  <c r="N3857" i="1"/>
  <c r="F3795" i="1"/>
  <c r="Q3795" i="1" s="1"/>
  <c r="N3552" i="1"/>
  <c r="N3551" i="1"/>
  <c r="Q285" i="1"/>
  <c r="H4392" i="1"/>
  <c r="H4389" i="1"/>
  <c r="H4388" i="1"/>
  <c r="H4387" i="1"/>
  <c r="H4386" i="1"/>
  <c r="H4385" i="1"/>
  <c r="H4384" i="1"/>
  <c r="H4383" i="1"/>
  <c r="H4382" i="1"/>
  <c r="H4381" i="1"/>
  <c r="H4380" i="1"/>
  <c r="H4379" i="1"/>
  <c r="H4378" i="1"/>
  <c r="H4377" i="1"/>
  <c r="H4376" i="1"/>
  <c r="H4375" i="1"/>
  <c r="H4374" i="1"/>
  <c r="H4373" i="1"/>
  <c r="H4372" i="1"/>
  <c r="H4371" i="1"/>
  <c r="H4370" i="1"/>
  <c r="H4369" i="1"/>
  <c r="H4368" i="1"/>
  <c r="H4367" i="1"/>
  <c r="H4366" i="1"/>
  <c r="H4365" i="1"/>
  <c r="H4364" i="1"/>
  <c r="H4363" i="1"/>
  <c r="H4362" i="1"/>
  <c r="H4361" i="1"/>
  <c r="H4360" i="1"/>
  <c r="H4359" i="1"/>
  <c r="H4358" i="1"/>
  <c r="H4357" i="1"/>
  <c r="H4356" i="1"/>
  <c r="H4355" i="1"/>
  <c r="H4354" i="1"/>
  <c r="H4353" i="1"/>
  <c r="H4352" i="1"/>
  <c r="H4351" i="1"/>
  <c r="H4350" i="1"/>
  <c r="H4349" i="1"/>
  <c r="H4348" i="1"/>
  <c r="H4347" i="1"/>
  <c r="H4346" i="1"/>
  <c r="H4345" i="1"/>
  <c r="H4344" i="1"/>
  <c r="H4343" i="1"/>
  <c r="H4342" i="1"/>
  <c r="H4341" i="1"/>
  <c r="H4340" i="1"/>
  <c r="H4339" i="1"/>
  <c r="H4338" i="1"/>
  <c r="H4337" i="1"/>
  <c r="H4336" i="1"/>
  <c r="H4335" i="1"/>
  <c r="H4334" i="1"/>
  <c r="H4333" i="1"/>
  <c r="H4332" i="1"/>
  <c r="H4331" i="1"/>
  <c r="H4330" i="1"/>
  <c r="H4329" i="1"/>
  <c r="H4328" i="1"/>
  <c r="H4327" i="1"/>
  <c r="H4326" i="1"/>
  <c r="H4325" i="1"/>
  <c r="H4324" i="1"/>
  <c r="H4323" i="1"/>
  <c r="H4322" i="1"/>
  <c r="H4321" i="1"/>
  <c r="H4320" i="1"/>
  <c r="H4319" i="1"/>
  <c r="H4318" i="1"/>
  <c r="H4317" i="1"/>
  <c r="H4316" i="1"/>
  <c r="H4315" i="1"/>
  <c r="H4314" i="1"/>
  <c r="H4313" i="1"/>
  <c r="H4312" i="1"/>
  <c r="H4311" i="1"/>
  <c r="H4310" i="1"/>
  <c r="H4309" i="1"/>
  <c r="H4308" i="1"/>
  <c r="H4307" i="1"/>
  <c r="H4306" i="1"/>
  <c r="H4305" i="1"/>
  <c r="H4304" i="1"/>
  <c r="H4303" i="1"/>
  <c r="H4302" i="1"/>
  <c r="H4301" i="1"/>
  <c r="H4300" i="1"/>
  <c r="H4299" i="1"/>
  <c r="H4298" i="1"/>
  <c r="H4297" i="1"/>
  <c r="H4296" i="1"/>
  <c r="H4295" i="1"/>
  <c r="H4294" i="1"/>
  <c r="H4293" i="1"/>
  <c r="H4292" i="1"/>
  <c r="H4291" i="1"/>
  <c r="H4290" i="1"/>
  <c r="H4289" i="1"/>
  <c r="H4288" i="1"/>
  <c r="H4287" i="1"/>
  <c r="H4286" i="1"/>
  <c r="H4285" i="1"/>
  <c r="H3775" i="1"/>
  <c r="H3774" i="1"/>
  <c r="H2732" i="1"/>
  <c r="H2731" i="1"/>
  <c r="H2730" i="1"/>
  <c r="H2729" i="1"/>
  <c r="H2728" i="1"/>
  <c r="H2727" i="1"/>
  <c r="H2726" i="1"/>
  <c r="H2725" i="1"/>
  <c r="H2724" i="1"/>
  <c r="H2723" i="1"/>
  <c r="H2722" i="1"/>
  <c r="H2721" i="1"/>
  <c r="H2720" i="1"/>
  <c r="H2719" i="1"/>
  <c r="H2718" i="1"/>
  <c r="H2717" i="1"/>
  <c r="H2716" i="1"/>
  <c r="H2715" i="1"/>
  <c r="H2714" i="1"/>
  <c r="H2713" i="1"/>
  <c r="H2712" i="1"/>
  <c r="H2711" i="1"/>
  <c r="H2710" i="1"/>
  <c r="H2709" i="1"/>
  <c r="H2708" i="1"/>
  <c r="H2707" i="1"/>
  <c r="H2706" i="1"/>
  <c r="H2705" i="1"/>
  <c r="H2704" i="1"/>
  <c r="H2703" i="1"/>
  <c r="H2697" i="1"/>
  <c r="H2696" i="1"/>
  <c r="H2695" i="1"/>
  <c r="H2692" i="1"/>
  <c r="H2690" i="1"/>
  <c r="H2689" i="1"/>
  <c r="H2688" i="1"/>
  <c r="H2686" i="1"/>
  <c r="H2685" i="1"/>
  <c r="H2683" i="1"/>
  <c r="H2682" i="1"/>
  <c r="H2681" i="1"/>
  <c r="H2680" i="1"/>
  <c r="H2679" i="1"/>
  <c r="H2678" i="1"/>
  <c r="H2677" i="1"/>
  <c r="H2676" i="1"/>
  <c r="H2675" i="1"/>
  <c r="H2674" i="1"/>
  <c r="H2673" i="1"/>
  <c r="H2672" i="1"/>
  <c r="H2671" i="1"/>
  <c r="H2670" i="1"/>
  <c r="H2669" i="1"/>
  <c r="H2668" i="1"/>
  <c r="H2667" i="1"/>
  <c r="H2666" i="1"/>
  <c r="H2665" i="1"/>
  <c r="H2664" i="1"/>
  <c r="H2663" i="1"/>
  <c r="H2662" i="1"/>
  <c r="H2661" i="1"/>
  <c r="H2660" i="1"/>
  <c r="H2659" i="1"/>
  <c r="H2658" i="1"/>
  <c r="H2657" i="1"/>
  <c r="H2656" i="1"/>
  <c r="H2655" i="1"/>
  <c r="H2654" i="1"/>
  <c r="H2653" i="1"/>
  <c r="H2652" i="1"/>
  <c r="H2651" i="1"/>
  <c r="H2650" i="1"/>
  <c r="H2649" i="1"/>
  <c r="H2643" i="1"/>
  <c r="H2645" i="1"/>
  <c r="H2644" i="1"/>
  <c r="H2641" i="1"/>
  <c r="H2640" i="1"/>
  <c r="H2639" i="1"/>
  <c r="H2638" i="1"/>
  <c r="H2637" i="1"/>
  <c r="H2636" i="1"/>
  <c r="H2635" i="1"/>
  <c r="H2634" i="1"/>
  <c r="H2633" i="1"/>
  <c r="H2632" i="1"/>
  <c r="H2631" i="1"/>
  <c r="H2630" i="1"/>
  <c r="H2629" i="1"/>
  <c r="H2628" i="1"/>
  <c r="H2627" i="1"/>
  <c r="H2626" i="1"/>
  <c r="H2625" i="1"/>
  <c r="H2624" i="1"/>
  <c r="H2623" i="1"/>
  <c r="H2622" i="1"/>
  <c r="H2621" i="1"/>
  <c r="H2620" i="1"/>
  <c r="H2619" i="1"/>
  <c r="H2618" i="1"/>
  <c r="H2617" i="1"/>
  <c r="H2616" i="1"/>
  <c r="H2615" i="1"/>
  <c r="H2614" i="1"/>
  <c r="H2613" i="1"/>
  <c r="H2612" i="1"/>
  <c r="H2611" i="1"/>
  <c r="H2606" i="1"/>
  <c r="H2604" i="1"/>
  <c r="H2603" i="1"/>
  <c r="H2602" i="1"/>
  <c r="H2601" i="1"/>
  <c r="H2600" i="1"/>
  <c r="H2599" i="1"/>
  <c r="H2598" i="1"/>
  <c r="H2597" i="1"/>
  <c r="H2596" i="1"/>
  <c r="H2595" i="1"/>
  <c r="H2594" i="1"/>
  <c r="H2593" i="1"/>
  <c r="H2592" i="1"/>
  <c r="H2589" i="1"/>
  <c r="H2588" i="1"/>
  <c r="H2587" i="1"/>
  <c r="H2586" i="1"/>
  <c r="H2585" i="1"/>
  <c r="H2584" i="1"/>
  <c r="H2583" i="1"/>
  <c r="H2582" i="1"/>
  <c r="H2581" i="1"/>
  <c r="H2580" i="1"/>
  <c r="H2579" i="1"/>
  <c r="H2578" i="1"/>
  <c r="H2577" i="1"/>
  <c r="H2576" i="1"/>
  <c r="H2575" i="1"/>
  <c r="H2574" i="1"/>
  <c r="H2573" i="1"/>
  <c r="H2572" i="1"/>
  <c r="H2571" i="1"/>
  <c r="H2570" i="1"/>
  <c r="H2569" i="1"/>
  <c r="H2568" i="1"/>
  <c r="H2567" i="1"/>
  <c r="H2565" i="1"/>
  <c r="H2564" i="1"/>
  <c r="H2563" i="1"/>
  <c r="H2562" i="1"/>
  <c r="H2561" i="1"/>
  <c r="H2560" i="1"/>
  <c r="H2559" i="1"/>
  <c r="H2557" i="1"/>
  <c r="H2556" i="1"/>
  <c r="H2555" i="1"/>
  <c r="H2525" i="1"/>
  <c r="H2524" i="1"/>
  <c r="H2523" i="1"/>
  <c r="H2522" i="1"/>
  <c r="H2521" i="1"/>
  <c r="H2520" i="1"/>
  <c r="H2519" i="1"/>
  <c r="H2518" i="1"/>
  <c r="H2516" i="1"/>
  <c r="H2512" i="1"/>
  <c r="H2510" i="1"/>
  <c r="H2509" i="1"/>
  <c r="H2508" i="1"/>
  <c r="H2507" i="1"/>
  <c r="H2506" i="1"/>
  <c r="H2504" i="1"/>
  <c r="H2503" i="1"/>
  <c r="H2502" i="1"/>
  <c r="H2501" i="1"/>
  <c r="H2500" i="1"/>
  <c r="H2499" i="1"/>
  <c r="H2498" i="1"/>
  <c r="H2497" i="1"/>
  <c r="H2496" i="1"/>
  <c r="H2495" i="1"/>
  <c r="H2494" i="1"/>
  <c r="H2493" i="1"/>
  <c r="H2492" i="1"/>
  <c r="H2491" i="1"/>
  <c r="H2490" i="1"/>
  <c r="H2489" i="1"/>
  <c r="H2486" i="1"/>
  <c r="H2485" i="1"/>
  <c r="H2484" i="1"/>
  <c r="H2483" i="1"/>
  <c r="H2482" i="1"/>
  <c r="H2481" i="1"/>
  <c r="H2480" i="1"/>
  <c r="H2479" i="1"/>
  <c r="H2478" i="1"/>
  <c r="H2477" i="1"/>
  <c r="H2476" i="1"/>
  <c r="H2475" i="1"/>
  <c r="H2473" i="1"/>
  <c r="H2472" i="1"/>
  <c r="H2471" i="1"/>
  <c r="H2470" i="1"/>
  <c r="H2469" i="1"/>
  <c r="H2468" i="1"/>
  <c r="H2467" i="1"/>
  <c r="H2466" i="1"/>
  <c r="H2465" i="1"/>
  <c r="H2464" i="1"/>
  <c r="H2462" i="1"/>
  <c r="H2461" i="1"/>
  <c r="H2457" i="1"/>
  <c r="H2456" i="1"/>
  <c r="H2455" i="1"/>
  <c r="H2454" i="1"/>
  <c r="H2453" i="1"/>
  <c r="H2452" i="1"/>
  <c r="H2451" i="1"/>
  <c r="H2450" i="1"/>
  <c r="H2449" i="1"/>
  <c r="H2448" i="1"/>
  <c r="H2447" i="1"/>
  <c r="H2446" i="1"/>
  <c r="H2445" i="1"/>
  <c r="H2444" i="1"/>
  <c r="H2443" i="1"/>
  <c r="H2442" i="1"/>
  <c r="H2441" i="1"/>
  <c r="H2440" i="1"/>
  <c r="H2439" i="1"/>
  <c r="H2438" i="1"/>
  <c r="H2437" i="1"/>
  <c r="H2436" i="1"/>
  <c r="H2435" i="1"/>
  <c r="H2434" i="1"/>
  <c r="H2433" i="1"/>
  <c r="H2424" i="1"/>
  <c r="H2423" i="1"/>
  <c r="H2422" i="1"/>
  <c r="H2421" i="1"/>
  <c r="H2420" i="1"/>
  <c r="H2418" i="1"/>
  <c r="H2417" i="1"/>
  <c r="H2416" i="1"/>
  <c r="H2415" i="1"/>
  <c r="H2414" i="1"/>
  <c r="H2413" i="1"/>
  <c r="H2411" i="1"/>
  <c r="H2410" i="1"/>
  <c r="H2409" i="1"/>
  <c r="H2408" i="1"/>
  <c r="H2407" i="1"/>
  <c r="H2406" i="1"/>
  <c r="H2405" i="1"/>
  <c r="H2404" i="1"/>
  <c r="H2403" i="1"/>
  <c r="H2402" i="1"/>
  <c r="H2401" i="1"/>
  <c r="H2400" i="1"/>
  <c r="H2399" i="1"/>
  <c r="H2397" i="1"/>
  <c r="H2396" i="1"/>
  <c r="H2395" i="1"/>
  <c r="H2394" i="1"/>
  <c r="H2393" i="1"/>
  <c r="H2392" i="1"/>
  <c r="H2387" i="1"/>
  <c r="H2386" i="1"/>
  <c r="H2385" i="1"/>
  <c r="H2384" i="1"/>
  <c r="H2383" i="1"/>
  <c r="H2382" i="1"/>
  <c r="H2381" i="1"/>
  <c r="H2380" i="1"/>
  <c r="H2379" i="1"/>
  <c r="H2378" i="1"/>
  <c r="H2377" i="1"/>
  <c r="H2373" i="1"/>
  <c r="H2372" i="1"/>
  <c r="H2371" i="1"/>
  <c r="H2370" i="1"/>
  <c r="H2369" i="1"/>
  <c r="H2368" i="1"/>
  <c r="H2367" i="1"/>
  <c r="H2366" i="1"/>
  <c r="H2365" i="1"/>
  <c r="H2364" i="1"/>
  <c r="H2363" i="1"/>
  <c r="H2362" i="1"/>
  <c r="H2361" i="1"/>
  <c r="H2360" i="1"/>
  <c r="H2359" i="1"/>
  <c r="H2358" i="1"/>
  <c r="H2357" i="1"/>
  <c r="H2356" i="1"/>
  <c r="H2355" i="1"/>
  <c r="H2354" i="1"/>
  <c r="H2353" i="1"/>
  <c r="H2352" i="1"/>
  <c r="H2351" i="1"/>
  <c r="H2350" i="1"/>
  <c r="H2349" i="1"/>
  <c r="H2347" i="1"/>
  <c r="H2346" i="1"/>
  <c r="H2345" i="1"/>
  <c r="H2344" i="1"/>
  <c r="H2343" i="1"/>
  <c r="H2342" i="1"/>
  <c r="H2341" i="1"/>
  <c r="H2340" i="1"/>
  <c r="H2339" i="1"/>
  <c r="H2338" i="1"/>
  <c r="H2337" i="1"/>
  <c r="H2336" i="1"/>
  <c r="H2335" i="1"/>
  <c r="H2334" i="1"/>
  <c r="H2333" i="1"/>
  <c r="H2332" i="1"/>
  <c r="H2331" i="1"/>
  <c r="H2330" i="1"/>
  <c r="H2329" i="1"/>
  <c r="H2328" i="1"/>
  <c r="H2327" i="1"/>
  <c r="H2326" i="1"/>
  <c r="H2325" i="1"/>
  <c r="H2324" i="1"/>
  <c r="H2323" i="1"/>
  <c r="H2322" i="1"/>
  <c r="H2321" i="1"/>
  <c r="H2320" i="1"/>
  <c r="H2319" i="1"/>
  <c r="H2318" i="1"/>
  <c r="H2317" i="1"/>
  <c r="H2316" i="1"/>
  <c r="H2315" i="1"/>
  <c r="H2314" i="1"/>
  <c r="H2313" i="1"/>
  <c r="H2312" i="1"/>
  <c r="H2311" i="1"/>
  <c r="H2310" i="1"/>
  <c r="H2309" i="1"/>
  <c r="H2308" i="1"/>
  <c r="H2307" i="1"/>
  <c r="H2306" i="1"/>
  <c r="H2305" i="1"/>
  <c r="H2304" i="1"/>
  <c r="H2303" i="1"/>
  <c r="H2302" i="1"/>
  <c r="H2301" i="1"/>
  <c r="H2300" i="1"/>
  <c r="H2299" i="1"/>
  <c r="H2298" i="1"/>
  <c r="H2297" i="1"/>
  <c r="H2296" i="1"/>
  <c r="H2294" i="1"/>
  <c r="H2293" i="1"/>
  <c r="H2292" i="1"/>
  <c r="H2291" i="1"/>
  <c r="H2290" i="1"/>
  <c r="H2289" i="1"/>
  <c r="H2288" i="1"/>
  <c r="H2287" i="1"/>
  <c r="H2286" i="1"/>
  <c r="H2285" i="1"/>
  <c r="H2284" i="1"/>
  <c r="H2283" i="1"/>
  <c r="H2282" i="1"/>
  <c r="H2281" i="1"/>
  <c r="H2280" i="1"/>
  <c r="H2279" i="1"/>
  <c r="H2278" i="1"/>
  <c r="H2277" i="1"/>
  <c r="H2276" i="1"/>
  <c r="H2275" i="1"/>
  <c r="H2274" i="1"/>
  <c r="H2273" i="1"/>
  <c r="H2272" i="1"/>
  <c r="H2271" i="1"/>
  <c r="H2270" i="1"/>
  <c r="H2269" i="1"/>
  <c r="H2268" i="1"/>
  <c r="H2267" i="1"/>
  <c r="H2266" i="1"/>
  <c r="H2265" i="1"/>
  <c r="H2264" i="1"/>
  <c r="H2263" i="1"/>
  <c r="H2262" i="1"/>
  <c r="H2261" i="1"/>
  <c r="H2260" i="1"/>
  <c r="H2259" i="1"/>
  <c r="H2258" i="1"/>
  <c r="H2257" i="1"/>
  <c r="H2256" i="1"/>
  <c r="H2255" i="1"/>
  <c r="H2254" i="1"/>
  <c r="H2253" i="1"/>
  <c r="H2252" i="1"/>
  <c r="H2251" i="1"/>
  <c r="H2250" i="1"/>
  <c r="H2248" i="1"/>
  <c r="H2247" i="1"/>
  <c r="H2246" i="1"/>
  <c r="H2245" i="1"/>
  <c r="H2244" i="1"/>
  <c r="H2243" i="1"/>
  <c r="H2242" i="1"/>
  <c r="H2241" i="1"/>
  <c r="H2240" i="1"/>
  <c r="H2239" i="1"/>
  <c r="H2238" i="1"/>
  <c r="H2237" i="1"/>
  <c r="H2236" i="1"/>
  <c r="H2235" i="1"/>
  <c r="H2234" i="1"/>
  <c r="H2233" i="1"/>
  <c r="H2231" i="1"/>
  <c r="H2230" i="1"/>
  <c r="H2229" i="1"/>
  <c r="H2228" i="1"/>
  <c r="H2227" i="1"/>
  <c r="H2226" i="1"/>
  <c r="H2225" i="1"/>
  <c r="H2224" i="1"/>
  <c r="H2223" i="1"/>
  <c r="H2222" i="1"/>
  <c r="H2221" i="1"/>
  <c r="H2220" i="1"/>
  <c r="H2219" i="1"/>
  <c r="H2218" i="1"/>
  <c r="H2217" i="1"/>
  <c r="H2216" i="1"/>
  <c r="H2215" i="1"/>
  <c r="H2214" i="1"/>
  <c r="H2213" i="1"/>
  <c r="H2212" i="1"/>
  <c r="H2211" i="1"/>
  <c r="H2210" i="1"/>
  <c r="H2209" i="1"/>
  <c r="H2208" i="1"/>
  <c r="H2207" i="1"/>
  <c r="H2206" i="1"/>
  <c r="H2205" i="1"/>
  <c r="H2204" i="1"/>
  <c r="H2203" i="1"/>
  <c r="H2202" i="1"/>
  <c r="H2201" i="1"/>
  <c r="H2200" i="1"/>
  <c r="H2199" i="1"/>
  <c r="H2198" i="1"/>
  <c r="H2197" i="1"/>
  <c r="H2196" i="1"/>
  <c r="H2195" i="1"/>
  <c r="H2193" i="1"/>
  <c r="H2192" i="1"/>
  <c r="H2191" i="1"/>
  <c r="H2190" i="1"/>
  <c r="H2189" i="1"/>
  <c r="H2188" i="1"/>
  <c r="H2187" i="1"/>
  <c r="H2186" i="1"/>
  <c r="H2185" i="1"/>
  <c r="H2184" i="1"/>
  <c r="H2183" i="1"/>
  <c r="H2182" i="1"/>
  <c r="H2181" i="1"/>
  <c r="H2180" i="1"/>
  <c r="H2179" i="1"/>
  <c r="H2178" i="1"/>
  <c r="H2177" i="1"/>
  <c r="H2176" i="1"/>
  <c r="H2175" i="1"/>
  <c r="H2174" i="1"/>
  <c r="H2173" i="1"/>
  <c r="H2172" i="1"/>
  <c r="H2171" i="1"/>
  <c r="H2170" i="1"/>
  <c r="H2169" i="1"/>
  <c r="H2168" i="1"/>
  <c r="H2167" i="1"/>
  <c r="H2166" i="1"/>
  <c r="H2165" i="1"/>
  <c r="H2164" i="1"/>
  <c r="H2163" i="1"/>
  <c r="H2162" i="1"/>
  <c r="H2160" i="1"/>
  <c r="H2159" i="1"/>
  <c r="H2158" i="1"/>
  <c r="H2157" i="1"/>
  <c r="H2152" i="1"/>
  <c r="H2151" i="1"/>
  <c r="H2150" i="1"/>
  <c r="H2149" i="1"/>
  <c r="H2148" i="1"/>
  <c r="H2147" i="1"/>
  <c r="H2145" i="1"/>
  <c r="H2144" i="1"/>
  <c r="H2143" i="1"/>
  <c r="H2142" i="1"/>
  <c r="H2141" i="1"/>
  <c r="H2140" i="1"/>
  <c r="H2139" i="1"/>
  <c r="H2138" i="1"/>
  <c r="H2137" i="1"/>
  <c r="H2136" i="1"/>
  <c r="H2135" i="1"/>
  <c r="H2134" i="1"/>
  <c r="H2133" i="1"/>
  <c r="H2132" i="1"/>
  <c r="H2130" i="1"/>
  <c r="H2129" i="1"/>
  <c r="H2128" i="1"/>
  <c r="H2127" i="1"/>
  <c r="H2126" i="1"/>
  <c r="H2125" i="1"/>
  <c r="H2124" i="1"/>
  <c r="H2123" i="1"/>
  <c r="H2122" i="1"/>
  <c r="H2121" i="1"/>
  <c r="H2120" i="1"/>
  <c r="H2119" i="1"/>
  <c r="H2118" i="1"/>
  <c r="H2117" i="1"/>
  <c r="H2116" i="1"/>
  <c r="H2115" i="1"/>
  <c r="H2114" i="1"/>
  <c r="H2113" i="1"/>
  <c r="H2112" i="1"/>
  <c r="H2111" i="1"/>
  <c r="H2110" i="1"/>
  <c r="H2109" i="1"/>
  <c r="H2108" i="1"/>
  <c r="H2107" i="1"/>
  <c r="H2106" i="1"/>
  <c r="H2105" i="1"/>
  <c r="H2104" i="1"/>
  <c r="H2103" i="1"/>
  <c r="H2102" i="1"/>
  <c r="H2101" i="1"/>
  <c r="H2100" i="1"/>
  <c r="H2099" i="1"/>
  <c r="H2098" i="1"/>
  <c r="H2097" i="1"/>
  <c r="H2096" i="1"/>
  <c r="H2095" i="1"/>
  <c r="H2094" i="1"/>
  <c r="H2093" i="1"/>
  <c r="H2092" i="1"/>
  <c r="H2091" i="1"/>
  <c r="H2090" i="1"/>
  <c r="H2089" i="1"/>
  <c r="H2088" i="1"/>
  <c r="H2087" i="1"/>
  <c r="H2086" i="1"/>
  <c r="H2085" i="1"/>
  <c r="H2084" i="1"/>
  <c r="H2083" i="1"/>
  <c r="H2082" i="1"/>
  <c r="H2081" i="1"/>
  <c r="H2080" i="1"/>
  <c r="H2079" i="1"/>
  <c r="H2078" i="1"/>
  <c r="H2077" i="1"/>
  <c r="H2076" i="1"/>
  <c r="H2075" i="1"/>
  <c r="H2074" i="1"/>
  <c r="H2073" i="1"/>
  <c r="H2072" i="1"/>
  <c r="H2069" i="1"/>
  <c r="H2068" i="1"/>
  <c r="H2067" i="1"/>
  <c r="H2066" i="1"/>
  <c r="H2065" i="1"/>
  <c r="H2064" i="1"/>
  <c r="H2063" i="1"/>
  <c r="H2062" i="1"/>
  <c r="H2061" i="1"/>
  <c r="H2060" i="1"/>
  <c r="H2059" i="1"/>
  <c r="H2058" i="1"/>
  <c r="H2055" i="1"/>
  <c r="H2054" i="1"/>
  <c r="H2053" i="1"/>
  <c r="H2052" i="1"/>
  <c r="H2051" i="1"/>
  <c r="H2050" i="1"/>
  <c r="H2049" i="1"/>
  <c r="H2048" i="1"/>
  <c r="H2047" i="1"/>
  <c r="H2046" i="1"/>
  <c r="H2045" i="1"/>
  <c r="H2044" i="1"/>
  <c r="H2043" i="1"/>
  <c r="H2042" i="1"/>
  <c r="H2041" i="1"/>
  <c r="H2040" i="1"/>
  <c r="H2038" i="1"/>
  <c r="H2037" i="1"/>
  <c r="H2036" i="1"/>
  <c r="H2035" i="1"/>
  <c r="H2034" i="1"/>
  <c r="H2033" i="1"/>
  <c r="H2032" i="1"/>
  <c r="H2031" i="1"/>
  <c r="H2030" i="1"/>
  <c r="H2029" i="1"/>
  <c r="H2028" i="1"/>
  <c r="H2027" i="1"/>
  <c r="H2026" i="1"/>
  <c r="H2025" i="1"/>
  <c r="H2024" i="1"/>
  <c r="H2023" i="1"/>
  <c r="H2022" i="1"/>
  <c r="H2021" i="1"/>
  <c r="H2020" i="1"/>
  <c r="H2019" i="1"/>
  <c r="H2018" i="1"/>
  <c r="H2017" i="1"/>
  <c r="H2016" i="1"/>
  <c r="H2015" i="1"/>
  <c r="H2014" i="1"/>
  <c r="H2013" i="1"/>
  <c r="H2012" i="1"/>
  <c r="H2011" i="1"/>
  <c r="H2010" i="1"/>
  <c r="H2009" i="1"/>
  <c r="H2008" i="1"/>
  <c r="H2007" i="1"/>
  <c r="H2006" i="1"/>
  <c r="H2005" i="1"/>
  <c r="H2004" i="1"/>
  <c r="H2003" i="1"/>
  <c r="H2002" i="1"/>
  <c r="H2001" i="1"/>
  <c r="H2000" i="1"/>
  <c r="H1999" i="1"/>
  <c r="H1998" i="1"/>
  <c r="H1997" i="1"/>
  <c r="H1996" i="1"/>
  <c r="H1995" i="1"/>
  <c r="H1994" i="1"/>
  <c r="H1993" i="1"/>
  <c r="H1992" i="1"/>
  <c r="H1991" i="1"/>
  <c r="H1990" i="1"/>
  <c r="H1989" i="1"/>
  <c r="H1988" i="1"/>
  <c r="H1986" i="1"/>
  <c r="H1985" i="1"/>
  <c r="H1984" i="1"/>
  <c r="H1983" i="1"/>
  <c r="H1982" i="1"/>
  <c r="H1981" i="1"/>
  <c r="H1980" i="1"/>
  <c r="H1979" i="1"/>
  <c r="H1978" i="1"/>
  <c r="H1977" i="1"/>
  <c r="H1976" i="1"/>
  <c r="H1975" i="1"/>
  <c r="H1974" i="1"/>
  <c r="H1973" i="1"/>
  <c r="H1972" i="1"/>
  <c r="H1971" i="1"/>
  <c r="H1970" i="1"/>
  <c r="H1969" i="1"/>
  <c r="H1968" i="1"/>
  <c r="H1966" i="1"/>
  <c r="H1965" i="1"/>
  <c r="H1964" i="1"/>
  <c r="H1963" i="1"/>
  <c r="H1962" i="1"/>
  <c r="H1961" i="1"/>
  <c r="H1960" i="1"/>
  <c r="H1959" i="1"/>
  <c r="H1958" i="1"/>
  <c r="H1957" i="1"/>
  <c r="H1956" i="1"/>
  <c r="H1955" i="1"/>
  <c r="H1954" i="1"/>
  <c r="H1953" i="1"/>
  <c r="H1952" i="1"/>
  <c r="H1951" i="1"/>
  <c r="H1950" i="1"/>
  <c r="H1949" i="1"/>
  <c r="H1948" i="1"/>
  <c r="H1947" i="1"/>
  <c r="H1946" i="1"/>
  <c r="H1945" i="1"/>
  <c r="H1944" i="1"/>
  <c r="H1943" i="1"/>
  <c r="H1942" i="1"/>
  <c r="H1941" i="1"/>
  <c r="H1940" i="1"/>
  <c r="H1939" i="1"/>
  <c r="H1938" i="1"/>
  <c r="H1937" i="1"/>
  <c r="H1936" i="1"/>
  <c r="H1935" i="1"/>
  <c r="H1934" i="1"/>
  <c r="H1932" i="1"/>
  <c r="H1931" i="1"/>
  <c r="H1930" i="1"/>
  <c r="H1929" i="1"/>
  <c r="H1928" i="1"/>
  <c r="H1927" i="1"/>
  <c r="H1926" i="1"/>
  <c r="H1925" i="1"/>
  <c r="H1924" i="1"/>
  <c r="H1923" i="1"/>
  <c r="H1922" i="1"/>
  <c r="H1921" i="1"/>
  <c r="H1920" i="1"/>
  <c r="H1919" i="1"/>
  <c r="H1918" i="1"/>
  <c r="H1917" i="1"/>
  <c r="H1916" i="1"/>
  <c r="H1915" i="1"/>
  <c r="H1914" i="1"/>
  <c r="H1913" i="1"/>
  <c r="H1912" i="1"/>
  <c r="H1911" i="1"/>
  <c r="H1910" i="1"/>
  <c r="H1909" i="1"/>
  <c r="H1908" i="1"/>
  <c r="H1907" i="1"/>
  <c r="H1906" i="1"/>
  <c r="H1905" i="1"/>
  <c r="H1904" i="1"/>
  <c r="H1903" i="1"/>
  <c r="H1902" i="1"/>
  <c r="H1895" i="1"/>
  <c r="H1894" i="1"/>
  <c r="H1893" i="1"/>
  <c r="H1891" i="1"/>
  <c r="H1889" i="1"/>
  <c r="H1888" i="1"/>
  <c r="H1887" i="1"/>
  <c r="H1886" i="1"/>
  <c r="H1885" i="1"/>
  <c r="H1884" i="1"/>
  <c r="H1882" i="1"/>
  <c r="H1881" i="1"/>
  <c r="H1880" i="1"/>
  <c r="H1879" i="1"/>
  <c r="H1877" i="1"/>
  <c r="H1876" i="1"/>
  <c r="H1875" i="1"/>
  <c r="H1874" i="1"/>
  <c r="H1873" i="1"/>
  <c r="H1872" i="1"/>
  <c r="H1871" i="1"/>
  <c r="H1870" i="1"/>
  <c r="H1869" i="1"/>
  <c r="H1868" i="1"/>
  <c r="H1866" i="1"/>
  <c r="H1865" i="1"/>
  <c r="H1863" i="1"/>
  <c r="H1858" i="1"/>
  <c r="H1840" i="1"/>
  <c r="H1839" i="1"/>
  <c r="H1838" i="1"/>
  <c r="H1837" i="1"/>
  <c r="H1836" i="1"/>
  <c r="H1835" i="1"/>
  <c r="H1834" i="1"/>
  <c r="H1833" i="1"/>
  <c r="H1832" i="1"/>
  <c r="H1831" i="1"/>
  <c r="H1830" i="1"/>
  <c r="H1829" i="1"/>
  <c r="H1828" i="1"/>
  <c r="H1827" i="1"/>
  <c r="H1826" i="1"/>
  <c r="H1825" i="1"/>
  <c r="H1824" i="1"/>
  <c r="H1823" i="1"/>
  <c r="H1822" i="1"/>
  <c r="H1821" i="1"/>
  <c r="H1820" i="1"/>
  <c r="H1819" i="1"/>
  <c r="H1818" i="1"/>
  <c r="H1817" i="1"/>
  <c r="H1816" i="1"/>
  <c r="H1815" i="1"/>
  <c r="H1814" i="1"/>
  <c r="H1813" i="1"/>
  <c r="H1812" i="1"/>
  <c r="H1811" i="1"/>
  <c r="H1805" i="1"/>
  <c r="H1804" i="1"/>
  <c r="H1803" i="1"/>
  <c r="H1802" i="1"/>
  <c r="H1801" i="1"/>
  <c r="H1800" i="1"/>
  <c r="H1799" i="1"/>
  <c r="H1798" i="1"/>
  <c r="H1797" i="1"/>
  <c r="H1796" i="1"/>
  <c r="H1795" i="1"/>
  <c r="H1794" i="1"/>
  <c r="H1793" i="1"/>
  <c r="H1792" i="1"/>
  <c r="H1790" i="1"/>
  <c r="H1789" i="1"/>
  <c r="H1788" i="1"/>
  <c r="H1787" i="1"/>
  <c r="H1786" i="1"/>
  <c r="H1785" i="1"/>
  <c r="H1784" i="1"/>
  <c r="H1783" i="1"/>
  <c r="H1782" i="1"/>
  <c r="H1781" i="1"/>
  <c r="H1780" i="1"/>
  <c r="H1779" i="1"/>
  <c r="H1778" i="1"/>
  <c r="H1777" i="1"/>
  <c r="H1766" i="1"/>
  <c r="H1765" i="1"/>
  <c r="H1764" i="1"/>
  <c r="H1763" i="1"/>
  <c r="H1762" i="1"/>
  <c r="H1761" i="1"/>
  <c r="H1760" i="1"/>
  <c r="H1759" i="1"/>
  <c r="H1758" i="1"/>
  <c r="H1757" i="1"/>
  <c r="H1744" i="1"/>
  <c r="H1743" i="1"/>
  <c r="H1742" i="1"/>
  <c r="H1741" i="1"/>
  <c r="H1740" i="1"/>
  <c r="H1739" i="1"/>
  <c r="H1738" i="1"/>
  <c r="H1736" i="1"/>
  <c r="H1735" i="1"/>
  <c r="H1734" i="1"/>
  <c r="H1733" i="1"/>
  <c r="H1731" i="1"/>
  <c r="H1730" i="1"/>
  <c r="H1729" i="1"/>
  <c r="H1728" i="1"/>
  <c r="H1727" i="1"/>
  <c r="H1726" i="1"/>
  <c r="H1725" i="1"/>
  <c r="H1724" i="1"/>
  <c r="H1723" i="1"/>
  <c r="H1722" i="1"/>
  <c r="H1721" i="1"/>
  <c r="H1720" i="1"/>
  <c r="H1719" i="1"/>
  <c r="H1718" i="1"/>
  <c r="H1717" i="1"/>
  <c r="H1716" i="1"/>
  <c r="H1715" i="1"/>
  <c r="H1714" i="1"/>
  <c r="H1713" i="1"/>
  <c r="H1712" i="1"/>
  <c r="H1711" i="1"/>
  <c r="H1710" i="1"/>
  <c r="H1709" i="1"/>
  <c r="H1708" i="1"/>
  <c r="H1707" i="1"/>
  <c r="H1706" i="1"/>
  <c r="H1705" i="1"/>
  <c r="H1704" i="1"/>
  <c r="H1703" i="1"/>
  <c r="H1702" i="1"/>
  <c r="H1701" i="1"/>
  <c r="H1700" i="1"/>
  <c r="H1699" i="1"/>
  <c r="H1698" i="1"/>
  <c r="H1697" i="1"/>
  <c r="H1696" i="1"/>
  <c r="H1695" i="1"/>
  <c r="H1694" i="1"/>
  <c r="H1693" i="1"/>
  <c r="H1692" i="1"/>
  <c r="H1691" i="1"/>
  <c r="H1690" i="1"/>
  <c r="H1689" i="1"/>
  <c r="H1686" i="1"/>
  <c r="H1685" i="1"/>
  <c r="H1684" i="1"/>
  <c r="H1683" i="1"/>
  <c r="H1682" i="1"/>
  <c r="H1680" i="1"/>
  <c r="H1679" i="1"/>
  <c r="H1678" i="1"/>
  <c r="H1677" i="1"/>
  <c r="H1676" i="1"/>
  <c r="H1675" i="1"/>
  <c r="H1674" i="1"/>
  <c r="H1673" i="1"/>
  <c r="H1672" i="1"/>
  <c r="H1671" i="1"/>
  <c r="H1670" i="1"/>
  <c r="H1669" i="1"/>
  <c r="H1666" i="1"/>
  <c r="H1665" i="1"/>
  <c r="H1664" i="1"/>
  <c r="H1663" i="1"/>
  <c r="H1661" i="1"/>
  <c r="H1660" i="1"/>
  <c r="H1659" i="1"/>
  <c r="H1658" i="1"/>
  <c r="H1657" i="1"/>
  <c r="H1655" i="1"/>
  <c r="H1654" i="1"/>
  <c r="H1653" i="1"/>
  <c r="H1652" i="1"/>
  <c r="H1651" i="1"/>
  <c r="H1650" i="1"/>
  <c r="H1649" i="1"/>
  <c r="H1648" i="1"/>
  <c r="H1647" i="1"/>
  <c r="H1646" i="1"/>
  <c r="H1645" i="1"/>
  <c r="H1643" i="1"/>
  <c r="H1642" i="1"/>
  <c r="H1641" i="1"/>
  <c r="H1639" i="1"/>
  <c r="H1638" i="1"/>
  <c r="H1637" i="1"/>
  <c r="H1636" i="1"/>
  <c r="H1635" i="1"/>
  <c r="H1634" i="1"/>
  <c r="H1633" i="1"/>
  <c r="H1632" i="1"/>
  <c r="H1631" i="1"/>
  <c r="H1630" i="1"/>
  <c r="H1629" i="1"/>
  <c r="H1628" i="1"/>
  <c r="H1627" i="1"/>
  <c r="H1626" i="1"/>
  <c r="H1625" i="1"/>
  <c r="H1624" i="1"/>
  <c r="H1623" i="1"/>
  <c r="H1622" i="1"/>
  <c r="H1621" i="1"/>
  <c r="H1620" i="1"/>
  <c r="H1619" i="1"/>
  <c r="H1618" i="1"/>
  <c r="H1617" i="1"/>
  <c r="H1616" i="1"/>
  <c r="H1614" i="1"/>
  <c r="H1613" i="1"/>
  <c r="H1612" i="1"/>
  <c r="H1611" i="1"/>
  <c r="H1610" i="1"/>
  <c r="H1609" i="1"/>
  <c r="H1608" i="1"/>
  <c r="H1607" i="1"/>
  <c r="H1606" i="1"/>
  <c r="H1605" i="1"/>
  <c r="H1604" i="1"/>
  <c r="H1603" i="1"/>
  <c r="H1602" i="1"/>
  <c r="H1601" i="1"/>
  <c r="H1600" i="1"/>
  <c r="H1599" i="1"/>
  <c r="H1598" i="1"/>
  <c r="H1597" i="1"/>
  <c r="H1596" i="1"/>
  <c r="H1595" i="1"/>
  <c r="H1593" i="1"/>
  <c r="H1592" i="1"/>
  <c r="H1591" i="1"/>
  <c r="H1590" i="1"/>
  <c r="H1589" i="1"/>
  <c r="H1588" i="1"/>
  <c r="H1587" i="1"/>
  <c r="H1586" i="1"/>
  <c r="H1585" i="1"/>
  <c r="H1584" i="1"/>
  <c r="H1583" i="1"/>
  <c r="H1582" i="1"/>
  <c r="H1581" i="1"/>
  <c r="H1580" i="1"/>
  <c r="H1579" i="1"/>
  <c r="H1578" i="1"/>
  <c r="H1577" i="1"/>
  <c r="H1576" i="1"/>
  <c r="H1575" i="1"/>
  <c r="H1574" i="1"/>
  <c r="H1573" i="1"/>
  <c r="H1571" i="1"/>
  <c r="H1570" i="1"/>
  <c r="H1569" i="1"/>
  <c r="H1568" i="1"/>
  <c r="H1567" i="1"/>
  <c r="H1565" i="1"/>
  <c r="H1564" i="1"/>
  <c r="H1563" i="1"/>
  <c r="H1562" i="1"/>
  <c r="H1561" i="1"/>
  <c r="H1560" i="1"/>
  <c r="H1559" i="1"/>
  <c r="H1558" i="1"/>
  <c r="H1557" i="1"/>
  <c r="H1556" i="1"/>
  <c r="H1555" i="1"/>
  <c r="H1554" i="1"/>
  <c r="H1553" i="1"/>
  <c r="H1552" i="1"/>
  <c r="H1551" i="1"/>
  <c r="H1550" i="1"/>
  <c r="H1549" i="1"/>
  <c r="H1537" i="1"/>
  <c r="H1536" i="1"/>
  <c r="H1535" i="1"/>
  <c r="H1534" i="1"/>
  <c r="H1533" i="1"/>
  <c r="H1531" i="1"/>
  <c r="H1530" i="1"/>
  <c r="H1529" i="1"/>
  <c r="H1528" i="1"/>
  <c r="H1527" i="1"/>
  <c r="H1526" i="1"/>
  <c r="H1525" i="1"/>
  <c r="H1523" i="1"/>
  <c r="H1522" i="1"/>
  <c r="H1521" i="1"/>
  <c r="H1520" i="1"/>
  <c r="H1519" i="1"/>
  <c r="H1518" i="1"/>
  <c r="H1516" i="1"/>
  <c r="H1515" i="1"/>
  <c r="H1514" i="1"/>
  <c r="H1513" i="1"/>
  <c r="H1512" i="1"/>
  <c r="H1511" i="1"/>
  <c r="H1510" i="1"/>
  <c r="H1509" i="1"/>
  <c r="H1508" i="1"/>
  <c r="H1506" i="1"/>
  <c r="H1505" i="1"/>
  <c r="H1504" i="1"/>
  <c r="H1503" i="1"/>
  <c r="H1502" i="1"/>
  <c r="H1501" i="1"/>
  <c r="H1499" i="1"/>
  <c r="H1498" i="1"/>
  <c r="H1497" i="1"/>
  <c r="H1496" i="1"/>
  <c r="H1495" i="1"/>
  <c r="H1494" i="1"/>
  <c r="H1493" i="1"/>
  <c r="H1492" i="1"/>
  <c r="H1491" i="1"/>
  <c r="H1490" i="1"/>
  <c r="H1488" i="1"/>
  <c r="H1487" i="1"/>
  <c r="H1486" i="1"/>
  <c r="H1485" i="1"/>
  <c r="H1484" i="1"/>
  <c r="H1483" i="1"/>
  <c r="H1482" i="1"/>
  <c r="H1481" i="1"/>
  <c r="H1480" i="1"/>
  <c r="H1478" i="1"/>
  <c r="H1477" i="1"/>
  <c r="H1476" i="1"/>
  <c r="H1475" i="1"/>
  <c r="H1474" i="1"/>
  <c r="H1473" i="1"/>
  <c r="H1472" i="1"/>
  <c r="H1471" i="1"/>
  <c r="H1470" i="1"/>
  <c r="H1469" i="1"/>
  <c r="H1468" i="1"/>
  <c r="H1467" i="1"/>
  <c r="H1466" i="1"/>
  <c r="H1465" i="1"/>
  <c r="H1464" i="1"/>
  <c r="H1463" i="1"/>
  <c r="H1462" i="1"/>
  <c r="H1461" i="1"/>
  <c r="H1460" i="1"/>
  <c r="H1459" i="1"/>
  <c r="H1458" i="1"/>
  <c r="H1457" i="1"/>
  <c r="H1456" i="1"/>
  <c r="H1455" i="1"/>
  <c r="H1452" i="1"/>
  <c r="H1451" i="1"/>
  <c r="H1450" i="1"/>
  <c r="H1449" i="1"/>
  <c r="H1448" i="1"/>
  <c r="H1447" i="1"/>
  <c r="H1446" i="1"/>
  <c r="H1445" i="1"/>
  <c r="H1444" i="1"/>
  <c r="H1443" i="1"/>
  <c r="H1442" i="1"/>
  <c r="H1441" i="1"/>
  <c r="H1439" i="1"/>
  <c r="H1438" i="1"/>
  <c r="H1437" i="1"/>
  <c r="H1436" i="1"/>
  <c r="H1435" i="1"/>
  <c r="H1434" i="1"/>
  <c r="H1433" i="1"/>
  <c r="H1432" i="1"/>
  <c r="H1431" i="1"/>
  <c r="H1430" i="1"/>
  <c r="H1429" i="1"/>
  <c r="H1428" i="1"/>
  <c r="H1427" i="1"/>
  <c r="H1426" i="1"/>
  <c r="H1425" i="1"/>
  <c r="H1424" i="1"/>
  <c r="H1423" i="1"/>
  <c r="H1422" i="1"/>
  <c r="H1421" i="1"/>
  <c r="H1420" i="1"/>
  <c r="H1419" i="1"/>
  <c r="H1417" i="1"/>
  <c r="H1416" i="1"/>
  <c r="H1415" i="1"/>
  <c r="H1414" i="1"/>
  <c r="H1413" i="1"/>
  <c r="H1412" i="1"/>
  <c r="H1411" i="1"/>
  <c r="H1410" i="1"/>
  <c r="H1409" i="1"/>
  <c r="H1408" i="1"/>
  <c r="H1407" i="1"/>
  <c r="H1405" i="1"/>
  <c r="H1404" i="1"/>
  <c r="H1403" i="1"/>
  <c r="H1402" i="1"/>
  <c r="H1401" i="1"/>
  <c r="H1400" i="1"/>
  <c r="H1399" i="1"/>
  <c r="H1398" i="1"/>
  <c r="H1396" i="1"/>
  <c r="H1395" i="1"/>
  <c r="H1394" i="1"/>
  <c r="H1393" i="1"/>
  <c r="H1392" i="1"/>
  <c r="H1391" i="1"/>
  <c r="H1390" i="1"/>
  <c r="H1389" i="1"/>
  <c r="H1387" i="1"/>
  <c r="H1386" i="1"/>
  <c r="H1385" i="1"/>
  <c r="H1384" i="1"/>
  <c r="H1383" i="1"/>
  <c r="H1382" i="1"/>
  <c r="H1381" i="1"/>
  <c r="H1380" i="1"/>
  <c r="H1378" i="1"/>
  <c r="H1377" i="1"/>
  <c r="H1376" i="1"/>
  <c r="H1375" i="1"/>
  <c r="H1374" i="1"/>
  <c r="H1373" i="1"/>
  <c r="H1372" i="1"/>
  <c r="H1371" i="1"/>
  <c r="H1370" i="1"/>
  <c r="H1368" i="1"/>
  <c r="H1367" i="1"/>
  <c r="H1366" i="1"/>
  <c r="H1365" i="1"/>
  <c r="H1364" i="1"/>
  <c r="H1363" i="1"/>
  <c r="H1362" i="1"/>
  <c r="H1361" i="1"/>
  <c r="H1360" i="1"/>
  <c r="H1359" i="1"/>
  <c r="H1358" i="1"/>
  <c r="H1357" i="1"/>
  <c r="H1356" i="1"/>
  <c r="H1355" i="1"/>
  <c r="H1354" i="1"/>
  <c r="H1353" i="1"/>
  <c r="H1352" i="1"/>
  <c r="H1351" i="1"/>
  <c r="H1350" i="1"/>
  <c r="H1349" i="1"/>
  <c r="H1348" i="1"/>
  <c r="H1346" i="1"/>
  <c r="H1345" i="1"/>
  <c r="H1344" i="1"/>
  <c r="H1343" i="1"/>
  <c r="H1342" i="1"/>
  <c r="H1341" i="1"/>
  <c r="H1340" i="1"/>
  <c r="H1335" i="1"/>
  <c r="H1334" i="1"/>
  <c r="H1333" i="1"/>
  <c r="H1332" i="1"/>
  <c r="H1331" i="1"/>
  <c r="H1330" i="1"/>
  <c r="H1328" i="1"/>
  <c r="H1327" i="1"/>
  <c r="H1326" i="1"/>
  <c r="H1325" i="1"/>
  <c r="H1324" i="1"/>
  <c r="H1323" i="1"/>
  <c r="H1322" i="1"/>
  <c r="H1321" i="1"/>
  <c r="H1320" i="1"/>
  <c r="H1318" i="1"/>
  <c r="H1317" i="1"/>
  <c r="H1316" i="1"/>
  <c r="H1315" i="1"/>
  <c r="H1314" i="1"/>
  <c r="H1313" i="1"/>
  <c r="H1312" i="1"/>
  <c r="H1311" i="1"/>
  <c r="H1310" i="1"/>
  <c r="H1309" i="1"/>
  <c r="H1308" i="1"/>
  <c r="H1307" i="1"/>
  <c r="H1306" i="1"/>
  <c r="H1305" i="1"/>
  <c r="H1304" i="1"/>
  <c r="H1303" i="1"/>
  <c r="H1302" i="1"/>
  <c r="H1301" i="1"/>
  <c r="H1300" i="1"/>
  <c r="H1299" i="1"/>
  <c r="H1298" i="1"/>
  <c r="H1296" i="1"/>
  <c r="H1295" i="1"/>
  <c r="H1294" i="1"/>
  <c r="H1293" i="1"/>
  <c r="H1292" i="1"/>
  <c r="H1291" i="1"/>
  <c r="H1290" i="1"/>
  <c r="H1288" i="1"/>
  <c r="H1287" i="1"/>
  <c r="H1286" i="1"/>
  <c r="H1285" i="1"/>
  <c r="H1284" i="1"/>
  <c r="H1282" i="1"/>
  <c r="H1281" i="1"/>
  <c r="H1278" i="1"/>
  <c r="H1277" i="1"/>
  <c r="H1276" i="1"/>
  <c r="H1275" i="1"/>
  <c r="H1274" i="1"/>
  <c r="H1273" i="1"/>
  <c r="H1272" i="1"/>
  <c r="H1271" i="1"/>
  <c r="H1270" i="1"/>
  <c r="H1269" i="1"/>
  <c r="H1268" i="1"/>
  <c r="H1267" i="1"/>
  <c r="H1266" i="1"/>
  <c r="H1265" i="1"/>
  <c r="H1264" i="1"/>
  <c r="H1263" i="1"/>
  <c r="H1262" i="1"/>
  <c r="H1261" i="1"/>
  <c r="H1260" i="1"/>
  <c r="H1259" i="1"/>
  <c r="H1258" i="1"/>
  <c r="H1257" i="1"/>
  <c r="H1256" i="1"/>
  <c r="H1255" i="1"/>
  <c r="H1254" i="1"/>
  <c r="H1253" i="1"/>
  <c r="H1252" i="1"/>
  <c r="H1251" i="1"/>
  <c r="H1250" i="1"/>
  <c r="H1249" i="1"/>
  <c r="H1248" i="1"/>
  <c r="H1247" i="1"/>
  <c r="H1246" i="1"/>
  <c r="H1245" i="1"/>
  <c r="H1244" i="1"/>
  <c r="H1243" i="1"/>
  <c r="H1242" i="1"/>
  <c r="H1241" i="1"/>
  <c r="H1240" i="1"/>
  <c r="H1239" i="1"/>
  <c r="H1238" i="1"/>
  <c r="H1237" i="1"/>
  <c r="H1236" i="1"/>
  <c r="H1235" i="1"/>
  <c r="H1234" i="1"/>
  <c r="H1233" i="1"/>
  <c r="H1232" i="1"/>
  <c r="H1231" i="1"/>
  <c r="H1230" i="1"/>
  <c r="H1227" i="1"/>
  <c r="H1226" i="1"/>
  <c r="H1224" i="1"/>
  <c r="H1223" i="1"/>
  <c r="H1222" i="1"/>
  <c r="H1221" i="1"/>
  <c r="H1219" i="1"/>
  <c r="H1218" i="1"/>
  <c r="H1217" i="1"/>
  <c r="H1216" i="1"/>
  <c r="H1215" i="1"/>
  <c r="H1214" i="1"/>
  <c r="H1213" i="1"/>
  <c r="H1212" i="1"/>
  <c r="H1211" i="1"/>
  <c r="H1210" i="1"/>
  <c r="H1209" i="1"/>
  <c r="H1208" i="1"/>
  <c r="H1207" i="1"/>
  <c r="H1206" i="1"/>
  <c r="H1205" i="1"/>
  <c r="H1204" i="1"/>
  <c r="H1203" i="1"/>
  <c r="H1202" i="1"/>
  <c r="H1201" i="1"/>
  <c r="H1200" i="1"/>
  <c r="H1199" i="1"/>
  <c r="H1198" i="1"/>
  <c r="H1197" i="1"/>
  <c r="H1196" i="1"/>
  <c r="H1195" i="1"/>
  <c r="H1193" i="1"/>
  <c r="H1192" i="1"/>
  <c r="H1191" i="1"/>
  <c r="H1190" i="1"/>
  <c r="H1189" i="1"/>
  <c r="H1188" i="1"/>
  <c r="H1187" i="1"/>
  <c r="H1186" i="1"/>
  <c r="H1184" i="1"/>
  <c r="H1183" i="1"/>
  <c r="H1182" i="1"/>
  <c r="H1180" i="1"/>
  <c r="H1179" i="1"/>
  <c r="H1178" i="1"/>
  <c r="H1177" i="1"/>
  <c r="H1176" i="1"/>
  <c r="H1175" i="1"/>
  <c r="H1174" i="1"/>
  <c r="H1173" i="1"/>
  <c r="H1172" i="1"/>
  <c r="H1171" i="1"/>
  <c r="H1170" i="1"/>
  <c r="H1169" i="1"/>
  <c r="H1167" i="1"/>
  <c r="H1166" i="1"/>
  <c r="H1165" i="1"/>
  <c r="H1164" i="1"/>
  <c r="H1163" i="1"/>
  <c r="H1162" i="1"/>
  <c r="H1161" i="1"/>
  <c r="H1160" i="1"/>
  <c r="H1159" i="1"/>
  <c r="H1157" i="1"/>
  <c r="H1156" i="1"/>
  <c r="H1155" i="1"/>
  <c r="H1154" i="1"/>
  <c r="H1153" i="1"/>
  <c r="H1152" i="1"/>
  <c r="H1151" i="1"/>
  <c r="H1149" i="1"/>
  <c r="H1148" i="1"/>
  <c r="H1147" i="1"/>
  <c r="H1146" i="1"/>
  <c r="H1145" i="1"/>
  <c r="H1144" i="1"/>
  <c r="H1142" i="1"/>
  <c r="H1141" i="1"/>
  <c r="H1140" i="1"/>
  <c r="H1139" i="1"/>
  <c r="H1138" i="1"/>
  <c r="H1137" i="1"/>
  <c r="H1135" i="1"/>
  <c r="H1134" i="1"/>
  <c r="H1133" i="1"/>
  <c r="H1131" i="1"/>
  <c r="H1130" i="1"/>
  <c r="H1129" i="1"/>
  <c r="H1128" i="1"/>
  <c r="H1127" i="1"/>
  <c r="H1125" i="1"/>
  <c r="H1124" i="1"/>
  <c r="H1123" i="1"/>
  <c r="H1122" i="1"/>
  <c r="H1121" i="1"/>
  <c r="H1120" i="1"/>
  <c r="H1119" i="1"/>
  <c r="H1118" i="1"/>
  <c r="H1116" i="1"/>
  <c r="H1115" i="1"/>
  <c r="H1114" i="1"/>
  <c r="H1113" i="1"/>
  <c r="H1112" i="1"/>
  <c r="H1111" i="1"/>
  <c r="H1110" i="1"/>
  <c r="H1105" i="1"/>
  <c r="H1104" i="1"/>
  <c r="H1103" i="1"/>
  <c r="H1102" i="1"/>
  <c r="H1101" i="1"/>
  <c r="H1099" i="1"/>
  <c r="H1098" i="1"/>
  <c r="H1097" i="1"/>
  <c r="H1096" i="1"/>
  <c r="H1095" i="1"/>
  <c r="H1094" i="1"/>
  <c r="H1093" i="1"/>
  <c r="H1092" i="1"/>
  <c r="H1091" i="1"/>
  <c r="H1090" i="1"/>
  <c r="H1089" i="1"/>
  <c r="H1088" i="1"/>
  <c r="H1087" i="1"/>
  <c r="H1086" i="1"/>
  <c r="H1085" i="1"/>
  <c r="H1084" i="1"/>
  <c r="H1083" i="1"/>
  <c r="H1082" i="1"/>
  <c r="H1081" i="1"/>
  <c r="H1080" i="1"/>
  <c r="H1079" i="1"/>
  <c r="H1077" i="1"/>
  <c r="H1076" i="1"/>
  <c r="H1075" i="1"/>
  <c r="H1074" i="1"/>
  <c r="H1073" i="1"/>
  <c r="H1072" i="1"/>
  <c r="H1071" i="1"/>
  <c r="H1070" i="1"/>
  <c r="H1069" i="1"/>
  <c r="H1068" i="1"/>
  <c r="H1067" i="1"/>
  <c r="H1065" i="1"/>
  <c r="H1064" i="1"/>
  <c r="H1063" i="1"/>
  <c r="H1061" i="1"/>
  <c r="H1058" i="1"/>
  <c r="H1057" i="1"/>
  <c r="H1056" i="1"/>
  <c r="H1055" i="1"/>
  <c r="H1054" i="1"/>
  <c r="H1033" i="1"/>
  <c r="H1032" i="1"/>
  <c r="H1031" i="1"/>
  <c r="H1030" i="1"/>
  <c r="H1029" i="1"/>
  <c r="H1027" i="1"/>
  <c r="H1026" i="1"/>
  <c r="H1025" i="1"/>
  <c r="H1023" i="1"/>
  <c r="H1022" i="1"/>
  <c r="H1021" i="1"/>
  <c r="H1020" i="1"/>
  <c r="H1019" i="1"/>
  <c r="H1018" i="1"/>
  <c r="H1014" i="1"/>
  <c r="H1013" i="1"/>
  <c r="H1012" i="1"/>
  <c r="H1010" i="1"/>
  <c r="H1009" i="1"/>
  <c r="H1008" i="1"/>
  <c r="H1007" i="1"/>
  <c r="H1006" i="1"/>
  <c r="H1005" i="1"/>
  <c r="H1004" i="1"/>
  <c r="H1003" i="1"/>
  <c r="H1001" i="1"/>
  <c r="H1000" i="1"/>
  <c r="H999" i="1"/>
  <c r="H998" i="1"/>
  <c r="H997" i="1"/>
  <c r="H996" i="1"/>
  <c r="H995" i="1"/>
  <c r="H994" i="1"/>
  <c r="H992" i="1"/>
  <c r="H991" i="1"/>
  <c r="H990" i="1"/>
  <c r="H989" i="1"/>
  <c r="H988" i="1"/>
  <c r="H987" i="1"/>
  <c r="H986" i="1"/>
  <c r="H985" i="1"/>
  <c r="H984" i="1"/>
  <c r="H983" i="1"/>
  <c r="H982" i="1"/>
  <c r="H981" i="1"/>
  <c r="H980" i="1"/>
  <c r="H979" i="1"/>
  <c r="H978" i="1"/>
  <c r="H977" i="1"/>
  <c r="H976" i="1"/>
  <c r="H975" i="1"/>
  <c r="H973" i="1"/>
  <c r="H972" i="1"/>
  <c r="H971" i="1"/>
  <c r="H970" i="1"/>
  <c r="H969" i="1"/>
  <c r="H968" i="1"/>
  <c r="H967" i="1"/>
  <c r="H966" i="1"/>
  <c r="H964" i="1"/>
  <c r="H963" i="1"/>
  <c r="H962" i="1"/>
  <c r="H961" i="1"/>
  <c r="H960" i="1"/>
  <c r="H959" i="1"/>
  <c r="H958" i="1"/>
  <c r="H957" i="1"/>
  <c r="H956" i="1"/>
  <c r="H955" i="1"/>
  <c r="H954" i="1"/>
  <c r="H953" i="1"/>
  <c r="H952" i="1"/>
  <c r="H951" i="1"/>
  <c r="H950" i="1"/>
  <c r="H949" i="1"/>
  <c r="H948" i="1"/>
  <c r="H947" i="1"/>
  <c r="H946" i="1"/>
  <c r="H945" i="1"/>
  <c r="H944" i="1"/>
  <c r="H942" i="1"/>
  <c r="H940" i="1"/>
  <c r="H939" i="1"/>
  <c r="H938" i="1"/>
  <c r="H937" i="1"/>
  <c r="H936" i="1"/>
  <c r="H935" i="1"/>
  <c r="H934" i="1"/>
  <c r="H933" i="1"/>
  <c r="H932" i="1"/>
  <c r="H931" i="1"/>
  <c r="H930" i="1"/>
  <c r="H929" i="1"/>
  <c r="H928" i="1"/>
  <c r="H927" i="1"/>
  <c r="H926" i="1"/>
  <c r="H925" i="1"/>
  <c r="H924" i="1"/>
  <c r="H923" i="1"/>
  <c r="H922" i="1"/>
  <c r="H921" i="1"/>
  <c r="H920" i="1"/>
  <c r="H919" i="1"/>
  <c r="H918" i="1"/>
  <c r="H917" i="1"/>
  <c r="H916" i="1"/>
  <c r="H915" i="1"/>
  <c r="H914" i="1"/>
  <c r="H912" i="1"/>
  <c r="H908" i="1"/>
  <c r="H907" i="1"/>
  <c r="H906" i="1"/>
  <c r="H905" i="1"/>
  <c r="H903" i="1"/>
  <c r="H902" i="1"/>
  <c r="H901" i="1"/>
  <c r="H900" i="1"/>
  <c r="H899" i="1"/>
  <c r="H898" i="1"/>
  <c r="H897" i="1"/>
  <c r="H896" i="1"/>
  <c r="H895" i="1"/>
  <c r="H894" i="1"/>
  <c r="H893" i="1"/>
  <c r="H892" i="1"/>
  <c r="H891" i="1"/>
  <c r="H890" i="1"/>
  <c r="H889" i="1"/>
  <c r="H888" i="1"/>
  <c r="H887" i="1"/>
  <c r="H886" i="1"/>
  <c r="H885" i="1"/>
  <c r="H884" i="1"/>
  <c r="H883"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7" i="1"/>
  <c r="H796" i="1"/>
  <c r="H795" i="1"/>
  <c r="H794" i="1"/>
  <c r="H793" i="1"/>
  <c r="H792" i="1"/>
  <c r="H790" i="1"/>
  <c r="H789" i="1"/>
  <c r="H788" i="1"/>
  <c r="H787" i="1"/>
  <c r="H786" i="1"/>
  <c r="H785" i="1"/>
  <c r="H784" i="1"/>
  <c r="H783" i="1"/>
  <c r="H782" i="1"/>
  <c r="H781" i="1"/>
  <c r="H780" i="1"/>
  <c r="H778" i="1"/>
  <c r="H777" i="1"/>
  <c r="H776" i="1"/>
  <c r="H775" i="1"/>
  <c r="H774" i="1"/>
  <c r="H773" i="1"/>
  <c r="H771" i="1"/>
  <c r="H770" i="1"/>
  <c r="H769" i="1"/>
  <c r="H768" i="1"/>
  <c r="H767" i="1"/>
  <c r="H766" i="1"/>
  <c r="H765" i="1"/>
  <c r="H764" i="1"/>
  <c r="H762" i="1"/>
  <c r="H761" i="1"/>
  <c r="H760" i="1"/>
  <c r="H759" i="1"/>
  <c r="H758" i="1"/>
  <c r="H756" i="1"/>
  <c r="H755" i="1"/>
  <c r="H754" i="1"/>
  <c r="H752" i="1"/>
  <c r="H751" i="1"/>
  <c r="H750" i="1"/>
  <c r="H749" i="1"/>
  <c r="H748" i="1"/>
  <c r="H747" i="1"/>
  <c r="H746" i="1"/>
  <c r="H745" i="1"/>
  <c r="H744" i="1"/>
  <c r="H738" i="1"/>
  <c r="H736" i="1"/>
  <c r="H735" i="1"/>
  <c r="H734" i="1"/>
  <c r="H729" i="1"/>
  <c r="H728" i="1"/>
  <c r="H727" i="1"/>
  <c r="H726" i="1"/>
  <c r="H725" i="1"/>
  <c r="H724" i="1"/>
  <c r="H723" i="1"/>
  <c r="H722" i="1"/>
  <c r="H721" i="1"/>
  <c r="H720" i="1"/>
  <c r="H719" i="1"/>
  <c r="H718" i="1"/>
  <c r="H715" i="1"/>
  <c r="H714" i="1"/>
  <c r="H713" i="1"/>
  <c r="H710" i="1"/>
  <c r="H709" i="1"/>
  <c r="H708" i="1"/>
  <c r="H707" i="1"/>
  <c r="H706" i="1"/>
  <c r="H705" i="1"/>
  <c r="H704" i="1"/>
  <c r="H703" i="1"/>
  <c r="H702" i="1"/>
  <c r="H701" i="1"/>
  <c r="H700" i="1"/>
  <c r="H699" i="1"/>
  <c r="H697" i="1"/>
  <c r="H696" i="1"/>
  <c r="H695" i="1"/>
  <c r="H693" i="1"/>
  <c r="H692" i="1"/>
  <c r="H691" i="1"/>
  <c r="H684" i="1"/>
  <c r="H683" i="1"/>
  <c r="H682" i="1"/>
  <c r="H681" i="1"/>
  <c r="H680" i="1"/>
  <c r="H679" i="1"/>
  <c r="H678" i="1"/>
  <c r="H677" i="1"/>
  <c r="H676" i="1"/>
  <c r="H675" i="1"/>
  <c r="H674" i="1"/>
  <c r="H673" i="1"/>
  <c r="H672" i="1"/>
  <c r="H671" i="1"/>
  <c r="H669" i="1"/>
  <c r="H668" i="1"/>
  <c r="H667" i="1"/>
  <c r="H666" i="1"/>
  <c r="H665" i="1"/>
  <c r="H664" i="1"/>
  <c r="H663" i="1"/>
  <c r="H661" i="1"/>
  <c r="H660" i="1"/>
  <c r="H659" i="1"/>
  <c r="H658" i="1"/>
  <c r="H654" i="1"/>
  <c r="H651" i="1"/>
  <c r="H650" i="1"/>
  <c r="H649" i="1"/>
  <c r="H647" i="1"/>
  <c r="H646" i="1"/>
  <c r="H645" i="1"/>
  <c r="H636" i="1"/>
  <c r="H634" i="1"/>
  <c r="H632" i="1"/>
  <c r="H631" i="1"/>
  <c r="H629" i="1"/>
  <c r="H628" i="1"/>
  <c r="H627" i="1"/>
  <c r="H626" i="1"/>
  <c r="H625" i="1"/>
  <c r="H624" i="1"/>
  <c r="H623" i="1"/>
  <c r="H622" i="1"/>
  <c r="H621" i="1"/>
  <c r="H620" i="1"/>
  <c r="H619" i="1"/>
  <c r="H618" i="1"/>
  <c r="H617" i="1"/>
  <c r="H615" i="1"/>
  <c r="H614" i="1"/>
  <c r="H613" i="1"/>
  <c r="H611" i="1"/>
  <c r="H610" i="1"/>
  <c r="H609" i="1"/>
  <c r="H608" i="1"/>
  <c r="H607" i="1"/>
  <c r="H606" i="1"/>
  <c r="H605" i="1"/>
  <c r="H604" i="1"/>
  <c r="H603" i="1"/>
  <c r="H602" i="1"/>
  <c r="H600" i="1"/>
  <c r="H599" i="1"/>
  <c r="H598" i="1"/>
  <c r="H597" i="1"/>
  <c r="H596" i="1"/>
  <c r="H595" i="1"/>
  <c r="H593" i="1"/>
  <c r="H587" i="1"/>
  <c r="H586" i="1"/>
  <c r="H585" i="1"/>
  <c r="H584" i="1"/>
  <c r="H583" i="1"/>
  <c r="H582" i="1"/>
  <c r="H581" i="1"/>
  <c r="H580" i="1"/>
  <c r="H574" i="1"/>
  <c r="H578" i="1"/>
  <c r="H577" i="1"/>
  <c r="H576" i="1"/>
  <c r="H575" i="1"/>
  <c r="H572" i="1"/>
  <c r="H571" i="1"/>
  <c r="H570" i="1"/>
  <c r="H569" i="1"/>
  <c r="H566" i="1"/>
  <c r="H565" i="1"/>
  <c r="H564" i="1"/>
  <c r="H563" i="1"/>
  <c r="H562" i="1"/>
  <c r="H561" i="1"/>
  <c r="H560" i="1"/>
  <c r="H558" i="1"/>
  <c r="H557" i="1"/>
  <c r="H556" i="1"/>
  <c r="H555" i="1"/>
  <c r="H554" i="1"/>
  <c r="H553" i="1"/>
  <c r="H552" i="1"/>
  <c r="H551" i="1"/>
  <c r="H550" i="1"/>
  <c r="H549" i="1"/>
  <c r="H548" i="1"/>
  <c r="H546" i="1"/>
  <c r="H545" i="1"/>
  <c r="H544" i="1"/>
  <c r="H543" i="1"/>
  <c r="H542" i="1"/>
  <c r="H540" i="1"/>
  <c r="H539" i="1"/>
  <c r="H538" i="1"/>
  <c r="H537" i="1"/>
  <c r="H536" i="1"/>
  <c r="H535" i="1"/>
  <c r="H534" i="1"/>
  <c r="H533" i="1"/>
  <c r="H532" i="1"/>
  <c r="H531" i="1"/>
  <c r="H530" i="1"/>
  <c r="H529" i="1"/>
  <c r="H527" i="1"/>
  <c r="H526" i="1"/>
  <c r="H525" i="1"/>
  <c r="H524" i="1"/>
  <c r="H523" i="1"/>
  <c r="H521" i="1"/>
  <c r="H520" i="1"/>
  <c r="H519" i="1"/>
  <c r="H518" i="1"/>
  <c r="H517" i="1"/>
  <c r="H516" i="1"/>
  <c r="H515" i="1"/>
  <c r="H514" i="1"/>
  <c r="H513" i="1"/>
  <c r="H512" i="1"/>
  <c r="H511" i="1"/>
  <c r="H510" i="1"/>
  <c r="H509" i="1"/>
  <c r="H508" i="1"/>
  <c r="H506" i="1"/>
  <c r="H504" i="1"/>
  <c r="H503" i="1"/>
  <c r="H502" i="1"/>
  <c r="H501" i="1"/>
  <c r="H500" i="1"/>
  <c r="H499" i="1"/>
  <c r="H498" i="1"/>
  <c r="H497" i="1"/>
  <c r="H496" i="1"/>
  <c r="H495" i="1"/>
  <c r="H494" i="1"/>
  <c r="H493" i="1"/>
  <c r="H492" i="1"/>
  <c r="H491" i="1"/>
  <c r="H490" i="1"/>
  <c r="H489" i="1"/>
  <c r="H488" i="1"/>
  <c r="H487" i="1"/>
  <c r="H486" i="1"/>
  <c r="H485" i="1"/>
  <c r="H483" i="1"/>
  <c r="H482" i="1"/>
  <c r="H481" i="1"/>
  <c r="H480" i="1"/>
  <c r="H479" i="1"/>
  <c r="H478" i="1"/>
  <c r="H477" i="1"/>
  <c r="H476" i="1"/>
  <c r="H475" i="1"/>
  <c r="H474" i="1"/>
  <c r="H473" i="1"/>
  <c r="H472" i="1"/>
  <c r="H471" i="1"/>
  <c r="H470" i="1"/>
  <c r="H469" i="1"/>
  <c r="H468" i="1"/>
  <c r="H467" i="1"/>
  <c r="H466" i="1"/>
  <c r="H465" i="1"/>
  <c r="H464" i="1"/>
  <c r="H463" i="1"/>
  <c r="H462" i="1"/>
  <c r="H461" i="1"/>
  <c r="H459" i="1"/>
  <c r="H458" i="1"/>
  <c r="H457" i="1"/>
  <c r="H456" i="1"/>
  <c r="H455" i="1"/>
  <c r="H454" i="1"/>
  <c r="H453" i="1"/>
  <c r="H452" i="1"/>
  <c r="H451" i="1"/>
  <c r="H450" i="1"/>
  <c r="H449" i="1"/>
  <c r="H448" i="1"/>
  <c r="H447" i="1"/>
  <c r="H444" i="1"/>
  <c r="H443" i="1"/>
  <c r="H442" i="1"/>
  <c r="H441" i="1"/>
  <c r="H440" i="1"/>
  <c r="H439" i="1"/>
  <c r="H438" i="1"/>
  <c r="H436" i="1"/>
  <c r="H435" i="1"/>
  <c r="H434" i="1"/>
  <c r="H433" i="1"/>
  <c r="H431" i="1"/>
  <c r="H430" i="1"/>
  <c r="H429" i="1"/>
  <c r="H428" i="1"/>
  <c r="H427" i="1"/>
  <c r="H424" i="1"/>
  <c r="H423" i="1"/>
  <c r="H419" i="1"/>
  <c r="H418" i="1"/>
  <c r="H417" i="1"/>
  <c r="H416" i="1"/>
  <c r="H415" i="1"/>
  <c r="H414" i="1"/>
  <c r="H413" i="1"/>
  <c r="H412" i="1"/>
  <c r="H411" i="1"/>
  <c r="H410" i="1"/>
  <c r="H409" i="1"/>
  <c r="H408" i="1"/>
  <c r="H406" i="1"/>
  <c r="H404" i="1"/>
  <c r="H403" i="1"/>
  <c r="H402" i="1"/>
  <c r="H401" i="1"/>
  <c r="H400" i="1"/>
  <c r="H399" i="1"/>
  <c r="H396" i="1"/>
  <c r="H395" i="1"/>
  <c r="H394" i="1"/>
  <c r="H180" i="1"/>
  <c r="H179" i="1"/>
  <c r="H379" i="1"/>
  <c r="H378" i="1"/>
  <c r="H375" i="1"/>
  <c r="H374" i="1"/>
  <c r="H373" i="1"/>
  <c r="H372" i="1"/>
  <c r="H371" i="1"/>
  <c r="H369" i="1"/>
  <c r="H368" i="1"/>
  <c r="H367" i="1"/>
  <c r="H366" i="1"/>
  <c r="H364" i="1"/>
  <c r="H363" i="1"/>
  <c r="H362" i="1"/>
  <c r="H361" i="1"/>
  <c r="H360" i="1"/>
  <c r="H358" i="1"/>
  <c r="H357" i="1"/>
  <c r="H356" i="1"/>
  <c r="H355" i="1"/>
  <c r="H354" i="1"/>
  <c r="H349" i="1"/>
  <c r="H348" i="1"/>
  <c r="H346" i="1"/>
  <c r="H345" i="1"/>
  <c r="H344" i="1"/>
  <c r="H343" i="1"/>
  <c r="H342" i="1"/>
  <c r="H341" i="1"/>
  <c r="H340" i="1"/>
  <c r="H339" i="1"/>
  <c r="H338" i="1"/>
  <c r="H335" i="1"/>
  <c r="H333" i="1"/>
  <c r="H332" i="1"/>
  <c r="H331" i="1"/>
  <c r="H330" i="1"/>
  <c r="H329" i="1"/>
  <c r="H328" i="1"/>
  <c r="H327" i="1"/>
  <c r="H325" i="1"/>
  <c r="H324" i="1"/>
  <c r="H323" i="1"/>
  <c r="H322" i="1"/>
  <c r="H321" i="1"/>
  <c r="H319" i="1"/>
  <c r="H318" i="1"/>
  <c r="H314" i="1"/>
  <c r="H313" i="1"/>
  <c r="H312" i="1"/>
  <c r="H311" i="1"/>
  <c r="H310" i="1"/>
  <c r="H309" i="1"/>
  <c r="H308" i="1"/>
  <c r="H307" i="1"/>
  <c r="H306" i="1"/>
  <c r="H305" i="1"/>
  <c r="H304" i="1"/>
  <c r="H299" i="1"/>
  <c r="H298" i="1"/>
  <c r="H297" i="1"/>
  <c r="N4788" i="1"/>
  <c r="N4787" i="1"/>
  <c r="N4786" i="1"/>
  <c r="N4785" i="1"/>
  <c r="N4783" i="1"/>
  <c r="N4780" i="1"/>
  <c r="N4779" i="1"/>
  <c r="N4778" i="1"/>
  <c r="N4777" i="1"/>
  <c r="N4758" i="1"/>
  <c r="N4757" i="1"/>
  <c r="N4756" i="1"/>
  <c r="N4755" i="1"/>
  <c r="N4744" i="1"/>
  <c r="N4743" i="1"/>
  <c r="N4742" i="1"/>
  <c r="N4741" i="1"/>
  <c r="N4740" i="1"/>
  <c r="N4739" i="1"/>
  <c r="N4738" i="1"/>
  <c r="N4737" i="1"/>
  <c r="N4736" i="1"/>
  <c r="N4733" i="1"/>
  <c r="N4732" i="1"/>
  <c r="N4731" i="1"/>
  <c r="N4730" i="1"/>
  <c r="N4729" i="1"/>
  <c r="N4728" i="1"/>
  <c r="N4727" i="1"/>
  <c r="N4726" i="1"/>
  <c r="N4725" i="1"/>
  <c r="N4723" i="1"/>
  <c r="N4717" i="1"/>
  <c r="N4716" i="1"/>
  <c r="N4715" i="1"/>
  <c r="N4714" i="1"/>
  <c r="N4713" i="1"/>
  <c r="N4712" i="1"/>
  <c r="N4711" i="1"/>
  <c r="N4710" i="1"/>
  <c r="N4709" i="1"/>
  <c r="N4708" i="1"/>
  <c r="N4707" i="1"/>
  <c r="N4706" i="1"/>
  <c r="N4705" i="1"/>
  <c r="N4704" i="1"/>
  <c r="N4703" i="1"/>
  <c r="N4702" i="1"/>
  <c r="N4701" i="1"/>
  <c r="N4700" i="1"/>
  <c r="N4699" i="1"/>
  <c r="N4698" i="1"/>
  <c r="N4697" i="1"/>
  <c r="N4696" i="1"/>
  <c r="N4695" i="1"/>
  <c r="N4694" i="1"/>
  <c r="N4693" i="1"/>
  <c r="N4692" i="1"/>
  <c r="N4691" i="1"/>
  <c r="N4690" i="1"/>
  <c r="N4689" i="1"/>
  <c r="N4688" i="1"/>
  <c r="N4687" i="1"/>
  <c r="N4686" i="1"/>
  <c r="N4685" i="1"/>
  <c r="N4684" i="1"/>
  <c r="N4683" i="1"/>
  <c r="N4682" i="1"/>
  <c r="N4681" i="1"/>
  <c r="N4680" i="1"/>
  <c r="N4679" i="1"/>
  <c r="N4678" i="1"/>
  <c r="N4677" i="1"/>
  <c r="N4641" i="1"/>
  <c r="N4640" i="1"/>
  <c r="N4639" i="1"/>
  <c r="N4638" i="1"/>
  <c r="N4637" i="1"/>
  <c r="N4636" i="1"/>
  <c r="N4635" i="1"/>
  <c r="N4633" i="1"/>
  <c r="N4632" i="1"/>
  <c r="N4631" i="1"/>
  <c r="N4630" i="1"/>
  <c r="N4629" i="1"/>
  <c r="N4628" i="1"/>
  <c r="N4627" i="1"/>
  <c r="N4626" i="1"/>
  <c r="N4625" i="1"/>
  <c r="N4624" i="1"/>
  <c r="N4623" i="1"/>
  <c r="N4622" i="1"/>
  <c r="N4620" i="1"/>
  <c r="N4619" i="1"/>
  <c r="N4618" i="1"/>
  <c r="N4617" i="1"/>
  <c r="N4616" i="1"/>
  <c r="N4615" i="1"/>
  <c r="N4614" i="1"/>
  <c r="N4613" i="1"/>
  <c r="N4612" i="1"/>
  <c r="N4611" i="1"/>
  <c r="N4607" i="1"/>
  <c r="N4606" i="1"/>
  <c r="N4605" i="1"/>
  <c r="N4604" i="1"/>
  <c r="N4603" i="1"/>
  <c r="N4602" i="1"/>
  <c r="N4601" i="1"/>
  <c r="N4600" i="1"/>
  <c r="N4599" i="1"/>
  <c r="N4598" i="1"/>
  <c r="N4597" i="1"/>
  <c r="N4596" i="1"/>
  <c r="N4595" i="1"/>
  <c r="N4594" i="1"/>
  <c r="N4593" i="1"/>
  <c r="N4592" i="1"/>
  <c r="N4591" i="1"/>
  <c r="N4584" i="1"/>
  <c r="N4582" i="1"/>
  <c r="N4581" i="1"/>
  <c r="N4580" i="1"/>
  <c r="N4579" i="1"/>
  <c r="N4578" i="1"/>
  <c r="N4577" i="1"/>
  <c r="N4576" i="1"/>
  <c r="N4575" i="1"/>
  <c r="N4574" i="1"/>
  <c r="N4573" i="1"/>
  <c r="N4572" i="1"/>
  <c r="N4571" i="1"/>
  <c r="N4570" i="1"/>
  <c r="N4569" i="1"/>
  <c r="N4568" i="1"/>
  <c r="N4567" i="1"/>
  <c r="N4566" i="1"/>
  <c r="N4565" i="1"/>
  <c r="N4564" i="1"/>
  <c r="N4563" i="1"/>
  <c r="N4562" i="1"/>
  <c r="N4561" i="1"/>
  <c r="N4560" i="1"/>
  <c r="N4559" i="1"/>
  <c r="N4558" i="1"/>
  <c r="N4557" i="1"/>
  <c r="N4556" i="1"/>
  <c r="N4555" i="1"/>
  <c r="N4554" i="1"/>
  <c r="N4553" i="1"/>
  <c r="N4552" i="1"/>
  <c r="N4551" i="1"/>
  <c r="N4550" i="1"/>
  <c r="N4549" i="1"/>
  <c r="N4548" i="1"/>
  <c r="N4547" i="1"/>
  <c r="N4546" i="1"/>
  <c r="N4545" i="1"/>
  <c r="N4544" i="1"/>
  <c r="N4543" i="1"/>
  <c r="N4542" i="1"/>
  <c r="N4541" i="1"/>
  <c r="N4540" i="1"/>
  <c r="N4539" i="1"/>
  <c r="N4529" i="1"/>
  <c r="N4524" i="1"/>
  <c r="N4523" i="1"/>
  <c r="N4522" i="1"/>
  <c r="N4521" i="1"/>
  <c r="N4520" i="1"/>
  <c r="N4519" i="1"/>
  <c r="N4518" i="1"/>
  <c r="N4517" i="1"/>
  <c r="N4516" i="1"/>
  <c r="N4515" i="1"/>
  <c r="N4514" i="1"/>
  <c r="N4513" i="1"/>
  <c r="N4512" i="1"/>
  <c r="N4511" i="1"/>
  <c r="N4510" i="1"/>
  <c r="N4509" i="1"/>
  <c r="N4508" i="1"/>
  <c r="N4507" i="1"/>
  <c r="N4506" i="1"/>
  <c r="N4505" i="1"/>
  <c r="N4504" i="1"/>
  <c r="N4503" i="1"/>
  <c r="N4502" i="1"/>
  <c r="N4501" i="1"/>
  <c r="N4500" i="1"/>
  <c r="N4499" i="1"/>
  <c r="N4498" i="1"/>
  <c r="N4497" i="1"/>
  <c r="N4496" i="1"/>
  <c r="N4495" i="1"/>
  <c r="N4494" i="1"/>
  <c r="N4493" i="1"/>
  <c r="N4492" i="1"/>
  <c r="N4491" i="1"/>
  <c r="N4477" i="1"/>
  <c r="N4474" i="1"/>
  <c r="N4473" i="1"/>
  <c r="N4472" i="1"/>
  <c r="N4471" i="1"/>
  <c r="N4470" i="1"/>
  <c r="N4469" i="1"/>
  <c r="N4468" i="1"/>
  <c r="N4467" i="1"/>
  <c r="N4464" i="1"/>
  <c r="N4463" i="1"/>
  <c r="N4462" i="1"/>
  <c r="N4461" i="1"/>
  <c r="N4460" i="1"/>
  <c r="N4459" i="1"/>
  <c r="N4458" i="1"/>
  <c r="N4457" i="1"/>
  <c r="N4456" i="1"/>
  <c r="N4455" i="1"/>
  <c r="N4454" i="1"/>
  <c r="N4453" i="1"/>
  <c r="N4452" i="1"/>
  <c r="N4451" i="1"/>
  <c r="N4450" i="1"/>
  <c r="N4449" i="1"/>
  <c r="N4448" i="1"/>
  <c r="N4447" i="1"/>
  <c r="N4446" i="1"/>
  <c r="N4445" i="1"/>
  <c r="N4444" i="1"/>
  <c r="N4443" i="1"/>
  <c r="N4442" i="1"/>
  <c r="N4441" i="1"/>
  <c r="N4440" i="1"/>
  <c r="N4439" i="1"/>
  <c r="N4438" i="1"/>
  <c r="N4437" i="1"/>
  <c r="N4436" i="1"/>
  <c r="N4435" i="1"/>
  <c r="N4434" i="1"/>
  <c r="N4433" i="1"/>
  <c r="N4432" i="1"/>
  <c r="N4431" i="1"/>
  <c r="N4430" i="1"/>
  <c r="N4429" i="1"/>
  <c r="N4428" i="1"/>
  <c r="N4427" i="1"/>
  <c r="N4426" i="1"/>
  <c r="N4425" i="1"/>
  <c r="N4424" i="1"/>
  <c r="N4423" i="1"/>
  <c r="N4422" i="1"/>
  <c r="N4421" i="1"/>
  <c r="N4420" i="1"/>
  <c r="N4419" i="1"/>
  <c r="N4418" i="1"/>
  <c r="N4417" i="1"/>
  <c r="N4416" i="1"/>
  <c r="N4415" i="1"/>
  <c r="N4414" i="1"/>
  <c r="N4413" i="1"/>
  <c r="N4412" i="1"/>
  <c r="N4411" i="1"/>
  <c r="N4410" i="1"/>
  <c r="N4409" i="1"/>
  <c r="N4408" i="1"/>
  <c r="N4407" i="1"/>
  <c r="N4281" i="1"/>
  <c r="N4280" i="1"/>
  <c r="N4279" i="1"/>
  <c r="N4278" i="1"/>
  <c r="N4277" i="1"/>
  <c r="N4276" i="1"/>
  <c r="N4275" i="1"/>
  <c r="N4274" i="1"/>
  <c r="N4273" i="1"/>
  <c r="N4272" i="1"/>
  <c r="N4271" i="1"/>
  <c r="N4270" i="1"/>
  <c r="N4269" i="1"/>
  <c r="N4268" i="1"/>
  <c r="N4266" i="1"/>
  <c r="N4265" i="1"/>
  <c r="N4263" i="1"/>
  <c r="N4262" i="1"/>
  <c r="N4261" i="1"/>
  <c r="N4254" i="1"/>
  <c r="N4253" i="1"/>
  <c r="N4252" i="1"/>
  <c r="N4251" i="1"/>
  <c r="N4250" i="1"/>
  <c r="N4249" i="1"/>
  <c r="N4248" i="1"/>
  <c r="N4246" i="1"/>
  <c r="N4245" i="1"/>
  <c r="N4244" i="1"/>
  <c r="N4243" i="1"/>
  <c r="N4242" i="1"/>
  <c r="N4241" i="1"/>
  <c r="N4240" i="1"/>
  <c r="N4239" i="1"/>
  <c r="N4238" i="1"/>
  <c r="N4237" i="1"/>
  <c r="N4236" i="1"/>
  <c r="N4235" i="1"/>
  <c r="N4234" i="1"/>
  <c r="N4233" i="1"/>
  <c r="N4232" i="1"/>
  <c r="N4231" i="1"/>
  <c r="N4230" i="1"/>
  <c r="N4229" i="1"/>
  <c r="N4228" i="1"/>
  <c r="N4227" i="1"/>
  <c r="N4226" i="1"/>
  <c r="N4225" i="1"/>
  <c r="N4224" i="1"/>
  <c r="N4222" i="1"/>
  <c r="N4221" i="1"/>
  <c r="N4220" i="1"/>
  <c r="N4219" i="1"/>
  <c r="N4218" i="1"/>
  <c r="N4217" i="1"/>
  <c r="N4216" i="1"/>
  <c r="N4214" i="1"/>
  <c r="N4213" i="1"/>
  <c r="N4212" i="1"/>
  <c r="N4211" i="1"/>
  <c r="N4210" i="1"/>
  <c r="N4209" i="1"/>
  <c r="N4208" i="1"/>
  <c r="N4207" i="1"/>
  <c r="N4206" i="1"/>
  <c r="N4205" i="1"/>
  <c r="N4204" i="1"/>
  <c r="N4203" i="1"/>
  <c r="N4201" i="1"/>
  <c r="N4200" i="1"/>
  <c r="N4199" i="1"/>
  <c r="N4198" i="1"/>
  <c r="N4197" i="1"/>
  <c r="N4196" i="1"/>
  <c r="N4195" i="1"/>
  <c r="N4193" i="1"/>
  <c r="N4192" i="1"/>
  <c r="N4191" i="1"/>
  <c r="N4190" i="1"/>
  <c r="N4189" i="1"/>
  <c r="N4188" i="1"/>
  <c r="N4187" i="1"/>
  <c r="N4186" i="1"/>
  <c r="N4185" i="1"/>
  <c r="N4184" i="1"/>
  <c r="N4183" i="1"/>
  <c r="N4182" i="1"/>
  <c r="N4181" i="1"/>
  <c r="N4179" i="1"/>
  <c r="N4178" i="1"/>
  <c r="N4177" i="1"/>
  <c r="N4176" i="1"/>
  <c r="N4175" i="1"/>
  <c r="N4174" i="1"/>
  <c r="N4173" i="1"/>
  <c r="N4172" i="1"/>
  <c r="N4171" i="1"/>
  <c r="N4170" i="1"/>
  <c r="N4169" i="1"/>
  <c r="N4168" i="1"/>
  <c r="N4167" i="1"/>
  <c r="N4166" i="1"/>
  <c r="N4164" i="1"/>
  <c r="N4163" i="1"/>
  <c r="N4162" i="1"/>
  <c r="N4161" i="1"/>
  <c r="N4160" i="1"/>
  <c r="N4159" i="1"/>
  <c r="N4158" i="1"/>
  <c r="N4157" i="1"/>
  <c r="N4156" i="1"/>
  <c r="N4155" i="1"/>
  <c r="N4154" i="1"/>
  <c r="N4152" i="1"/>
  <c r="N4151" i="1"/>
  <c r="N4150" i="1"/>
  <c r="N4149" i="1"/>
  <c r="N4148" i="1"/>
  <c r="N4147" i="1"/>
  <c r="N4146" i="1"/>
  <c r="N4145" i="1"/>
  <c r="N4144" i="1"/>
  <c r="N4143" i="1"/>
  <c r="N4142" i="1"/>
  <c r="N4141" i="1"/>
  <c r="N4140" i="1"/>
  <c r="N4139" i="1"/>
  <c r="N4138" i="1"/>
  <c r="N4137" i="1"/>
  <c r="N4136" i="1"/>
  <c r="N4135" i="1"/>
  <c r="N4124" i="1"/>
  <c r="N4122" i="1"/>
  <c r="N4121" i="1"/>
  <c r="N4120" i="1"/>
  <c r="N4119" i="1"/>
  <c r="N4118" i="1"/>
  <c r="N4117" i="1"/>
  <c r="N4116" i="1"/>
  <c r="N4115" i="1"/>
  <c r="N4112" i="1"/>
  <c r="N4111" i="1"/>
  <c r="N4110" i="1"/>
  <c r="N4106" i="1"/>
  <c r="N4105" i="1"/>
  <c r="N4104" i="1"/>
  <c r="N4103" i="1"/>
  <c r="N4102" i="1"/>
  <c r="N4101" i="1"/>
  <c r="N4100" i="1"/>
  <c r="N4099" i="1"/>
  <c r="N4098" i="1"/>
  <c r="N4097" i="1"/>
  <c r="N4096" i="1"/>
  <c r="N4094" i="1"/>
  <c r="N4093" i="1"/>
  <c r="N4092" i="1"/>
  <c r="N4091" i="1"/>
  <c r="N4090" i="1"/>
  <c r="N4089" i="1"/>
  <c r="N4088" i="1"/>
  <c r="N4087" i="1"/>
  <c r="N4085" i="1"/>
  <c r="N4084" i="1"/>
  <c r="N4082" i="1"/>
  <c r="N4081" i="1"/>
  <c r="N4080" i="1"/>
  <c r="N4079" i="1"/>
  <c r="N4078" i="1"/>
  <c r="N4077" i="1"/>
  <c r="N4075" i="1"/>
  <c r="N4074" i="1"/>
  <c r="N4073" i="1"/>
  <c r="N4072" i="1"/>
  <c r="N4071" i="1"/>
  <c r="N4070" i="1"/>
  <c r="N4069" i="1"/>
  <c r="N4068" i="1"/>
  <c r="N4066" i="1"/>
  <c r="N4065" i="1"/>
  <c r="N4064" i="1"/>
  <c r="N4063" i="1"/>
  <c r="N4062" i="1"/>
  <c r="N4061" i="1"/>
  <c r="N4060" i="1"/>
  <c r="N4059" i="1"/>
  <c r="N4057" i="1"/>
  <c r="N4056" i="1"/>
  <c r="N4055" i="1"/>
  <c r="N4054" i="1"/>
  <c r="N4053" i="1"/>
  <c r="N4052" i="1"/>
  <c r="N4051" i="1"/>
  <c r="N4050" i="1"/>
  <c r="N4049" i="1"/>
  <c r="N4048" i="1"/>
  <c r="N4047" i="1"/>
  <c r="N4043" i="1"/>
  <c r="N4042" i="1"/>
  <c r="N4041" i="1"/>
  <c r="N4040" i="1"/>
  <c r="N4039" i="1"/>
  <c r="N4038" i="1"/>
  <c r="N4037" i="1"/>
  <c r="N4036" i="1"/>
  <c r="N4035" i="1"/>
  <c r="N4034" i="1"/>
  <c r="N4033" i="1"/>
  <c r="N4032" i="1"/>
  <c r="N4031" i="1"/>
  <c r="N4017" i="1"/>
  <c r="N4016" i="1"/>
  <c r="N4015" i="1"/>
  <c r="N4014" i="1"/>
  <c r="N4013" i="1"/>
  <c r="N4012" i="1"/>
  <c r="N4011" i="1"/>
  <c r="N4010" i="1"/>
  <c r="N4009" i="1"/>
  <c r="N4008" i="1"/>
  <c r="N4007" i="1"/>
  <c r="N4006" i="1"/>
  <c r="N4005" i="1"/>
  <c r="N4004" i="1"/>
  <c r="N4003" i="1"/>
  <c r="N4002" i="1"/>
  <c r="N4001" i="1"/>
  <c r="N4000" i="1"/>
  <c r="Q4000" i="1" s="1"/>
  <c r="N3999" i="1"/>
  <c r="N3998" i="1"/>
  <c r="N3997" i="1"/>
  <c r="N3996" i="1"/>
  <c r="N3995" i="1"/>
  <c r="N3994" i="1"/>
  <c r="N3993" i="1"/>
  <c r="N3992" i="1"/>
  <c r="N3991" i="1"/>
  <c r="N3990" i="1"/>
  <c r="N3989" i="1"/>
  <c r="N3988" i="1"/>
  <c r="N3987" i="1"/>
  <c r="N3986" i="1"/>
  <c r="N3985" i="1"/>
  <c r="N3984" i="1"/>
  <c r="N3983" i="1"/>
  <c r="N3982" i="1"/>
  <c r="N3981" i="1"/>
  <c r="N3980" i="1"/>
  <c r="N3973" i="1"/>
  <c r="N3972" i="1"/>
  <c r="N3971" i="1"/>
  <c r="N3970" i="1"/>
  <c r="N3969" i="1"/>
  <c r="N3968" i="1"/>
  <c r="N3967" i="1"/>
  <c r="N3966" i="1"/>
  <c r="N3965" i="1"/>
  <c r="N3964" i="1"/>
  <c r="N3963" i="1"/>
  <c r="N3962" i="1"/>
  <c r="Q3962" i="1" s="1"/>
  <c r="N3961" i="1"/>
  <c r="N3960" i="1"/>
  <c r="N3959" i="1"/>
  <c r="N3958" i="1"/>
  <c r="N3957" i="1"/>
  <c r="N3956" i="1"/>
  <c r="N3955" i="1"/>
  <c r="N3954" i="1"/>
  <c r="N3953" i="1"/>
  <c r="N3952" i="1"/>
  <c r="N3951" i="1"/>
  <c r="N3950" i="1"/>
  <c r="N3948" i="1"/>
  <c r="N3947" i="1"/>
  <c r="N3946" i="1"/>
  <c r="N3945" i="1"/>
  <c r="N3944" i="1"/>
  <c r="N3943" i="1"/>
  <c r="N3942" i="1"/>
  <c r="N3941" i="1"/>
  <c r="N3940" i="1"/>
  <c r="N3939" i="1"/>
  <c r="N3938" i="1"/>
  <c r="N3937" i="1"/>
  <c r="N3936" i="1"/>
  <c r="N3935" i="1"/>
  <c r="N3934" i="1"/>
  <c r="N3933" i="1"/>
  <c r="N3932" i="1"/>
  <c r="N3931" i="1"/>
  <c r="N3930" i="1"/>
  <c r="N3929" i="1"/>
  <c r="N3925" i="1"/>
  <c r="N3924" i="1"/>
  <c r="N3923" i="1"/>
  <c r="N3922" i="1"/>
  <c r="N3921" i="1"/>
  <c r="N3920" i="1"/>
  <c r="N3919" i="1"/>
  <c r="N3918" i="1"/>
  <c r="N3917" i="1"/>
  <c r="N3914" i="1"/>
  <c r="N3913" i="1"/>
  <c r="N3912" i="1"/>
  <c r="N3911" i="1"/>
  <c r="N3910" i="1"/>
  <c r="N3909" i="1"/>
  <c r="N3908" i="1"/>
  <c r="N3907" i="1"/>
  <c r="N3906" i="1"/>
  <c r="N3905" i="1"/>
  <c r="N3904" i="1"/>
  <c r="N3903" i="1"/>
  <c r="N3892" i="1"/>
  <c r="N3891" i="1"/>
  <c r="N3890" i="1"/>
  <c r="N3888" i="1"/>
  <c r="N3887" i="1"/>
  <c r="N3886" i="1"/>
  <c r="N3885" i="1"/>
  <c r="N3884" i="1"/>
  <c r="N3883" i="1"/>
  <c r="N3882" i="1"/>
  <c r="N3881" i="1"/>
  <c r="N3880" i="1"/>
  <c r="N3879" i="1"/>
  <c r="N3878" i="1"/>
  <c r="N3877" i="1"/>
  <c r="N3876" i="1"/>
  <c r="N3874" i="1"/>
  <c r="N3873" i="1"/>
  <c r="N3872" i="1"/>
  <c r="N3871" i="1"/>
  <c r="N3870" i="1"/>
  <c r="N3869" i="1"/>
  <c r="N3868" i="1"/>
  <c r="N3865" i="1"/>
  <c r="N3864" i="1"/>
  <c r="N3863" i="1"/>
  <c r="N3862" i="1"/>
  <c r="N3861" i="1"/>
  <c r="N3860" i="1"/>
  <c r="N3859" i="1"/>
  <c r="N3858" i="1"/>
  <c r="N3855" i="1"/>
  <c r="N3853" i="1"/>
  <c r="N3852" i="1"/>
  <c r="N3850" i="1"/>
  <c r="N3849" i="1"/>
  <c r="N3848" i="1"/>
  <c r="N3847" i="1"/>
  <c r="N3846" i="1"/>
  <c r="N3845" i="1"/>
  <c r="N3844" i="1"/>
  <c r="N3843" i="1"/>
  <c r="N3842" i="1"/>
  <c r="N3841" i="1"/>
  <c r="N3840" i="1"/>
  <c r="N3839" i="1"/>
  <c r="N3838" i="1"/>
  <c r="N3837" i="1"/>
  <c r="N3836" i="1"/>
  <c r="N3835" i="1"/>
  <c r="N3834" i="1"/>
  <c r="N3833" i="1"/>
  <c r="N3832" i="1"/>
  <c r="N3831" i="1"/>
  <c r="N3830" i="1"/>
  <c r="N3829" i="1"/>
  <c r="N3828" i="1"/>
  <c r="N3827" i="1"/>
  <c r="N3826" i="1"/>
  <c r="N3825" i="1"/>
  <c r="N3824" i="1"/>
  <c r="N3823" i="1"/>
  <c r="N3822" i="1"/>
  <c r="N3821" i="1"/>
  <c r="N3820" i="1"/>
  <c r="N3819" i="1"/>
  <c r="N3818" i="1"/>
  <c r="N3817" i="1"/>
  <c r="N3816" i="1"/>
  <c r="N3815" i="1"/>
  <c r="N3814" i="1"/>
  <c r="N3813" i="1"/>
  <c r="N3812" i="1"/>
  <c r="N3811" i="1"/>
  <c r="N3810" i="1"/>
  <c r="N3809" i="1"/>
  <c r="N3808" i="1"/>
  <c r="N3807" i="1"/>
  <c r="N3806" i="1"/>
  <c r="N3805" i="1"/>
  <c r="N3804" i="1"/>
  <c r="N3803" i="1"/>
  <c r="N3802" i="1"/>
  <c r="N3801" i="1"/>
  <c r="N3800" i="1"/>
  <c r="N3796" i="1"/>
  <c r="N3794" i="1"/>
  <c r="N3793" i="1"/>
  <c r="N3792" i="1"/>
  <c r="N3791" i="1"/>
  <c r="N3790" i="1"/>
  <c r="N3789" i="1"/>
  <c r="N3788" i="1"/>
  <c r="N3787" i="1"/>
  <c r="N3786" i="1"/>
  <c r="N3785" i="1"/>
  <c r="N3784" i="1"/>
  <c r="N3783" i="1"/>
  <c r="N3782" i="1"/>
  <c r="N3781" i="1"/>
  <c r="N3780" i="1"/>
  <c r="N3779" i="1"/>
  <c r="N3778" i="1"/>
  <c r="N3777" i="1"/>
  <c r="N3776" i="1"/>
  <c r="N3775" i="1"/>
  <c r="N3774" i="1"/>
  <c r="N3773" i="1"/>
  <c r="N3772" i="1"/>
  <c r="N3771" i="1"/>
  <c r="N3770" i="1"/>
  <c r="N3767" i="1"/>
  <c r="N3766" i="1"/>
  <c r="N3765" i="1"/>
  <c r="N3764" i="1"/>
  <c r="N3763" i="1"/>
  <c r="N3762" i="1"/>
  <c r="N3761" i="1"/>
  <c r="N3760" i="1"/>
  <c r="N3759" i="1"/>
  <c r="N3758" i="1"/>
  <c r="N3757" i="1"/>
  <c r="N3756" i="1"/>
  <c r="N3755" i="1"/>
  <c r="N3754" i="1"/>
  <c r="N3753" i="1"/>
  <c r="N3752" i="1"/>
  <c r="N3747" i="1"/>
  <c r="N3744" i="1"/>
  <c r="N3743" i="1"/>
  <c r="N3742" i="1"/>
  <c r="N3741" i="1"/>
  <c r="N3740" i="1"/>
  <c r="N3739" i="1"/>
  <c r="N3738" i="1"/>
  <c r="N3737" i="1"/>
  <c r="N3736" i="1"/>
  <c r="N3735" i="1"/>
  <c r="N3734" i="1"/>
  <c r="N3733" i="1"/>
  <c r="N3732" i="1"/>
  <c r="N3731" i="1"/>
  <c r="N3729" i="1"/>
  <c r="N3728" i="1"/>
  <c r="N3727" i="1"/>
  <c r="N3726" i="1"/>
  <c r="N3725" i="1"/>
  <c r="N3724" i="1"/>
  <c r="N3723" i="1"/>
  <c r="N3722" i="1"/>
  <c r="N3721" i="1"/>
  <c r="N3720" i="1"/>
  <c r="N3719" i="1"/>
  <c r="N3718" i="1"/>
  <c r="N3717" i="1"/>
  <c r="N3716" i="1"/>
  <c r="N3715" i="1"/>
  <c r="N3713" i="1"/>
  <c r="N3712" i="1"/>
  <c r="N3711" i="1"/>
  <c r="N3710" i="1"/>
  <c r="N3709" i="1"/>
  <c r="N3708" i="1"/>
  <c r="N3707" i="1"/>
  <c r="N3706" i="1"/>
  <c r="N3705" i="1"/>
  <c r="N3704" i="1"/>
  <c r="N3703" i="1"/>
  <c r="N3702" i="1"/>
  <c r="N3701" i="1"/>
  <c r="N3700" i="1"/>
  <c r="N3699" i="1"/>
  <c r="N3698" i="1"/>
  <c r="N3697" i="1"/>
  <c r="N3696" i="1"/>
  <c r="N3695" i="1"/>
  <c r="N3694" i="1"/>
  <c r="N3693" i="1"/>
  <c r="N3692" i="1"/>
  <c r="N3691" i="1"/>
  <c r="N3690" i="1"/>
  <c r="N3689" i="1"/>
  <c r="N3688" i="1"/>
  <c r="N3687" i="1"/>
  <c r="N3685" i="1"/>
  <c r="N3684" i="1"/>
  <c r="N3683" i="1"/>
  <c r="N3682" i="1"/>
  <c r="N3681" i="1"/>
  <c r="N3680" i="1"/>
  <c r="N3679" i="1"/>
  <c r="N3677" i="1"/>
  <c r="N3676" i="1"/>
  <c r="N3675" i="1"/>
  <c r="N3674" i="1"/>
  <c r="N3673" i="1"/>
  <c r="N3672" i="1"/>
  <c r="N3670" i="1"/>
  <c r="N3669" i="1"/>
  <c r="N3668" i="1"/>
  <c r="N3667" i="1"/>
  <c r="N3666" i="1"/>
  <c r="N3665" i="1"/>
  <c r="N3664" i="1"/>
  <c r="N3663" i="1"/>
  <c r="N3662" i="1"/>
  <c r="N3661" i="1"/>
  <c r="N3660" i="1"/>
  <c r="N3659" i="1"/>
  <c r="N3658" i="1"/>
  <c r="N3657" i="1"/>
  <c r="N3656" i="1"/>
  <c r="N3655" i="1"/>
  <c r="N3654" i="1"/>
  <c r="N3653" i="1"/>
  <c r="N3652" i="1"/>
  <c r="N3651" i="1"/>
  <c r="N3650" i="1"/>
  <c r="N3649" i="1"/>
  <c r="N3648" i="1"/>
  <c r="N3647" i="1"/>
  <c r="N3646" i="1"/>
  <c r="N3645" i="1"/>
  <c r="N3644" i="1"/>
  <c r="N3643" i="1"/>
  <c r="N3642" i="1"/>
  <c r="N3641" i="1"/>
  <c r="N3640" i="1"/>
  <c r="N3639" i="1"/>
  <c r="N3638" i="1"/>
  <c r="N3637" i="1"/>
  <c r="N3635" i="1"/>
  <c r="N3634" i="1"/>
  <c r="N3633" i="1"/>
  <c r="N3632" i="1"/>
  <c r="N3631" i="1"/>
  <c r="N3630" i="1"/>
  <c r="N3629" i="1"/>
  <c r="N3628" i="1"/>
  <c r="N3627" i="1"/>
  <c r="N3626" i="1"/>
  <c r="N3625" i="1"/>
  <c r="N3624" i="1"/>
  <c r="N3623" i="1"/>
  <c r="N3622" i="1"/>
  <c r="N3621" i="1"/>
  <c r="N3620" i="1"/>
  <c r="N3619" i="1"/>
  <c r="N3618" i="1"/>
  <c r="N3617" i="1"/>
  <c r="N3616" i="1"/>
  <c r="N3615" i="1"/>
  <c r="N3614" i="1"/>
  <c r="N3613" i="1"/>
  <c r="N3612" i="1"/>
  <c r="N3611" i="1"/>
  <c r="N3610" i="1"/>
  <c r="N3609" i="1"/>
  <c r="N3608" i="1"/>
  <c r="N3607" i="1"/>
  <c r="N3606" i="1"/>
  <c r="N3605" i="1"/>
  <c r="N3604" i="1"/>
  <c r="N3603" i="1"/>
  <c r="N3602" i="1"/>
  <c r="N3601" i="1"/>
  <c r="N3600" i="1"/>
  <c r="N3599" i="1"/>
  <c r="N3598" i="1"/>
  <c r="N3597" i="1"/>
  <c r="N3596" i="1"/>
  <c r="N3595" i="1"/>
  <c r="N3594" i="1"/>
  <c r="N3593" i="1"/>
  <c r="N3592" i="1"/>
  <c r="N3591" i="1"/>
  <c r="N3590" i="1"/>
  <c r="N3589" i="1"/>
  <c r="N3588" i="1"/>
  <c r="N3587" i="1"/>
  <c r="N3585" i="1"/>
  <c r="N3584" i="1"/>
  <c r="N3583" i="1"/>
  <c r="N3581" i="1"/>
  <c r="N3580" i="1"/>
  <c r="N3579" i="1"/>
  <c r="N3578" i="1"/>
  <c r="N3577" i="1"/>
  <c r="N3575" i="1"/>
  <c r="N3574" i="1"/>
  <c r="N3573" i="1"/>
  <c r="N3571" i="1"/>
  <c r="N3570" i="1"/>
  <c r="N3569" i="1"/>
  <c r="N3568" i="1"/>
  <c r="N3567" i="1"/>
  <c r="N3566" i="1"/>
  <c r="N3565" i="1"/>
  <c r="N3564" i="1"/>
  <c r="N3563" i="1"/>
  <c r="N3562" i="1"/>
  <c r="N3561" i="1"/>
  <c r="N3560" i="1"/>
  <c r="N3559" i="1"/>
  <c r="N3558" i="1"/>
  <c r="N3557" i="1"/>
  <c r="N3556" i="1"/>
  <c r="N3555" i="1"/>
  <c r="N3550" i="1"/>
  <c r="N3545" i="1"/>
  <c r="N3544" i="1"/>
  <c r="N3543" i="1"/>
  <c r="N3540" i="1"/>
  <c r="N3539" i="1"/>
  <c r="N3538" i="1"/>
  <c r="N3537" i="1"/>
  <c r="N3536" i="1"/>
  <c r="N3535" i="1"/>
  <c r="N3534" i="1"/>
  <c r="N3533" i="1"/>
  <c r="N3532" i="1"/>
  <c r="N3530" i="1"/>
  <c r="N3528" i="1"/>
  <c r="N3527" i="1"/>
  <c r="N3526" i="1"/>
  <c r="N3525" i="1"/>
  <c r="N3524" i="1"/>
  <c r="N3523" i="1"/>
  <c r="N3522" i="1"/>
  <c r="N3521" i="1"/>
  <c r="N3520" i="1"/>
  <c r="N3519" i="1"/>
  <c r="N3517" i="1"/>
  <c r="N3516" i="1"/>
  <c r="N3515" i="1"/>
  <c r="N3514" i="1"/>
  <c r="N3513" i="1"/>
  <c r="N3512" i="1"/>
  <c r="N3511" i="1"/>
  <c r="N3510" i="1"/>
  <c r="N3509" i="1"/>
  <c r="N3508" i="1"/>
  <c r="N3507" i="1"/>
  <c r="N3506" i="1"/>
  <c r="N3505" i="1"/>
  <c r="N3504" i="1"/>
  <c r="N3503" i="1"/>
  <c r="N3502" i="1"/>
  <c r="N3501" i="1"/>
  <c r="N3500" i="1"/>
  <c r="N3499" i="1"/>
  <c r="N3498" i="1"/>
  <c r="N3497" i="1"/>
  <c r="N3496" i="1"/>
  <c r="N3495" i="1"/>
  <c r="N3494" i="1"/>
  <c r="N3493" i="1"/>
  <c r="N3492" i="1"/>
  <c r="N3491" i="1"/>
  <c r="N3490" i="1"/>
  <c r="N3489" i="1"/>
  <c r="N3488" i="1"/>
  <c r="N3487" i="1"/>
  <c r="N3486" i="1"/>
  <c r="N3485" i="1"/>
  <c r="N3484" i="1"/>
  <c r="N3483" i="1"/>
  <c r="N3482" i="1"/>
  <c r="N3481" i="1"/>
  <c r="N3480" i="1"/>
  <c r="N3479" i="1"/>
  <c r="N3478" i="1"/>
  <c r="N3477" i="1"/>
  <c r="N3476" i="1"/>
  <c r="N3475" i="1"/>
  <c r="N3474" i="1"/>
  <c r="N3473" i="1"/>
  <c r="N3472" i="1"/>
  <c r="N3471" i="1"/>
  <c r="N3470" i="1"/>
  <c r="N3469" i="1"/>
  <c r="N3468" i="1"/>
  <c r="N3467" i="1"/>
  <c r="N3466" i="1"/>
  <c r="N3465" i="1"/>
  <c r="N3464" i="1"/>
  <c r="N3463" i="1"/>
  <c r="N3462" i="1"/>
  <c r="N3461" i="1"/>
  <c r="N3460" i="1"/>
  <c r="N3459" i="1"/>
  <c r="N3458" i="1"/>
  <c r="N3457" i="1"/>
  <c r="N3456" i="1"/>
  <c r="N3455" i="1"/>
  <c r="N3454" i="1"/>
  <c r="N3453" i="1"/>
  <c r="N3452" i="1"/>
  <c r="N3451" i="1"/>
  <c r="N3450" i="1"/>
  <c r="N3449" i="1"/>
  <c r="N3448" i="1"/>
  <c r="N3447" i="1"/>
  <c r="N3446" i="1"/>
  <c r="N3445" i="1"/>
  <c r="N3444" i="1"/>
  <c r="N3443" i="1"/>
  <c r="N3442" i="1"/>
  <c r="N3441" i="1"/>
  <c r="N3440" i="1"/>
  <c r="N3439" i="1"/>
  <c r="N3438" i="1"/>
  <c r="N3437" i="1"/>
  <c r="N3436" i="1"/>
  <c r="N3435" i="1"/>
  <c r="N3434" i="1"/>
  <c r="N3433" i="1"/>
  <c r="N3432" i="1"/>
  <c r="N3431" i="1"/>
  <c r="N3430" i="1"/>
  <c r="N3429" i="1"/>
  <c r="N3428" i="1"/>
  <c r="N3427" i="1"/>
  <c r="N3426" i="1"/>
  <c r="N3425" i="1"/>
  <c r="N3424" i="1"/>
  <c r="N3423" i="1"/>
  <c r="N3422" i="1"/>
  <c r="N3421" i="1"/>
  <c r="N3420" i="1"/>
  <c r="N3419" i="1"/>
  <c r="N3418" i="1"/>
  <c r="N3417" i="1"/>
  <c r="N3416" i="1"/>
  <c r="N3415" i="1"/>
  <c r="N3414" i="1"/>
  <c r="N3413" i="1"/>
  <c r="N3412" i="1"/>
  <c r="N3411" i="1"/>
  <c r="N3410" i="1"/>
  <c r="N3409" i="1"/>
  <c r="N3408" i="1"/>
  <c r="N3407" i="1"/>
  <c r="N3406" i="1"/>
  <c r="N3405" i="1"/>
  <c r="N3404" i="1"/>
  <c r="N3403" i="1"/>
  <c r="N3402" i="1"/>
  <c r="N3401" i="1"/>
  <c r="N3400" i="1"/>
  <c r="N3399" i="1"/>
  <c r="N3398" i="1"/>
  <c r="N3397" i="1"/>
  <c r="N3396" i="1"/>
  <c r="N3395" i="1"/>
  <c r="N3394" i="1"/>
  <c r="N3393" i="1"/>
  <c r="N3392" i="1"/>
  <c r="N3391" i="1"/>
  <c r="N3390" i="1"/>
  <c r="N3389" i="1"/>
  <c r="N3388" i="1"/>
  <c r="N3387" i="1"/>
  <c r="N3386" i="1"/>
  <c r="N3385" i="1"/>
  <c r="N3384" i="1"/>
  <c r="N3383" i="1"/>
  <c r="N3382" i="1"/>
  <c r="N3381" i="1"/>
  <c r="N3380" i="1"/>
  <c r="N3379" i="1"/>
  <c r="N3378" i="1"/>
  <c r="N3377" i="1"/>
  <c r="N3376" i="1"/>
  <c r="N3375" i="1"/>
  <c r="N3374" i="1"/>
  <c r="N3373" i="1"/>
  <c r="N3372" i="1"/>
  <c r="N3371" i="1"/>
  <c r="N3370" i="1"/>
  <c r="N3369" i="1"/>
  <c r="N3368" i="1"/>
  <c r="N3367" i="1"/>
  <c r="N3366" i="1"/>
  <c r="N3365" i="1"/>
  <c r="N3364" i="1"/>
  <c r="N3363" i="1"/>
  <c r="N3362" i="1"/>
  <c r="N3361" i="1"/>
  <c r="N3360" i="1"/>
  <c r="N3359" i="1"/>
  <c r="N3358" i="1"/>
  <c r="N3357" i="1"/>
  <c r="N3356" i="1"/>
  <c r="N3355" i="1"/>
  <c r="N3354" i="1"/>
  <c r="N3353" i="1"/>
  <c r="N3352" i="1"/>
  <c r="N3351" i="1"/>
  <c r="N3350" i="1"/>
  <c r="N3349" i="1"/>
  <c r="N3348" i="1"/>
  <c r="N3347" i="1"/>
  <c r="N3346" i="1"/>
  <c r="N3342" i="1"/>
  <c r="N3341" i="1"/>
  <c r="N3340" i="1"/>
  <c r="N3339" i="1"/>
  <c r="N3338" i="1"/>
  <c r="N3337" i="1"/>
  <c r="N3336" i="1"/>
  <c r="N3335" i="1"/>
  <c r="N3334" i="1"/>
  <c r="N3333" i="1"/>
  <c r="N3332" i="1"/>
  <c r="N3331" i="1"/>
  <c r="N3330" i="1"/>
  <c r="N3329" i="1"/>
  <c r="N3328" i="1"/>
  <c r="N3327" i="1"/>
  <c r="N3326" i="1"/>
  <c r="N3325" i="1"/>
  <c r="N3324" i="1"/>
  <c r="N3323" i="1"/>
  <c r="N3322" i="1"/>
  <c r="N3321" i="1"/>
  <c r="N3320" i="1"/>
  <c r="N3319" i="1"/>
  <c r="N3318" i="1"/>
  <c r="N3317" i="1"/>
  <c r="N3316" i="1"/>
  <c r="N3315" i="1"/>
  <c r="N3314" i="1"/>
  <c r="N3313" i="1"/>
  <c r="N3312" i="1"/>
  <c r="N3311" i="1"/>
  <c r="N3310" i="1"/>
  <c r="N3309" i="1"/>
  <c r="N3308" i="1"/>
  <c r="N3307" i="1"/>
  <c r="N3306" i="1"/>
  <c r="N3305" i="1"/>
  <c r="N3304" i="1"/>
  <c r="N3303" i="1"/>
  <c r="N3302" i="1"/>
  <c r="N3301" i="1"/>
  <c r="N3300" i="1"/>
  <c r="N3299" i="1"/>
  <c r="N3298" i="1"/>
  <c r="N3297" i="1"/>
  <c r="N3296" i="1"/>
  <c r="N3295" i="1"/>
  <c r="N3294" i="1"/>
  <c r="N3293" i="1"/>
  <c r="N3292" i="1"/>
  <c r="N3291" i="1"/>
  <c r="N3290" i="1"/>
  <c r="N3289" i="1"/>
  <c r="N3288" i="1"/>
  <c r="N3287" i="1"/>
  <c r="N3286" i="1"/>
  <c r="N3285" i="1"/>
  <c r="N3284" i="1"/>
  <c r="N3283" i="1"/>
  <c r="N3282" i="1"/>
  <c r="N3281" i="1"/>
  <c r="N3280" i="1"/>
  <c r="N3279" i="1"/>
  <c r="N3278" i="1"/>
  <c r="N3277" i="1"/>
  <c r="N3276" i="1"/>
  <c r="N3275" i="1"/>
  <c r="N3274" i="1"/>
  <c r="N3273" i="1"/>
  <c r="N3272" i="1"/>
  <c r="N3270" i="1"/>
  <c r="N3269" i="1"/>
  <c r="N3268" i="1"/>
  <c r="N3267" i="1"/>
  <c r="N3266" i="1"/>
  <c r="N3265" i="1"/>
  <c r="N3264" i="1"/>
  <c r="N3263" i="1"/>
  <c r="N3262" i="1"/>
  <c r="N3261" i="1"/>
  <c r="N3260" i="1"/>
  <c r="N3259" i="1"/>
  <c r="N3258" i="1"/>
  <c r="N3257" i="1"/>
  <c r="N3256" i="1"/>
  <c r="N3255" i="1"/>
  <c r="N3254" i="1"/>
  <c r="N3253" i="1"/>
  <c r="N3252" i="1"/>
  <c r="N3251" i="1"/>
  <c r="N3250" i="1"/>
  <c r="N3249" i="1"/>
  <c r="N3248" i="1"/>
  <c r="N3247" i="1"/>
  <c r="N3246" i="1"/>
  <c r="N3245" i="1"/>
  <c r="N3244" i="1"/>
  <c r="N3243" i="1"/>
  <c r="N3242" i="1"/>
  <c r="N3241" i="1"/>
  <c r="N3240" i="1"/>
  <c r="N3239" i="1"/>
  <c r="N3234" i="1"/>
  <c r="N3233" i="1"/>
  <c r="N3232" i="1"/>
  <c r="N3231" i="1"/>
  <c r="N3230" i="1"/>
  <c r="N3229" i="1"/>
  <c r="N3228" i="1"/>
  <c r="N3227" i="1"/>
  <c r="N3226" i="1"/>
  <c r="N3225" i="1"/>
  <c r="N3224" i="1"/>
  <c r="N3223" i="1"/>
  <c r="N3222" i="1"/>
  <c r="N3221" i="1"/>
  <c r="N3220" i="1"/>
  <c r="N3219" i="1"/>
  <c r="N3218" i="1"/>
  <c r="N3217" i="1"/>
  <c r="N3216" i="1"/>
  <c r="N3215" i="1"/>
  <c r="N3214" i="1"/>
  <c r="N3213" i="1"/>
  <c r="N3212" i="1"/>
  <c r="N3211" i="1"/>
  <c r="N3210" i="1"/>
  <c r="N3209" i="1"/>
  <c r="N3208" i="1"/>
  <c r="N3207" i="1"/>
  <c r="N3206" i="1"/>
  <c r="N3205" i="1"/>
  <c r="N3204" i="1"/>
  <c r="N3203" i="1"/>
  <c r="N3202" i="1"/>
  <c r="N3201" i="1"/>
  <c r="N3200" i="1"/>
  <c r="N3199" i="1"/>
  <c r="N3198" i="1"/>
  <c r="N3197" i="1"/>
  <c r="N3196" i="1"/>
  <c r="N3195" i="1"/>
  <c r="N3194" i="1"/>
  <c r="N3193" i="1"/>
  <c r="N3192" i="1"/>
  <c r="N3191" i="1"/>
  <c r="N3190" i="1"/>
  <c r="N3189" i="1"/>
  <c r="N3188" i="1"/>
  <c r="N3187" i="1"/>
  <c r="N3186" i="1"/>
  <c r="N3185" i="1"/>
  <c r="N3184" i="1"/>
  <c r="N3183" i="1"/>
  <c r="N3181" i="1"/>
  <c r="N3180" i="1"/>
  <c r="N3179" i="1"/>
  <c r="N3178" i="1"/>
  <c r="N3177" i="1"/>
  <c r="N3176" i="1"/>
  <c r="N3175" i="1"/>
  <c r="N3174" i="1"/>
  <c r="N3173" i="1"/>
  <c r="N3172" i="1"/>
  <c r="N3171" i="1"/>
  <c r="N3170" i="1"/>
  <c r="N3169" i="1"/>
  <c r="N3168" i="1"/>
  <c r="N3167" i="1"/>
  <c r="N3166" i="1"/>
  <c r="N3165" i="1"/>
  <c r="N3164" i="1"/>
  <c r="N3163" i="1"/>
  <c r="N3162" i="1"/>
  <c r="N3161" i="1"/>
  <c r="N3160" i="1"/>
  <c r="N3159" i="1"/>
  <c r="N3158" i="1"/>
  <c r="N3157" i="1"/>
  <c r="N3156" i="1"/>
  <c r="N3155" i="1"/>
  <c r="N3154" i="1"/>
  <c r="N3153" i="1"/>
  <c r="N3152" i="1"/>
  <c r="N3151" i="1"/>
  <c r="N3150" i="1"/>
  <c r="N3149" i="1"/>
  <c r="N3148" i="1"/>
  <c r="N3147" i="1"/>
  <c r="N3146" i="1"/>
  <c r="N3145" i="1"/>
  <c r="N3143" i="1"/>
  <c r="N3142" i="1"/>
  <c r="N3141" i="1"/>
  <c r="N3140" i="1"/>
  <c r="N3139" i="1"/>
  <c r="N3138" i="1"/>
  <c r="N3137" i="1"/>
  <c r="N3136" i="1"/>
  <c r="N3135" i="1"/>
  <c r="N3134" i="1"/>
  <c r="N3133" i="1"/>
  <c r="N3132" i="1"/>
  <c r="N3131" i="1"/>
  <c r="N3130" i="1"/>
  <c r="N3129" i="1"/>
  <c r="N3128" i="1"/>
  <c r="N3127" i="1"/>
  <c r="N3126" i="1"/>
  <c r="N3125" i="1"/>
  <c r="N3124" i="1"/>
  <c r="N3120" i="1"/>
  <c r="N3119" i="1"/>
  <c r="N3118" i="1"/>
  <c r="N3117" i="1"/>
  <c r="N3116" i="1"/>
  <c r="N3115" i="1"/>
  <c r="N3114" i="1"/>
  <c r="N3113" i="1"/>
  <c r="N3112" i="1"/>
  <c r="N3111" i="1"/>
  <c r="N3110" i="1"/>
  <c r="N3109" i="1"/>
  <c r="N3107" i="1"/>
  <c r="N3106" i="1"/>
  <c r="N3105" i="1"/>
  <c r="N3104" i="1"/>
  <c r="N3103" i="1"/>
  <c r="N3102" i="1"/>
  <c r="N3101" i="1"/>
  <c r="N3100" i="1"/>
  <c r="N3099" i="1"/>
  <c r="N3098" i="1"/>
  <c r="N3097" i="1"/>
  <c r="N3096" i="1"/>
  <c r="N3095" i="1"/>
  <c r="N3093" i="1"/>
  <c r="N3092" i="1"/>
  <c r="N3091" i="1"/>
  <c r="N3090" i="1"/>
  <c r="N3089" i="1"/>
  <c r="N3088" i="1"/>
  <c r="N3087" i="1"/>
  <c r="N3086" i="1"/>
  <c r="N3085" i="1"/>
  <c r="N3084" i="1"/>
  <c r="N3083" i="1"/>
  <c r="N3082" i="1"/>
  <c r="N3081" i="1"/>
  <c r="N3080" i="1"/>
  <c r="N3079" i="1"/>
  <c r="N3078" i="1"/>
  <c r="N3077" i="1"/>
  <c r="N3076" i="1"/>
  <c r="N3075" i="1"/>
  <c r="N3074" i="1"/>
  <c r="N3073" i="1"/>
  <c r="N3072" i="1"/>
  <c r="N3071" i="1"/>
  <c r="N3070" i="1"/>
  <c r="N3069" i="1"/>
  <c r="N3068" i="1"/>
  <c r="N3067" i="1"/>
  <c r="N3066" i="1"/>
  <c r="N3065" i="1"/>
  <c r="N3064" i="1"/>
  <c r="N3063" i="1"/>
  <c r="N3062" i="1"/>
  <c r="N3061" i="1"/>
  <c r="N3060" i="1"/>
  <c r="N3059" i="1"/>
  <c r="N3058" i="1"/>
  <c r="N3057" i="1"/>
  <c r="N3056" i="1"/>
  <c r="N3055" i="1"/>
  <c r="N3054" i="1"/>
  <c r="N3053" i="1"/>
  <c r="N3052" i="1"/>
  <c r="N3051" i="1"/>
  <c r="N3050" i="1"/>
  <c r="N3049" i="1"/>
  <c r="N3048" i="1"/>
  <c r="N3047" i="1"/>
  <c r="N3046" i="1"/>
  <c r="N3045" i="1"/>
  <c r="N3044" i="1"/>
  <c r="N3043" i="1"/>
  <c r="N3042" i="1"/>
  <c r="N3041" i="1"/>
  <c r="N3040" i="1"/>
  <c r="N3039" i="1"/>
  <c r="N3038" i="1"/>
  <c r="N3037" i="1"/>
  <c r="N3036" i="1"/>
  <c r="N3035" i="1"/>
  <c r="N3034" i="1"/>
  <c r="N3033" i="1"/>
  <c r="N3032" i="1"/>
  <c r="N3031" i="1"/>
  <c r="N3030" i="1"/>
  <c r="N3029" i="1"/>
  <c r="N3028" i="1"/>
  <c r="N3027" i="1"/>
  <c r="N3026" i="1"/>
  <c r="N3025" i="1"/>
  <c r="N3024" i="1"/>
  <c r="N3023" i="1"/>
  <c r="N3022" i="1"/>
  <c r="N3021" i="1"/>
  <c r="N3020" i="1"/>
  <c r="N3019" i="1"/>
  <c r="N3018" i="1"/>
  <c r="N3017" i="1"/>
  <c r="N3016" i="1"/>
  <c r="N3015" i="1"/>
  <c r="N3014" i="1"/>
  <c r="N3013" i="1"/>
  <c r="N3012" i="1"/>
  <c r="N3011" i="1"/>
  <c r="N3010" i="1"/>
  <c r="N3009" i="1"/>
  <c r="N3008" i="1"/>
  <c r="N3007" i="1"/>
  <c r="N3006" i="1"/>
  <c r="N3005" i="1"/>
  <c r="N3004" i="1"/>
  <c r="N3003" i="1"/>
  <c r="N3002" i="1"/>
  <c r="N3001" i="1"/>
  <c r="N3000" i="1"/>
  <c r="N2999" i="1"/>
  <c r="N2998" i="1"/>
  <c r="N2997" i="1"/>
  <c r="N2996" i="1"/>
  <c r="N2995" i="1"/>
  <c r="N2994" i="1"/>
  <c r="N2993" i="1"/>
  <c r="N2992" i="1"/>
  <c r="N2991" i="1"/>
  <c r="N2990" i="1"/>
  <c r="N2989" i="1"/>
  <c r="N2988" i="1"/>
  <c r="N2987" i="1"/>
  <c r="N2986" i="1"/>
  <c r="N2985" i="1"/>
  <c r="N2984" i="1"/>
  <c r="N2983" i="1"/>
  <c r="N2982" i="1"/>
  <c r="N2981" i="1"/>
  <c r="N2980" i="1"/>
  <c r="N2979" i="1"/>
  <c r="N2978" i="1"/>
  <c r="N2977" i="1"/>
  <c r="N2976" i="1"/>
  <c r="N2975" i="1"/>
  <c r="N2974" i="1"/>
  <c r="N2973" i="1"/>
  <c r="N2972" i="1"/>
  <c r="N2971" i="1"/>
  <c r="N2970" i="1"/>
  <c r="N2969" i="1"/>
  <c r="N2968" i="1"/>
  <c r="N2967" i="1"/>
  <c r="N2966" i="1"/>
  <c r="N2965" i="1"/>
  <c r="N2964" i="1"/>
  <c r="N2963" i="1"/>
  <c r="N2962" i="1"/>
  <c r="N2961" i="1"/>
  <c r="N2960" i="1"/>
  <c r="N2959" i="1"/>
  <c r="N2958" i="1"/>
  <c r="N2957" i="1"/>
  <c r="N2956" i="1"/>
  <c r="N2955" i="1"/>
  <c r="N2945" i="1"/>
  <c r="N2944" i="1"/>
  <c r="N2943" i="1"/>
  <c r="N2942" i="1"/>
  <c r="N2941" i="1"/>
  <c r="N2940" i="1"/>
  <c r="N2939" i="1"/>
  <c r="N2938" i="1"/>
  <c r="N2937" i="1"/>
  <c r="N2936" i="1"/>
  <c r="N2935" i="1"/>
  <c r="N2934" i="1"/>
  <c r="N2932" i="1"/>
  <c r="N2931" i="1"/>
  <c r="N2930" i="1"/>
  <c r="N2929" i="1"/>
  <c r="N2928" i="1"/>
  <c r="N2927" i="1"/>
  <c r="N2926" i="1"/>
  <c r="N2925" i="1"/>
  <c r="N2924" i="1"/>
  <c r="N2923" i="1"/>
  <c r="N2922" i="1"/>
  <c r="N2921" i="1"/>
  <c r="N2920" i="1"/>
  <c r="N2919" i="1"/>
  <c r="N2918" i="1"/>
  <c r="N2917" i="1"/>
  <c r="N2916" i="1"/>
  <c r="N2915" i="1"/>
  <c r="N2914" i="1"/>
  <c r="N2913" i="1"/>
  <c r="N2912" i="1"/>
  <c r="N2911" i="1"/>
  <c r="N2910" i="1"/>
  <c r="N2909" i="1"/>
  <c r="N2908" i="1"/>
  <c r="N2907" i="1"/>
  <c r="N2906" i="1"/>
  <c r="N2905" i="1"/>
  <c r="N2904" i="1"/>
  <c r="N2903" i="1"/>
  <c r="N2902" i="1"/>
  <c r="N2900" i="1"/>
  <c r="N2899" i="1"/>
  <c r="N2898" i="1"/>
  <c r="N2897" i="1"/>
  <c r="N2896" i="1"/>
  <c r="N2895" i="1"/>
  <c r="N2894" i="1"/>
  <c r="N2893" i="1"/>
  <c r="N2892" i="1"/>
  <c r="N2890" i="1"/>
  <c r="N2889" i="1"/>
  <c r="N2888" i="1"/>
  <c r="N2887" i="1"/>
  <c r="N2886" i="1"/>
  <c r="N2885" i="1"/>
  <c r="N2884" i="1"/>
  <c r="N2883" i="1"/>
  <c r="N2880" i="1"/>
  <c r="N2879" i="1"/>
  <c r="N2878" i="1"/>
  <c r="N2877" i="1"/>
  <c r="N2876" i="1"/>
  <c r="N2875" i="1"/>
  <c r="N2874" i="1"/>
  <c r="N2873" i="1"/>
  <c r="N2872" i="1"/>
  <c r="N2871" i="1"/>
  <c r="N2870" i="1"/>
  <c r="N2869" i="1"/>
  <c r="N2868" i="1"/>
  <c r="N2867" i="1"/>
  <c r="N2866" i="1"/>
  <c r="N2865" i="1"/>
  <c r="N2864" i="1"/>
  <c r="N2863" i="1"/>
  <c r="N2862" i="1"/>
  <c r="N2861" i="1"/>
  <c r="N2858" i="1"/>
  <c r="N2857" i="1"/>
  <c r="N2856" i="1"/>
  <c r="N2855" i="1"/>
  <c r="N2854" i="1"/>
  <c r="N2853" i="1"/>
  <c r="N2847" i="1"/>
  <c r="N2846" i="1"/>
  <c r="N2845" i="1"/>
  <c r="N2844" i="1"/>
  <c r="N2842" i="1"/>
  <c r="N2841" i="1"/>
  <c r="N2840" i="1"/>
  <c r="N2839" i="1"/>
  <c r="N2837" i="1"/>
  <c r="N2836" i="1"/>
  <c r="N2835" i="1"/>
  <c r="N2834" i="1"/>
  <c r="N2829" i="1"/>
  <c r="N2828" i="1"/>
  <c r="N2827" i="1"/>
  <c r="N2826" i="1"/>
  <c r="N2825" i="1"/>
  <c r="N2824" i="1"/>
  <c r="N2823" i="1"/>
  <c r="N2822" i="1"/>
  <c r="N2821" i="1"/>
  <c r="N2820" i="1"/>
  <c r="N2819" i="1"/>
  <c r="N2818" i="1"/>
  <c r="N2817" i="1"/>
  <c r="N2816" i="1"/>
  <c r="N2815" i="1"/>
  <c r="N2814" i="1"/>
  <c r="N2813" i="1"/>
  <c r="N2812" i="1"/>
  <c r="N2811" i="1"/>
  <c r="N2810" i="1"/>
  <c r="N2809" i="1"/>
  <c r="N2808" i="1"/>
  <c r="N2807" i="1"/>
  <c r="N2806" i="1"/>
  <c r="N2805" i="1"/>
  <c r="N2804" i="1"/>
  <c r="N2803" i="1"/>
  <c r="N2802" i="1"/>
  <c r="N2801" i="1"/>
  <c r="N2800" i="1"/>
  <c r="N2799" i="1"/>
  <c r="N2798" i="1"/>
  <c r="N2797" i="1"/>
  <c r="N2796" i="1"/>
  <c r="N2795" i="1"/>
  <c r="N2794" i="1"/>
  <c r="N2793" i="1"/>
  <c r="N2792" i="1"/>
  <c r="N2791" i="1"/>
  <c r="N2790" i="1"/>
  <c r="N2789" i="1"/>
  <c r="N2788" i="1"/>
  <c r="N2787" i="1"/>
  <c r="N2786" i="1"/>
  <c r="N2785" i="1"/>
  <c r="N2784" i="1"/>
  <c r="N2783" i="1"/>
  <c r="N2782" i="1"/>
  <c r="N2781" i="1"/>
  <c r="N2780" i="1"/>
  <c r="N2779" i="1"/>
  <c r="N2778" i="1"/>
  <c r="N2777" i="1"/>
  <c r="N2776" i="1"/>
  <c r="N2775" i="1"/>
  <c r="N2774" i="1"/>
  <c r="N2773" i="1"/>
  <c r="N2772" i="1"/>
  <c r="N2771" i="1"/>
  <c r="N2770" i="1"/>
  <c r="N2769" i="1"/>
  <c r="N2768" i="1"/>
  <c r="N2766" i="1"/>
  <c r="N2765" i="1"/>
  <c r="N2764" i="1"/>
  <c r="N2763" i="1"/>
  <c r="N2762" i="1"/>
  <c r="N2761" i="1"/>
  <c r="N2760" i="1"/>
  <c r="N2759" i="1"/>
  <c r="N2758" i="1"/>
  <c r="N2756" i="1"/>
  <c r="N2755" i="1"/>
  <c r="N2754" i="1"/>
  <c r="N2753" i="1"/>
  <c r="N2752" i="1"/>
  <c r="N2751" i="1"/>
  <c r="N2589" i="1"/>
  <c r="N2582" i="1"/>
  <c r="N2581" i="1"/>
  <c r="N2524" i="1"/>
  <c r="N2523" i="1"/>
  <c r="N2514" i="1"/>
  <c r="N2294" i="1"/>
  <c r="N1771" i="1"/>
  <c r="N1770" i="1"/>
  <c r="N1769" i="1"/>
  <c r="N846" i="1"/>
  <c r="N654" i="1"/>
  <c r="N276" i="1"/>
  <c r="N275" i="1"/>
  <c r="N274" i="1"/>
  <c r="N272" i="1"/>
  <c r="N269" i="1"/>
  <c r="N268" i="1"/>
  <c r="N265" i="1"/>
  <c r="N180"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2" i="1"/>
  <c r="N131" i="1"/>
  <c r="N130" i="1"/>
  <c r="N129" i="1"/>
  <c r="N127" i="1"/>
  <c r="N126" i="1"/>
  <c r="N125" i="1"/>
  <c r="N124" i="1"/>
  <c r="N123" i="1"/>
  <c r="N122" i="1"/>
  <c r="N120" i="1"/>
  <c r="N119" i="1"/>
  <c r="N118" i="1"/>
  <c r="N117" i="1"/>
  <c r="N116" i="1"/>
  <c r="N115" i="1"/>
  <c r="N114" i="1"/>
  <c r="N113" i="1"/>
  <c r="N112" i="1"/>
  <c r="N111" i="1"/>
  <c r="N108" i="1"/>
  <c r="N107" i="1"/>
  <c r="N106" i="1"/>
  <c r="N105" i="1"/>
  <c r="N104" i="1"/>
  <c r="N103" i="1"/>
  <c r="N100" i="1"/>
  <c r="N99" i="1"/>
  <c r="N98" i="1"/>
  <c r="N97" i="1"/>
  <c r="N92" i="1"/>
  <c r="N90" i="1"/>
  <c r="K4584" i="1"/>
  <c r="K4582" i="1"/>
  <c r="K4581" i="1"/>
  <c r="K4580" i="1"/>
  <c r="K4579" i="1"/>
  <c r="K4578" i="1"/>
  <c r="K4577" i="1"/>
  <c r="K4576" i="1"/>
  <c r="K4575" i="1"/>
  <c r="K4574" i="1"/>
  <c r="K4573" i="1"/>
  <c r="K4572" i="1"/>
  <c r="K4571" i="1"/>
  <c r="K4570" i="1"/>
  <c r="K4569" i="1"/>
  <c r="K4568" i="1"/>
  <c r="K4567" i="1"/>
  <c r="K4566" i="1"/>
  <c r="K4565" i="1"/>
  <c r="K4564" i="1"/>
  <c r="K4563" i="1"/>
  <c r="K4562" i="1"/>
  <c r="K4561" i="1"/>
  <c r="K4560" i="1"/>
  <c r="K4559" i="1"/>
  <c r="K4558" i="1"/>
  <c r="K4557" i="1"/>
  <c r="K4556" i="1"/>
  <c r="K4555" i="1"/>
  <c r="K4554" i="1"/>
  <c r="K4553" i="1"/>
  <c r="K4552" i="1"/>
  <c r="K4551" i="1"/>
  <c r="K4550" i="1"/>
  <c r="K4549" i="1"/>
  <c r="K4548" i="1"/>
  <c r="K4547" i="1"/>
  <c r="K4546" i="1"/>
  <c r="K4545" i="1"/>
  <c r="K4544" i="1"/>
  <c r="K4543" i="1"/>
  <c r="K4542" i="1"/>
  <c r="K4541" i="1"/>
  <c r="K4540" i="1"/>
  <c r="K4539" i="1"/>
  <c r="K4529" i="1"/>
  <c r="K4524" i="1"/>
  <c r="K4523" i="1"/>
  <c r="K4522" i="1"/>
  <c r="K4521" i="1"/>
  <c r="K4520" i="1"/>
  <c r="K4519" i="1"/>
  <c r="K4518" i="1"/>
  <c r="K4517" i="1"/>
  <c r="K4516" i="1"/>
  <c r="K4515" i="1"/>
  <c r="K4514" i="1"/>
  <c r="K4513" i="1"/>
  <c r="K4512" i="1"/>
  <c r="K4511" i="1"/>
  <c r="K4510" i="1"/>
  <c r="K4509" i="1"/>
  <c r="K4508" i="1"/>
  <c r="K4507" i="1"/>
  <c r="K4506" i="1"/>
  <c r="K4505" i="1"/>
  <c r="K4504" i="1"/>
  <c r="K4503" i="1"/>
  <c r="K4502" i="1"/>
  <c r="K4501" i="1"/>
  <c r="K4500" i="1"/>
  <c r="K4499" i="1"/>
  <c r="K4498" i="1"/>
  <c r="K4497" i="1"/>
  <c r="K4496" i="1"/>
  <c r="K4495" i="1"/>
  <c r="K4494" i="1"/>
  <c r="K4493" i="1"/>
  <c r="K4492" i="1"/>
  <c r="K4491" i="1"/>
  <c r="K4477" i="1"/>
  <c r="K4474" i="1"/>
  <c r="K4473" i="1"/>
  <c r="K4472" i="1"/>
  <c r="K4471" i="1"/>
  <c r="K4470" i="1"/>
  <c r="K4469" i="1"/>
  <c r="K4468" i="1"/>
  <c r="K4467" i="1"/>
  <c r="K4464" i="1"/>
  <c r="K4463" i="1"/>
  <c r="K4462" i="1"/>
  <c r="K4461" i="1"/>
  <c r="K4460" i="1"/>
  <c r="K4459" i="1"/>
  <c r="K4458" i="1"/>
  <c r="K4457" i="1"/>
  <c r="K4456" i="1"/>
  <c r="K4455" i="1"/>
  <c r="K4454" i="1"/>
  <c r="K4453" i="1"/>
  <c r="K4452" i="1"/>
  <c r="K4451" i="1"/>
  <c r="K4450" i="1"/>
  <c r="K4449" i="1"/>
  <c r="K4448" i="1"/>
  <c r="K4447" i="1"/>
  <c r="K4446" i="1"/>
  <c r="K4445" i="1"/>
  <c r="K4444" i="1"/>
  <c r="K4443" i="1"/>
  <c r="K4442" i="1"/>
  <c r="K4441" i="1"/>
  <c r="K4440" i="1"/>
  <c r="K4439" i="1"/>
  <c r="K4438" i="1"/>
  <c r="K4437" i="1"/>
  <c r="K4436" i="1"/>
  <c r="K4435" i="1"/>
  <c r="K4434" i="1"/>
  <c r="K4433" i="1"/>
  <c r="K4432" i="1"/>
  <c r="K4431" i="1"/>
  <c r="K4430" i="1"/>
  <c r="K4429" i="1"/>
  <c r="K4428" i="1"/>
  <c r="K4427" i="1"/>
  <c r="K4426" i="1"/>
  <c r="K4425" i="1"/>
  <c r="K4424" i="1"/>
  <c r="K4423" i="1"/>
  <c r="K4422" i="1"/>
  <c r="K4421" i="1"/>
  <c r="K4420" i="1"/>
  <c r="K4419" i="1"/>
  <c r="K4418" i="1"/>
  <c r="K4417" i="1"/>
  <c r="K4416" i="1"/>
  <c r="K4415" i="1"/>
  <c r="K4414" i="1"/>
  <c r="K4413" i="1"/>
  <c r="K4412" i="1"/>
  <c r="K4411" i="1"/>
  <c r="K4410" i="1"/>
  <c r="K4409" i="1"/>
  <c r="K4408" i="1"/>
  <c r="K4407" i="1"/>
  <c r="K4281" i="1"/>
  <c r="K4280" i="1"/>
  <c r="K4279" i="1"/>
  <c r="K4278" i="1"/>
  <c r="K4277" i="1"/>
  <c r="K4276" i="1"/>
  <c r="K4275" i="1"/>
  <c r="K4274" i="1"/>
  <c r="K4273" i="1"/>
  <c r="K4272" i="1"/>
  <c r="K4271" i="1"/>
  <c r="K4270" i="1"/>
  <c r="K4269" i="1"/>
  <c r="K4268" i="1"/>
  <c r="K4262" i="1"/>
  <c r="K4261" i="1"/>
  <c r="K4254" i="1"/>
  <c r="K4253" i="1"/>
  <c r="K4252" i="1"/>
  <c r="K4251" i="1"/>
  <c r="K4250" i="1"/>
  <c r="K4249" i="1"/>
  <c r="K4248" i="1"/>
  <c r="K4234" i="1"/>
  <c r="K4229" i="1"/>
  <c r="K4228" i="1"/>
  <c r="K4227" i="1"/>
  <c r="K4226" i="1"/>
  <c r="K4225" i="1"/>
  <c r="K4224" i="1"/>
  <c r="K4222" i="1"/>
  <c r="K4221" i="1"/>
  <c r="K4220" i="1"/>
  <c r="K4219" i="1"/>
  <c r="K4218" i="1"/>
  <c r="K4217" i="1"/>
  <c r="K4216" i="1"/>
  <c r="K4214" i="1"/>
  <c r="K4213" i="1"/>
  <c r="K4212" i="1"/>
  <c r="K4211" i="1"/>
  <c r="K4210" i="1"/>
  <c r="K4209" i="1"/>
  <c r="K4208" i="1"/>
  <c r="K4207" i="1"/>
  <c r="K4206" i="1"/>
  <c r="K4205" i="1"/>
  <c r="K4204" i="1"/>
  <c r="K4203" i="1"/>
  <c r="K4201" i="1"/>
  <c r="K4200" i="1"/>
  <c r="K4199" i="1"/>
  <c r="K4198" i="1"/>
  <c r="K4197" i="1"/>
  <c r="K4196" i="1"/>
  <c r="K4195" i="1"/>
  <c r="K4193" i="1"/>
  <c r="K4192" i="1"/>
  <c r="K4191" i="1"/>
  <c r="K4190" i="1"/>
  <c r="K4189" i="1"/>
  <c r="K4188" i="1"/>
  <c r="K4187" i="1"/>
  <c r="K4186" i="1"/>
  <c r="K4185" i="1"/>
  <c r="K4184" i="1"/>
  <c r="K4183" i="1"/>
  <c r="K4182" i="1"/>
  <c r="K4181" i="1"/>
  <c r="K4179" i="1"/>
  <c r="K4178" i="1"/>
  <c r="K4177" i="1"/>
  <c r="K4176" i="1"/>
  <c r="K4175" i="1"/>
  <c r="K4174" i="1"/>
  <c r="K4173" i="1"/>
  <c r="K4172" i="1"/>
  <c r="K4171" i="1"/>
  <c r="K4170" i="1"/>
  <c r="K4169" i="1"/>
  <c r="K4168" i="1"/>
  <c r="K4167" i="1"/>
  <c r="K4166" i="1"/>
  <c r="K4164" i="1"/>
  <c r="K4163" i="1"/>
  <c r="K4162" i="1"/>
  <c r="K4161" i="1"/>
  <c r="K4160" i="1"/>
  <c r="K4159" i="1"/>
  <c r="K4158" i="1"/>
  <c r="K4157" i="1"/>
  <c r="K4156" i="1"/>
  <c r="K4155" i="1"/>
  <c r="K4154" i="1"/>
  <c r="K4152" i="1"/>
  <c r="K4151" i="1"/>
  <c r="K4150" i="1"/>
  <c r="K4149" i="1"/>
  <c r="K4148" i="1"/>
  <c r="K4147" i="1"/>
  <c r="K4146" i="1"/>
  <c r="K4145" i="1"/>
  <c r="K4144" i="1"/>
  <c r="K4143" i="1"/>
  <c r="K4142" i="1"/>
  <c r="K4141" i="1"/>
  <c r="K4140" i="1"/>
  <c r="K4139" i="1"/>
  <c r="K4138" i="1"/>
  <c r="K4137" i="1"/>
  <c r="K4136" i="1"/>
  <c r="K4135" i="1"/>
  <c r="K4124" i="1"/>
  <c r="K4112" i="1"/>
  <c r="K4111" i="1"/>
  <c r="K4110" i="1"/>
  <c r="K4106" i="1"/>
  <c r="K4105" i="1"/>
  <c r="K4104" i="1"/>
  <c r="K4099" i="1"/>
  <c r="K4097" i="1"/>
  <c r="K4096" i="1"/>
  <c r="K4094" i="1"/>
  <c r="K4093" i="1"/>
  <c r="K4092" i="1"/>
  <c r="K4091" i="1"/>
  <c r="K4090" i="1"/>
  <c r="K4089" i="1"/>
  <c r="K4088" i="1"/>
  <c r="K4087" i="1"/>
  <c r="K4085" i="1"/>
  <c r="K4084" i="1"/>
  <c r="K4078" i="1"/>
  <c r="K4077" i="1"/>
  <c r="K4075" i="1"/>
  <c r="K4074" i="1"/>
  <c r="K4073" i="1"/>
  <c r="K4072" i="1"/>
  <c r="K4071" i="1"/>
  <c r="K4070" i="1"/>
  <c r="K4069" i="1"/>
  <c r="K4068" i="1"/>
  <c r="K4065" i="1"/>
  <c r="K4064" i="1"/>
  <c r="K4063" i="1"/>
  <c r="K4062" i="1"/>
  <c r="K4061" i="1"/>
  <c r="K4060" i="1"/>
  <c r="K4059" i="1"/>
  <c r="K4057" i="1"/>
  <c r="K4056" i="1"/>
  <c r="K4055" i="1"/>
  <c r="K4054" i="1"/>
  <c r="K4053" i="1"/>
  <c r="K4052" i="1"/>
  <c r="K4051" i="1"/>
  <c r="K4050" i="1"/>
  <c r="K4049" i="1"/>
  <c r="K4048" i="1"/>
  <c r="K4047" i="1"/>
  <c r="K4043" i="1"/>
  <c r="K4042" i="1"/>
  <c r="K4041" i="1"/>
  <c r="K4040" i="1"/>
  <c r="K4039" i="1"/>
  <c r="K4038" i="1"/>
  <c r="K4037" i="1"/>
  <c r="K4036" i="1"/>
  <c r="K4035" i="1"/>
  <c r="K4034" i="1"/>
  <c r="K4033" i="1"/>
  <c r="K4032" i="1"/>
  <c r="K4031" i="1"/>
  <c r="F4789" i="1"/>
  <c r="F4788" i="1"/>
  <c r="F4787" i="1"/>
  <c r="F4786" i="1"/>
  <c r="F4785" i="1"/>
  <c r="F4784" i="1"/>
  <c r="F4783" i="1"/>
  <c r="F4782" i="1"/>
  <c r="F4781" i="1"/>
  <c r="F4780" i="1"/>
  <c r="F4779" i="1"/>
  <c r="F4778" i="1"/>
  <c r="F4777" i="1"/>
  <c r="F4764" i="1"/>
  <c r="F4763" i="1"/>
  <c r="F4762" i="1"/>
  <c r="F4761" i="1"/>
  <c r="F4760" i="1"/>
  <c r="F4759" i="1"/>
  <c r="F4758" i="1"/>
  <c r="F4757" i="1"/>
  <c r="F4756" i="1"/>
  <c r="F4755" i="1"/>
  <c r="F4754" i="1"/>
  <c r="F4753" i="1"/>
  <c r="F4752" i="1"/>
  <c r="F4751" i="1"/>
  <c r="F4750" i="1"/>
  <c r="F4749" i="1"/>
  <c r="F4748" i="1"/>
  <c r="F4747" i="1"/>
  <c r="F4746" i="1"/>
  <c r="F4745" i="1"/>
  <c r="F4744" i="1"/>
  <c r="F4743" i="1"/>
  <c r="F4742" i="1"/>
  <c r="F4741" i="1"/>
  <c r="F4740" i="1"/>
  <c r="F4739" i="1"/>
  <c r="F4738" i="1"/>
  <c r="F4737" i="1"/>
  <c r="F4736" i="1"/>
  <c r="F4735" i="1"/>
  <c r="F4734" i="1"/>
  <c r="F4733" i="1"/>
  <c r="F4732" i="1"/>
  <c r="F4731" i="1"/>
  <c r="F4730" i="1"/>
  <c r="F4729" i="1"/>
  <c r="F4728" i="1"/>
  <c r="F4727" i="1"/>
  <c r="F4726" i="1"/>
  <c r="F4725" i="1"/>
  <c r="F4724" i="1"/>
  <c r="F4723" i="1"/>
  <c r="F4717" i="1"/>
  <c r="F4716" i="1"/>
  <c r="F4715" i="1"/>
  <c r="F4714" i="1"/>
  <c r="F4713" i="1"/>
  <c r="F4712" i="1"/>
  <c r="F4711" i="1"/>
  <c r="F4710" i="1"/>
  <c r="F4709" i="1"/>
  <c r="F4708" i="1"/>
  <c r="F4707" i="1"/>
  <c r="F4706" i="1"/>
  <c r="F4705" i="1"/>
  <c r="F4704" i="1"/>
  <c r="F4703" i="1"/>
  <c r="F4702" i="1"/>
  <c r="F4701" i="1"/>
  <c r="F4700" i="1"/>
  <c r="F4699" i="1"/>
  <c r="F4698" i="1"/>
  <c r="F4697" i="1"/>
  <c r="F4696" i="1"/>
  <c r="F4695" i="1"/>
  <c r="F4694" i="1"/>
  <c r="F4693" i="1"/>
  <c r="F4692" i="1"/>
  <c r="F4691" i="1"/>
  <c r="F4690" i="1"/>
  <c r="F4689" i="1"/>
  <c r="F4688" i="1"/>
  <c r="F4687" i="1"/>
  <c r="F4686" i="1"/>
  <c r="F4685" i="1"/>
  <c r="F4684" i="1"/>
  <c r="F4683" i="1"/>
  <c r="F4682" i="1"/>
  <c r="F4681" i="1"/>
  <c r="F4680" i="1"/>
  <c r="F4679" i="1"/>
  <c r="F4678" i="1"/>
  <c r="F4677" i="1"/>
  <c r="F4641" i="1"/>
  <c r="F4640" i="1"/>
  <c r="F4639" i="1"/>
  <c r="F4638" i="1"/>
  <c r="F4637" i="1"/>
  <c r="F4636" i="1"/>
  <c r="F4635" i="1"/>
  <c r="F4633" i="1"/>
  <c r="F4632" i="1"/>
  <c r="F4631" i="1"/>
  <c r="F4630" i="1"/>
  <c r="F4629" i="1"/>
  <c r="F4628" i="1"/>
  <c r="F4627" i="1"/>
  <c r="F4626" i="1"/>
  <c r="F4625" i="1"/>
  <c r="F4624" i="1"/>
  <c r="F4623" i="1"/>
  <c r="F4622" i="1"/>
  <c r="F4620" i="1"/>
  <c r="F4619" i="1"/>
  <c r="F4618" i="1"/>
  <c r="F4617" i="1"/>
  <c r="F4616" i="1"/>
  <c r="F4615" i="1"/>
  <c r="F4614" i="1"/>
  <c r="F4613" i="1"/>
  <c r="F4612" i="1"/>
  <c r="F4611" i="1"/>
  <c r="F4607" i="1"/>
  <c r="F4606" i="1"/>
  <c r="F4605" i="1"/>
  <c r="F4604" i="1"/>
  <c r="F4603" i="1"/>
  <c r="F4602" i="1"/>
  <c r="F4601" i="1"/>
  <c r="F4600" i="1"/>
  <c r="F4599" i="1"/>
  <c r="F4598" i="1"/>
  <c r="F4597" i="1"/>
  <c r="F4596" i="1"/>
  <c r="F4595" i="1"/>
  <c r="F4594" i="1"/>
  <c r="F4593" i="1"/>
  <c r="F4592" i="1"/>
  <c r="F4591" i="1"/>
  <c r="F4584" i="1"/>
  <c r="F4582" i="1"/>
  <c r="F4581" i="1"/>
  <c r="F4580" i="1"/>
  <c r="F4579" i="1"/>
  <c r="F4578" i="1"/>
  <c r="F4577" i="1"/>
  <c r="F4576" i="1"/>
  <c r="F4575" i="1"/>
  <c r="F4574" i="1"/>
  <c r="F4573" i="1"/>
  <c r="F4572" i="1"/>
  <c r="F4571" i="1"/>
  <c r="F4570"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29" i="1"/>
  <c r="F4528" i="1"/>
  <c r="F4527" i="1"/>
  <c r="F4526"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4492" i="1"/>
  <c r="F4491" i="1"/>
  <c r="F4477" i="1"/>
  <c r="F4476" i="1"/>
  <c r="F4475" i="1"/>
  <c r="F4474" i="1"/>
  <c r="F4473" i="1"/>
  <c r="F4472" i="1"/>
  <c r="F4471" i="1"/>
  <c r="F4470" i="1"/>
  <c r="F4469" i="1"/>
  <c r="F4468" i="1"/>
  <c r="F4467" i="1"/>
  <c r="F4465" i="1"/>
  <c r="F4464" i="1"/>
  <c r="F4463" i="1"/>
  <c r="F4462" i="1"/>
  <c r="F4461" i="1"/>
  <c r="F4460" i="1"/>
  <c r="F4459" i="1"/>
  <c r="F4458" i="1"/>
  <c r="F4457" i="1"/>
  <c r="F4456" i="1"/>
  <c r="F4455" i="1"/>
  <c r="F4454" i="1"/>
  <c r="F4453" i="1"/>
  <c r="F4452" i="1"/>
  <c r="F4451" i="1"/>
  <c r="F4450" i="1"/>
  <c r="F4449" i="1"/>
  <c r="F4448" i="1"/>
  <c r="F4447" i="1"/>
  <c r="F4446" i="1"/>
  <c r="F4445" i="1"/>
  <c r="F4444" i="1"/>
  <c r="F4443" i="1"/>
  <c r="F4442" i="1"/>
  <c r="F4441" i="1"/>
  <c r="F4440" i="1"/>
  <c r="F4439" i="1"/>
  <c r="F4438" i="1"/>
  <c r="F4437" i="1"/>
  <c r="F4436" i="1"/>
  <c r="F4435" i="1"/>
  <c r="F4434" i="1"/>
  <c r="F4433" i="1"/>
  <c r="F4432" i="1"/>
  <c r="F4431" i="1"/>
  <c r="F4430" i="1"/>
  <c r="F4429" i="1"/>
  <c r="F4428" i="1"/>
  <c r="F4427" i="1"/>
  <c r="F4426" i="1"/>
  <c r="F4425" i="1"/>
  <c r="F4424" i="1"/>
  <c r="F4423" i="1"/>
  <c r="F4422" i="1"/>
  <c r="F4421" i="1"/>
  <c r="F4420" i="1"/>
  <c r="F4419" i="1"/>
  <c r="F4418" i="1"/>
  <c r="F4417" i="1"/>
  <c r="F4416" i="1"/>
  <c r="F4415" i="1"/>
  <c r="F4414" i="1"/>
  <c r="F4413" i="1"/>
  <c r="F4412" i="1"/>
  <c r="F4411" i="1"/>
  <c r="F4410" i="1"/>
  <c r="F4409" i="1"/>
  <c r="F4408" i="1"/>
  <c r="F4407" i="1"/>
  <c r="F4392" i="1"/>
  <c r="F4391" i="1"/>
  <c r="F4390" i="1"/>
  <c r="F4389" i="1"/>
  <c r="F4388" i="1"/>
  <c r="F4387" i="1"/>
  <c r="F4386" i="1"/>
  <c r="F4385" i="1"/>
  <c r="F4384" i="1"/>
  <c r="F4383" i="1"/>
  <c r="F4382" i="1"/>
  <c r="F4381" i="1"/>
  <c r="F4380" i="1"/>
  <c r="F4379" i="1"/>
  <c r="F4378" i="1"/>
  <c r="F4377" i="1"/>
  <c r="F4376" i="1"/>
  <c r="F4375" i="1"/>
  <c r="F4374" i="1"/>
  <c r="F4373" i="1"/>
  <c r="F4372" i="1"/>
  <c r="F4371" i="1"/>
  <c r="F4370" i="1"/>
  <c r="F4369" i="1"/>
  <c r="F4368" i="1"/>
  <c r="F4367" i="1"/>
  <c r="F4366" i="1"/>
  <c r="F4365" i="1"/>
  <c r="F4364" i="1"/>
  <c r="F4363" i="1"/>
  <c r="F4362" i="1"/>
  <c r="F4361" i="1"/>
  <c r="F4360" i="1"/>
  <c r="F4359" i="1"/>
  <c r="F4358" i="1"/>
  <c r="F4357" i="1"/>
  <c r="F4356" i="1"/>
  <c r="F4355" i="1"/>
  <c r="F4354" i="1"/>
  <c r="F4353" i="1"/>
  <c r="F4352" i="1"/>
  <c r="F4351" i="1"/>
  <c r="F4350" i="1"/>
  <c r="F4349" i="1"/>
  <c r="F4348" i="1"/>
  <c r="F4347" i="1"/>
  <c r="F4346" i="1"/>
  <c r="F4345" i="1"/>
  <c r="F4344" i="1"/>
  <c r="F4343" i="1"/>
  <c r="F4342" i="1"/>
  <c r="F4341" i="1"/>
  <c r="F4340" i="1"/>
  <c r="F4339" i="1"/>
  <c r="F4338" i="1"/>
  <c r="F4337" i="1"/>
  <c r="F4336" i="1"/>
  <c r="F4335" i="1"/>
  <c r="F4334" i="1"/>
  <c r="F4333" i="1"/>
  <c r="F4332" i="1"/>
  <c r="F4331" i="1"/>
  <c r="F4330" i="1"/>
  <c r="F4329" i="1"/>
  <c r="F4328" i="1"/>
  <c r="F4327" i="1"/>
  <c r="F4326" i="1"/>
  <c r="F4325" i="1"/>
  <c r="F4324" i="1"/>
  <c r="F4323" i="1"/>
  <c r="F4322" i="1"/>
  <c r="F4321" i="1"/>
  <c r="F4320" i="1"/>
  <c r="F4319" i="1"/>
  <c r="F4318" i="1"/>
  <c r="F4317" i="1"/>
  <c r="F4316" i="1"/>
  <c r="F4315" i="1"/>
  <c r="F4314" i="1"/>
  <c r="F4313" i="1"/>
  <c r="F4312" i="1"/>
  <c r="F4311" i="1"/>
  <c r="F4310" i="1"/>
  <c r="F4309" i="1"/>
  <c r="F4308" i="1"/>
  <c r="F4307" i="1"/>
  <c r="F4306" i="1"/>
  <c r="F4305" i="1"/>
  <c r="F4304" i="1"/>
  <c r="F4303" i="1"/>
  <c r="F4302" i="1"/>
  <c r="F4301" i="1"/>
  <c r="F4300" i="1"/>
  <c r="F4299" i="1"/>
  <c r="F4298" i="1"/>
  <c r="F4297" i="1"/>
  <c r="F4296" i="1"/>
  <c r="F4295" i="1"/>
  <c r="F4294" i="1"/>
  <c r="F4293" i="1"/>
  <c r="F4292" i="1"/>
  <c r="F4291" i="1"/>
  <c r="F4290" i="1"/>
  <c r="F4289" i="1"/>
  <c r="F4288" i="1"/>
  <c r="F4287" i="1"/>
  <c r="F4286" i="1"/>
  <c r="F4285" i="1"/>
  <c r="F4281" i="1"/>
  <c r="F4280" i="1"/>
  <c r="F4279" i="1"/>
  <c r="F4278" i="1"/>
  <c r="F4277" i="1"/>
  <c r="F4276" i="1"/>
  <c r="F4275" i="1"/>
  <c r="F4274" i="1"/>
  <c r="F4273" i="1"/>
  <c r="F4272" i="1"/>
  <c r="F4271" i="1"/>
  <c r="F4270" i="1"/>
  <c r="F4269" i="1"/>
  <c r="F4268" i="1"/>
  <c r="F4266" i="1"/>
  <c r="F4265" i="1"/>
  <c r="F4263" i="1"/>
  <c r="F4262" i="1"/>
  <c r="F4261" i="1"/>
  <c r="F4259" i="1"/>
  <c r="F4258" i="1"/>
  <c r="F4257" i="1"/>
  <c r="F4256" i="1"/>
  <c r="F4255" i="1"/>
  <c r="F4254" i="1"/>
  <c r="F4253" i="1"/>
  <c r="F4252" i="1"/>
  <c r="F4251" i="1"/>
  <c r="F4250" i="1"/>
  <c r="F4249" i="1"/>
  <c r="F4248" i="1"/>
  <c r="F4246" i="1"/>
  <c r="F4245" i="1"/>
  <c r="F4244" i="1"/>
  <c r="F4243" i="1"/>
  <c r="F4242" i="1"/>
  <c r="F4241" i="1"/>
  <c r="F4240" i="1"/>
  <c r="F4239" i="1"/>
  <c r="F4238" i="1"/>
  <c r="F4237" i="1"/>
  <c r="F4236" i="1"/>
  <c r="F4235" i="1"/>
  <c r="F4234" i="1"/>
  <c r="F4233" i="1"/>
  <c r="F4232" i="1"/>
  <c r="F4231" i="1"/>
  <c r="F4230" i="1"/>
  <c r="F4229" i="1"/>
  <c r="F4228" i="1"/>
  <c r="F4227" i="1"/>
  <c r="F4226" i="1"/>
  <c r="F4225" i="1"/>
  <c r="F4224" i="1"/>
  <c r="F4222" i="1"/>
  <c r="F4221" i="1"/>
  <c r="F4220" i="1"/>
  <c r="F4219" i="1"/>
  <c r="F4218" i="1"/>
  <c r="F4217" i="1"/>
  <c r="F4216" i="1"/>
  <c r="F4214" i="1"/>
  <c r="F4213" i="1"/>
  <c r="F4212" i="1"/>
  <c r="F4211" i="1"/>
  <c r="F4210" i="1"/>
  <c r="F4209" i="1"/>
  <c r="F4208" i="1"/>
  <c r="F4207" i="1"/>
  <c r="F4206" i="1"/>
  <c r="F4205" i="1"/>
  <c r="F4204" i="1"/>
  <c r="F4203" i="1"/>
  <c r="F4201" i="1"/>
  <c r="F4200" i="1"/>
  <c r="F4199" i="1"/>
  <c r="F4198" i="1"/>
  <c r="F4197" i="1"/>
  <c r="F4196" i="1"/>
  <c r="F4195" i="1"/>
  <c r="F4193" i="1"/>
  <c r="F4192" i="1"/>
  <c r="F4191" i="1"/>
  <c r="F4190" i="1"/>
  <c r="F4189" i="1"/>
  <c r="F4188" i="1"/>
  <c r="F4187" i="1"/>
  <c r="F4186" i="1"/>
  <c r="F4185" i="1"/>
  <c r="F4184" i="1"/>
  <c r="F4183" i="1"/>
  <c r="F4182" i="1"/>
  <c r="F4181" i="1"/>
  <c r="F4179" i="1"/>
  <c r="F4178" i="1"/>
  <c r="F4177" i="1"/>
  <c r="F4176" i="1"/>
  <c r="F4175" i="1"/>
  <c r="F4174" i="1"/>
  <c r="F4173" i="1"/>
  <c r="F4172" i="1"/>
  <c r="F4171" i="1"/>
  <c r="F4170" i="1"/>
  <c r="F4169" i="1"/>
  <c r="F4168" i="1"/>
  <c r="F4167" i="1"/>
  <c r="F4166" i="1"/>
  <c r="F4164" i="1"/>
  <c r="F4163" i="1"/>
  <c r="F4162" i="1"/>
  <c r="F4161" i="1"/>
  <c r="F4160" i="1"/>
  <c r="F4159" i="1"/>
  <c r="F4158" i="1"/>
  <c r="F4157" i="1"/>
  <c r="F4156" i="1"/>
  <c r="F4155" i="1"/>
  <c r="F4154" i="1"/>
  <c r="F4152" i="1"/>
  <c r="F4151" i="1"/>
  <c r="F4150" i="1"/>
  <c r="F4149" i="1"/>
  <c r="F4148" i="1"/>
  <c r="F4147" i="1"/>
  <c r="F4146" i="1"/>
  <c r="F4145" i="1"/>
  <c r="F4144" i="1"/>
  <c r="F4143" i="1"/>
  <c r="F4142" i="1"/>
  <c r="F4141" i="1"/>
  <c r="F4140" i="1"/>
  <c r="F4139" i="1"/>
  <c r="F4138" i="1"/>
  <c r="F4137" i="1"/>
  <c r="F4136" i="1"/>
  <c r="F4135" i="1"/>
  <c r="F4124" i="1"/>
  <c r="F4122" i="1"/>
  <c r="F4121" i="1"/>
  <c r="F4120" i="1"/>
  <c r="F4119" i="1"/>
  <c r="F4118" i="1"/>
  <c r="F4117" i="1"/>
  <c r="F4116" i="1"/>
  <c r="F4115" i="1"/>
  <c r="F4114" i="1"/>
  <c r="F4112" i="1"/>
  <c r="F4111" i="1"/>
  <c r="F4110" i="1"/>
  <c r="F4106" i="1"/>
  <c r="F4105" i="1"/>
  <c r="F4104" i="1"/>
  <c r="F4103" i="1"/>
  <c r="F4102" i="1"/>
  <c r="F4101" i="1"/>
  <c r="F4100" i="1"/>
  <c r="F4099" i="1"/>
  <c r="F4098" i="1"/>
  <c r="F4097" i="1"/>
  <c r="F4096" i="1"/>
  <c r="F4094" i="1"/>
  <c r="F4093" i="1"/>
  <c r="F4092" i="1"/>
  <c r="F4091" i="1"/>
  <c r="F4090" i="1"/>
  <c r="F4089" i="1"/>
  <c r="F4088" i="1"/>
  <c r="F4085" i="1"/>
  <c r="F4084" i="1"/>
  <c r="F4082" i="1"/>
  <c r="F4081" i="1"/>
  <c r="F4080" i="1"/>
  <c r="F4079" i="1"/>
  <c r="F4078" i="1"/>
  <c r="F4077" i="1"/>
  <c r="F4075" i="1"/>
  <c r="F4074" i="1"/>
  <c r="F4073" i="1"/>
  <c r="F4072" i="1"/>
  <c r="F4071" i="1"/>
  <c r="F4070" i="1"/>
  <c r="F4069" i="1"/>
  <c r="F4068" i="1"/>
  <c r="F4066" i="1"/>
  <c r="F4065" i="1"/>
  <c r="F4064" i="1"/>
  <c r="F4063" i="1"/>
  <c r="F4062" i="1"/>
  <c r="F4061" i="1"/>
  <c r="F4060" i="1"/>
  <c r="F4059" i="1"/>
  <c r="F4057" i="1"/>
  <c r="F4056" i="1"/>
  <c r="F4055" i="1"/>
  <c r="F4054" i="1"/>
  <c r="F4053" i="1"/>
  <c r="F4052" i="1"/>
  <c r="F4051" i="1"/>
  <c r="F4050" i="1"/>
  <c r="F4049" i="1"/>
  <c r="F4048" i="1"/>
  <c r="F4047" i="1"/>
  <c r="F4043" i="1"/>
  <c r="F4042" i="1"/>
  <c r="F4041" i="1"/>
  <c r="F4040" i="1"/>
  <c r="F4039" i="1"/>
  <c r="F4038" i="1"/>
  <c r="F4037" i="1"/>
  <c r="F4036" i="1"/>
  <c r="F4035" i="1"/>
  <c r="F4034" i="1"/>
  <c r="F4033" i="1"/>
  <c r="F4032" i="1"/>
  <c r="F4031"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8" i="1"/>
  <c r="F3947" i="1"/>
  <c r="F3946" i="1"/>
  <c r="F3945" i="1"/>
  <c r="F3944" i="1"/>
  <c r="F3943" i="1"/>
  <c r="F3942" i="1"/>
  <c r="F3941" i="1"/>
  <c r="F3940" i="1"/>
  <c r="F3939" i="1"/>
  <c r="F3938" i="1"/>
  <c r="F3937" i="1"/>
  <c r="F3936" i="1"/>
  <c r="F3935" i="1"/>
  <c r="F3934" i="1"/>
  <c r="F3933" i="1"/>
  <c r="F3932" i="1"/>
  <c r="F3931" i="1"/>
  <c r="F3930" i="1"/>
  <c r="F3929" i="1"/>
  <c r="F3926" i="1"/>
  <c r="F3927"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892" i="1"/>
  <c r="F3891" i="1"/>
  <c r="F3890" i="1"/>
  <c r="F3889" i="1"/>
  <c r="F3888" i="1"/>
  <c r="F3887" i="1"/>
  <c r="F3886" i="1"/>
  <c r="F3885" i="1"/>
  <c r="F3884" i="1"/>
  <c r="F3883" i="1"/>
  <c r="F3882" i="1"/>
  <c r="F3881" i="1"/>
  <c r="F3880" i="1"/>
  <c r="F3879" i="1"/>
  <c r="F3878" i="1"/>
  <c r="F3877" i="1"/>
  <c r="F3876" i="1"/>
  <c r="F3875" i="1"/>
  <c r="F3874" i="1"/>
  <c r="F3873" i="1"/>
  <c r="F3872" i="1"/>
  <c r="F3867" i="1"/>
  <c r="F3866" i="1"/>
  <c r="F3871" i="1"/>
  <c r="F3870" i="1"/>
  <c r="F3869" i="1"/>
  <c r="F3868"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4" i="1"/>
  <c r="F3780" i="1"/>
  <c r="F3793" i="1"/>
  <c r="F3792" i="1"/>
  <c r="F3791" i="1"/>
  <c r="F3790" i="1"/>
  <c r="F3789" i="1"/>
  <c r="F3788" i="1"/>
  <c r="F3787" i="1"/>
  <c r="F3786" i="1"/>
  <c r="F3785" i="1"/>
  <c r="F3784" i="1"/>
  <c r="F3783" i="1"/>
  <c r="F3782" i="1"/>
  <c r="F3781" i="1"/>
  <c r="F3779" i="1"/>
  <c r="F3778" i="1"/>
  <c r="F3777" i="1"/>
  <c r="F3776" i="1"/>
  <c r="F3775" i="1"/>
  <c r="F3774" i="1"/>
  <c r="F3773" i="1"/>
  <c r="F3772" i="1"/>
  <c r="F3767" i="1"/>
  <c r="F3766" i="1"/>
  <c r="F3765" i="1"/>
  <c r="F3764" i="1"/>
  <c r="F3763" i="1"/>
  <c r="F3762" i="1"/>
  <c r="F3761" i="1"/>
  <c r="F3760" i="1"/>
  <c r="F3759" i="1"/>
  <c r="F3758" i="1"/>
  <c r="F3757" i="1"/>
  <c r="F3756" i="1"/>
  <c r="F3755" i="1"/>
  <c r="F3754" i="1"/>
  <c r="F3753" i="1"/>
  <c r="F3752" i="1"/>
  <c r="F3750" i="1"/>
  <c r="F3749"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5" i="1"/>
  <c r="F3684" i="1"/>
  <c r="F3683" i="1"/>
  <c r="F3682" i="1"/>
  <c r="F3681" i="1"/>
  <c r="F3680" i="1"/>
  <c r="F3679" i="1"/>
  <c r="F3677" i="1"/>
  <c r="F3676" i="1"/>
  <c r="F3675" i="1"/>
  <c r="F3674" i="1"/>
  <c r="F3673" i="1"/>
  <c r="F3672"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5" i="1"/>
  <c r="F3584" i="1"/>
  <c r="F3583" i="1"/>
  <c r="F3581" i="1"/>
  <c r="F3580" i="1"/>
  <c r="F3579" i="1"/>
  <c r="F3578" i="1"/>
  <c r="F3577" i="1"/>
  <c r="F3575" i="1"/>
  <c r="F3574" i="1"/>
  <c r="F3573" i="1"/>
  <c r="F3571" i="1"/>
  <c r="F3570" i="1"/>
  <c r="F3569" i="1"/>
  <c r="F3568" i="1"/>
  <c r="F3567" i="1"/>
  <c r="F3566" i="1"/>
  <c r="F3565" i="1"/>
  <c r="F3564" i="1"/>
  <c r="F3563" i="1"/>
  <c r="F3562" i="1"/>
  <c r="F3561" i="1"/>
  <c r="F3560" i="1"/>
  <c r="F3559" i="1"/>
  <c r="F3558" i="1"/>
  <c r="F3557" i="1"/>
  <c r="F3556" i="1"/>
  <c r="F3555" i="1"/>
  <c r="F3552" i="1"/>
  <c r="Q3552" i="1" s="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769" i="1"/>
  <c r="F3770" i="1"/>
  <c r="F37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2" i="1"/>
  <c r="F3141" i="1"/>
  <c r="F3140" i="1"/>
  <c r="F3139" i="1"/>
  <c r="F3138" i="1"/>
  <c r="F3137" i="1"/>
  <c r="F3136" i="1"/>
  <c r="F3135" i="1"/>
  <c r="F3134" i="1"/>
  <c r="F3133" i="1"/>
  <c r="F3132" i="1"/>
  <c r="F3131" i="1"/>
  <c r="F3130" i="1"/>
  <c r="F3129" i="1"/>
  <c r="F3128" i="1"/>
  <c r="F3127" i="1"/>
  <c r="F3126" i="1"/>
  <c r="F3125" i="1"/>
  <c r="F3124" i="1"/>
  <c r="F3120" i="1"/>
  <c r="F3119" i="1"/>
  <c r="F3118" i="1"/>
  <c r="F3117" i="1"/>
  <c r="F3116" i="1"/>
  <c r="F3115" i="1"/>
  <c r="F3114" i="1"/>
  <c r="F3113" i="1"/>
  <c r="F3112" i="1"/>
  <c r="F3111" i="1"/>
  <c r="F3110" i="1"/>
  <c r="F3109"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47" i="1"/>
  <c r="F2846" i="1"/>
  <c r="F2845" i="1"/>
  <c r="F2844" i="1"/>
  <c r="F2843" i="1"/>
  <c r="F2842" i="1"/>
  <c r="F2841" i="1"/>
  <c r="F2840" i="1"/>
  <c r="F2839" i="1"/>
  <c r="F2837" i="1"/>
  <c r="F2836" i="1"/>
  <c r="F2835" i="1"/>
  <c r="F2834"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6" i="1"/>
  <c r="F2765" i="1"/>
  <c r="F2764" i="1"/>
  <c r="F2763" i="1"/>
  <c r="F2762" i="1"/>
  <c r="F2761" i="1"/>
  <c r="F2760" i="1"/>
  <c r="F2759" i="1"/>
  <c r="F2758" i="1"/>
  <c r="F2756" i="1"/>
  <c r="F2755" i="1"/>
  <c r="F2754" i="1"/>
  <c r="F2753" i="1"/>
  <c r="F2752" i="1"/>
  <c r="F2751" i="1"/>
  <c r="F2732" i="1"/>
  <c r="F2721" i="1"/>
  <c r="F2719" i="1"/>
  <c r="F2718" i="1"/>
  <c r="F2717" i="1"/>
  <c r="F2716" i="1"/>
  <c r="F2715" i="1"/>
  <c r="F2714" i="1"/>
  <c r="F2713" i="1"/>
  <c r="F2712" i="1"/>
  <c r="F2711" i="1"/>
  <c r="F2710" i="1"/>
  <c r="F2709" i="1"/>
  <c r="F2708" i="1"/>
  <c r="F2707" i="1"/>
  <c r="F2706" i="1"/>
  <c r="F2705" i="1"/>
  <c r="F2699" i="1"/>
  <c r="F2697" i="1"/>
  <c r="F2696" i="1"/>
  <c r="F2695" i="1"/>
  <c r="F2693" i="1"/>
  <c r="F2692" i="1"/>
  <c r="F2690" i="1"/>
  <c r="F2689" i="1"/>
  <c r="F2688" i="1"/>
  <c r="F2686" i="1"/>
  <c r="F2685"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5" i="1"/>
  <c r="F2644" i="1"/>
  <c r="F2643"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06" i="1"/>
  <c r="F2605" i="1"/>
  <c r="F2604" i="1"/>
  <c r="F2603" i="1"/>
  <c r="F2602" i="1"/>
  <c r="F2601" i="1"/>
  <c r="F2600" i="1"/>
  <c r="F2599" i="1"/>
  <c r="F2598" i="1"/>
  <c r="F2597" i="1"/>
  <c r="F2596" i="1"/>
  <c r="F2595" i="1"/>
  <c r="F2594" i="1"/>
  <c r="F2593" i="1"/>
  <c r="F2592" i="1"/>
  <c r="F2591"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5" i="1"/>
  <c r="F2564" i="1"/>
  <c r="F2563" i="1"/>
  <c r="F2562" i="1"/>
  <c r="F2561" i="1"/>
  <c r="F2560" i="1"/>
  <c r="F2559" i="1"/>
  <c r="F2557" i="1"/>
  <c r="F2556" i="1"/>
  <c r="F2555" i="1"/>
  <c r="F2525" i="1"/>
  <c r="F2524" i="1"/>
  <c r="F2523" i="1"/>
  <c r="F2522" i="1"/>
  <c r="F2521" i="1"/>
  <c r="F2520" i="1"/>
  <c r="F2519" i="1"/>
  <c r="F2518"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7" i="1"/>
  <c r="F2486" i="1"/>
  <c r="F2485" i="1"/>
  <c r="F2484" i="1"/>
  <c r="F2483" i="1"/>
  <c r="F2482" i="1"/>
  <c r="F2481" i="1"/>
  <c r="F2480" i="1"/>
  <c r="F2479" i="1"/>
  <c r="F2478" i="1"/>
  <c r="F2477" i="1"/>
  <c r="F2476" i="1"/>
  <c r="F2475" i="1"/>
  <c r="F2473" i="1"/>
  <c r="F2472" i="1"/>
  <c r="F2471" i="1"/>
  <c r="F2470" i="1"/>
  <c r="F2469" i="1"/>
  <c r="F2468" i="1"/>
  <c r="F2467" i="1"/>
  <c r="F2466" i="1"/>
  <c r="F2465" i="1"/>
  <c r="F2464" i="1"/>
  <c r="F2463" i="1"/>
  <c r="F2462" i="1"/>
  <c r="F2461"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25" i="1"/>
  <c r="F2424" i="1"/>
  <c r="F2423" i="1"/>
  <c r="F2422" i="1"/>
  <c r="F2421" i="1"/>
  <c r="F2420" i="1"/>
  <c r="F2418" i="1"/>
  <c r="F2417" i="1"/>
  <c r="F2416" i="1"/>
  <c r="F2415" i="1"/>
  <c r="F2414" i="1"/>
  <c r="F2413" i="1"/>
  <c r="F2411" i="1"/>
  <c r="F2410" i="1"/>
  <c r="F2409" i="1"/>
  <c r="F2408" i="1"/>
  <c r="F2407" i="1"/>
  <c r="F2406" i="1"/>
  <c r="F2405" i="1"/>
  <c r="F2404" i="1"/>
  <c r="F2403" i="1"/>
  <c r="F2402" i="1"/>
  <c r="F2401" i="1"/>
  <c r="F2400" i="1"/>
  <c r="F2399" i="1"/>
  <c r="F2397" i="1"/>
  <c r="F2396" i="1"/>
  <c r="F2395" i="1"/>
  <c r="F2394" i="1"/>
  <c r="F2393" i="1"/>
  <c r="F2392" i="1"/>
  <c r="F2387" i="1"/>
  <c r="F2386" i="1"/>
  <c r="F2385" i="1"/>
  <c r="F2384" i="1"/>
  <c r="F2383" i="1"/>
  <c r="F2382" i="1"/>
  <c r="F2381" i="1"/>
  <c r="F2380" i="1"/>
  <c r="F2379" i="1"/>
  <c r="F2378" i="1"/>
  <c r="F2377"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0" i="1"/>
  <c r="F2159" i="1"/>
  <c r="F2158" i="1"/>
  <c r="F2157" i="1"/>
  <c r="F2156" i="1"/>
  <c r="F2155" i="1"/>
  <c r="F2154" i="1"/>
  <c r="F2152" i="1"/>
  <c r="F2151" i="1"/>
  <c r="F2150" i="1"/>
  <c r="F2149" i="1"/>
  <c r="F2148" i="1"/>
  <c r="F2147" i="1"/>
  <c r="F2145" i="1"/>
  <c r="F2144" i="1"/>
  <c r="F2143" i="1"/>
  <c r="F2142" i="1"/>
  <c r="F2141" i="1"/>
  <c r="F2140" i="1"/>
  <c r="F2139" i="1"/>
  <c r="F2138" i="1"/>
  <c r="F2137" i="1"/>
  <c r="F2136" i="1"/>
  <c r="F2135" i="1"/>
  <c r="F2134" i="1"/>
  <c r="F2133" i="1"/>
  <c r="F2132"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895" i="1"/>
  <c r="F1894" i="1"/>
  <c r="F1893" i="1"/>
  <c r="F1891" i="1"/>
  <c r="F1889" i="1"/>
  <c r="F1888" i="1"/>
  <c r="F1887" i="1"/>
  <c r="F1886" i="1"/>
  <c r="F1885" i="1"/>
  <c r="F1884" i="1"/>
  <c r="F1882" i="1"/>
  <c r="F1881" i="1"/>
  <c r="F1880" i="1"/>
  <c r="F1879" i="1"/>
  <c r="F1878" i="1"/>
  <c r="F1877" i="1"/>
  <c r="F1876" i="1"/>
  <c r="F1875" i="1"/>
  <c r="F1874" i="1"/>
  <c r="F1873" i="1"/>
  <c r="F1872" i="1"/>
  <c r="F1871" i="1"/>
  <c r="F1870" i="1"/>
  <c r="F1869" i="1"/>
  <c r="F1868" i="1"/>
  <c r="F1866" i="1"/>
  <c r="F1865" i="1"/>
  <c r="F1864" i="1"/>
  <c r="F1863" i="1"/>
  <c r="F1862" i="1"/>
  <c r="F1861" i="1"/>
  <c r="F1860" i="1"/>
  <c r="F1859" i="1"/>
  <c r="F1858" i="1"/>
  <c r="F1857" i="1"/>
  <c r="F1856"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05" i="1"/>
  <c r="F1804" i="1"/>
  <c r="F1803" i="1"/>
  <c r="F1802" i="1"/>
  <c r="F1801" i="1"/>
  <c r="F1800" i="1"/>
  <c r="F1799" i="1"/>
  <c r="F1798" i="1"/>
  <c r="F1797" i="1"/>
  <c r="F1796" i="1"/>
  <c r="F1795" i="1"/>
  <c r="F1794" i="1"/>
  <c r="F1793" i="1"/>
  <c r="F1792" i="1"/>
  <c r="F1790" i="1"/>
  <c r="F1789" i="1"/>
  <c r="F1788" i="1"/>
  <c r="F1787" i="1"/>
  <c r="F1786" i="1"/>
  <c r="F1785" i="1"/>
  <c r="F1784" i="1"/>
  <c r="F1783" i="1"/>
  <c r="F1782" i="1"/>
  <c r="F1781" i="1"/>
  <c r="F1780" i="1"/>
  <c r="F1779" i="1"/>
  <c r="F1778" i="1"/>
  <c r="F1777" i="1"/>
  <c r="Q1772" i="1"/>
  <c r="F1771" i="1"/>
  <c r="F1770" i="1"/>
  <c r="F1769" i="1"/>
  <c r="F1768" i="1"/>
  <c r="F1766" i="1"/>
  <c r="F1765" i="1"/>
  <c r="F1764" i="1"/>
  <c r="F1763" i="1"/>
  <c r="F1762" i="1"/>
  <c r="F1761" i="1"/>
  <c r="F1760" i="1"/>
  <c r="F1759" i="1"/>
  <c r="F1758" i="1"/>
  <c r="F1757" i="1"/>
  <c r="F1745" i="1"/>
  <c r="F1744" i="1"/>
  <c r="F1743" i="1"/>
  <c r="F1742" i="1"/>
  <c r="F1741" i="1"/>
  <c r="F1740" i="1"/>
  <c r="F1739" i="1"/>
  <c r="F1738" i="1"/>
  <c r="F1737" i="1"/>
  <c r="F1736" i="1"/>
  <c r="F1735" i="1"/>
  <c r="F1734" i="1"/>
  <c r="F1733"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7" i="1"/>
  <c r="F1686" i="1"/>
  <c r="F1685" i="1"/>
  <c r="F1684" i="1"/>
  <c r="F1683" i="1"/>
  <c r="F1682" i="1"/>
  <c r="F1680" i="1"/>
  <c r="F1679" i="1"/>
  <c r="F1678" i="1"/>
  <c r="F1677" i="1"/>
  <c r="F1676" i="1"/>
  <c r="F1675" i="1"/>
  <c r="F1674" i="1"/>
  <c r="F1673" i="1"/>
  <c r="F1672" i="1"/>
  <c r="F1671" i="1"/>
  <c r="F1670" i="1"/>
  <c r="F1669" i="1"/>
  <c r="F1668" i="1"/>
  <c r="F1666" i="1"/>
  <c r="F1665" i="1"/>
  <c r="F1664" i="1"/>
  <c r="F1663" i="1"/>
  <c r="F1661" i="1"/>
  <c r="F1660" i="1"/>
  <c r="F1659" i="1"/>
  <c r="F1658" i="1"/>
  <c r="F1657" i="1"/>
  <c r="F1655" i="1"/>
  <c r="F1654" i="1"/>
  <c r="F1653" i="1"/>
  <c r="F1652" i="1"/>
  <c r="F1651" i="1"/>
  <c r="F1650" i="1"/>
  <c r="F1649" i="1"/>
  <c r="F1648" i="1"/>
  <c r="F1647" i="1"/>
  <c r="F1646" i="1"/>
  <c r="F1645" i="1"/>
  <c r="F1643" i="1"/>
  <c r="F1642" i="1"/>
  <c r="F1641"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4" i="1"/>
  <c r="F1613" i="1"/>
  <c r="F1612" i="1"/>
  <c r="F1611" i="1"/>
  <c r="F1610" i="1"/>
  <c r="F1609" i="1"/>
  <c r="F1608" i="1"/>
  <c r="F1607" i="1"/>
  <c r="F1606" i="1"/>
  <c r="F1605" i="1"/>
  <c r="F1604" i="1"/>
  <c r="F1603" i="1"/>
  <c r="F1602" i="1"/>
  <c r="F1601" i="1"/>
  <c r="F1600" i="1"/>
  <c r="F1599" i="1"/>
  <c r="F1598" i="1"/>
  <c r="F1597" i="1"/>
  <c r="F1596" i="1"/>
  <c r="F1595" i="1"/>
  <c r="F1593" i="1"/>
  <c r="F1592" i="1"/>
  <c r="F1591" i="1"/>
  <c r="F1590" i="1"/>
  <c r="F1589" i="1"/>
  <c r="F1588" i="1"/>
  <c r="F1587" i="1"/>
  <c r="F1586" i="1"/>
  <c r="F1585" i="1"/>
  <c r="F1584" i="1"/>
  <c r="F1583" i="1"/>
  <c r="F1582" i="1"/>
  <c r="F1581" i="1"/>
  <c r="F1580" i="1"/>
  <c r="F1579" i="1"/>
  <c r="F1578" i="1"/>
  <c r="F1577" i="1"/>
  <c r="F1576" i="1"/>
  <c r="F1575" i="1"/>
  <c r="F1574" i="1"/>
  <c r="F1573" i="1"/>
  <c r="F1571" i="1"/>
  <c r="F1570" i="1"/>
  <c r="F1569" i="1"/>
  <c r="F1568" i="1"/>
  <c r="F1567" i="1"/>
  <c r="F1565" i="1"/>
  <c r="F1564" i="1"/>
  <c r="F1563" i="1"/>
  <c r="F1562" i="1"/>
  <c r="F1561" i="1"/>
  <c r="F1560" i="1"/>
  <c r="F1559" i="1"/>
  <c r="F1558" i="1"/>
  <c r="F1557" i="1"/>
  <c r="F1556" i="1"/>
  <c r="F1555" i="1"/>
  <c r="F1554" i="1"/>
  <c r="F1553" i="1"/>
  <c r="F1552" i="1"/>
  <c r="F1551" i="1"/>
  <c r="F1550" i="1"/>
  <c r="F1549" i="1"/>
  <c r="F1537" i="1"/>
  <c r="F1536" i="1"/>
  <c r="F1535" i="1"/>
  <c r="F1534" i="1"/>
  <c r="F1533" i="1"/>
  <c r="F1531" i="1"/>
  <c r="F1530" i="1"/>
  <c r="F1529" i="1"/>
  <c r="F1528" i="1"/>
  <c r="F1527" i="1"/>
  <c r="F1526" i="1"/>
  <c r="F1525" i="1"/>
  <c r="F1523" i="1"/>
  <c r="F1522" i="1"/>
  <c r="F1521" i="1"/>
  <c r="F1520" i="1"/>
  <c r="F1519" i="1"/>
  <c r="F1518" i="1"/>
  <c r="F1516" i="1"/>
  <c r="F1515" i="1"/>
  <c r="F1514" i="1"/>
  <c r="F1513" i="1"/>
  <c r="F1512" i="1"/>
  <c r="F1511" i="1"/>
  <c r="F1510" i="1"/>
  <c r="F1509" i="1"/>
  <c r="F1508" i="1"/>
  <c r="F1506" i="1"/>
  <c r="F1505" i="1"/>
  <c r="F1504" i="1"/>
  <c r="F1503" i="1"/>
  <c r="F1502" i="1"/>
  <c r="F1501" i="1"/>
  <c r="F1499" i="1"/>
  <c r="F1498" i="1"/>
  <c r="F1497" i="1"/>
  <c r="F1496" i="1"/>
  <c r="F1495" i="1"/>
  <c r="F1494" i="1"/>
  <c r="F1493" i="1"/>
  <c r="F1492" i="1"/>
  <c r="F1491" i="1"/>
  <c r="F1490" i="1"/>
  <c r="F1488" i="1"/>
  <c r="F1487" i="1"/>
  <c r="F1486" i="1"/>
  <c r="F1485" i="1"/>
  <c r="F1484" i="1"/>
  <c r="F1483" i="1"/>
  <c r="F1482" i="1"/>
  <c r="F1481" i="1"/>
  <c r="F1480"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3" i="1"/>
  <c r="F1452" i="1"/>
  <c r="F1451" i="1"/>
  <c r="F1450" i="1"/>
  <c r="F1449" i="1"/>
  <c r="F1448" i="1"/>
  <c r="F1447" i="1"/>
  <c r="F1446" i="1"/>
  <c r="F1445" i="1"/>
  <c r="F1444" i="1"/>
  <c r="F1443" i="1"/>
  <c r="F1442" i="1"/>
  <c r="F1441"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5" i="1"/>
  <c r="F1404" i="1"/>
  <c r="F1403" i="1"/>
  <c r="F1402" i="1"/>
  <c r="F1401" i="1"/>
  <c r="F1400" i="1"/>
  <c r="F1399" i="1"/>
  <c r="F1398" i="1"/>
  <c r="F1397" i="1"/>
  <c r="F1396" i="1"/>
  <c r="F1395" i="1"/>
  <c r="F1394" i="1"/>
  <c r="F1393" i="1"/>
  <c r="F1392" i="1"/>
  <c r="F1391" i="1"/>
  <c r="F1390" i="1"/>
  <c r="F1389" i="1"/>
  <c r="F1387" i="1"/>
  <c r="F1386" i="1"/>
  <c r="F1385" i="1"/>
  <c r="F1384" i="1"/>
  <c r="F1383" i="1"/>
  <c r="F1382" i="1"/>
  <c r="F1381" i="1"/>
  <c r="F1380" i="1"/>
  <c r="F1379" i="1"/>
  <c r="F1378" i="1"/>
  <c r="F1377" i="1"/>
  <c r="F1376" i="1"/>
  <c r="F1375" i="1"/>
  <c r="F1374" i="1"/>
  <c r="F1373" i="1"/>
  <c r="F1372" i="1"/>
  <c r="F1371" i="1"/>
  <c r="F1370"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8" i="1"/>
  <c r="F1337" i="1"/>
  <c r="F1336" i="1"/>
  <c r="F1335" i="1"/>
  <c r="F1334" i="1"/>
  <c r="F1333" i="1"/>
  <c r="F1332" i="1"/>
  <c r="F1331" i="1"/>
  <c r="F1330" i="1"/>
  <c r="F1329" i="1"/>
  <c r="F1328" i="1"/>
  <c r="F1327" i="1"/>
  <c r="F1326" i="1"/>
  <c r="F1325" i="1"/>
  <c r="F1324" i="1"/>
  <c r="F1323" i="1"/>
  <c r="F1322" i="1"/>
  <c r="F1321" i="1"/>
  <c r="F1320" i="1"/>
  <c r="F1318" i="1"/>
  <c r="F1317" i="1"/>
  <c r="F1316" i="1"/>
  <c r="F1315" i="1"/>
  <c r="F1314" i="1"/>
  <c r="F1313" i="1"/>
  <c r="F1312" i="1"/>
  <c r="F1311" i="1"/>
  <c r="F1310" i="1"/>
  <c r="F1309" i="1"/>
  <c r="F1308" i="1"/>
  <c r="F1307" i="1"/>
  <c r="F1306" i="1"/>
  <c r="F1305" i="1"/>
  <c r="F1304" i="1"/>
  <c r="F1303" i="1"/>
  <c r="F1302" i="1"/>
  <c r="F1301" i="1"/>
  <c r="F1300" i="1"/>
  <c r="F1299" i="1"/>
  <c r="F1298" i="1"/>
  <c r="F1296" i="1"/>
  <c r="F1295" i="1"/>
  <c r="F1294" i="1"/>
  <c r="F1293" i="1"/>
  <c r="F1292" i="1"/>
  <c r="F1291" i="1"/>
  <c r="F1290" i="1"/>
  <c r="F1288" i="1"/>
  <c r="F1287" i="1"/>
  <c r="F1286" i="1"/>
  <c r="F1285" i="1"/>
  <c r="F1284" i="1"/>
  <c r="F1283" i="1"/>
  <c r="F1282" i="1"/>
  <c r="F1281"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7" i="1"/>
  <c r="F1166" i="1"/>
  <c r="F1165" i="1"/>
  <c r="F1164" i="1"/>
  <c r="F1163" i="1"/>
  <c r="F1162" i="1"/>
  <c r="F1161" i="1"/>
  <c r="F1160" i="1"/>
  <c r="F1159" i="1"/>
  <c r="F1158" i="1"/>
  <c r="F1157" i="1"/>
  <c r="F1156" i="1"/>
  <c r="F1155" i="1"/>
  <c r="F1154" i="1"/>
  <c r="F1153" i="1"/>
  <c r="F1152" i="1"/>
  <c r="F1151" i="1"/>
  <c r="F1149" i="1"/>
  <c r="F1148" i="1"/>
  <c r="F1147" i="1"/>
  <c r="F1146" i="1"/>
  <c r="F1145" i="1"/>
  <c r="F1144" i="1"/>
  <c r="F1143" i="1"/>
  <c r="F1142" i="1"/>
  <c r="F1141" i="1"/>
  <c r="F1140" i="1"/>
  <c r="F1139" i="1"/>
  <c r="F1138" i="1"/>
  <c r="F1137" i="1"/>
  <c r="F1135" i="1"/>
  <c r="F1134" i="1"/>
  <c r="F1133" i="1"/>
  <c r="F1132" i="1"/>
  <c r="F1131" i="1"/>
  <c r="F1130" i="1"/>
  <c r="F1129" i="1"/>
  <c r="F1128" i="1"/>
  <c r="F1127" i="1"/>
  <c r="F1125" i="1"/>
  <c r="F1124" i="1"/>
  <c r="F1123" i="1"/>
  <c r="F1122" i="1"/>
  <c r="F1121" i="1"/>
  <c r="F1120" i="1"/>
  <c r="F1119" i="1"/>
  <c r="F1118" i="1"/>
  <c r="F1117" i="1"/>
  <c r="F1116" i="1"/>
  <c r="F1115" i="1"/>
  <c r="F1114" i="1"/>
  <c r="F1113" i="1"/>
  <c r="F1112" i="1"/>
  <c r="F1111" i="1"/>
  <c r="F1110"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5" i="1"/>
  <c r="F1064" i="1"/>
  <c r="F1063" i="1"/>
  <c r="F1061" i="1"/>
  <c r="F1060" i="1"/>
  <c r="F1059" i="1"/>
  <c r="F1058" i="1"/>
  <c r="F1057" i="1"/>
  <c r="F1056" i="1"/>
  <c r="F1055" i="1"/>
  <c r="F1054" i="1"/>
  <c r="F1052" i="1"/>
  <c r="F1051" i="1"/>
  <c r="F1050" i="1"/>
  <c r="F1049" i="1"/>
  <c r="F1048" i="1"/>
  <c r="F1047" i="1"/>
  <c r="F1046" i="1"/>
  <c r="F1045" i="1"/>
  <c r="F1044" i="1"/>
  <c r="F1043" i="1"/>
  <c r="F1042" i="1"/>
  <c r="F1041" i="1"/>
  <c r="F1040" i="1"/>
  <c r="F1039" i="1"/>
  <c r="F1037" i="1"/>
  <c r="F1036" i="1"/>
  <c r="F1035" i="1"/>
  <c r="F1033" i="1"/>
  <c r="F1032" i="1"/>
  <c r="F1031" i="1"/>
  <c r="F1030" i="1"/>
  <c r="F1029" i="1"/>
  <c r="F1027" i="1"/>
  <c r="F1026" i="1"/>
  <c r="F1025" i="1"/>
  <c r="F1023" i="1"/>
  <c r="F1022" i="1"/>
  <c r="F1021" i="1"/>
  <c r="F1020" i="1"/>
  <c r="F1019" i="1"/>
  <c r="F1018" i="1"/>
  <c r="F1014" i="1"/>
  <c r="F1013" i="1"/>
  <c r="F1012" i="1"/>
  <c r="F1010" i="1"/>
  <c r="F1009" i="1"/>
  <c r="F1008" i="1"/>
  <c r="F1007" i="1"/>
  <c r="F1006" i="1"/>
  <c r="F1005" i="1"/>
  <c r="F1004" i="1"/>
  <c r="F1003" i="1"/>
  <c r="F1001" i="1"/>
  <c r="F1000" i="1"/>
  <c r="F999" i="1"/>
  <c r="F998" i="1"/>
  <c r="F997" i="1"/>
  <c r="F996" i="1"/>
  <c r="F995" i="1"/>
  <c r="F994" i="1"/>
  <c r="F992" i="1"/>
  <c r="F991" i="1"/>
  <c r="F990" i="1"/>
  <c r="F989" i="1"/>
  <c r="F988" i="1"/>
  <c r="F987" i="1"/>
  <c r="F986" i="1"/>
  <c r="F985" i="1"/>
  <c r="F984" i="1"/>
  <c r="F983" i="1"/>
  <c r="F982" i="1"/>
  <c r="F981" i="1"/>
  <c r="F980" i="1"/>
  <c r="F979" i="1"/>
  <c r="F978" i="1"/>
  <c r="F977" i="1"/>
  <c r="F976" i="1"/>
  <c r="F975" i="1"/>
  <c r="F973" i="1"/>
  <c r="F972" i="1"/>
  <c r="F971" i="1"/>
  <c r="F970" i="1"/>
  <c r="F969" i="1"/>
  <c r="F968" i="1"/>
  <c r="F967" i="1"/>
  <c r="F966" i="1"/>
  <c r="F964" i="1"/>
  <c r="F963" i="1"/>
  <c r="F962" i="1"/>
  <c r="F961" i="1"/>
  <c r="F960" i="1"/>
  <c r="F959" i="1"/>
  <c r="F958" i="1"/>
  <c r="F957" i="1"/>
  <c r="F956" i="1"/>
  <c r="F955" i="1"/>
  <c r="F954" i="1"/>
  <c r="F953" i="1"/>
  <c r="F952" i="1"/>
  <c r="F951" i="1"/>
  <c r="F950" i="1"/>
  <c r="F949" i="1"/>
  <c r="F948" i="1"/>
  <c r="F947" i="1"/>
  <c r="F946" i="1"/>
  <c r="F945" i="1"/>
  <c r="F944"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0" i="1"/>
  <c r="F789" i="1"/>
  <c r="F788" i="1"/>
  <c r="F787" i="1"/>
  <c r="F786" i="1"/>
  <c r="F785" i="1"/>
  <c r="F784" i="1"/>
  <c r="F783" i="1"/>
  <c r="F782" i="1"/>
  <c r="F781" i="1"/>
  <c r="F780" i="1"/>
  <c r="F778" i="1"/>
  <c r="F777" i="1"/>
  <c r="F776" i="1"/>
  <c r="F775" i="1"/>
  <c r="F774" i="1"/>
  <c r="F773" i="1"/>
  <c r="F772" i="1"/>
  <c r="F771" i="1"/>
  <c r="F770" i="1"/>
  <c r="F769" i="1"/>
  <c r="F768" i="1"/>
  <c r="F767" i="1"/>
  <c r="F766" i="1"/>
  <c r="F765" i="1"/>
  <c r="F764" i="1"/>
  <c r="F762" i="1"/>
  <c r="F761" i="1"/>
  <c r="F760" i="1"/>
  <c r="F759" i="1"/>
  <c r="F758" i="1"/>
  <c r="F757" i="1"/>
  <c r="F756" i="1"/>
  <c r="F755" i="1"/>
  <c r="F754" i="1"/>
  <c r="F752" i="1"/>
  <c r="F751" i="1"/>
  <c r="F750" i="1"/>
  <c r="F749" i="1"/>
  <c r="F748" i="1"/>
  <c r="F747" i="1"/>
  <c r="F746" i="1"/>
  <c r="F745" i="1"/>
  <c r="F744" i="1"/>
  <c r="F743" i="1"/>
  <c r="F739" i="1"/>
  <c r="F738" i="1"/>
  <c r="F737" i="1"/>
  <c r="F736" i="1"/>
  <c r="F735" i="1"/>
  <c r="F734" i="1"/>
  <c r="F729" i="1"/>
  <c r="F728" i="1"/>
  <c r="F727" i="1"/>
  <c r="F726" i="1"/>
  <c r="F725" i="1"/>
  <c r="F724" i="1"/>
  <c r="F723" i="1"/>
  <c r="F722" i="1"/>
  <c r="F721" i="1"/>
  <c r="F720" i="1"/>
  <c r="F719" i="1"/>
  <c r="F718" i="1"/>
  <c r="F716" i="1"/>
  <c r="F715" i="1"/>
  <c r="F714" i="1"/>
  <c r="F713" i="1"/>
  <c r="F712" i="1"/>
  <c r="F710" i="1"/>
  <c r="F709" i="1"/>
  <c r="F708" i="1"/>
  <c r="F707" i="1"/>
  <c r="F706" i="1"/>
  <c r="F705" i="1"/>
  <c r="F704" i="1"/>
  <c r="F703" i="1"/>
  <c r="F702" i="1"/>
  <c r="F701" i="1"/>
  <c r="F700" i="1"/>
  <c r="F699" i="1"/>
  <c r="F697" i="1"/>
  <c r="F696" i="1"/>
  <c r="F695" i="1"/>
  <c r="F693" i="1"/>
  <c r="F692" i="1"/>
  <c r="F691" i="1"/>
  <c r="F684" i="1"/>
  <c r="F683" i="1"/>
  <c r="F682" i="1"/>
  <c r="F681" i="1"/>
  <c r="F680" i="1"/>
  <c r="F679" i="1"/>
  <c r="F678" i="1"/>
  <c r="F677" i="1"/>
  <c r="F676" i="1"/>
  <c r="F675" i="1"/>
  <c r="F674" i="1"/>
  <c r="F673" i="1"/>
  <c r="F672" i="1"/>
  <c r="F671" i="1"/>
  <c r="F669" i="1"/>
  <c r="F668" i="1"/>
  <c r="F667" i="1"/>
  <c r="F666" i="1"/>
  <c r="F665" i="1"/>
  <c r="F664" i="1"/>
  <c r="F663" i="1"/>
  <c r="F661" i="1"/>
  <c r="F660" i="1"/>
  <c r="F659" i="1"/>
  <c r="F658" i="1"/>
  <c r="F654" i="1"/>
  <c r="F653" i="1"/>
  <c r="F652" i="1"/>
  <c r="F651" i="1"/>
  <c r="F650" i="1"/>
  <c r="F649" i="1"/>
  <c r="F648" i="1"/>
  <c r="F647" i="1"/>
  <c r="F646" i="1"/>
  <c r="F645" i="1"/>
  <c r="F644" i="1"/>
  <c r="F638" i="1"/>
  <c r="F637" i="1"/>
  <c r="F636" i="1"/>
  <c r="F635" i="1"/>
  <c r="F634" i="1"/>
  <c r="F633" i="1"/>
  <c r="F632" i="1"/>
  <c r="F631" i="1"/>
  <c r="F629" i="1"/>
  <c r="F628" i="1"/>
  <c r="F627" i="1"/>
  <c r="F626" i="1"/>
  <c r="F625" i="1"/>
  <c r="F624" i="1"/>
  <c r="F623" i="1"/>
  <c r="F622" i="1"/>
  <c r="F621" i="1"/>
  <c r="F620" i="1"/>
  <c r="F619" i="1"/>
  <c r="F618" i="1"/>
  <c r="F617"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87" i="1"/>
  <c r="F586" i="1"/>
  <c r="F585" i="1"/>
  <c r="F584" i="1"/>
  <c r="F583" i="1"/>
  <c r="F582" i="1"/>
  <c r="F581" i="1"/>
  <c r="F580" i="1"/>
  <c r="F578" i="1"/>
  <c r="F577" i="1"/>
  <c r="F576" i="1"/>
  <c r="F575" i="1"/>
  <c r="F574" i="1"/>
  <c r="F572" i="1"/>
  <c r="F571" i="1"/>
  <c r="F570" i="1"/>
  <c r="F569" i="1"/>
  <c r="F568" i="1"/>
  <c r="F566" i="1"/>
  <c r="F565" i="1"/>
  <c r="F564" i="1"/>
  <c r="F563" i="1"/>
  <c r="F562" i="1"/>
  <c r="F561" i="1"/>
  <c r="F560" i="1"/>
  <c r="F559" i="1"/>
  <c r="F558" i="1"/>
  <c r="F557" i="1"/>
  <c r="F556" i="1"/>
  <c r="F555" i="1"/>
  <c r="F554" i="1"/>
  <c r="F553" i="1"/>
  <c r="F552" i="1"/>
  <c r="F551" i="1"/>
  <c r="F550" i="1"/>
  <c r="F549" i="1"/>
  <c r="F548" i="1"/>
  <c r="F546" i="1"/>
  <c r="F545" i="1"/>
  <c r="F544" i="1"/>
  <c r="F543" i="1"/>
  <c r="F542" i="1"/>
  <c r="F540" i="1"/>
  <c r="F539" i="1"/>
  <c r="F538" i="1"/>
  <c r="F537" i="1"/>
  <c r="F536" i="1"/>
  <c r="F535" i="1"/>
  <c r="F534" i="1"/>
  <c r="F533" i="1"/>
  <c r="F532" i="1"/>
  <c r="F531" i="1"/>
  <c r="F530" i="1"/>
  <c r="F529" i="1"/>
  <c r="F527" i="1"/>
  <c r="F526" i="1"/>
  <c r="F525" i="1"/>
  <c r="F524" i="1"/>
  <c r="F523" i="1"/>
  <c r="F521" i="1"/>
  <c r="F520" i="1"/>
  <c r="F519" i="1"/>
  <c r="F518" i="1"/>
  <c r="F517" i="1"/>
  <c r="F516" i="1"/>
  <c r="F515" i="1"/>
  <c r="F514" i="1"/>
  <c r="F513" i="1"/>
  <c r="F512" i="1"/>
  <c r="F511" i="1"/>
  <c r="F510" i="1"/>
  <c r="F509" i="1"/>
  <c r="F508" i="1"/>
  <c r="F506" i="1"/>
  <c r="F505" i="1"/>
  <c r="F504" i="1"/>
  <c r="F503" i="1"/>
  <c r="F502" i="1"/>
  <c r="F501" i="1"/>
  <c r="F500" i="1"/>
  <c r="F499" i="1"/>
  <c r="F498" i="1"/>
  <c r="F497" i="1"/>
  <c r="F496" i="1"/>
  <c r="F495" i="1"/>
  <c r="F494" i="1"/>
  <c r="F493" i="1"/>
  <c r="F492" i="1"/>
  <c r="F491" i="1"/>
  <c r="F490" i="1"/>
  <c r="F489" i="1"/>
  <c r="F488" i="1"/>
  <c r="F487" i="1"/>
  <c r="F486" i="1"/>
  <c r="F485" i="1"/>
  <c r="F483" i="1"/>
  <c r="F482" i="1"/>
  <c r="F481" i="1"/>
  <c r="F480" i="1"/>
  <c r="F479" i="1"/>
  <c r="F478" i="1"/>
  <c r="F477" i="1"/>
  <c r="F476" i="1"/>
  <c r="F475" i="1"/>
  <c r="F474" i="1"/>
  <c r="F473" i="1"/>
  <c r="F472" i="1"/>
  <c r="F471" i="1"/>
  <c r="F470" i="1"/>
  <c r="F469" i="1"/>
  <c r="F468" i="1"/>
  <c r="F467" i="1"/>
  <c r="F466" i="1"/>
  <c r="F465" i="1"/>
  <c r="F464" i="1"/>
  <c r="F463" i="1"/>
  <c r="F462" i="1"/>
  <c r="F461" i="1"/>
  <c r="F459" i="1"/>
  <c r="F458" i="1"/>
  <c r="F457" i="1"/>
  <c r="F456" i="1"/>
  <c r="F455" i="1"/>
  <c r="F454" i="1"/>
  <c r="F453" i="1"/>
  <c r="F452" i="1"/>
  <c r="F451" i="1"/>
  <c r="F450" i="1"/>
  <c r="F449" i="1"/>
  <c r="F448" i="1"/>
  <c r="F447" i="1"/>
  <c r="F446" i="1"/>
  <c r="F445" i="1"/>
  <c r="F444" i="1"/>
  <c r="F443" i="1"/>
  <c r="F442" i="1"/>
  <c r="F441" i="1"/>
  <c r="F440" i="1"/>
  <c r="F439" i="1"/>
  <c r="F438" i="1"/>
  <c r="F436" i="1"/>
  <c r="F435" i="1"/>
  <c r="F434" i="1"/>
  <c r="F433" i="1"/>
  <c r="F431" i="1"/>
  <c r="F430" i="1"/>
  <c r="F429" i="1"/>
  <c r="F428" i="1"/>
  <c r="F427" i="1"/>
  <c r="F426" i="1"/>
  <c r="F424" i="1"/>
  <c r="F423" i="1"/>
  <c r="F422" i="1"/>
  <c r="F419" i="1"/>
  <c r="F418" i="1"/>
  <c r="F417" i="1"/>
  <c r="F416" i="1"/>
  <c r="F415" i="1"/>
  <c r="F414" i="1"/>
  <c r="F413" i="1"/>
  <c r="F412" i="1"/>
  <c r="F411" i="1"/>
  <c r="F410" i="1"/>
  <c r="F409" i="1"/>
  <c r="F408" i="1"/>
  <c r="F407" i="1"/>
  <c r="F406" i="1"/>
  <c r="F404" i="1"/>
  <c r="F403" i="1"/>
  <c r="F402" i="1"/>
  <c r="F401" i="1"/>
  <c r="F400" i="1"/>
  <c r="F399" i="1"/>
  <c r="F398" i="1"/>
  <c r="F397" i="1"/>
  <c r="F396" i="1"/>
  <c r="F395" i="1"/>
  <c r="F394" i="1"/>
  <c r="F393"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Q317" i="1" s="1"/>
  <c r="F316" i="1"/>
  <c r="Q316" i="1" s="1"/>
  <c r="F315" i="1"/>
  <c r="Q315" i="1" s="1"/>
  <c r="F314" i="1"/>
  <c r="F313" i="1"/>
  <c r="F312" i="1"/>
  <c r="F311" i="1"/>
  <c r="F310" i="1"/>
  <c r="F309" i="1"/>
  <c r="F308" i="1"/>
  <c r="F307" i="1"/>
  <c r="F306" i="1"/>
  <c r="F305" i="1"/>
  <c r="F304" i="1"/>
  <c r="F303" i="1"/>
  <c r="F302" i="1"/>
  <c r="F301" i="1"/>
  <c r="F300" i="1"/>
  <c r="F299" i="1"/>
  <c r="F298" i="1"/>
  <c r="F297" i="1"/>
  <c r="F284" i="1"/>
  <c r="F283" i="1"/>
  <c r="F282" i="1"/>
  <c r="F281" i="1"/>
  <c r="F280" i="1"/>
  <c r="F279" i="1"/>
  <c r="F278" i="1"/>
  <c r="F276" i="1"/>
  <c r="F275" i="1"/>
  <c r="F274" i="1"/>
  <c r="F273" i="1"/>
  <c r="F272" i="1"/>
  <c r="F270" i="1"/>
  <c r="F269" i="1"/>
  <c r="F268" i="1"/>
  <c r="F267" i="1"/>
  <c r="F266" i="1"/>
  <c r="F265" i="1"/>
  <c r="F257" i="1"/>
  <c r="F256" i="1"/>
  <c r="F255" i="1"/>
  <c r="F254" i="1"/>
  <c r="F253" i="1"/>
  <c r="F252" i="1"/>
  <c r="F251" i="1"/>
  <c r="F250" i="1"/>
  <c r="F249" i="1"/>
  <c r="F248" i="1"/>
  <c r="F247"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0" i="1"/>
  <c r="F99" i="1"/>
  <c r="F98" i="1"/>
  <c r="F97" i="1"/>
  <c r="F95" i="1"/>
  <c r="F94" i="1"/>
  <c r="F93" i="1"/>
  <c r="F92" i="1"/>
  <c r="F91" i="1"/>
  <c r="F90" i="1"/>
  <c r="F89" i="1"/>
  <c r="F88" i="1"/>
  <c r="F87" i="1"/>
  <c r="F86" i="1"/>
  <c r="F85" i="1"/>
  <c r="F62" i="1"/>
  <c r="F61" i="1"/>
  <c r="F60" i="1"/>
  <c r="F59" i="1"/>
  <c r="F58" i="1"/>
  <c r="F56" i="1"/>
  <c r="F55" i="1"/>
  <c r="F54" i="1"/>
  <c r="F47" i="1"/>
  <c r="F46" i="1"/>
  <c r="F38" i="1"/>
  <c r="F37" i="1"/>
  <c r="F36" i="1"/>
  <c r="F32" i="1"/>
  <c r="F21" i="1"/>
  <c r="X3" i="7"/>
  <c r="X4" i="7"/>
  <c r="X2" i="7"/>
  <c r="P3" i="7"/>
  <c r="P4" i="7"/>
  <c r="P5" i="7"/>
  <c r="P2" i="7"/>
  <c r="P13" i="7"/>
  <c r="P9" i="7" s="1"/>
  <c r="Q13" i="7"/>
  <c r="Q9" i="7" s="1"/>
  <c r="R13" i="7"/>
  <c r="P14" i="7"/>
  <c r="Q14" i="7"/>
  <c r="R14" i="7"/>
  <c r="P15" i="7"/>
  <c r="Q15" i="7"/>
  <c r="R15" i="7"/>
  <c r="P16" i="7"/>
  <c r="Q16" i="7"/>
  <c r="R16" i="7"/>
  <c r="P17" i="7"/>
  <c r="Q17" i="7"/>
  <c r="R17" i="7"/>
  <c r="P18" i="7"/>
  <c r="Q18" i="7"/>
  <c r="R18" i="7"/>
  <c r="P19" i="7"/>
  <c r="Q19" i="7"/>
  <c r="R19" i="7"/>
  <c r="P20" i="7"/>
  <c r="Q20" i="7"/>
  <c r="R20" i="7"/>
  <c r="P21" i="7"/>
  <c r="Q21" i="7"/>
  <c r="R21" i="7"/>
  <c r="P22" i="7"/>
  <c r="Q22" i="7"/>
  <c r="R22" i="7"/>
  <c r="P23" i="7"/>
  <c r="Q23" i="7"/>
  <c r="R23" i="7"/>
  <c r="P24" i="7"/>
  <c r="Q24" i="7"/>
  <c r="R24" i="7"/>
  <c r="P25" i="7"/>
  <c r="Q25" i="7"/>
  <c r="R25" i="7"/>
  <c r="P26" i="7"/>
  <c r="Q26" i="7"/>
  <c r="R26" i="7"/>
  <c r="P27" i="7"/>
  <c r="Q27" i="7"/>
  <c r="R27" i="7"/>
  <c r="P28" i="7"/>
  <c r="Q28" i="7"/>
  <c r="R28" i="7"/>
  <c r="P29" i="7"/>
  <c r="Q29" i="7"/>
  <c r="R29" i="7"/>
  <c r="P30" i="7"/>
  <c r="Q30" i="7"/>
  <c r="R30" i="7"/>
  <c r="P31" i="7"/>
  <c r="Q31" i="7"/>
  <c r="R31" i="7"/>
  <c r="P32" i="7"/>
  <c r="Q32" i="7"/>
  <c r="R32" i="7"/>
  <c r="P33" i="7"/>
  <c r="Q33" i="7"/>
  <c r="R33" i="7"/>
  <c r="P34" i="7"/>
  <c r="Q34" i="7"/>
  <c r="R34" i="7"/>
  <c r="P35" i="7"/>
  <c r="Q35" i="7"/>
  <c r="R35" i="7"/>
  <c r="P36" i="7"/>
  <c r="Q36" i="7"/>
  <c r="R36" i="7"/>
  <c r="P37" i="7"/>
  <c r="Q37" i="7"/>
  <c r="R37" i="7"/>
  <c r="P38" i="7"/>
  <c r="Q38" i="7"/>
  <c r="R38" i="7"/>
  <c r="P39" i="7"/>
  <c r="Q39" i="7"/>
  <c r="R39" i="7"/>
  <c r="P40" i="7"/>
  <c r="Q40" i="7"/>
  <c r="R40" i="7"/>
  <c r="P41" i="7"/>
  <c r="Q41" i="7"/>
  <c r="R41" i="7"/>
  <c r="P42" i="7"/>
  <c r="Q42" i="7"/>
  <c r="R42" i="7"/>
  <c r="P43" i="7"/>
  <c r="Q43" i="7"/>
  <c r="R43" i="7"/>
  <c r="P44" i="7"/>
  <c r="Q44" i="7"/>
  <c r="R44" i="7"/>
  <c r="P45" i="7"/>
  <c r="Q45" i="7"/>
  <c r="R45" i="7"/>
  <c r="P46" i="7"/>
  <c r="Q46" i="7"/>
  <c r="R46" i="7"/>
  <c r="P47" i="7"/>
  <c r="Q47" i="7"/>
  <c r="R47" i="7"/>
  <c r="P48" i="7"/>
  <c r="Q48" i="7"/>
  <c r="R48" i="7"/>
  <c r="P49" i="7"/>
  <c r="Q49" i="7"/>
  <c r="R49" i="7"/>
  <c r="P50" i="7"/>
  <c r="Q50" i="7"/>
  <c r="R50" i="7"/>
  <c r="P51" i="7"/>
  <c r="Q51" i="7"/>
  <c r="R51" i="7"/>
  <c r="P52" i="7"/>
  <c r="Q52" i="7"/>
  <c r="R52" i="7"/>
  <c r="P53" i="7"/>
  <c r="Q53" i="7"/>
  <c r="R53" i="7"/>
  <c r="P54" i="7"/>
  <c r="Q54" i="7"/>
  <c r="R54" i="7"/>
  <c r="U19" i="7"/>
  <c r="U21" i="7"/>
  <c r="U24" i="7"/>
  <c r="U29" i="7"/>
  <c r="U33" i="7"/>
  <c r="U38" i="7"/>
  <c r="U42" i="7"/>
  <c r="U46" i="7"/>
  <c r="AC2" i="7" l="1"/>
  <c r="N4789" i="1"/>
  <c r="Q3551" i="1"/>
  <c r="F2720" i="1"/>
  <c r="Y10" i="7" l="1"/>
  <c r="Y15" i="7"/>
  <c r="N273" i="1"/>
  <c r="N266" i="1"/>
  <c r="N267" i="1"/>
  <c r="N270" i="1"/>
  <c r="N181" i="1"/>
  <c r="N182" i="1"/>
  <c r="N183" i="1"/>
  <c r="N184" i="1"/>
  <c r="N185" i="1"/>
  <c r="N186" i="1"/>
  <c r="N187" i="1"/>
  <c r="N188" i="1"/>
  <c r="N189" i="1"/>
  <c r="N190" i="1"/>
  <c r="N191" i="1"/>
  <c r="N192" i="1"/>
  <c r="N193" i="1"/>
  <c r="N194" i="1"/>
  <c r="N195" i="1"/>
  <c r="N196" i="1"/>
  <c r="N197" i="1"/>
  <c r="N198" i="1"/>
  <c r="N199" i="1"/>
  <c r="N200" i="1"/>
  <c r="N109" i="1"/>
  <c r="N110" i="1"/>
  <c r="N121" i="1"/>
  <c r="N128" i="1"/>
  <c r="N133" i="1"/>
  <c r="N134" i="1"/>
  <c r="N135" i="1"/>
  <c r="N162" i="1"/>
  <c r="N163" i="1"/>
  <c r="F15" i="1" l="1"/>
  <c r="F14" i="1"/>
  <c r="F17" i="1" l="1"/>
  <c r="F16" i="1"/>
  <c r="F19" i="1"/>
  <c r="F18" i="1"/>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13" i="7"/>
  <c r="O103" i="7" l="1"/>
  <c r="O67" i="7"/>
  <c r="O88" i="7"/>
  <c r="O102" i="7"/>
  <c r="O65" i="7"/>
  <c r="O96" i="7"/>
  <c r="O59" i="7"/>
  <c r="O93" i="7"/>
  <c r="Y51" i="7"/>
  <c r="O90" i="7"/>
  <c r="Y43" i="7"/>
  <c r="Y36" i="7"/>
  <c r="O139" i="7"/>
  <c r="O137" i="7"/>
  <c r="O86" i="7"/>
  <c r="Y34" i="7"/>
  <c r="O135" i="7"/>
  <c r="O84" i="7"/>
  <c r="Y24" i="7"/>
  <c r="O82" i="7"/>
  <c r="O133" i="7"/>
  <c r="O125" i="7"/>
  <c r="O80" i="7"/>
  <c r="Y19" i="7"/>
  <c r="O124" i="7"/>
  <c r="O71" i="7"/>
  <c r="O69" i="7"/>
  <c r="O114" i="7"/>
  <c r="I3" i="7"/>
  <c r="J3" i="7"/>
  <c r="N14" i="7" l="1"/>
  <c r="I14" i="7" s="1"/>
  <c r="D14" i="7" s="1"/>
  <c r="N15" i="7"/>
  <c r="I15" i="7" s="1"/>
  <c r="D15" i="7" s="1"/>
  <c r="N16" i="7"/>
  <c r="I16" i="7" s="1"/>
  <c r="D16" i="7" s="1"/>
  <c r="N17" i="7"/>
  <c r="I17" i="7" s="1"/>
  <c r="D17" i="7" s="1"/>
  <c r="N18" i="7"/>
  <c r="I18" i="7" s="1"/>
  <c r="D18" i="7" s="1"/>
  <c r="N19" i="7"/>
  <c r="I19" i="7" s="1"/>
  <c r="D19" i="7" s="1"/>
  <c r="N20" i="7"/>
  <c r="I20" i="7" s="1"/>
  <c r="D20" i="7" s="1"/>
  <c r="N21" i="7"/>
  <c r="I21" i="7" s="1"/>
  <c r="D21" i="7" s="1"/>
  <c r="N22" i="7"/>
  <c r="I22" i="7" s="1"/>
  <c r="D22" i="7" s="1"/>
  <c r="N23" i="7"/>
  <c r="I23" i="7" s="1"/>
  <c r="D23" i="7" s="1"/>
  <c r="N24" i="7"/>
  <c r="I24" i="7" s="1"/>
  <c r="D24" i="7" s="1"/>
  <c r="N25" i="7"/>
  <c r="I25" i="7" s="1"/>
  <c r="D25" i="7" s="1"/>
  <c r="N26" i="7"/>
  <c r="I26" i="7" s="1"/>
  <c r="D26" i="7" s="1"/>
  <c r="N27" i="7"/>
  <c r="I27" i="7" s="1"/>
  <c r="D27" i="7" s="1"/>
  <c r="N28" i="7"/>
  <c r="I28" i="7" s="1"/>
  <c r="D28" i="7" s="1"/>
  <c r="N29" i="7"/>
  <c r="I29" i="7" s="1"/>
  <c r="D29" i="7" s="1"/>
  <c r="N30" i="7"/>
  <c r="I30" i="7" s="1"/>
  <c r="D30" i="7" s="1"/>
  <c r="N31" i="7"/>
  <c r="I31" i="7" s="1"/>
  <c r="D31" i="7" s="1"/>
  <c r="N32" i="7"/>
  <c r="I32" i="7" s="1"/>
  <c r="D32" i="7" s="1"/>
  <c r="N33" i="7"/>
  <c r="I33" i="7" s="1"/>
  <c r="D33" i="7" s="1"/>
  <c r="N34" i="7"/>
  <c r="I34" i="7" s="1"/>
  <c r="D34" i="7" s="1"/>
  <c r="N35" i="7"/>
  <c r="I35" i="7" s="1"/>
  <c r="D35" i="7" s="1"/>
  <c r="N36" i="7"/>
  <c r="I36" i="7" s="1"/>
  <c r="D36" i="7" s="1"/>
  <c r="N37" i="7"/>
  <c r="I37" i="7" s="1"/>
  <c r="D37" i="7" s="1"/>
  <c r="N38" i="7"/>
  <c r="I38" i="7" s="1"/>
  <c r="D38" i="7" s="1"/>
  <c r="N39" i="7"/>
  <c r="I39" i="7" s="1"/>
  <c r="D39" i="7" s="1"/>
  <c r="N40" i="7"/>
  <c r="I40" i="7" s="1"/>
  <c r="D40" i="7" s="1"/>
  <c r="N41" i="7"/>
  <c r="I41" i="7" s="1"/>
  <c r="D41" i="7" s="1"/>
  <c r="N42" i="7"/>
  <c r="I42" i="7" s="1"/>
  <c r="D42" i="7" s="1"/>
  <c r="N43" i="7"/>
  <c r="I43" i="7" s="1"/>
  <c r="D43" i="7" s="1"/>
  <c r="N44" i="7"/>
  <c r="I44" i="7" s="1"/>
  <c r="D44" i="7" s="1"/>
  <c r="N45" i="7"/>
  <c r="I45" i="7" s="1"/>
  <c r="D45" i="7" s="1"/>
  <c r="N46" i="7"/>
  <c r="I46" i="7" s="1"/>
  <c r="D46" i="7" s="1"/>
  <c r="N47" i="7"/>
  <c r="I47" i="7" s="1"/>
  <c r="D47" i="7" s="1"/>
  <c r="N48" i="7"/>
  <c r="I48" i="7" s="1"/>
  <c r="D48" i="7" s="1"/>
  <c r="N49" i="7"/>
  <c r="I49" i="7" s="1"/>
  <c r="D49" i="7" s="1"/>
  <c r="N50" i="7"/>
  <c r="I50" i="7" s="1"/>
  <c r="D50" i="7" s="1"/>
  <c r="N51" i="7"/>
  <c r="I51" i="7" s="1"/>
  <c r="D51" i="7" s="1"/>
  <c r="N52" i="7"/>
  <c r="I52" i="7" s="1"/>
  <c r="D52" i="7" s="1"/>
  <c r="N53" i="7"/>
  <c r="I53" i="7" s="1"/>
  <c r="D53" i="7" s="1"/>
  <c r="N54" i="7"/>
  <c r="I54" i="7" s="1"/>
  <c r="D54" i="7" s="1"/>
  <c r="N13" i="7"/>
  <c r="M14" i="7"/>
  <c r="H14" i="7" s="1"/>
  <c r="C14" i="7" s="1"/>
  <c r="M15" i="7"/>
  <c r="H15" i="7" s="1"/>
  <c r="C15" i="7" s="1"/>
  <c r="M16" i="7"/>
  <c r="H16" i="7" s="1"/>
  <c r="C16" i="7" s="1"/>
  <c r="M17" i="7"/>
  <c r="H17" i="7" s="1"/>
  <c r="C17" i="7" s="1"/>
  <c r="M18" i="7"/>
  <c r="H18" i="7" s="1"/>
  <c r="C18" i="7" s="1"/>
  <c r="M19" i="7"/>
  <c r="H19" i="7" s="1"/>
  <c r="C19" i="7" s="1"/>
  <c r="M20" i="7"/>
  <c r="H20" i="7" s="1"/>
  <c r="C20" i="7" s="1"/>
  <c r="M21" i="7"/>
  <c r="H21" i="7" s="1"/>
  <c r="C21" i="7" s="1"/>
  <c r="M22" i="7"/>
  <c r="H22" i="7" s="1"/>
  <c r="C22" i="7" s="1"/>
  <c r="M23" i="7"/>
  <c r="H23" i="7" s="1"/>
  <c r="C23" i="7" s="1"/>
  <c r="M24" i="7"/>
  <c r="H24" i="7" s="1"/>
  <c r="C24" i="7" s="1"/>
  <c r="M25" i="7"/>
  <c r="H25" i="7" s="1"/>
  <c r="C25" i="7" s="1"/>
  <c r="M26" i="7"/>
  <c r="H26" i="7" s="1"/>
  <c r="C26" i="7" s="1"/>
  <c r="M27" i="7"/>
  <c r="H27" i="7" s="1"/>
  <c r="C27" i="7" s="1"/>
  <c r="M28" i="7"/>
  <c r="H28" i="7" s="1"/>
  <c r="C28" i="7" s="1"/>
  <c r="M29" i="7"/>
  <c r="H29" i="7" s="1"/>
  <c r="C29" i="7" s="1"/>
  <c r="M30" i="7"/>
  <c r="H30" i="7" s="1"/>
  <c r="C30" i="7" s="1"/>
  <c r="M31" i="7"/>
  <c r="H31" i="7" s="1"/>
  <c r="C31" i="7" s="1"/>
  <c r="M32" i="7"/>
  <c r="H32" i="7" s="1"/>
  <c r="C32" i="7" s="1"/>
  <c r="M33" i="7"/>
  <c r="H33" i="7" s="1"/>
  <c r="C33" i="7" s="1"/>
  <c r="M34" i="7"/>
  <c r="H34" i="7" s="1"/>
  <c r="C34" i="7" s="1"/>
  <c r="M35" i="7"/>
  <c r="H35" i="7" s="1"/>
  <c r="C35" i="7" s="1"/>
  <c r="M36" i="7"/>
  <c r="H36" i="7" s="1"/>
  <c r="C36" i="7" s="1"/>
  <c r="M37" i="7"/>
  <c r="H37" i="7" s="1"/>
  <c r="C37" i="7" s="1"/>
  <c r="M38" i="7"/>
  <c r="H38" i="7" s="1"/>
  <c r="C38" i="7" s="1"/>
  <c r="M39" i="7"/>
  <c r="H39" i="7" s="1"/>
  <c r="C39" i="7" s="1"/>
  <c r="M40" i="7"/>
  <c r="H40" i="7" s="1"/>
  <c r="C40" i="7" s="1"/>
  <c r="M41" i="7"/>
  <c r="H41" i="7" s="1"/>
  <c r="C41" i="7" s="1"/>
  <c r="M42" i="7"/>
  <c r="H42" i="7" s="1"/>
  <c r="C42" i="7" s="1"/>
  <c r="M43" i="7"/>
  <c r="H43" i="7" s="1"/>
  <c r="C43" i="7" s="1"/>
  <c r="M44" i="7"/>
  <c r="H44" i="7" s="1"/>
  <c r="C44" i="7" s="1"/>
  <c r="M45" i="7"/>
  <c r="H45" i="7" s="1"/>
  <c r="C45" i="7" s="1"/>
  <c r="M46" i="7"/>
  <c r="H46" i="7" s="1"/>
  <c r="C46" i="7" s="1"/>
  <c r="M47" i="7"/>
  <c r="H47" i="7" s="1"/>
  <c r="C47" i="7" s="1"/>
  <c r="M48" i="7"/>
  <c r="H48" i="7" s="1"/>
  <c r="C48" i="7" s="1"/>
  <c r="M49" i="7"/>
  <c r="H49" i="7" s="1"/>
  <c r="C49" i="7" s="1"/>
  <c r="M50" i="7"/>
  <c r="H50" i="7" s="1"/>
  <c r="C50" i="7" s="1"/>
  <c r="M51" i="7"/>
  <c r="H51" i="7" s="1"/>
  <c r="C51" i="7" s="1"/>
  <c r="M52" i="7"/>
  <c r="H52" i="7" s="1"/>
  <c r="C52" i="7" s="1"/>
  <c r="M53" i="7"/>
  <c r="H53" i="7" s="1"/>
  <c r="C53" i="7" s="1"/>
  <c r="M54" i="7"/>
  <c r="H54" i="7" s="1"/>
  <c r="C54" i="7" s="1"/>
  <c r="M13" i="7"/>
  <c r="H13" i="7" s="1"/>
  <c r="C13" i="7" l="1"/>
  <c r="H9" i="7"/>
  <c r="F4087" i="1"/>
  <c r="Q3745" i="1"/>
  <c r="Q3746" i="1"/>
  <c r="Q4465" i="1"/>
  <c r="I13" i="7"/>
  <c r="D13" i="7" s="1"/>
  <c r="Q21" i="1"/>
  <c r="G11" i="7"/>
  <c r="M9" i="7"/>
  <c r="N9" i="7"/>
  <c r="F20" i="1"/>
  <c r="P1838" i="1"/>
  <c r="Q1838" i="1" s="1"/>
  <c r="Q95" i="1"/>
  <c r="B11" i="7" l="1"/>
  <c r="C9" i="7"/>
  <c r="D9" i="7"/>
  <c r="E11" i="7"/>
  <c r="Q3119" i="1"/>
  <c r="F3143" i="1"/>
  <c r="Q3143" i="1" s="1"/>
  <c r="Q3100" i="1"/>
  <c r="I9" i="7"/>
  <c r="J11" i="7"/>
  <c r="Q15" i="1"/>
  <c r="Q3117" i="1" l="1"/>
  <c r="Q181" i="1" l="1"/>
  <c r="Q3272" i="1" l="1"/>
  <c r="Q4606" i="1" l="1"/>
  <c r="Q3992" i="1"/>
  <c r="Q4237" i="1"/>
  <c r="Q2880" i="1"/>
  <c r="P1071" i="1"/>
  <c r="P1840" i="1"/>
  <c r="P2641" i="1"/>
  <c r="P700" i="1"/>
  <c r="P599" i="1"/>
  <c r="P1834" i="1"/>
  <c r="Q2514" i="1"/>
  <c r="P512" i="1"/>
  <c r="Q3550" i="1"/>
  <c r="P654" i="1" l="1"/>
  <c r="Q654" i="1" s="1"/>
  <c r="P1105" i="1"/>
  <c r="P2589" i="1"/>
  <c r="Q2641" i="1"/>
  <c r="Q599" i="1"/>
  <c r="Q1105" i="1" l="1"/>
  <c r="Q700" i="1"/>
  <c r="Q1840" i="1"/>
  <c r="Q2589" i="1"/>
  <c r="Q1071" i="1"/>
  <c r="Q1834" i="1"/>
  <c r="Q3879" i="1" l="1"/>
  <c r="Q3880" i="1"/>
  <c r="Q3856" i="1" l="1"/>
  <c r="Q3797" i="1"/>
  <c r="Q197" i="1" l="1"/>
  <c r="Q4094" i="1"/>
  <c r="Q4499" i="1"/>
  <c r="Q3513" i="1"/>
  <c r="Q3794" i="1"/>
  <c r="Q3796" i="1"/>
  <c r="Q3855" i="1"/>
  <c r="P1679" i="1"/>
  <c r="P1680" i="1"/>
  <c r="P4286" i="1"/>
  <c r="Q2827" i="1"/>
  <c r="Q3972" i="1"/>
  <c r="Q3973" i="1"/>
  <c r="Q4763" i="1"/>
  <c r="P2581" i="1"/>
  <c r="P2294" i="1"/>
  <c r="Q2824" i="1"/>
  <c r="P1839" i="1"/>
  <c r="P728" i="1"/>
  <c r="P2347" i="1"/>
  <c r="Q283" i="1"/>
  <c r="P729" i="1"/>
  <c r="P727" i="1"/>
  <c r="P2411" i="1"/>
  <c r="Q4522" i="1"/>
  <c r="Q4578" i="1"/>
  <c r="Q3731" i="1"/>
  <c r="Q3747" i="1"/>
  <c r="Q3548" i="1"/>
  <c r="Q3549" i="1"/>
  <c r="Q3531" i="1"/>
  <c r="P846" i="1"/>
  <c r="P634" i="1"/>
  <c r="Q634" i="1" s="1"/>
  <c r="Q2581" i="1" l="1"/>
  <c r="Q4286" i="1"/>
  <c r="Q2294" i="1"/>
  <c r="Q727" i="1"/>
  <c r="Q2411" i="1"/>
  <c r="Q179" i="1"/>
  <c r="Q1839" i="1"/>
  <c r="Q1679" i="1"/>
  <c r="Q728" i="1"/>
  <c r="Q1680" i="1"/>
  <c r="Q2347" i="1"/>
  <c r="Q729" i="1"/>
  <c r="P1836" i="1"/>
  <c r="Q1836" i="1" s="1"/>
  <c r="P1835" i="1"/>
  <c r="Q1835" i="1" s="1"/>
  <c r="P1837" i="1"/>
  <c r="Q1837" i="1" s="1"/>
  <c r="P2523" i="1"/>
  <c r="Q2523" i="1" s="1"/>
  <c r="P2582" i="1"/>
  <c r="Q2582" i="1" s="1"/>
  <c r="P2524" i="1"/>
  <c r="Q2524" i="1" s="1"/>
  <c r="Q846" i="1"/>
  <c r="Q3534" i="1"/>
  <c r="Q3518" i="1"/>
  <c r="Q3730" i="1" l="1"/>
  <c r="Q3094" i="1"/>
  <c r="Q3182" i="1"/>
  <c r="Q3541" i="1"/>
  <c r="Q3542" i="1"/>
  <c r="Q3547" i="1"/>
  <c r="Q3546" i="1"/>
  <c r="H712" i="1"/>
  <c r="Q338" i="1"/>
  <c r="Q19" i="1" l="1"/>
  <c r="Q18" i="1"/>
  <c r="Q16" i="1"/>
  <c r="Q20" i="1"/>
  <c r="Q17" i="1" l="1"/>
  <c r="Q183" i="1"/>
  <c r="Q182" i="1"/>
  <c r="Q2731" i="1"/>
  <c r="Q2730" i="1"/>
  <c r="Q2729" i="1"/>
  <c r="Q2728" i="1"/>
  <c r="Q2727" i="1"/>
  <c r="Q2726" i="1"/>
  <c r="Q2725" i="1"/>
  <c r="Q2724" i="1"/>
  <c r="Q2723" i="1"/>
  <c r="Q2722" i="1"/>
  <c r="Q2720" i="1"/>
  <c r="Q2704" i="1"/>
  <c r="Q2703" i="1"/>
  <c r="Q4753" i="1"/>
  <c r="Q4751" i="1"/>
  <c r="Q4784" i="1"/>
  <c r="Q4782" i="1"/>
  <c r="Q4781" i="1"/>
  <c r="Q4778" i="1"/>
  <c r="Q4764" i="1"/>
  <c r="Q4762" i="1"/>
  <c r="Q4761" i="1"/>
  <c r="Q4760" i="1"/>
  <c r="Q4759" i="1"/>
  <c r="Q4754" i="1"/>
  <c r="Q4752" i="1"/>
  <c r="Q4750" i="1"/>
  <c r="Q4749" i="1"/>
  <c r="Q4748" i="1"/>
  <c r="Q4747" i="1"/>
  <c r="Q4746" i="1"/>
  <c r="Q4745" i="1"/>
  <c r="Q4739" i="1"/>
  <c r="Q4735" i="1"/>
  <c r="Q4734" i="1"/>
  <c r="Q4731" i="1"/>
  <c r="Q4730" i="1"/>
  <c r="Q4728" i="1"/>
  <c r="Q4724" i="1"/>
  <c r="Q4714" i="1"/>
  <c r="Q4712" i="1"/>
  <c r="Q4707" i="1"/>
  <c r="Q4698" i="1"/>
  <c r="Q4690" i="1"/>
  <c r="Q4689" i="1"/>
  <c r="Q4687" i="1"/>
  <c r="Q4685" i="1"/>
  <c r="Q4681" i="1"/>
  <c r="Q4680" i="1"/>
  <c r="Q4528" i="1"/>
  <c r="Q4527" i="1"/>
  <c r="Q4526" i="1"/>
  <c r="Q4476" i="1"/>
  <c r="Q4475" i="1"/>
  <c r="P4392" i="1"/>
  <c r="Q4391" i="1"/>
  <c r="Q4390" i="1"/>
  <c r="P4386" i="1"/>
  <c r="Q4386" i="1" s="1"/>
  <c r="P4385" i="1"/>
  <c r="P4384" i="1"/>
  <c r="P4383" i="1"/>
  <c r="P4382" i="1"/>
  <c r="P4381" i="1"/>
  <c r="P4380" i="1"/>
  <c r="P4379" i="1"/>
  <c r="P4378" i="1"/>
  <c r="P4377" i="1"/>
  <c r="P4376" i="1"/>
  <c r="Q4376" i="1" s="1"/>
  <c r="P4375" i="1"/>
  <c r="P4374" i="1"/>
  <c r="P4373" i="1"/>
  <c r="P4372" i="1"/>
  <c r="P4371" i="1"/>
  <c r="P4370" i="1"/>
  <c r="Q4370" i="1" s="1"/>
  <c r="P4369" i="1"/>
  <c r="P4368" i="1"/>
  <c r="P4366" i="1"/>
  <c r="P4365" i="1"/>
  <c r="P4364" i="1"/>
  <c r="P4363" i="1"/>
  <c r="P4362" i="1"/>
  <c r="P4359" i="1"/>
  <c r="P4358" i="1"/>
  <c r="P4357" i="1"/>
  <c r="P4355" i="1"/>
  <c r="P4354" i="1"/>
  <c r="P4353" i="1"/>
  <c r="P4351" i="1"/>
  <c r="P4350" i="1"/>
  <c r="P4349" i="1"/>
  <c r="P4348" i="1"/>
  <c r="P4347" i="1"/>
  <c r="P4346" i="1"/>
  <c r="P4345" i="1"/>
  <c r="P4344" i="1"/>
  <c r="P4343" i="1"/>
  <c r="P4342" i="1"/>
  <c r="P4341" i="1"/>
  <c r="P4340" i="1"/>
  <c r="P4339" i="1"/>
  <c r="P4338" i="1"/>
  <c r="P4337" i="1"/>
  <c r="P4336" i="1"/>
  <c r="Q4336" i="1" s="1"/>
  <c r="P4335" i="1"/>
  <c r="P4333" i="1"/>
  <c r="P4332" i="1"/>
  <c r="P4331" i="1"/>
  <c r="P4329" i="1"/>
  <c r="P4328" i="1"/>
  <c r="P4327" i="1"/>
  <c r="P4326" i="1"/>
  <c r="P4324" i="1"/>
  <c r="P4319" i="1"/>
  <c r="P4318" i="1"/>
  <c r="P4316" i="1"/>
  <c r="P4315" i="1"/>
  <c r="P4314" i="1"/>
  <c r="P4313" i="1"/>
  <c r="Q4312" i="1"/>
  <c r="P4310" i="1"/>
  <c r="P4309" i="1"/>
  <c r="P4308" i="1"/>
  <c r="P4307" i="1"/>
  <c r="P4306" i="1"/>
  <c r="P4305" i="1"/>
  <c r="P4304" i="1"/>
  <c r="Q4304" i="1" s="1"/>
  <c r="P4303" i="1"/>
  <c r="P4302" i="1"/>
  <c r="P4301" i="1"/>
  <c r="P4300" i="1"/>
  <c r="P4299" i="1"/>
  <c r="P4298" i="1"/>
  <c r="P4297" i="1"/>
  <c r="P4296" i="1"/>
  <c r="Q4296" i="1" s="1"/>
  <c r="P4295" i="1"/>
  <c r="P4294" i="1"/>
  <c r="P4293" i="1"/>
  <c r="P4291" i="1"/>
  <c r="P4290" i="1"/>
  <c r="P4289" i="1"/>
  <c r="P4288" i="1"/>
  <c r="P4285" i="1"/>
  <c r="Q4259" i="1"/>
  <c r="Q4258" i="1"/>
  <c r="Q4257" i="1"/>
  <c r="Q4256" i="1"/>
  <c r="Q4255" i="1"/>
  <c r="Q4236" i="1"/>
  <c r="Q4114" i="1"/>
  <c r="Q3889" i="1"/>
  <c r="Q3875" i="1"/>
  <c r="Q3867" i="1"/>
  <c r="Q3866" i="1"/>
  <c r="Q3854" i="1"/>
  <c r="Q3851" i="1"/>
  <c r="Q3799" i="1"/>
  <c r="Q3798" i="1"/>
  <c r="Q3780" i="1"/>
  <c r="Q3769" i="1"/>
  <c r="Q3761" i="1"/>
  <c r="Q3757" i="1"/>
  <c r="Q3750" i="1"/>
  <c r="Q3749" i="1"/>
  <c r="P2945" i="1"/>
  <c r="P2940" i="1"/>
  <c r="Q2933" i="1"/>
  <c r="P2923" i="1"/>
  <c r="P2922" i="1"/>
  <c r="P2921" i="1"/>
  <c r="P2920" i="1"/>
  <c r="P2910" i="1"/>
  <c r="P2909" i="1"/>
  <c r="P2904" i="1"/>
  <c r="P2903" i="1"/>
  <c r="P2901" i="1"/>
  <c r="Q2901" i="1" s="1"/>
  <c r="P2900" i="1"/>
  <c r="P2899" i="1"/>
  <c r="Q2891" i="1"/>
  <c r="P2890" i="1"/>
  <c r="P2886" i="1"/>
  <c r="P2884" i="1"/>
  <c r="Q2882" i="1"/>
  <c r="P2865" i="1"/>
  <c r="P2863" i="1"/>
  <c r="Q2860" i="1"/>
  <c r="Q2859" i="1"/>
  <c r="Q2852" i="1"/>
  <c r="Q2851" i="1"/>
  <c r="Q2843" i="1"/>
  <c r="Q2732" i="1"/>
  <c r="Q2719" i="1"/>
  <c r="Q2699" i="1"/>
  <c r="P2697" i="1"/>
  <c r="P2696" i="1"/>
  <c r="P2695" i="1"/>
  <c r="Q2693" i="1"/>
  <c r="P2692" i="1"/>
  <c r="P2690" i="1"/>
  <c r="P2689" i="1"/>
  <c r="P2688" i="1"/>
  <c r="P2686" i="1"/>
  <c r="P2685" i="1"/>
  <c r="P2683" i="1"/>
  <c r="P2682" i="1"/>
  <c r="P2681" i="1"/>
  <c r="P2680" i="1"/>
  <c r="P2679" i="1"/>
  <c r="P2677" i="1"/>
  <c r="P2675" i="1"/>
  <c r="P2674" i="1"/>
  <c r="P2673" i="1"/>
  <c r="P2672" i="1"/>
  <c r="P2671" i="1"/>
  <c r="P2670" i="1"/>
  <c r="P2669" i="1"/>
  <c r="P2668" i="1"/>
  <c r="P2666" i="1"/>
  <c r="P2665" i="1"/>
  <c r="P2664" i="1"/>
  <c r="P2663" i="1"/>
  <c r="P2662" i="1"/>
  <c r="P2661" i="1"/>
  <c r="P2660" i="1"/>
  <c r="P2659" i="1"/>
  <c r="P2658" i="1"/>
  <c r="P2657" i="1"/>
  <c r="P2656" i="1"/>
  <c r="P2655" i="1"/>
  <c r="P2654" i="1"/>
  <c r="P2653" i="1"/>
  <c r="P2652" i="1"/>
  <c r="P2651" i="1"/>
  <c r="P2650" i="1"/>
  <c r="P2649" i="1"/>
  <c r="P2644" i="1"/>
  <c r="Q2644" i="1" s="1"/>
  <c r="P2643" i="1"/>
  <c r="P2640" i="1"/>
  <c r="P2639" i="1"/>
  <c r="P2638" i="1"/>
  <c r="P2637" i="1"/>
  <c r="P2636" i="1"/>
  <c r="P2635" i="1"/>
  <c r="P2634" i="1"/>
  <c r="P2633" i="1"/>
  <c r="P2632" i="1"/>
  <c r="P2631" i="1"/>
  <c r="P2630" i="1"/>
  <c r="P2628" i="1"/>
  <c r="P2626" i="1"/>
  <c r="P2625" i="1"/>
  <c r="P2623" i="1"/>
  <c r="P2621" i="1"/>
  <c r="P2620" i="1"/>
  <c r="P2619" i="1"/>
  <c r="P2618" i="1"/>
  <c r="P2617" i="1"/>
  <c r="P2616" i="1"/>
  <c r="P2615" i="1"/>
  <c r="P2614" i="1"/>
  <c r="P2613" i="1"/>
  <c r="P2612" i="1"/>
  <c r="P2611" i="1"/>
  <c r="P2606" i="1"/>
  <c r="Q2605" i="1"/>
  <c r="P2603" i="1"/>
  <c r="P2601" i="1"/>
  <c r="P2599" i="1"/>
  <c r="P2598" i="1"/>
  <c r="P2595" i="1"/>
  <c r="P2594" i="1"/>
  <c r="Q2591" i="1"/>
  <c r="P2587" i="1"/>
  <c r="Q2587" i="1" s="1"/>
  <c r="P2586" i="1"/>
  <c r="P2585" i="1"/>
  <c r="Q2585" i="1" s="1"/>
  <c r="P2584" i="1"/>
  <c r="Q2584" i="1" s="1"/>
  <c r="P2583" i="1"/>
  <c r="P2580" i="1"/>
  <c r="P2579" i="1"/>
  <c r="P2578" i="1"/>
  <c r="Q2578" i="1" s="1"/>
  <c r="P2577" i="1"/>
  <c r="P2576" i="1"/>
  <c r="P2574" i="1"/>
  <c r="Q2574" i="1" s="1"/>
  <c r="P2573" i="1"/>
  <c r="P2572" i="1"/>
  <c r="P2571" i="1"/>
  <c r="P2570" i="1"/>
  <c r="Q2570" i="1" s="1"/>
  <c r="P2569" i="1"/>
  <c r="P2568" i="1"/>
  <c r="P2567" i="1"/>
  <c r="Q2567" i="1" s="1"/>
  <c r="P2565" i="1"/>
  <c r="Q2565" i="1" s="1"/>
  <c r="P2564" i="1"/>
  <c r="P2563" i="1"/>
  <c r="P2562" i="1"/>
  <c r="P2561" i="1"/>
  <c r="Q2561" i="1" s="1"/>
  <c r="P2560" i="1"/>
  <c r="P2559" i="1"/>
  <c r="P2557" i="1"/>
  <c r="P2556" i="1"/>
  <c r="P2555" i="1"/>
  <c r="P2525" i="1"/>
  <c r="P2522" i="1"/>
  <c r="P2521" i="1"/>
  <c r="P2520" i="1"/>
  <c r="P2519" i="1"/>
  <c r="P2518" i="1"/>
  <c r="Q2518" i="1" s="1"/>
  <c r="P2516" i="1"/>
  <c r="Q2516" i="1" s="1"/>
  <c r="Q2515" i="1"/>
  <c r="Q2513" i="1"/>
  <c r="P2512" i="1"/>
  <c r="Q2511" i="1"/>
  <c r="P2510" i="1"/>
  <c r="P2509" i="1"/>
  <c r="P2508" i="1"/>
  <c r="P2506" i="1"/>
  <c r="Q2505" i="1"/>
  <c r="P2504" i="1"/>
  <c r="P2503" i="1"/>
  <c r="Q2503" i="1" s="1"/>
  <c r="P2502" i="1"/>
  <c r="P2501" i="1"/>
  <c r="P2500" i="1"/>
  <c r="P2499" i="1"/>
  <c r="P2498" i="1"/>
  <c r="P2497" i="1"/>
  <c r="P2496" i="1"/>
  <c r="P2495" i="1"/>
  <c r="Q2487" i="1"/>
  <c r="P2486" i="1"/>
  <c r="Q2486" i="1" s="1"/>
  <c r="P2484" i="1"/>
  <c r="P2482" i="1"/>
  <c r="P2481" i="1"/>
  <c r="P2480" i="1"/>
  <c r="P2479" i="1"/>
  <c r="P2478" i="1"/>
  <c r="Q2478" i="1" s="1"/>
  <c r="P2477" i="1"/>
  <c r="P2476" i="1"/>
  <c r="P2473" i="1"/>
  <c r="P2472" i="1"/>
  <c r="P2471" i="1"/>
  <c r="P2469" i="1"/>
  <c r="Q2469" i="1" s="1"/>
  <c r="P2467" i="1"/>
  <c r="P2466" i="1"/>
  <c r="P2465" i="1"/>
  <c r="P2464" i="1"/>
  <c r="Q2463" i="1"/>
  <c r="P2461" i="1"/>
  <c r="P2457" i="1"/>
  <c r="P2456" i="1"/>
  <c r="P2455" i="1"/>
  <c r="P2454" i="1"/>
  <c r="P2453" i="1"/>
  <c r="P2452" i="1"/>
  <c r="P2451" i="1"/>
  <c r="P2450" i="1"/>
  <c r="P2449" i="1"/>
  <c r="P2447" i="1"/>
  <c r="P2446" i="1"/>
  <c r="Q2446" i="1" s="1"/>
  <c r="P2445" i="1"/>
  <c r="P2444" i="1"/>
  <c r="P2443" i="1"/>
  <c r="P2441" i="1"/>
  <c r="P2440" i="1"/>
  <c r="P2439" i="1"/>
  <c r="P2438" i="1"/>
  <c r="Q2438" i="1" s="1"/>
  <c r="P2436" i="1"/>
  <c r="P2434" i="1"/>
  <c r="P2433" i="1"/>
  <c r="P2425" i="1"/>
  <c r="Q2425" i="1" s="1"/>
  <c r="P2424" i="1"/>
  <c r="P2423" i="1"/>
  <c r="P2422" i="1"/>
  <c r="P2421" i="1"/>
  <c r="P2420" i="1"/>
  <c r="P2418" i="1"/>
  <c r="P2417" i="1"/>
  <c r="P2416" i="1"/>
  <c r="P2415" i="1"/>
  <c r="P2413" i="1"/>
  <c r="P2410" i="1"/>
  <c r="P2409" i="1"/>
  <c r="P2408" i="1"/>
  <c r="P2407" i="1"/>
  <c r="P2405" i="1"/>
  <c r="P2403" i="1"/>
  <c r="P2402" i="1"/>
  <c r="P2401" i="1"/>
  <c r="P2400" i="1"/>
  <c r="P2399" i="1"/>
  <c r="P2397" i="1"/>
  <c r="P2396" i="1"/>
  <c r="P2394" i="1"/>
  <c r="P2387" i="1"/>
  <c r="P2386" i="1"/>
  <c r="P2385" i="1"/>
  <c r="P2384" i="1"/>
  <c r="P2383" i="1"/>
  <c r="P2382" i="1"/>
  <c r="P2381" i="1"/>
  <c r="P2380" i="1"/>
  <c r="P2377" i="1"/>
  <c r="P2373" i="1"/>
  <c r="P2372" i="1"/>
  <c r="P2371" i="1"/>
  <c r="P2370" i="1"/>
  <c r="P2369" i="1"/>
  <c r="P2368" i="1"/>
  <c r="P2367" i="1"/>
  <c r="P2366" i="1"/>
  <c r="P2365" i="1"/>
  <c r="P2363" i="1"/>
  <c r="P2361" i="1"/>
  <c r="P2360" i="1"/>
  <c r="P2359" i="1"/>
  <c r="P2358" i="1"/>
  <c r="P2357" i="1"/>
  <c r="P2356" i="1"/>
  <c r="P2355" i="1"/>
  <c r="P2354" i="1"/>
  <c r="P2353" i="1"/>
  <c r="P2352" i="1"/>
  <c r="P2351" i="1"/>
  <c r="P2350" i="1"/>
  <c r="P2349" i="1"/>
  <c r="P2346" i="1"/>
  <c r="P2345" i="1"/>
  <c r="P2344" i="1"/>
  <c r="P2343" i="1"/>
  <c r="P2342" i="1"/>
  <c r="P2341" i="1"/>
  <c r="P2339" i="1"/>
  <c r="P2338" i="1"/>
  <c r="P2337" i="1"/>
  <c r="P2335" i="1"/>
  <c r="P2333" i="1"/>
  <c r="P2332" i="1"/>
  <c r="P2331" i="1"/>
  <c r="P2330" i="1"/>
  <c r="P2329" i="1"/>
  <c r="P2328" i="1"/>
  <c r="P2327" i="1"/>
  <c r="P2325" i="1"/>
  <c r="P2324" i="1"/>
  <c r="P2323" i="1"/>
  <c r="P2322" i="1"/>
  <c r="P2321" i="1"/>
  <c r="P2320" i="1"/>
  <c r="P2319" i="1"/>
  <c r="P2317" i="1"/>
  <c r="P2316" i="1"/>
  <c r="P2315" i="1"/>
  <c r="P2314" i="1"/>
  <c r="P2312" i="1"/>
  <c r="P2311" i="1"/>
  <c r="P2309" i="1"/>
  <c r="P2308" i="1"/>
  <c r="P2307" i="1"/>
  <c r="P2304" i="1"/>
  <c r="P2302" i="1"/>
  <c r="P2301" i="1"/>
  <c r="P2300" i="1"/>
  <c r="P2299" i="1"/>
  <c r="P2298" i="1"/>
  <c r="P2297" i="1"/>
  <c r="P2296" i="1"/>
  <c r="P2293" i="1"/>
  <c r="P2292" i="1"/>
  <c r="P2291" i="1"/>
  <c r="P2290" i="1"/>
  <c r="P2289" i="1"/>
  <c r="P2288" i="1"/>
  <c r="P2287" i="1"/>
  <c r="P2286" i="1"/>
  <c r="P2285" i="1"/>
  <c r="P2284" i="1"/>
  <c r="P2283" i="1"/>
  <c r="P2282" i="1"/>
  <c r="P2281" i="1"/>
  <c r="P2279" i="1"/>
  <c r="P2278" i="1"/>
  <c r="P2277" i="1"/>
  <c r="P2274" i="1"/>
  <c r="P2273" i="1"/>
  <c r="P2272" i="1"/>
  <c r="P2271" i="1"/>
  <c r="P2270" i="1"/>
  <c r="P2268" i="1"/>
  <c r="P2267" i="1"/>
  <c r="P2266" i="1"/>
  <c r="P2265" i="1"/>
  <c r="P2264" i="1"/>
  <c r="P2263" i="1"/>
  <c r="P2262" i="1"/>
  <c r="P2261" i="1"/>
  <c r="P2260" i="1"/>
  <c r="P2259" i="1"/>
  <c r="P2258" i="1"/>
  <c r="P2257" i="1"/>
  <c r="P2256" i="1"/>
  <c r="P2255" i="1"/>
  <c r="P2254" i="1"/>
  <c r="P2253" i="1"/>
  <c r="P2252" i="1"/>
  <c r="P2251" i="1"/>
  <c r="P2250" i="1"/>
  <c r="P2248" i="1"/>
  <c r="P2247" i="1"/>
  <c r="P2246" i="1"/>
  <c r="P2245" i="1"/>
  <c r="P2244" i="1"/>
  <c r="P2243" i="1"/>
  <c r="P2242" i="1"/>
  <c r="P2241" i="1"/>
  <c r="P2240" i="1"/>
  <c r="P2239" i="1"/>
  <c r="P2238" i="1"/>
  <c r="P2237" i="1"/>
  <c r="P2236" i="1"/>
  <c r="P2235" i="1"/>
  <c r="P2234" i="1"/>
  <c r="P2233" i="1"/>
  <c r="Q2232" i="1"/>
  <c r="Q2231" i="1"/>
  <c r="P2230" i="1"/>
  <c r="Q2230" i="1" s="1"/>
  <c r="P2229" i="1"/>
  <c r="P2228" i="1"/>
  <c r="P2227" i="1"/>
  <c r="Q2227" i="1" s="1"/>
  <c r="P2226" i="1"/>
  <c r="Q2226" i="1" s="1"/>
  <c r="P2225" i="1"/>
  <c r="P2224" i="1"/>
  <c r="P2223" i="1"/>
  <c r="P2222" i="1"/>
  <c r="Q2222" i="1" s="1"/>
  <c r="P2221" i="1"/>
  <c r="P2220" i="1"/>
  <c r="P2219" i="1"/>
  <c r="Q2219" i="1" s="1"/>
  <c r="Q2218" i="1"/>
  <c r="P2216" i="1"/>
  <c r="P2215" i="1"/>
  <c r="Q2215" i="1" s="1"/>
  <c r="P2214" i="1"/>
  <c r="P2213" i="1"/>
  <c r="P2212" i="1"/>
  <c r="P2211" i="1"/>
  <c r="Q2211" i="1" s="1"/>
  <c r="P2210" i="1"/>
  <c r="P2209" i="1"/>
  <c r="P2208" i="1"/>
  <c r="P2207" i="1"/>
  <c r="P2206" i="1"/>
  <c r="P2205" i="1"/>
  <c r="P2204" i="1"/>
  <c r="P2203" i="1"/>
  <c r="Q2203" i="1" s="1"/>
  <c r="P2201" i="1"/>
  <c r="P2200" i="1"/>
  <c r="P2199" i="1"/>
  <c r="Q2199" i="1" s="1"/>
  <c r="P2198" i="1"/>
  <c r="P2197" i="1"/>
  <c r="P2196" i="1"/>
  <c r="P2195" i="1"/>
  <c r="Q2195" i="1" s="1"/>
  <c r="P2193" i="1"/>
  <c r="P2192" i="1"/>
  <c r="P2191" i="1"/>
  <c r="P2190" i="1"/>
  <c r="Q2190" i="1" s="1"/>
  <c r="P2189" i="1"/>
  <c r="P2188" i="1"/>
  <c r="P2187" i="1"/>
  <c r="P2186" i="1"/>
  <c r="Q2186" i="1" s="1"/>
  <c r="P2185" i="1"/>
  <c r="Q2185" i="1" s="1"/>
  <c r="P2184" i="1"/>
  <c r="P2183" i="1"/>
  <c r="P2180" i="1"/>
  <c r="P2179" i="1"/>
  <c r="P2178" i="1"/>
  <c r="Q2178" i="1" s="1"/>
  <c r="P2177" i="1"/>
  <c r="P2176" i="1"/>
  <c r="P2175" i="1"/>
  <c r="P2174" i="1"/>
  <c r="Q2174" i="1" s="1"/>
  <c r="P2173" i="1"/>
  <c r="P2172" i="1"/>
  <c r="P2171" i="1"/>
  <c r="P2170" i="1"/>
  <c r="Q2170" i="1" s="1"/>
  <c r="P2169" i="1"/>
  <c r="P2168" i="1"/>
  <c r="P2167" i="1"/>
  <c r="P2166" i="1"/>
  <c r="P2165" i="1"/>
  <c r="Q2165" i="1" s="1"/>
  <c r="P2164" i="1"/>
  <c r="P2163" i="1"/>
  <c r="P2162" i="1"/>
  <c r="Q2162" i="1" s="1"/>
  <c r="Q2158" i="1"/>
  <c r="P2157" i="1"/>
  <c r="Q2157" i="1" s="1"/>
  <c r="Q2156" i="1"/>
  <c r="Q2155" i="1"/>
  <c r="Q2154" i="1"/>
  <c r="P2152" i="1"/>
  <c r="P2151" i="1"/>
  <c r="P2150" i="1"/>
  <c r="P2148" i="1"/>
  <c r="P2147" i="1"/>
  <c r="P2145" i="1"/>
  <c r="P2144" i="1"/>
  <c r="P2143" i="1"/>
  <c r="P2142" i="1"/>
  <c r="P2141" i="1"/>
  <c r="P2140" i="1"/>
  <c r="P2139" i="1"/>
  <c r="Q2139" i="1" s="1"/>
  <c r="P2138" i="1"/>
  <c r="P2137" i="1"/>
  <c r="P2136" i="1"/>
  <c r="P2135" i="1"/>
  <c r="P2134" i="1"/>
  <c r="P2133" i="1"/>
  <c r="P2132" i="1"/>
  <c r="P2128" i="1"/>
  <c r="P2127" i="1"/>
  <c r="P2124" i="1"/>
  <c r="P2123" i="1"/>
  <c r="P2122" i="1"/>
  <c r="Q2122" i="1" s="1"/>
  <c r="P2121" i="1"/>
  <c r="P2120" i="1"/>
  <c r="P2119" i="1"/>
  <c r="P2118" i="1"/>
  <c r="P2117" i="1"/>
  <c r="P2116" i="1"/>
  <c r="P2114" i="1"/>
  <c r="Q2114" i="1" s="1"/>
  <c r="P2113" i="1"/>
  <c r="P2112" i="1"/>
  <c r="P2111" i="1"/>
  <c r="P2110" i="1"/>
  <c r="Q2110" i="1" s="1"/>
  <c r="P2109" i="1"/>
  <c r="P2108" i="1"/>
  <c r="P2106" i="1"/>
  <c r="Q2106" i="1" s="1"/>
  <c r="P2105" i="1"/>
  <c r="P2104" i="1"/>
  <c r="P2101" i="1"/>
  <c r="P2100" i="1"/>
  <c r="P2099" i="1"/>
  <c r="P2098" i="1"/>
  <c r="P2097" i="1"/>
  <c r="P2095" i="1"/>
  <c r="P2094" i="1"/>
  <c r="P2093" i="1"/>
  <c r="P2092" i="1"/>
  <c r="P2091" i="1"/>
  <c r="P2090" i="1"/>
  <c r="Q2090" i="1" s="1"/>
  <c r="P2089" i="1"/>
  <c r="P2088" i="1"/>
  <c r="P2087" i="1"/>
  <c r="P2086" i="1"/>
  <c r="P2085" i="1"/>
  <c r="P2084" i="1"/>
  <c r="P2083" i="1"/>
  <c r="P2082" i="1"/>
  <c r="P2081" i="1"/>
  <c r="P2080" i="1"/>
  <c r="P2079" i="1"/>
  <c r="P2078" i="1"/>
  <c r="P2075" i="1"/>
  <c r="P2074" i="1"/>
  <c r="P2073" i="1"/>
  <c r="P2072" i="1"/>
  <c r="Q2070" i="1"/>
  <c r="P2069" i="1"/>
  <c r="P2067" i="1"/>
  <c r="P2066" i="1"/>
  <c r="P2065" i="1"/>
  <c r="P2064" i="1"/>
  <c r="P2063" i="1"/>
  <c r="P2059" i="1"/>
  <c r="P2058" i="1"/>
  <c r="Q2057" i="1"/>
  <c r="Q2056" i="1"/>
  <c r="P2055" i="1"/>
  <c r="P2054" i="1"/>
  <c r="P2053" i="1"/>
  <c r="P2052" i="1"/>
  <c r="P2051" i="1"/>
  <c r="P2050" i="1"/>
  <c r="P2049" i="1"/>
  <c r="P2047" i="1"/>
  <c r="P2046" i="1"/>
  <c r="P2038" i="1"/>
  <c r="P2037" i="1"/>
  <c r="P2036" i="1"/>
  <c r="P2035" i="1"/>
  <c r="P2034" i="1"/>
  <c r="P2033" i="1"/>
  <c r="P2032" i="1"/>
  <c r="P2031" i="1"/>
  <c r="P2029" i="1"/>
  <c r="P2028" i="1"/>
  <c r="Q2028" i="1" s="1"/>
  <c r="P2027" i="1"/>
  <c r="P2026" i="1"/>
  <c r="P2025" i="1"/>
  <c r="P2024" i="1"/>
  <c r="P2023" i="1"/>
  <c r="P2021" i="1"/>
  <c r="P2020" i="1"/>
  <c r="P2019" i="1"/>
  <c r="P2018" i="1"/>
  <c r="P2017" i="1"/>
  <c r="P2016" i="1"/>
  <c r="Q2016" i="1" s="1"/>
  <c r="P2015" i="1"/>
  <c r="P2013" i="1"/>
  <c r="P2012" i="1"/>
  <c r="P2011" i="1"/>
  <c r="P2009" i="1"/>
  <c r="P2008" i="1"/>
  <c r="P2007" i="1"/>
  <c r="P2006" i="1"/>
  <c r="P2005" i="1"/>
  <c r="P2004" i="1"/>
  <c r="P2003" i="1"/>
  <c r="P2001" i="1"/>
  <c r="P2000" i="1"/>
  <c r="P1999" i="1"/>
  <c r="P1997" i="1"/>
  <c r="P1996" i="1"/>
  <c r="Q1996" i="1" s="1"/>
  <c r="P1995" i="1"/>
  <c r="P1994" i="1"/>
  <c r="P1993" i="1"/>
  <c r="P1992" i="1"/>
  <c r="P1990" i="1"/>
  <c r="P1989" i="1"/>
  <c r="P1988" i="1"/>
  <c r="Q1988" i="1" s="1"/>
  <c r="Q1987" i="1"/>
  <c r="P1986" i="1"/>
  <c r="P1985" i="1"/>
  <c r="P1984" i="1"/>
  <c r="P1983" i="1"/>
  <c r="P1982" i="1"/>
  <c r="P1981" i="1"/>
  <c r="P1980" i="1"/>
  <c r="P1979" i="1"/>
  <c r="P1978" i="1"/>
  <c r="P1977" i="1"/>
  <c r="P1976" i="1"/>
  <c r="P1975" i="1"/>
  <c r="P1974" i="1"/>
  <c r="P1973" i="1"/>
  <c r="P1972" i="1"/>
  <c r="P1971" i="1"/>
  <c r="P1970" i="1"/>
  <c r="P1969" i="1"/>
  <c r="P1968" i="1"/>
  <c r="P1966" i="1"/>
  <c r="P1965" i="1"/>
  <c r="P1964" i="1"/>
  <c r="P1963" i="1"/>
  <c r="P1962" i="1"/>
  <c r="P1961" i="1"/>
  <c r="P1960" i="1"/>
  <c r="P1959" i="1"/>
  <c r="P1958" i="1"/>
  <c r="P1956" i="1"/>
  <c r="P1955" i="1"/>
  <c r="P1954" i="1"/>
  <c r="P1953" i="1"/>
  <c r="P1952" i="1"/>
  <c r="P1951" i="1"/>
  <c r="P1950" i="1"/>
  <c r="P1949" i="1"/>
  <c r="P1948" i="1"/>
  <c r="P1947" i="1"/>
  <c r="P1946" i="1"/>
  <c r="P1945" i="1"/>
  <c r="P1944" i="1"/>
  <c r="P1943" i="1"/>
  <c r="P1942" i="1"/>
  <c r="P1940" i="1"/>
  <c r="P1939" i="1"/>
  <c r="P1938" i="1"/>
  <c r="P1937" i="1"/>
  <c r="P1936" i="1"/>
  <c r="P1935" i="1"/>
  <c r="P1934" i="1"/>
  <c r="P1932" i="1"/>
  <c r="P1931" i="1"/>
  <c r="P1930" i="1"/>
  <c r="P1929" i="1"/>
  <c r="P1928" i="1"/>
  <c r="P1927" i="1"/>
  <c r="P1926" i="1"/>
  <c r="P1924" i="1"/>
  <c r="P1922" i="1"/>
  <c r="P1921" i="1"/>
  <c r="P1920" i="1"/>
  <c r="P1919" i="1"/>
  <c r="P1918" i="1"/>
  <c r="P1917" i="1"/>
  <c r="P1916" i="1"/>
  <c r="P1915" i="1"/>
  <c r="P1914" i="1"/>
  <c r="P1913" i="1"/>
  <c r="P1912" i="1"/>
  <c r="P1911" i="1"/>
  <c r="P1910" i="1"/>
  <c r="P1909" i="1"/>
  <c r="P1908" i="1"/>
  <c r="P1907" i="1"/>
  <c r="P1906" i="1"/>
  <c r="P1905" i="1"/>
  <c r="P1904" i="1"/>
  <c r="P1903" i="1"/>
  <c r="P1902" i="1"/>
  <c r="P1895" i="1"/>
  <c r="P1894" i="1"/>
  <c r="P1893" i="1"/>
  <c r="P1891" i="1"/>
  <c r="P1889" i="1"/>
  <c r="P1888" i="1"/>
  <c r="P1887" i="1"/>
  <c r="P1885" i="1"/>
  <c r="P1884" i="1"/>
  <c r="P1882" i="1"/>
  <c r="P1881" i="1"/>
  <c r="P1880" i="1"/>
  <c r="P1879" i="1"/>
  <c r="Q1878" i="1"/>
  <c r="P1877" i="1"/>
  <c r="P1876" i="1"/>
  <c r="Q1876" i="1" s="1"/>
  <c r="P1875" i="1"/>
  <c r="P1874" i="1"/>
  <c r="P1873" i="1"/>
  <c r="Q1873" i="1" s="1"/>
  <c r="P1872" i="1"/>
  <c r="Q1872" i="1" s="1"/>
  <c r="P1871" i="1"/>
  <c r="P1870" i="1"/>
  <c r="Q1870" i="1" s="1"/>
  <c r="P1869" i="1"/>
  <c r="P1868" i="1"/>
  <c r="Q1868" i="1" s="1"/>
  <c r="P1866" i="1"/>
  <c r="P1865" i="1"/>
  <c r="P1864" i="1"/>
  <c r="Q1864" i="1" s="1"/>
  <c r="P1863" i="1"/>
  <c r="P1862" i="1"/>
  <c r="Q1862" i="1" s="1"/>
  <c r="P1861" i="1"/>
  <c r="Q1861" i="1" s="1"/>
  <c r="Q1860" i="1"/>
  <c r="Q1859" i="1"/>
  <c r="P1858" i="1"/>
  <c r="Q1857" i="1"/>
  <c r="P1856" i="1"/>
  <c r="Q1856" i="1" s="1"/>
  <c r="P1833" i="1"/>
  <c r="P1832" i="1"/>
  <c r="P1831" i="1"/>
  <c r="P1829" i="1"/>
  <c r="P1828" i="1"/>
  <c r="P1827" i="1"/>
  <c r="P1826" i="1"/>
  <c r="P1825" i="1"/>
  <c r="P1824" i="1"/>
  <c r="P1823" i="1"/>
  <c r="P1821" i="1"/>
  <c r="P1820" i="1"/>
  <c r="P1819" i="1"/>
  <c r="P1818" i="1"/>
  <c r="P1817" i="1"/>
  <c r="P1816" i="1"/>
  <c r="P1815" i="1"/>
  <c r="P1814" i="1"/>
  <c r="P1813" i="1"/>
  <c r="P1812" i="1"/>
  <c r="P1811" i="1"/>
  <c r="P1805" i="1"/>
  <c r="P1804" i="1"/>
  <c r="P1803" i="1"/>
  <c r="P1802" i="1"/>
  <c r="P1801" i="1"/>
  <c r="P1800" i="1"/>
  <c r="P1799" i="1"/>
  <c r="P1798" i="1"/>
  <c r="P1797" i="1"/>
  <c r="P1796" i="1"/>
  <c r="P1795" i="1"/>
  <c r="P1794" i="1"/>
  <c r="P1793" i="1"/>
  <c r="P1792" i="1"/>
  <c r="P1790" i="1"/>
  <c r="P1789" i="1"/>
  <c r="P1788" i="1"/>
  <c r="P1787" i="1"/>
  <c r="P1786" i="1"/>
  <c r="P1785" i="1"/>
  <c r="P1784" i="1"/>
  <c r="P1783" i="1"/>
  <c r="P1782" i="1"/>
  <c r="P1781" i="1"/>
  <c r="P1780" i="1"/>
  <c r="P1779" i="1"/>
  <c r="P1778" i="1"/>
  <c r="P1777" i="1"/>
  <c r="Q1768" i="1"/>
  <c r="P1765" i="1"/>
  <c r="P1764" i="1"/>
  <c r="P1763" i="1"/>
  <c r="P1762" i="1"/>
  <c r="P1761" i="1"/>
  <c r="P1760" i="1"/>
  <c r="P1759" i="1"/>
  <c r="P1758" i="1"/>
  <c r="P1757" i="1"/>
  <c r="Q1745" i="1"/>
  <c r="P1744" i="1"/>
  <c r="P1743" i="1"/>
  <c r="P1742" i="1"/>
  <c r="Q1742" i="1" s="1"/>
  <c r="P1741" i="1"/>
  <c r="P1740" i="1"/>
  <c r="P1739" i="1"/>
  <c r="P1738" i="1"/>
  <c r="Q1737" i="1"/>
  <c r="P1736" i="1"/>
  <c r="P1734" i="1"/>
  <c r="P1733" i="1"/>
  <c r="P1731" i="1"/>
  <c r="P1730" i="1"/>
  <c r="Q1730" i="1" s="1"/>
  <c r="P1729" i="1"/>
  <c r="P1728" i="1"/>
  <c r="P1727" i="1"/>
  <c r="P1726" i="1"/>
  <c r="P1725" i="1"/>
  <c r="P1724" i="1"/>
  <c r="P1723" i="1"/>
  <c r="P1722" i="1"/>
  <c r="P1721" i="1"/>
  <c r="P1720" i="1"/>
  <c r="P1719" i="1"/>
  <c r="P1718" i="1"/>
  <c r="P1717" i="1"/>
  <c r="P1716" i="1"/>
  <c r="P1715" i="1"/>
  <c r="P1714" i="1"/>
  <c r="Q1714" i="1" s="1"/>
  <c r="P1713" i="1"/>
  <c r="P1712" i="1"/>
  <c r="P1711" i="1"/>
  <c r="P1710" i="1"/>
  <c r="P1709" i="1"/>
  <c r="P1708" i="1"/>
  <c r="P1707" i="1"/>
  <c r="P1706" i="1"/>
  <c r="Q1706" i="1" s="1"/>
  <c r="P1705" i="1"/>
  <c r="P1704" i="1"/>
  <c r="P1703" i="1"/>
  <c r="P1701" i="1"/>
  <c r="P1700" i="1"/>
  <c r="P1699" i="1"/>
  <c r="P1698" i="1"/>
  <c r="Q1698" i="1" s="1"/>
  <c r="P1697" i="1"/>
  <c r="P1696" i="1"/>
  <c r="P1695" i="1"/>
  <c r="P1694" i="1"/>
  <c r="P1693" i="1"/>
  <c r="P1692" i="1"/>
  <c r="P1691" i="1"/>
  <c r="P1690" i="1"/>
  <c r="P1689" i="1"/>
  <c r="Q1687" i="1"/>
  <c r="P1686" i="1"/>
  <c r="P1685" i="1"/>
  <c r="P1684" i="1"/>
  <c r="P1683" i="1"/>
  <c r="P1682" i="1"/>
  <c r="P1678" i="1"/>
  <c r="P1677" i="1"/>
  <c r="P1676" i="1"/>
  <c r="P1675" i="1"/>
  <c r="P1674" i="1"/>
  <c r="P1673" i="1"/>
  <c r="P1671" i="1"/>
  <c r="P1670" i="1"/>
  <c r="P1669" i="1"/>
  <c r="Q1668" i="1"/>
  <c r="P1666" i="1"/>
  <c r="P1665" i="1"/>
  <c r="P1664" i="1"/>
  <c r="P1663" i="1"/>
  <c r="P1661" i="1"/>
  <c r="P1660" i="1"/>
  <c r="P1659" i="1"/>
  <c r="P1658" i="1"/>
  <c r="P1657" i="1"/>
  <c r="P1655" i="1"/>
  <c r="P1654" i="1"/>
  <c r="P1653" i="1"/>
  <c r="P1652" i="1"/>
  <c r="P1651" i="1"/>
  <c r="P1650" i="1"/>
  <c r="P1649" i="1"/>
  <c r="P1648" i="1"/>
  <c r="P1647" i="1"/>
  <c r="P1646" i="1"/>
  <c r="P1645" i="1"/>
  <c r="P1643" i="1"/>
  <c r="P1642" i="1"/>
  <c r="P1641" i="1"/>
  <c r="P1639" i="1"/>
  <c r="P1638" i="1"/>
  <c r="P1637" i="1"/>
  <c r="P1636" i="1"/>
  <c r="P1635" i="1"/>
  <c r="P1634" i="1"/>
  <c r="P1633" i="1"/>
  <c r="P1632" i="1"/>
  <c r="P1631" i="1"/>
  <c r="P1630" i="1"/>
  <c r="P1629" i="1"/>
  <c r="P1628" i="1"/>
  <c r="P1627" i="1"/>
  <c r="P1626" i="1"/>
  <c r="P1625" i="1"/>
  <c r="P1624" i="1"/>
  <c r="P1623" i="1"/>
  <c r="P1622" i="1"/>
  <c r="P1621" i="1"/>
  <c r="P1620" i="1"/>
  <c r="P1619" i="1"/>
  <c r="P1618" i="1"/>
  <c r="P1617" i="1"/>
  <c r="P1616" i="1"/>
  <c r="P1614" i="1"/>
  <c r="P1613" i="1"/>
  <c r="P1612" i="1"/>
  <c r="P1611" i="1"/>
  <c r="P1610" i="1"/>
  <c r="P1609" i="1"/>
  <c r="P1608" i="1"/>
  <c r="P1607" i="1"/>
  <c r="P1606" i="1"/>
  <c r="P1605" i="1"/>
  <c r="P1603" i="1"/>
  <c r="P1601" i="1"/>
  <c r="P1600" i="1"/>
  <c r="P1599" i="1"/>
  <c r="P1598" i="1"/>
  <c r="P1597" i="1"/>
  <c r="P1596" i="1"/>
  <c r="P1593" i="1"/>
  <c r="P1592" i="1"/>
  <c r="P1591" i="1"/>
  <c r="P1590" i="1"/>
  <c r="P1589" i="1"/>
  <c r="P1587" i="1"/>
  <c r="P1586" i="1"/>
  <c r="P1585" i="1"/>
  <c r="P1584" i="1"/>
  <c r="P1583" i="1"/>
  <c r="P1582" i="1"/>
  <c r="P1581" i="1"/>
  <c r="P1580" i="1"/>
  <c r="P1579" i="1"/>
  <c r="P1578" i="1"/>
  <c r="P1577" i="1"/>
  <c r="P1576" i="1"/>
  <c r="P1575" i="1"/>
  <c r="P1574" i="1"/>
  <c r="P1573" i="1"/>
  <c r="P1571" i="1"/>
  <c r="P1570" i="1"/>
  <c r="P1569" i="1"/>
  <c r="P1568" i="1"/>
  <c r="P1567" i="1"/>
  <c r="P1565" i="1"/>
  <c r="P1564" i="1"/>
  <c r="P1563" i="1"/>
  <c r="P1562" i="1"/>
  <c r="P1561" i="1"/>
  <c r="P1560" i="1"/>
  <c r="P1559" i="1"/>
  <c r="P1558" i="1"/>
  <c r="P1557" i="1"/>
  <c r="P1555" i="1"/>
  <c r="P1553" i="1"/>
  <c r="P1551" i="1"/>
  <c r="P1550" i="1"/>
  <c r="P1549" i="1"/>
  <c r="P1537" i="1"/>
  <c r="P1536" i="1"/>
  <c r="P1534" i="1"/>
  <c r="P1533" i="1"/>
  <c r="P1531" i="1"/>
  <c r="P1530" i="1"/>
  <c r="P1529" i="1"/>
  <c r="P1528" i="1"/>
  <c r="P1527" i="1"/>
  <c r="P1526" i="1"/>
  <c r="P1525" i="1"/>
  <c r="P1523" i="1"/>
  <c r="P1522" i="1"/>
  <c r="P1521" i="1"/>
  <c r="P1520" i="1"/>
  <c r="P1519" i="1"/>
  <c r="P1518" i="1"/>
  <c r="P1516" i="1"/>
  <c r="P1515" i="1"/>
  <c r="P1514" i="1"/>
  <c r="P1513" i="1"/>
  <c r="P1512" i="1"/>
  <c r="P1511" i="1"/>
  <c r="P1510" i="1"/>
  <c r="P1509" i="1"/>
  <c r="P1508" i="1"/>
  <c r="P1506" i="1"/>
  <c r="P1505" i="1"/>
  <c r="P1504" i="1"/>
  <c r="P1503" i="1"/>
  <c r="P1502" i="1"/>
  <c r="P1501" i="1"/>
  <c r="P1499" i="1"/>
  <c r="P1498" i="1"/>
  <c r="P1497" i="1"/>
  <c r="P1496" i="1"/>
  <c r="P1495" i="1"/>
  <c r="P1494" i="1"/>
  <c r="P1493" i="1"/>
  <c r="P1492" i="1"/>
  <c r="P1491" i="1"/>
  <c r="P1490" i="1"/>
  <c r="P1488" i="1"/>
  <c r="P1487" i="1"/>
  <c r="P1486" i="1"/>
  <c r="P1485" i="1"/>
  <c r="P1484" i="1"/>
  <c r="P1483" i="1"/>
  <c r="P1482" i="1"/>
  <c r="P1481" i="1"/>
  <c r="P1480" i="1"/>
  <c r="P1478" i="1"/>
  <c r="P1477" i="1"/>
  <c r="P1476" i="1"/>
  <c r="P1475" i="1"/>
  <c r="P1474" i="1"/>
  <c r="P1473" i="1"/>
  <c r="P1471" i="1"/>
  <c r="P1470" i="1"/>
  <c r="P1469" i="1"/>
  <c r="P1468" i="1"/>
  <c r="P1467" i="1"/>
  <c r="P1466" i="1"/>
  <c r="P1465" i="1"/>
  <c r="P1464" i="1"/>
  <c r="P1463" i="1"/>
  <c r="P1462" i="1"/>
  <c r="P1461" i="1"/>
  <c r="P1460" i="1"/>
  <c r="P1459" i="1"/>
  <c r="P1458" i="1"/>
  <c r="P1457" i="1"/>
  <c r="P1456" i="1"/>
  <c r="P1455" i="1"/>
  <c r="Q1453" i="1"/>
  <c r="P1452" i="1"/>
  <c r="P1451" i="1"/>
  <c r="Q1451" i="1" s="1"/>
  <c r="P1450" i="1"/>
  <c r="Q1450" i="1" s="1"/>
  <c r="P1449" i="1"/>
  <c r="Q1449" i="1" s="1"/>
  <c r="P1448" i="1"/>
  <c r="P1447" i="1"/>
  <c r="P1446" i="1"/>
  <c r="Q1446" i="1" s="1"/>
  <c r="P1445" i="1"/>
  <c r="P1444" i="1"/>
  <c r="P1443" i="1"/>
  <c r="P1442" i="1"/>
  <c r="Q1442" i="1" s="1"/>
  <c r="P1441" i="1"/>
  <c r="Q1441" i="1" s="1"/>
  <c r="P1439" i="1"/>
  <c r="P1438" i="1"/>
  <c r="P1437" i="1"/>
  <c r="Q1437" i="1" s="1"/>
  <c r="P1436" i="1"/>
  <c r="Q1436" i="1" s="1"/>
  <c r="P1435" i="1"/>
  <c r="P1434" i="1"/>
  <c r="Q1434" i="1" s="1"/>
  <c r="P1433" i="1"/>
  <c r="Q1433" i="1" s="1"/>
  <c r="P1432" i="1"/>
  <c r="Q1432" i="1" s="1"/>
  <c r="P1431" i="1"/>
  <c r="P1430" i="1"/>
  <c r="Q1430" i="1" s="1"/>
  <c r="P1429" i="1"/>
  <c r="Q1429" i="1" s="1"/>
  <c r="P1428" i="1"/>
  <c r="Q1428" i="1" s="1"/>
  <c r="P1427" i="1"/>
  <c r="P1426" i="1"/>
  <c r="P1425" i="1"/>
  <c r="Q1425" i="1" s="1"/>
  <c r="P1424" i="1"/>
  <c r="Q1424" i="1" s="1"/>
  <c r="P1423" i="1"/>
  <c r="P1422" i="1"/>
  <c r="P1421" i="1"/>
  <c r="Q1421" i="1" s="1"/>
  <c r="P1420" i="1"/>
  <c r="Q1420" i="1" s="1"/>
  <c r="P1419" i="1"/>
  <c r="Q1418" i="1"/>
  <c r="P1417" i="1"/>
  <c r="Q1417" i="1" s="1"/>
  <c r="P1415" i="1"/>
  <c r="P1414" i="1"/>
  <c r="P1413" i="1"/>
  <c r="Q1413" i="1" s="1"/>
  <c r="P1412" i="1"/>
  <c r="P1411" i="1"/>
  <c r="P1410" i="1"/>
  <c r="P1409" i="1"/>
  <c r="Q1409" i="1" s="1"/>
  <c r="P1408" i="1"/>
  <c r="P1407" i="1"/>
  <c r="P1405" i="1"/>
  <c r="P1404" i="1"/>
  <c r="Q1404" i="1" s="1"/>
  <c r="P1403" i="1"/>
  <c r="P1402" i="1"/>
  <c r="P1401" i="1"/>
  <c r="P1400" i="1"/>
  <c r="P1399" i="1"/>
  <c r="P1398" i="1"/>
  <c r="Q1397" i="1"/>
  <c r="P1396" i="1"/>
  <c r="P1395" i="1"/>
  <c r="P1394" i="1"/>
  <c r="P1393" i="1"/>
  <c r="P1392" i="1"/>
  <c r="P1391" i="1"/>
  <c r="P1390" i="1"/>
  <c r="P1389" i="1"/>
  <c r="P1387" i="1"/>
  <c r="P1386" i="1"/>
  <c r="P1385" i="1"/>
  <c r="P1384" i="1"/>
  <c r="P1383" i="1"/>
  <c r="P1382" i="1"/>
  <c r="P1381" i="1"/>
  <c r="P1380" i="1"/>
  <c r="Q1379" i="1"/>
  <c r="P1378" i="1"/>
  <c r="P1377" i="1"/>
  <c r="P1376" i="1"/>
  <c r="P1375" i="1"/>
  <c r="P1374" i="1"/>
  <c r="P1373" i="1"/>
  <c r="P1372" i="1"/>
  <c r="P1371" i="1"/>
  <c r="P1370" i="1"/>
  <c r="P1368" i="1"/>
  <c r="P1367" i="1"/>
  <c r="P1366" i="1"/>
  <c r="P1365" i="1"/>
  <c r="P1364" i="1"/>
  <c r="P1363" i="1"/>
  <c r="P1362" i="1"/>
  <c r="P1361" i="1"/>
  <c r="P1360" i="1"/>
  <c r="P1359" i="1"/>
  <c r="P1358" i="1"/>
  <c r="P1357" i="1"/>
  <c r="P1356" i="1"/>
  <c r="P1355" i="1"/>
  <c r="P1354" i="1"/>
  <c r="P1353" i="1"/>
  <c r="P1352" i="1"/>
  <c r="P1351" i="1"/>
  <c r="P1350" i="1"/>
  <c r="P1349" i="1"/>
  <c r="P1348" i="1"/>
  <c r="Q1347" i="1"/>
  <c r="P1346" i="1"/>
  <c r="P1345" i="1"/>
  <c r="Q1345" i="1" s="1"/>
  <c r="P1344" i="1"/>
  <c r="P1343" i="1"/>
  <c r="Q1343" i="1" s="1"/>
  <c r="P1342" i="1"/>
  <c r="P1341" i="1"/>
  <c r="Q1338" i="1"/>
  <c r="Q1337" i="1"/>
  <c r="Q1336" i="1"/>
  <c r="P1335" i="1"/>
  <c r="P1334" i="1"/>
  <c r="P1333" i="1"/>
  <c r="P1332" i="1"/>
  <c r="P1331" i="1"/>
  <c r="P1330" i="1"/>
  <c r="Q1329" i="1"/>
  <c r="P1328" i="1"/>
  <c r="Q1328" i="1" s="1"/>
  <c r="P1327" i="1"/>
  <c r="P1325" i="1"/>
  <c r="P1324" i="1"/>
  <c r="Q1324" i="1" s="1"/>
  <c r="P1323" i="1"/>
  <c r="P1322" i="1"/>
  <c r="P1321" i="1"/>
  <c r="Q1321" i="1" s="1"/>
  <c r="P1320" i="1"/>
  <c r="Q1320" i="1" s="1"/>
  <c r="P1318" i="1"/>
  <c r="P1317" i="1"/>
  <c r="Q1317" i="1" s="1"/>
  <c r="P1316" i="1"/>
  <c r="Q1316" i="1" s="1"/>
  <c r="P1315" i="1"/>
  <c r="Q1315" i="1" s="1"/>
  <c r="P1314" i="1"/>
  <c r="P1313" i="1"/>
  <c r="Q1313" i="1" s="1"/>
  <c r="P1312" i="1"/>
  <c r="P1311" i="1"/>
  <c r="Q1311" i="1" s="1"/>
  <c r="P1310" i="1"/>
  <c r="P1309" i="1"/>
  <c r="Q1309" i="1" s="1"/>
  <c r="P1308" i="1"/>
  <c r="P1307" i="1"/>
  <c r="Q1307" i="1" s="1"/>
  <c r="P1306" i="1"/>
  <c r="P1305" i="1"/>
  <c r="Q1305" i="1" s="1"/>
  <c r="P1304" i="1"/>
  <c r="P1303" i="1"/>
  <c r="Q1303" i="1" s="1"/>
  <c r="P1302" i="1"/>
  <c r="P1301" i="1"/>
  <c r="Q1301" i="1" s="1"/>
  <c r="P1300" i="1"/>
  <c r="Q1300" i="1" s="1"/>
  <c r="P1299" i="1"/>
  <c r="Q1299" i="1" s="1"/>
  <c r="P1298" i="1"/>
  <c r="P1296" i="1"/>
  <c r="Q1296" i="1" s="1"/>
  <c r="P1295" i="1"/>
  <c r="Q1295" i="1" s="1"/>
  <c r="P1294" i="1"/>
  <c r="Q1294" i="1" s="1"/>
  <c r="P1293" i="1"/>
  <c r="P1292" i="1"/>
  <c r="Q1292" i="1" s="1"/>
  <c r="P1290" i="1"/>
  <c r="Q1290" i="1" s="1"/>
  <c r="P1288" i="1"/>
  <c r="Q1286" i="1"/>
  <c r="P1285" i="1"/>
  <c r="Q1285" i="1" s="1"/>
  <c r="Q1283" i="1"/>
  <c r="P1282" i="1"/>
  <c r="P1281" i="1"/>
  <c r="Q1279" i="1"/>
  <c r="P1278" i="1"/>
  <c r="P1277" i="1"/>
  <c r="P1276" i="1"/>
  <c r="P1275" i="1"/>
  <c r="P1274" i="1"/>
  <c r="P1273" i="1"/>
  <c r="P1272" i="1"/>
  <c r="P1271" i="1"/>
  <c r="P1270" i="1"/>
  <c r="P1269" i="1"/>
  <c r="P1266" i="1"/>
  <c r="P1265" i="1"/>
  <c r="P1264" i="1"/>
  <c r="P1263" i="1"/>
  <c r="P1262" i="1"/>
  <c r="P1260" i="1"/>
  <c r="P1258" i="1"/>
  <c r="P1257" i="1"/>
  <c r="P1256" i="1"/>
  <c r="P1255" i="1"/>
  <c r="P1254" i="1"/>
  <c r="P1253" i="1"/>
  <c r="P1252" i="1"/>
  <c r="P1251" i="1"/>
  <c r="P1250" i="1"/>
  <c r="P1249" i="1"/>
  <c r="P1248" i="1"/>
  <c r="P1247" i="1"/>
  <c r="P1246" i="1"/>
  <c r="P1245" i="1"/>
  <c r="P1244" i="1"/>
  <c r="P1243" i="1"/>
  <c r="P1242" i="1"/>
  <c r="P1241" i="1"/>
  <c r="P1239" i="1"/>
  <c r="P1238" i="1"/>
  <c r="P1237" i="1"/>
  <c r="P1236" i="1"/>
  <c r="P1234" i="1"/>
  <c r="P1230" i="1"/>
  <c r="Q1229" i="1"/>
  <c r="Q1228" i="1"/>
  <c r="P1227" i="1"/>
  <c r="Q1226" i="1"/>
  <c r="Q1225" i="1"/>
  <c r="P1223" i="1"/>
  <c r="P1222" i="1"/>
  <c r="Q1220" i="1"/>
  <c r="P1219" i="1"/>
  <c r="P1218" i="1"/>
  <c r="P1217" i="1"/>
  <c r="P1216" i="1"/>
  <c r="P1215" i="1"/>
  <c r="P1214" i="1"/>
  <c r="P1213" i="1"/>
  <c r="P1212" i="1"/>
  <c r="P1211" i="1"/>
  <c r="P1210" i="1"/>
  <c r="P1209" i="1"/>
  <c r="P1207" i="1"/>
  <c r="P1206" i="1"/>
  <c r="P1205" i="1"/>
  <c r="P1204" i="1"/>
  <c r="P1203" i="1"/>
  <c r="P1202" i="1"/>
  <c r="P1201" i="1"/>
  <c r="P1200" i="1"/>
  <c r="P1199" i="1"/>
  <c r="P1198" i="1"/>
  <c r="P1197" i="1"/>
  <c r="P1195" i="1"/>
  <c r="P1193" i="1"/>
  <c r="P1192" i="1"/>
  <c r="P1190" i="1"/>
  <c r="P1189" i="1"/>
  <c r="P1187" i="1"/>
  <c r="P1186" i="1"/>
  <c r="Q1185" i="1"/>
  <c r="P1184" i="1"/>
  <c r="P1183" i="1"/>
  <c r="P1182" i="1"/>
  <c r="Q1181" i="1"/>
  <c r="P1180" i="1"/>
  <c r="Q1180" i="1" s="1"/>
  <c r="P1179" i="1"/>
  <c r="Q1179" i="1" s="1"/>
  <c r="P1178" i="1"/>
  <c r="P1177" i="1"/>
  <c r="Q1177" i="1" s="1"/>
  <c r="P1176" i="1"/>
  <c r="Q1176" i="1" s="1"/>
  <c r="P1175" i="1"/>
  <c r="Q1175" i="1" s="1"/>
  <c r="P1174" i="1"/>
  <c r="Q1174" i="1" s="1"/>
  <c r="P1173" i="1"/>
  <c r="P1172" i="1"/>
  <c r="Q1172" i="1" s="1"/>
  <c r="P1171" i="1"/>
  <c r="Q1171" i="1" s="1"/>
  <c r="P1170" i="1"/>
  <c r="P1169" i="1"/>
  <c r="Q1169" i="1" s="1"/>
  <c r="P1167" i="1"/>
  <c r="Q1167" i="1" s="1"/>
  <c r="P1166" i="1"/>
  <c r="Q1166" i="1" s="1"/>
  <c r="P1165" i="1"/>
  <c r="P1164" i="1"/>
  <c r="Q1164" i="1" s="1"/>
  <c r="P1163" i="1"/>
  <c r="Q1163" i="1" s="1"/>
  <c r="P1162" i="1"/>
  <c r="Q1162" i="1" s="1"/>
  <c r="P1161" i="1"/>
  <c r="P1160" i="1"/>
  <c r="Q1160" i="1" s="1"/>
  <c r="P1159" i="1"/>
  <c r="Q1159" i="1" s="1"/>
  <c r="Q1158" i="1"/>
  <c r="P1157" i="1"/>
  <c r="P1156" i="1"/>
  <c r="P1155" i="1"/>
  <c r="P1154" i="1"/>
  <c r="P1153" i="1"/>
  <c r="P1152" i="1"/>
  <c r="P1151" i="1"/>
  <c r="P1149" i="1"/>
  <c r="P1148" i="1"/>
  <c r="P1146" i="1"/>
  <c r="P1144" i="1"/>
  <c r="Q1143" i="1"/>
  <c r="P1141" i="1"/>
  <c r="P1140" i="1"/>
  <c r="P1139" i="1"/>
  <c r="P1138" i="1"/>
  <c r="P1137" i="1"/>
  <c r="P1135" i="1"/>
  <c r="P1134" i="1"/>
  <c r="P1133" i="1"/>
  <c r="Q1132" i="1"/>
  <c r="P1131" i="1"/>
  <c r="P1130" i="1"/>
  <c r="P1129" i="1"/>
  <c r="P1123" i="1"/>
  <c r="P1122" i="1"/>
  <c r="P1121" i="1"/>
  <c r="P1120" i="1"/>
  <c r="P1119" i="1"/>
  <c r="P1118" i="1"/>
  <c r="Q1117" i="1"/>
  <c r="P1116" i="1"/>
  <c r="P1115" i="1"/>
  <c r="P1114" i="1"/>
  <c r="P1113" i="1"/>
  <c r="P1112" i="1"/>
  <c r="P1110" i="1"/>
  <c r="P1104" i="1"/>
  <c r="P1103" i="1"/>
  <c r="P1102" i="1"/>
  <c r="P1101" i="1"/>
  <c r="Q1100" i="1"/>
  <c r="P1099" i="1"/>
  <c r="P1098" i="1"/>
  <c r="P1097" i="1"/>
  <c r="Q1097" i="1" s="1"/>
  <c r="P1096" i="1"/>
  <c r="P1095" i="1"/>
  <c r="Q1095" i="1" s="1"/>
  <c r="P1094" i="1"/>
  <c r="P1093" i="1"/>
  <c r="P1092" i="1"/>
  <c r="P1090" i="1"/>
  <c r="P1088" i="1"/>
  <c r="P1087" i="1"/>
  <c r="P1086" i="1"/>
  <c r="P1085" i="1"/>
  <c r="P1083" i="1"/>
  <c r="P1082" i="1"/>
  <c r="P1081" i="1"/>
  <c r="P1080" i="1"/>
  <c r="Q1079" i="1"/>
  <c r="Q1078" i="1"/>
  <c r="P1077" i="1"/>
  <c r="P1076" i="1"/>
  <c r="P1075" i="1"/>
  <c r="P1074" i="1"/>
  <c r="P1073" i="1"/>
  <c r="P1072" i="1"/>
  <c r="P1070" i="1"/>
  <c r="P1069" i="1"/>
  <c r="P1068" i="1"/>
  <c r="P1067" i="1"/>
  <c r="P1065" i="1"/>
  <c r="P1064" i="1"/>
  <c r="P1063" i="1"/>
  <c r="P1061" i="1"/>
  <c r="Q1060" i="1"/>
  <c r="Q1059" i="1"/>
  <c r="P1058" i="1"/>
  <c r="Q1057" i="1"/>
  <c r="P1056" i="1"/>
  <c r="Q1056" i="1" s="1"/>
  <c r="Q1055" i="1"/>
  <c r="Q1052" i="1"/>
  <c r="Q1051" i="1"/>
  <c r="Q1050" i="1"/>
  <c r="Q1049" i="1"/>
  <c r="Q1048" i="1"/>
  <c r="Q1047" i="1"/>
  <c r="Q1046" i="1"/>
  <c r="Q1045" i="1"/>
  <c r="Q1044" i="1"/>
  <c r="Q1043" i="1"/>
  <c r="Q1042" i="1"/>
  <c r="Q1041" i="1"/>
  <c r="Q1040" i="1"/>
  <c r="Q1039" i="1"/>
  <c r="Q1037" i="1"/>
  <c r="Q1036" i="1"/>
  <c r="Q1035" i="1"/>
  <c r="Q1033" i="1"/>
  <c r="P1032" i="1"/>
  <c r="P1031" i="1"/>
  <c r="P1030" i="1"/>
  <c r="Q1029" i="1"/>
  <c r="P1023" i="1"/>
  <c r="Q1023" i="1" s="1"/>
  <c r="P1021" i="1"/>
  <c r="P1020" i="1"/>
  <c r="P1019" i="1"/>
  <c r="Q1019" i="1" s="1"/>
  <c r="P1018" i="1"/>
  <c r="P1014" i="1"/>
  <c r="P1013" i="1"/>
  <c r="P1012" i="1"/>
  <c r="Q1012" i="1" s="1"/>
  <c r="P1010" i="1"/>
  <c r="P1009" i="1"/>
  <c r="P1008" i="1"/>
  <c r="P1007" i="1"/>
  <c r="P1006" i="1"/>
  <c r="P1005" i="1"/>
  <c r="P1004" i="1"/>
  <c r="P1003" i="1"/>
  <c r="Q1003" i="1" s="1"/>
  <c r="P1001" i="1"/>
  <c r="P999" i="1"/>
  <c r="P996" i="1"/>
  <c r="P995" i="1"/>
  <c r="P994" i="1"/>
  <c r="Q994" i="1" s="1"/>
  <c r="P992" i="1"/>
  <c r="P991" i="1"/>
  <c r="P990" i="1"/>
  <c r="P989" i="1"/>
  <c r="Q989" i="1" s="1"/>
  <c r="P988" i="1"/>
  <c r="P987" i="1"/>
  <c r="P986" i="1"/>
  <c r="P985" i="1"/>
  <c r="Q985" i="1" s="1"/>
  <c r="P984" i="1"/>
  <c r="P983" i="1"/>
  <c r="P981" i="1"/>
  <c r="P980" i="1"/>
  <c r="P979" i="1"/>
  <c r="P978" i="1"/>
  <c r="P977" i="1"/>
  <c r="Q977" i="1" s="1"/>
  <c r="P976" i="1"/>
  <c r="P975" i="1"/>
  <c r="P973" i="1"/>
  <c r="P972" i="1"/>
  <c r="Q972" i="1" s="1"/>
  <c r="P971" i="1"/>
  <c r="P970" i="1"/>
  <c r="P969" i="1"/>
  <c r="Q969" i="1" s="1"/>
  <c r="P968" i="1"/>
  <c r="Q968" i="1" s="1"/>
  <c r="P967" i="1"/>
  <c r="P966" i="1"/>
  <c r="P964" i="1"/>
  <c r="P963" i="1"/>
  <c r="P961" i="1"/>
  <c r="P960" i="1"/>
  <c r="P959" i="1"/>
  <c r="Q959" i="1" s="1"/>
  <c r="P958" i="1"/>
  <c r="P956" i="1"/>
  <c r="P955" i="1"/>
  <c r="Q955" i="1" s="1"/>
  <c r="P954" i="1"/>
  <c r="P953" i="1"/>
  <c r="P952" i="1"/>
  <c r="P951" i="1"/>
  <c r="Q951" i="1" s="1"/>
  <c r="P950" i="1"/>
  <c r="P949" i="1"/>
  <c r="P948" i="1"/>
  <c r="P947" i="1"/>
  <c r="Q947" i="1" s="1"/>
  <c r="P946" i="1"/>
  <c r="P945" i="1"/>
  <c r="P944" i="1"/>
  <c r="P942" i="1"/>
  <c r="Q942" i="1" s="1"/>
  <c r="Q941" i="1"/>
  <c r="P939" i="1"/>
  <c r="P938" i="1"/>
  <c r="P937" i="1"/>
  <c r="P936" i="1"/>
  <c r="P935" i="1"/>
  <c r="P934" i="1"/>
  <c r="P933" i="1"/>
  <c r="P932" i="1"/>
  <c r="P931" i="1"/>
  <c r="P929" i="1"/>
  <c r="P927" i="1"/>
  <c r="P926" i="1"/>
  <c r="P925" i="1"/>
  <c r="P924" i="1"/>
  <c r="P923" i="1"/>
  <c r="P922" i="1"/>
  <c r="P921" i="1"/>
  <c r="P920" i="1"/>
  <c r="P919" i="1"/>
  <c r="P918" i="1"/>
  <c r="P916" i="1"/>
  <c r="P915" i="1"/>
  <c r="P914" i="1"/>
  <c r="Q913" i="1"/>
  <c r="P912" i="1"/>
  <c r="Q910" i="1"/>
  <c r="Q909" i="1"/>
  <c r="P908" i="1"/>
  <c r="P906" i="1"/>
  <c r="P905" i="1"/>
  <c r="Q904" i="1"/>
  <c r="P903" i="1"/>
  <c r="P902" i="1"/>
  <c r="P901" i="1"/>
  <c r="P900" i="1"/>
  <c r="P899" i="1"/>
  <c r="P898" i="1"/>
  <c r="P897" i="1"/>
  <c r="P896" i="1"/>
  <c r="P895" i="1"/>
  <c r="P894" i="1"/>
  <c r="P893" i="1"/>
  <c r="P891" i="1"/>
  <c r="P890" i="1"/>
  <c r="P889" i="1"/>
  <c r="P887" i="1"/>
  <c r="P886" i="1"/>
  <c r="P885" i="1"/>
  <c r="P884" i="1"/>
  <c r="P883" i="1"/>
  <c r="P866" i="1"/>
  <c r="P865" i="1"/>
  <c r="P863" i="1"/>
  <c r="P862" i="1"/>
  <c r="P861" i="1"/>
  <c r="P860" i="1"/>
  <c r="P859" i="1"/>
  <c r="P858" i="1"/>
  <c r="P854" i="1"/>
  <c r="P853" i="1"/>
  <c r="P852" i="1"/>
  <c r="P851" i="1"/>
  <c r="P850" i="1"/>
  <c r="P849" i="1"/>
  <c r="P848" i="1"/>
  <c r="P847" i="1"/>
  <c r="P845" i="1"/>
  <c r="P844" i="1"/>
  <c r="P842" i="1"/>
  <c r="P841" i="1"/>
  <c r="P840" i="1"/>
  <c r="P837" i="1"/>
  <c r="P836" i="1"/>
  <c r="P834" i="1"/>
  <c r="P833" i="1"/>
  <c r="P832" i="1"/>
  <c r="P831" i="1"/>
  <c r="P830" i="1"/>
  <c r="P829" i="1"/>
  <c r="P828" i="1"/>
  <c r="P827" i="1"/>
  <c r="P825" i="1"/>
  <c r="P824" i="1"/>
  <c r="P823" i="1"/>
  <c r="P821" i="1"/>
  <c r="P820" i="1"/>
  <c r="P819" i="1"/>
  <c r="P818" i="1"/>
  <c r="P816" i="1"/>
  <c r="P815" i="1"/>
  <c r="P813" i="1"/>
  <c r="P811" i="1"/>
  <c r="P810" i="1"/>
  <c r="P809" i="1"/>
  <c r="P808" i="1"/>
  <c r="P807" i="1"/>
  <c r="P806" i="1"/>
  <c r="P804" i="1"/>
  <c r="P803" i="1"/>
  <c r="P802" i="1"/>
  <c r="P801" i="1"/>
  <c r="Q798" i="1"/>
  <c r="P794" i="1"/>
  <c r="P793" i="1"/>
  <c r="P790" i="1"/>
  <c r="P789" i="1"/>
  <c r="P788" i="1"/>
  <c r="P787" i="1"/>
  <c r="P786" i="1"/>
  <c r="P785" i="1"/>
  <c r="P784" i="1"/>
  <c r="P783" i="1"/>
  <c r="P782" i="1"/>
  <c r="P781" i="1"/>
  <c r="P780" i="1"/>
  <c r="P775" i="1"/>
  <c r="P774" i="1"/>
  <c r="P773" i="1"/>
  <c r="Q772" i="1"/>
  <c r="P771" i="1"/>
  <c r="P770" i="1"/>
  <c r="P769" i="1"/>
  <c r="P768" i="1"/>
  <c r="Q768" i="1" s="1"/>
  <c r="P767" i="1"/>
  <c r="P766" i="1"/>
  <c r="P765" i="1"/>
  <c r="Q765" i="1" s="1"/>
  <c r="Q764" i="1"/>
  <c r="P761" i="1"/>
  <c r="Q760" i="1"/>
  <c r="P759" i="1"/>
  <c r="Q759" i="1" s="1"/>
  <c r="Q757" i="1"/>
  <c r="P756" i="1"/>
  <c r="Q756" i="1" s="1"/>
  <c r="P752" i="1"/>
  <c r="P751" i="1"/>
  <c r="Q751" i="1" s="1"/>
  <c r="P750" i="1"/>
  <c r="P749" i="1"/>
  <c r="P748" i="1"/>
  <c r="P747" i="1"/>
  <c r="Q747" i="1" s="1"/>
  <c r="P746" i="1"/>
  <c r="P745" i="1"/>
  <c r="P744" i="1"/>
  <c r="Q743" i="1"/>
  <c r="Q739" i="1"/>
  <c r="P738" i="1"/>
  <c r="Q737" i="1"/>
  <c r="P736" i="1"/>
  <c r="P735" i="1"/>
  <c r="Q735" i="1" s="1"/>
  <c r="P734" i="1"/>
  <c r="Q726" i="1"/>
  <c r="P724" i="1"/>
  <c r="P723" i="1"/>
  <c r="P722" i="1"/>
  <c r="P720" i="1"/>
  <c r="Q720" i="1" s="1"/>
  <c r="P719" i="1"/>
  <c r="Q716" i="1"/>
  <c r="P715" i="1"/>
  <c r="P714" i="1"/>
  <c r="P713" i="1"/>
  <c r="P709" i="1"/>
  <c r="Q707" i="1"/>
  <c r="P706" i="1"/>
  <c r="P704" i="1"/>
  <c r="P703" i="1"/>
  <c r="P702" i="1"/>
  <c r="P701" i="1"/>
  <c r="P695" i="1"/>
  <c r="P684" i="1"/>
  <c r="P683" i="1"/>
  <c r="P682" i="1"/>
  <c r="Q682" i="1" s="1"/>
  <c r="P681" i="1"/>
  <c r="P680" i="1"/>
  <c r="P679" i="1"/>
  <c r="P677" i="1"/>
  <c r="P676" i="1"/>
  <c r="P675" i="1"/>
  <c r="P674" i="1"/>
  <c r="Q674" i="1" s="1"/>
  <c r="P673" i="1"/>
  <c r="P672" i="1"/>
  <c r="P671" i="1"/>
  <c r="P668" i="1"/>
  <c r="P667" i="1"/>
  <c r="P666" i="1"/>
  <c r="P665" i="1"/>
  <c r="Q665" i="1" s="1"/>
  <c r="P664" i="1"/>
  <c r="P661" i="1"/>
  <c r="P660" i="1"/>
  <c r="P659" i="1"/>
  <c r="Q653" i="1"/>
  <c r="Q652" i="1"/>
  <c r="P651" i="1"/>
  <c r="P650" i="1"/>
  <c r="P649" i="1"/>
  <c r="Q648" i="1"/>
  <c r="P647" i="1"/>
  <c r="Q647" i="1" s="1"/>
  <c r="Q645" i="1"/>
  <c r="Q644" i="1"/>
  <c r="Q638" i="1"/>
  <c r="Q637" i="1"/>
  <c r="P636" i="1"/>
  <c r="Q635" i="1"/>
  <c r="Q633" i="1"/>
  <c r="P631" i="1"/>
  <c r="P629" i="1"/>
  <c r="Q629" i="1" s="1"/>
  <c r="P628" i="1"/>
  <c r="P627" i="1"/>
  <c r="P626" i="1"/>
  <c r="P625" i="1"/>
  <c r="P624" i="1"/>
  <c r="P623" i="1"/>
  <c r="P622" i="1"/>
  <c r="P621" i="1"/>
  <c r="Q621" i="1" s="1"/>
  <c r="P620" i="1"/>
  <c r="P619" i="1"/>
  <c r="P618" i="1"/>
  <c r="P617" i="1"/>
  <c r="P614" i="1"/>
  <c r="P611" i="1"/>
  <c r="P610" i="1"/>
  <c r="P609" i="1"/>
  <c r="P608" i="1"/>
  <c r="P607" i="1"/>
  <c r="P606" i="1"/>
  <c r="P605" i="1"/>
  <c r="P604" i="1"/>
  <c r="P603" i="1"/>
  <c r="P602" i="1"/>
  <c r="Q601" i="1"/>
  <c r="P600" i="1"/>
  <c r="P598" i="1"/>
  <c r="P597" i="1"/>
  <c r="P595" i="1"/>
  <c r="Q594" i="1"/>
  <c r="Q593" i="1"/>
  <c r="Q592" i="1"/>
  <c r="Q591" i="1"/>
  <c r="P587" i="1"/>
  <c r="P586" i="1"/>
  <c r="P585" i="1"/>
  <c r="P584" i="1"/>
  <c r="P583" i="1"/>
  <c r="P582" i="1"/>
  <c r="P581" i="1"/>
  <c r="P580" i="1"/>
  <c r="P578" i="1"/>
  <c r="P576" i="1"/>
  <c r="P575" i="1"/>
  <c r="P574" i="1"/>
  <c r="P572" i="1"/>
  <c r="P571" i="1"/>
  <c r="P570" i="1"/>
  <c r="P569" i="1"/>
  <c r="Q568" i="1"/>
  <c r="P566" i="1"/>
  <c r="P565" i="1"/>
  <c r="P564" i="1"/>
  <c r="P563" i="1"/>
  <c r="P562" i="1"/>
  <c r="P561" i="1"/>
  <c r="P560" i="1"/>
  <c r="Q559" i="1"/>
  <c r="P558" i="1"/>
  <c r="P557" i="1"/>
  <c r="P556" i="1"/>
  <c r="P555" i="1"/>
  <c r="P554" i="1"/>
  <c r="P553" i="1"/>
  <c r="Q553" i="1" s="1"/>
  <c r="P552" i="1"/>
  <c r="P551" i="1"/>
  <c r="P550" i="1"/>
  <c r="P549" i="1"/>
  <c r="P546" i="1"/>
  <c r="P545" i="1"/>
  <c r="P544" i="1"/>
  <c r="Q544" i="1" s="1"/>
  <c r="P543" i="1"/>
  <c r="P542" i="1"/>
  <c r="P540" i="1"/>
  <c r="P539" i="1"/>
  <c r="P538" i="1"/>
  <c r="P537" i="1"/>
  <c r="P536" i="1"/>
  <c r="P535" i="1"/>
  <c r="Q535" i="1" s="1"/>
  <c r="P534" i="1"/>
  <c r="P533" i="1"/>
  <c r="P532" i="1"/>
  <c r="P531" i="1"/>
  <c r="P530" i="1"/>
  <c r="P529" i="1"/>
  <c r="P527" i="1"/>
  <c r="P526" i="1"/>
  <c r="Q526" i="1" s="1"/>
  <c r="P524" i="1"/>
  <c r="P523" i="1"/>
  <c r="P521" i="1"/>
  <c r="P520" i="1"/>
  <c r="P519" i="1"/>
  <c r="P518" i="1"/>
  <c r="P517" i="1"/>
  <c r="Q517" i="1" s="1"/>
  <c r="P516" i="1"/>
  <c r="P515" i="1"/>
  <c r="P514" i="1"/>
  <c r="P513" i="1"/>
  <c r="P511" i="1"/>
  <c r="P510" i="1"/>
  <c r="P509" i="1"/>
  <c r="P508" i="1"/>
  <c r="Q508" i="1" s="1"/>
  <c r="P506" i="1"/>
  <c r="Q505" i="1"/>
  <c r="Q504" i="1"/>
  <c r="P503" i="1"/>
  <c r="P502" i="1"/>
  <c r="P501" i="1"/>
  <c r="P500" i="1"/>
  <c r="P499" i="1"/>
  <c r="P498" i="1"/>
  <c r="P497" i="1"/>
  <c r="P496" i="1"/>
  <c r="P495" i="1"/>
  <c r="P494" i="1"/>
  <c r="P493" i="1"/>
  <c r="P492" i="1"/>
  <c r="P491" i="1"/>
  <c r="P490" i="1"/>
  <c r="P489" i="1"/>
  <c r="P488" i="1"/>
  <c r="P487" i="1"/>
  <c r="P486" i="1"/>
  <c r="P485" i="1"/>
  <c r="P483" i="1"/>
  <c r="P482" i="1"/>
  <c r="P481" i="1"/>
  <c r="P480" i="1"/>
  <c r="P479" i="1"/>
  <c r="P478" i="1"/>
  <c r="P477" i="1"/>
  <c r="P476" i="1"/>
  <c r="P475" i="1"/>
  <c r="P474" i="1"/>
  <c r="P473" i="1"/>
  <c r="P472" i="1"/>
  <c r="P471" i="1"/>
  <c r="P470" i="1"/>
  <c r="P469" i="1"/>
  <c r="P467" i="1"/>
  <c r="P466" i="1"/>
  <c r="P465" i="1"/>
  <c r="P464" i="1"/>
  <c r="P463" i="1"/>
  <c r="P462" i="1"/>
  <c r="P461" i="1"/>
  <c r="P458" i="1"/>
  <c r="P457" i="1"/>
  <c r="P456" i="1"/>
  <c r="P455" i="1"/>
  <c r="P454" i="1"/>
  <c r="P453" i="1"/>
  <c r="P452" i="1"/>
  <c r="P451" i="1"/>
  <c r="P450" i="1"/>
  <c r="P449" i="1"/>
  <c r="P448" i="1"/>
  <c r="Q446" i="1"/>
  <c r="Q445" i="1"/>
  <c r="P444" i="1"/>
  <c r="P443" i="1"/>
  <c r="P442" i="1"/>
  <c r="P440" i="1"/>
  <c r="P439" i="1"/>
  <c r="P438" i="1"/>
  <c r="P436" i="1"/>
  <c r="P435" i="1"/>
  <c r="P434" i="1"/>
  <c r="P433" i="1"/>
  <c r="P431" i="1"/>
  <c r="P430" i="1"/>
  <c r="P427" i="1"/>
  <c r="P426" i="1"/>
  <c r="Q426" i="1" s="1"/>
  <c r="P424" i="1"/>
  <c r="P423" i="1"/>
  <c r="Q423" i="1" s="1"/>
  <c r="Q422" i="1"/>
  <c r="P419" i="1"/>
  <c r="P418" i="1"/>
  <c r="P417" i="1"/>
  <c r="Q417" i="1" s="1"/>
  <c r="P416" i="1"/>
  <c r="P415" i="1"/>
  <c r="P414" i="1"/>
  <c r="P413" i="1"/>
  <c r="P412" i="1"/>
  <c r="P411" i="1"/>
  <c r="P410" i="1"/>
  <c r="P409" i="1"/>
  <c r="P408" i="1"/>
  <c r="Q407" i="1"/>
  <c r="P406" i="1"/>
  <c r="P404" i="1"/>
  <c r="P403" i="1"/>
  <c r="P402" i="1"/>
  <c r="P401" i="1"/>
  <c r="P400" i="1"/>
  <c r="P399" i="1"/>
  <c r="Q398" i="1"/>
  <c r="P397" i="1"/>
  <c r="Q397" i="1" s="1"/>
  <c r="P396" i="1"/>
  <c r="P395" i="1"/>
  <c r="Q395" i="1" s="1"/>
  <c r="P394" i="1"/>
  <c r="Q393" i="1"/>
  <c r="P379" i="1"/>
  <c r="P378" i="1"/>
  <c r="Q377" i="1"/>
  <c r="P376" i="1"/>
  <c r="Q376" i="1" s="1"/>
  <c r="P375" i="1"/>
  <c r="P373" i="1"/>
  <c r="P372" i="1"/>
  <c r="P371" i="1"/>
  <c r="Q370" i="1"/>
  <c r="P369" i="1"/>
  <c r="P368" i="1"/>
  <c r="P367" i="1"/>
  <c r="Q367" i="1" s="1"/>
  <c r="P366" i="1"/>
  <c r="Q366" i="1" s="1"/>
  <c r="Q365" i="1"/>
  <c r="P364" i="1"/>
  <c r="P363" i="1"/>
  <c r="Q363" i="1" s="1"/>
  <c r="P362" i="1"/>
  <c r="P361" i="1"/>
  <c r="P360" i="1"/>
  <c r="Q359" i="1"/>
  <c r="P358" i="1"/>
  <c r="P357" i="1"/>
  <c r="P356" i="1"/>
  <c r="P355" i="1"/>
  <c r="P354" i="1"/>
  <c r="Q353" i="1"/>
  <c r="Q352" i="1"/>
  <c r="Q351" i="1"/>
  <c r="Q350" i="1"/>
  <c r="P349" i="1"/>
  <c r="P348" i="1"/>
  <c r="Q347" i="1"/>
  <c r="P346" i="1"/>
  <c r="P345" i="1"/>
  <c r="P344" i="1"/>
  <c r="P343" i="1"/>
  <c r="P342" i="1"/>
  <c r="P341" i="1"/>
  <c r="P340" i="1"/>
  <c r="Q337" i="1"/>
  <c r="Q336" i="1"/>
  <c r="P335" i="1"/>
  <c r="P334" i="1"/>
  <c r="Q334" i="1" s="1"/>
  <c r="P333" i="1"/>
  <c r="P332" i="1"/>
  <c r="P331" i="1"/>
  <c r="P330" i="1"/>
  <c r="P328" i="1"/>
  <c r="P327" i="1"/>
  <c r="Q326" i="1"/>
  <c r="P325" i="1"/>
  <c r="P323" i="1"/>
  <c r="P322" i="1"/>
  <c r="P321" i="1"/>
  <c r="Q320" i="1"/>
  <c r="P318" i="1"/>
  <c r="Q318" i="1" s="1"/>
  <c r="P310" i="1"/>
  <c r="P309" i="1"/>
  <c r="P308" i="1"/>
  <c r="P307" i="1"/>
  <c r="P306" i="1"/>
  <c r="P304" i="1"/>
  <c r="Q303" i="1"/>
  <c r="Q302" i="1"/>
  <c r="Q301" i="1"/>
  <c r="P300" i="1"/>
  <c r="Q300" i="1" s="1"/>
  <c r="P299" i="1"/>
  <c r="P298" i="1"/>
  <c r="Q284" i="1"/>
  <c r="Q282" i="1"/>
  <c r="Q281" i="1"/>
  <c r="Q280" i="1"/>
  <c r="Q279" i="1"/>
  <c r="Q278" i="1"/>
  <c r="Q273" i="1"/>
  <c r="Q270" i="1"/>
  <c r="Q267" i="1"/>
  <c r="Q266" i="1"/>
  <c r="Q257" i="1"/>
  <c r="Q256" i="1"/>
  <c r="Q255" i="1"/>
  <c r="Q254" i="1"/>
  <c r="Q253" i="1"/>
  <c r="Q252" i="1"/>
  <c r="Q251" i="1"/>
  <c r="Q250" i="1"/>
  <c r="Q249" i="1"/>
  <c r="Q248" i="1"/>
  <c r="Q247" i="1"/>
  <c r="Q198" i="1"/>
  <c r="Q196" i="1"/>
  <c r="Q195" i="1"/>
  <c r="Q194" i="1"/>
  <c r="Q193" i="1"/>
  <c r="Q192" i="1"/>
  <c r="Q191" i="1"/>
  <c r="Q190" i="1"/>
  <c r="Q189" i="1"/>
  <c r="Q188" i="1"/>
  <c r="Q187" i="1"/>
  <c r="Q186" i="1"/>
  <c r="Q185" i="1"/>
  <c r="Q184" i="1"/>
  <c r="Q178" i="1"/>
  <c r="Q177" i="1"/>
  <c r="Q176" i="1"/>
  <c r="Q175" i="1"/>
  <c r="Q174" i="1"/>
  <c r="Q173" i="1"/>
  <c r="Q172" i="1"/>
  <c r="Q171" i="1"/>
  <c r="Q170" i="1"/>
  <c r="Q169" i="1"/>
  <c r="Q168" i="1"/>
  <c r="Q167" i="1"/>
  <c r="Q166" i="1"/>
  <c r="Q165" i="1"/>
  <c r="Q163" i="1"/>
  <c r="Q162" i="1"/>
  <c r="Q135" i="1"/>
  <c r="Q134" i="1"/>
  <c r="Q133" i="1"/>
  <c r="Q128" i="1"/>
  <c r="Q121" i="1"/>
  <c r="Q116" i="1"/>
  <c r="Q110" i="1"/>
  <c r="Q109" i="1"/>
  <c r="Q102" i="1"/>
  <c r="Q94" i="1"/>
  <c r="Q93" i="1"/>
  <c r="Q92" i="1"/>
  <c r="Q91" i="1"/>
  <c r="Q89" i="1"/>
  <c r="Q88" i="1"/>
  <c r="Q87" i="1"/>
  <c r="Q86" i="1"/>
  <c r="Q85" i="1"/>
  <c r="Q62" i="1"/>
  <c r="Q61" i="1"/>
  <c r="Q60" i="1"/>
  <c r="Q59" i="1"/>
  <c r="Q58" i="1"/>
  <c r="Q56" i="1"/>
  <c r="Q55" i="1"/>
  <c r="Q54" i="1"/>
  <c r="Q47" i="1"/>
  <c r="Q46" i="1"/>
  <c r="Q38" i="1"/>
  <c r="Q37" i="1"/>
  <c r="Q36" i="1"/>
  <c r="Q202" i="1"/>
  <c r="Q99" i="1" l="1"/>
  <c r="Q120" i="1"/>
  <c r="Q118" i="1"/>
  <c r="Q90" i="1"/>
  <c r="Q125" i="1"/>
  <c r="Q2883" i="1"/>
  <c r="Q2887" i="1"/>
  <c r="Q3982" i="1"/>
  <c r="Q3990" i="1"/>
  <c r="Q3999" i="1"/>
  <c r="Q4008" i="1"/>
  <c r="Q4263" i="1"/>
  <c r="Q4715" i="1"/>
  <c r="Q4732" i="1"/>
  <c r="Q4780" i="1"/>
  <c r="Q4266" i="1"/>
  <c r="Q3755" i="1"/>
  <c r="Q3980" i="1"/>
  <c r="Q3984" i="1"/>
  <c r="Q3988" i="1"/>
  <c r="Q3993" i="1"/>
  <c r="Q3997" i="1"/>
  <c r="Q4002" i="1"/>
  <c r="Q4006" i="1"/>
  <c r="Q3544" i="1"/>
  <c r="Q2889" i="1"/>
  <c r="Q3903" i="1"/>
  <c r="Q4592" i="1"/>
  <c r="Q4600" i="1"/>
  <c r="Q4612" i="1"/>
  <c r="Q4620" i="1"/>
  <c r="Q4629" i="1"/>
  <c r="Q4638" i="1"/>
  <c r="Q4704" i="1"/>
  <c r="Q4743" i="1"/>
  <c r="Q4240" i="1"/>
  <c r="Q4695" i="1"/>
  <c r="Q4016" i="1"/>
  <c r="Q3190" i="1"/>
  <c r="Q3555" i="1"/>
  <c r="Q3563" i="1"/>
  <c r="Q3087" i="1"/>
  <c r="Q97" i="1"/>
  <c r="Q3533" i="1"/>
  <c r="Q3773" i="1"/>
  <c r="Q4596" i="1"/>
  <c r="Q4604" i="1"/>
  <c r="Q4616" i="1"/>
  <c r="Q4625" i="1"/>
  <c r="Q4633" i="1"/>
  <c r="Q3655" i="1"/>
  <c r="Q3663" i="1"/>
  <c r="Q3672" i="1"/>
  <c r="Q3536" i="1"/>
  <c r="Q141" i="1"/>
  <c r="Q149" i="1"/>
  <c r="Q157" i="1"/>
  <c r="Q2854" i="1"/>
  <c r="Q32" i="1"/>
  <c r="Q3226" i="1"/>
  <c r="Q107" i="1"/>
  <c r="Q127" i="1"/>
  <c r="Q139" i="1"/>
  <c r="Q147" i="1"/>
  <c r="Q155" i="1"/>
  <c r="Q265" i="1"/>
  <c r="Q4425" i="1"/>
  <c r="Q2847" i="1"/>
  <c r="Q2940" i="1"/>
  <c r="Q3224" i="1"/>
  <c r="Q2957" i="1"/>
  <c r="Q2965" i="1"/>
  <c r="Q2973" i="1"/>
  <c r="Q2981" i="1"/>
  <c r="Q2989" i="1"/>
  <c r="Q2997" i="1"/>
  <c r="Q3005" i="1"/>
  <c r="Q3013" i="1"/>
  <c r="Q3021" i="1"/>
  <c r="Q3029" i="1"/>
  <c r="Q3037" i="1"/>
  <c r="Q3045" i="1"/>
  <c r="Q3053" i="1"/>
  <c r="Q3069" i="1"/>
  <c r="Q3077" i="1"/>
  <c r="Q3125" i="1"/>
  <c r="Q3133" i="1"/>
  <c r="Q3141" i="1"/>
  <c r="Q3151" i="1"/>
  <c r="Q3159" i="1"/>
  <c r="Q3167" i="1"/>
  <c r="Q3175" i="1"/>
  <c r="Q3184" i="1"/>
  <c r="Q3252" i="1"/>
  <c r="Q3268" i="1"/>
  <c r="Q3334" i="1"/>
  <c r="Q3353" i="1"/>
  <c r="Q3361" i="1"/>
  <c r="Q3561" i="1"/>
  <c r="Q3740" i="1"/>
  <c r="Q3763" i="1"/>
  <c r="Q3393" i="1"/>
  <c r="Q3417" i="1"/>
  <c r="Q3433" i="1"/>
  <c r="Q3449" i="1"/>
  <c r="Q3782" i="1"/>
  <c r="Q3790" i="1"/>
  <c r="Q3804" i="1"/>
  <c r="Q3812" i="1"/>
  <c r="Q3820" i="1"/>
  <c r="Q3828" i="1"/>
  <c r="Q3836" i="1"/>
  <c r="Q3844" i="1"/>
  <c r="Q3853" i="1"/>
  <c r="Q3864" i="1"/>
  <c r="Q2959" i="1"/>
  <c r="Q3007" i="1"/>
  <c r="Q3031" i="1"/>
  <c r="Q3039" i="1"/>
  <c r="Q3055" i="1"/>
  <c r="Q3079" i="1"/>
  <c r="Q4224" i="1"/>
  <c r="Q4598" i="1"/>
  <c r="Q4607" i="1"/>
  <c r="Q4618" i="1"/>
  <c r="Q4627" i="1"/>
  <c r="Q4636" i="1"/>
  <c r="Q4679" i="1"/>
  <c r="Q4702" i="1"/>
  <c r="Q4741" i="1"/>
  <c r="Q4454" i="1"/>
  <c r="Q4727" i="1"/>
  <c r="Q4597" i="1"/>
  <c r="Q4605" i="1"/>
  <c r="Q4617" i="1"/>
  <c r="Q4626" i="1"/>
  <c r="Q4635" i="1"/>
  <c r="Q4678" i="1"/>
  <c r="Q4783" i="1"/>
  <c r="Q126" i="1"/>
  <c r="Q2888" i="1"/>
  <c r="Q3543" i="1"/>
  <c r="Q3754" i="1"/>
  <c r="Q3981" i="1"/>
  <c r="Q3989" i="1"/>
  <c r="Q3998" i="1"/>
  <c r="Q4007" i="1"/>
  <c r="Q4497" i="1"/>
  <c r="Q4506" i="1"/>
  <c r="Q4514" i="1"/>
  <c r="Q4523" i="1"/>
  <c r="Q2956" i="1"/>
  <c r="Q2964" i="1"/>
  <c r="Q2972" i="1"/>
  <c r="Q2980" i="1"/>
  <c r="Q2988" i="1"/>
  <c r="Q2996" i="1"/>
  <c r="Q3004" i="1"/>
  <c r="Q3012" i="1"/>
  <c r="Q3020" i="1"/>
  <c r="Q3028" i="1"/>
  <c r="Q3036" i="1"/>
  <c r="Q3044" i="1"/>
  <c r="Q3052" i="1"/>
  <c r="Q3060" i="1"/>
  <c r="Q3068" i="1"/>
  <c r="Q3076" i="1"/>
  <c r="Q3560" i="1"/>
  <c r="Q3568" i="1"/>
  <c r="Q3863" i="1"/>
  <c r="Q4009" i="1"/>
  <c r="Q2986" i="1"/>
  <c r="Q2990" i="1"/>
  <c r="Q2998" i="1"/>
  <c r="Q3002" i="1"/>
  <c r="Q3038" i="1"/>
  <c r="Q3386" i="1"/>
  <c r="Q3845" i="1"/>
  <c r="Q3871" i="1"/>
  <c r="Q4694" i="1"/>
  <c r="Q3234" i="1"/>
  <c r="Q3246" i="1"/>
  <c r="Q3581" i="1"/>
  <c r="Q3591" i="1"/>
  <c r="Q3599" i="1"/>
  <c r="Q3607" i="1"/>
  <c r="Q3615" i="1"/>
  <c r="Q3623" i="1"/>
  <c r="Q3631" i="1"/>
  <c r="Q3640" i="1"/>
  <c r="Q3648" i="1"/>
  <c r="Q2955" i="1"/>
  <c r="Q2963" i="1"/>
  <c r="Q2967" i="1"/>
  <c r="Q2971" i="1"/>
  <c r="Q2975" i="1"/>
  <c r="Q2979" i="1"/>
  <c r="Q2983" i="1"/>
  <c r="Q2987" i="1"/>
  <c r="Q2991" i="1"/>
  <c r="Q2995" i="1"/>
  <c r="Q2999" i="1"/>
  <c r="Q3003" i="1"/>
  <c r="Q3011" i="1"/>
  <c r="Q3015" i="1"/>
  <c r="Q3019" i="1"/>
  <c r="Q3023" i="1"/>
  <c r="Q3027" i="1"/>
  <c r="Q3035" i="1"/>
  <c r="Q3043" i="1"/>
  <c r="Q3047" i="1"/>
  <c r="Q3051" i="1"/>
  <c r="Q3059" i="1"/>
  <c r="Q3063" i="1"/>
  <c r="Q3067" i="1"/>
  <c r="Q3071" i="1"/>
  <c r="Q3075" i="1"/>
  <c r="Q3559" i="1"/>
  <c r="Q3567" i="1"/>
  <c r="Q3742" i="1"/>
  <c r="Q3765" i="1"/>
  <c r="Q3846" i="1"/>
  <c r="Q3862" i="1"/>
  <c r="Q3868" i="1"/>
  <c r="Q4010" i="1"/>
  <c r="Q3379" i="1"/>
  <c r="Q3784" i="1"/>
  <c r="Q4744" i="1"/>
  <c r="Q106" i="1"/>
  <c r="Q122" i="1"/>
  <c r="Q138" i="1"/>
  <c r="Q146" i="1"/>
  <c r="Q154" i="1"/>
  <c r="Q180" i="1"/>
  <c r="Q2866" i="1"/>
  <c r="Q2874" i="1"/>
  <c r="Q2884" i="1"/>
  <c r="Q3758" i="1"/>
  <c r="Q3985" i="1"/>
  <c r="Q3994" i="1"/>
  <c r="Q4003" i="1"/>
  <c r="Q4545" i="1"/>
  <c r="Q4553" i="1"/>
  <c r="Q4561" i="1"/>
  <c r="Q4569" i="1"/>
  <c r="Q4577" i="1"/>
  <c r="Q4593" i="1"/>
  <c r="Q4601" i="1"/>
  <c r="Q4613" i="1"/>
  <c r="Q4622" i="1"/>
  <c r="Q4630" i="1"/>
  <c r="Q4639" i="1"/>
  <c r="Q2960" i="1"/>
  <c r="Q2968" i="1"/>
  <c r="Q2976" i="1"/>
  <c r="Q2984" i="1"/>
  <c r="Q2992" i="1"/>
  <c r="Q3000" i="1"/>
  <c r="Q3008" i="1"/>
  <c r="Q3016" i="1"/>
  <c r="Q3024" i="1"/>
  <c r="Q3032" i="1"/>
  <c r="Q3040" i="1"/>
  <c r="Q3048" i="1"/>
  <c r="Q3056" i="1"/>
  <c r="Q3064" i="1"/>
  <c r="Q3072" i="1"/>
  <c r="Q3080" i="1"/>
  <c r="Q3089" i="1"/>
  <c r="Q3098" i="1"/>
  <c r="Q3107" i="1"/>
  <c r="Q3228" i="1"/>
  <c r="Q3264" i="1"/>
  <c r="Q3274" i="1"/>
  <c r="Q3282" i="1"/>
  <c r="Q3290" i="1"/>
  <c r="Q3298" i="1"/>
  <c r="Q3306" i="1"/>
  <c r="Q3314" i="1"/>
  <c r="Q3322" i="1"/>
  <c r="Q3330" i="1"/>
  <c r="Q3338" i="1"/>
  <c r="Q3349" i="1"/>
  <c r="Q3357" i="1"/>
  <c r="Q3365" i="1"/>
  <c r="Q3373" i="1"/>
  <c r="Q3381" i="1"/>
  <c r="Q3389" i="1"/>
  <c r="Q3397" i="1"/>
  <c r="Q3405" i="1"/>
  <c r="Q3413" i="1"/>
  <c r="Q3421" i="1"/>
  <c r="Q3429" i="1"/>
  <c r="Q3437" i="1"/>
  <c r="Q3445" i="1"/>
  <c r="Q3453" i="1"/>
  <c r="Q3461" i="1"/>
  <c r="Q3469" i="1"/>
  <c r="Q3477" i="1"/>
  <c r="Q3485" i="1"/>
  <c r="Q3493" i="1"/>
  <c r="Q3501" i="1"/>
  <c r="Q3509" i="1"/>
  <c r="Q3519" i="1"/>
  <c r="Q3527" i="1"/>
  <c r="Q3556" i="1"/>
  <c r="Q3564" i="1"/>
  <c r="Q3869" i="1"/>
  <c r="Q123" i="1"/>
  <c r="Q2885" i="1"/>
  <c r="Q3248" i="1"/>
  <c r="Q3759" i="1"/>
  <c r="Q3986" i="1"/>
  <c r="Q3995" i="1"/>
  <c r="Q4004" i="1"/>
  <c r="Q4594" i="1"/>
  <c r="Q4602" i="1"/>
  <c r="Q4614" i="1"/>
  <c r="Q4623" i="1"/>
  <c r="Q4631" i="1"/>
  <c r="Q4640" i="1"/>
  <c r="Q2961" i="1"/>
  <c r="Q2969" i="1"/>
  <c r="Q2977" i="1"/>
  <c r="Q2985" i="1"/>
  <c r="Q2993" i="1"/>
  <c r="Q3001" i="1"/>
  <c r="Q3009" i="1"/>
  <c r="Q3017" i="1"/>
  <c r="Q3025" i="1"/>
  <c r="Q3033" i="1"/>
  <c r="Q3041" i="1"/>
  <c r="Q3049" i="1"/>
  <c r="Q3057" i="1"/>
  <c r="Q3065" i="1"/>
  <c r="Q3073" i="1"/>
  <c r="Q3275" i="1"/>
  <c r="Q3494" i="1"/>
  <c r="Q3557" i="1"/>
  <c r="Q3565" i="1"/>
  <c r="Q3870" i="1"/>
  <c r="Q3471" i="1"/>
  <c r="Q617" i="1"/>
  <c r="Q692" i="1"/>
  <c r="Q905" i="1"/>
  <c r="Q1091" i="1"/>
  <c r="Q1694" i="1"/>
  <c r="Q1718" i="1"/>
  <c r="Q4565" i="1"/>
  <c r="Q3824" i="1"/>
  <c r="Q678" i="1"/>
  <c r="Q712" i="1"/>
  <c r="Q1726" i="1"/>
  <c r="Q2473" i="1"/>
  <c r="Q4332" i="1"/>
  <c r="Q3849" i="1"/>
  <c r="Q4013" i="1"/>
  <c r="Q475" i="1"/>
  <c r="Q669" i="1"/>
  <c r="Q703" i="1"/>
  <c r="Q1710" i="1"/>
  <c r="Q2465" i="1"/>
  <c r="Q4316" i="1"/>
  <c r="Q1173" i="1"/>
  <c r="Q2751" i="1"/>
  <c r="Q3105" i="1"/>
  <c r="Q3145" i="1"/>
  <c r="Q3347" i="1"/>
  <c r="Q3806" i="1"/>
  <c r="Q3858" i="1"/>
  <c r="Q676" i="1"/>
  <c r="Q130" i="1"/>
  <c r="Q514" i="1"/>
  <c r="Q523" i="1"/>
  <c r="Q540" i="1"/>
  <c r="Q558" i="1"/>
  <c r="Q725" i="1"/>
  <c r="Q1103" i="1"/>
  <c r="Q1557" i="1"/>
  <c r="Q1583" i="1"/>
  <c r="Q1600" i="1"/>
  <c r="Q1617" i="1"/>
  <c r="Q1651" i="1"/>
  <c r="Q1739" i="1"/>
  <c r="Q1914" i="1"/>
  <c r="Q1930" i="1"/>
  <c r="Q1980" i="1"/>
  <c r="Q2061" i="1"/>
  <c r="Q2069" i="1"/>
  <c r="Q2086" i="1"/>
  <c r="Q2135" i="1"/>
  <c r="Q2495" i="1"/>
  <c r="Q2598" i="1"/>
  <c r="Q2858" i="1"/>
  <c r="Q2892" i="1"/>
  <c r="Q3571" i="1"/>
  <c r="Q3914" i="1"/>
  <c r="Q3924" i="1"/>
  <c r="Q3935" i="1"/>
  <c r="Q3943" i="1"/>
  <c r="Q3952" i="1"/>
  <c r="Q3960" i="1"/>
  <c r="Q3968" i="1"/>
  <c r="Q115" i="1"/>
  <c r="Q804" i="1"/>
  <c r="Q919" i="1"/>
  <c r="Q1193" i="1"/>
  <c r="Q1210" i="1"/>
  <c r="Q1234" i="1"/>
  <c r="Q1258" i="1"/>
  <c r="Q1274" i="1"/>
  <c r="Q323" i="1"/>
  <c r="Q532" i="1"/>
  <c r="Q550" i="1"/>
  <c r="Q1116" i="1"/>
  <c r="Q1375" i="1"/>
  <c r="Q1484" i="1"/>
  <c r="Q1502" i="1"/>
  <c r="Q1520" i="1"/>
  <c r="Q1591" i="1"/>
  <c r="Q1625" i="1"/>
  <c r="Q1906" i="1"/>
  <c r="Q1955" i="1"/>
  <c r="Q1972" i="1"/>
  <c r="Q2094" i="1"/>
  <c r="Q2302" i="1"/>
  <c r="Q2342" i="1"/>
  <c r="Q3231" i="1"/>
  <c r="Q3532" i="1"/>
  <c r="Q3772" i="1"/>
  <c r="Q3906" i="1"/>
  <c r="Q269" i="1"/>
  <c r="Q1968" i="1"/>
  <c r="Q3656" i="1"/>
  <c r="Q3664" i="1"/>
  <c r="Q3673" i="1"/>
  <c r="Q3682" i="1"/>
  <c r="Q3691" i="1"/>
  <c r="Q3699" i="1"/>
  <c r="Q3707" i="1"/>
  <c r="Q3716" i="1"/>
  <c r="Q3724" i="1"/>
  <c r="Q3734" i="1"/>
  <c r="Q111" i="1"/>
  <c r="Q1139" i="1"/>
  <c r="Q2864" i="1"/>
  <c r="Q2872" i="1"/>
  <c r="Q3096" i="1"/>
  <c r="Q3270" i="1"/>
  <c r="Q3280" i="1"/>
  <c r="Q3288" i="1"/>
  <c r="Q3296" i="1"/>
  <c r="Q3304" i="1"/>
  <c r="Q3312" i="1"/>
  <c r="Q3320" i="1"/>
  <c r="Q3328" i="1"/>
  <c r="Q3336" i="1"/>
  <c r="Q3355" i="1"/>
  <c r="Q3363" i="1"/>
  <c r="Q3371" i="1"/>
  <c r="Q3387" i="1"/>
  <c r="Q3395" i="1"/>
  <c r="Q3403" i="1"/>
  <c r="Q3411" i="1"/>
  <c r="Q3419" i="1"/>
  <c r="Q3427" i="1"/>
  <c r="Q3435" i="1"/>
  <c r="Q3443" i="1"/>
  <c r="Q3451" i="1"/>
  <c r="Q3459" i="1"/>
  <c r="Q3467" i="1"/>
  <c r="Q3475" i="1"/>
  <c r="Q3483" i="1"/>
  <c r="Q3491" i="1"/>
  <c r="Q3499" i="1"/>
  <c r="Q3507" i="1"/>
  <c r="Q3516" i="1"/>
  <c r="Q3525" i="1"/>
  <c r="Q3877" i="1"/>
  <c r="Q4031" i="1"/>
  <c r="Q4039" i="1"/>
  <c r="Q4050" i="1"/>
  <c r="Q4059" i="1"/>
  <c r="Q4068" i="1"/>
  <c r="Q4077" i="1"/>
  <c r="Q4087" i="1"/>
  <c r="Q4097" i="1"/>
  <c r="Q4105" i="1"/>
  <c r="Q4249" i="1"/>
  <c r="Q4268" i="1"/>
  <c r="Q4276" i="1"/>
  <c r="Q4392" i="1"/>
  <c r="Q4414" i="1"/>
  <c r="Q4422" i="1"/>
  <c r="Q4430" i="1"/>
  <c r="Q4438" i="1"/>
  <c r="Q4446" i="1"/>
  <c r="Q4493" i="1"/>
  <c r="Q4502" i="1"/>
  <c r="Q4510" i="1"/>
  <c r="Q4518" i="1"/>
  <c r="Q4701" i="1"/>
  <c r="Q4709" i="1"/>
  <c r="Q4758" i="1"/>
  <c r="Q4787" i="1"/>
  <c r="Q3242" i="1"/>
  <c r="Q3577" i="1"/>
  <c r="Q3587" i="1"/>
  <c r="Q3595" i="1"/>
  <c r="Q3603" i="1"/>
  <c r="Q3611" i="1"/>
  <c r="Q3619" i="1"/>
  <c r="Q3627" i="1"/>
  <c r="Q3635" i="1"/>
  <c r="Q3644" i="1"/>
  <c r="Q3652" i="1"/>
  <c r="Q3660" i="1"/>
  <c r="Q3668" i="1"/>
  <c r="Q3677" i="1"/>
  <c r="Q3687" i="1"/>
  <c r="Q3695" i="1"/>
  <c r="Q3703" i="1"/>
  <c r="Q3711" i="1"/>
  <c r="Q3720" i="1"/>
  <c r="Q3728" i="1"/>
  <c r="Q3738" i="1"/>
  <c r="Q3762" i="1"/>
  <c r="Q3852" i="1"/>
  <c r="Q3887" i="1"/>
  <c r="Q4015" i="1"/>
  <c r="Q574" i="1"/>
  <c r="Q1416" i="1"/>
  <c r="Q1672" i="1"/>
  <c r="Q2855" i="1"/>
  <c r="Q2873" i="1"/>
  <c r="Q2935" i="1"/>
  <c r="Q3088" i="1"/>
  <c r="Q3097" i="1"/>
  <c r="Q3195" i="1"/>
  <c r="Q3203" i="1"/>
  <c r="Q3263" i="1"/>
  <c r="Q3380" i="1"/>
  <c r="Q3388" i="1"/>
  <c r="Q3396" i="1"/>
  <c r="Q3420" i="1"/>
  <c r="Q3428" i="1"/>
  <c r="Q3436" i="1"/>
  <c r="Q3444" i="1"/>
  <c r="Q3460" i="1"/>
  <c r="Q3468" i="1"/>
  <c r="Q3484" i="1"/>
  <c r="Q3500" i="1"/>
  <c r="Q3508" i="1"/>
  <c r="Q3517" i="1"/>
  <c r="Q3526" i="1"/>
  <c r="Q3600" i="1"/>
  <c r="Q3616" i="1"/>
  <c r="Q3708" i="1"/>
  <c r="Q3717" i="1"/>
  <c r="Q3725" i="1"/>
  <c r="Q3735" i="1"/>
  <c r="Q3815" i="1"/>
  <c r="Q4119" i="1"/>
  <c r="Q2451" i="1"/>
  <c r="Q2512" i="1"/>
  <c r="Q2760" i="1"/>
  <c r="Q2769" i="1"/>
  <c r="Q2777" i="1"/>
  <c r="Q2785" i="1"/>
  <c r="Q2793" i="1"/>
  <c r="Q2801" i="1"/>
  <c r="Q2809" i="1"/>
  <c r="Q2817" i="1"/>
  <c r="Q2826" i="1"/>
  <c r="Q2840" i="1"/>
  <c r="Q2909" i="1"/>
  <c r="Q2917" i="1"/>
  <c r="Q2925" i="1"/>
  <c r="Q3113" i="1"/>
  <c r="Q4118" i="1"/>
  <c r="Q4137" i="1"/>
  <c r="Q4145" i="1"/>
  <c r="Q4154" i="1"/>
  <c r="Q4162" i="1"/>
  <c r="Q4171" i="1"/>
  <c r="Q4179" i="1"/>
  <c r="Q4188" i="1"/>
  <c r="Q4197" i="1"/>
  <c r="Q4206" i="1"/>
  <c r="Q4214" i="1"/>
  <c r="Q4232" i="1"/>
  <c r="Q4683" i="1"/>
  <c r="Q4788" i="1"/>
  <c r="Q3194" i="1"/>
  <c r="Q3202" i="1"/>
  <c r="Q3210" i="1"/>
  <c r="Q3218" i="1"/>
  <c r="Q1248" i="1"/>
  <c r="Q1264" i="1"/>
  <c r="Q1799" i="1"/>
  <c r="Q3726" i="1"/>
  <c r="Q2471" i="1"/>
  <c r="Q2480" i="1"/>
  <c r="Q2489" i="1"/>
  <c r="Q2934" i="1"/>
  <c r="Q2942" i="1"/>
  <c r="Q4242" i="1"/>
  <c r="Q4539" i="1"/>
  <c r="Q4547" i="1"/>
  <c r="Q4555" i="1"/>
  <c r="Q3127" i="1"/>
  <c r="Q3135" i="1"/>
  <c r="Q3153" i="1"/>
  <c r="Q3161" i="1"/>
  <c r="Q3169" i="1"/>
  <c r="Q3177" i="1"/>
  <c r="Q3186" i="1"/>
  <c r="Q3254" i="1"/>
  <c r="Q3792" i="1"/>
  <c r="Q3814" i="1"/>
  <c r="Q3822" i="1"/>
  <c r="Q3830" i="1"/>
  <c r="Q3838" i="1"/>
  <c r="Q3262" i="1"/>
  <c r="Q860" i="1"/>
  <c r="Q4287" i="1"/>
  <c r="Q4311" i="1"/>
  <c r="Q4367" i="1"/>
  <c r="Q4124" i="1"/>
  <c r="Q4150" i="1"/>
  <c r="Q4168" i="1"/>
  <c r="Q4185" i="1"/>
  <c r="Q4203" i="1"/>
  <c r="Q4220" i="1"/>
  <c r="Q4464" i="1"/>
  <c r="Q4560" i="1"/>
  <c r="Q2836" i="1"/>
  <c r="Q2906" i="1"/>
  <c r="Q3132" i="1"/>
  <c r="Q3140" i="1"/>
  <c r="Q3158" i="1"/>
  <c r="Q3166" i="1"/>
  <c r="Q3174" i="1"/>
  <c r="Q3183" i="1"/>
  <c r="Q3243" i="1"/>
  <c r="Q3789" i="1"/>
  <c r="Q4692" i="1"/>
  <c r="Q2781" i="1"/>
  <c r="Q3216" i="1"/>
  <c r="Q1593" i="1"/>
  <c r="Q4789" i="1"/>
  <c r="Q1798" i="1"/>
  <c r="Q1377" i="1"/>
  <c r="Q4307" i="1"/>
  <c r="Q3424" i="1"/>
  <c r="Q2755" i="1"/>
  <c r="Q2773" i="1"/>
  <c r="Q2905" i="1"/>
  <c r="Q3139" i="1"/>
  <c r="Q3173" i="1"/>
  <c r="Q3230" i="1"/>
  <c r="Q3308" i="1"/>
  <c r="Q3324" i="1"/>
  <c r="Q3415" i="1"/>
  <c r="Q3530" i="1"/>
  <c r="Q3771" i="1"/>
  <c r="Q4238" i="1"/>
  <c r="Q4691" i="1"/>
  <c r="Q4738" i="1"/>
  <c r="Q4757" i="1"/>
  <c r="Q3061" i="1"/>
  <c r="Q2923" i="1"/>
  <c r="Q3872" i="1"/>
  <c r="Q3109" i="1"/>
  <c r="Q2453" i="1"/>
  <c r="Q2868" i="1"/>
  <c r="Q2876" i="1"/>
  <c r="Q4725" i="1"/>
  <c r="Q3083" i="1"/>
  <c r="Q3091" i="1"/>
  <c r="Q3101" i="1"/>
  <c r="Q3266" i="1"/>
  <c r="Q3276" i="1"/>
  <c r="Q3284" i="1"/>
  <c r="Q3292" i="1"/>
  <c r="Q3300" i="1"/>
  <c r="Q3316" i="1"/>
  <c r="Q3332" i="1"/>
  <c r="Q3340" i="1"/>
  <c r="Q3351" i="1"/>
  <c r="Q3359" i="1"/>
  <c r="Q3367" i="1"/>
  <c r="Q3375" i="1"/>
  <c r="Q3383" i="1"/>
  <c r="Q3391" i="1"/>
  <c r="Q3399" i="1"/>
  <c r="Q3407" i="1"/>
  <c r="Q3423" i="1"/>
  <c r="Q3431" i="1"/>
  <c r="Q3439" i="1"/>
  <c r="Q3447" i="1"/>
  <c r="Q3455" i="1"/>
  <c r="Q3463" i="1"/>
  <c r="Q3479" i="1"/>
  <c r="Q3487" i="1"/>
  <c r="Q3495" i="1"/>
  <c r="Q3503" i="1"/>
  <c r="Q3511" i="1"/>
  <c r="Q3521" i="1"/>
  <c r="Q142" i="1"/>
  <c r="Q1112" i="1"/>
  <c r="Q1525" i="1"/>
  <c r="Q1570" i="1"/>
  <c r="Q1655" i="1"/>
  <c r="Q1910" i="1"/>
  <c r="Q1935" i="1"/>
  <c r="Q1959" i="1"/>
  <c r="Q2065" i="1"/>
  <c r="Q2314" i="1"/>
  <c r="Q2491" i="1"/>
  <c r="Q2594" i="1"/>
  <c r="Q3766" i="1"/>
  <c r="Q3920" i="1"/>
  <c r="Q3947" i="1"/>
  <c r="Q4054" i="1"/>
  <c r="Q4091" i="1"/>
  <c r="Q4272" i="1"/>
  <c r="Q4705" i="1"/>
  <c r="Q3743" i="1"/>
  <c r="Q3084" i="1"/>
  <c r="Q4413" i="1"/>
  <c r="Q4437" i="1"/>
  <c r="Q143" i="1"/>
  <c r="Q159" i="1"/>
  <c r="Q274" i="1"/>
  <c r="Q1686" i="1"/>
  <c r="Q2439" i="1"/>
  <c r="Q2623" i="1"/>
  <c r="Q2764" i="1"/>
  <c r="Q2789" i="1"/>
  <c r="Q2797" i="1"/>
  <c r="Q2805" i="1"/>
  <c r="Q2813" i="1"/>
  <c r="Q2821" i="1"/>
  <c r="Q2835" i="1"/>
  <c r="Q2913" i="1"/>
  <c r="Q2921" i="1"/>
  <c r="Q2929" i="1"/>
  <c r="Q3777" i="1"/>
  <c r="Q3860" i="1"/>
  <c r="Q3883" i="1"/>
  <c r="Q4122" i="1"/>
  <c r="Q4141" i="1"/>
  <c r="Q4149" i="1"/>
  <c r="Q4158" i="1"/>
  <c r="Q4167" i="1"/>
  <c r="Q4175" i="1"/>
  <c r="Q4184" i="1"/>
  <c r="Q4192" i="1"/>
  <c r="Q4201" i="1"/>
  <c r="Q4210" i="1"/>
  <c r="Q4219" i="1"/>
  <c r="Q4228" i="1"/>
  <c r="Q4755" i="1"/>
  <c r="Q3198" i="1"/>
  <c r="Q3206" i="1"/>
  <c r="Q3214" i="1"/>
  <c r="Q3222" i="1"/>
  <c r="Q3540" i="1"/>
  <c r="Q4143" i="1"/>
  <c r="Q4677" i="1"/>
  <c r="Q150" i="1"/>
  <c r="Q1463" i="1"/>
  <c r="Q1488" i="1"/>
  <c r="Q1587" i="1"/>
  <c r="Q1629" i="1"/>
  <c r="Q1647" i="1"/>
  <c r="Q1918" i="1"/>
  <c r="Q2256" i="1"/>
  <c r="Q2322" i="1"/>
  <c r="Q2499" i="1"/>
  <c r="Q2556" i="1"/>
  <c r="Q3776" i="1"/>
  <c r="Q3892" i="1"/>
  <c r="Q3931" i="1"/>
  <c r="Q3956" i="1"/>
  <c r="Q4035" i="1"/>
  <c r="Q4063" i="1"/>
  <c r="Q4081" i="1"/>
  <c r="Q4112" i="1"/>
  <c r="Q4421" i="1"/>
  <c r="Q103" i="1"/>
  <c r="Q1704" i="1"/>
  <c r="Q1720" i="1"/>
  <c r="Q2467" i="1"/>
  <c r="Q2476" i="1"/>
  <c r="Q2484" i="1"/>
  <c r="Q2697" i="1"/>
  <c r="Q2845" i="1"/>
  <c r="Q2938" i="1"/>
  <c r="Q4246" i="1"/>
  <c r="Q4318" i="1"/>
  <c r="Q4334" i="1"/>
  <c r="Q4350" i="1"/>
  <c r="Q4543" i="1"/>
  <c r="Q4551" i="1"/>
  <c r="Q3120" i="1"/>
  <c r="Q3131" i="1"/>
  <c r="Q3149" i="1"/>
  <c r="Q3157" i="1"/>
  <c r="Q3165" i="1"/>
  <c r="Q3181" i="1"/>
  <c r="Q3250" i="1"/>
  <c r="Q3258" i="1"/>
  <c r="Q3779" i="1"/>
  <c r="Q3788" i="1"/>
  <c r="Q3802" i="1"/>
  <c r="Q3810" i="1"/>
  <c r="Q3818" i="1"/>
  <c r="Q3826" i="1"/>
  <c r="Q3834" i="1"/>
  <c r="Q3842" i="1"/>
  <c r="Q513" i="1"/>
  <c r="Q158" i="1"/>
  <c r="Q1471" i="1"/>
  <c r="Q1506" i="1"/>
  <c r="Q1553" i="1"/>
  <c r="Q1579" i="1"/>
  <c r="Q1612" i="1"/>
  <c r="Q1637" i="1"/>
  <c r="Q1926" i="1"/>
  <c r="Q1951" i="1"/>
  <c r="Q1976" i="1"/>
  <c r="Q2247" i="1"/>
  <c r="Q2330" i="1"/>
  <c r="Q2356" i="1"/>
  <c r="Q2383" i="1"/>
  <c r="Q2423" i="1"/>
  <c r="Q2896" i="1"/>
  <c r="Q3859" i="1"/>
  <c r="Q3910" i="1"/>
  <c r="Q3939" i="1"/>
  <c r="Q3964" i="1"/>
  <c r="Q4043" i="1"/>
  <c r="Q4101" i="1"/>
  <c r="Q4280" i="1"/>
  <c r="Q3847" i="1"/>
  <c r="Q4011" i="1"/>
  <c r="Q2861" i="1"/>
  <c r="Q3352" i="1"/>
  <c r="Q4429" i="1"/>
  <c r="Q569" i="1"/>
  <c r="Q1526" i="1"/>
  <c r="Q151" i="1"/>
  <c r="Q1252" i="1"/>
  <c r="Q891" i="1"/>
  <c r="Q105" i="1"/>
  <c r="Q137" i="1"/>
  <c r="Q145" i="1"/>
  <c r="Q153" i="1"/>
  <c r="Q161" i="1"/>
  <c r="Q276" i="1"/>
  <c r="Q1102" i="1"/>
  <c r="Q1115" i="1"/>
  <c r="Q1341" i="1"/>
  <c r="Q1738" i="1"/>
  <c r="Q4700" i="1"/>
  <c r="Q3753" i="1"/>
  <c r="Q3850" i="1"/>
  <c r="Q4014" i="1"/>
  <c r="Q2595" i="1"/>
  <c r="Q131" i="1"/>
  <c r="Q1359" i="1"/>
  <c r="Q1367" i="1"/>
  <c r="Q1468" i="1"/>
  <c r="Q1485" i="1"/>
  <c r="Q1503" i="1"/>
  <c r="Q1521" i="1"/>
  <c r="Q1550" i="1"/>
  <c r="Q1567" i="1"/>
  <c r="Q1576" i="1"/>
  <c r="Q1592" i="1"/>
  <c r="Q1609" i="1"/>
  <c r="Q1387" i="1"/>
  <c r="P2126" i="1"/>
  <c r="Q2126" i="1" s="1"/>
  <c r="Q778" i="1"/>
  <c r="Q1334" i="1"/>
  <c r="Q1351" i="1"/>
  <c r="Q1376" i="1"/>
  <c r="Q1460" i="1"/>
  <c r="Q1476" i="1"/>
  <c r="Q1494" i="1"/>
  <c r="Q1512" i="1"/>
  <c r="Q1530" i="1"/>
  <c r="Q1558" i="1"/>
  <c r="Q1584" i="1"/>
  <c r="Q1601" i="1"/>
  <c r="Q1661" i="1"/>
  <c r="Q4303" i="1"/>
  <c r="Q4355" i="1"/>
  <c r="Q333" i="1"/>
  <c r="P1702" i="1"/>
  <c r="Q1702" i="1" s="1"/>
  <c r="P2182" i="1"/>
  <c r="Q2182" i="1" s="1"/>
  <c r="P4356" i="1"/>
  <c r="Q4356" i="1" s="1"/>
  <c r="Q1815" i="1"/>
  <c r="Q2034" i="1"/>
  <c r="Q1676" i="1"/>
  <c r="Q1944" i="1"/>
  <c r="Q2508" i="1"/>
  <c r="Q2223" i="1"/>
  <c r="Q2405" i="1"/>
  <c r="Q1618" i="1"/>
  <c r="Q1626" i="1"/>
  <c r="Q1759" i="1"/>
  <c r="Q1781" i="1"/>
  <c r="Q1789" i="1"/>
  <c r="Q1811" i="1"/>
  <c r="Q1819" i="1"/>
  <c r="Q1827" i="1"/>
  <c r="Q1882" i="1"/>
  <c r="Q1893" i="1"/>
  <c r="Q1907" i="1"/>
  <c r="Q1915" i="1"/>
  <c r="Q1931" i="1"/>
  <c r="Q1940" i="1"/>
  <c r="Q1948" i="1"/>
  <c r="Q1964" i="1"/>
  <c r="Q1973" i="1"/>
  <c r="Q1981" i="1"/>
  <c r="P2062" i="1"/>
  <c r="Q2062" i="1" s="1"/>
  <c r="Q2079" i="1"/>
  <c r="Q2087" i="1"/>
  <c r="Q2095" i="1"/>
  <c r="Q2103" i="1"/>
  <c r="Q2111" i="1"/>
  <c r="Q2119" i="1"/>
  <c r="Q2127" i="1"/>
  <c r="Q2136" i="1"/>
  <c r="Q2144" i="1"/>
  <c r="Q2236" i="1"/>
  <c r="Q2244" i="1"/>
  <c r="Q2253" i="1"/>
  <c r="Q2261" i="1"/>
  <c r="Q2277" i="1"/>
  <c r="Q2285" i="1"/>
  <c r="Q2293" i="1"/>
  <c r="Q2311" i="1"/>
  <c r="Q2319" i="1"/>
  <c r="Q2327" i="1"/>
  <c r="Q2335" i="1"/>
  <c r="Q2343" i="1"/>
  <c r="Q2353" i="1"/>
  <c r="Q2361" i="1"/>
  <c r="Q2369" i="1"/>
  <c r="Q2380" i="1"/>
  <c r="Q2392" i="1"/>
  <c r="Q2401" i="1"/>
  <c r="Q2409" i="1"/>
  <c r="Q2420" i="1"/>
  <c r="Q2893" i="1"/>
  <c r="Q3739" i="1"/>
  <c r="Q3907" i="1"/>
  <c r="Q3917" i="1"/>
  <c r="Q3925" i="1"/>
  <c r="Q3936" i="1"/>
  <c r="Q3944" i="1"/>
  <c r="Q3953" i="1"/>
  <c r="Q3961" i="1"/>
  <c r="Q3969" i="1"/>
  <c r="Q4032" i="1"/>
  <c r="Q4040" i="1"/>
  <c r="Q4051" i="1"/>
  <c r="Q4060" i="1"/>
  <c r="Q4069" i="1"/>
  <c r="Q4078" i="1"/>
  <c r="Q4088" i="1"/>
  <c r="Q4098" i="1"/>
  <c r="Q4106" i="1"/>
  <c r="Q4269" i="1"/>
  <c r="Q4277" i="1"/>
  <c r="Q3596" i="1"/>
  <c r="Q3669" i="1"/>
  <c r="Q3729" i="1"/>
  <c r="Q4351" i="1"/>
  <c r="Q1140" i="1"/>
  <c r="Q304" i="1"/>
  <c r="Q312" i="1"/>
  <c r="Q434" i="1"/>
  <c r="Q1130" i="1"/>
  <c r="Q1330" i="1"/>
  <c r="Q1372" i="1"/>
  <c r="Q1456" i="1"/>
  <c r="Q1481" i="1"/>
  <c r="Q1498" i="1"/>
  <c r="Q1516" i="1"/>
  <c r="Q1562" i="1"/>
  <c r="Q1580" i="1"/>
  <c r="Q1597" i="1"/>
  <c r="Q1613" i="1"/>
  <c r="Q1622" i="1"/>
  <c r="Q1638" i="1"/>
  <c r="Q1657" i="1"/>
  <c r="Q1777" i="1"/>
  <c r="Q1794" i="1"/>
  <c r="Q1831" i="1"/>
  <c r="Q1903" i="1"/>
  <c r="Q1919" i="1"/>
  <c r="Q1936" i="1"/>
  <c r="Q1952" i="1"/>
  <c r="Q1969" i="1"/>
  <c r="Q1985" i="1"/>
  <c r="Q2075" i="1"/>
  <c r="Q2091" i="1"/>
  <c r="Q2132" i="1"/>
  <c r="Q2248" i="1"/>
  <c r="Q2265" i="1"/>
  <c r="Q2281" i="1"/>
  <c r="Q2299" i="1"/>
  <c r="Q2315" i="1"/>
  <c r="Q2331" i="1"/>
  <c r="Q2349" i="1"/>
  <c r="Q2365" i="1"/>
  <c r="Q2384" i="1"/>
  <c r="Q2424" i="1"/>
  <c r="Q2603" i="1"/>
  <c r="Q2897" i="1"/>
  <c r="Q3911" i="1"/>
  <c r="Q3932" i="1"/>
  <c r="Q3940" i="1"/>
  <c r="Q3239" i="1"/>
  <c r="Q3592" i="1"/>
  <c r="Q1614" i="1"/>
  <c r="Q4327" i="1"/>
  <c r="Q4371" i="1"/>
  <c r="Q1243" i="1"/>
  <c r="Q1887" i="1"/>
  <c r="Q2599" i="1"/>
  <c r="Q344" i="1"/>
  <c r="Q443" i="1"/>
  <c r="Q649" i="1"/>
  <c r="Q774" i="1"/>
  <c r="Q792" i="1"/>
  <c r="Q1121" i="1"/>
  <c r="Q1355" i="1"/>
  <c r="Q1363" i="1"/>
  <c r="Q1490" i="1"/>
  <c r="Q1571" i="1"/>
  <c r="Q1605" i="1"/>
  <c r="Q1630" i="1"/>
  <c r="Q1648" i="1"/>
  <c r="Q1666" i="1"/>
  <c r="Q1763" i="1"/>
  <c r="Q1785" i="1"/>
  <c r="Q1802" i="1"/>
  <c r="Q1823" i="1"/>
  <c r="Q1911" i="1"/>
  <c r="Q1927" i="1"/>
  <c r="Q1960" i="1"/>
  <c r="Q1977" i="1"/>
  <c r="Q2083" i="1"/>
  <c r="Q2099" i="1"/>
  <c r="Q2123" i="1"/>
  <c r="Q2140" i="1"/>
  <c r="Q2240" i="1"/>
  <c r="Q2257" i="1"/>
  <c r="Q2273" i="1"/>
  <c r="Q2289" i="1"/>
  <c r="Q2307" i="1"/>
  <c r="Q2323" i="1"/>
  <c r="Q2339" i="1"/>
  <c r="Q2357" i="1"/>
  <c r="Q2373" i="1"/>
  <c r="Q2396" i="1"/>
  <c r="Q2415" i="1"/>
  <c r="P2575" i="1"/>
  <c r="Q2575" i="1" s="1"/>
  <c r="Q3921" i="1"/>
  <c r="Q3948" i="1"/>
  <c r="Q3247" i="1"/>
  <c r="Q3632" i="1"/>
  <c r="Q4335" i="1"/>
  <c r="Q4375" i="1"/>
  <c r="Q4494" i="1"/>
  <c r="Q4503" i="1"/>
  <c r="Q4511" i="1"/>
  <c r="Q4519" i="1"/>
  <c r="Q4710" i="1"/>
  <c r="Q3578" i="1"/>
  <c r="Q3588" i="1"/>
  <c r="Q3604" i="1"/>
  <c r="Q3612" i="1"/>
  <c r="Q3620" i="1"/>
  <c r="Q3628" i="1"/>
  <c r="Q3637" i="1"/>
  <c r="Q3645" i="1"/>
  <c r="Q3653" i="1"/>
  <c r="Q3661" i="1"/>
  <c r="Q3679" i="1"/>
  <c r="Q3696" i="1"/>
  <c r="Q3712" i="1"/>
  <c r="Q3888" i="1"/>
  <c r="Q3786" i="1"/>
  <c r="Q4343" i="1"/>
  <c r="Q4379" i="1"/>
  <c r="Q1477" i="1"/>
  <c r="Q1631" i="1"/>
  <c r="Q357" i="1"/>
  <c r="Q402" i="1"/>
  <c r="Q578" i="1"/>
  <c r="Q587" i="1"/>
  <c r="Q3688" i="1"/>
  <c r="Q3704" i="1"/>
  <c r="Q3721" i="1"/>
  <c r="Q4295" i="1"/>
  <c r="Q4347" i="1"/>
  <c r="Q4383" i="1"/>
  <c r="Q1495" i="1"/>
  <c r="Q1649" i="1"/>
  <c r="Q2670" i="1"/>
  <c r="Q100" i="1"/>
  <c r="Q117" i="1"/>
  <c r="Q272" i="1"/>
  <c r="Q412" i="1"/>
  <c r="Q570" i="1"/>
  <c r="Q746" i="1"/>
  <c r="Q755" i="1"/>
  <c r="Q848" i="1"/>
  <c r="Q3957" i="1"/>
  <c r="Q4073" i="1"/>
  <c r="Q4273" i="1"/>
  <c r="Q4477" i="1"/>
  <c r="Q4507" i="1"/>
  <c r="Q4524" i="1"/>
  <c r="Q3573" i="1"/>
  <c r="Q3583" i="1"/>
  <c r="Q3608" i="1"/>
  <c r="Q3624" i="1"/>
  <c r="Q3641" i="1"/>
  <c r="Q3649" i="1"/>
  <c r="Q3657" i="1"/>
  <c r="Q3665" i="1"/>
  <c r="Q3674" i="1"/>
  <c r="Q3683" i="1"/>
  <c r="Q3692" i="1"/>
  <c r="Q3700" i="1"/>
  <c r="Q112" i="1"/>
  <c r="Q305" i="1"/>
  <c r="Q313" i="1"/>
  <c r="Q602" i="1"/>
  <c r="Q610" i="1"/>
  <c r="Q650" i="1"/>
  <c r="Q775" i="1"/>
  <c r="Q793" i="1"/>
  <c r="Q801" i="1"/>
  <c r="Q3965" i="1"/>
  <c r="Q4082" i="1"/>
  <c r="Q4102" i="1"/>
  <c r="Q4281" i="1"/>
  <c r="Q4498" i="1"/>
  <c r="Q4515" i="1"/>
  <c r="Q1203" i="1"/>
  <c r="Q4359" i="1"/>
  <c r="Q920" i="1"/>
  <c r="Q1186" i="1"/>
  <c r="Q4319" i="1"/>
  <c r="Q4363" i="1"/>
  <c r="Q1577" i="1"/>
  <c r="Q1247" i="1"/>
  <c r="Q378" i="1"/>
  <c r="Q453" i="1"/>
  <c r="Q462" i="1"/>
  <c r="Q470" i="1"/>
  <c r="Q478" i="1"/>
  <c r="Q487" i="1"/>
  <c r="Q495" i="1"/>
  <c r="Q503" i="1"/>
  <c r="Q603" i="1"/>
  <c r="Q611" i="1"/>
  <c r="Q620" i="1"/>
  <c r="Q928" i="1"/>
  <c r="Q936" i="1"/>
  <c r="Q1135" i="1"/>
  <c r="Q1195" i="1"/>
  <c r="Q1211" i="1"/>
  <c r="Q1219" i="1"/>
  <c r="Q1235" i="1"/>
  <c r="Q1251" i="1"/>
  <c r="Q1267" i="1"/>
  <c r="Q1275" i="1"/>
  <c r="Q1385" i="1"/>
  <c r="Q1394" i="1"/>
  <c r="Q1683" i="1"/>
  <c r="Q1769" i="1"/>
  <c r="Q1990" i="1"/>
  <c r="Q2006" i="1"/>
  <c r="Q2014" i="1"/>
  <c r="Q2038" i="1"/>
  <c r="Q2047" i="1"/>
  <c r="Q2055" i="1"/>
  <c r="Q2436" i="1"/>
  <c r="Q2444" i="1"/>
  <c r="Q2452" i="1"/>
  <c r="Q2612" i="1"/>
  <c r="Q2620" i="1"/>
  <c r="Q2628" i="1"/>
  <c r="Q2636" i="1"/>
  <c r="Q2649" i="1"/>
  <c r="Q2657" i="1"/>
  <c r="Q2665" i="1"/>
  <c r="Q2673" i="1"/>
  <c r="Q2681" i="1"/>
  <c r="Q2692" i="1"/>
  <c r="Q2707" i="1"/>
  <c r="Q2715" i="1"/>
  <c r="Q2752" i="1"/>
  <c r="Q2761" i="1"/>
  <c r="Q2770" i="1"/>
  <c r="Q2778" i="1"/>
  <c r="Q2786" i="1"/>
  <c r="Q2794" i="1"/>
  <c r="Q2802" i="1"/>
  <c r="Q2810" i="1"/>
  <c r="Q2818" i="1"/>
  <c r="Q2828" i="1"/>
  <c r="Q2841" i="1"/>
  <c r="Q2902" i="1"/>
  <c r="Q2910" i="1"/>
  <c r="Q2918" i="1"/>
  <c r="Q2926" i="1"/>
  <c r="Q3115" i="1"/>
  <c r="Q4138" i="1"/>
  <c r="Q4146" i="1"/>
  <c r="Q4155" i="1"/>
  <c r="Q4163" i="1"/>
  <c r="Q4172" i="1"/>
  <c r="Q896" i="1"/>
  <c r="Q946" i="1"/>
  <c r="Q971" i="1"/>
  <c r="Q980" i="1"/>
  <c r="Q988" i="1"/>
  <c r="Q1006" i="1"/>
  <c r="Q1018" i="1"/>
  <c r="Q1027" i="1"/>
  <c r="Q1064" i="1"/>
  <c r="Q1074" i="1"/>
  <c r="Q1145" i="1"/>
  <c r="Q1154" i="1"/>
  <c r="Q1196" i="1"/>
  <c r="Q1204" i="1"/>
  <c r="Q1236" i="1"/>
  <c r="Q1403" i="1"/>
  <c r="Q1412" i="1"/>
  <c r="Q1673" i="1"/>
  <c r="Q1684" i="1"/>
  <c r="Q1693" i="1"/>
  <c r="Q1701" i="1"/>
  <c r="Q1709" i="1"/>
  <c r="Q1717" i="1"/>
  <c r="Q1725" i="1"/>
  <c r="Q1734" i="1"/>
  <c r="Q1770" i="1"/>
  <c r="Q1991" i="1"/>
  <c r="Q2040" i="1"/>
  <c r="Q2048" i="1"/>
  <c r="Q2437" i="1"/>
  <c r="Q2445" i="1"/>
  <c r="Q2464" i="1"/>
  <c r="Q2472" i="1"/>
  <c r="Q2481" i="1"/>
  <c r="Q2629" i="1"/>
  <c r="Q2650" i="1"/>
  <c r="Q2658" i="1"/>
  <c r="Q2682" i="1"/>
  <c r="Q2708" i="1"/>
  <c r="Q2716" i="1"/>
  <c r="Q2753" i="1"/>
  <c r="Q2762" i="1"/>
  <c r="Q2771" i="1"/>
  <c r="Q2779" i="1"/>
  <c r="Q2787" i="1"/>
  <c r="Q2795" i="1"/>
  <c r="Q2803" i="1"/>
  <c r="Q2811" i="1"/>
  <c r="Q2819" i="1"/>
  <c r="Q2829" i="1"/>
  <c r="Q2842" i="1"/>
  <c r="Q2869" i="1"/>
  <c r="Q2877" i="1"/>
  <c r="Q2911" i="1"/>
  <c r="Q2919" i="1"/>
  <c r="Q2927" i="1"/>
  <c r="Q2943" i="1"/>
  <c r="Q3187" i="1"/>
  <c r="Q3260" i="1"/>
  <c r="Q3881" i="1"/>
  <c r="Q4120" i="1"/>
  <c r="Q4139" i="1"/>
  <c r="Q4147" i="1"/>
  <c r="Q4156" i="1"/>
  <c r="Q4164" i="1"/>
  <c r="Q4173" i="1"/>
  <c r="Q4182" i="1"/>
  <c r="Q809" i="1"/>
  <c r="Q817" i="1"/>
  <c r="Q825" i="1"/>
  <c r="Q833" i="1"/>
  <c r="Q842" i="1"/>
  <c r="Q851" i="1"/>
  <c r="Q859" i="1"/>
  <c r="Q883" i="1"/>
  <c r="Q899" i="1"/>
  <c r="Q1068" i="1"/>
  <c r="Q1077" i="1"/>
  <c r="Q1182" i="1"/>
  <c r="Q1190" i="1"/>
  <c r="Q1199" i="1"/>
  <c r="Q1207" i="1"/>
  <c r="Q1215" i="1"/>
  <c r="Q1231" i="1"/>
  <c r="Q1239" i="1"/>
  <c r="Q1255" i="1"/>
  <c r="Q1263" i="1"/>
  <c r="Q1271" i="1"/>
  <c r="Q1331" i="1"/>
  <c r="Q1381" i="1"/>
  <c r="Q1390" i="1"/>
  <c r="Q1457" i="1"/>
  <c r="Q1465" i="1"/>
  <c r="Q1473" i="1"/>
  <c r="Q1482" i="1"/>
  <c r="Q1499" i="1"/>
  <c r="Q1509" i="1"/>
  <c r="Q1518" i="1"/>
  <c r="Q1527" i="1"/>
  <c r="Q1536" i="1"/>
  <c r="Q1555" i="1"/>
  <c r="Q1563" i="1"/>
  <c r="Q1573" i="1"/>
  <c r="Q1581" i="1"/>
  <c r="Q1589" i="1"/>
  <c r="Q1598" i="1"/>
  <c r="Q1606" i="1"/>
  <c r="Q1623" i="1"/>
  <c r="Q1639" i="1"/>
  <c r="Q1658" i="1"/>
  <c r="Q1904" i="1"/>
  <c r="Q1920" i="1"/>
  <c r="Q1937" i="1"/>
  <c r="Q1945" i="1"/>
  <c r="Q1953" i="1"/>
  <c r="Q1961" i="1"/>
  <c r="Q1970" i="1"/>
  <c r="Q1978" i="1"/>
  <c r="Q1986" i="1"/>
  <c r="Q1994" i="1"/>
  <c r="Q2002" i="1"/>
  <c r="Q2018" i="1"/>
  <c r="Q2026" i="1"/>
  <c r="Q2043" i="1"/>
  <c r="Q2051" i="1"/>
  <c r="Q2440" i="1"/>
  <c r="Q2448" i="1"/>
  <c r="Q2456" i="1"/>
  <c r="Q2616" i="1"/>
  <c r="Q2632" i="1"/>
  <c r="Q2640" i="1"/>
  <c r="Q2653" i="1"/>
  <c r="Q2661" i="1"/>
  <c r="Q2669" i="1"/>
  <c r="Q2677" i="1"/>
  <c r="Q2686" i="1"/>
  <c r="Q2711" i="1"/>
  <c r="Q2756" i="1"/>
  <c r="Q2765" i="1"/>
  <c r="Q2774" i="1"/>
  <c r="Q2782" i="1"/>
  <c r="Q2790" i="1"/>
  <c r="Q2798" i="1"/>
  <c r="Q2806" i="1"/>
  <c r="Q2814" i="1"/>
  <c r="Q2822" i="1"/>
  <c r="Q2914" i="1"/>
  <c r="Q2922" i="1"/>
  <c r="Q2930" i="1"/>
  <c r="Q3227" i="1"/>
  <c r="Q3884" i="1"/>
  <c r="Q4115" i="1"/>
  <c r="Q628" i="1"/>
  <c r="Q664" i="1"/>
  <c r="Q673" i="1"/>
  <c r="Q681" i="1"/>
  <c r="Q696" i="1"/>
  <c r="Q706" i="1"/>
  <c r="Q715" i="1"/>
  <c r="Q826" i="1"/>
  <c r="Q834" i="1"/>
  <c r="Q884" i="1"/>
  <c r="Q900" i="1"/>
  <c r="Q908" i="1"/>
  <c r="Q1069" i="1"/>
  <c r="Q1094" i="1"/>
  <c r="Q1149" i="1"/>
  <c r="Q1281" i="1"/>
  <c r="Q1399" i="1"/>
  <c r="Q1408" i="1"/>
  <c r="Q1669" i="1"/>
  <c r="Q1689" i="1"/>
  <c r="Q1697" i="1"/>
  <c r="Q1705" i="1"/>
  <c r="Q1713" i="1"/>
  <c r="Q1721" i="1"/>
  <c r="Q1729" i="1"/>
  <c r="Q1863" i="1"/>
  <c r="Q2468" i="1"/>
  <c r="Q2477" i="1"/>
  <c r="Q2485" i="1"/>
  <c r="Q2846" i="1"/>
  <c r="Q2865" i="1"/>
  <c r="Q2939" i="1"/>
  <c r="Q4181" i="1"/>
  <c r="Q4189" i="1"/>
  <c r="Q4198" i="1"/>
  <c r="Q4207" i="1"/>
  <c r="Q4216" i="1"/>
  <c r="Q4225" i="1"/>
  <c r="Q4233" i="1"/>
  <c r="Q4456" i="1"/>
  <c r="Q4474" i="1"/>
  <c r="Q4684" i="1"/>
  <c r="Q4711" i="1"/>
  <c r="Q4733" i="1"/>
  <c r="Q3110" i="1"/>
  <c r="Q3211" i="1"/>
  <c r="Q3219" i="1"/>
  <c r="Q3537" i="1"/>
  <c r="Q4190" i="1"/>
  <c r="Q4199" i="1"/>
  <c r="Q4208" i="1"/>
  <c r="Q4217" i="1"/>
  <c r="Q4226" i="1"/>
  <c r="Q4234" i="1"/>
  <c r="Q4243" i="1"/>
  <c r="Q4261" i="1"/>
  <c r="Q4291" i="1"/>
  <c r="Q4299" i="1"/>
  <c r="Q4315" i="1"/>
  <c r="Q4323" i="1"/>
  <c r="Q4331" i="1"/>
  <c r="Q4339" i="1"/>
  <c r="Q4387" i="1"/>
  <c r="Q4409" i="1"/>
  <c r="Q4417" i="1"/>
  <c r="Q4433" i="1"/>
  <c r="Q4441" i="1"/>
  <c r="Q4449" i="1"/>
  <c r="Q4457" i="1"/>
  <c r="Q4467" i="1"/>
  <c r="Q4540" i="1"/>
  <c r="Q4548" i="1"/>
  <c r="Q4556" i="1"/>
  <c r="Q4564" i="1"/>
  <c r="Q4572" i="1"/>
  <c r="Q4581" i="1"/>
  <c r="Q4693" i="1"/>
  <c r="Q4726" i="1"/>
  <c r="Q3092" i="1"/>
  <c r="Q3102" i="1"/>
  <c r="Q3111" i="1"/>
  <c r="Q3128" i="1"/>
  <c r="Q3136" i="1"/>
  <c r="Q3146" i="1"/>
  <c r="Q3154" i="1"/>
  <c r="Q3162" i="1"/>
  <c r="Q3170" i="1"/>
  <c r="Q3178" i="1"/>
  <c r="Q3188" i="1"/>
  <c r="Q3196" i="1"/>
  <c r="Q3204" i="1"/>
  <c r="Q3212" i="1"/>
  <c r="Q3220" i="1"/>
  <c r="Q3255" i="1"/>
  <c r="Q3267" i="1"/>
  <c r="Q3277" i="1"/>
  <c r="Q3285" i="1"/>
  <c r="Q3293" i="1"/>
  <c r="Q3301" i="1"/>
  <c r="Q3309" i="1"/>
  <c r="Q3317" i="1"/>
  <c r="Q3325" i="1"/>
  <c r="Q3333" i="1"/>
  <c r="Q3341" i="1"/>
  <c r="Q3360" i="1"/>
  <c r="Q3368" i="1"/>
  <c r="Q3376" i="1"/>
  <c r="Q3384" i="1"/>
  <c r="Q3392" i="1"/>
  <c r="Q3400" i="1"/>
  <c r="Q3408" i="1"/>
  <c r="Q3416" i="1"/>
  <c r="Q3432" i="1"/>
  <c r="Q3440" i="1"/>
  <c r="Q3448" i="1"/>
  <c r="Q3456" i="1"/>
  <c r="Q3464" i="1"/>
  <c r="Q3472" i="1"/>
  <c r="Q3480" i="1"/>
  <c r="Q3488" i="1"/>
  <c r="Q3496" i="1"/>
  <c r="Q3504" i="1"/>
  <c r="Q3512" i="1"/>
  <c r="Q3522" i="1"/>
  <c r="Q3538" i="1"/>
  <c r="Q3785" i="1"/>
  <c r="Q3793" i="1"/>
  <c r="Q3807" i="1"/>
  <c r="Q3823" i="1"/>
  <c r="Q3831" i="1"/>
  <c r="Q3839" i="1"/>
  <c r="Q3873" i="1"/>
  <c r="Q4696" i="1"/>
  <c r="Q4142" i="1"/>
  <c r="Q4159" i="1"/>
  <c r="Q4176" i="1"/>
  <c r="Q4193" i="1"/>
  <c r="Q4211" i="1"/>
  <c r="Q4229" i="1"/>
  <c r="Q4460" i="1"/>
  <c r="Q4470" i="1"/>
  <c r="Q4716" i="1"/>
  <c r="Q4777" i="1"/>
  <c r="Q3191" i="1"/>
  <c r="Q3199" i="1"/>
  <c r="Q3207" i="1"/>
  <c r="Q3215" i="1"/>
  <c r="Q3223" i="1"/>
  <c r="Q4740" i="1"/>
  <c r="Q4239" i="1"/>
  <c r="Q4445" i="1"/>
  <c r="Q4453" i="1"/>
  <c r="Q4544" i="1"/>
  <c r="Q4552" i="1"/>
  <c r="Q4568" i="1"/>
  <c r="Q4576" i="1"/>
  <c r="Q3106" i="1"/>
  <c r="Q3124" i="1"/>
  <c r="Q3150" i="1"/>
  <c r="Q3251" i="1"/>
  <c r="Q3259" i="1"/>
  <c r="Q3273" i="1"/>
  <c r="Q3281" i="1"/>
  <c r="Q3289" i="1"/>
  <c r="Q3297" i="1"/>
  <c r="Q3305" i="1"/>
  <c r="Q3313" i="1"/>
  <c r="Q3321" i="1"/>
  <c r="Q3329" i="1"/>
  <c r="Q3337" i="1"/>
  <c r="Q3348" i="1"/>
  <c r="Q3356" i="1"/>
  <c r="Q3364" i="1"/>
  <c r="Q3372" i="1"/>
  <c r="Q3404" i="1"/>
  <c r="Q3412" i="1"/>
  <c r="Q3452" i="1"/>
  <c r="Q3476" i="1"/>
  <c r="Q3492" i="1"/>
  <c r="Q3781" i="1"/>
  <c r="Q3803" i="1"/>
  <c r="Q3811" i="1"/>
  <c r="Q3819" i="1"/>
  <c r="Q3827" i="1"/>
  <c r="Q3835" i="1"/>
  <c r="Q3843" i="1"/>
  <c r="Q3878" i="1"/>
  <c r="P1291" i="1"/>
  <c r="Q1291" i="1" s="1"/>
  <c r="Q606" i="1"/>
  <c r="Q308" i="1"/>
  <c r="Q340" i="1"/>
  <c r="Q372" i="1"/>
  <c r="Q439" i="1"/>
  <c r="Q597" i="1"/>
  <c r="Q796" i="1"/>
  <c r="Q677" i="1"/>
  <c r="Q457" i="1"/>
  <c r="Q474" i="1"/>
  <c r="Q491" i="1"/>
  <c r="Q615" i="1"/>
  <c r="Q659" i="1"/>
  <c r="Q691" i="1"/>
  <c r="Q1082" i="1"/>
  <c r="Q1098" i="1"/>
  <c r="Q806" i="1"/>
  <c r="Q396" i="1"/>
  <c r="Q527" i="1"/>
  <c r="Q2260" i="1"/>
  <c r="Q808" i="1"/>
  <c r="Q866" i="1"/>
  <c r="Q2557" i="1"/>
  <c r="Q4288" i="1"/>
  <c r="Q509" i="1"/>
  <c r="Q536" i="1"/>
  <c r="Q721" i="1"/>
  <c r="Q411" i="1"/>
  <c r="Q636" i="1"/>
  <c r="Q850" i="1"/>
  <c r="Q1447" i="1"/>
  <c r="Q1438" i="1"/>
  <c r="Q837" i="1"/>
  <c r="Q1531" i="1"/>
  <c r="P1287" i="1"/>
  <c r="Q1287" i="1" s="1"/>
  <c r="Q627" i="1"/>
  <c r="Q1032" i="1"/>
  <c r="Q452" i="1"/>
  <c r="Q449" i="1"/>
  <c r="Q466" i="1"/>
  <c r="Q482" i="1"/>
  <c r="Q499" i="1"/>
  <c r="Q624" i="1"/>
  <c r="Q668" i="1"/>
  <c r="Q702" i="1"/>
  <c r="Q710" i="1"/>
  <c r="Q1090" i="1"/>
  <c r="Q319" i="1"/>
  <c r="Q518" i="1"/>
  <c r="Q545" i="1"/>
  <c r="Q554" i="1"/>
  <c r="Q1141" i="1"/>
  <c r="Q580" i="1"/>
  <c r="Q821" i="1"/>
  <c r="Q510" i="1"/>
  <c r="Q563" i="1"/>
  <c r="Q761" i="1"/>
  <c r="Q1422" i="1"/>
  <c r="Q4348" i="1"/>
  <c r="Q2500" i="1"/>
  <c r="Q950" i="1"/>
  <c r="Q1461" i="1"/>
  <c r="Q2492" i="1"/>
  <c r="Q3767" i="1"/>
  <c r="Q4036" i="1"/>
  <c r="Q4047" i="1"/>
  <c r="Q4055" i="1"/>
  <c r="Q4064" i="1"/>
  <c r="Q4092" i="1"/>
  <c r="Q4706" i="1"/>
  <c r="Q4736" i="1"/>
  <c r="Q3744" i="1"/>
  <c r="Q3848" i="1"/>
  <c r="Q4012" i="1"/>
  <c r="Q297" i="1"/>
  <c r="Q329" i="1"/>
  <c r="Q461" i="1"/>
  <c r="Q564" i="1"/>
  <c r="Q695" i="1"/>
  <c r="Q784" i="1"/>
  <c r="Q916" i="1"/>
  <c r="Q924" i="1"/>
  <c r="Q1364" i="1"/>
  <c r="Q1373" i="1"/>
  <c r="Q847" i="1"/>
  <c r="Q1559" i="1"/>
  <c r="Q583" i="1"/>
  <c r="Q113" i="1"/>
  <c r="Q354" i="1"/>
  <c r="Q362" i="1"/>
  <c r="Q399" i="1"/>
  <c r="Q408" i="1"/>
  <c r="Q416" i="1"/>
  <c r="Q521" i="1"/>
  <c r="Q531" i="1"/>
  <c r="Q539" i="1"/>
  <c r="Q549" i="1"/>
  <c r="Q557" i="1"/>
  <c r="Q724" i="1"/>
  <c r="Q750" i="1"/>
  <c r="Q917" i="1"/>
  <c r="Q958" i="1"/>
  <c r="Q967" i="1"/>
  <c r="Q976" i="1"/>
  <c r="Q984" i="1"/>
  <c r="Q992" i="1"/>
  <c r="Q1010" i="1"/>
  <c r="Q1240" i="1"/>
  <c r="Q132" i="1"/>
  <c r="Q349" i="1"/>
  <c r="Q754" i="1"/>
  <c r="Q797" i="1"/>
  <c r="Q805" i="1"/>
  <c r="Q813" i="1"/>
  <c r="Q855" i="1"/>
  <c r="Q863" i="1"/>
  <c r="Q887" i="1"/>
  <c r="Q895" i="1"/>
  <c r="Q903" i="1"/>
  <c r="Q1063" i="1"/>
  <c r="Q1368" i="1"/>
  <c r="Q1469" i="1"/>
  <c r="Q1486" i="1"/>
  <c r="Q1504" i="1"/>
  <c r="Q1513" i="1"/>
  <c r="Q1522" i="1"/>
  <c r="Q1551" i="1"/>
  <c r="Q1568" i="1"/>
  <c r="Q1585" i="1"/>
  <c r="Q1602" i="1"/>
  <c r="Q1610" i="1"/>
  <c r="Q1619" i="1"/>
  <c r="Q1627" i="1"/>
  <c r="Q1635" i="1"/>
  <c r="Q1653" i="1"/>
  <c r="Q1663" i="1"/>
  <c r="Q1916" i="1"/>
  <c r="Q1924" i="1"/>
  <c r="Q1932" i="1"/>
  <c r="Q1949" i="1"/>
  <c r="Q1965" i="1"/>
  <c r="Q1982" i="1"/>
  <c r="Q2096" i="1"/>
  <c r="Q2336" i="1"/>
  <c r="Q2362" i="1"/>
  <c r="Q2370" i="1"/>
  <c r="Q2393" i="1"/>
  <c r="Q2592" i="1"/>
  <c r="Q2600" i="1"/>
  <c r="Q2894" i="1"/>
  <c r="Q3890" i="1"/>
  <c r="Q3908" i="1"/>
  <c r="Q3918" i="1"/>
  <c r="Q3929" i="1"/>
  <c r="Q3937" i="1"/>
  <c r="Q3945" i="1"/>
  <c r="Q3954" i="1"/>
  <c r="Q4070" i="1"/>
  <c r="Q4079" i="1"/>
  <c r="Q4099" i="1"/>
  <c r="Q4110" i="1"/>
  <c r="Q4251" i="1"/>
  <c r="Q3232" i="1"/>
  <c r="Q3244" i="1"/>
  <c r="Q3579" i="1"/>
  <c r="Q3589" i="1"/>
  <c r="Q3597" i="1"/>
  <c r="Q3605" i="1"/>
  <c r="Q3613" i="1"/>
  <c r="Q3621" i="1"/>
  <c r="Q3629" i="1"/>
  <c r="Q3638" i="1"/>
  <c r="Q3646" i="1"/>
  <c r="Q3654" i="1"/>
  <c r="Q3662" i="1"/>
  <c r="Q3670" i="1"/>
  <c r="Q3680" i="1"/>
  <c r="Q3689" i="1"/>
  <c r="Q3697" i="1"/>
  <c r="Q3705" i="1"/>
  <c r="Q3713" i="1"/>
  <c r="Q3722" i="1"/>
  <c r="Q3732" i="1"/>
  <c r="Q3970" i="1"/>
  <c r="Q4271" i="1"/>
  <c r="Q3148" i="1"/>
  <c r="Q3307" i="1"/>
  <c r="Q3462" i="1"/>
  <c r="Q2482" i="1"/>
  <c r="Q2695" i="1"/>
  <c r="Q2862" i="1"/>
  <c r="Q2870" i="1"/>
  <c r="Q2878" i="1"/>
  <c r="Q2936" i="1"/>
  <c r="Q2944" i="1"/>
  <c r="Q4244" i="1"/>
  <c r="Q4253" i="1"/>
  <c r="Q4308" i="1"/>
  <c r="Q4324" i="1"/>
  <c r="Q4364" i="1"/>
  <c r="Q4372" i="1"/>
  <c r="Q4380" i="1"/>
  <c r="Q4388" i="1"/>
  <c r="Q4410" i="1"/>
  <c r="Q4418" i="1"/>
  <c r="Q4426" i="1"/>
  <c r="Q4434" i="1"/>
  <c r="Q4442" i="1"/>
  <c r="Q4450" i="1"/>
  <c r="Q4541" i="1"/>
  <c r="Q4549" i="1"/>
  <c r="Q4557" i="1"/>
  <c r="Q4573" i="1"/>
  <c r="Q4582" i="1"/>
  <c r="Q4686" i="1"/>
  <c r="Q3085" i="1"/>
  <c r="Q3093" i="1"/>
  <c r="Q3103" i="1"/>
  <c r="Q3116" i="1"/>
  <c r="Q3129" i="1"/>
  <c r="Q3137" i="1"/>
  <c r="Q3147" i="1"/>
  <c r="Q3155" i="1"/>
  <c r="Q3163" i="1"/>
  <c r="Q3171" i="1"/>
  <c r="Q3179" i="1"/>
  <c r="Q3256" i="1"/>
  <c r="Q3278" i="1"/>
  <c r="Q3286" i="1"/>
  <c r="Q3294" i="1"/>
  <c r="Q3302" i="1"/>
  <c r="Q3310" i="1"/>
  <c r="Q3318" i="1"/>
  <c r="Q3326" i="1"/>
  <c r="Q3342" i="1"/>
  <c r="Q3369" i="1"/>
  <c r="Q3377" i="1"/>
  <c r="Q3385" i="1"/>
  <c r="Q3401" i="1"/>
  <c r="Q3409" i="1"/>
  <c r="Q3425" i="1"/>
  <c r="Q3441" i="1"/>
  <c r="Q3457" i="1"/>
  <c r="Q3465" i="1"/>
  <c r="Q3473" i="1"/>
  <c r="Q3481" i="1"/>
  <c r="Q3489" i="1"/>
  <c r="Q3497" i="1"/>
  <c r="Q3505" i="1"/>
  <c r="Q3514" i="1"/>
  <c r="Q3523" i="1"/>
  <c r="Q3800" i="1"/>
  <c r="Q3808" i="1"/>
  <c r="Q3816" i="1"/>
  <c r="Q3832" i="1"/>
  <c r="Q3840" i="1"/>
  <c r="Q3874" i="1"/>
  <c r="Q4697" i="1"/>
  <c r="Q2076" i="1"/>
  <c r="Q2340" i="1"/>
  <c r="Q2406" i="1"/>
  <c r="Q2596" i="1"/>
  <c r="Q2604" i="1"/>
  <c r="Q2856" i="1"/>
  <c r="Q2898" i="1"/>
  <c r="Q3081" i="1"/>
  <c r="Q3569" i="1"/>
  <c r="Q3904" i="1"/>
  <c r="Q3912" i="1"/>
  <c r="Q3922" i="1"/>
  <c r="Q3933" i="1"/>
  <c r="Q3941" i="1"/>
  <c r="Q3950" i="1"/>
  <c r="Q3958" i="1"/>
  <c r="Q3966" i="1"/>
  <c r="Q4074" i="1"/>
  <c r="Q4103" i="1"/>
  <c r="Q4785" i="1"/>
  <c r="Q3240" i="1"/>
  <c r="Q3574" i="1"/>
  <c r="Q3584" i="1"/>
  <c r="Q3593" i="1"/>
  <c r="Q3601" i="1"/>
  <c r="Q3609" i="1"/>
  <c r="Q3617" i="1"/>
  <c r="Q3625" i="1"/>
  <c r="Q3633" i="1"/>
  <c r="Q3642" i="1"/>
  <c r="Q3650" i="1"/>
  <c r="Q3658" i="1"/>
  <c r="Q3666" i="1"/>
  <c r="Q3675" i="1"/>
  <c r="Q3684" i="1"/>
  <c r="Q3693" i="1"/>
  <c r="Q3701" i="1"/>
  <c r="Q3709" i="1"/>
  <c r="Q3718" i="1"/>
  <c r="Q3736" i="1"/>
  <c r="Q3490" i="1"/>
  <c r="Q3951" i="1"/>
  <c r="Q1272" i="1"/>
  <c r="Q2044" i="1"/>
  <c r="Q2625" i="1"/>
  <c r="Q2633" i="1"/>
  <c r="Q2678" i="1"/>
  <c r="Q2712" i="1"/>
  <c r="Q2721" i="1"/>
  <c r="Q2758" i="1"/>
  <c r="Q2766" i="1"/>
  <c r="Q2775" i="1"/>
  <c r="Q2783" i="1"/>
  <c r="Q2791" i="1"/>
  <c r="Q2799" i="1"/>
  <c r="Q2807" i="1"/>
  <c r="Q2815" i="1"/>
  <c r="Q2823" i="1"/>
  <c r="Q2837" i="1"/>
  <c r="Q2907" i="1"/>
  <c r="Q2915" i="1"/>
  <c r="Q2931" i="1"/>
  <c r="Q3885" i="1"/>
  <c r="Q4116" i="1"/>
  <c r="Q4135" i="1"/>
  <c r="Q4151" i="1"/>
  <c r="Q4160" i="1"/>
  <c r="Q4169" i="1"/>
  <c r="Q4177" i="1"/>
  <c r="Q4186" i="1"/>
  <c r="Q4195" i="1"/>
  <c r="Q4204" i="1"/>
  <c r="Q4212" i="1"/>
  <c r="Q4221" i="1"/>
  <c r="Q4230" i="1"/>
  <c r="Q4461" i="1"/>
  <c r="Q4471" i="1"/>
  <c r="Q4717" i="1"/>
  <c r="Q3192" i="1"/>
  <c r="Q3200" i="1"/>
  <c r="Q3208" i="1"/>
  <c r="Q1645" i="1"/>
  <c r="Q932" i="1"/>
  <c r="P548" i="1"/>
  <c r="Q548" i="1" s="1"/>
  <c r="P1127" i="1"/>
  <c r="Q1127" i="1" s="1"/>
  <c r="Q581" i="1"/>
  <c r="Q608" i="1"/>
  <c r="Q819" i="1"/>
  <c r="Q827" i="1"/>
  <c r="Q861" i="1"/>
  <c r="Q893" i="1"/>
  <c r="Q901" i="1"/>
  <c r="Q918" i="1"/>
  <c r="Q2207" i="1"/>
  <c r="Q2078" i="1"/>
  <c r="Q1222" i="1"/>
  <c r="Q1974" i="1"/>
  <c r="Q2683" i="1"/>
  <c r="Q2618" i="1"/>
  <c r="Q427" i="1"/>
  <c r="Q595" i="1"/>
  <c r="Q789" i="1"/>
  <c r="Q1123" i="1"/>
  <c r="Q1599" i="1"/>
  <c r="Q1929" i="1"/>
  <c r="Q2593" i="1"/>
  <c r="Q4492" i="1"/>
  <c r="Q4496" i="1"/>
  <c r="Q4501" i="1"/>
  <c r="Q4505" i="1"/>
  <c r="Q3602" i="1"/>
  <c r="Q3606" i="1"/>
  <c r="Q3610" i="1"/>
  <c r="Q3614" i="1"/>
  <c r="Q2118" i="1"/>
  <c r="Q2243" i="1"/>
  <c r="Q2166" i="1"/>
  <c r="Q1325" i="1"/>
  <c r="Q1828" i="1"/>
  <c r="Q1491" i="1"/>
  <c r="Q364" i="1"/>
  <c r="Q2937" i="1"/>
  <c r="Q2941" i="1"/>
  <c r="Q2945" i="1"/>
  <c r="Q3225" i="1"/>
  <c r="Q823" i="1"/>
  <c r="Q831" i="1"/>
  <c r="Q840" i="1"/>
  <c r="Q897" i="1"/>
  <c r="Q914" i="1"/>
  <c r="Q926" i="1"/>
  <c r="Q1674" i="1"/>
  <c r="Q3189" i="1"/>
  <c r="Q3197" i="1"/>
  <c r="Q3209" i="1"/>
  <c r="Q1621" i="1"/>
  <c r="Q1690" i="1"/>
  <c r="Q483" i="1"/>
  <c r="Q492" i="1"/>
  <c r="Q1633" i="1"/>
  <c r="Q1342" i="1"/>
  <c r="Q1308" i="1"/>
  <c r="Q1269" i="1"/>
  <c r="Q2449" i="1"/>
  <c r="Q1400" i="1"/>
  <c r="Q2510" i="1"/>
  <c r="Q1608" i="1"/>
  <c r="Q1660" i="1"/>
  <c r="Q1346" i="1"/>
  <c r="Q1312" i="1"/>
  <c r="Q1282" i="1"/>
  <c r="Q458" i="1"/>
  <c r="Q502" i="1"/>
  <c r="Q705" i="1"/>
  <c r="Q800" i="1"/>
  <c r="Q812" i="1"/>
  <c r="Q820" i="1"/>
  <c r="Q939" i="1"/>
  <c r="Q1089" i="1"/>
  <c r="Q1358" i="1"/>
  <c r="Q1371" i="1"/>
  <c r="Q1467" i="1"/>
  <c r="Q1575" i="1"/>
  <c r="Q2068" i="1"/>
  <c r="Q2148" i="1"/>
  <c r="Q2160" i="1"/>
  <c r="Q2181" i="1"/>
  <c r="Q2202" i="1"/>
  <c r="Q2210" i="1"/>
  <c r="Q2352" i="1"/>
  <c r="Q2435" i="1"/>
  <c r="Q2462" i="1"/>
  <c r="Q2502" i="1"/>
  <c r="Q2627" i="1"/>
  <c r="Q4322" i="1"/>
  <c r="Q4330" i="1"/>
  <c r="Q1333" i="1"/>
  <c r="Q1304" i="1"/>
  <c r="P814" i="1"/>
  <c r="Q814" i="1" s="1"/>
  <c r="P864" i="1"/>
  <c r="Q864" i="1" s="1"/>
  <c r="P892" i="1"/>
  <c r="Q892" i="1" s="1"/>
  <c r="P1022" i="1"/>
  <c r="Q1022" i="1" s="1"/>
  <c r="P1208" i="1"/>
  <c r="Q1208" i="1" s="1"/>
  <c r="P2010" i="1"/>
  <c r="Q2010" i="1" s="1"/>
  <c r="P2022" i="1"/>
  <c r="Q2022" i="1" s="1"/>
  <c r="Q1187" i="1"/>
  <c r="Q1912" i="1"/>
  <c r="Q328" i="1"/>
  <c r="P1191" i="1"/>
  <c r="Q1191" i="1" s="1"/>
  <c r="P888" i="1"/>
  <c r="Q888" i="1" s="1"/>
  <c r="P1941" i="1"/>
  <c r="Q1941" i="1" s="1"/>
  <c r="P2030" i="1"/>
  <c r="Q2030" i="1" s="1"/>
  <c r="Q1137" i="1"/>
  <c r="Q415" i="1"/>
  <c r="Q1256" i="1"/>
  <c r="Q1928" i="1"/>
  <c r="Q1908" i="1"/>
  <c r="Q786" i="1"/>
  <c r="Q923" i="1"/>
  <c r="Q1072" i="1"/>
  <c r="Q1081" i="1"/>
  <c r="Q1144" i="1"/>
  <c r="Q4340" i="1"/>
  <c r="P856" i="1"/>
  <c r="Q856" i="1" s="1"/>
  <c r="P962" i="1"/>
  <c r="Q962" i="1" s="1"/>
  <c r="P1232" i="1"/>
  <c r="Q1232" i="1" s="1"/>
  <c r="P1268" i="1"/>
  <c r="Q1268" i="1" s="1"/>
  <c r="P1957" i="1"/>
  <c r="Q1957" i="1" s="1"/>
  <c r="P1998" i="1"/>
  <c r="Q1998" i="1" s="1"/>
  <c r="Q937" i="1"/>
  <c r="Q1534" i="1"/>
  <c r="Q1493" i="1"/>
  <c r="Q2372" i="1"/>
  <c r="Q2239" i="1"/>
  <c r="Q2418" i="1"/>
  <c r="Q2272" i="1"/>
  <c r="Q2387" i="1"/>
  <c r="Q2346" i="1"/>
  <c r="Q2152" i="1"/>
  <c r="Q4314" i="1"/>
  <c r="Q4346" i="1"/>
  <c r="Q4366" i="1"/>
  <c r="Q4382" i="1"/>
  <c r="Q672" i="1"/>
  <c r="Q684" i="1"/>
  <c r="Q845" i="1"/>
  <c r="Q862" i="1"/>
  <c r="Q915" i="1"/>
  <c r="Q935" i="1"/>
  <c r="Q1067" i="1"/>
  <c r="Q572" i="1"/>
  <c r="Q609" i="1"/>
  <c r="Q979" i="1"/>
  <c r="Q1093" i="1"/>
  <c r="Q1134" i="1"/>
  <c r="Q1189" i="1"/>
  <c r="Q1206" i="1"/>
  <c r="Q1230" i="1"/>
  <c r="Q1254" i="1"/>
  <c r="Q1270" i="1"/>
  <c r="Q1700" i="1"/>
  <c r="Q1716" i="1"/>
  <c r="Q1733" i="1"/>
  <c r="Q361" i="1"/>
  <c r="Q448" i="1"/>
  <c r="Q623" i="1"/>
  <c r="Q832" i="1"/>
  <c r="Q2173" i="1"/>
  <c r="Q2583" i="1"/>
  <c r="Q2037" i="1"/>
  <c r="Q2573" i="1"/>
  <c r="Q2214" i="1"/>
  <c r="Q2447" i="1"/>
  <c r="Q2619" i="1"/>
  <c r="Q619" i="1"/>
  <c r="Q836" i="1"/>
  <c r="Q1223" i="1"/>
  <c r="Q2206" i="1"/>
  <c r="Q473" i="1"/>
  <c r="Q481" i="1"/>
  <c r="Q486" i="1"/>
  <c r="Q498" i="1"/>
  <c r="Q632" i="1"/>
  <c r="Q658" i="1"/>
  <c r="Q663" i="1"/>
  <c r="Q709" i="1"/>
  <c r="Q749" i="1"/>
  <c r="Q907" i="1"/>
  <c r="Q945" i="1"/>
  <c r="Q949" i="1"/>
  <c r="Q961" i="1"/>
  <c r="Q970" i="1"/>
  <c r="Q975" i="1"/>
  <c r="Q983" i="1"/>
  <c r="Q987" i="1"/>
  <c r="Q996" i="1"/>
  <c r="Q1005" i="1"/>
  <c r="Q1014" i="1"/>
  <c r="Q1021" i="1"/>
  <c r="Q1026" i="1"/>
  <c r="Q1031" i="1"/>
  <c r="Q1398" i="1"/>
  <c r="Q1407" i="1"/>
  <c r="Q1411" i="1"/>
  <c r="Q1415" i="1"/>
  <c r="Q1858" i="1"/>
  <c r="Q1989" i="1"/>
  <c r="Q1993" i="1"/>
  <c r="Q1997" i="1"/>
  <c r="Q2001" i="1"/>
  <c r="Q2009" i="1"/>
  <c r="Q2013" i="1"/>
  <c r="Q2017" i="1"/>
  <c r="Q2025" i="1"/>
  <c r="Q2029" i="1"/>
  <c r="Q2042" i="1"/>
  <c r="Q2046" i="1"/>
  <c r="Q2050" i="1"/>
  <c r="Q2054" i="1"/>
  <c r="Q2631" i="1"/>
  <c r="Q2635" i="1"/>
  <c r="Q2639" i="1"/>
  <c r="Q2645" i="1"/>
  <c r="Q2652" i="1"/>
  <c r="Q2656" i="1"/>
  <c r="Q2660" i="1"/>
  <c r="Q2668" i="1"/>
  <c r="Q2672" i="1"/>
  <c r="Q2676" i="1"/>
  <c r="Q2680" i="1"/>
  <c r="Q2685" i="1"/>
  <c r="Q2690" i="1"/>
  <c r="Q2706" i="1"/>
  <c r="Q2710" i="1"/>
  <c r="Q2714" i="1"/>
  <c r="Q2718" i="1"/>
  <c r="Q1561" i="1"/>
  <c r="Q1511" i="1"/>
  <c r="Q1475" i="1"/>
  <c r="Q1455" i="1"/>
  <c r="Q2400" i="1"/>
  <c r="Q2098" i="1"/>
  <c r="Q2074" i="1"/>
  <c r="Q1984" i="1"/>
  <c r="Q1963" i="1"/>
  <c r="Q1939" i="1"/>
  <c r="Q1902" i="1"/>
  <c r="Q1665" i="1"/>
  <c r="Q1642" i="1"/>
  <c r="Q1596" i="1"/>
  <c r="Q1565" i="1"/>
  <c r="Q1549" i="1"/>
  <c r="Q1515" i="1"/>
  <c r="Q1497" i="1"/>
  <c r="Q1480" i="1"/>
  <c r="Q1459" i="1"/>
  <c r="Q2292" i="1"/>
  <c r="Q2082" i="1"/>
  <c r="Q2284" i="1"/>
  <c r="Q1529" i="1"/>
  <c r="Q2408" i="1"/>
  <c r="Q2368" i="1"/>
  <c r="Q2252" i="1"/>
  <c r="Q1922" i="1"/>
  <c r="Q1393" i="1"/>
  <c r="Q4310" i="1"/>
  <c r="Q4326" i="1"/>
  <c r="Q4342" i="1"/>
  <c r="Q4362" i="1"/>
  <c r="Q4378" i="1"/>
  <c r="Q406" i="1"/>
  <c r="Q307" i="1"/>
  <c r="Q667" i="1"/>
  <c r="Q680" i="1"/>
  <c r="Q714" i="1"/>
  <c r="Q841" i="1"/>
  <c r="Q858" i="1"/>
  <c r="Q931" i="1"/>
  <c r="Q1061" i="1"/>
  <c r="Q605" i="1"/>
  <c r="Q953" i="1"/>
  <c r="Q1202" i="1"/>
  <c r="Q1218" i="1"/>
  <c r="Q1250" i="1"/>
  <c r="Q1266" i="1"/>
  <c r="Q1696" i="1"/>
  <c r="Q1712" i="1"/>
  <c r="Q1728" i="1"/>
  <c r="Q465" i="1"/>
  <c r="Q614" i="1"/>
  <c r="Q824" i="1"/>
  <c r="Q2564" i="1"/>
  <c r="Q2021" i="1"/>
  <c r="Q2555" i="1"/>
  <c r="Q2189" i="1"/>
  <c r="Q2569" i="1"/>
  <c r="Q2443" i="1"/>
  <c r="Q2615" i="1"/>
  <c r="Q1157" i="1"/>
  <c r="Q2193" i="1"/>
  <c r="Q2577" i="1"/>
  <c r="Q332" i="1"/>
  <c r="Q348" i="1"/>
  <c r="Q356" i="1"/>
  <c r="Q582" i="1"/>
  <c r="Q586" i="1"/>
  <c r="Q886" i="1"/>
  <c r="Q894" i="1"/>
  <c r="Q1242" i="1"/>
  <c r="Q1246" i="1"/>
  <c r="Q1389" i="1"/>
  <c r="Q1671" i="1"/>
  <c r="Q1682" i="1"/>
  <c r="Q1943" i="1"/>
  <c r="Q2102" i="1"/>
  <c r="Q2130" i="1"/>
  <c r="Q2143" i="1"/>
  <c r="Q2235" i="1"/>
  <c r="Q2268" i="1"/>
  <c r="Q2276" i="1"/>
  <c r="Q2288" i="1"/>
  <c r="Q2306" i="1"/>
  <c r="Q2334" i="1"/>
  <c r="Q2338" i="1"/>
  <c r="Q2360" i="1"/>
  <c r="Q2364" i="1"/>
  <c r="Q2379" i="1"/>
  <c r="Q2414" i="1"/>
  <c r="Q2602" i="1"/>
  <c r="Q4285" i="1"/>
  <c r="Q4290" i="1"/>
  <c r="Q4294" i="1"/>
  <c r="Q4298" i="1"/>
  <c r="Q4302" i="1"/>
  <c r="Q2264" i="1"/>
  <c r="Q1947" i="1"/>
  <c r="Q4306" i="1"/>
  <c r="Q4338" i="1"/>
  <c r="Q4354" i="1"/>
  <c r="Q4358" i="1"/>
  <c r="Q4374" i="1"/>
  <c r="Q299" i="1"/>
  <c r="Q701" i="1"/>
  <c r="Q745" i="1"/>
  <c r="Q854" i="1"/>
  <c r="Q902" i="1"/>
  <c r="Q562" i="1"/>
  <c r="Q927" i="1"/>
  <c r="Q1076" i="1"/>
  <c r="Q1085" i="1"/>
  <c r="Q1198" i="1"/>
  <c r="Q1214" i="1"/>
  <c r="Q1238" i="1"/>
  <c r="Q1262" i="1"/>
  <c r="Q1278" i="1"/>
  <c r="Q1692" i="1"/>
  <c r="Q1708" i="1"/>
  <c r="Q1724" i="1"/>
  <c r="Q419" i="1"/>
  <c r="Q456" i="1"/>
  <c r="Q816" i="1"/>
  <c r="Q1153" i="1"/>
  <c r="Q1384" i="1"/>
  <c r="Q2198" i="1"/>
  <c r="Q2498" i="1"/>
  <c r="Q2005" i="1"/>
  <c r="Q2169" i="1"/>
  <c r="Q2455" i="1"/>
  <c r="Q2611" i="1"/>
  <c r="Q1148" i="1"/>
  <c r="Q2177" i="1"/>
  <c r="Q2560" i="1"/>
  <c r="Q311" i="1"/>
  <c r="Q339" i="1"/>
  <c r="Q343" i="1"/>
  <c r="Q371" i="1"/>
  <c r="Q375" i="1"/>
  <c r="Q433" i="1"/>
  <c r="Q438" i="1"/>
  <c r="Q442" i="1"/>
  <c r="Q566" i="1"/>
  <c r="Q596" i="1"/>
  <c r="Q773" i="1"/>
  <c r="Q777" i="1"/>
  <c r="Q782" i="1"/>
  <c r="Q790" i="1"/>
  <c r="Q795" i="1"/>
  <c r="Q1120" i="1"/>
  <c r="Q1129" i="1"/>
  <c r="Q1184" i="1"/>
  <c r="Q1366" i="1"/>
  <c r="Q1604" i="1"/>
  <c r="Q1758" i="1"/>
  <c r="Q1766" i="1"/>
  <c r="Q1784" i="1"/>
  <c r="Q1793" i="1"/>
  <c r="Q1801" i="1"/>
  <c r="Q1814" i="1"/>
  <c r="Q1881" i="1"/>
  <c r="Q1886" i="1"/>
  <c r="Q1891" i="1"/>
  <c r="Q2060" i="1"/>
  <c r="Q2064" i="1"/>
  <c r="Q2490" i="1"/>
  <c r="Q2494" i="1"/>
  <c r="Q2520" i="1"/>
  <c r="Q314" i="1"/>
  <c r="Q374" i="1"/>
  <c r="Q441" i="1"/>
  <c r="Q447" i="1"/>
  <c r="Q459" i="1"/>
  <c r="Q543" i="1"/>
  <c r="Q604" i="1"/>
  <c r="Q613" i="1"/>
  <c r="Q622" i="1"/>
  <c r="Q683" i="1"/>
  <c r="Q693" i="1"/>
  <c r="Q699" i="1"/>
  <c r="Q708" i="1"/>
  <c r="Q776" i="1"/>
  <c r="Q906" i="1"/>
  <c r="Q973" i="1"/>
  <c r="Q986" i="1"/>
  <c r="Q1054" i="1"/>
  <c r="Q1114" i="1"/>
  <c r="Q1147" i="1"/>
  <c r="Q1178" i="1"/>
  <c r="Q1237" i="1"/>
  <c r="Q1249" i="1"/>
  <c r="Q1401" i="1"/>
  <c r="Q1552" i="1"/>
  <c r="Q1590" i="1"/>
  <c r="Q1595" i="1"/>
  <c r="Q1719" i="1"/>
  <c r="Q2059" i="1"/>
  <c r="Q2073" i="1"/>
  <c r="Q2109" i="1"/>
  <c r="Q2125" i="1"/>
  <c r="Q2129" i="1"/>
  <c r="Q2134" i="1"/>
  <c r="Q2142" i="1"/>
  <c r="Q2209" i="1"/>
  <c r="Q2217" i="1"/>
  <c r="Q2275" i="1"/>
  <c r="Q2287" i="1"/>
  <c r="Q2305" i="1"/>
  <c r="Q2309" i="1"/>
  <c r="Q2313" i="1"/>
  <c r="Q2378" i="1"/>
  <c r="Q2394" i="1"/>
  <c r="Q2470" i="1"/>
  <c r="Q2475" i="1"/>
  <c r="Q2483" i="1"/>
  <c r="Q2493" i="1"/>
  <c r="Q2597" i="1"/>
  <c r="Q2638" i="1"/>
  <c r="Q2659" i="1"/>
  <c r="Q2679" i="1"/>
  <c r="Q3775" i="1"/>
  <c r="Q4305" i="1"/>
  <c r="Q4389" i="1"/>
  <c r="Q4061" i="1"/>
  <c r="Q4104" i="1"/>
  <c r="Q4111" i="1"/>
  <c r="Q4157" i="1"/>
  <c r="Q4161" i="1"/>
  <c r="Q4205" i="1"/>
  <c r="Q4408" i="1"/>
  <c r="Q4412" i="1"/>
  <c r="Q4416" i="1"/>
  <c r="Q4420" i="1"/>
  <c r="Q4432" i="1"/>
  <c r="Q4444" i="1"/>
  <c r="Q4448" i="1"/>
  <c r="Q4452" i="1"/>
  <c r="Q4462" i="1"/>
  <c r="Q108" i="1"/>
  <c r="Q119" i="1"/>
  <c r="Q160" i="1"/>
  <c r="Q2792" i="1"/>
  <c r="Q2812" i="1"/>
  <c r="Q2844" i="1"/>
  <c r="Q2867" i="1"/>
  <c r="Q2871" i="1"/>
  <c r="Q2875" i="1"/>
  <c r="Q2879" i="1"/>
  <c r="Q2895" i="1"/>
  <c r="Q2920" i="1"/>
  <c r="Q2932" i="1"/>
  <c r="Q2958" i="1"/>
  <c r="Q2962" i="1"/>
  <c r="Q2966" i="1"/>
  <c r="Q2970" i="1"/>
  <c r="Q2974" i="1"/>
  <c r="Q2978" i="1"/>
  <c r="Q2982" i="1"/>
  <c r="Q3006" i="1"/>
  <c r="Q3010" i="1"/>
  <c r="Q3014" i="1"/>
  <c r="Q3018" i="1"/>
  <c r="Q3022" i="1"/>
  <c r="Q3026" i="1"/>
  <c r="Q3030" i="1"/>
  <c r="Q3034" i="1"/>
  <c r="Q3042" i="1"/>
  <c r="Q3046" i="1"/>
  <c r="Q3050" i="1"/>
  <c r="Q3054" i="1"/>
  <c r="Q3058" i="1"/>
  <c r="Q3062" i="1"/>
  <c r="Q3066" i="1"/>
  <c r="Q3070" i="1"/>
  <c r="Q3074" i="1"/>
  <c r="Q3082" i="1"/>
  <c r="Q3086" i="1"/>
  <c r="Q3090" i="1"/>
  <c r="Q3095" i="1"/>
  <c r="Q3099" i="1"/>
  <c r="Q3104" i="1"/>
  <c r="Q3108" i="1"/>
  <c r="Q3118" i="1"/>
  <c r="Q3126" i="1"/>
  <c r="Q3130" i="1"/>
  <c r="Q3134" i="1"/>
  <c r="Q3138" i="1"/>
  <c r="Q3142" i="1"/>
  <c r="Q3152" i="1"/>
  <c r="Q3156" i="1"/>
  <c r="Q3160" i="1"/>
  <c r="Q3164" i="1"/>
  <c r="Q3233" i="1"/>
  <c r="Q3241" i="1"/>
  <c r="Q3245" i="1"/>
  <c r="Q3249" i="1"/>
  <c r="Q3253" i="1"/>
  <c r="Q3257" i="1"/>
  <c r="Q3265" i="1"/>
  <c r="Q3269" i="1"/>
  <c r="Q3279" i="1"/>
  <c r="Q3283" i="1"/>
  <c r="Q3287" i="1"/>
  <c r="Q3291" i="1"/>
  <c r="Q3295" i="1"/>
  <c r="Q3299" i="1"/>
  <c r="Q3303" i="1"/>
  <c r="Q3319" i="1"/>
  <c r="Q3327" i="1"/>
  <c r="Q3335" i="1"/>
  <c r="Q3358" i="1"/>
  <c r="Q3374" i="1"/>
  <c r="Q3378" i="1"/>
  <c r="Q3382" i="1"/>
  <c r="Q3390" i="1"/>
  <c r="Q3394" i="1"/>
  <c r="Q3398" i="1"/>
  <c r="Q3402" i="1"/>
  <c r="Q3406" i="1"/>
  <c r="Q3410" i="1"/>
  <c r="Q3414" i="1"/>
  <c r="Q3418" i="1"/>
  <c r="Q3422" i="1"/>
  <c r="Q3426" i="1"/>
  <c r="Q3430" i="1"/>
  <c r="Q3434" i="1"/>
  <c r="Q3438" i="1"/>
  <c r="Q3442" i="1"/>
  <c r="Q3446" i="1"/>
  <c r="Q3450" i="1"/>
  <c r="Q3454" i="1"/>
  <c r="Q3458" i="1"/>
  <c r="Q3466" i="1"/>
  <c r="Q3470" i="1"/>
  <c r="Q3474" i="1"/>
  <c r="Q3478" i="1"/>
  <c r="Q3482" i="1"/>
  <c r="Q3486" i="1"/>
  <c r="Q3498" i="1"/>
  <c r="Q3502" i="1"/>
  <c r="Q3506" i="1"/>
  <c r="Q3510" i="1"/>
  <c r="Q3524" i="1"/>
  <c r="Q3535" i="1"/>
  <c r="Q3545" i="1"/>
  <c r="Q3558" i="1"/>
  <c r="Q3562" i="1"/>
  <c r="Q3566" i="1"/>
  <c r="Q3570" i="1"/>
  <c r="Q3575" i="1"/>
  <c r="Q3580" i="1"/>
  <c r="Q3585" i="1"/>
  <c r="Q3590" i="1"/>
  <c r="Q3594" i="1"/>
  <c r="Q3598" i="1"/>
  <c r="Q3618" i="1"/>
  <c r="Q3622" i="1"/>
  <c r="Q3626" i="1"/>
  <c r="Q3630" i="1"/>
  <c r="Q3634" i="1"/>
  <c r="Q3639" i="1"/>
  <c r="Q3643" i="1"/>
  <c r="Q3647" i="1"/>
  <c r="Q3651" i="1"/>
  <c r="Q3659" i="1"/>
  <c r="Q3667" i="1"/>
  <c r="Q3676" i="1"/>
  <c r="Q3681" i="1"/>
  <c r="Q3685" i="1"/>
  <c r="Q3690" i="1"/>
  <c r="Q3694" i="1"/>
  <c r="Q3698" i="1"/>
  <c r="Q3702" i="1"/>
  <c r="Q3706" i="1"/>
  <c r="Q3719" i="1"/>
  <c r="Q3737" i="1"/>
  <c r="Q3741" i="1"/>
  <c r="Q3752" i="1"/>
  <c r="Q3756" i="1"/>
  <c r="Q3760" i="1"/>
  <c r="Q3764" i="1"/>
  <c r="Q3778" i="1"/>
  <c r="Q3783" i="1"/>
  <c r="Q3787" i="1"/>
  <c r="Q3805" i="1"/>
  <c r="Q3809" i="1"/>
  <c r="Q3813" i="1"/>
  <c r="Q3817" i="1"/>
  <c r="Q3821" i="1"/>
  <c r="Q3825" i="1"/>
  <c r="Q3829" i="1"/>
  <c r="Q3833" i="1"/>
  <c r="Q3837" i="1"/>
  <c r="Q3841" i="1"/>
  <c r="Q3857" i="1"/>
  <c r="Q3861" i="1"/>
  <c r="Q3891" i="1"/>
  <c r="Q3934" i="1"/>
  <c r="Q3959" i="1"/>
  <c r="Q3963" i="1"/>
  <c r="Q3967" i="1"/>
  <c r="Q3971" i="1"/>
  <c r="Q3991" i="1"/>
  <c r="Q4017" i="1"/>
  <c r="Q4034" i="1"/>
  <c r="Q4038" i="1"/>
  <c r="Q4042" i="1"/>
  <c r="Q4049" i="1"/>
  <c r="Q4053" i="1"/>
  <c r="Q4057" i="1"/>
  <c r="Q4062" i="1"/>
  <c r="Q4066" i="1"/>
  <c r="Q4075" i="1"/>
  <c r="Q4080" i="1"/>
  <c r="Q4085" i="1"/>
  <c r="Q4090" i="1"/>
  <c r="Q4096" i="1"/>
  <c r="Q4100" i="1"/>
  <c r="Q4231" i="1"/>
  <c r="Q4241" i="1"/>
  <c r="Q4245" i="1"/>
  <c r="Q4250" i="1"/>
  <c r="Q4254" i="1"/>
  <c r="Q4463" i="1"/>
  <c r="Q4469" i="1"/>
  <c r="Q4473" i="1"/>
  <c r="Q4517" i="1"/>
  <c r="Q4559" i="1"/>
  <c r="Q4563" i="1"/>
  <c r="Q4567" i="1"/>
  <c r="Q4571" i="1"/>
  <c r="Q4575" i="1"/>
  <c r="Q4580" i="1"/>
  <c r="Q4591" i="1"/>
  <c r="Q4595" i="1"/>
  <c r="Q4599" i="1"/>
  <c r="Q4603" i="1"/>
  <c r="Q4611" i="1"/>
  <c r="Q4615" i="1"/>
  <c r="Q4619" i="1"/>
  <c r="Q4624" i="1"/>
  <c r="Q4628" i="1"/>
  <c r="Q4632" i="1"/>
  <c r="Q4637" i="1"/>
  <c r="Q4641" i="1"/>
  <c r="Q4688" i="1"/>
  <c r="Q4699" i="1"/>
  <c r="Q4703" i="1"/>
  <c r="Q4713" i="1"/>
  <c r="Q4737" i="1"/>
  <c r="Q4742" i="1"/>
  <c r="Q4756" i="1"/>
  <c r="Q4786" i="1"/>
  <c r="Q1727" i="1"/>
  <c r="Q2024" i="1"/>
  <c r="Q2036" i="1"/>
  <c r="Q1992" i="1"/>
  <c r="Q1396" i="1"/>
  <c r="Q1161" i="1"/>
  <c r="Q844" i="1"/>
  <c r="Q4293" i="1"/>
  <c r="Q1650" i="1"/>
  <c r="Q2497" i="1"/>
  <c r="Q355" i="1"/>
  <c r="Q571" i="1"/>
  <c r="Q2049" i="1"/>
  <c r="Q1685" i="1"/>
  <c r="Q500" i="1"/>
  <c r="Q2626" i="1"/>
  <c r="Q2450" i="1"/>
  <c r="Q2863" i="1"/>
  <c r="Q1632" i="1"/>
  <c r="Q2012" i="1"/>
  <c r="Q2008" i="1"/>
  <c r="Q1670" i="1"/>
  <c r="Q1277" i="1"/>
  <c r="Q1170" i="1"/>
  <c r="Q450" i="1"/>
  <c r="Q379" i="1"/>
  <c r="Q467" i="1"/>
  <c r="Q625" i="1"/>
  <c r="Q2461" i="1"/>
  <c r="Q2671" i="1"/>
  <c r="Q2689" i="1"/>
  <c r="Q2651" i="1"/>
  <c r="Q1383" i="1"/>
  <c r="Q2606" i="1"/>
  <c r="Q4381" i="1"/>
  <c r="Q1703" i="1"/>
  <c r="Q1156" i="1"/>
  <c r="Q1616" i="1"/>
  <c r="Q2321" i="1"/>
  <c r="Q2371" i="1"/>
  <c r="Q2417" i="1"/>
  <c r="Q1414" i="1"/>
  <c r="Q124" i="1"/>
  <c r="Q136" i="1"/>
  <c r="Q152" i="1"/>
  <c r="Q156" i="1"/>
  <c r="Q2630" i="1"/>
  <c r="Q2754" i="1"/>
  <c r="Q2759" i="1"/>
  <c r="Q2763" i="1"/>
  <c r="Q2768" i="1"/>
  <c r="Q2772" i="1"/>
  <c r="Q2776" i="1"/>
  <c r="Q2780" i="1"/>
  <c r="Q2784" i="1"/>
  <c r="Q2788" i="1"/>
  <c r="Q2853" i="1"/>
  <c r="Q2857" i="1"/>
  <c r="Q2886" i="1"/>
  <c r="Q2890" i="1"/>
  <c r="Q4117" i="1"/>
  <c r="Q4121" i="1"/>
  <c r="Q4136" i="1"/>
  <c r="Q4140" i="1"/>
  <c r="Q4144" i="1"/>
  <c r="Q4148" i="1"/>
  <c r="Q4152" i="1"/>
  <c r="Q4248" i="1"/>
  <c r="Q4252" i="1"/>
  <c r="Q4265" i="1"/>
  <c r="Q4309" i="1"/>
  <c r="Q4313" i="1"/>
  <c r="Q4317" i="1"/>
  <c r="Q4321" i="1"/>
  <c r="Q4325" i="1"/>
  <c r="Q4329" i="1"/>
  <c r="Q4333" i="1"/>
  <c r="Q4337" i="1"/>
  <c r="Q4345" i="1"/>
  <c r="Q4349" i="1"/>
  <c r="Q4353" i="1"/>
  <c r="Q4357" i="1"/>
  <c r="Q4361" i="1"/>
  <c r="Q4369" i="1"/>
  <c r="Q4373" i="1"/>
  <c r="Q3168" i="1"/>
  <c r="Q3172" i="1"/>
  <c r="Q3176" i="1"/>
  <c r="Q3180" i="1"/>
  <c r="Q3185" i="1"/>
  <c r="Q3515" i="1"/>
  <c r="Q3520" i="1"/>
  <c r="Q3528" i="1"/>
  <c r="P1221" i="1"/>
  <c r="Q1221" i="1" s="1"/>
  <c r="P1556" i="1"/>
  <c r="Q1556" i="1" s="1"/>
  <c r="Q3213" i="1"/>
  <c r="Q3865" i="1"/>
  <c r="Q1678" i="1"/>
  <c r="Q849" i="1"/>
  <c r="Q2454" i="1"/>
  <c r="Q2053" i="1"/>
  <c r="Q1306" i="1"/>
  <c r="Q744" i="1"/>
  <c r="Q585" i="1"/>
  <c r="Q1065" i="1"/>
  <c r="Q1070" i="1"/>
  <c r="Q1075" i="1"/>
  <c r="Q1133" i="1"/>
  <c r="Q1138" i="1"/>
  <c r="Q1188" i="1"/>
  <c r="Q1192" i="1"/>
  <c r="Q1197" i="1"/>
  <c r="Q1201" i="1"/>
  <c r="Q1205" i="1"/>
  <c r="Q1209" i="1"/>
  <c r="Q1213" i="1"/>
  <c r="Q1217" i="1"/>
  <c r="Q1357" i="1"/>
  <c r="Q1445" i="1"/>
  <c r="Q1458" i="1"/>
  <c r="Q1474" i="1"/>
  <c r="Q1492" i="1"/>
  <c r="Q1510" i="1"/>
  <c r="Q1528" i="1"/>
  <c r="Q1569" i="1"/>
  <c r="Q1586" i="1"/>
  <c r="Q2916" i="1"/>
  <c r="Q3882" i="1"/>
  <c r="Q3886" i="1"/>
  <c r="Q3905" i="1"/>
  <c r="Q3909" i="1"/>
  <c r="Q3913" i="1"/>
  <c r="Q3919" i="1"/>
  <c r="Q3923" i="1"/>
  <c r="Q3930" i="1"/>
  <c r="Q3938" i="1"/>
  <c r="Q3942" i="1"/>
  <c r="Q3946" i="1"/>
  <c r="Q3955" i="1"/>
  <c r="Q3983" i="1"/>
  <c r="Q3987" i="1"/>
  <c r="Q3996" i="1"/>
  <c r="Q4001" i="1"/>
  <c r="Q4005" i="1"/>
  <c r="Q4558" i="1"/>
  <c r="Q4562" i="1"/>
  <c r="Q4566" i="1"/>
  <c r="Q4570" i="1"/>
  <c r="Q4574" i="1"/>
  <c r="Q4579" i="1"/>
  <c r="Q4584" i="1"/>
  <c r="Q3311" i="1"/>
  <c r="Q3315" i="1"/>
  <c r="Q3323" i="1"/>
  <c r="Q3331" i="1"/>
  <c r="Q3339" i="1"/>
  <c r="P1923" i="1"/>
  <c r="Q1923" i="1" s="1"/>
  <c r="P2107" i="1"/>
  <c r="Q2107" i="1" s="1"/>
  <c r="P2115" i="1"/>
  <c r="Q2115" i="1" s="1"/>
  <c r="P2149" i="1"/>
  <c r="Q2149" i="1" s="1"/>
  <c r="Q2994" i="1"/>
  <c r="Q2000" i="1"/>
  <c r="Q2634" i="1"/>
  <c r="Q885" i="1"/>
  <c r="Q2614" i="1"/>
  <c r="Q2663" i="1"/>
  <c r="Q2020" i="1"/>
  <c r="Q4341" i="1"/>
  <c r="Q4365" i="1"/>
  <c r="Q999" i="1"/>
  <c r="Q666" i="1"/>
  <c r="Q404" i="1"/>
  <c r="Q2004" i="1"/>
  <c r="Q1165" i="1"/>
  <c r="Q2655" i="1"/>
  <c r="Q2675" i="1"/>
  <c r="Q464" i="1"/>
  <c r="Q346" i="1"/>
  <c r="Q1761" i="1"/>
  <c r="Q1866" i="1"/>
  <c r="Q1956" i="1"/>
  <c r="Q4708" i="1"/>
  <c r="Q4729" i="1"/>
  <c r="Q3710" i="1"/>
  <c r="Q3715" i="1"/>
  <c r="Q3723" i="1"/>
  <c r="Q3727" i="1"/>
  <c r="Q3733" i="1"/>
  <c r="Q3791" i="1"/>
  <c r="Q3801" i="1"/>
  <c r="Q4297" i="1"/>
  <c r="Q4385" i="1"/>
  <c r="Q472" i="1"/>
  <c r="Q431" i="1"/>
  <c r="Q794" i="1"/>
  <c r="Q1435" i="1"/>
  <c r="Q1452" i="1"/>
  <c r="Q1691" i="1"/>
  <c r="Q1101" i="1"/>
  <c r="Q1946" i="1"/>
  <c r="Q2117" i="1"/>
  <c r="Q1110" i="1"/>
  <c r="Q2586" i="1"/>
  <c r="Q2251" i="1"/>
  <c r="Q2329" i="1"/>
  <c r="Q2386" i="1"/>
  <c r="Q275" i="1"/>
  <c r="Q345" i="1"/>
  <c r="Q401" i="1"/>
  <c r="Q410" i="1"/>
  <c r="Q414" i="1"/>
  <c r="Q451" i="1"/>
  <c r="Q455" i="1"/>
  <c r="Q476" i="1"/>
  <c r="Q480" i="1"/>
  <c r="Q489" i="1"/>
  <c r="Q493" i="1"/>
  <c r="Q497" i="1"/>
  <c r="Q501" i="1"/>
  <c r="Q1771" i="1"/>
  <c r="Q1792" i="1"/>
  <c r="Q1796" i="1"/>
  <c r="Q1800" i="1"/>
  <c r="Q1804" i="1"/>
  <c r="Q1813" i="1"/>
  <c r="Q1817" i="1"/>
  <c r="Q1821" i="1"/>
  <c r="Q1825" i="1"/>
  <c r="Q2159" i="1"/>
  <c r="Q2164" i="1"/>
  <c r="Q2168" i="1"/>
  <c r="Q2172" i="1"/>
  <c r="Q2180" i="1"/>
  <c r="Q2696" i="1"/>
  <c r="Q2834" i="1"/>
  <c r="Q4056" i="1"/>
  <c r="Q4065" i="1"/>
  <c r="Q4183" i="1"/>
  <c r="Q4235" i="1"/>
  <c r="Q4275" i="1"/>
  <c r="Q4279" i="1"/>
  <c r="Q4468" i="1"/>
  <c r="Q4472" i="1"/>
  <c r="Q4509" i="1"/>
  <c r="Q4513" i="1"/>
  <c r="Q4521" i="1"/>
  <c r="Q3229" i="1"/>
  <c r="Q3346" i="1"/>
  <c r="Q3350" i="1"/>
  <c r="Q3354" i="1"/>
  <c r="Q3362" i="1"/>
  <c r="Q3366" i="1"/>
  <c r="Q3370" i="1"/>
  <c r="Q4289" i="1"/>
  <c r="Q4377" i="1"/>
  <c r="Q360" i="1"/>
  <c r="Q418" i="1"/>
  <c r="Q322" i="1"/>
  <c r="Q565" i="1"/>
  <c r="Q719" i="1"/>
  <c r="Q785" i="1"/>
  <c r="Q978" i="1"/>
  <c r="Q995" i="1"/>
  <c r="Q1013" i="1"/>
  <c r="Q1427" i="1"/>
  <c r="Q1444" i="1"/>
  <c r="Q1699" i="1"/>
  <c r="Q1715" i="1"/>
  <c r="Q618" i="1"/>
  <c r="Q1917" i="1"/>
  <c r="Q1975" i="1"/>
  <c r="Q2501" i="1"/>
  <c r="Q2422" i="1"/>
  <c r="Q2147" i="1"/>
  <c r="Q2413" i="1"/>
  <c r="Q98" i="1"/>
  <c r="Q2506" i="1"/>
  <c r="Q3770" i="1"/>
  <c r="Q2904" i="1"/>
  <c r="Q4301" i="1"/>
  <c r="Q2899" i="1"/>
  <c r="Q485" i="1"/>
  <c r="Q767" i="1"/>
  <c r="Q781" i="1"/>
  <c r="Q944" i="1"/>
  <c r="Q990" i="1"/>
  <c r="Q1008" i="1"/>
  <c r="Q1419" i="1"/>
  <c r="Q1439" i="1"/>
  <c r="Q1711" i="1"/>
  <c r="Q1723" i="1"/>
  <c r="Q1736" i="1"/>
  <c r="Q2089" i="1"/>
  <c r="Q2105" i="1"/>
  <c r="Q2192" i="1"/>
  <c r="Q2225" i="1"/>
  <c r="Q2246" i="1"/>
  <c r="Q1741" i="1"/>
  <c r="Q2580" i="1"/>
  <c r="Q2479" i="1"/>
  <c r="Q1323" i="1"/>
  <c r="Q2242" i="1"/>
  <c r="Q2337" i="1"/>
  <c r="Q2399" i="1"/>
  <c r="Q114" i="1"/>
  <c r="Q538" i="1"/>
  <c r="Q723" i="1"/>
  <c r="Q734" i="1"/>
  <c r="Q758" i="1"/>
  <c r="Q762" i="1"/>
  <c r="Q771" i="1"/>
  <c r="Q829" i="1"/>
  <c r="Q1405" i="1"/>
  <c r="Q1410" i="1"/>
  <c r="Q1895" i="1"/>
  <c r="Q1905" i="1"/>
  <c r="Q1909" i="1"/>
  <c r="Q1913" i="1"/>
  <c r="Q1921" i="1"/>
  <c r="Q2525" i="1"/>
  <c r="Q2559" i="1"/>
  <c r="Q2563" i="1"/>
  <c r="Q2568" i="1"/>
  <c r="Q2572" i="1"/>
  <c r="Q2576" i="1"/>
  <c r="Q2908" i="1"/>
  <c r="Q2912" i="1"/>
  <c r="Q4424" i="1"/>
  <c r="Q4428" i="1"/>
  <c r="Q4436" i="1"/>
  <c r="Q4440" i="1"/>
  <c r="Q4443" i="1"/>
  <c r="Q4447" i="1"/>
  <c r="Q4451" i="1"/>
  <c r="Q4455" i="1"/>
  <c r="Q4459" i="1"/>
  <c r="Q4723" i="1"/>
  <c r="Q3078" i="1"/>
  <c r="P1142" i="1"/>
  <c r="Q1142" i="1" s="1"/>
  <c r="Q298" i="1"/>
  <c r="Q1695" i="1"/>
  <c r="Q2283" i="1"/>
  <c r="P2269" i="1"/>
  <c r="Q2269" i="1" s="1"/>
  <c r="P2303" i="1"/>
  <c r="Q2303" i="1" s="1"/>
  <c r="P1340" i="1"/>
  <c r="Q1340" i="1" s="1"/>
  <c r="P1735" i="1"/>
  <c r="Q1735" i="1" s="1"/>
  <c r="Q1722" i="1"/>
  <c r="Q1083" i="1"/>
  <c r="P429" i="1"/>
  <c r="Q429" i="1" s="1"/>
  <c r="P468" i="1"/>
  <c r="Q468" i="1" s="1"/>
  <c r="Q436" i="1"/>
  <c r="Q561" i="1"/>
  <c r="Q576" i="1"/>
  <c r="Q651" i="1"/>
  <c r="P1124" i="1"/>
  <c r="Q1124" i="1" s="1"/>
  <c r="Q631" i="1"/>
  <c r="Q966" i="1"/>
  <c r="Q2664" i="1"/>
  <c r="Q1288" i="1"/>
  <c r="Q1293" i="1"/>
  <c r="Q1298" i="1"/>
  <c r="Q1302" i="1"/>
  <c r="Q1310" i="1"/>
  <c r="Q1314" i="1"/>
  <c r="Q1318" i="1"/>
  <c r="Q1327" i="1"/>
  <c r="Q1344" i="1"/>
  <c r="P940" i="1"/>
  <c r="Q940" i="1" s="1"/>
  <c r="P957" i="1"/>
  <c r="Q957" i="1" s="1"/>
  <c r="P1000" i="1"/>
  <c r="Q1000" i="1" s="1"/>
  <c r="P1472" i="1"/>
  <c r="Q1472" i="1" s="1"/>
  <c r="P1535" i="1"/>
  <c r="Q1535" i="1" s="1"/>
  <c r="P1554" i="1"/>
  <c r="Q1554" i="1" s="1"/>
  <c r="P1588" i="1"/>
  <c r="Q1588" i="1" s="1"/>
  <c r="P1925" i="1"/>
  <c r="Q1925" i="1" s="1"/>
  <c r="P2624" i="1"/>
  <c r="Q2624" i="1" s="1"/>
  <c r="Q2176" i="1"/>
  <c r="Q1787" i="1"/>
  <c r="Q991" i="1"/>
  <c r="Q1009" i="1"/>
  <c r="Q1464" i="1"/>
  <c r="Q1508" i="1"/>
  <c r="Q1675" i="1"/>
  <c r="Q1934" i="1"/>
  <c r="Q1938" i="1"/>
  <c r="Q1942" i="1"/>
  <c r="Q1950" i="1"/>
  <c r="Q1954" i="1"/>
  <c r="Q1958" i="1"/>
  <c r="Q1962" i="1"/>
  <c r="Q1966" i="1"/>
  <c r="Q1971" i="1"/>
  <c r="Q1979" i="1"/>
  <c r="Q1983" i="1"/>
  <c r="Q2077" i="1"/>
  <c r="Q1058" i="1"/>
  <c r="Q1462" i="1"/>
  <c r="Q1478" i="1"/>
  <c r="Q1496" i="1"/>
  <c r="Q1514" i="1"/>
  <c r="Q1533" i="1"/>
  <c r="Q1574" i="1"/>
  <c r="Q1603" i="1"/>
  <c r="Q1620" i="1"/>
  <c r="Q1636" i="1"/>
  <c r="Q1654" i="1"/>
  <c r="Q2093" i="1"/>
  <c r="Q2121" i="1"/>
  <c r="Q2197" i="1"/>
  <c r="Q2229" i="1"/>
  <c r="Q306" i="1"/>
  <c r="Q661" i="1"/>
  <c r="Q2259" i="1"/>
  <c r="Q2297" i="1"/>
  <c r="Q2333" i="1"/>
  <c r="Q2519" i="1"/>
  <c r="Q1183" i="1"/>
  <c r="Q1361" i="1"/>
  <c r="Q1765" i="1"/>
  <c r="Q1885" i="1"/>
  <c r="Q2263" i="1"/>
  <c r="Q2341" i="1"/>
  <c r="Q2407" i="1"/>
  <c r="Q679" i="1"/>
  <c r="Q752" i="1"/>
  <c r="Q1871" i="1"/>
  <c r="Q2151" i="1"/>
  <c r="Q2255" i="1"/>
  <c r="Q2351" i="1"/>
  <c r="Q369" i="1"/>
  <c r="Q477" i="1"/>
  <c r="Q490" i="1"/>
  <c r="Q494" i="1"/>
  <c r="Q530" i="1"/>
  <c r="Q534" i="1"/>
  <c r="Q852" i="1"/>
  <c r="Q1001" i="1"/>
  <c r="Q1088" i="1"/>
  <c r="Q1092" i="1"/>
  <c r="Q1096" i="1"/>
  <c r="Q1233" i="1"/>
  <c r="Q1241" i="1"/>
  <c r="Q1253" i="1"/>
  <c r="Q1273" i="1"/>
  <c r="Q1402" i="1"/>
  <c r="Q1423" i="1"/>
  <c r="Q1826" i="1"/>
  <c r="Q2041" i="1"/>
  <c r="Q2045" i="1"/>
  <c r="Q2434" i="1"/>
  <c r="Q2796" i="1"/>
  <c r="Q2800" i="1"/>
  <c r="Q2804" i="1"/>
  <c r="Q2808" i="1"/>
  <c r="Q2816" i="1"/>
  <c r="Q2820" i="1"/>
  <c r="Q2825" i="1"/>
  <c r="Q2924" i="1"/>
  <c r="Q2928" i="1"/>
  <c r="Q3774" i="1"/>
  <c r="Q4071" i="1"/>
  <c r="Q4084" i="1"/>
  <c r="Q4089" i="1"/>
  <c r="Q4093" i="1"/>
  <c r="Q4166" i="1"/>
  <c r="Q4170" i="1"/>
  <c r="Q4174" i="1"/>
  <c r="Q4178" i="1"/>
  <c r="Q4262" i="1"/>
  <c r="Q4779" i="1"/>
  <c r="Q3193" i="1"/>
  <c r="Q3201" i="1"/>
  <c r="Q3205" i="1"/>
  <c r="Q3876" i="1"/>
  <c r="Q1004" i="1"/>
  <c r="Q1080" i="1"/>
  <c r="Q1370" i="1"/>
  <c r="Q1431" i="1"/>
  <c r="Q1448" i="1"/>
  <c r="Q1707" i="1"/>
  <c r="Q1731" i="1"/>
  <c r="Q626" i="1"/>
  <c r="Q1152" i="1"/>
  <c r="Q1470" i="1"/>
  <c r="Q1487" i="1"/>
  <c r="Q1505" i="1"/>
  <c r="Q1523" i="1"/>
  <c r="Q1564" i="1"/>
  <c r="Q1582" i="1"/>
  <c r="Q1611" i="1"/>
  <c r="Q1628" i="1"/>
  <c r="Q1646" i="1"/>
  <c r="Q1664" i="1"/>
  <c r="Q2085" i="1"/>
  <c r="Q2101" i="1"/>
  <c r="Q2113" i="1"/>
  <c r="Q2188" i="1"/>
  <c r="Q2205" i="1"/>
  <c r="Q2221" i="1"/>
  <c r="Q342" i="1"/>
  <c r="Q394" i="1"/>
  <c r="Q516" i="1"/>
  <c r="Q675" i="1"/>
  <c r="Q748" i="1"/>
  <c r="Q2138" i="1"/>
  <c r="Q2234" i="1"/>
  <c r="Q2367" i="1"/>
  <c r="Q2403" i="1"/>
  <c r="Q2601" i="1"/>
  <c r="Q1332" i="1"/>
  <c r="Q1353" i="1"/>
  <c r="Q1757" i="1"/>
  <c r="Q1783" i="1"/>
  <c r="Q1833" i="1"/>
  <c r="Q2067" i="1"/>
  <c r="Q1875" i="1"/>
  <c r="Q2238" i="1"/>
  <c r="Q2317" i="1"/>
  <c r="Q2359" i="1"/>
  <c r="Q2466" i="1"/>
  <c r="Q713" i="1"/>
  <c r="Q2279" i="1"/>
  <c r="Q2325" i="1"/>
  <c r="Q2382" i="1"/>
  <c r="Q129" i="1"/>
  <c r="Q140" i="1"/>
  <c r="Q144" i="1"/>
  <c r="Q148" i="1"/>
  <c r="Q400" i="1"/>
  <c r="Q646" i="1"/>
  <c r="Q890" i="1"/>
  <c r="Q948" i="1"/>
  <c r="Q952" i="1"/>
  <c r="Q956" i="1"/>
  <c r="Q960" i="1"/>
  <c r="Q982" i="1"/>
  <c r="Q1020" i="1"/>
  <c r="Q1025" i="1"/>
  <c r="Q1030" i="1"/>
  <c r="Q1119" i="1"/>
  <c r="Q1392" i="1"/>
  <c r="Q2705" i="1"/>
  <c r="Q2709" i="1"/>
  <c r="Q2713" i="1"/>
  <c r="Q2717" i="1"/>
  <c r="Q4033" i="1"/>
  <c r="Q4037" i="1"/>
  <c r="Q4041" i="1"/>
  <c r="Q4048" i="1"/>
  <c r="Q4052" i="1"/>
  <c r="Q4209" i="1"/>
  <c r="Q4213" i="1"/>
  <c r="Q4218" i="1"/>
  <c r="Q4222" i="1"/>
  <c r="Q4227" i="1"/>
  <c r="Q4270" i="1"/>
  <c r="Q4274" i="1"/>
  <c r="Q4278" i="1"/>
  <c r="Q4423" i="1"/>
  <c r="Q4427" i="1"/>
  <c r="Q4431" i="1"/>
  <c r="Q4435" i="1"/>
  <c r="Q4439" i="1"/>
  <c r="Q4458" i="1"/>
  <c r="Q4508" i="1"/>
  <c r="Q4512" i="1"/>
  <c r="Q4516" i="1"/>
  <c r="Q4520" i="1"/>
  <c r="Q4529" i="1"/>
  <c r="Q4542" i="1"/>
  <c r="Q4546" i="1"/>
  <c r="Q4550" i="1"/>
  <c r="Q4554" i="1"/>
  <c r="Q4682" i="1"/>
  <c r="Q3217" i="1"/>
  <c r="Q3221" i="1"/>
  <c r="Q3539" i="1"/>
  <c r="Q1466" i="1"/>
  <c r="Q1483" i="1"/>
  <c r="Q1501" i="1"/>
  <c r="Q1519" i="1"/>
  <c r="Q1537" i="1"/>
  <c r="Q1560" i="1"/>
  <c r="Q1578" i="1"/>
  <c r="Q1607" i="1"/>
  <c r="Q1624" i="1"/>
  <c r="Q1641" i="1"/>
  <c r="Q1659" i="1"/>
  <c r="Q2081" i="1"/>
  <c r="Q2097" i="1"/>
  <c r="Q2184" i="1"/>
  <c r="Q2201" i="1"/>
  <c r="Q2213" i="1"/>
  <c r="Q310" i="1"/>
  <c r="Q552" i="1"/>
  <c r="Q671" i="1"/>
  <c r="Q1227" i="1"/>
  <c r="Q2271" i="1"/>
  <c r="Q2345" i="1"/>
  <c r="Q1349" i="1"/>
  <c r="Q1365" i="1"/>
  <c r="Q1779" i="1"/>
  <c r="Q1829" i="1"/>
  <c r="Q1889" i="1"/>
  <c r="Q2063" i="1"/>
  <c r="Q2291" i="1"/>
  <c r="Q2355" i="1"/>
  <c r="Q704" i="1"/>
  <c r="Q2267" i="1"/>
  <c r="Q2301" i="1"/>
  <c r="Q2363" i="1"/>
  <c r="Q104" i="1"/>
  <c r="Q268" i="1"/>
  <c r="Q327" i="1"/>
  <c r="Q335" i="1"/>
  <c r="Q556" i="1"/>
  <c r="Q799" i="1"/>
  <c r="Q803" i="1"/>
  <c r="Q807" i="1"/>
  <c r="Q835" i="1"/>
  <c r="Q853" i="1"/>
  <c r="Q857" i="1"/>
  <c r="Q865" i="1"/>
  <c r="Q922" i="1"/>
  <c r="Q934" i="1"/>
  <c r="Q1073" i="1"/>
  <c r="Q1374" i="1"/>
  <c r="Q1378" i="1"/>
  <c r="Q1386" i="1"/>
  <c r="Q2839" i="1"/>
  <c r="Q3112" i="1"/>
  <c r="Q3261" i="1"/>
  <c r="Q4072" i="1"/>
  <c r="Q4187" i="1"/>
  <c r="Q4191" i="1"/>
  <c r="Q4196" i="1"/>
  <c r="Q4200" i="1"/>
  <c r="Q4407" i="1"/>
  <c r="Q4411" i="1"/>
  <c r="Q4415" i="1"/>
  <c r="Q4419" i="1"/>
  <c r="Q4491" i="1"/>
  <c r="Q4495" i="1"/>
  <c r="Q4500" i="1"/>
  <c r="Q4504" i="1"/>
  <c r="P1261" i="1"/>
  <c r="Q1261" i="1" s="1"/>
  <c r="Q1350" i="1"/>
  <c r="Q1322" i="1"/>
  <c r="Q1155" i="1"/>
  <c r="Q409" i="1"/>
  <c r="Q1151" i="1"/>
  <c r="Q600" i="1"/>
  <c r="Q815" i="1"/>
  <c r="Q811" i="1"/>
  <c r="P697" i="1"/>
  <c r="Q697" i="1" s="1"/>
  <c r="P324" i="1"/>
  <c r="Q324" i="1" s="1"/>
  <c r="Q331" i="1"/>
  <c r="Q898" i="1"/>
  <c r="P428" i="1"/>
  <c r="Q428" i="1" s="1"/>
  <c r="Q964" i="1"/>
  <c r="P1084" i="1"/>
  <c r="Q1084" i="1" s="1"/>
  <c r="P577" i="1"/>
  <c r="Q577" i="1" s="1"/>
  <c r="P843" i="1"/>
  <c r="Q843" i="1" s="1"/>
  <c r="P1125" i="1"/>
  <c r="Q1125" i="1" s="1"/>
  <c r="P1326" i="1"/>
  <c r="Q1326" i="1" s="1"/>
  <c r="Q506" i="1"/>
  <c r="P525" i="1"/>
  <c r="Q525" i="1" s="1"/>
  <c r="Q783" i="1"/>
  <c r="P997" i="1"/>
  <c r="Q997" i="1" s="1"/>
  <c r="P1224" i="1"/>
  <c r="Q1224" i="1" s="1"/>
  <c r="P2395" i="1"/>
  <c r="Q2395" i="1" s="1"/>
  <c r="P2507" i="1"/>
  <c r="Q2507" i="1" s="1"/>
  <c r="Q511" i="1"/>
  <c r="Q469" i="1"/>
  <c r="Q1354" i="1"/>
  <c r="Q1265" i="1"/>
  <c r="Q1212" i="1"/>
  <c r="Q1382" i="1"/>
  <c r="Q1146" i="1"/>
  <c r="P822" i="1"/>
  <c r="Q822" i="1" s="1"/>
  <c r="P839" i="1"/>
  <c r="Q839" i="1" s="1"/>
  <c r="Q2191" i="1"/>
  <c r="P2280" i="1"/>
  <c r="Q2280" i="1" s="1"/>
  <c r="P2318" i="1"/>
  <c r="Q2318" i="1" s="1"/>
  <c r="Q2509" i="1"/>
  <c r="Q2522" i="1"/>
  <c r="Q2571" i="1"/>
  <c r="Q2617" i="1"/>
  <c r="P4352" i="1"/>
  <c r="Q4352" i="1" s="1"/>
  <c r="P2442" i="1"/>
  <c r="Q2442" i="1" s="1"/>
  <c r="Q2521" i="1"/>
  <c r="P2588" i="1"/>
  <c r="Q2588" i="1" s="1"/>
  <c r="P4292" i="1"/>
  <c r="Q4292" i="1" s="1"/>
  <c r="P4320" i="1"/>
  <c r="Q4320" i="1" s="1"/>
  <c r="Q1362" i="1"/>
  <c r="Q1257" i="1"/>
  <c r="Q787" i="1"/>
  <c r="Q2298" i="1"/>
  <c r="P4360" i="1"/>
  <c r="Q4360" i="1" s="1"/>
  <c r="P930" i="1"/>
  <c r="Q930" i="1" s="1"/>
  <c r="P1128" i="1"/>
  <c r="Q1128" i="1" s="1"/>
  <c r="P1259" i="1"/>
  <c r="Q1259" i="1" s="1"/>
  <c r="Q770" i="1"/>
  <c r="Q802" i="1"/>
  <c r="Q1244" i="1"/>
  <c r="Q1356" i="1"/>
  <c r="Q1380" i="1"/>
  <c r="Q1744" i="1"/>
  <c r="Q2052" i="1"/>
  <c r="P1111" i="1"/>
  <c r="Q1111" i="1" s="1"/>
  <c r="Q488" i="1"/>
  <c r="Q496" i="1"/>
  <c r="Q575" i="1"/>
  <c r="Q584" i="1"/>
  <c r="Q828" i="1"/>
  <c r="Q1087" i="1"/>
  <c r="Q1099" i="1"/>
  <c r="Q1395" i="1"/>
  <c r="Q1880" i="1"/>
  <c r="Q2072" i="1"/>
  <c r="Q2145" i="1"/>
  <c r="Q2150" i="1"/>
  <c r="Q2183" i="1"/>
  <c r="Q2187" i="1"/>
  <c r="Q2196" i="1"/>
  <c r="Q2237" i="1"/>
  <c r="Q2241" i="1"/>
  <c r="Q2245" i="1"/>
  <c r="Q2250" i="1"/>
  <c r="Q2254" i="1"/>
  <c r="Q2258" i="1"/>
  <c r="Q2262" i="1"/>
  <c r="Q2266" i="1"/>
  <c r="Q2300" i="1"/>
  <c r="Q2304" i="1"/>
  <c r="Q2344" i="1"/>
  <c r="Q2350" i="1"/>
  <c r="Q2354" i="1"/>
  <c r="Q2358" i="1"/>
  <c r="Q2397" i="1"/>
  <c r="Q2402" i="1"/>
  <c r="Q2410" i="1"/>
  <c r="Q2562" i="1"/>
  <c r="Q2579" i="1"/>
  <c r="Q2613" i="1"/>
  <c r="Q2621" i="1"/>
  <c r="Q2903" i="1"/>
  <c r="P612" i="1"/>
  <c r="Q612" i="1" s="1"/>
  <c r="P718" i="1"/>
  <c r="Q718" i="1" s="1"/>
  <c r="Q520" i="1"/>
  <c r="Q373" i="1"/>
  <c r="Q1276" i="1"/>
  <c r="Q1634" i="1"/>
  <c r="Q1643" i="1"/>
  <c r="Q1652" i="1"/>
  <c r="P998" i="1"/>
  <c r="Q998" i="1" s="1"/>
  <c r="P1284" i="1"/>
  <c r="Q1284" i="1" s="1"/>
  <c r="P1822" i="1"/>
  <c r="Q1822" i="1" s="1"/>
  <c r="Q309" i="1"/>
  <c r="Q413" i="1"/>
  <c r="Q542" i="1"/>
  <c r="Q546" i="1"/>
  <c r="Q551" i="1"/>
  <c r="Q555" i="1"/>
  <c r="Q954" i="1"/>
  <c r="Q1104" i="1"/>
  <c r="Q2033" i="1"/>
  <c r="Q330" i="1"/>
  <c r="Q341" i="1"/>
  <c r="Q607" i="1"/>
  <c r="Q660" i="1"/>
  <c r="Q722" i="1"/>
  <c r="Q736" i="1"/>
  <c r="Q738" i="1"/>
  <c r="Q769" i="1"/>
  <c r="Q780" i="1"/>
  <c r="Q788" i="1"/>
  <c r="Q810" i="1"/>
  <c r="Q889" i="1"/>
  <c r="Q925" i="1"/>
  <c r="Q929" i="1"/>
  <c r="Q938" i="1"/>
  <c r="Q963" i="1"/>
  <c r="Q981" i="1"/>
  <c r="Q1007" i="1"/>
  <c r="Q1086" i="1"/>
  <c r="Q1122" i="1"/>
  <c r="Q1200" i="1"/>
  <c r="Q1245" i="1"/>
  <c r="Q1260" i="1"/>
  <c r="Q1360" i="1"/>
  <c r="Q1743" i="1"/>
  <c r="Q1762" i="1"/>
  <c r="Q1764" i="1"/>
  <c r="Q1780" i="1"/>
  <c r="Q1782" i="1"/>
  <c r="Q1788" i="1"/>
  <c r="Q1790" i="1"/>
  <c r="Q1797" i="1"/>
  <c r="Q1805" i="1"/>
  <c r="Q1812" i="1"/>
  <c r="Q1818" i="1"/>
  <c r="Q1820" i="1"/>
  <c r="Q1832" i="1"/>
  <c r="Q1874" i="1"/>
  <c r="Q1877" i="1"/>
  <c r="Q1884" i="1"/>
  <c r="Q1888" i="1"/>
  <c r="Q1995" i="1"/>
  <c r="Q1999" i="1"/>
  <c r="Q2003" i="1"/>
  <c r="Q2007" i="1"/>
  <c r="Q2011" i="1"/>
  <c r="Q2015" i="1"/>
  <c r="Q2019" i="1"/>
  <c r="Q2023" i="1"/>
  <c r="Q2027" i="1"/>
  <c r="Q2031" i="1"/>
  <c r="Q2080" i="1"/>
  <c r="Q2084" i="1"/>
  <c r="Q2088" i="1"/>
  <c r="Q2092" i="1"/>
  <c r="Q2100" i="1"/>
  <c r="Q2200" i="1"/>
  <c r="Q2204" i="1"/>
  <c r="Q2208" i="1"/>
  <c r="Q2212" i="1"/>
  <c r="Q2216" i="1"/>
  <c r="Q2220" i="1"/>
  <c r="Q2224" i="1"/>
  <c r="Q2228" i="1"/>
  <c r="Q2308" i="1"/>
  <c r="Q2312" i="1"/>
  <c r="Q2316" i="1"/>
  <c r="Q2416" i="1"/>
  <c r="Q2421" i="1"/>
  <c r="Q2496" i="1"/>
  <c r="Q2504" i="1"/>
  <c r="Q2900" i="1"/>
  <c r="Q321" i="1"/>
  <c r="Q325" i="1"/>
  <c r="Q430" i="1"/>
  <c r="Q435" i="1"/>
  <c r="Q440" i="1"/>
  <c r="Q444" i="1"/>
  <c r="Q471" i="1"/>
  <c r="Q479" i="1"/>
  <c r="Q524" i="1"/>
  <c r="Q529" i="1"/>
  <c r="Q533" i="1"/>
  <c r="Q537" i="1"/>
  <c r="Q921" i="1"/>
  <c r="Q933" i="1"/>
  <c r="Q1118" i="1"/>
  <c r="Q1131" i="1"/>
  <c r="Q1352" i="1"/>
  <c r="Q1391" i="1"/>
  <c r="Q1426" i="1"/>
  <c r="Q1443" i="1"/>
  <c r="Q1677" i="1"/>
  <c r="Q1760" i="1"/>
  <c r="Q1778" i="1"/>
  <c r="Q1786" i="1"/>
  <c r="Q1795" i="1"/>
  <c r="Q1803" i="1"/>
  <c r="Q1816" i="1"/>
  <c r="Q1879" i="1"/>
  <c r="Q1894" i="1"/>
  <c r="Q2032" i="1"/>
  <c r="Q2066" i="1"/>
  <c r="Q2133" i="1"/>
  <c r="Q2137" i="1"/>
  <c r="Q2141" i="1"/>
  <c r="Q2163" i="1"/>
  <c r="Q2167" i="1"/>
  <c r="Q2171" i="1"/>
  <c r="Q2175" i="1"/>
  <c r="Q2179" i="1"/>
  <c r="Q2233" i="1"/>
  <c r="Q2282" i="1"/>
  <c r="Q2286" i="1"/>
  <c r="Q2290" i="1"/>
  <c r="Q2296" i="1"/>
  <c r="Q2320" i="1"/>
  <c r="Q2324" i="1"/>
  <c r="Q2328" i="1"/>
  <c r="Q2332" i="1"/>
  <c r="Q2457" i="1"/>
  <c r="Q358" i="1"/>
  <c r="Q368" i="1"/>
  <c r="Q403" i="1"/>
  <c r="Q424" i="1"/>
  <c r="Q454" i="1"/>
  <c r="Q463" i="1"/>
  <c r="Q515" i="1"/>
  <c r="Q519" i="1"/>
  <c r="Q560" i="1"/>
  <c r="Q598" i="1"/>
  <c r="Q766" i="1"/>
  <c r="Q818" i="1"/>
  <c r="Q830" i="1"/>
  <c r="Q912" i="1"/>
  <c r="Q1113" i="1"/>
  <c r="Q1216" i="1"/>
  <c r="Q1335" i="1"/>
  <c r="Q1348" i="1"/>
  <c r="Q1740" i="1"/>
  <c r="Q1824" i="1"/>
  <c r="P1830" i="1"/>
  <c r="Q1830" i="1" s="1"/>
  <c r="Q1865" i="1"/>
  <c r="Q1869" i="1"/>
  <c r="Q2035" i="1"/>
  <c r="Q2058" i="1"/>
  <c r="Q2104" i="1"/>
  <c r="Q2108" i="1"/>
  <c r="Q2112" i="1"/>
  <c r="Q2116" i="1"/>
  <c r="Q2120" i="1"/>
  <c r="Q2124" i="1"/>
  <c r="Q2128" i="1"/>
  <c r="Q2270" i="1"/>
  <c r="Q2274" i="1"/>
  <c r="Q2278" i="1"/>
  <c r="Q2366" i="1"/>
  <c r="Q2377" i="1"/>
  <c r="Q2381" i="1"/>
  <c r="Q2385" i="1"/>
  <c r="Q2433" i="1"/>
  <c r="Q2441" i="1"/>
  <c r="Q2637" i="1"/>
  <c r="Q2643" i="1"/>
  <c r="Q2654" i="1"/>
  <c r="Q2662" i="1"/>
  <c r="Q2666" i="1"/>
  <c r="Q2674" i="1"/>
  <c r="Q2688" i="1"/>
  <c r="Q4300" i="1"/>
  <c r="Q4328" i="1"/>
  <c r="Q4344" i="1"/>
  <c r="Q4368" i="1"/>
  <c r="Q4384" i="1"/>
  <c r="P2310" i="1"/>
  <c r="Q2310" i="1" s="1"/>
  <c r="P2326" i="1"/>
  <c r="Q2326" i="1" s="1"/>
  <c r="P2404" i="1"/>
  <c r="Q2404" i="1" s="1"/>
  <c r="P2622" i="1"/>
  <c r="Q2622" i="1" s="1"/>
  <c r="P2667" i="1"/>
  <c r="Q2667" i="1" s="1"/>
  <c r="Q3915" i="1" l="1"/>
  <c r="Q3916" i="1"/>
  <c r="T3" i="7"/>
  <c r="T2" i="7"/>
  <c r="Q13" i="1" l="1"/>
  <c r="Q14" i="1"/>
  <c r="E6"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uls</author>
  </authors>
  <commentList>
    <comment ref="D4763" authorId="0" shapeId="0" xr:uid="{00000000-0006-0000-0000-000001000000}">
      <text>
        <r>
          <rPr>
            <b/>
            <sz val="9"/>
            <color indexed="81"/>
            <rFont val="Tahoma"/>
            <family val="2"/>
          </rPr>
          <t>uls:</t>
        </r>
        <r>
          <rPr>
            <sz val="9"/>
            <color indexed="81"/>
            <rFont val="Tahoma"/>
            <family val="2"/>
          </rPr>
          <t xml:space="preserve">
Sem porte definido na CBHPM (19/08/2016). Por aproximação, adotei o mesmo porte do 41401425.
</t>
        </r>
      </text>
    </comment>
  </commentList>
</comments>
</file>

<file path=xl/sharedStrings.xml><?xml version="1.0" encoding="utf-8"?>
<sst xmlns="http://schemas.openxmlformats.org/spreadsheetml/2006/main" count="76700" uniqueCount="11232">
  <si>
    <t>CÓDIGO</t>
  </si>
  <si>
    <t>DESCRIÇÃO PROCEDIMENTO</t>
  </si>
  <si>
    <t>HONORÁRIOS MÉDICOS</t>
  </si>
  <si>
    <t>FILME</t>
  </si>
  <si>
    <t>CUSTO OPERACIONAL</t>
  </si>
  <si>
    <t>UCO</t>
  </si>
  <si>
    <t>Porte</t>
  </si>
  <si>
    <t>Peso</t>
  </si>
  <si>
    <t>PA</t>
  </si>
  <si>
    <t>INC</t>
  </si>
  <si>
    <t>Em consultório (no horário normal ou preestabelecido)</t>
  </si>
  <si>
    <t>Em pronto socorro</t>
  </si>
  <si>
    <t>Visita hospitalar a paciente internado</t>
  </si>
  <si>
    <t>Atendimento ao recém-nascido em berçário</t>
  </si>
  <si>
    <t>Atendimento ao recém-nascido em sala de parto (parto normal ou operatório de alto risco)</t>
  </si>
  <si>
    <t>Atendimento ao recém-nascido em sala de parto (parto normal ou operatório de baixo risco)</t>
  </si>
  <si>
    <t>Atendimento do intensivista diarista (por dia e por paciente)</t>
  </si>
  <si>
    <t>Atendimento médico do intensivista em UTI geral ou pediátrica (plantão de 12 horas - por paciente)</t>
  </si>
  <si>
    <t>Acompanhamento médico para transporte intra-hospitalar de pacientes graves, com ventilação assistida, da UTI para o centro de diagnóstico</t>
  </si>
  <si>
    <t>Transporte extra-hospitalar terrestre de pacientes graves, 1ª hora - a partir do deslocamento do médico</t>
  </si>
  <si>
    <t>Transporte extra-hospitalar terrestre de pacientes graves, por hora adicional - até o retorno do médico à base</t>
  </si>
  <si>
    <t>Aconselhamento genético</t>
  </si>
  <si>
    <t>Atendimento ambulatorial em puericultura</t>
  </si>
  <si>
    <t>Atendimento ao familiar do adolescente</t>
  </si>
  <si>
    <t>Atendimento pediátrico a gestantes (3º trimestre)</t>
  </si>
  <si>
    <t>Acompanhamento clínico ambulatorial pós-transplante de córnea - por avaliação do 11º ao 30º dia até 3 avaliações</t>
  </si>
  <si>
    <t>Acompanhamento clínico ambulatorial pós-transplante de medula óssea</t>
  </si>
  <si>
    <t>Acompanhamento clínico ambulatorial pós-transplante renal - por avaliação</t>
  </si>
  <si>
    <t>Análise da proporcionalidade cineantropométrica</t>
  </si>
  <si>
    <t>Avaliação clínica e eletrônica de paciente portador de marca-passo ou sincronizador ou desfibrilador</t>
  </si>
  <si>
    <t>Avaliação da composição corporal por antropometria (inclui consulta)</t>
  </si>
  <si>
    <t>Avaliação da composição corporal por bioimpedanciometria</t>
  </si>
  <si>
    <t>Avaliação nutrológica (inclui consulta)</t>
  </si>
  <si>
    <t>Avaliação nutrológica pré e pós-cirurgia bariátrica (inclui consulta)</t>
  </si>
  <si>
    <t>Rejeição de enxerto renal - tratamento ambulatorial - avaliação clínica diária</t>
  </si>
  <si>
    <t>Holter de 24 horas - 2 ou mais canais - analógico</t>
  </si>
  <si>
    <t>Holter de 24 horas - 3 canais - digital</t>
  </si>
  <si>
    <t>Monitorização ambulatorial da pressão arterial - MAPA (24 horas)</t>
  </si>
  <si>
    <t>Tilt teste</t>
  </si>
  <si>
    <t>Adaptação e treinamento de recursos ópticos para visão subnormal (por sessão) - binocular</t>
  </si>
  <si>
    <t>Amputação bilateral (preparação do coto)</t>
  </si>
  <si>
    <t>Amputação bilateral (treinamento protético)</t>
  </si>
  <si>
    <t>Amputação unilateral (preparação do coto)</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</si>
  <si>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</si>
  <si>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</si>
  <si>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</si>
  <si>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</si>
  <si>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</si>
  <si>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Biofeedback com EMG</t>
  </si>
  <si>
    <t>Bloqueio fenólico, alcoólico ou com toxina botulínica por segmento corporal</t>
  </si>
  <si>
    <t>Confecção de órteses em material termo-sensível (por unidade)</t>
  </si>
  <si>
    <t>Confecção de prótese imediata</t>
  </si>
  <si>
    <t>Confecção de prótese provisória</t>
  </si>
  <si>
    <t>Desvios posturais da coluna vertebral</t>
  </si>
  <si>
    <t>Disfunção vésico-uretral</t>
  </si>
  <si>
    <t>Distrofia simpático-reflexa</t>
  </si>
  <si>
    <t>Distúrbios circulatórios artério-venosos e linfáticos</t>
  </si>
  <si>
    <t>Doenças pulmonares atendidas em ambulatório</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</si>
  <si>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</si>
  <si>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</si>
  <si>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</si>
  <si>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</si>
  <si>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</si>
  <si>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</si>
  <si>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</si>
  <si>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</si>
  <si>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</si>
  <si>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</si>
  <si>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</si>
  <si>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</si>
  <si>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</si>
  <si>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</si>
  <si>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</si>
  <si>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Pacientes com doenças neuro-músculo-esqueléticas com envolvimento tegumentar</t>
  </si>
  <si>
    <t>Pacientes sem doença coronariana clinicamente manifesta, mas considerada de alto  risco,  atendido  em ambulatório, duas a três vezes por semana</t>
  </si>
  <si>
    <t>Paralisia cerebral</t>
  </si>
  <si>
    <t>Paralisia cerebral com distúrbio de comunicação</t>
  </si>
  <si>
    <t>Paraparesia/tetraparesia</t>
  </si>
  <si>
    <t>Paraplegia e tetraplegia</t>
  </si>
  <si>
    <t>Parkinson</t>
  </si>
  <si>
    <t>Patologia neurológica com dependência de atividades da vida diária</t>
  </si>
  <si>
    <t>Patologia osteomioarticular em diferentes segmentos da coluna</t>
  </si>
  <si>
    <t>Patologia osteomioarticular em dois ou mais membros</t>
  </si>
  <si>
    <t>Patologia osteomioarticular em um membro</t>
  </si>
  <si>
    <t>Patologia osteomioarticular em um segmento da coluna</t>
  </si>
  <si>
    <t>Patologias osteomioarticulares com dependência de atividades da vida diária</t>
  </si>
  <si>
    <t>Processos inflamatórios pélvicos</t>
  </si>
  <si>
    <t>Queimados - seguimento ambulatorial para prevenção de sequelas (por segmento)</t>
  </si>
  <si>
    <t>Reabilitação  cardíaca supervisionada. Programa de 12 semanas. Duas a três sessões por semana (por sessão)</t>
  </si>
  <si>
    <t>Reabilitação de paciente com endoprótese</t>
  </si>
  <si>
    <t>Reabilitação labiríntica (por sessão)</t>
  </si>
  <si>
    <t>Reabilitação perineal com biofeedback</t>
  </si>
  <si>
    <t>Recuperação funcional de distúrbios crânio-faciais</t>
  </si>
  <si>
    <t>Recuperação funcional pós-operatória ou por imobilização da patologia vertebral</t>
  </si>
  <si>
    <t>Recuperação funcional pós-operatória ou pós-imobilização gessada de  patologia  osteomioarticular  com complicações neurovasculares afetando mais de um membro</t>
  </si>
  <si>
    <t>Recuperação funcional pós-operatória ou pós-imobilização gessada de  patologia  osteomioarticular  com complicações neurovasculares afetando um membro</t>
  </si>
  <si>
    <t>Retardo do desenvolvimento psicomotor</t>
  </si>
  <si>
    <t>Sequelas de traumatismos torácicos e abdominais</t>
  </si>
  <si>
    <t>Sequelas em politraumatizados (em diferentes segmentos)</t>
  </si>
  <si>
    <t>Sinusites</t>
  </si>
  <si>
    <t>Actinoterapia (por sessão)</t>
  </si>
  <si>
    <t>Aplicação de hipossensibilizante - em consultório (AHC) exclusive o alérgeno - planejamento técnico para</t>
  </si>
  <si>
    <t>Cateterismo vesical em retenção urinária</t>
  </si>
  <si>
    <t>Cerumen - remoção (bilateral)</t>
  </si>
  <si>
    <t>Crioterapia (grupo de até 5 lesões)</t>
  </si>
  <si>
    <t>Curativo de extremidades de origem vascular</t>
  </si>
  <si>
    <t>Curativo de ouvido (cada)</t>
  </si>
  <si>
    <t>Curativo oftalmológico</t>
  </si>
  <si>
    <t>Curativos em geral com anestesia, exceto queimados</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</si>
  <si>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</si>
  <si>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</si>
  <si>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</si>
  <si>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</si>
  <si>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</si>
  <si>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</si>
  <si>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Pulsoterapia intravenosa (por sessão)</t>
  </si>
  <si>
    <t>Sessão de oxigenoterapia hiperbárica (por sessão de 2 horas)</t>
  </si>
  <si>
    <t>Sessão de psicoterapia individual</t>
  </si>
  <si>
    <t>Terapia imunobiológica intravenosa (por sessão)</t>
  </si>
  <si>
    <t>Terapia inalatória - por nebulização</t>
  </si>
  <si>
    <t>Terapia oncológica - planejamento e 1º dia de tratamento</t>
  </si>
  <si>
    <t>Terapia oncológica - por dia subsequente de tratamento (até o início do próximo ciclo)</t>
  </si>
  <si>
    <t>Terapia oncológica com altas doses - planejamento e 1º dia de tratamento</t>
  </si>
  <si>
    <t>Terapia oncológica com altas doses - por dia subsequente de tratamento (até o início do próximo ciclo)</t>
  </si>
  <si>
    <t>Terapia oncológica com aplicação de medicamentos por via intracavitária ou intratecal  - por procedimento</t>
  </si>
  <si>
    <t>Terapia oncológica com aplicação intra-arterial ou intravenosa de medicamentos em infusão de duração mínima de 6 horas - planejamento e 1º dia de tratamento</t>
  </si>
  <si>
    <t>Acompanhamento clínico de transplante renal no período de internação do receptor e do doador (pós-operatório até 15 dias)</t>
  </si>
  <si>
    <t>Acompanhamento peroperatório</t>
  </si>
  <si>
    <t>Assistência cardiológica no pós-operatório de cirurgia cardíaca (após a alta da UTI)</t>
  </si>
  <si>
    <t>Assistência cardiológica peroperatória em cirurgia geral e em parto (horas suplementares) - máximo de 4 horas</t>
  </si>
  <si>
    <t>Assistência cardiológica peroperatória em cirurgia geral e em parto (primeira hora)</t>
  </si>
  <si>
    <t>Avaliação clínica diária enteral</t>
  </si>
  <si>
    <t>Avaliação clínica diária parenteral</t>
  </si>
  <si>
    <t>Avaliação clínica diária parenteral e enteral</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</si>
  <si>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</si>
  <si>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</si>
  <si>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</si>
  <si>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Cardiotocografia anteparto</t>
  </si>
  <si>
    <t>Cardiotocografia intraparto (por hora) até 6 horas externa</t>
  </si>
  <si>
    <t>Monitorização da pressão intracraniana (por dia)</t>
  </si>
  <si>
    <t>Monitorização hemodinâmica invasiva (por 12 horas)</t>
  </si>
  <si>
    <t>Monitorização neurofisiológica intra-operatória</t>
  </si>
  <si>
    <t>Potencial evocado intra-operatório - monitorização cirúrgica (PE/IO)</t>
  </si>
  <si>
    <t>Assistência fisiátrica respiratória em doente clínico internado</t>
  </si>
  <si>
    <t>Assistência fisiátrica respiratória em paciente internado com ventilação mecânica</t>
  </si>
  <si>
    <t>Eletroestimulação do assoalho pélvico e/ou outra técnica de exercícios perineais - por sessão</t>
  </si>
  <si>
    <t>Pacientes com doença isquêmica do coração, hospitalizado, até 8 semanas de programa</t>
  </si>
  <si>
    <t>Pacientes em pós-operatório de cirurgia cardíaca, hospitalizado, até 8 semanas de programa</t>
  </si>
  <si>
    <t>Cardioversão elétrica de emergência</t>
  </si>
  <si>
    <t>Cardioversão química de arritmia paroxísta em emergência</t>
  </si>
  <si>
    <t>Priapismo - tratamento não cirúrgico</t>
  </si>
  <si>
    <t>Terapia oncológica com aplicação intra-arterial de medicamentos, em regime de aplicação peroperatória, por meio de cronoinfusor ou perfusor extracorpórea</t>
  </si>
  <si>
    <t>Abrasão cirúrgica (por sessão)</t>
  </si>
  <si>
    <t>Abscesso de unha (drenagem) - tratamento cirúrgico</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</si>
  <si>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</si>
  <si>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</si>
  <si>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</si>
  <si>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</si>
  <si>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</si>
  <si>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Cantoplastia ungueal</t>
  </si>
  <si>
    <t>Cauterização química (por grupo de até 5 lesões)</t>
  </si>
  <si>
    <t>Cirurgia da hidrosadenite (por região)</t>
  </si>
  <si>
    <t>Correção cirúrgica de linfedema (por estágio)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</si>
  <si>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</si>
  <si>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</si>
  <si>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</si>
  <si>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</si>
  <si>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Criocirurgia (nitrogênio líquido) de neoplasias cutâneas</t>
  </si>
  <si>
    <t>Curativo de queimaduras - por unidade topográfica (UT) ambulatorial</t>
  </si>
  <si>
    <t>Curativo de queimaduras - por unidade topográfica (UT) hospitalar</t>
  </si>
  <si>
    <t>Curativo especial sob anestesia - por unidade topográfica (UT)</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</si>
  <si>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</si>
  <si>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</si>
  <si>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</si>
  <si>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</si>
  <si>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</si>
  <si>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</si>
  <si>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</si>
  <si>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</si>
  <si>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</si>
  <si>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</si>
  <si>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</si>
  <si>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</si>
  <si>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</si>
  <si>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</si>
  <si>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</si>
  <si>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Exérese de higroma cístico</t>
  </si>
  <si>
    <t>Exérese de higroma cístico no RN e lactente</t>
  </si>
  <si>
    <t>Exérese de lesão / tumor de pele e mucosas</t>
  </si>
  <si>
    <t>Exérese de lesão com auto-enxertia</t>
  </si>
  <si>
    <t>Exérese de tumor e rotação de retalho músculo-cutâneo</t>
  </si>
  <si>
    <t>Exérese de unha</t>
  </si>
  <si>
    <t>Exérese e sutura de hemangioma, linfangioma ou nevus (por grupo de até 5 lesões)</t>
  </si>
  <si>
    <t>Exérese e sutura de lesões (circulares ou não) com rotação de retalhos cutâneos</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</si>
  <si>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</si>
  <si>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</si>
  <si>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</si>
  <si>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</si>
  <si>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Extensos ferimentos, cicatrizes ou tumores - exérese e emprego de retalhos cutâneos ou musculares  cruzados (por estágio)</t>
  </si>
  <si>
    <t>Extensos ferimentos, cicatrizes ou tumores - exérese e retalhos cutâneos à distância</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</si>
  <si>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</si>
  <si>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</si>
  <si>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</si>
  <si>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</si>
  <si>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Face - biópsia</t>
  </si>
  <si>
    <t>Ferimentos infectados e mordidas de animais (desbridamento)</t>
  </si>
  <si>
    <t>Incisão e drenagem de abscesso, hematoma ou panarício</t>
  </si>
  <si>
    <t>Incisão e drenagem de flegmão</t>
  </si>
  <si>
    <t>Incisão e drenagem de tenossinovites purulentas</t>
  </si>
  <si>
    <t>Infiltração  intralesional, cicatricial e hemangiomas - por sessão</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</si>
  <si>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</si>
  <si>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</si>
  <si>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</si>
  <si>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</si>
  <si>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</si>
  <si>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</si>
  <si>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</si>
  <si>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</si>
  <si>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</si>
  <si>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</si>
  <si>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</si>
  <si>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</si>
  <si>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</si>
  <si>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</si>
  <si>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</si>
  <si>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</si>
  <si>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</si>
  <si>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</si>
  <si>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</si>
  <si>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</si>
  <si>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TU partes moles - exérese</t>
  </si>
  <si>
    <t>Unha (enxerto) - tratamento cirúrgico</t>
  </si>
  <si>
    <t>Biópsia de lábio</t>
  </si>
  <si>
    <t>Excisão com plástica de vermelhão</t>
  </si>
  <si>
    <t>Excisão com reconstrução à custa de retalhos</t>
  </si>
  <si>
    <t>Excisão com reconstrução total</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</si>
  <si>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</si>
  <si>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</si>
  <si>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</si>
  <si>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</si>
  <si>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</si>
  <si>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</si>
  <si>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</si>
  <si>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</si>
  <si>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Biópsia de boca</t>
  </si>
  <si>
    <t>Excisão de lesão maligna com reconstrução à custa de retalhos locais</t>
  </si>
  <si>
    <t>Excisão de tumor de boca com mandibulectomia</t>
  </si>
  <si>
    <t>Exérese de tumor e enxerto cutâneo ou mucoso</t>
  </si>
  <si>
    <t>Fístula orofacial - tratamento cirúrgico</t>
  </si>
  <si>
    <t>Glossectomia subtotal ou total, com ou sem mandibulectomia</t>
  </si>
  <si>
    <t>Palatoplastia com enxerto ósseo</t>
  </si>
  <si>
    <t>Palatoplastia com retalho faríngeo</t>
  </si>
  <si>
    <t>Palatoplastia com retalho miomucoso</t>
  </si>
  <si>
    <t>Palatoplastia parcial</t>
  </si>
  <si>
    <t>Palatoplastia total</t>
  </si>
  <si>
    <t>Palato-queiloplastia unilateral</t>
  </si>
  <si>
    <t>Plástica do ducto parotídeo</t>
  </si>
  <si>
    <t>Biópsia de língua</t>
  </si>
  <si>
    <t>Frenotomia lingual</t>
  </si>
  <si>
    <t>Tumor de língua - tratamento cirúrgico</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</si>
  <si>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</si>
  <si>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</si>
  <si>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</si>
  <si>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</si>
  <si>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</si>
  <si>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</si>
  <si>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</si>
  <si>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</si>
  <si>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</si>
  <si>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</si>
  <si>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</si>
  <si>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</si>
  <si>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</si>
  <si>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</si>
  <si>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Adenoidectomia por videoendoscopia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</si>
  <si>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</si>
  <si>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</si>
  <si>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</si>
  <si>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</si>
  <si>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</si>
  <si>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</si>
  <si>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</si>
  <si>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</si>
  <si>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</si>
  <si>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</si>
  <si>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</si>
  <si>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</si>
  <si>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</si>
  <si>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</si>
  <si>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</si>
  <si>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Tumor de boca ou faringe - ressecção</t>
  </si>
  <si>
    <t>Uvulopalatofaringoplastia (qualquer técnica)</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</si>
  <si>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</si>
  <si>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</si>
  <si>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</si>
  <si>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</si>
  <si>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</si>
  <si>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</si>
  <si>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</si>
  <si>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</si>
  <si>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</si>
  <si>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</si>
  <si>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</si>
  <si>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</si>
  <si>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</si>
  <si>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</si>
  <si>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</si>
  <si>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</si>
  <si>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</si>
  <si>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</si>
  <si>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</si>
  <si>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</si>
  <si>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</si>
  <si>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</si>
  <si>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</si>
  <si>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Fratura  simples de mandíbula com contenção e bloqueio intermaxilar eventual</t>
  </si>
  <si>
    <t>Fratura cominutiva de mandíbula - redução cirúrgica com fixação óssea e bloqueio intermaxilar eventual</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</si>
  <si>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</si>
  <si>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</si>
  <si>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do arco zigomático - redução cirúrgica com fixação</t>
  </si>
  <si>
    <t>Fratura do arco zigomático - redução instrumental sem fixação</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</si>
  <si>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</si>
  <si>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</si>
  <si>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</si>
  <si>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 naso etmóido órbito-etmoidal</t>
  </si>
  <si>
    <t>Fratura simples de mandíbula - redução cirúrgica com fixação óssea e bloqueio intermaxilar eventual</t>
  </si>
  <si>
    <t>Fraturas alveolares - fixação com aparelho e contenção</t>
  </si>
  <si>
    <t>Fraturas complexas de mandíbula - redução cirúrgica com fixação óssea e eventual bloqueio intermaxilar</t>
  </si>
  <si>
    <t>Fraturas complexas do terço médio da face, fixação cirúrgica com síntese, levantamento crânio-maxilar, enxerto ósseo, halo craniano eventual</t>
  </si>
  <si>
    <t>Fraturas múltiplas de terço médio da face: fixação cirúrgica com síntese óssea, levantamento crânio maxilar e bloqueio intermaxilar</t>
  </si>
  <si>
    <t>Redução de fratura de seio frontal (acesso coronal)</t>
  </si>
  <si>
    <t>Redução de fratura de seio frontal (acesso frontal)</t>
  </si>
  <si>
    <t>Redução de fratura do malar (com fixação)</t>
  </si>
  <si>
    <t>Redução de fratura do malar (sem fixação)</t>
  </si>
  <si>
    <t>Redução de luxação do ATM</t>
  </si>
  <si>
    <t>Retirada dos meios de fixação (na face)</t>
  </si>
  <si>
    <t>Tratamento conservador de fratura de ossos</t>
  </si>
  <si>
    <t>Artroplastia para luxação recidivante da articulação têmporo-mandibular</t>
  </si>
  <si>
    <t>Osteoplastia para prognatismo, micrognatismo ou laterognatismo</t>
  </si>
  <si>
    <t>Osteotomia crânio-maxilares complexas</t>
  </si>
  <si>
    <t>Osteotomia tipo Lefort I</t>
  </si>
  <si>
    <t>Osteotomia tipo Lefort II</t>
  </si>
  <si>
    <t>Osteotomia tipo Lefort III - extracraniana</t>
  </si>
  <si>
    <t>Osteotomias alvéolo palatinas</t>
  </si>
  <si>
    <t>Osteotomias segmentares da maxila ou malar</t>
  </si>
  <si>
    <t>Reconstrução parcial da mandíbula com enxerto ósseo</t>
  </si>
  <si>
    <t>Reconstrução total de mandíbula com prótese e ou enxerto ósseo</t>
  </si>
  <si>
    <t>Redução simples da luxação da articulação têmporo-mandibular com fixação intermaxilar</t>
  </si>
  <si>
    <t>Tratamento cirúrgico de anquilose da articulação têmporo-mandibular</t>
  </si>
  <si>
    <t>Correção cirúrgica de depressão (afundamento) da região frontal</t>
  </si>
  <si>
    <t>Osteoplastias da órbita</t>
  </si>
  <si>
    <t>Osteoplastias de mandíbula</t>
  </si>
  <si>
    <t>Osteoplastias do arco zigomático</t>
  </si>
  <si>
    <t>Osteoplastias etmóido orbitais</t>
  </si>
  <si>
    <t>Correção de tumores, cicatrizes ou ferimentos com o auxílio de expansores de tecidos - por estágio</t>
  </si>
  <si>
    <t>Exérese de tumor benigno, cisto ou fístula</t>
  </si>
  <si>
    <t>Exérese de tumor maligno de pele</t>
  </si>
  <si>
    <t>Hemiatrofia facial, correção com enxerto de gordura ou implante</t>
  </si>
  <si>
    <t>Paralisia facial - reanimação com o músculo temporal (região oral), com neurotização</t>
  </si>
  <si>
    <t>Paralisia facial - reanimação com o músculo temporal (região oral), sem neurotização</t>
  </si>
  <si>
    <t>Paralisia facial - reanimação com o músculo temporal (região orbital e oral), com neurotização</t>
  </si>
  <si>
    <t>Paralisia facial - reanimação com o músculo temporal (região orbital), sem neurotização</t>
  </si>
  <si>
    <t>Reconstrução com retalho axial da artéria temporal superficial</t>
  </si>
  <si>
    <t>Reconstrução com retalhos axiais supra-orbitais e supratrocleares</t>
  </si>
  <si>
    <t>Reconstrução com retalhos em VY de pedículo subarterial</t>
  </si>
  <si>
    <t>Reconstrução com rotação do músculo temporal</t>
  </si>
  <si>
    <t>Biópsia de mandíbula</t>
  </si>
  <si>
    <t>Hemimandibulectomia ou ressecção segmentar ou seccional da mandíbula</t>
  </si>
  <si>
    <t>Mandibulectomia total</t>
  </si>
  <si>
    <t>Ressecção de tumor de mandíbula com desarticulação de ATM</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</si>
  <si>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</si>
  <si>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</si>
  <si>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</si>
  <si>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</si>
  <si>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</si>
  <si>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</si>
  <si>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</si>
  <si>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</si>
  <si>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</si>
  <si>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</si>
  <si>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</si>
  <si>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</si>
  <si>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</si>
  <si>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</si>
  <si>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</si>
  <si>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</si>
  <si>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</si>
  <si>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</si>
  <si>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</si>
  <si>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</si>
  <si>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</si>
  <si>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Istmectomia ou nodulectomia</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</si>
  <si>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</si>
  <si>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</si>
  <si>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</si>
  <si>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</si>
  <si>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</si>
  <si>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</si>
  <si>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</si>
  <si>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</si>
  <si>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</si>
  <si>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</si>
  <si>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</si>
  <si>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</si>
  <si>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</si>
  <si>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</si>
  <si>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</si>
  <si>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</si>
  <si>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</si>
  <si>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</si>
  <si>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t>
  </si>
  <si>
    <t>Cantoplastia lateral</t>
  </si>
  <si>
    <t>Cantoplastia medial</t>
  </si>
  <si>
    <t>Coloboma - com plástica</t>
  </si>
  <si>
    <t>Correção cirúrgica de ectrópio ou entrópio</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</si>
  <si>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</si>
  <si>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</si>
  <si>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</si>
  <si>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</si>
  <si>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</si>
  <si>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</si>
  <si>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</si>
  <si>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</si>
  <si>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</si>
  <si>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</si>
  <si>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</si>
  <si>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</si>
  <si>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</si>
  <si>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</si>
  <si>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</si>
  <si>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</si>
  <si>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Correção da enoftalmia</t>
  </si>
  <si>
    <t>Descompressão de órbita ou nervo ótico</t>
  </si>
  <si>
    <t>Exenteração com osteotomia</t>
  </si>
  <si>
    <t>Exenteração de órbita</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</si>
  <si>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</si>
  <si>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</si>
  <si>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</si>
  <si>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</si>
  <si>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</si>
  <si>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</si>
  <si>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</si>
  <si>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</si>
  <si>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</si>
  <si>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Autotransplante conjuntival</t>
  </si>
  <si>
    <t>Biópsia de conjuntiva</t>
  </si>
  <si>
    <t>Infiltração subconjuntival</t>
  </si>
  <si>
    <t>Pterígio - exérese</t>
  </si>
  <si>
    <t>Reconstituição de fundo de saco</t>
  </si>
  <si>
    <t>Sutura de conjuntiva</t>
  </si>
  <si>
    <t>Tumor de conjuntiva - exérese</t>
  </si>
  <si>
    <t>Cauterização de córnea</t>
  </si>
  <si>
    <t>Ceratectomia superficial - monocular</t>
  </si>
  <si>
    <t>Corpo estranho da córnea - retirada</t>
  </si>
  <si>
    <t>Delaminação corneana com fotoablação estromal - LASIK</t>
  </si>
  <si>
    <t>Fotoablação de superfície convencional - PRK</t>
  </si>
  <si>
    <t>Implante de anel intra-estromal</t>
  </si>
  <si>
    <t>PTK ceratectomia fototerapêutica - monocular</t>
  </si>
  <si>
    <t>Recobrimento conjuntival</t>
  </si>
  <si>
    <t>Sutura de córnea (com ou sem hérnia de íris)</t>
  </si>
  <si>
    <t>Tarsoconjuntivoceratoplastia</t>
  </si>
  <si>
    <t>Paracentese da câmara anterior</t>
  </si>
  <si>
    <t>Reconstrução da câmara anterior</t>
  </si>
  <si>
    <t>Remoção de hifema</t>
  </si>
  <si>
    <t>Retirada de corpo estranho da câmara anterior</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</si>
  <si>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</si>
  <si>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</si>
  <si>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</si>
  <si>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</si>
  <si>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</si>
  <si>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</si>
  <si>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</si>
  <si>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</si>
  <si>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Biópsia de vítreo via pars plana</t>
  </si>
  <si>
    <t>Endolaser/Endodiatermia</t>
  </si>
  <si>
    <t>Implante de silicone intravítreo</t>
  </si>
  <si>
    <t>Infusão de perfluocarbono</t>
  </si>
  <si>
    <t>Membranectomia EPI ou sub-retiniana</t>
  </si>
  <si>
    <t>Retirada de corpo estranho</t>
  </si>
  <si>
    <t>Retirada de óleo de silicone via pars plana</t>
  </si>
  <si>
    <t>Tratamento ocular quimioterápico com antiangiogênico. Programa de 24 meses. Uma sessão por mês (por sessão)</t>
  </si>
  <si>
    <t>Troca fluido gasosa</t>
  </si>
  <si>
    <t>Vitrectomia a céu aberto - ceratoprótese</t>
  </si>
  <si>
    <t>Vitrectomia anterior</t>
  </si>
  <si>
    <t>Vitrectomia vias pars plana</t>
  </si>
  <si>
    <t>Biópsia de esclera</t>
  </si>
  <si>
    <t>Enxerto de esclera (qualquer técnica)</t>
  </si>
  <si>
    <t>Sutura de esclera</t>
  </si>
  <si>
    <t>Enucleação ou evisceração com ou sem implante</t>
  </si>
  <si>
    <t>Injeção retrobulbar</t>
  </si>
  <si>
    <t>Reconstituição de globo ocular com lesão de estruturas intra-oculares</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</si>
  <si>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</si>
  <si>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</si>
  <si>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</si>
  <si>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</si>
  <si>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</si>
  <si>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</si>
  <si>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</si>
  <si>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</si>
  <si>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</si>
  <si>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</si>
  <si>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</si>
  <si>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Biópsia de músculos</t>
  </si>
  <si>
    <t>Cirurgia com sutura ajustável</t>
  </si>
  <si>
    <t>Estrabismo ciclo vertical/transposição - monocular</t>
  </si>
  <si>
    <t>Estrabismo horizontal - monocular</t>
  </si>
  <si>
    <t>Injeção de toxina botulínica - monocular</t>
  </si>
  <si>
    <t>Aplicação de placa radiativa episcleral</t>
  </si>
  <si>
    <t>Biópsia de retina</t>
  </si>
  <si>
    <t>Exérese de tumor de coróide e/ou corpo ciliar</t>
  </si>
  <si>
    <t>Fotocoagulação (laser) - por sessão  - monocular</t>
  </si>
  <si>
    <t>Pancrioterapia periférica</t>
  </si>
  <si>
    <t>Remoção de implante episcleral</t>
  </si>
  <si>
    <t>Retinopexia com introflexão escleral</t>
  </si>
  <si>
    <t>Retinopexia pneumática</t>
  </si>
  <si>
    <t>Retinopexia profilática (criopexia)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</si>
  <si>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</si>
  <si>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</si>
  <si>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</si>
  <si>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</si>
  <si>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</si>
  <si>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</si>
  <si>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</si>
  <si>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</si>
  <si>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</si>
  <si>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</si>
  <si>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</si>
  <si>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</si>
  <si>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</si>
  <si>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</si>
  <si>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</si>
  <si>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</si>
  <si>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</si>
  <si>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</si>
  <si>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</si>
  <si>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</si>
  <si>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</si>
  <si>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</si>
  <si>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</si>
  <si>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</si>
  <si>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</si>
  <si>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</si>
  <si>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</si>
  <si>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</si>
  <si>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</si>
  <si>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</si>
  <si>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</si>
  <si>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</si>
  <si>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Ouvido congênito - tratamento cirúrgico</t>
  </si>
  <si>
    <t>Paracentese do tímpano - miringotomia, unilateral - em consultório</t>
  </si>
  <si>
    <t>Paracentese do tímpano, unilateral, em hospital - anestesia geral</t>
  </si>
  <si>
    <t>Tímpano-mastoidectomia</t>
  </si>
  <si>
    <t>Timpanoplastia com reconstrução da cadeia ossicular</t>
  </si>
  <si>
    <t>Timpanoplastia tipo I - miringoplastia - unilateral</t>
  </si>
  <si>
    <t>Timpanotomia exploradora - unilateral</t>
  </si>
  <si>
    <t>Timpanotomia para tubo de ventilação - unilateral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</si>
  <si>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</si>
  <si>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</si>
  <si>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</si>
  <si>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</si>
  <si>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</si>
  <si>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</si>
  <si>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</si>
  <si>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</si>
  <si>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</si>
  <si>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</si>
  <si>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</si>
  <si>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</si>
  <si>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</si>
  <si>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</si>
  <si>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</si>
  <si>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</si>
  <si>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</si>
  <si>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</si>
  <si>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</si>
  <si>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</si>
  <si>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</si>
  <si>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 artéria esfenopalatina com microscopia - unilateral por videoendoscopia</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</si>
  <si>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</si>
  <si>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</si>
  <si>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</si>
  <si>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</si>
  <si>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</si>
  <si>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</si>
  <si>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endoscópica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</si>
  <si>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</si>
  <si>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</si>
  <si>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</si>
  <si>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</si>
  <si>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</si>
  <si>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intranasal por videoendoscopia</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</si>
  <si>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</si>
  <si>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</si>
  <si>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</si>
  <si>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</si>
  <si>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</si>
  <si>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</si>
  <si>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</si>
  <si>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</si>
  <si>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</si>
  <si>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</si>
  <si>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</si>
  <si>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</si>
  <si>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</si>
  <si>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</si>
  <si>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</si>
  <si>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</si>
  <si>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</si>
  <si>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</si>
  <si>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</si>
  <si>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</si>
  <si>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</si>
  <si>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Angiofibroma - ressecção transmaxilar e/ou transpalatina</t>
  </si>
  <si>
    <t>Antrostomia maxilar intranasal</t>
  </si>
  <si>
    <t>Artéria maxilar interna - ligadura transmaxilar</t>
  </si>
  <si>
    <t>Cisto naso-alveolar e globular - exérese</t>
  </si>
  <si>
    <t>Descompressão transetmoidal do canal óptico</t>
  </si>
  <si>
    <t>Etmoidectomia externa</t>
  </si>
  <si>
    <t>Etmoidectomia intranasal</t>
  </si>
  <si>
    <t>Exérese de tumor com abordagem craniofacial oncológica seios...(tempo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</si>
  <si>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</si>
  <si>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</si>
  <si>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</si>
  <si>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</si>
  <si>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</si>
  <si>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</si>
  <si>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</si>
  <si>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</si>
  <si>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</si>
  <si>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Seios paranasais - biópsia qualquer via</t>
  </si>
  <si>
    <t>Sinusectomia frontal com retalho osteoplástico ou via coronal</t>
  </si>
  <si>
    <t>Sinusectomia fronto-etmoidal por via externa</t>
  </si>
  <si>
    <t>Sinusectomia maxilar - via endonasal</t>
  </si>
  <si>
    <t>Sinusectomia maxilar - via endonasal por videoendoscopia</t>
  </si>
  <si>
    <t>Sinusectomia maxilar - via oral (Caldwell-Luc)</t>
  </si>
  <si>
    <t>Sinusectomia transmaxilar (Ermiro de Lima)</t>
  </si>
  <si>
    <t>Sinusotomia esfenoidal</t>
  </si>
  <si>
    <t>Sinusotomia frontal intranasal</t>
  </si>
  <si>
    <t>Sinusotomia frontal via externa</t>
  </si>
  <si>
    <t>Biópsia cirúrgica de costela ou esterno</t>
  </si>
  <si>
    <t>Correção de deformidades da parede torácica</t>
  </si>
  <si>
    <t>Costectomia (porte para 1 arco costal, 30% deste porte para cada arco adicional)</t>
  </si>
  <si>
    <t>Esternectomia subtotal</t>
  </si>
  <si>
    <t>Esternectomia total</t>
  </si>
  <si>
    <t>Fechamento de pleurostomia</t>
  </si>
  <si>
    <t>Fratura de costela ou esterno - tratamento conservador</t>
  </si>
  <si>
    <t>Fratura luxação de esterno ou costela - redução incruenta</t>
  </si>
  <si>
    <t>Fratura luxação de esterno ou costela - tratamento cirúrgico</t>
  </si>
  <si>
    <t>Mobilização de retalhos musculares ou do omento</t>
  </si>
  <si>
    <t>Osteomielite de costela ou esterno - tratamento cirúrgico</t>
  </si>
  <si>
    <t>Plumbagem extrafascial</t>
  </si>
  <si>
    <t>Punção biópsia de costela ou esterno</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</si>
  <si>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</si>
  <si>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</si>
  <si>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</si>
  <si>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</si>
  <si>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</si>
  <si>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Ressutura de parede torácica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</si>
  <si>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</si>
  <si>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</si>
  <si>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</si>
  <si>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</si>
  <si>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</si>
  <si>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</si>
  <si>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</si>
  <si>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</si>
  <si>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incisional de mama</t>
  </si>
  <si>
    <t>Biópsia percutânea com agulha grossa, em consultório</t>
  </si>
  <si>
    <t>Coleta de fluxo papilar de mama</t>
  </si>
  <si>
    <t>Correção cirúrgica da assimetria mamária</t>
  </si>
  <si>
    <t>Correção de inversão papilar - unilateral</t>
  </si>
  <si>
    <t>Drenagem de abscesso de mama</t>
  </si>
  <si>
    <t>Drenagem e/ou aspiração de seroma</t>
  </si>
  <si>
    <t>Exérese de lesão da mama por marcação estereotáxica ou roll</t>
  </si>
  <si>
    <t>Exérese de mama supra-numerária - unilateral</t>
  </si>
  <si>
    <t>Exérese de nódulo</t>
  </si>
  <si>
    <t>Fistulectomia de mama</t>
  </si>
  <si>
    <t>Ginecomastia - unilateral</t>
  </si>
  <si>
    <t>Linfadenectomia axilar</t>
  </si>
  <si>
    <t>Linfadenectomia por incisão extra-axilar</t>
  </si>
  <si>
    <t>Mastectomia radical ou radical modificada - qualquer técnica</t>
  </si>
  <si>
    <t>Mastectomia simples</t>
  </si>
  <si>
    <t>Mastectomia subcutânea e inclusão da prótese</t>
  </si>
  <si>
    <t>Mastoplastia em mama oposta após reconstrução da contralateral</t>
  </si>
  <si>
    <t>Punção ou biópsia percutânea de agulha fina - por nódulo (máximo de 3 nódulos por mama)</t>
  </si>
  <si>
    <t>Quadrantectomia - ressecção segmentar</t>
  </si>
  <si>
    <t>Quadrantectomia e linfadenectomia axilar</t>
  </si>
  <si>
    <t>Reconstrução da mama com prótese e/ou expansor</t>
  </si>
  <si>
    <t>Reconstrução da placa aréolo mamilar - unilateral</t>
  </si>
  <si>
    <t>Reconstrução mamária com retalho muscular ou miocutâneo - unilateral</t>
  </si>
  <si>
    <t>Reconstrução mamária com retalhos cutâneos regionais</t>
  </si>
  <si>
    <t>Reconstrução parcial da mama pós-quadrantectomia</t>
  </si>
  <si>
    <t>Ressecção do linfonodo sentinela / torácica lateral</t>
  </si>
  <si>
    <t>Ressecção do linfonodo sentinela / torácica medial</t>
  </si>
  <si>
    <t>Ressecção dos ductos principais da mama - unilateral</t>
  </si>
  <si>
    <t>Retirada da válvula após colocação de expansor permanente</t>
  </si>
  <si>
    <t>Substituição de prótese</t>
  </si>
  <si>
    <t>Abdominal ou hipogástrico</t>
  </si>
  <si>
    <t>Antebraço</t>
  </si>
  <si>
    <t>Axilar</t>
  </si>
  <si>
    <t>Couro cabeludo</t>
  </si>
  <si>
    <t>Deltopeitoral</t>
  </si>
  <si>
    <t>Digitais (da face volar e látero-cubital dos dedos médio e anular da mão)</t>
  </si>
  <si>
    <t>Digital do hallux</t>
  </si>
  <si>
    <t>Dorsal do pé</t>
  </si>
  <si>
    <t>Escapular</t>
  </si>
  <si>
    <t>Femoral</t>
  </si>
  <si>
    <t>Fossa poplítea</t>
  </si>
  <si>
    <t>Inguino-cural</t>
  </si>
  <si>
    <t>Intercostal</t>
  </si>
  <si>
    <t>Interdigital da 1ª comissura dos dedos do pé</t>
  </si>
  <si>
    <t>Outros transplantes cutâneos</t>
  </si>
  <si>
    <t>Paraescapular</t>
  </si>
  <si>
    <t>Retroauricular</t>
  </si>
  <si>
    <t>Temporal</t>
  </si>
  <si>
    <t>Transplante cutâneo com microanastomose</t>
  </si>
  <si>
    <t>Grande dorsal (latissimus dorsi)</t>
  </si>
  <si>
    <t>Grande glúteo (gluteus maximus)</t>
  </si>
  <si>
    <t>Outros transplantes músculo-cutâneos</t>
  </si>
  <si>
    <t>Reto abdominal (rectus abdominis)</t>
  </si>
  <si>
    <t>Reto interno (gracilis)</t>
  </si>
  <si>
    <t>Serrato maior (serratus)</t>
  </si>
  <si>
    <t>Tensor da fascia lata (tensor fascia lata)</t>
  </si>
  <si>
    <t>Transplante cutâneo sem microanastomose, ilha neurovascular</t>
  </si>
  <si>
    <t>Transplante miocutâneo com microanastomose</t>
  </si>
  <si>
    <t>Trapézio (trapezius)</t>
  </si>
  <si>
    <t>Bíceps femoral (biceps femoris)</t>
  </si>
  <si>
    <t>Extensor comum dos dedos (extensor digitorum longus)</t>
  </si>
  <si>
    <t>Extensor próprio do dedo gordo (extensor hallucis longus)</t>
  </si>
  <si>
    <t>Flexor curto plantar (flexor digitorum brevis)</t>
  </si>
  <si>
    <t>Grande peitoral (pectoralis major)</t>
  </si>
  <si>
    <t>Músculo pédio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</si>
  <si>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</si>
  <si>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</si>
  <si>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Primeiro radial externo (extensor carpi radialis longus)</t>
  </si>
  <si>
    <t>Reto anterior (rectus femoris)</t>
  </si>
  <si>
    <t>Sartório (sartorius)</t>
  </si>
  <si>
    <t>Semimembranoso (semimembranosus)</t>
  </si>
  <si>
    <t>Semitendinoso (semitendinosus)</t>
  </si>
  <si>
    <t>Supinador longo (brachioradialis)</t>
  </si>
  <si>
    <t>Costela</t>
  </si>
  <si>
    <t>Ilíaco</t>
  </si>
  <si>
    <t>Osteocutâneo de ilíaco</t>
  </si>
  <si>
    <t>Osteocutâneos de costela</t>
  </si>
  <si>
    <t>Osteomusculocutâneo de costela</t>
  </si>
  <si>
    <t>Outros transplantes ósseos e osteomusculocutâneos</t>
  </si>
  <si>
    <t>Perônio ou fíbula</t>
  </si>
  <si>
    <t>Transplante ósseo vascularizado (microanastomose)</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</si>
  <si>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</si>
  <si>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</si>
  <si>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</si>
  <si>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</si>
  <si>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Autotransplante de epiplon</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</si>
  <si>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</si>
  <si>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</si>
  <si>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</si>
  <si>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 do membro inferior do nível médio proximal da perna até a coxa</t>
  </si>
  <si>
    <t>Reimplante do membro inferior do pé até o terço médio da perna</t>
  </si>
  <si>
    <t>Reimplante do membro superior, do nível médio do antebraço até o ombro</t>
  </si>
  <si>
    <t>Transplante articular de metatarsofalângica para a mão</t>
  </si>
  <si>
    <t>Transplante de 2º pododáctilo para mão</t>
  </si>
  <si>
    <t>Transplante de dedos do pé para a mão</t>
  </si>
  <si>
    <t>Transplante de dois pododáctilos para a mão</t>
  </si>
  <si>
    <t>Transplante do 2º pododáctilo para o polegar</t>
  </si>
  <si>
    <t>Transplante do hallux para polegar</t>
  </si>
  <si>
    <t>Instalação de halo craniano</t>
  </si>
  <si>
    <t>Tração cutânea</t>
  </si>
  <si>
    <t>Tração transesquelética (por membro)</t>
  </si>
  <si>
    <t>Fios ou pinos metálicos transósseos</t>
  </si>
  <si>
    <t>Fios, pinos, parafusos ou hastes metálicas intra-ósseas</t>
  </si>
  <si>
    <t>Placas</t>
  </si>
  <si>
    <t>Próteses de substituição de pequenas articulações</t>
  </si>
  <si>
    <t>Retirada de fixadores externos</t>
  </si>
  <si>
    <t>Imobilizações não-gessadas (qualquer segmento)</t>
  </si>
  <si>
    <t>Membro inferior</t>
  </si>
  <si>
    <t>Membro superior</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</si>
  <si>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</si>
  <si>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</si>
  <si>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</si>
  <si>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</si>
  <si>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</si>
  <si>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</si>
  <si>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</si>
  <si>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</si>
  <si>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</si>
  <si>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</si>
  <si>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</si>
  <si>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Spica-gessada</t>
  </si>
  <si>
    <t>Tipo Velpeau</t>
  </si>
  <si>
    <t>Tóraco-braquial</t>
  </si>
  <si>
    <t>Artroscopia para diagnóstico com ou sem biópsia sinovial</t>
  </si>
  <si>
    <t>Biópsia óssea</t>
  </si>
  <si>
    <t>Biópsias percutânea sinovial ou de tecidos moles</t>
  </si>
  <si>
    <t>Enxertos em outras pseudartroses</t>
  </si>
  <si>
    <t>Manipulação articular sob anestesia geral</t>
  </si>
  <si>
    <t>Punção articular diagnóstica ou terapêutica (infiltração). Quando orientada por RX, US, TC e RM, cobrar código correspondente</t>
  </si>
  <si>
    <t>Punção extra-articular diagnóstica ou terapêutica (infiltração/agulhamento seco). Quando orientada por RX, US, TC e RM, cobrar código correspondente</t>
  </si>
  <si>
    <t>Retirada de enxerto ósseo</t>
  </si>
  <si>
    <t>Corpo estranho intra-articular - tratamento cirúrgico</t>
  </si>
  <si>
    <t>Corpo estranho intramuscular - tratamento cirúrgico</t>
  </si>
  <si>
    <t>Corpo estranho intra-ósseo - tratamento cirúrgico</t>
  </si>
  <si>
    <t>Artrodese da coluna com instrumentação por segmento</t>
  </si>
  <si>
    <t>Artrodese de coluna via anterior ou póstero lateral - tratamento cirúrgico</t>
  </si>
  <si>
    <t>Biópsia da coluna</t>
  </si>
  <si>
    <t>Biópsia de corpo vertebral com agulha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</si>
  <si>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</si>
  <si>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</si>
  <si>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</si>
  <si>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</si>
  <si>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</si>
  <si>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</si>
  <si>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</si>
  <si>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</si>
  <si>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</si>
  <si>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</si>
  <si>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</si>
  <si>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</si>
  <si>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cervical - tratamento cirúrgico</t>
  </si>
  <si>
    <t>Hérnia de disco tóraco-lombar - tratamento cirúrgico</t>
  </si>
  <si>
    <t>Laminectomia ou laminotomia</t>
  </si>
  <si>
    <t>Osteomielite de coluna - tratamento cirúrgico</t>
  </si>
  <si>
    <t>Osteotomia de coluna vertebral - tratamento cirúrgico</t>
  </si>
  <si>
    <t>Outras afecções da coluna - tratamento incruento</t>
  </si>
  <si>
    <t>Pseudartrose de coluna - tratamento cirúrgico</t>
  </si>
  <si>
    <t>Punção liquórica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</si>
  <si>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</si>
  <si>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</si>
  <si>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</si>
  <si>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</si>
  <si>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</si>
  <si>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</si>
  <si>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</si>
  <si>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t>
  </si>
  <si>
    <t>Tratamento conservador do traumatismo raquimedular (por dia)</t>
  </si>
  <si>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</si>
  <si>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</si>
  <si>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</si>
  <si>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</si>
  <si>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</si>
  <si>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</si>
  <si>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</si>
  <si>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</si>
  <si>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</si>
  <si>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</si>
  <si>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</si>
  <si>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</si>
  <si>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</si>
  <si>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</si>
  <si>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</si>
  <si>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</si>
  <si>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</si>
  <si>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</si>
  <si>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</si>
  <si>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</si>
  <si>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</si>
  <si>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</si>
  <si>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</si>
  <si>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</si>
  <si>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</si>
  <si>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</si>
  <si>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</si>
  <si>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Pseudartroses, osteotomias, alongamentos/encurtamentos - tratamento cirúrgico</t>
  </si>
  <si>
    <t>Artrodese - tratamento cirúrgico</t>
  </si>
  <si>
    <t>Artrodiastase - tratamento cirúrgico com fixador externo</t>
  </si>
  <si>
    <t>Artroplastia com implante - tratamento cirúrgico</t>
  </si>
  <si>
    <t>Artroplastias sem implante - tratamento cirúrgico</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</si>
  <si>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</si>
  <si>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</si>
  <si>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</si>
  <si>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</si>
  <si>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</si>
  <si>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Fraturas e ou luxações - redução incruenta</t>
  </si>
  <si>
    <t>Fraturas e ou luxações - tratamento cirúrgico</t>
  </si>
  <si>
    <t>Lesões ligamentares - redução incruenta</t>
  </si>
  <si>
    <t>Tendinites, sinovites e artrites - tratamento cirúrgico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</si>
  <si>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</si>
  <si>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</si>
  <si>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</si>
  <si>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</si>
  <si>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</si>
  <si>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</si>
  <si>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</si>
  <si>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</si>
  <si>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Fratura e/ou luxações (incluindo descolamento epifisário cotovelo-punho) - tratamento cirúrgico</t>
  </si>
  <si>
    <t>Fratura e/ou luxações (incluindo descolamento epifisário) - redução incruenta</t>
  </si>
  <si>
    <t>Fratura viciosamente consolidada de antebraço - tratamento cirúrgico</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</si>
  <si>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</si>
  <si>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</si>
  <si>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</si>
  <si>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</si>
  <si>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Sinostose rádio-ulnar - tratamento cirúrgico</t>
  </si>
  <si>
    <t>Tratamento cirúrgico de fraturas com fixador externo</t>
  </si>
  <si>
    <t>Agenesia de rádio (centralização da ulna no carpo)</t>
  </si>
  <si>
    <t>Alongamento do rádio/ulna - tratamento cirúrgico</t>
  </si>
  <si>
    <t>Artrodese - fixador externo</t>
  </si>
  <si>
    <t>Artrodese entre os ossos do carpo</t>
  </si>
  <si>
    <t>Artrodese rádio-cárpica ou do punho</t>
  </si>
  <si>
    <t>Artroplastia do punho (com implante) - tratamento cirúrgico</t>
  </si>
  <si>
    <t>Artroplastia para ossos do carpo (com implante) - tratamento cirúrgico</t>
  </si>
  <si>
    <t>Artrotomia - tratamento cirúrgico</t>
  </si>
  <si>
    <t>Biópsia cirúrgica de punho</t>
  </si>
  <si>
    <t>Coto de amputação punho e antebraço - revisão</t>
  </si>
  <si>
    <t>Desarticulação do punho - tratamento cirúrgico</t>
  </si>
  <si>
    <t>Encurtamento rádio/ulnar</t>
  </si>
  <si>
    <t>Fratura de osso do carpo - redução cirúrgica</t>
  </si>
  <si>
    <t>Fratura de punho - tratamento conservador</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</si>
  <si>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</si>
  <si>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</si>
  <si>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</si>
  <si>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</si>
  <si>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</si>
  <si>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</si>
  <si>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Pseudartroses - tratamento cirúrgico</t>
  </si>
  <si>
    <t>Reparação ligamentar do carpo</t>
  </si>
  <si>
    <t>Ressecção de osso do carpo - tratamento cirúrgico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</si>
  <si>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</si>
  <si>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</si>
  <si>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</si>
  <si>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</si>
  <si>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</si>
  <si>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</si>
  <si>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</si>
  <si>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</si>
  <si>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</si>
  <si>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</si>
  <si>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</si>
  <si>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</si>
  <si>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</si>
  <si>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</si>
  <si>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</si>
  <si>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</si>
  <si>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</si>
  <si>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</si>
  <si>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</si>
  <si>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</si>
  <si>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</si>
  <si>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</si>
  <si>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</si>
  <si>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</si>
  <si>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</si>
  <si>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</si>
  <si>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</si>
  <si>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</si>
  <si>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</si>
  <si>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</si>
  <si>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</si>
  <si>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</si>
  <si>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Bennett - redução incruenta</t>
  </si>
  <si>
    <t>Fratura de Bennett - tratamento cirúrgico</t>
  </si>
  <si>
    <t>Fratura de falange - tratamento conservador</t>
  </si>
  <si>
    <t>Fratura de osso da mão - tratamento conservador</t>
  </si>
  <si>
    <t>Fratura do metacarpiano - tratamento conservador</t>
  </si>
  <si>
    <t>Fratura/artrodese com fixador externo</t>
  </si>
  <si>
    <t>Fraturas de falanges ou metacarpianos - redução incruenta</t>
  </si>
  <si>
    <t>Fraturas de falanges ou metacarpianos - tratamento cirúrgico com fixação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</si>
  <si>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</si>
  <si>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</si>
  <si>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</si>
  <si>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</si>
  <si>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</si>
  <si>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</si>
  <si>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</si>
  <si>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</si>
  <si>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</si>
  <si>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</si>
  <si>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</si>
  <si>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</si>
  <si>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</si>
  <si>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Plástica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</si>
  <si>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</si>
  <si>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</si>
  <si>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</si>
  <si>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</si>
  <si>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</si>
  <si>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</si>
  <si>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</si>
  <si>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</si>
  <si>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</si>
  <si>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</si>
  <si>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 (por cada dedo adicional reimplantado será adicionado o porte 3B)</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</si>
  <si>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</si>
  <si>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</si>
  <si>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</si>
  <si>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</si>
  <si>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</si>
  <si>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</si>
  <si>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</si>
  <si>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</si>
  <si>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Revascularização  do  polegar  ou  outro  dedo  (por cada dedo adicional revascularizado será adicionado o porte 3B)</t>
  </si>
  <si>
    <t>Roturas do aparelho extensor de dedo - redução incruenta</t>
  </si>
  <si>
    <t>Roturas tendino-ligamentares da mão (mais que 1) - tratamento cirúrgico</t>
  </si>
  <si>
    <t>Sequestrectomias</t>
  </si>
  <si>
    <t>Sindactilia de 2 dígitos - tratamento cirúrgico</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</si>
  <si>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</si>
  <si>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</si>
  <si>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</si>
  <si>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</si>
  <si>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</si>
  <si>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</si>
  <si>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</si>
  <si>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</si>
  <si>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</si>
  <si>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</si>
  <si>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</si>
  <si>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</si>
  <si>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 redução incruenta</t>
  </si>
  <si>
    <t>Fraturas e/ou luxações do anel pélvico (com uma ou mais abordagens) - tratamento cirúrgico</t>
  </si>
  <si>
    <t>Osteomielite  ao nível da pelve - tratamento cirúrgico</t>
  </si>
  <si>
    <t>Osteotomias / artrodeses - tratamento cirúrgico</t>
  </si>
  <si>
    <t>Artrite séptica  - tratamento cirúrgico</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</si>
  <si>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</si>
  <si>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</si>
  <si>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</si>
  <si>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</si>
  <si>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</si>
  <si>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</si>
  <si>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</si>
  <si>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coxo-femoral - tratamento cirúrgico</t>
  </si>
  <si>
    <t>Artrotomia de quadril infectada (incisão e drenagem de artrite séptica) sem retirada de componente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</si>
  <si>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</si>
  <si>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</si>
  <si>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</si>
  <si>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</si>
  <si>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 redução incruenta</t>
  </si>
  <si>
    <t>Fratura de acetábulo (com uma ou mais abordagens) - tratamento cirúrgico</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</si>
  <si>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</si>
  <si>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</si>
  <si>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</si>
  <si>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</si>
  <si>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</si>
  <si>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</si>
  <si>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</si>
  <si>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</si>
  <si>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</si>
  <si>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</si>
  <si>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</si>
  <si>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</si>
  <si>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</si>
  <si>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</si>
  <si>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</si>
  <si>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</si>
  <si>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</si>
  <si>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</si>
  <si>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</si>
  <si>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</si>
  <si>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</si>
  <si>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</si>
  <si>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</si>
  <si>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</si>
  <si>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</si>
  <si>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</si>
  <si>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</si>
  <si>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Artrite séptica - tratamento cirúrgico</t>
  </si>
  <si>
    <t>Artrodese de joelho - tratamento cirúrgico</t>
  </si>
  <si>
    <t>Artroplastia total de joelho com implantes - tratamento cirúrgico</t>
  </si>
  <si>
    <t>Biópsia cirúrgica de joelho</t>
  </si>
  <si>
    <t>Desarticulação de joelho - tratamento cirúrgico</t>
  </si>
  <si>
    <t>Epifisites e tendinites - tratamento cirúrgico</t>
  </si>
  <si>
    <t>Fratura de joelho - tratamento conservador</t>
  </si>
  <si>
    <t>Fratura e/ou luxação de patela - tratamento cirúrgico</t>
  </si>
  <si>
    <t>Fratura e/ou luxação de patela (inclusive osteocondral) - redução incruenta</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</si>
  <si>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</si>
  <si>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</si>
  <si>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</si>
  <si>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</si>
  <si>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</si>
  <si>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</si>
  <si>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cirúrgico</t>
  </si>
  <si>
    <t>Lesões ligamentares agudas - tratamento incruento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</si>
  <si>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</si>
  <si>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</si>
  <si>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</si>
  <si>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</si>
  <si>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</si>
  <si>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</si>
  <si>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</si>
  <si>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</si>
  <si>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</si>
  <si>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</si>
  <si>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Tratamento cirúrgico de luxações / artrodese / contraturas com fixador externo</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</si>
  <si>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</si>
  <si>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</si>
  <si>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</si>
  <si>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</si>
  <si>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</si>
  <si>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</si>
  <si>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</si>
  <si>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</si>
  <si>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</si>
  <si>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descolamento epifisário) - redução incruenta</t>
  </si>
  <si>
    <t>Fraturas de fíbula (inclui o descolamento epifisário) - tratamento cirúrgico</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</si>
  <si>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</si>
  <si>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</si>
  <si>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</si>
  <si>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</si>
  <si>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</si>
  <si>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</si>
  <si>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</si>
  <si>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</si>
  <si>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</si>
  <si>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</si>
  <si>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</si>
  <si>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</si>
  <si>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</si>
  <si>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</si>
  <si>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</si>
  <si>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</si>
  <si>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</si>
  <si>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cirúrgico</t>
  </si>
  <si>
    <t>Lesões ligamentares agudas ao nível do tornozelo - tratamento incruento</t>
  </si>
  <si>
    <t>Lesões ligamentares crônicas ao nível do tornozelo - tratamento cirúrgico</t>
  </si>
  <si>
    <t>Osteocondrite de tornozelo - tratamento cirúrgico</t>
  </si>
  <si>
    <t>Pseudartroses ou osteotomias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</si>
  <si>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</si>
  <si>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</si>
  <si>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</si>
  <si>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</si>
  <si>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</si>
  <si>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</si>
  <si>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</si>
  <si>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</si>
  <si>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</si>
  <si>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</si>
  <si>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</si>
  <si>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</si>
  <si>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</si>
  <si>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</si>
  <si>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</si>
  <si>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</si>
  <si>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</si>
  <si>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</si>
  <si>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</si>
  <si>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</si>
  <si>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</si>
  <si>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</si>
  <si>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</si>
  <si>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</si>
  <si>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cirúrgico</t>
  </si>
  <si>
    <t>Rotura do tendão de Aquiles - tratamento incruento</t>
  </si>
  <si>
    <t>Tratamento cirúrgico da sindactilia complexa e/ou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</si>
  <si>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</si>
  <si>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</si>
  <si>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</si>
  <si>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</si>
  <si>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</si>
  <si>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</si>
  <si>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</si>
  <si>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</si>
  <si>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</si>
  <si>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</si>
  <si>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</si>
  <si>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</si>
  <si>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</si>
  <si>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</si>
  <si>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</si>
  <si>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</si>
  <si>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</si>
  <si>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</si>
  <si>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</si>
  <si>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</si>
  <si>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</si>
  <si>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</si>
  <si>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</si>
  <si>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</si>
  <si>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</si>
  <si>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</si>
  <si>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</si>
  <si>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</si>
  <si>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</si>
  <si>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</si>
  <si>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</si>
  <si>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</si>
  <si>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</si>
  <si>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</si>
  <si>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</si>
  <si>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</si>
  <si>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</si>
  <si>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</si>
  <si>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</si>
  <si>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</si>
  <si>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</si>
  <si>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Curetagem ou ressecção em bloco de tumor com reconstrução e enxerto vascularizado</t>
  </si>
  <si>
    <t>Enxerto ósseo</t>
  </si>
  <si>
    <t>Ressecção da lesão com cimentação e osteossíntese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</si>
  <si>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</si>
  <si>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</si>
  <si>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</si>
  <si>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</si>
  <si>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</si>
  <si>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</si>
  <si>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Condroplastia (com remoção de corpos livres)</t>
  </si>
  <si>
    <t>Fratura com redução e/ou estabilização da superfície articular - um compartimento #</t>
  </si>
  <si>
    <t>Instabilidade femoro-patelar, release lateral da patela, retencionamento, reforço ou reconstrução do ligamento patelo-femoral medial #</t>
  </si>
  <si>
    <t>Meniscectomia - um menisco</t>
  </si>
  <si>
    <t>Osteocondroplastia - estabilização, ressecção e/ou plastia #</t>
  </si>
  <si>
    <t>Reconstrução, retencionamento ou reforço do ligamento cruzado anterior ou posterior #</t>
  </si>
  <si>
    <t>Reparo ou sutura de um menisco</t>
  </si>
  <si>
    <t>Sinovectomia parcial ou subtotal</t>
  </si>
  <si>
    <t>Sinovectomia total</t>
  </si>
  <si>
    <t>Tratamento cirúrgico da artrofibrose #</t>
  </si>
  <si>
    <t>Fraturas - redução e estabilização de cada superfície</t>
  </si>
  <si>
    <t>Osteocondroplastia - estabilização, ressecção e ou plastia (enxertia) #</t>
  </si>
  <si>
    <t>Reconstrução, retencionamento ou reforço de ligamento</t>
  </si>
  <si>
    <t>Acromioplastia</t>
  </si>
  <si>
    <t>Instabilidade multidirecional</t>
  </si>
  <si>
    <t>Lesão labral</t>
  </si>
  <si>
    <t>Luxação gleno-umeral</t>
  </si>
  <si>
    <t>Ressecção lateral da clavícula</t>
  </si>
  <si>
    <t>Ruptura do manguito rotador</t>
  </si>
  <si>
    <t>Tenotomia da porção longa do bíceps</t>
  </si>
  <si>
    <t>Fraturas: redução e estabilização para cada superfície</t>
  </si>
  <si>
    <t>Sinovectomia  total</t>
  </si>
  <si>
    <t>Osteocondroplastia - estabilização, ressecção e/ou plastia (enxertia)</t>
  </si>
  <si>
    <t>Túnel do carpo - descompressão</t>
  </si>
  <si>
    <t>Condroplastia com sutura labral</t>
  </si>
  <si>
    <t>Desbridamento do labrum ou ligamento redondo com ou sem condroplastia</t>
  </si>
  <si>
    <t>Sinovectomia parcial e/ou remoção de corpos livres</t>
  </si>
  <si>
    <t>Tratamento do impacto femoro-acetabular</t>
  </si>
  <si>
    <t>Colocação de órtese traqueal, traqueobrônquica ou brônquica, por via endoscópica (tubo de silicone ou metálico)</t>
  </si>
  <si>
    <t>Colocação de prótese traqueal ou traqueobrônquica (qualquer via)</t>
  </si>
  <si>
    <t>Fechamento de fístula tráqueo-cutânea</t>
  </si>
  <si>
    <t>Plastia de traqueostoma</t>
  </si>
  <si>
    <t>Punção traqueal</t>
  </si>
  <si>
    <t>Ressecção carinal (traqueobrônquica)</t>
  </si>
  <si>
    <t>Ressecção de tumor traqueal</t>
  </si>
  <si>
    <t>Ressecção de tumor traqueal por videotoracoscopia</t>
  </si>
  <si>
    <t>Traqueoplastia (qualquer via)</t>
  </si>
  <si>
    <t>Traqueorrafia (qualquer via)</t>
  </si>
  <si>
    <t>Traqueorrafia por videotoracoscopia</t>
  </si>
  <si>
    <t>Traqueostomia</t>
  </si>
  <si>
    <t>Traqueostomia com colocação de órtese traqueal ou traqueobrônquica por via cervical</t>
  </si>
  <si>
    <t>Traqueostomia mediastinal</t>
  </si>
  <si>
    <t>Traqueotomia ou fechamento cirúrgico</t>
  </si>
  <si>
    <t>Troca de prótese tráqueo-esofágica</t>
  </si>
  <si>
    <t>Broncoplastia e/ou arterioplastia</t>
  </si>
  <si>
    <t>Broncoplastia e/ou arterioplastia por videotoracoscopia</t>
  </si>
  <si>
    <t>Broncotomia e/ou broncorrafia</t>
  </si>
  <si>
    <t>Broncotomia e/ou broncorrafia por videotoracoscopia</t>
  </si>
  <si>
    <t>Colocação de molde brônquico por toracotomia</t>
  </si>
  <si>
    <t>Bulectomia unilateral</t>
  </si>
  <si>
    <t>Bulectomia unilateral por videotoracoscopia</t>
  </si>
  <si>
    <t>Cirurgia redutora do volume pulmonar unilateral (qualquer técnica)</t>
  </si>
  <si>
    <t>Cisto pulmonar congênito - tratamento cirúrgico</t>
  </si>
  <si>
    <t>Correção de fístula bronco-pleural (qualquer técnica)</t>
  </si>
  <si>
    <t>Drenagem tubular aberta de cavidade pulmonar</t>
  </si>
  <si>
    <t>Drenagem tubular aberta de cavidade pulmonar por videotoracoscopia</t>
  </si>
  <si>
    <t>Embolectomia pulmonar</t>
  </si>
  <si>
    <t>Lobectomia por malformação pulmonar</t>
  </si>
  <si>
    <t>Lobectomia pulmonar</t>
  </si>
  <si>
    <t>Metastasectomia pulmonar unilateral (qualquer técnica)</t>
  </si>
  <si>
    <t>Metastasectomia pulmonar unilateral por videotoracoscopia</t>
  </si>
  <si>
    <t>Pneumonectomia</t>
  </si>
  <si>
    <t>Pneumonectomia de totalização</t>
  </si>
  <si>
    <t>Pneumorrafia</t>
  </si>
  <si>
    <t>Pneumostomia (cavernostomia) com costectomia e estoma cutâneo-cavitário</t>
  </si>
  <si>
    <t>Posicionamento de agulhas radiativas por toracotomia (braquiterapia)</t>
  </si>
  <si>
    <t>Segmentectomia (qualquer técnica)</t>
  </si>
  <si>
    <t>Segmentectomia por videotoracoscopia</t>
  </si>
  <si>
    <t>Tromboendarterectomia pulmonar</t>
  </si>
  <si>
    <t>Biópsia percutânea de pleura por agulha</t>
  </si>
  <si>
    <t>Descorticação pulmonar</t>
  </si>
  <si>
    <t>Descorticação pulmonar por videotoracoscopia</t>
  </si>
  <si>
    <t>Pleurectomia</t>
  </si>
  <si>
    <t>Pleurectomia por videotoracoscopia</t>
  </si>
  <si>
    <t>Pleurodese (qualquer técnica)</t>
  </si>
  <si>
    <t>Pleurodese por video</t>
  </si>
  <si>
    <t>Pleuroscopia</t>
  </si>
  <si>
    <t>Pleuroscopia por vídeo</t>
  </si>
  <si>
    <t>Pleurostomia (aberta)</t>
  </si>
  <si>
    <t>Punção pleural</t>
  </si>
  <si>
    <t>Repleção de cavidade pleural com solução de antibiótico para tratamento de empiema</t>
  </si>
  <si>
    <t>Ressecção de tumor da pleura localizado</t>
  </si>
  <si>
    <t>Ressecção de tumor da pleura localizado por vídeo</t>
  </si>
  <si>
    <t>Retirada de dreno tubular torácico (colocado em outro serviço)</t>
  </si>
  <si>
    <t>Tenda pleural</t>
  </si>
  <si>
    <t>Tenda pleural por vídeo</t>
  </si>
  <si>
    <t>Toracostomia com drenagem pleural fechada</t>
  </si>
  <si>
    <t>Tratamento operatório da hemorragia intrapleural</t>
  </si>
  <si>
    <t>Tratamento operatório da hemorragia intrapleural por  vídeo</t>
  </si>
  <si>
    <t>Biópsia de linfonodos pré-escalênicos ou do confluente venoso</t>
  </si>
  <si>
    <t>Biópsia de tumor do mediastino (qualquer via)</t>
  </si>
  <si>
    <t>Biópsia de tumor do mediastino por vídeo</t>
  </si>
  <si>
    <t>Cisto ou duplicação brônquica ou esôfagica - tratamento cirúrgico</t>
  </si>
  <si>
    <t>Cisto ou duplicação brônquica ou esofágica – tratamento cirúrgico por vídeo</t>
  </si>
  <si>
    <t>Ligadura de artérias brônquicas por toracotomia para controle de hemoptise</t>
  </si>
  <si>
    <t>Ligadura de ducto-torácico (qualquer via)</t>
  </si>
  <si>
    <t>Linfadenectomia mediastinal</t>
  </si>
  <si>
    <t>Linfadenectomia mediastinal por vídeo</t>
  </si>
  <si>
    <t>Mediastinoscopia, via cervical</t>
  </si>
  <si>
    <t>Mediastinoscopia, via cervical por vídeo</t>
  </si>
  <si>
    <t>Mediastinotomia (via paraesternal, transesternal, cervical)</t>
  </si>
  <si>
    <t>Mediastinotomia extrapleural por via posterior</t>
  </si>
  <si>
    <t>Mediastinotomia extrapleural por via posterior por vídeo</t>
  </si>
  <si>
    <t>Pericardiotomia com abertura pleuro-pericárdica (qualquer técnica)</t>
  </si>
  <si>
    <t>Pericardiotomia com abertura pleuro-pericárdica por vídeo</t>
  </si>
  <si>
    <t>Ressecção de bócio intratorácico</t>
  </si>
  <si>
    <t>Ressecção de tumor de mediastino</t>
  </si>
  <si>
    <t>Ressecção de tumor de mediastino por vídeo</t>
  </si>
  <si>
    <t>Retirada de corpo estranho do mediastino</t>
  </si>
  <si>
    <t>Timectomia (qualquer via)</t>
  </si>
  <si>
    <t>Timectomia por vídeo</t>
  </si>
  <si>
    <t>Tratamento da mediastinite (qualquer via)</t>
  </si>
  <si>
    <t>Vagotomia troncular terapêutica por toracotomia</t>
  </si>
  <si>
    <t>Abscesso subfrênico - tratamento cirúrgico</t>
  </si>
  <si>
    <t>Eventração diafragmática - tratamento cirúrgico</t>
  </si>
  <si>
    <t>Hérnia diafragmática - tratamento cirúrgico (qualquer técnica)</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</si>
  <si>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</si>
  <si>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</si>
  <si>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</si>
  <si>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</si>
  <si>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</si>
  <si>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</si>
  <si>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 cirurgia valvar</t>
  </si>
  <si>
    <t>Correção de cardiopatia congênita + revascularização do miocárdio</t>
  </si>
  <si>
    <t>Redirecionamento do fluxo sanguíneo (com anastomose direta, retalho, tubo)</t>
  </si>
  <si>
    <t>Ressecção (infundíbulo, septo, membranas, bandas)</t>
  </si>
  <si>
    <t>Transposições (vasos, câmaras)</t>
  </si>
  <si>
    <t>Ampliação do anel valvar</t>
  </si>
  <si>
    <t>Cirurgia multivalvar</t>
  </si>
  <si>
    <t>Comissurotomia valvar</t>
  </si>
  <si>
    <t>Plastia valvar</t>
  </si>
  <si>
    <t>Troca valvar</t>
  </si>
  <si>
    <t>Aneurismectomia de VE</t>
  </si>
  <si>
    <t>Revascularização do miocárdio</t>
  </si>
  <si>
    <t>Revascularização do miocárdio + cirurgia valvar</t>
  </si>
  <si>
    <t>Ventriculectomia parcial</t>
  </si>
  <si>
    <t>Cárdio-estimulação transesofágica (CETE), terapêutica ou diagnóstica</t>
  </si>
  <si>
    <t>Implante de desfibrilador interno, placas e eletrodos</t>
  </si>
  <si>
    <t>Implante de estimulador cardíaco artificial multissítio</t>
  </si>
  <si>
    <t>Implante de marca-passo bicameral (gerador + eletrodo atrial e ventricular)</t>
  </si>
  <si>
    <t>Implante de marca-passo monocameral (gerador + eletrodo atrial ou ventricular)</t>
  </si>
  <si>
    <t>Implante de marca-passo temporário à beira do leito</t>
  </si>
  <si>
    <t>Instalação de marca-passo epimiocárdio temporário</t>
  </si>
  <si>
    <t>Recolocação de eletrodo / gerador com ou sem troca de unidades</t>
  </si>
  <si>
    <t>Remoção de cabo-eletrodo de marcapasso e/ou cárdio-desfibrilador implantável com auxílio de dilatador mecânico, laser ou radiofrequência</t>
  </si>
  <si>
    <t>Retirada do sistema (não aplicável na troca do gerador)</t>
  </si>
  <si>
    <t>Troca de gerador</t>
  </si>
  <si>
    <t>Colocação de balão intra-aórtico</t>
  </si>
  <si>
    <t>Colocação de stent na aorta sem CEC</t>
  </si>
  <si>
    <t>Derivação cavo-atrial</t>
  </si>
  <si>
    <t>Instalação do circuito de circulação extracorpórea convencional</t>
  </si>
  <si>
    <t>Instalação do circuito de circulação extracorpórea em crianças de baixo peso (10 kg)</t>
  </si>
  <si>
    <t>Perfusionista</t>
  </si>
  <si>
    <t>Aneurisma de aorta abdominal infra-renal</t>
  </si>
  <si>
    <t>Aneurisma de aorta abdominal supra-renal</t>
  </si>
  <si>
    <t>Aneurisma de aorta-torácica - correção cirúrgica</t>
  </si>
  <si>
    <t>Aneurisma de artérias viscerais</t>
  </si>
  <si>
    <t>Aneurisma de axilar, femoral, poplítea</t>
  </si>
  <si>
    <t>Aneurisma de carótida, subclávia, ilíaca</t>
  </si>
  <si>
    <t>Aneurismas - outros</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</si>
  <si>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</si>
  <si>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</si>
  <si>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</si>
  <si>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</si>
  <si>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</si>
  <si>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Artéria renal bilateral revascularização</t>
  </si>
  <si>
    <t>Arterioplastia da femoral profunda (profundoplastia)</t>
  </si>
  <si>
    <t>Cateterismo da artéria radial - para PAM</t>
  </si>
  <si>
    <t>Correção das dissecções da aorta</t>
  </si>
  <si>
    <t>Endarterectomia aorto-ilíaca</t>
  </si>
  <si>
    <t>Endarterectomia carotídea - cada segmento arterial tratado</t>
  </si>
  <si>
    <t>Endarterectomia ilíaco-femoral</t>
  </si>
  <si>
    <t>Ligadura de carótida ou ramos</t>
  </si>
  <si>
    <t>Ponte aorto-bifemoral</t>
  </si>
  <si>
    <t>Ponte aorto-biilíaca</t>
  </si>
  <si>
    <t>Ponte aorto-femoral - unilateral</t>
  </si>
  <si>
    <t>Ponte aorto-ilíaca - unilateral</t>
  </si>
  <si>
    <t>Ponte axilo-bifemoral</t>
  </si>
  <si>
    <t>Ponte axilo-femoral</t>
  </si>
  <si>
    <t>Ponte distal</t>
  </si>
  <si>
    <t>Ponte fêmoro poplítea proximal</t>
  </si>
  <si>
    <t>Ponte fêmoro-femoral cruzada</t>
  </si>
  <si>
    <t>Ponte fêmoro-femoral ipsilateral</t>
  </si>
  <si>
    <t>Ponte subclávio bifemoral</t>
  </si>
  <si>
    <t>Ponte subclávio femoral</t>
  </si>
  <si>
    <t>Pontes aorto-cervicais ou endarterectomias dos troncos supra-aórticos</t>
  </si>
  <si>
    <t>Pontes transcervicais - qualquer tipo</t>
  </si>
  <si>
    <t>Preparo de veia autóloga para remendos vasculares</t>
  </si>
  <si>
    <t>Reoperação de aorta abdominal</t>
  </si>
  <si>
    <t>Retirada de enxerto infectado em posição não aórtica</t>
  </si>
  <si>
    <t>Revascularização aorto-femoral - unilateral</t>
  </si>
  <si>
    <t>Revascularização arterial de membro superior</t>
  </si>
  <si>
    <t>Tratamento cirúrgico da isquemia cerebral</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</si>
  <si>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</si>
  <si>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</si>
  <si>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</si>
  <si>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</si>
  <si>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</si>
  <si>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</si>
  <si>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Cura cirúrgica de hipertensão portal - qualquer tipo</t>
  </si>
  <si>
    <t>Fulguração de telangiectasias (por grupo)</t>
  </si>
  <si>
    <t>Implante de filtro de veia cava</t>
  </si>
  <si>
    <t>Interrupção cirúrgica veia cava inferior</t>
  </si>
  <si>
    <t>Tratamento cirúrgico de varizes com lipodermatoesclerose ou úlcera (um membro)</t>
  </si>
  <si>
    <t>Trombectomia venosa</t>
  </si>
  <si>
    <t>Valvuloplastia ou interposição de segmento valvulado venoso</t>
  </si>
  <si>
    <t>Varizes - ressecção de colaterais com anestesia local em consultório / ambulatório (por grupo de até 3 vasos)</t>
  </si>
  <si>
    <t>Varizes - tratamento cirúrgico de dois membros</t>
  </si>
  <si>
    <t>Varizes - tratamento cirúrgico de um membro</t>
  </si>
  <si>
    <t>Fístula aorto-cava, reno-cava ou ílio-ilíaca</t>
  </si>
  <si>
    <t>Fístula arteriovenosa - com enxerto</t>
  </si>
  <si>
    <t>Fístula arteriovenosa cervical ou cefálica extracraniana</t>
  </si>
  <si>
    <t>Fístula arteriovenosa congênita - cirurgia radical</t>
  </si>
  <si>
    <t>Fístula arteriovenosa congênita - reintervenção</t>
  </si>
  <si>
    <t>Fístula arteriovenosa congênita para redução de fluxo</t>
  </si>
  <si>
    <t>Fístula arteriovenosa direta</t>
  </si>
  <si>
    <t>Fístula arteriovenosa dos grandes vasos intratorácicos</t>
  </si>
  <si>
    <t>Fístula arteriovenosa dos membros</t>
  </si>
  <si>
    <t>Tromboembolectomia de fístula arteriovenosa</t>
  </si>
  <si>
    <t>Hemodepuração de casos agudos (sessão hemodiálise, hemofiltração, hemodiafiltração isolada, plasmaferese ou hemoperfusão) - até 12 horas</t>
  </si>
  <si>
    <t>Hemodepuração de casos agudos (sessão hemodiálise, hemofiltração, hemodiafiltração isolada, plasmaferese ou hemoperfusão) - até 4 horas ou fração</t>
  </si>
  <si>
    <t>Hemodiálise contínua (12h)</t>
  </si>
  <si>
    <t>Hemodiálise crônica (por sessão)</t>
  </si>
  <si>
    <t>Aneurisma roto ou trombosado de aorta abdominal abaixo da artéria renal</t>
  </si>
  <si>
    <t>Aneurismas rotos ou trombosados - outros</t>
  </si>
  <si>
    <t>Aneurismas rotos ou trombosados de aorta abdominal acima da artéria renal</t>
  </si>
  <si>
    <t>Aneurismas rotos ou trombosados de artérias viscerais</t>
  </si>
  <si>
    <t>Aneurismas rotos ou trombosados de axilar, femoral, poplítea</t>
  </si>
  <si>
    <t>Aneurismas rotos ou trombosados de carótida, subclávia, ilíaca</t>
  </si>
  <si>
    <t>Aneurismas rotos ou trombosados torácicos ou tóraco-abdominais</t>
  </si>
  <si>
    <t>Embolectomia ou tromboembolectomia arterial</t>
  </si>
  <si>
    <t>Exploração vascular em traumas de outros segmentos</t>
  </si>
  <si>
    <t>Exploração vascular em traumas torácicos e abdominais</t>
  </si>
  <si>
    <t>Lesões vasculares cervicais e cérvico-torácicas</t>
  </si>
  <si>
    <t>Lesões vasculares de membro inferior ou superior - unilateral</t>
  </si>
  <si>
    <t>Lesões vasculares intra-abdominais</t>
  </si>
  <si>
    <t>Lesões vasculares traumáticas intratorácicas</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</si>
  <si>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</si>
  <si>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</si>
  <si>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</si>
  <si>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</si>
  <si>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</si>
  <si>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</si>
  <si>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</si>
  <si>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</si>
  <si>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</si>
  <si>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eletrofisiológico - mapeamento eletro-eletrônico tridimensional - do sistema de condução com ou sem ação farmacológica</t>
  </si>
  <si>
    <t>Estudo hemodinâmico de cardiopatias congênitas e/ou valvopatias  com  ou  sem  cinecoronariografia  ou oximetria</t>
  </si>
  <si>
    <t>Estudo ultrassonográfico intravascular</t>
  </si>
  <si>
    <t>Mapeamento de feixes anômalos e focos ectópicos por eletrofisiologia intracavitária, com provas</t>
  </si>
  <si>
    <t>Ablação de circuito arritmogênico por cateter de radiofrequência</t>
  </si>
  <si>
    <t>Angioplastia transluminal da aorta ou ramos ou da artéria pulmonar e ramos (por vaso)</t>
  </si>
  <si>
    <t>Angioplastia transluminal percutânea de bifurcação e de tronco com implante de stent</t>
  </si>
  <si>
    <t>Angioplastia transluminal percutânea de múltiplos vasos, com implante de stent</t>
  </si>
  <si>
    <t>Angioplastia transluminal percutânea por balão (1 vaso)</t>
  </si>
  <si>
    <t>Atriosseptostomia por balão</t>
  </si>
  <si>
    <t>Atriosseptostomia por lâmina</t>
  </si>
  <si>
    <t>Colocação de cateter intracavitário para monitorização hemodinâmica</t>
  </si>
  <si>
    <t>Emboloterapia</t>
  </si>
  <si>
    <t>Implante de prótese intravascular na aorta/pulmonar ou ramos com ou sem angioplastia</t>
  </si>
  <si>
    <t>Implante de stent coronário com ou sem angioplastia por balão concomitante (1 vaso)</t>
  </si>
  <si>
    <t>Infusão seletiva intravascular de enzimas trombolíticas</t>
  </si>
  <si>
    <t>Oclusão percutânea de "shunts" intracardíacos</t>
  </si>
  <si>
    <t>Oclusão percutânea de fístula e/ou conexões sistêmico pulmonares</t>
  </si>
  <si>
    <t>Oclusão percutânea do canal arterial</t>
  </si>
  <si>
    <t>Punção saco pericárdico com introdução de cateter multipolar no espaço pericárdico</t>
  </si>
  <si>
    <t>Punção transeptal com introdução de cateter multipolar nas camaras esquerdas e/ou veias pulmonares</t>
  </si>
  <si>
    <t>Recanalização arterial no IAM - angioplastia primária - com implante de stent com ou sem suporte circulatório (balão intra-órtico)</t>
  </si>
  <si>
    <t>Recanalização mecânica do IAM (angioplastia primária com balão)</t>
  </si>
  <si>
    <t>Retirada percutânea de corpos estranhos vasculares</t>
  </si>
  <si>
    <t>Tratamento percutâneo do aneurisma/dissecção da aorta</t>
  </si>
  <si>
    <t>Valvoplastia percutânea por via arterial ou venosa</t>
  </si>
  <si>
    <t>Valvoplastia percutânea por via transeptal</t>
  </si>
  <si>
    <t>Confecção de fístula AV para hemodiálise</t>
  </si>
  <si>
    <t>Dissecção de vaso umbilical com colocação de cateter</t>
  </si>
  <si>
    <t>Dissecção de veia com colocação cateter venoso</t>
  </si>
  <si>
    <t>Dissecção de veia em RN ou lactente</t>
  </si>
  <si>
    <t>Implante cirúrgico de cateter de longa permanência para NPP, QT ou para Hemodepuração</t>
  </si>
  <si>
    <t>Implante de cateter venoso central por punção, para NPP, QT, Hemodepuração ou para infusão de soros/drogas</t>
  </si>
  <si>
    <t>Instalação de cateter para monitorização hemodinâmica à beira do leito (Suan-Ganz)</t>
  </si>
  <si>
    <t>Instalação de circuito para assistência mecânica circulatória prolongada (toracotomia)</t>
  </si>
  <si>
    <t>Manutenção de circuito para assistência mecânica circulatória prolongada - período de 6 horas</t>
  </si>
  <si>
    <t>Retirada cirúrgica de cateter de longa permanência para NPP, QT ou para Hemodepuração</t>
  </si>
  <si>
    <t>Retirada/desativação  de fístula AV para hemodiálise</t>
  </si>
  <si>
    <t>Anastomose linfovenosa</t>
  </si>
  <si>
    <t>Doença de Hodgkin - estadiamento cirúrgico</t>
  </si>
  <si>
    <t>Linfadenectomia cervical</t>
  </si>
  <si>
    <t>Linfadenectomia inguinal ou ilíaca</t>
  </si>
  <si>
    <t>Linfadenectomia pélvica</t>
  </si>
  <si>
    <t>Linfadenectomia pélvica laparoscópica</t>
  </si>
  <si>
    <t>Linfadenectomia retroperitoneal</t>
  </si>
  <si>
    <t>Linfadenectomia retroperitoneal laparoscópica</t>
  </si>
  <si>
    <t>Linfangioplastia</t>
  </si>
  <si>
    <t>Linfedema - ressecção parcial</t>
  </si>
  <si>
    <t>Linfedema - ressecção total</t>
  </si>
  <si>
    <t>Linfedema genital - ressecção</t>
  </si>
  <si>
    <t>Marsupialização de linfocele</t>
  </si>
  <si>
    <t>Marsupialização laparoscópica de linfocele</t>
  </si>
  <si>
    <t>Punção biópsia ganglionar</t>
  </si>
  <si>
    <t>Correção cirúrgica das arritmias</t>
  </si>
  <si>
    <t>Drenagem do pericárdio</t>
  </si>
  <si>
    <t>Drenagem do pericárdio por vídeo</t>
  </si>
  <si>
    <t>Pericardiocentese</t>
  </si>
  <si>
    <t>Pericardiotomia / Pericardiectomia</t>
  </si>
  <si>
    <t>Pericardiotomia / Pericardiectomia por vídeo</t>
  </si>
  <si>
    <t>Hipotermia profunda com ou sem parada circulatória total</t>
  </si>
  <si>
    <t>Biópsia do miocárdio</t>
  </si>
  <si>
    <t>Cardiotomia (ferimento, corpo estranho, exploração)</t>
  </si>
  <si>
    <t>Retirada de tumores intracardíacos</t>
  </si>
  <si>
    <t>Atresia de esôfago com fístula traqueal - tratamento cirúrgico</t>
  </si>
  <si>
    <t>Atresia de esôfago sem fístula (dupla estomia) - tratamento cirúrgico</t>
  </si>
  <si>
    <t>Autotransplante com microcirurgia</t>
  </si>
  <si>
    <t>Dissecção do esôfago torácico (qualquer técnica)</t>
  </si>
  <si>
    <t>Esofagectomia distal com toracotomia</t>
  </si>
  <si>
    <t>Esofagectomia distal sem toracotomia</t>
  </si>
  <si>
    <t>Esofagectomia subtotal com linfadenectomia com ou sem toracotomia</t>
  </si>
  <si>
    <t>Esofagoplastia (coloplastia)</t>
  </si>
  <si>
    <t>Esofagoplastia (gastroplastia)</t>
  </si>
  <si>
    <t>Esofagorrafia cervical</t>
  </si>
  <si>
    <t>Esofagorrafia torácica</t>
  </si>
  <si>
    <t>Esofagorrafia torácica por videotoracoscopia</t>
  </si>
  <si>
    <t>Esofagostomia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</si>
  <si>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</si>
  <si>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</si>
  <si>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</si>
  <si>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</si>
  <si>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Reconstrução do esôfago cervical e torácico com transplante segmentar de intestino</t>
  </si>
  <si>
    <t>Reconstrução do esôfago cervical ou torácico, com transplante de intestino</t>
  </si>
  <si>
    <t>Refluxo gastroesofágico - tratamento cirúrgico (Hérnia de hiato)</t>
  </si>
  <si>
    <t>Refluxo gastroesofágico - tratamento cirúrgico (Hérnia de hiato) por videolaparoscopia</t>
  </si>
  <si>
    <t>Reintervenção sobre a transição esôfago gástrica</t>
  </si>
  <si>
    <t>Reintervenção sobre a transição esôfago gástrica por videolaparoscopia</t>
  </si>
  <si>
    <t>Ressecção do esôfago cervical e/ou torácico e transplante com microcirurgia</t>
  </si>
  <si>
    <t>Substituição esofágica - cólon ou tubo gástrico</t>
  </si>
  <si>
    <t>Tratamento cirúrgico conservador do megaesofago</t>
  </si>
  <si>
    <t>Tratamento cirúrgico conservador do megaesofago por videolaparoscopia</t>
  </si>
  <si>
    <t>Tratamento cirúrgico das varizes esofágicas</t>
  </si>
  <si>
    <t>Tratamento cirúrgico do divertículo esofágico</t>
  </si>
  <si>
    <t>Tratamento cirúrgico do divertículo faringoesofágico</t>
  </si>
  <si>
    <t>Tunelização esofágica</t>
  </si>
  <si>
    <t>Colocação de banda gástrica</t>
  </si>
  <si>
    <t>Colocação de banda gástrica por videolaparoscopia</t>
  </si>
  <si>
    <t>Conversão de anastomose gastrojejunal (qualquer técnica)</t>
  </si>
  <si>
    <t>Degastrogastrectomia com vagotomia</t>
  </si>
  <si>
    <t>Degastrogastrectomia sem vagotomia</t>
  </si>
  <si>
    <t>Gastrectomia parcial com linfadenectomia</t>
  </si>
  <si>
    <t>Gastrectomia parcial com linfadenectomia por videolaparoscopia</t>
  </si>
  <si>
    <t>Gastrectomia parcial com vagotomia</t>
  </si>
  <si>
    <t>Gastrectomia parcial com vagotomia por videolaparoscopia</t>
  </si>
  <si>
    <t>Gastrectomia parcial sem vagotomia</t>
  </si>
  <si>
    <t>Gastrectomia parcial sem vagotomia por videolaparoscopia</t>
  </si>
  <si>
    <t>Gastrectomia polar superior com reconstrução jejunal com toracotomia</t>
  </si>
  <si>
    <t>Gastrectomia polar superior com reconstrução jejunal sem toracotomia</t>
  </si>
  <si>
    <t>Gastrectomia total com linfadenectomia</t>
  </si>
  <si>
    <t>Gastrectomia total com linfadenectomia por videolaparoscopia</t>
  </si>
  <si>
    <t>Gastrectomia total via abdominal</t>
  </si>
  <si>
    <t>Gastrectomia total via abdominal por videolaparoscopia</t>
  </si>
  <si>
    <t>Gastroenteroanastomose</t>
  </si>
  <si>
    <t>Gastroplastia para obesidade mórbida - qualquer técnica</t>
  </si>
  <si>
    <t>Gastroplastia para obesidade mórbida por videolaparoscopia</t>
  </si>
  <si>
    <t>Gastrorrafia</t>
  </si>
  <si>
    <t>Gastrostomia confecção / fechamento</t>
  </si>
  <si>
    <t>Gastrotomia com sutura de varizes</t>
  </si>
  <si>
    <t>Gastrotomia para qualquer finalidade</t>
  </si>
  <si>
    <t>Gastrotomia para retirada de CE ou lesão isolada</t>
  </si>
  <si>
    <t>Membrana antral - tratamento cirúrgico</t>
  </si>
  <si>
    <t>Piloroplastia</t>
  </si>
  <si>
    <t>Tratamento cirúrgico das varizes gástricas</t>
  </si>
  <si>
    <t>Vagotomia com operação de drenagem</t>
  </si>
  <si>
    <t>Vagotomia gástrica proximal ou superseletiva com duodenoplastia (operação de drenagem)</t>
  </si>
  <si>
    <t>Vagotomia superseletiva ou vagotomia gástrica proximal</t>
  </si>
  <si>
    <t>Vagotomia superseletiva ou vagotomia gástrica proximal por videolaparoscopia</t>
  </si>
  <si>
    <t>Amputação abdômino-perineal do reto (completa)</t>
  </si>
  <si>
    <t>Amputação abdômino-perineal do reto (completa) por videolaparoscopia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</si>
  <si>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</si>
  <si>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</si>
  <si>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</si>
  <si>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</si>
  <si>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</si>
  <si>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</si>
  <si>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Apendicectomia por videolaparoscopia</t>
  </si>
  <si>
    <t>Apple-Peel - tratamento cirúrgico</t>
  </si>
  <si>
    <t>Atresia de cólon - tratamento cirúrgico</t>
  </si>
  <si>
    <t>Atresia de duodeno - tratamento cirúrgico</t>
  </si>
  <si>
    <t>Atresia jejunal distal ou ileal - tratamento cirúrgico</t>
  </si>
  <si>
    <t>Atresia jejunal proximal - tratamento cirúrgico</t>
  </si>
  <si>
    <t>Cirurgia de abaixamento - qualquer técnica</t>
  </si>
  <si>
    <t>Cirurgia de abaixamento por videolaparoscopia</t>
  </si>
  <si>
    <t>Cirurgia de acesso posterior</t>
  </si>
  <si>
    <t>Cisto mesentérico - tratamento cirúrgico</t>
  </si>
  <si>
    <t>Cisto mesentérico - tratamento cirúrgico por videolaparoscopia</t>
  </si>
  <si>
    <t>Colectomia parcial com colostomia</t>
  </si>
  <si>
    <t>Colectomia parcial com colostomia por videolaparoscopia</t>
  </si>
  <si>
    <t>Colectomia parcial sem colostomia</t>
  </si>
  <si>
    <t>Colectomia parcial sem colostomia por videolaparoscopia</t>
  </si>
  <si>
    <t>Colectomia total com íleo-reto-anastomose</t>
  </si>
  <si>
    <t>Colectomia total com íleo-reto-anastomose por videolaparoscopia</t>
  </si>
  <si>
    <t>Colectomia total com ileostomia</t>
  </si>
  <si>
    <t>Colectomia total com ileostomia por videolaparoscopia</t>
  </si>
  <si>
    <t>Colocação de sonda enteral</t>
  </si>
  <si>
    <t>Colostomia ou enterostomia</t>
  </si>
  <si>
    <t>Colotomia e colorrafia</t>
  </si>
  <si>
    <t>Distorção de volvo por laparotomia</t>
  </si>
  <si>
    <t>Distorção de volvo por via endoscópica</t>
  </si>
  <si>
    <t>Distorção de volvo por videolaparoscopia</t>
  </si>
  <si>
    <t>Divertículo de Meckel - exérese</t>
  </si>
  <si>
    <t>Divertículo de Meckel - exérese por videolaparoscopia</t>
  </si>
  <si>
    <t>Duplicação do tubo digestivo - tratamento cirúrgico</t>
  </si>
  <si>
    <t>Enterectomia segmentar</t>
  </si>
  <si>
    <t>Enterectomia segmentar por videolaparoscopia</t>
  </si>
  <si>
    <t>Entero-anastomose - qualquer segmento</t>
  </si>
  <si>
    <t>Entero-anastomose (qualquer segmento) por videolaparoscopia</t>
  </si>
  <si>
    <t>Enterocolite necrotizante - tratamento cirúrgico</t>
  </si>
  <si>
    <t>Enteropexia - qualquer segmento</t>
  </si>
  <si>
    <t>Enteropexia (qualquer segmento) por videolaparoscopia</t>
  </si>
  <si>
    <t>Enterotomia e/ou enterorrafia de qualquer segmento (por sutura ou ressecção)</t>
  </si>
  <si>
    <t>Esporão retal - ressecção</t>
  </si>
  <si>
    <t>Esvaziamento pélvico anterior ou posterior</t>
  </si>
  <si>
    <t>Esvaziamento pélvico anterior ou posterior por videolaparoscopia</t>
  </si>
  <si>
    <t>Esvaziamento pélvico total</t>
  </si>
  <si>
    <t>Esvaziamento pélvico total por videolaparoscopia</t>
  </si>
  <si>
    <t>Fecaloma - remoção manual</t>
  </si>
  <si>
    <t>Fechamento de colostomia ou enterostomia</t>
  </si>
  <si>
    <t>Fixação do reto por via abdominal</t>
  </si>
  <si>
    <t>Fixação do reto por via abdominal por videolaparoscopia</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</si>
  <si>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</si>
  <si>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</si>
  <si>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</si>
  <si>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</si>
  <si>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</si>
  <si>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</si>
  <si>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</si>
  <si>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</si>
  <si>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</si>
  <si>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</si>
  <si>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</si>
  <si>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</si>
  <si>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Proctocolectomia total com reservatório ileal por videolaparoscopia</t>
  </si>
  <si>
    <t>Proctocolectomia total por videolaparoscopia</t>
  </si>
  <si>
    <t>Ressecção total de intestino delgado</t>
  </si>
  <si>
    <t>Retossigmoidectomia abdominal</t>
  </si>
  <si>
    <t>Retossigmoidectomia abdominal por videolaparoscopia</t>
  </si>
  <si>
    <t>Tumor anorretal - ressecção anorretal, tratamento cirúrgico</t>
  </si>
  <si>
    <t>Abscesso anorretal - drenagem</t>
  </si>
  <si>
    <t>Cerclagem anal</t>
  </si>
  <si>
    <t>Corpo estranho do reto - retirada</t>
  </si>
  <si>
    <t>Criptectomia (única ou múltipla)</t>
  </si>
  <si>
    <t>Dilatação digital ou instrumental do ânus e/ou do reto</t>
  </si>
  <si>
    <t>Esfincteroplastia anal (qualquer técnica)</t>
  </si>
  <si>
    <t>Esfincterotomia</t>
  </si>
  <si>
    <t>Estenose anal - tratamento cirúrgico (qualquer técnica)</t>
  </si>
  <si>
    <t>Excisão de plicoma</t>
  </si>
  <si>
    <t>Fissurectomia com ou sem esfincterotomia</t>
  </si>
  <si>
    <t>Fístula reto-vaginal e fístula anal em ferradura - tratamento cirúrgico via perineal</t>
  </si>
  <si>
    <t>Fistulectomia anal em dois tempos</t>
  </si>
  <si>
    <t>Fistulectomia anal em ferradura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</si>
  <si>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</si>
  <si>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</si>
  <si>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</si>
  <si>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</si>
  <si>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</si>
  <si>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</si>
  <si>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</si>
  <si>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</si>
  <si>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</si>
  <si>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</si>
  <si>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</si>
  <si>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</si>
  <si>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Prurido anal - tratamento cirúrgico</t>
  </si>
  <si>
    <t>Reconstituição de esfíncter anal por plástica muscular (qualquer técnica)</t>
  </si>
  <si>
    <t>Reconstrução total anoperineal</t>
  </si>
  <si>
    <t>Tratamento cirúrgico de retocele (colpoperineoplastia posteior)</t>
  </si>
  <si>
    <t>Trombose hemorroidária - exérese</t>
  </si>
  <si>
    <t>Abscesso hepático - drenagem cirúrgica (até 3 fragmentos)</t>
  </si>
  <si>
    <t>Abscesso hepático - drenagem cirúrgica por videolaparoscopia</t>
  </si>
  <si>
    <t>Alcoolização percutânea dirigida de tumor hepático</t>
  </si>
  <si>
    <t>Anastomose biliodigestiva intra-hepática</t>
  </si>
  <si>
    <t>Atresia de vias biliares - tratamento cirúrgico</t>
  </si>
  <si>
    <t>Biópsia hepática por laparotomia (acima de 3 fragmentos)</t>
  </si>
  <si>
    <t>Biópsia hepática por laparotomia (até 3 fragmentos)</t>
  </si>
  <si>
    <t>Biópsia hepática por videolaparoscopia</t>
  </si>
  <si>
    <t>Biópsia hepática transparietal (acima de 3 fragmentos)</t>
  </si>
  <si>
    <t>Biópsia hepática transparietal (até 3 fragmentos)</t>
  </si>
  <si>
    <t>Cisto de colédoco - tratamento cirúrgico</t>
  </si>
  <si>
    <t>Colecistectomia com colangiografia</t>
  </si>
  <si>
    <t>Colecistectomia com colangiografia por videolaparoscopia</t>
  </si>
  <si>
    <t>Colecistectomia com fístula biliodigestiva</t>
  </si>
  <si>
    <t>Colecistectomia com fístula biliodigestiva por videolaparoscopia</t>
  </si>
  <si>
    <t>Colecistectomia sem colangiografia</t>
  </si>
  <si>
    <t>Colecistectomia sem colangiografia por videolaparoscopia</t>
  </si>
  <si>
    <t>Colecistojejunostomia</t>
  </si>
  <si>
    <t>Colecistostomia</t>
  </si>
  <si>
    <t>Colédoco ou hepático-jejunostomia (qualquer técnica)</t>
  </si>
  <si>
    <t>Colédoco ou hepático-jejunostomia por videolaparoscopia</t>
  </si>
  <si>
    <t>Colédoco ou hepaticoplastia</t>
  </si>
  <si>
    <t>Colédoco-duodenostomia</t>
  </si>
  <si>
    <t>Colédoco-duodenostomia por videolaparoscopia</t>
  </si>
  <si>
    <t>Coledocoscopia intra-operatória</t>
  </si>
  <si>
    <t>Coledocotomia ou coledocostomia com colecistectomia</t>
  </si>
  <si>
    <t>Coledocotomia ou coledocostomia sem colecistectomia</t>
  </si>
  <si>
    <t>Derivação porto sistêmica</t>
  </si>
  <si>
    <t>Desconexão ázigos - portal com esplenectomia</t>
  </si>
  <si>
    <t>Desconexão ázigos - portal com esplenectomia por videolaparoscopia</t>
  </si>
  <si>
    <t>Desconexão ázigos - portal sem esplenectomia</t>
  </si>
  <si>
    <t>Desvascularização hepática</t>
  </si>
  <si>
    <t>Drenagem biliar trans-hepática</t>
  </si>
  <si>
    <t>Enucleação de metástases hepáticas</t>
  </si>
  <si>
    <t>Hepatorrafia</t>
  </si>
  <si>
    <t>Hepatorrafia complexa com lesão de estruturas vasculares biliares</t>
  </si>
  <si>
    <t>Laparotomia para implantação cirúrgica de cateter arterial visceral para quimioterapia</t>
  </si>
  <si>
    <t>Lobectomia hepática direita</t>
  </si>
  <si>
    <t>Lobectomia hepática esquerda</t>
  </si>
  <si>
    <t>Papilotomia transduodenal</t>
  </si>
  <si>
    <t>Punção hepática para drenagem de abscessos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</si>
  <si>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</si>
  <si>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</si>
  <si>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</si>
  <si>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</si>
  <si>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</si>
  <si>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</si>
  <si>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</si>
  <si>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</si>
  <si>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Biópsia de pâncreas por laparotomia</t>
  </si>
  <si>
    <t>Biópsia de pâncreas por punção dirigida</t>
  </si>
  <si>
    <t>Enucleação de tumores pancreáticos</t>
  </si>
  <si>
    <t>Enucleação de tumores pancreáticos por videolaparoscopia</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</si>
  <si>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</si>
  <si>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</si>
  <si>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</si>
  <si>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</si>
  <si>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</si>
  <si>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</si>
  <si>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</si>
  <si>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externa por videolaparoscopia</t>
  </si>
  <si>
    <t>Pseudocisto pâncreas - drenagem interna (qualquer técnica)</t>
  </si>
  <si>
    <t>Pseudocisto pâncreas - drenagem interna por videolaparoscopia</t>
  </si>
  <si>
    <t>Biópsia esplênica</t>
  </si>
  <si>
    <t>Esplenectomia parcial</t>
  </si>
  <si>
    <t>Esplenectomia parcial por videolaparoscopia</t>
  </si>
  <si>
    <t>Esplenectomia total</t>
  </si>
  <si>
    <t>Esplenectomia total por videolaparoscopia</t>
  </si>
  <si>
    <t>Esplenorrafia</t>
  </si>
  <si>
    <t>Diálise peritoneal ambulatorial contínua (CAPD) 9 dias - treinamento</t>
  </si>
  <si>
    <t>Diálise peritoneal ambulatorial contínua (CAPD) por mês/paciente</t>
  </si>
  <si>
    <t>Diálise peritoneal intermitente - agudo ou crônico (por sessão)</t>
  </si>
  <si>
    <t>Epiploplastia</t>
  </si>
  <si>
    <t>Implante de cateter peritoneal</t>
  </si>
  <si>
    <t>Instalação de cateter Tenckhoff</t>
  </si>
  <si>
    <t>Retirada de cateter Tenckhoff</t>
  </si>
  <si>
    <t>Abscesso perineal - drenagem cirúrgica</t>
  </si>
  <si>
    <t>Biópsia de parede abdominal</t>
  </si>
  <si>
    <t>Cisto sacro-coccígeo - tratamento cirúrgico</t>
  </si>
  <si>
    <t>Diástase dos retos-abdominais - tratamento cirúrgico</t>
  </si>
  <si>
    <t>Hérnia inguinal encarcerada em RN ou lactente</t>
  </si>
  <si>
    <t>Herniorrafia com ressecção intestinal - estrangulada</t>
  </si>
  <si>
    <t>Herniorrafia com ressecção intestinal - estrangulada por videolaparoscopia</t>
  </si>
  <si>
    <t>Herniorrafia crural - unilateral</t>
  </si>
  <si>
    <t>Herniorrafia crural - unilateral por videolaparoscopia</t>
  </si>
  <si>
    <t>Herniorrafia epigástrica</t>
  </si>
  <si>
    <t>Herniorrafia incisional</t>
  </si>
  <si>
    <t>Herniorrafia inguinal - unilateral</t>
  </si>
  <si>
    <t>Herniorrafia inguinal - unilateral por videolaparoscopia</t>
  </si>
  <si>
    <t>Herniorrafia inguinal em criança - unilateral</t>
  </si>
  <si>
    <t>Herniorrafia inguinal no RN ou lactente</t>
  </si>
  <si>
    <t>Herniorrafia lombar</t>
  </si>
  <si>
    <t>Herniorrafia recidivante</t>
  </si>
  <si>
    <t>Herniorrafia recidivante por videolaparoscopia</t>
  </si>
  <si>
    <t>Herniorrafia sem ressecção intestinal encarcerada</t>
  </si>
  <si>
    <t>Herniorrafia umbilical</t>
  </si>
  <si>
    <t>Laparotomia exploradora, ou para biópsia, ou para drenagem de abscesso, ou para liberação de bridas em vigência de oclusão</t>
  </si>
  <si>
    <t>Laparotomia exploradora, ou para biópsia, ou para drenagem de abscesso, ou para liberação de bridas em vigência de oclusão por videolaparoscopia</t>
  </si>
  <si>
    <t>Neuroblastoma abdominal - exérese</t>
  </si>
  <si>
    <t>Onfalocele/gastrosquise - segundo tempo - tratamento cirúrgico</t>
  </si>
  <si>
    <t>Onfalocele/gastrosquise em 1 tempo ou primeiro tempo ou prótese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</si>
  <si>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</si>
  <si>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</si>
  <si>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</si>
  <si>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</si>
  <si>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</si>
  <si>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</si>
  <si>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</si>
  <si>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Abscesso renal ou peri-renal - drenagem cirúrgica</t>
  </si>
  <si>
    <t>Abscesso renal ou peri-renal - drenagem percutânea</t>
  </si>
  <si>
    <t>Adrenalectomia laparoscópica unilateral</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</si>
  <si>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</si>
  <si>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</si>
  <si>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</si>
  <si>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</si>
  <si>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</si>
  <si>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</si>
  <si>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</si>
  <si>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</si>
  <si>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</si>
  <si>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</si>
  <si>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</si>
  <si>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</si>
  <si>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</si>
  <si>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</si>
  <si>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</si>
  <si>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</si>
  <si>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</si>
  <si>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</si>
  <si>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</si>
  <si>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</si>
  <si>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</si>
  <si>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</si>
  <si>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</si>
  <si>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Nefrolitotripsia percutânea unilateral a laser</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</si>
  <si>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</si>
  <si>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</si>
  <si>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</si>
  <si>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</si>
  <si>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</si>
  <si>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</si>
  <si>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</si>
  <si>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</si>
  <si>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</si>
  <si>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</si>
  <si>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</si>
  <si>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</si>
  <si>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</si>
  <si>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</si>
  <si>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</si>
  <si>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</si>
  <si>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</si>
  <si>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</si>
  <si>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</si>
  <si>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</si>
  <si>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</si>
  <si>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</si>
  <si>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</si>
  <si>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</si>
  <si>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</si>
  <si>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</si>
  <si>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</si>
  <si>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Correção laparoscópica de refluxo vesico-ureteral unilateral</t>
  </si>
  <si>
    <t>Dilatação endoscópica unilateral</t>
  </si>
  <si>
    <t>Duplicação pieloureteral - tratamento cirúrgico</t>
  </si>
  <si>
    <t>Fístula uretero-cutânea unilateral (tratamento cirúrgico)</t>
  </si>
  <si>
    <t>Fístula uretero-intestinal unilateral (tratamento cirúrgico)</t>
  </si>
  <si>
    <t>Fístula uretero-vaginal unilateral (tratamento cirúrgico)</t>
  </si>
  <si>
    <t>Meatotomia endoscópica unilateral</t>
  </si>
  <si>
    <t>Reimplante ureteral por via extra ou intravesical unilateral</t>
  </si>
  <si>
    <t>Reimplante ureterointestinal laparoscópico unilateral</t>
  </si>
  <si>
    <t>Reimplante ureterointestinal uni ou bilateral</t>
  </si>
  <si>
    <t>Reimplante uretero-vesical laparoscópico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</si>
  <si>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</si>
  <si>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</si>
  <si>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</si>
  <si>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</si>
  <si>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</si>
  <si>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</si>
  <si>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</si>
  <si>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</si>
  <si>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</si>
  <si>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</si>
  <si>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</si>
  <si>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</si>
  <si>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</si>
  <si>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</si>
  <si>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</si>
  <si>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</si>
  <si>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Ureterorrenolitotripsia rígida unilateral a laser</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</si>
  <si>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</si>
  <si>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</si>
  <si>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</si>
  <si>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</si>
  <si>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</si>
  <si>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</si>
  <si>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</si>
  <si>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</si>
  <si>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Ampliação vesical</t>
  </si>
  <si>
    <t>Bexiga psóica</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</si>
  <si>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</si>
  <si>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</si>
  <si>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</si>
  <si>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</si>
  <si>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</si>
  <si>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</si>
  <si>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</si>
  <si>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a laser</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</si>
  <si>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</si>
  <si>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</si>
  <si>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</si>
  <si>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</si>
  <si>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</si>
  <si>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</si>
  <si>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</si>
  <si>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</si>
  <si>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</si>
  <si>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</si>
  <si>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</si>
  <si>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</si>
  <si>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</si>
  <si>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</si>
  <si>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</si>
  <si>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</si>
  <si>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</si>
  <si>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</si>
  <si>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</si>
  <si>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</si>
  <si>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</si>
  <si>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</si>
  <si>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Incontinência urinária - "sling" vaginal ou abdominal</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</si>
  <si>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</si>
  <si>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</si>
  <si>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</si>
  <si>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</si>
  <si>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Neobexiga cutânea continente</t>
  </si>
  <si>
    <t>Neobexiga retal continente</t>
  </si>
  <si>
    <t>Neobexiga uretral continente</t>
  </si>
  <si>
    <t>Pólipos vesicais - ressecção cirúrgica</t>
  </si>
  <si>
    <t>Pólipos vesicais - ressecção endoscópica</t>
  </si>
  <si>
    <t>Punção e aspiração vesical</t>
  </si>
  <si>
    <t>Reimplante uretero-vesical à Boari</t>
  </si>
  <si>
    <t>Retenção por coágulo - aspiração vesical</t>
  </si>
  <si>
    <t>Retirada endoscópica de duplo J</t>
  </si>
  <si>
    <t>Tumor vesical - fotocoagulação a laser</t>
  </si>
  <si>
    <t>Tumor vesical - ressecção endoscópica</t>
  </si>
  <si>
    <t>Vesicostomia cutânea</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</si>
  <si>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</si>
  <si>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</si>
  <si>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</si>
  <si>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</si>
  <si>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</si>
  <si>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</si>
  <si>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Fístula uretro-cutânea - correção cirúrgica</t>
  </si>
  <si>
    <t>Fístula uretro-retal - correção cirúrgica</t>
  </si>
  <si>
    <t>Fístula uretro-vaginal - correção cirúrgica</t>
  </si>
  <si>
    <t>Incontinência urinária masculina - tratamento cirúrgico (exclui implante de esfíncter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</si>
  <si>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</si>
  <si>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</si>
  <si>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</si>
  <si>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</si>
  <si>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</si>
  <si>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</si>
  <si>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</si>
  <si>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Uretrectomia total</t>
  </si>
  <si>
    <t>Uretroplastia anterior</t>
  </si>
  <si>
    <t>Uretroplastia posterior</t>
  </si>
  <si>
    <t>Uretrostomia</t>
  </si>
  <si>
    <t>Uretrotomia interna</t>
  </si>
  <si>
    <t>Uretrotomia interna com prótese endouretral</t>
  </si>
  <si>
    <t>Abscesso de próstata - drenagem</t>
  </si>
  <si>
    <t>Biópsia prostática - até 8 fragmentos</t>
  </si>
  <si>
    <t>Biópsia prostática - mais de 8 fragmentos</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</si>
  <si>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</si>
  <si>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</si>
  <si>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</si>
  <si>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</si>
  <si>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</si>
  <si>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Prostatavesiculectomia radical laparoscópica</t>
  </si>
  <si>
    <t>Prostatectomia a céu aberto</t>
  </si>
  <si>
    <t>Ressecção endoscópica da próstata</t>
  </si>
  <si>
    <t>Drenagem de abscesso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</si>
  <si>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</si>
  <si>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</si>
  <si>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</si>
  <si>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</si>
  <si>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</si>
  <si>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</si>
  <si>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</si>
  <si>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</si>
  <si>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</si>
  <si>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</si>
  <si>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</si>
  <si>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</si>
  <si>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</si>
  <si>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</si>
  <si>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</si>
  <si>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</si>
  <si>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Biópsia de epidídimo</t>
  </si>
  <si>
    <t>Epididimectomia unilateral</t>
  </si>
  <si>
    <t>Epididimovasoplastia unilateral</t>
  </si>
  <si>
    <t>Epididimovasoplastia unilateral microcirúrgica</t>
  </si>
  <si>
    <t>Exérese de cisto unilateral</t>
  </si>
  <si>
    <t>Cirurgia esterilizadora masculina</t>
  </si>
  <si>
    <t>Espermatocelectomia unilateral</t>
  </si>
  <si>
    <t>Exploração cirúrgica do deferente unilateral</t>
  </si>
  <si>
    <t>Recanalização dos ductos deferentes</t>
  </si>
  <si>
    <t>Vasectomia unilateral</t>
  </si>
  <si>
    <t>Vaso-vasostomia microcirúrgica unilateral (recanalização dos ductos deferentes)</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</si>
  <si>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</si>
  <si>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</si>
  <si>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</si>
  <si>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</si>
  <si>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</si>
  <si>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</si>
  <si>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</si>
  <si>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</si>
  <si>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</si>
  <si>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t>
  </si>
  <si>
    <t>Hipospadia distal - tratamento em 1 tempo</t>
  </si>
  <si>
    <t>Hipospadia proximal - tratamento em 1 tempo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</si>
  <si>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</si>
  <si>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</si>
  <si>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</si>
  <si>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</si>
  <si>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</si>
  <si>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</si>
  <si>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</si>
  <si>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</si>
  <si>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</si>
  <si>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</si>
  <si>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</si>
  <si>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</si>
  <si>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</si>
  <si>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</si>
  <si>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</si>
  <si>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</si>
  <si>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</si>
  <si>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</si>
  <si>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</si>
  <si>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</si>
  <si>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</si>
  <si>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</si>
  <si>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</si>
  <si>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</si>
  <si>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</si>
  <si>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</si>
  <si>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</si>
  <si>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Cauterização química, ou eletrocauterização, ou criocauterização de lesões da vagina (por grupo de até 5 lesões)</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</si>
  <si>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</si>
  <si>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</si>
  <si>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</si>
  <si>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</si>
  <si>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</si>
  <si>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</si>
  <si>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</si>
  <si>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</si>
  <si>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</si>
  <si>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</si>
  <si>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</si>
  <si>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Aspiração manual intra-uterina (AMIU)</t>
  </si>
  <si>
    <t>Biópsia do colo uterino</t>
  </si>
  <si>
    <t>Biópsia do endométrio</t>
  </si>
  <si>
    <t>Cauterização química, ou eletrocauterização, ou criocauterização de lesões de colo uterino (por sessão)</t>
  </si>
  <si>
    <t>Curetagem ginecológica semiótica e/ou terapêutica com ou sem dilatação de colo uterino</t>
  </si>
  <si>
    <t>Curetagem uterina pós-parto</t>
  </si>
  <si>
    <t>Dilatação do colo uterino</t>
  </si>
  <si>
    <t>Excisão de pólipo cervical</t>
  </si>
  <si>
    <t>Histerectomia pós-parto</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</si>
  <si>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</si>
  <si>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</si>
  <si>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</si>
  <si>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</si>
  <si>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</si>
  <si>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miomectomia, polipectomia, metroplastia, endometrectomia e ressecção de sinéquias</t>
  </si>
  <si>
    <t>Implante de dispositivo intra-uterino (DIU) hormonal</t>
  </si>
  <si>
    <t>Implante de dispositivo intra-uterino (DIU) não hormonal</t>
  </si>
  <si>
    <t>Metroplastia (Strassmann ou outra técnica)</t>
  </si>
  <si>
    <t>Miomectomia uterina</t>
  </si>
  <si>
    <t>Traquelectomia - amputação, conização - (com ou sem cirurgia de alta frequência / CAF)</t>
  </si>
  <si>
    <t>Traquelectomia radical (não inclui a linfadenectomia)</t>
  </si>
  <si>
    <t>Cirurgia esterilizadora feminina</t>
  </si>
  <si>
    <t>Cirurgia esterilizadora feminina laparoscópica</t>
  </si>
  <si>
    <t>Neossalpingostomia distal</t>
  </si>
  <si>
    <t>Recanalização tubária (qualquer técnica), uni ou bilateral (com microscópio ou lupa)</t>
  </si>
  <si>
    <t>Salpingectomia uni ou bilateral</t>
  </si>
  <si>
    <t>Salpingectomia uni ou bilateral laparoscópica</t>
  </si>
  <si>
    <t>Ooforectomia laparoscópica uni ou bilateral ou ooforoplastia uni ou bilateral</t>
  </si>
  <si>
    <t>Ooforectomia uni ou bilateral ou ooforoplastia uni ou bilateral</t>
  </si>
  <si>
    <t>Translocação de ovários</t>
  </si>
  <si>
    <t>Correção de defeito lateral</t>
  </si>
  <si>
    <t>Correção de enterocele</t>
  </si>
  <si>
    <t>Correção de rotura perineal de III  grau  (com lesão  do  esfíncter)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</si>
  <si>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</si>
  <si>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</si>
  <si>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</si>
  <si>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</si>
  <si>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</si>
  <si>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prolapso  de  cúpula  vaginal (fixação  sacral  ou  no  ligamento sacro-espinhoso) qualquer técnica</t>
  </si>
  <si>
    <t>Culdoplastia (Mac Call, Moschowicz, etc.)</t>
  </si>
  <si>
    <t>Endometriose peritonial - tratamento cirúrgico</t>
  </si>
  <si>
    <t>Epiploplastia ou aplicação de membranas antiaderentes</t>
  </si>
  <si>
    <t>Laparoscopia ginecológica com ou sem biópsia (inclui a cromotubagem)</t>
  </si>
  <si>
    <t>Liberação de aderências pélvicas com ou sem ressecção de cistos peritoniais ou salpingólise</t>
  </si>
  <si>
    <t>Liberação laparoscópica de aderências pélvicas com ou sem ressecção de cistos peritoneais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</si>
  <si>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</si>
  <si>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</si>
  <si>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</si>
  <si>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</si>
  <si>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</si>
  <si>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</si>
  <si>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</si>
  <si>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Amniorredução ou amnioinfusão</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</si>
  <si>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</si>
  <si>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</si>
  <si>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(qualquer técnica)</t>
  </si>
  <si>
    <t>Cesariana</t>
  </si>
  <si>
    <t>Curetagem pós-abortamento</t>
  </si>
  <si>
    <t>Gravidez  ectópica - cirurgia</t>
  </si>
  <si>
    <t>Inversão uterina - tratamento cirúrgico</t>
  </si>
  <si>
    <t>Inversão uterina aguda - redução manual</t>
  </si>
  <si>
    <t>Maturação cervical para indução de abortamento ou de trabalho de parto</t>
  </si>
  <si>
    <t>Parto (via vaginal)</t>
  </si>
  <si>
    <t>Parto múltiplo (cada um subsequente ao inicial)</t>
  </si>
  <si>
    <t>Revisão obstétrica de parto ocorrido fora do hospital (inclui exame, dequitação e sutura de lacerações até de 2º grau)</t>
  </si>
  <si>
    <t>Versão cefálica externa</t>
  </si>
  <si>
    <t>Acesso endoscópico ao tratamento cirúrgico dos tumores da região selar</t>
  </si>
  <si>
    <t>Biópsia estereotáxica de encéfalo</t>
  </si>
  <si>
    <t>Cirurgia intracraniana por via endoscópica</t>
  </si>
  <si>
    <t>Craniotomia para remoção de corpo estranho</t>
  </si>
  <si>
    <t>Derivação ventricular externa</t>
  </si>
  <si>
    <t>Drenagem estereotáxica - cistos, hematomas ou abscessos</t>
  </si>
  <si>
    <t>Hipofisectomia por qualquer método</t>
  </si>
  <si>
    <t>Implantação de halo para radiocirurgia</t>
  </si>
  <si>
    <t>Implante de cateter intracraniano</t>
  </si>
  <si>
    <t>Implante de eletrodo cerebral profundo</t>
  </si>
  <si>
    <t>Implante de eletrodos cerebral ou medular</t>
  </si>
  <si>
    <t>Implante estereotáxico de cateter para braquiterapia</t>
  </si>
  <si>
    <t>Implante intratecal de bombas para infusão de fármacos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</si>
  <si>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</si>
  <si>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</si>
  <si>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</si>
  <si>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</si>
  <si>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</si>
  <si>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</si>
  <si>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</si>
  <si>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</si>
  <si>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</si>
  <si>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</si>
  <si>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epilepsia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</si>
  <si>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</si>
  <si>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</si>
  <si>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</si>
  <si>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</si>
  <si>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</si>
  <si>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</si>
  <si>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Cordotomia-mielotomias por radiofrequência</t>
  </si>
  <si>
    <t>Lesão de substância gelatinosa medular (DREZ) por radiofrequência</t>
  </si>
  <si>
    <t>Tampão sanguíneo peridural para tratamento de cefaléia após punção (não indicada na profilaxia da cefaléia)</t>
  </si>
  <si>
    <t>Biópsia de nervo</t>
  </si>
  <si>
    <t>Bloqueio de nervo periférico</t>
  </si>
  <si>
    <t>Denervação percutânea de faceta articular - por segmento</t>
  </si>
  <si>
    <t>Enxerto de nervo</t>
  </si>
  <si>
    <t>Enxerto de nervo interfascicular, pediculado (1º estágio)</t>
  </si>
  <si>
    <t>Enxerto de nervo interfascicular, pediculado (2º estágio)</t>
  </si>
  <si>
    <t>Enxerto interfascicular</t>
  </si>
  <si>
    <t>Enxerto interfascicular de nervo vascularizado</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</si>
  <si>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</si>
  <si>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</si>
  <si>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</si>
  <si>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</si>
  <si>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</si>
  <si>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Implante de gerador para neuroestimulação</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</si>
  <si>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</si>
  <si>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</si>
  <si>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</si>
  <si>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</si>
  <si>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dois ou mais nervos</t>
  </si>
  <si>
    <t>Microneurólise intraneural ou intrafascicular de um nervo</t>
  </si>
  <si>
    <t>Microneurólise múltiplas</t>
  </si>
  <si>
    <t>Microneurólise única</t>
  </si>
  <si>
    <t>Microneurorrafia de dedos da mão</t>
  </si>
  <si>
    <t>Microneurorrafia múltipla (plexo nervoso)</t>
  </si>
  <si>
    <t>Microneurorrafia única</t>
  </si>
  <si>
    <t>Neurólise das síndromes compressivas</t>
  </si>
  <si>
    <t>Neurotripsia (cada extremidade)</t>
  </si>
  <si>
    <t>Reposição de fármaco(s) em bombas implantadas</t>
  </si>
  <si>
    <t>Ressecção de neuroma</t>
  </si>
  <si>
    <t>Revisão de sistema implantados para infusão de fármacos</t>
  </si>
  <si>
    <t>Rizotomia percutânea por segmento - qualquer método</t>
  </si>
  <si>
    <t>Simpatectomia</t>
  </si>
  <si>
    <t>Simpatectomia por videotoracoscopia</t>
  </si>
  <si>
    <t>Transposição de nervo</t>
  </si>
  <si>
    <t>Tratamento microcirúrgico das neuropatias compressivas (tumoral, inflamatório, etc)</t>
  </si>
  <si>
    <t>Descompressão vascular de nervos cranianos</t>
  </si>
  <si>
    <t>Neurotomia seletiva do trigêmio</t>
  </si>
  <si>
    <t>Bloqueio do sistema nervoso autônomo</t>
  </si>
  <si>
    <t>Lesão do sistema nervoso autônomo - qualquer método</t>
  </si>
  <si>
    <t>Tratamento da síndrome do desfiladeiro cérvico-torácico</t>
  </si>
  <si>
    <t>Retirada para transplante</t>
  </si>
  <si>
    <t>Nefrectomia em doador vivo</t>
  </si>
  <si>
    <t>Transplante renal (receptor)</t>
  </si>
  <si>
    <t>Acupuntura por sessão</t>
  </si>
  <si>
    <t>Analgesia por dia subsequente. Acompanhamento de analgesia por cateter peridural</t>
  </si>
  <si>
    <t>Anestesia geral ou condutiva para realização de bloqueio neurolítico</t>
  </si>
  <si>
    <t>Anestesia para endoscopia diagnóstica</t>
  </si>
  <si>
    <t>Anestesia para endoscopia intervencionista</t>
  </si>
  <si>
    <t>Anestesia para exames de ressonância magnética</t>
  </si>
  <si>
    <t>Anestesia para exames de tomografia computadorizada</t>
  </si>
  <si>
    <t>Anestesia para exames de ultrassonografia</t>
  </si>
  <si>
    <t>Anestesia para exames específicos, teste para diagnóstico e outros procedimentos diagnósticos</t>
  </si>
  <si>
    <t>Anestesia para exames radiológicos de angiorradiologia</t>
  </si>
  <si>
    <t>Anestesia para procedimentos clínicos ambulatoriais e hospitalares</t>
  </si>
  <si>
    <t>Anestesia para procedimentos de medicina nuclear</t>
  </si>
  <si>
    <t>Anestesia para procedimentos de radioterapia</t>
  </si>
  <si>
    <t>Bloqueio anestésico de nervos cranianos</t>
  </si>
  <si>
    <t>Bloqueio anestésico de plexo celíaco</t>
  </si>
  <si>
    <t>Bloqueio anestésico de simpático lombar</t>
  </si>
  <si>
    <t>Bloqueio anestésico simpático</t>
  </si>
  <si>
    <t>Bloqueio de articulação têmporo-mandibular</t>
  </si>
  <si>
    <t>Bloqueio de gânglio estrelado com anestésico local</t>
  </si>
  <si>
    <t>Bloqueio de gânglio estrelado com neurolítico</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</si>
  <si>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</si>
  <si>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</si>
  <si>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</si>
  <si>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</si>
  <si>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</si>
  <si>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</si>
  <si>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t>
  </si>
  <si>
    <t>Instalação de bomba de infusão para analgesia em dor aguda ou crônica, por qualquer via</t>
  </si>
  <si>
    <t>Passagem de catéter peridural ou subaracnóideo com bloqueio de prova</t>
  </si>
  <si>
    <t>ECG convencional de até 12 derivações</t>
  </si>
  <si>
    <t>ECG de alta resolução</t>
  </si>
  <si>
    <t>Ergoespirometria ou teste cardiopulmonar de exercício completo (espirometria forçada, consumo de O2, produção de CO2 e derivados, ECG, oximetria)</t>
  </si>
  <si>
    <t>Teste ergométrico computadorizado (inclui ECG basal convencional)</t>
  </si>
  <si>
    <t>Teste ergométrico convencional - 3 ou mais derivações simultâneas (inclui ECG basal convencional)</t>
  </si>
  <si>
    <t>Manometria computadorizada anorretal</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</si>
  <si>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</si>
  <si>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</si>
  <si>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</si>
  <si>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</si>
  <si>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</si>
  <si>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pH-metria esofágica computadorizada com dois canais</t>
  </si>
  <si>
    <t>pH-metria esofágica computadorizada com três canais</t>
  </si>
  <si>
    <t>pH-metria esofágica computadorizada com um canal</t>
  </si>
  <si>
    <t>Análise computadorizada da voz</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</si>
  <si>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</si>
  <si>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</si>
  <si>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</si>
  <si>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</si>
  <si>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</si>
  <si>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t>
  </si>
  <si>
    <t>Campimetria computadorizada - monocular</t>
  </si>
  <si>
    <t>Decay do reflexo estapédico</t>
  </si>
  <si>
    <t>EEG de rotina</t>
  </si>
  <si>
    <t>EEG intra-operatório para monitorização cirúrgica (EEG/IO) - por hora de monitorização</t>
  </si>
  <si>
    <t>EEGQ quantitativo (mapeamento cerebral)</t>
  </si>
  <si>
    <t>Eletrococleografia (Ecochg)</t>
  </si>
  <si>
    <t>Eletrocorticografia intra-operatória (ECOG) - por hora de monitorização</t>
  </si>
  <si>
    <t>Eletroencefalograma em vigília, e sono espontâneo ou induzido</t>
  </si>
  <si>
    <t>Eletroencefalograma especial: terapia intensiva, morte encefálica, EEG prolongado (até 2 horas)</t>
  </si>
  <si>
    <t>Eletroglotografia</t>
  </si>
  <si>
    <t>Eletroneuromiografia (velocidade de condução) testes de estímulos para paralisia facial</t>
  </si>
  <si>
    <t>Eletroneuromiografia de MMII</t>
  </si>
  <si>
    <t>Eletroneuromiografia de MMSS</t>
  </si>
  <si>
    <t>Eletroneuromiografia de MMSS e MMII</t>
  </si>
  <si>
    <t>Eletroneuromiografia genitoperineal</t>
  </si>
  <si>
    <t>Eletro-oculografia - monocular</t>
  </si>
  <si>
    <t>Eletro-retinografia - monocular</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</si>
  <si>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</si>
  <si>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</si>
  <si>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</si>
  <si>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</si>
  <si>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</si>
  <si>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Impedanciometria</t>
  </si>
  <si>
    <t>Método de Proetz (por sessão)</t>
  </si>
  <si>
    <t>Otoemissões acústicas produto de distorção</t>
  </si>
  <si>
    <t>Otoemissões evocadas transientes</t>
  </si>
  <si>
    <t>Pesquisa de pares cranianos relacionados com o VIII PAR</t>
  </si>
  <si>
    <t>Pesquisa do fenômeno de Tullio</t>
  </si>
  <si>
    <t>Poligrafia de recém-nascido (maior ou igual 2 horas) (PG/RN)</t>
  </si>
  <si>
    <t>Polissonografia de noite inteira (PSG) (inclui polissonogramas)</t>
  </si>
  <si>
    <t>Polissonograma com EEG de noite inteira</t>
  </si>
  <si>
    <t>Polissonograma com teste de CPAP nasal</t>
  </si>
  <si>
    <t>Potencial evocado - P300</t>
  </si>
  <si>
    <t>Potencial evocado auditivo de média latência (PEA-ML) bilateral</t>
  </si>
  <si>
    <t>Potencial evocado auditivo de tronco cerebral (PEA-TC)</t>
  </si>
  <si>
    <t>Potencial evocado estacionário (Steady State)</t>
  </si>
  <si>
    <t>Potencial evocado gênito-cortical (PEGC)</t>
  </si>
  <si>
    <t>Potencial evocado motor - PEM (bilateral)</t>
  </si>
  <si>
    <t>Potencial evocado somato-sensitivo - membros inferiores (PESS)</t>
  </si>
  <si>
    <t>Potencial evocado somato-sensitivo - membros superiores (PESS)</t>
  </si>
  <si>
    <t>Potencial evocado visual (PEV)</t>
  </si>
  <si>
    <t>Potencial somato-sensitivo para localização funcional da área central (monitorização por hora) até 3 horas</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</si>
  <si>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</si>
  <si>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</si>
  <si>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</si>
  <si>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</si>
  <si>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</si>
  <si>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</si>
  <si>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Vídeo-eletrencefalografia contínua não invasiva - 12 horas (vídeo EEG/NT)</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</si>
  <si>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</si>
  <si>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</si>
  <si>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</si>
  <si>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</si>
  <si>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</si>
  <si>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</si>
  <si>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</si>
  <si>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</si>
  <si>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</si>
  <si>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</si>
  <si>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</si>
  <si>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</si>
  <si>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</si>
  <si>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Amnioscopia</t>
  </si>
  <si>
    <t>Anuscopia (interna e externa)</t>
  </si>
  <si>
    <t>Avaliação endoscópica da deglutição (FEES)</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</si>
  <si>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</si>
  <si>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</si>
  <si>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</si>
  <si>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</si>
  <si>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</si>
  <si>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</si>
  <si>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</si>
  <si>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</si>
  <si>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</si>
  <si>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cromoscopia</t>
  </si>
  <si>
    <t>Histeroscopia diagnóstica com biópsia</t>
  </si>
  <si>
    <t>Laparoscopia</t>
  </si>
  <si>
    <t>Retossigmoidoscopia flexível</t>
  </si>
  <si>
    <t>Retossigmoidoscopia rígida</t>
  </si>
  <si>
    <t>Ureteroscopia flexível unilateral</t>
  </si>
  <si>
    <t>Ureteroscopia rígida unilateral</t>
  </si>
  <si>
    <t>Vídeo-endoscopia do esfíncter velo-palatino com ótica flexível</t>
  </si>
  <si>
    <t>Vídeo-endoscopia do esfíncter velo-palatino com ótica rígida</t>
  </si>
  <si>
    <t>Vídeo-endoscopia naso-sinusal com ótica flexível</t>
  </si>
  <si>
    <t>Vídeo-endoscopia naso-sinusal com ótica rígida</t>
  </si>
  <si>
    <t>Vídeo-faringo-laringoscopia com endoscópio flexível</t>
  </si>
  <si>
    <t>Vídeo-faringo-laringoscopia com endoscópio rígido</t>
  </si>
  <si>
    <t>Vídeo-laringo-estroboscopia com endoscópio flexível</t>
  </si>
  <si>
    <t>Vídeo-laringo-estroboscopia com endoscópio rígido</t>
  </si>
  <si>
    <t>Aritenoidectomia microcirúrgica endoscópica</t>
  </si>
  <si>
    <t>Biópsias por laparoscopia</t>
  </si>
  <si>
    <t>Broncoscopia com biópsia transbrônquica com acompanhamento radioscópico</t>
  </si>
  <si>
    <t>Cecostomia</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</si>
  <si>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</si>
  <si>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</si>
  <si>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</si>
  <si>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</si>
  <si>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</si>
  <si>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biópsia e/ou citologia</t>
  </si>
  <si>
    <t>Colonoscopia com dilatação segmentar</t>
  </si>
  <si>
    <t>Colonoscopia com estenostomia</t>
  </si>
  <si>
    <t>Colonoscopia com mucosectomia</t>
  </si>
  <si>
    <t>Descompressão colônica por colonoscopia</t>
  </si>
  <si>
    <t>Desobstrução brônquica com laser ou eletrocautério</t>
  </si>
  <si>
    <t>Desobstrução brônquica por broncoaspiração</t>
  </si>
  <si>
    <t>Dilatação de estenose laringo-traqueo-brônquica</t>
  </si>
  <si>
    <t>Dilatação instrumental do esôfago, estômago ou duodeno</t>
  </si>
  <si>
    <t>Dilatação instrumental e injeção de substância medicamentosa por endoscopia</t>
  </si>
  <si>
    <t>Diverticulotomia</t>
  </si>
  <si>
    <t>Drenagem cavitária por laparoscopia</t>
  </si>
  <si>
    <t>Ecoendoscopia com punção por agulha</t>
  </si>
  <si>
    <t>Endoscopia digestiva alta com biópsia e teste de urease (pesquisa Helicobacter pylori)</t>
  </si>
  <si>
    <t>Endoscopia digestiva alta com biópsia e/ou citologia</t>
  </si>
  <si>
    <t>Endoscopia digestiva alta com cromoscopia e biópsia e/ou citologia</t>
  </si>
  <si>
    <t>Estenostomia endoscópica</t>
  </si>
  <si>
    <t>Gastrostomia endoscópica</t>
  </si>
  <si>
    <t>Hemostasia mecânica do esôfago, estômago ou duodeno</t>
  </si>
  <si>
    <t>Hemostasias de cólon</t>
  </si>
  <si>
    <t>Introdução de prótese no esôfago</t>
  </si>
  <si>
    <t>Jejunostomia endoscópica</t>
  </si>
  <si>
    <t>Laringoscopia com microscopia para exérese de pólipo/nódulo/papiloma</t>
  </si>
  <si>
    <t>Laringoscopia com retirada de corpo estranho de laringe/faringe (tubo flexível)</t>
  </si>
  <si>
    <t>Laringoscopia/traqueoscopia com exérese de pólipo/nódulo/papiloma</t>
  </si>
  <si>
    <t>Laringoscopia/traqueoscopia com laser para exérese de papiloma/tumor</t>
  </si>
  <si>
    <t>Laringoscopia/traqueoscopia para diagnóstico e biópsia (tubo rígido)</t>
  </si>
  <si>
    <t>Laringoscopia/traqueoscopia para diagnóstico e biópsia com aparelho flexível</t>
  </si>
  <si>
    <t>Laringoscopia/traqueoscopia para intubação oro ou nasotraqueal</t>
  </si>
  <si>
    <t>Ligadura elástica do esôfago, estômago ou duodeno</t>
  </si>
  <si>
    <t>Nasofibrolaringoscopia para dignóstico e/ou biópsia</t>
  </si>
  <si>
    <t>Papilotomia biópsia e/ou citologia biliar e pancreática</t>
  </si>
  <si>
    <t>Papilotomia e dilatação biliar ou pancreática</t>
  </si>
  <si>
    <t>Papilotomia endoscópica (para retirada de cálculos coledocianos ou drenagem biliar)</t>
  </si>
  <si>
    <t>Papilotomia, dilatação e colocação de prótese ou dreno biliar ou pancreático</t>
  </si>
  <si>
    <t>Passagem de sonda naso-enteral</t>
  </si>
  <si>
    <t>Polipectomia de cólon (independente do número de pólipos)</t>
  </si>
  <si>
    <t>Polipectomia do esôfago, estômago ou duodeno (independente do número de pólipos)</t>
  </si>
  <si>
    <t>Retirada de corpo estranho do cólon</t>
  </si>
  <si>
    <t>Retirada de corpo estranho do esôfago, estômago ou duodeno</t>
  </si>
  <si>
    <t>Retirada de corpo estranho no brônquio ou brônquico</t>
  </si>
  <si>
    <t>Retirada de tumor ou papiloma por broncoscopia</t>
  </si>
  <si>
    <t>Retossigmoidoscopia flexível com biópsia e/ou citologia</t>
  </si>
  <si>
    <t>Retossigmoidoscopia flexível com polipectomia</t>
  </si>
  <si>
    <t>Retossigmoidoscopia rígida com biópsia e/ou citologia</t>
  </si>
  <si>
    <t>Retossigmoidoscopia rígida com polipectomia</t>
  </si>
  <si>
    <t>Tamponamento de varizes do esôfago e estômago</t>
  </si>
  <si>
    <t>Traqueostomia por punção percutânea</t>
  </si>
  <si>
    <t>Tratamento endoscópico de hemoptise</t>
  </si>
  <si>
    <t>Uretrotomia endoscópica</t>
  </si>
  <si>
    <t>3-metil histidina, dosagem no soro</t>
  </si>
  <si>
    <t>5-nucleotidase, dosagem</t>
  </si>
  <si>
    <t>Acetaminofen, dosagem</t>
  </si>
  <si>
    <t>Acetilcolinesterase, em eritrócitos, dosagem</t>
  </si>
  <si>
    <t>Ácido ascórbico (vitamina C), dosagem</t>
  </si>
  <si>
    <t>Ácido fólico, dosagem nos eritrócitos</t>
  </si>
  <si>
    <t>Ácido láctico (lactato), dosagem</t>
  </si>
  <si>
    <t>Ácido orótico, dosagem</t>
  </si>
  <si>
    <t>Ácido oxálico, dosagem</t>
  </si>
  <si>
    <t>Ácido pirúvico, dosagem</t>
  </si>
  <si>
    <t>Ácido siálico, dosagem</t>
  </si>
  <si>
    <t>Ácido úrico, dosagem</t>
  </si>
  <si>
    <t>Ácido valpróico, dosagem</t>
  </si>
  <si>
    <t>Ácidos graxos livres, dosagem</t>
  </si>
  <si>
    <t>Ácidos orgânicos (perfil quantitativo)</t>
  </si>
  <si>
    <t>Acilcarnitinas (perfil qualitativo)</t>
  </si>
  <si>
    <t>Acilcarnitinas (perfil quantitativo)</t>
  </si>
  <si>
    <t>Albumina, dosagem</t>
  </si>
  <si>
    <t>Aldolase, dosagem</t>
  </si>
  <si>
    <t>Alfa-1-antitripsina, dosagem no soro</t>
  </si>
  <si>
    <t>Alfa-1-glicoproteína ácida, dosagem</t>
  </si>
  <si>
    <t>Alfa-2-macroglobulina, dosagem</t>
  </si>
  <si>
    <t>Alumínio, dosagem no soro</t>
  </si>
  <si>
    <t>Amilase ou alfa-amilase, isoenzimas, dosagem</t>
  </si>
  <si>
    <t>Amilase, dosagem</t>
  </si>
  <si>
    <t>Aminoácidos, fracionamento e quantificação</t>
  </si>
  <si>
    <t>Amiodarona, dosagem</t>
  </si>
  <si>
    <t>Amitriptilina, nortriptilina (cada), dosagem</t>
  </si>
  <si>
    <t>Amônia, dosagem</t>
  </si>
  <si>
    <t>Antibióticos, dosagem no soro, cada</t>
  </si>
  <si>
    <t>Apolipoproteína A (Apo A), dosagem</t>
  </si>
  <si>
    <t>Apolipoproteína B (Apo B), dosagem</t>
  </si>
  <si>
    <t>Barbitúricos, antidepressivos tricíclicos (cada), dosagem</t>
  </si>
  <si>
    <t>Benzodiazepínicos e similares (cada), dosagem</t>
  </si>
  <si>
    <t>Beta-glicuronidase, dosagem</t>
  </si>
  <si>
    <t>Bilirrubinas (direta, indireta e total), dosagem</t>
  </si>
  <si>
    <t>Cálcio iônico, dosagem</t>
  </si>
  <si>
    <t>Cálcio, dosagem</t>
  </si>
  <si>
    <t>Capacidade de fixação de ferro, dosagem</t>
  </si>
  <si>
    <t>Carbamazepina, dosagem</t>
  </si>
  <si>
    <t>Caroteno, dosagem</t>
  </si>
  <si>
    <t>Ceruloplasmina, dosagem</t>
  </si>
  <si>
    <t>Ciclosporina, methotrexate - cada, dosagem</t>
  </si>
  <si>
    <t>Clearance de ácido úrico</t>
  </si>
  <si>
    <t>Clearance de creatinina</t>
  </si>
  <si>
    <t>Clearance de fosfato</t>
  </si>
  <si>
    <t>Clearance de uréia</t>
  </si>
  <si>
    <t>Clomipramina, dosagem</t>
  </si>
  <si>
    <t>Cloro, dosagem</t>
  </si>
  <si>
    <t>Cobre, dosagem</t>
  </si>
  <si>
    <t>Colesterol (HDL), dosagem</t>
  </si>
  <si>
    <t>Colesterol (LDL), dosagem</t>
  </si>
  <si>
    <t>Colesterol (VLDL), dosagem</t>
  </si>
  <si>
    <t>Colesterol total, dosagem</t>
  </si>
  <si>
    <t>Creatina, dosagem</t>
  </si>
  <si>
    <t>Creatinina, dosagem</t>
  </si>
  <si>
    <t>Creatino fosfoquinase - fração MB - atividade, dosagem</t>
  </si>
  <si>
    <t>Creatino fosfoquinase - fração MB - massa, dosagem</t>
  </si>
  <si>
    <t>Creatino fosfoquinase total (CK), dosagem</t>
  </si>
  <si>
    <t>Cromatografia de aminoácidos (perfil qualitatitivo), dosagem</t>
  </si>
  <si>
    <t>Curva glicêmica (4 dosagens) via oral ou endovenosa</t>
  </si>
  <si>
    <t>Desidrogenase alfa-hidroxibutírica, dosagem</t>
  </si>
  <si>
    <t>Desidrogenase glutâmica, dosagem</t>
  </si>
  <si>
    <t>Desidrogenase láctica - isoenzimas fracionadas, dosagem</t>
  </si>
  <si>
    <t>Desidrogenase láctica, dosagem</t>
  </si>
  <si>
    <t>Digitoxina ou digoxina, dosagem</t>
  </si>
  <si>
    <t>Eletroferese de proteínas</t>
  </si>
  <si>
    <t>Eletroforese de glicoproteínas</t>
  </si>
  <si>
    <t>Eletroforese de lipoproteínas</t>
  </si>
  <si>
    <t>Eletroforese de proteínas de alta resolução</t>
  </si>
  <si>
    <t>Enolase, dosagem</t>
  </si>
  <si>
    <t>Etossuximida, dosagem</t>
  </si>
  <si>
    <t>Fenilalanina, pesquisa e/ou dosagem</t>
  </si>
  <si>
    <t>Fenitoína, dosagem</t>
  </si>
  <si>
    <t>Fenobarbital, dosagem</t>
  </si>
  <si>
    <t>Ferro sérico, dosagem</t>
  </si>
  <si>
    <t>Formaldeído, dosagem</t>
  </si>
  <si>
    <t>Fosfatase ácida total, dosagem</t>
  </si>
  <si>
    <t>Fosfatase ácida, dosagem</t>
  </si>
  <si>
    <t>Fosfatase alcalina com fracionamento de isoenzimas, dosagem</t>
  </si>
  <si>
    <t>Fosfatase alcalina fração óssea - Elisa, pesquisa e/ou dosagem</t>
  </si>
  <si>
    <t>Fosfatase alcalina termo-estável, dosagem</t>
  </si>
  <si>
    <t>Fosfatase alcalina, dosagem</t>
  </si>
  <si>
    <t>Fosfolipídios, dosagem</t>
  </si>
  <si>
    <t>Fósforo, dosagem</t>
  </si>
  <si>
    <t>Fósforo, prova de reabsorção tubular, dosagem</t>
  </si>
  <si>
    <t>Frutosaminas (proteínas glicosiladas), dosagem</t>
  </si>
  <si>
    <t>Frutose, dosagem</t>
  </si>
  <si>
    <t>Galactose 1-fosfatouridil transferase, dosagem</t>
  </si>
  <si>
    <t>Galactose, dosagem</t>
  </si>
  <si>
    <t>Gama-glutamil transferase, dosagem</t>
  </si>
  <si>
    <t>Gasometria (pH, pCO2, SA, O2, excesso base), dosagem</t>
  </si>
  <si>
    <t>Gasometria + Hb + Ht + Na +  K + Cl + Ca + glicose + lactato (quando efetuado no gasômetro), dosagem</t>
  </si>
  <si>
    <t>Glicemia após sobrecarga com dextrosol ou glicose, dosagem</t>
  </si>
  <si>
    <t>Glicose</t>
  </si>
  <si>
    <t>Glicose-6-fosfato deidrogenase (G6FD), dosagem</t>
  </si>
  <si>
    <t>Haptoglobina, dosagem</t>
  </si>
  <si>
    <t>Hemoglobina glicada (A1 total), dosagem</t>
  </si>
  <si>
    <t>Hemoglobina glicada (Fração A1c), dosagem</t>
  </si>
  <si>
    <t>Hemoglobina plasmática livre, dosagem</t>
  </si>
  <si>
    <t>Hexosaminidase A, dosagem</t>
  </si>
  <si>
    <t>Hidroxiprolina, dosagem</t>
  </si>
  <si>
    <t>Homocisteína, dosagem</t>
  </si>
  <si>
    <t>Imipramina - desipramina, dosagem</t>
  </si>
  <si>
    <t>Imunofixação - cada fração</t>
  </si>
  <si>
    <t>Isoniazida, dosagem</t>
  </si>
  <si>
    <t>Lactose, teste de tolerância</t>
  </si>
  <si>
    <t>Lamotrigina, pesquisa e/ou dosagem</t>
  </si>
  <si>
    <t>Lidocaina, dosagem</t>
  </si>
  <si>
    <t>Lipase, dosagem</t>
  </si>
  <si>
    <t>Lipídios totais, dosagem</t>
  </si>
  <si>
    <t>Lítio, dosagem</t>
  </si>
  <si>
    <t>Magnésio, dosagem</t>
  </si>
  <si>
    <t>Maltose, teste de tolerância</t>
  </si>
  <si>
    <t>Mioglobina, dosagem</t>
  </si>
  <si>
    <t>Mucopolissacaridose, dosagem</t>
  </si>
  <si>
    <t>Ocitocinase, dosagem</t>
  </si>
  <si>
    <t>Osmolalidade, dosagem</t>
  </si>
  <si>
    <t>Oxcarbazepina, dosagem</t>
  </si>
  <si>
    <t>PAPP-A, dosagem e/ou pesquisa</t>
  </si>
  <si>
    <t>Peptídeo natriurético BNP/PROBNP, dosagem</t>
  </si>
  <si>
    <t>Perfil lipídico / lipidograma (lípidios totais, colesterol, triglicerídios e eletroforese lipoproteínas), dosagem</t>
  </si>
  <si>
    <t>Piruvato quinase, dosagem</t>
  </si>
  <si>
    <t>Porfirinas quantitativas (cada), dosagem</t>
  </si>
  <si>
    <t>Potássio, dosagem</t>
  </si>
  <si>
    <t>Pré-albumina, dosagem</t>
  </si>
  <si>
    <t>Primidona, dosagem</t>
  </si>
  <si>
    <t>Procainamida, dosagem</t>
  </si>
  <si>
    <t>Propanolol, dosagem</t>
  </si>
  <si>
    <t>Proteínas totais</t>
  </si>
  <si>
    <t>Proteínas totais albumina e globulina, dosagem</t>
  </si>
  <si>
    <t>Quinidina, dosagem</t>
  </si>
  <si>
    <t>Reserva alcalina (bicarbonato), dosagem</t>
  </si>
  <si>
    <t>Sacarose, teste de tolerância</t>
  </si>
  <si>
    <t>Sódio, dosagem</t>
  </si>
  <si>
    <t>Succinil acetona, dosagem</t>
  </si>
  <si>
    <t>Tacrolimus, dosagem</t>
  </si>
  <si>
    <t>Teofilina, dosagem</t>
  </si>
  <si>
    <t>Teste de tolerância a insulina ou hipoglicemiantes orais (até 6 dosagens)</t>
  </si>
  <si>
    <t>Teste oral de tolerância à glicose - 2 dosagens</t>
  </si>
  <si>
    <t>Tirosina, dosagem</t>
  </si>
  <si>
    <t>Transaminase oxalacética (amino transferase aspartato), dosagem</t>
  </si>
  <si>
    <t>Transaminase pirúvica (amino transferase de alanina), dosagem</t>
  </si>
  <si>
    <t>Transferrina, dosagem</t>
  </si>
  <si>
    <t>Triazolam, dosagem</t>
  </si>
  <si>
    <t>Triglicerídeos, dosagem</t>
  </si>
  <si>
    <t>Trimipramina, dosagem</t>
  </si>
  <si>
    <t>Tripsina imuno reativa (IRT), pesquisa e/ou dosagem</t>
  </si>
  <si>
    <t>Troponina, dosagem</t>
  </si>
  <si>
    <t>Uréia, dosagem</t>
  </si>
  <si>
    <t>Urobilinogênio, dosagem</t>
  </si>
  <si>
    <t>Vitamina "D" 25 HIDROXI (Vitamina D3), dosagem</t>
  </si>
  <si>
    <t>Vitamina A, dosagem</t>
  </si>
  <si>
    <t>Xilose, teste de absorção à</t>
  </si>
  <si>
    <t>Alfa-1-antitripsina, (fezes), pesquisa e/ou dosagem</t>
  </si>
  <si>
    <t>Anal Swab, pesquisa de oxiúrus</t>
  </si>
  <si>
    <t>Coprológico funcional (caracteres, pH, digestibilidade, amônia, ácidos orgânicos e interpretação)</t>
  </si>
  <si>
    <t>Esteatócrito, triagem para gordura fecal</t>
  </si>
  <si>
    <t>Estercobilinogênio fecal, dosagem</t>
  </si>
  <si>
    <t>Gordura fecal, dosagem</t>
  </si>
  <si>
    <t>Hematoxilina férrica, pesquisa de protozoários nas fezes</t>
  </si>
  <si>
    <t>Identificação de helmintos,  exame de fragmentos nas fezes</t>
  </si>
  <si>
    <t>Larvas (fezes), pesquisa</t>
  </si>
  <si>
    <t>Leucócitos e hemácias, pesquisa nas fezes</t>
  </si>
  <si>
    <t>Leveduras, pesquisa nas fezes</t>
  </si>
  <si>
    <t>Parasitológico nas fezes</t>
  </si>
  <si>
    <t>Parasitológico, colheita múltipla com fornecimento do líquido conservante nas fezes</t>
  </si>
  <si>
    <t>Sangue oculto, pesquisa nas fezes</t>
  </si>
  <si>
    <t>Shistossoma, pesquisa ovos em fragmentos mucosa após biópsia retal</t>
  </si>
  <si>
    <t>Substâncias redutoras nas fezes, pesquisa</t>
  </si>
  <si>
    <t>Tripsina, prova de (digestão da gelatina)</t>
  </si>
  <si>
    <t>Análise de multímeros para pacientes com doença de Von Willebrand</t>
  </si>
  <si>
    <t>Anticoagulante lúpico, pesquisa</t>
  </si>
  <si>
    <t>Anticorpo anti A e B, pesquisa e/ou dosagem</t>
  </si>
  <si>
    <t>Anticorpo antimieloperoxidase, MPO, dosagem</t>
  </si>
  <si>
    <t>Anticorpos antiplaquetários, citometria de fluxo</t>
  </si>
  <si>
    <t>Anticorpos irregulares, pesquisa (meio salino a temperatura ambiente e 37º e teste indireto de coombs)</t>
  </si>
  <si>
    <t>Anticorpos irregulares, pesquisa e/ou dosagem</t>
  </si>
  <si>
    <t>Antitrombina III, dosagem</t>
  </si>
  <si>
    <t>Ativador tissular de plasminogênio (TPA), dosagem</t>
  </si>
  <si>
    <t>Baço, exame de esfregaço de aspirado</t>
  </si>
  <si>
    <t>CD... (antígeno de dif. Celular, cada determinação), pesquisa e/ou dosagem</t>
  </si>
  <si>
    <t>Citoquímica para classificar leucemia: esterase, fosfatase leucocitária, PAS, peroxidase ou SB,  etc - cada</t>
  </si>
  <si>
    <t>Coagulograma (TS, TC, prova do laço, retração do coágulo, contagem de plaquetas, tempo de protrombina, tempo de tromboplastina, parcial ativado)</t>
  </si>
  <si>
    <t>Consumo de protrombina</t>
  </si>
  <si>
    <t>Coombs direto</t>
  </si>
  <si>
    <t>Coombs indireto</t>
  </si>
  <si>
    <t>Dímero D, dosagem</t>
  </si>
  <si>
    <t>Enzimas  eritrocitárias,  (adenilatoquinase,  desidrogenase láctica,  fosfofructoquinase,  fosfoglicerato quinase, gliceraldeído, 3  - fosfato   desidrogenase, glicose  fosfato isomerase,  glicose 6 - fosfato desidrogenase, glutation peroxidase, glutation), pesquisa e/ou dosagem</t>
  </si>
  <si>
    <t>Enzimas eritrocitárias, rastreio para deficiência</t>
  </si>
  <si>
    <t>Esplenograma (citologia)</t>
  </si>
  <si>
    <t>Falcização, teste de</t>
  </si>
  <si>
    <t>Fator 4 plaquetário, dosagens</t>
  </si>
  <si>
    <t>Fator II, dosagem</t>
  </si>
  <si>
    <t>Fator IX, dosagem</t>
  </si>
  <si>
    <t>Fator IX, dosagem do inibidor</t>
  </si>
  <si>
    <t>Fator V, dosagem</t>
  </si>
  <si>
    <t>Fator VII, dosagem</t>
  </si>
  <si>
    <t>Fator VIII, dosagem</t>
  </si>
  <si>
    <t>Fator VIII, dosagem do antígeno (Von Willebrand)</t>
  </si>
  <si>
    <t>Fator VIII, dosagem do inibidor</t>
  </si>
  <si>
    <t>Fator X, dosagem</t>
  </si>
  <si>
    <t>Fator XI, dosagem</t>
  </si>
  <si>
    <t>Fator XII, dosagem</t>
  </si>
  <si>
    <t>Fator XIII, dosagem, teste funcional</t>
  </si>
  <si>
    <t>Fator XIII, pesquisa</t>
  </si>
  <si>
    <t>Fenotipagem do sistema Rh-Hr (anti Rho(D) + anti Rh(C) + anti Rh(E)</t>
  </si>
  <si>
    <t>Fibrinogênio, dosagem</t>
  </si>
  <si>
    <t>Filária, pesquisa</t>
  </si>
  <si>
    <t>Grupo ABO, classificação reversa, determinação</t>
  </si>
  <si>
    <t>Grupo sanguíneo ABO, e fator Rho (inclui Du), determinação</t>
  </si>
  <si>
    <t>Ham, teste de (hemólise ácida)</t>
  </si>
  <si>
    <t>Heinz, corpúsculos, pesquisa</t>
  </si>
  <si>
    <t>Hematócrito, determinação do</t>
  </si>
  <si>
    <t>Hemoglobina (eletroforese ou HPLC)</t>
  </si>
  <si>
    <t>Hemoglobina, dosagem</t>
  </si>
  <si>
    <t>Hemoglobinopatia - triagem (El.HB., hemoglob. fetal. reticulócitos, corpos de H, T. falcização hemácias, resist. osmótica, termo estabilidade)</t>
  </si>
  <si>
    <t>Hemograma com contagem de plaquetas ou frações (eritrograma, leucograma, plaquetas)</t>
  </si>
  <si>
    <t>Hemossedimentação, (VHS), velocidade</t>
  </si>
  <si>
    <t>Hemossiderina (siderócitos), sangue ou urina, pesquisa</t>
  </si>
  <si>
    <t>Imunofenotipagem para doença residual mínima (*)</t>
  </si>
  <si>
    <t>Imunofenotipagem para hemoglobinúria paroxistica noturna (*)</t>
  </si>
  <si>
    <t>Imunofenotipagem para leucemias agudas ou síndrome mielodisplásica (*)</t>
  </si>
  <si>
    <t>Imunofenotipagem para linfoma não Hodgkin / síndrome linfoproliferativa crônica (*)</t>
  </si>
  <si>
    <t>Inibidor dos fatores da hemostasia, triagem</t>
  </si>
  <si>
    <t>Leucócitos, contagem</t>
  </si>
  <si>
    <t>Linfonodo, exame de esfregaço de aspirado</t>
  </si>
  <si>
    <t>Medula óssea, aspiração para mielograma ou microbiológico</t>
  </si>
  <si>
    <t>Meta-hemoglobina, determinação da</t>
  </si>
  <si>
    <t>Mielograma</t>
  </si>
  <si>
    <t>Plaquetas, teste de agregação (por agente agregante), cada</t>
  </si>
  <si>
    <t>Plasminogênio, dosagem</t>
  </si>
  <si>
    <t>Plasmódio, pesquisa</t>
  </si>
  <si>
    <t>Produtos de degradação da fibrina, qualitativo</t>
  </si>
  <si>
    <t>Proteína C, dosagem</t>
  </si>
  <si>
    <t>Proteína S livre, dosagem</t>
  </si>
  <si>
    <t>Proteína S, teste funcional</t>
  </si>
  <si>
    <t>Protoporfirina eritrocitária livre - zinco, dosagem</t>
  </si>
  <si>
    <t>Protrombina, pesquisa de mutação</t>
  </si>
  <si>
    <t>Prova do laço</t>
  </si>
  <si>
    <t>Resistência globular, curva de</t>
  </si>
  <si>
    <t>Reticulócitos, contagem</t>
  </si>
  <si>
    <t>Retração do coágulo</t>
  </si>
  <si>
    <t>Ristocetina, co-fator, teste funcional, dosagem</t>
  </si>
  <si>
    <t>Sulfo-hemoglobina, determinação da</t>
  </si>
  <si>
    <t>Tempo de coagulação, determinação</t>
  </si>
  <si>
    <t>Tempo de Lise de Euglobulina</t>
  </si>
  <si>
    <t>Tempo de protrombina, determinação</t>
  </si>
  <si>
    <t>Tempo de sangramento (Duke), determinação</t>
  </si>
  <si>
    <t>Tempo de sangramento de IVY, determinação</t>
  </si>
  <si>
    <t>Tempo de trombina, determinação</t>
  </si>
  <si>
    <t>Tempo de tromboplastina parcial ativada, determinação</t>
  </si>
  <si>
    <t>Tripanossoma, pesquisa</t>
  </si>
  <si>
    <t>Tromboelastograma, pesquisa e/ou dosagem</t>
  </si>
  <si>
    <t>1,25-dihidroxi vitamina D, dosagem</t>
  </si>
  <si>
    <t>11-desoxicorticosterona, dosagem</t>
  </si>
  <si>
    <t>17-alfa-hidroxiprogesterona, dosagem</t>
  </si>
  <si>
    <t>17-cetosteróides (17-CTS) - cromatografia</t>
  </si>
  <si>
    <t>17-cetosteróides relação alfa/beta</t>
  </si>
  <si>
    <t>17-cetosteróides totais (17-CTS), dosagem</t>
  </si>
  <si>
    <t>17-hidroxicorticosteróides (17-OHS), dosagem</t>
  </si>
  <si>
    <t>17-hidroxipregnenolona, dosagem</t>
  </si>
  <si>
    <t>3 alfa androstonediol glucoronídeo (3ALFDADIOL), dosagem</t>
  </si>
  <si>
    <t>Ácido 5 hidróxi indol acético, dosagem na urina</t>
  </si>
  <si>
    <t>Ácido homo vanílico, dosagem</t>
  </si>
  <si>
    <t>Ácido vanilmandélico (VMA)</t>
  </si>
  <si>
    <t>Adrenocorticotrófico, hormônio (ACTH), dosagem</t>
  </si>
  <si>
    <t>Aldosterona, dosagem</t>
  </si>
  <si>
    <t>Alfa-fetoproteína, dosagem</t>
  </si>
  <si>
    <t>AMP cíclico, dosagem</t>
  </si>
  <si>
    <t>Androstenediona, dosagem</t>
  </si>
  <si>
    <t>Anticorpo anti-receptor de TSH (TRAB), dosagem</t>
  </si>
  <si>
    <t>Anticorpos antiinsulina, dosagem</t>
  </si>
  <si>
    <t>Anticorpos antitireóide (tireoglobulina), dosagem</t>
  </si>
  <si>
    <t>Antígeno Austrália (HBSAG), pesquisa</t>
  </si>
  <si>
    <t>Antígeno carcinoembriogênico (CEA), dosagem</t>
  </si>
  <si>
    <t>Antígeno específico prostático livre (PSA livre), dosagem</t>
  </si>
  <si>
    <t>Antígeno específico prostático total (PSA), dosagem</t>
  </si>
  <si>
    <t>Anti-TPO, dosagem</t>
  </si>
  <si>
    <t>Calcitonina, dosagem</t>
  </si>
  <si>
    <t>Catecolaminas, dosagem</t>
  </si>
  <si>
    <t>Composto S (11-desoxicortisol), dosagem</t>
  </si>
  <si>
    <t>Cortisol livre, dosagem</t>
  </si>
  <si>
    <t>Cortisol, dosagem</t>
  </si>
  <si>
    <t>Crescimento, hormônio do (HGH), dosagem</t>
  </si>
  <si>
    <t>Curva glicêmica (6 dosagens), dosagem</t>
  </si>
  <si>
    <t>Curva insulínica  (6 dosagens), dosagem</t>
  </si>
  <si>
    <t>Dehidroepiandrosterona (DHEA), dosagem</t>
  </si>
  <si>
    <t>Dehidrotestosterona (DHT), dosagem</t>
  </si>
  <si>
    <t>Dosagem de receptor de progesterona ou de estrogênio</t>
  </si>
  <si>
    <t>Drogas (imunossupressora, anticonvulsivante, digitálico, etc.) cada, dosagem</t>
  </si>
  <si>
    <t>Enzima conversora da angiotensina (ECA), dosagem</t>
  </si>
  <si>
    <t>Eritropoietina, dosagem</t>
  </si>
  <si>
    <t>Estradiol, dosagem</t>
  </si>
  <si>
    <t>Estriol, dosagem</t>
  </si>
  <si>
    <t>Estrogênios totais (fenolesteróides), dosagem</t>
  </si>
  <si>
    <t>Estrona, dosagem</t>
  </si>
  <si>
    <t>Ferritina, dosagem</t>
  </si>
  <si>
    <t>Folículo estimulante, hormônio (FSH), dosagem</t>
  </si>
  <si>
    <t>Gad-Ab-antidescarboxilase do ácido, dosagem</t>
  </si>
  <si>
    <t>Gastrina, dosagem</t>
  </si>
  <si>
    <t>Globulina de ligação de hormônios sexuais (SHBG), dosagem</t>
  </si>
  <si>
    <t>Globulina transportadora da tiroxina (TBG), dosagem</t>
  </si>
  <si>
    <t>Glucagon, dosagem</t>
  </si>
  <si>
    <t>Gonadotrófico coriônico, hormônio (HCG), dosagem</t>
  </si>
  <si>
    <t>Hormônio antidiurético (vasopressina), dosagem</t>
  </si>
  <si>
    <t>Hormônio gonodotrofico corionico quantitativo (HCG-Beta-HCG), dosagem</t>
  </si>
  <si>
    <t>Hormônio luteinizante (LH), dosagem</t>
  </si>
  <si>
    <t>IGF BP3 (proteína ligadora dos fatores de crescimento "insulin-like"), dosagem</t>
  </si>
  <si>
    <t>Imunoglobulina (IGE), dosagem</t>
  </si>
  <si>
    <t>Índice de tiroxina livre (ITL), dosagem</t>
  </si>
  <si>
    <t>Insulina, dosagem</t>
  </si>
  <si>
    <t>Macroprolactina, dosagem</t>
  </si>
  <si>
    <t>Marcadores tumorais (CA 19.9, CA 125, CA 72-4, CA 15-3, etc.) cada, dosagem</t>
  </si>
  <si>
    <t>N-telopeptídeo, pesquisa e/ou dosagem</t>
  </si>
  <si>
    <t>Osteocalcina, pesquisa e/ou dosagem</t>
  </si>
  <si>
    <t>Paratormônio - PTH ou fração (cada), dosagem</t>
  </si>
  <si>
    <t>Peptídeo C, dosagem</t>
  </si>
  <si>
    <t>Pregnandiol, dosagem</t>
  </si>
  <si>
    <t>Progesterona, pesquisa e/ou dosagem</t>
  </si>
  <si>
    <t>Prolactina,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</si>
  <si>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</si>
  <si>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</si>
  <si>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</si>
  <si>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</si>
  <si>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</si>
  <si>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Provas de função tireoideana (T3, T4, índices e TSH)</t>
  </si>
  <si>
    <t>PTH, dosagem</t>
  </si>
  <si>
    <t>Renina, dosagem</t>
  </si>
  <si>
    <t>Somatomedina C (IGF1), dosagem</t>
  </si>
  <si>
    <t>Sulfato de dehidroepiandrosterona (S-DHEA), dosagem</t>
  </si>
  <si>
    <t>T3 livre, dosagem</t>
  </si>
  <si>
    <t>T3 retenção, dosagem</t>
  </si>
  <si>
    <t>T3 reverso, dosagem</t>
  </si>
  <si>
    <t>T4 livre, dosagem</t>
  </si>
  <si>
    <t>Testosterona livre, dosagem</t>
  </si>
  <si>
    <t>Testosterona total, dosagem</t>
  </si>
  <si>
    <t>Tireoestimulante, hormônio (TSH), dosagem</t>
  </si>
  <si>
    <t>Tireoglobulina, dosagem</t>
  </si>
  <si>
    <t>Tiroxina (T4), dosagem</t>
  </si>
  <si>
    <t>Triiodotironina (T3), dosagem</t>
  </si>
  <si>
    <t>Vasopressina (ADH), dosagem</t>
  </si>
  <si>
    <t>Vitamina B12, dosagem</t>
  </si>
  <si>
    <t>Acetilcolina, anticorpos bloqueador receptor</t>
  </si>
  <si>
    <t>Acetilcolina, anticorpos ligador receptor</t>
  </si>
  <si>
    <t>Acetilcolina, anticorpos modulador receptor</t>
  </si>
  <si>
    <t>Adenovírus, IgG, dosagem</t>
  </si>
  <si>
    <t>Adenovírus, IgM - dosagem</t>
  </si>
  <si>
    <t>Alérgenos - perfil antigênico (painel com 36 antígenos), pesquisa</t>
  </si>
  <si>
    <t>Amebíase, IgG, dosagem</t>
  </si>
  <si>
    <t>Anti transglutaminase tecidual - IgA</t>
  </si>
  <si>
    <t>Anti-actina, dosagem</t>
  </si>
  <si>
    <t>Anticandida - IgG e IgM (cada), dosagem</t>
  </si>
  <si>
    <t>Anticardiolipina - IgA, dosagem</t>
  </si>
  <si>
    <t>Anticardiolipina - IgG, dosagem</t>
  </si>
  <si>
    <t>Anticardiolipina - IgM, dosagem</t>
  </si>
  <si>
    <t>Anticentrômero, pesquisa</t>
  </si>
  <si>
    <t>Anticorpo antivírus da hepatite E (total), pesquisa</t>
  </si>
  <si>
    <t>Anticorpos antidifteria</t>
  </si>
  <si>
    <t>Anticorpos antiendomisio - IgG, IgM, IgA (cada), dosagem</t>
  </si>
  <si>
    <t>Anticorpos anti-ilhota de langherans, dosagem</t>
  </si>
  <si>
    <t>Anticorpos antipneumococos</t>
  </si>
  <si>
    <t>Anticorpos antitétano</t>
  </si>
  <si>
    <t>Anticorpos naturais - isoaglutininas, pesquisas</t>
  </si>
  <si>
    <t>Anticorpos naturais - isoaglutininas, titulagem</t>
  </si>
  <si>
    <t>Anticortex supra-renal, pesquisa e/ou dosagem</t>
  </si>
  <si>
    <t>Anti-DNA, pesquisa e/ou dosagem</t>
  </si>
  <si>
    <t>Antiescleroderma (SCL 70), pesquisa</t>
  </si>
  <si>
    <t>Antifígado (glomérulo, tub. Renal corte rim de rato), IFI, pesquisa</t>
  </si>
  <si>
    <t>Antigliadina (glúten) - IgA, dosagem</t>
  </si>
  <si>
    <t>Antigliadina (glúten) - IgG, dosagem</t>
  </si>
  <si>
    <t>Anti-JO1, pesquisa</t>
  </si>
  <si>
    <t>Anti-LA/SSB, pesquisa</t>
  </si>
  <si>
    <t>Anti-LKM-1, pesquisa</t>
  </si>
  <si>
    <t>Antimembrana basal, pesquisa</t>
  </si>
  <si>
    <t>Antimicrossomal, pesquisa</t>
  </si>
  <si>
    <t>Antimitocondria, M2, pesquisa</t>
  </si>
  <si>
    <t>Antimitocondria, pesquisa</t>
  </si>
  <si>
    <t>Antimúsculo cardíaco, pesquisa</t>
  </si>
  <si>
    <t>Antimúsculo estriado, pesquisa</t>
  </si>
  <si>
    <t>Antimúsculo liso, pesquisa</t>
  </si>
  <si>
    <t>Antineutrófilos (anca)  C, pesquisa</t>
  </si>
  <si>
    <t>Antineutrófilos (anca)  P, pesquisa</t>
  </si>
  <si>
    <t>Antiparietal, pesquisa</t>
  </si>
  <si>
    <t>Antiperoxidase tireoideana, pesquisa</t>
  </si>
  <si>
    <t>Anti-RNP, pesquisa</t>
  </si>
  <si>
    <t>Anti-Ro/SSA, pesquisa</t>
  </si>
  <si>
    <t>Anti-Sm, pesquisa</t>
  </si>
  <si>
    <t>Aslo, pesquisa (látex)</t>
  </si>
  <si>
    <t>Aslo, quantitativo, dosagem (turbidimetria ou nefelometria)</t>
  </si>
  <si>
    <t>Aspergilus, reação sorológica</t>
  </si>
  <si>
    <t>Avidez de IgG para toxoplasmose, citomegalia, rubéloa, EB e outros, cada, dosagem</t>
  </si>
  <si>
    <t>Beta-2-microglobulina, dosagem</t>
  </si>
  <si>
    <t>Biotinidase atividade da, qualitativo, dosagem</t>
  </si>
  <si>
    <t>Blastomicose, reação sorológica</t>
  </si>
  <si>
    <t>Brucela - IgG, dosagem</t>
  </si>
  <si>
    <t>Brucela - IgM, dosagem</t>
  </si>
  <si>
    <t>C1q, dosagem</t>
  </si>
  <si>
    <t>C3 proativador, dosagem</t>
  </si>
  <si>
    <t>C3A (fator B), dosagem</t>
  </si>
  <si>
    <t>Caxumba, IgG, dosagem</t>
  </si>
  <si>
    <t>Caxumba, IgM, dosagem</t>
  </si>
  <si>
    <t>Chagas IgG, dosagem</t>
  </si>
  <si>
    <t>Chagas IgM, dosagem</t>
  </si>
  <si>
    <t>Chlamydia - IgG, dosagem</t>
  </si>
  <si>
    <t>Chlamydia - IgM, dosagem</t>
  </si>
  <si>
    <t>Cisticercose, AC, pesquisa e/ou dosagem</t>
  </si>
  <si>
    <t>Citomegalovírus IgG, dosagem</t>
  </si>
  <si>
    <t>Citomegalovírus IgM, dosagem</t>
  </si>
  <si>
    <t>Clostridium difficile, toxina A, pesquisa e/ou dosagem</t>
  </si>
  <si>
    <t>Complemento C2, dosagem</t>
  </si>
  <si>
    <t>Complemento C3, C4 - turbid. ou nefolométrico C3A, dosagem</t>
  </si>
  <si>
    <t>Complemento C3, dosagem</t>
  </si>
  <si>
    <t>Complemento C4, dosagem</t>
  </si>
  <si>
    <t>Complemento CH-100, pesquisa e/ou dosagem</t>
  </si>
  <si>
    <t>Complemento CH-50, pesquisa e/ou dosagem</t>
  </si>
  <si>
    <t>Crio-aglutinina, globulina, dosagem, cada</t>
  </si>
  <si>
    <t>Crio-aglutinina, globulina, pesquisa, cada</t>
  </si>
  <si>
    <t>Crioglobulinas, caracterização - imunoeletroforese</t>
  </si>
  <si>
    <t>Cross match (prova cruzada de histocompatibilidade para transplante renal)</t>
  </si>
  <si>
    <t>Cultura ou estimulação dos linfócitos "in vitro" por concanavalina, PHA ou pokweed</t>
  </si>
  <si>
    <t>Dengue - IgG e IgM (cada), dosagem</t>
  </si>
  <si>
    <t>DNCB - teste de contato</t>
  </si>
  <si>
    <t>Echovírus (painel) sorologia para</t>
  </si>
  <si>
    <t>Equinococose (Hidatidose), reação sorológica</t>
  </si>
  <si>
    <t>Fator antinúcleo, (FAN), pesquisa</t>
  </si>
  <si>
    <t>Fator reumatóide, quantitativo, dosagem (turbidimetria, nefelometria)</t>
  </si>
  <si>
    <t>Fator reumatóide, teste do látex (qualitativo), pesquisa</t>
  </si>
  <si>
    <t>Filaria sorologia, pesquisa e/ou dosagem</t>
  </si>
  <si>
    <t>Genotipagem do sistema HLA</t>
  </si>
  <si>
    <t>Giardia, reação sorológica</t>
  </si>
  <si>
    <t>Helicobacter pylori - IgA, pesquisa e/ou dosagem</t>
  </si>
  <si>
    <t>Helicobacter pylori - IgG, pesquisa e/ou dosagem</t>
  </si>
  <si>
    <t>Helicobacter pylori - IgM, pesquisa e/ou dosagem</t>
  </si>
  <si>
    <t>Hepatite A - HAV - IgG, pesquisa e/ou dosagem</t>
  </si>
  <si>
    <t>Hepatite A - HAV - IgM, pesquisa e/ou dosagem</t>
  </si>
  <si>
    <t>Hepatite B - HBCAC - IgG (anti-core IgG ou Acoreg), pesquisa e/ou dosagem</t>
  </si>
  <si>
    <t>Hepatite B - HBCAC - IgM (anti-core IgM ou Acorem), pesquisa e/ou dosagem</t>
  </si>
  <si>
    <t>Hepatite B - HBeAC (anti HBE), pesquisa e/ou dosagem</t>
  </si>
  <si>
    <t>Hepatite B - HBeAG (antígeno "E"), pesquisa e/ou dosagem</t>
  </si>
  <si>
    <t>Hepatite B - HBSAC (anti-antígeno de superfície), pesquisa e/ou dosagem</t>
  </si>
  <si>
    <t>Hepatite B - HBSAG (AU, antígeno austrália), pesquisa e/ou dosagem</t>
  </si>
  <si>
    <t>Hepatite C - anti-HCV - IgM, pesquisa e/ou dosagem</t>
  </si>
  <si>
    <t>Hepatite C - anti-HCV, pesquisa e/ou dosagem</t>
  </si>
  <si>
    <t>Hepatite C - imunoblot, pesquisa e/ou dosagem</t>
  </si>
  <si>
    <t>Hepatite delta, anticorpo IgG, pesquisa e/ou dosagem</t>
  </si>
  <si>
    <t>Hepatite delta, anticorpo IgM, pesquisa e/ou dosagem</t>
  </si>
  <si>
    <t>Hepatite E - IgM/IgG</t>
  </si>
  <si>
    <t>Herpes simples - IgG, dosagem</t>
  </si>
  <si>
    <t>Herpes simples - IgM, dosagem</t>
  </si>
  <si>
    <t>Herpes zoster - IgG, pesquisa e/ou dosagem</t>
  </si>
  <si>
    <t>Herpes zoster - IgM, pesquisa e/ou dosagem</t>
  </si>
  <si>
    <t>Hipersensibilidade retardada (intradermo reação IDeR ) candidina, caxumba, estreptoquinase-dornase, PPD, tricofitina, vírus vacinal, outro(s), cada</t>
  </si>
  <si>
    <t>Histona, dosagem</t>
  </si>
  <si>
    <t>Histoplasmose, reação sorológica</t>
  </si>
  <si>
    <t>HIV - antígeno P24, dosagem</t>
  </si>
  <si>
    <t>HIV1 ou HIV2, pesquisa de anticorpos</t>
  </si>
  <si>
    <t>HIV1+ HIV2, (determinação conjunta), pesquisa de anticorpos</t>
  </si>
  <si>
    <t>HLA-DR, pesquisa</t>
  </si>
  <si>
    <t>HLA-DR+DQ, pesquisa</t>
  </si>
  <si>
    <t>HTLV1 ou HTLV2 pesquisa de anticorpo (cada)</t>
  </si>
  <si>
    <t>IgA, dosagem</t>
  </si>
  <si>
    <t>IgD, dosagem</t>
  </si>
  <si>
    <t>IgE, grupo específico, cada, dosagem</t>
  </si>
  <si>
    <t>IgE, por alérgeno (cada), dosagem</t>
  </si>
  <si>
    <t>IgE, total, dosagem</t>
  </si>
  <si>
    <t>IgG, dosagem</t>
  </si>
  <si>
    <t>IgG, subclasses 1,2,3,4 (cada), dosagem</t>
  </si>
  <si>
    <t>IgM, dosagem</t>
  </si>
  <si>
    <t>Imunoeletroforese (estudo da gamopatia), pesquisa e/ou dosagem</t>
  </si>
  <si>
    <t>Inibidor de C1 esterase, pesquisa e/ou dosagem</t>
  </si>
  <si>
    <t>Isospora, pesquisa de antígeno</t>
  </si>
  <si>
    <t>Legionella - IgG e IgM (cada), pesquisa</t>
  </si>
  <si>
    <t>Leishmaniose - IgG e IgM (cada), pesquisa</t>
  </si>
  <si>
    <t>Leptospirose - IgG, pesquisa</t>
  </si>
  <si>
    <t>Leptospirose - IgM, pesquisa</t>
  </si>
  <si>
    <t>Leptospirose, aglutinação, pesquisa</t>
  </si>
  <si>
    <t>Linfócitos T "helper" contagem de (IF com OKT-4) (CD-4+) citometria de fluxo</t>
  </si>
  <si>
    <t>Linfócitos T supressores contagem de (IF com OKT-8) (D-8) citometria de fluxo</t>
  </si>
  <si>
    <t>Listeriose, reação sorológica</t>
  </si>
  <si>
    <t>Lyme - IgG, pesquisa e/ou dosagem</t>
  </si>
  <si>
    <t>Lyme - IgM, pesquisa e/ou dosagem</t>
  </si>
  <si>
    <t>Malária - IgG, pesquisa e/ou dosagem</t>
  </si>
  <si>
    <t>Malária - IgM, pesquisa e/ou dosagem</t>
  </si>
  <si>
    <t>Micoplasma pneumoniae - IgG, pesquisa</t>
  </si>
  <si>
    <t>Micoplasma pneumoniae - IgM, pesquisa</t>
  </si>
  <si>
    <t>Mononucleose - Epstein BARR - IgG, pesquisa e/ou dosagem</t>
  </si>
  <si>
    <t>Mononucleose, anti-VCA (EBV) IgG, pesquisa e/ou dosagem</t>
  </si>
  <si>
    <t>Mononucleose, anti-VCA (EBV) IgM, pesquisa e/ou dosagem</t>
  </si>
  <si>
    <t>Mononucleose, sorologia para (Monoteste ou Paul-Bunnel), cada</t>
  </si>
  <si>
    <t>NBT estimulado</t>
  </si>
  <si>
    <t>Outros testes bioquímicos para determinação do risco fetal (cada)</t>
  </si>
  <si>
    <t>Parvovírus - IgG, IgM (cada), pesquisa</t>
  </si>
  <si>
    <t>Pesquisa de sulfatídeos e material metacromático na urina</t>
  </si>
  <si>
    <t>PPD (tuberculina), IDeR</t>
  </si>
  <si>
    <t>Proteína C reativa, quantitativa, dosagem (turbidimetria, nefelometria)</t>
  </si>
  <si>
    <t>Psitacose - IgG, pesquisa</t>
  </si>
  <si>
    <t>Psitacose - IgM, pesquisa</t>
  </si>
  <si>
    <t>Reação sorológica para coxsackie, neutralização IgG</t>
  </si>
  <si>
    <t>Rubéola - IgG, dosagem</t>
  </si>
  <si>
    <t>Rubéola - IgM, dosagem</t>
  </si>
  <si>
    <t>Sarampo - anticorpos IgG, dosagem</t>
  </si>
  <si>
    <t>Sarampo - anticorpos IgM, dosagem</t>
  </si>
  <si>
    <t>Schistosomose - IgG, dosagem</t>
  </si>
  <si>
    <t>Schistosomose - IgM, dosagem</t>
  </si>
  <si>
    <t>Sífilis - FTA-ABS-IgG, pesquisa</t>
  </si>
  <si>
    <t>Sífilis - FTA-ABS-IgM, pesquisa</t>
  </si>
  <si>
    <t>Sífilis - TPHA, pesquisa</t>
  </si>
  <si>
    <t>Sífilis - VDRL</t>
  </si>
  <si>
    <t>Sífilis anticorpo total, dosagem</t>
  </si>
  <si>
    <t>Sífilis IgM, dosagem</t>
  </si>
  <si>
    <t>Teste rápido para detecção de HIV em gestante</t>
  </si>
  <si>
    <t>Toxocara cannis - IgG, pesquisa e/ou dosagem</t>
  </si>
  <si>
    <t>Toxocara cannis - IgM, pesquisa e/ou dosagem</t>
  </si>
  <si>
    <t>Toxoplasmose - IgA, dosagem</t>
  </si>
  <si>
    <t>Toxoplasmose IgG, dosagem</t>
  </si>
  <si>
    <t>Toxoplasmose IgM, dosagem</t>
  </si>
  <si>
    <t>Urease, teste rápido para helicobacter pylori</t>
  </si>
  <si>
    <t>Varicela, IgG, dosagem</t>
  </si>
  <si>
    <t>Varicela, IgM, dosagem</t>
  </si>
  <si>
    <t>Vírus sincicial respiratório - Elisa - IgG, pesquisa e/ou dosagem</t>
  </si>
  <si>
    <t>Waaler-Rose (fator reumatóide), pesquisa e/ou dosagem</t>
  </si>
  <si>
    <t>Western Blot (anticorpos anti-HIV)</t>
  </si>
  <si>
    <t>Western Blot (anticorpos anti-HTVI ou HTLVII) (cada)</t>
  </si>
  <si>
    <t>Adenosina de aminase (ADA), dosagem em líquidos orgânicos</t>
  </si>
  <si>
    <t>Aminoácidos no líquido cefalorraquidiano</t>
  </si>
  <si>
    <t>Anticorpo antiespermatozóide, pesquisa</t>
  </si>
  <si>
    <t>Bioquímica LCR (proteínas + pandy + glicose + cloro)</t>
  </si>
  <si>
    <t>Células, contagem total e específica</t>
  </si>
  <si>
    <t>Células, pesquisa de células neoplásicas (citologia oncótica), pesquisa em líquidos orgânicos</t>
  </si>
  <si>
    <t>Clements, teste</t>
  </si>
  <si>
    <t>Criptococose, cândida, aspérgilus (látex), pesquisa</t>
  </si>
  <si>
    <t>Cristais com luz polarizada, pesquisa</t>
  </si>
  <si>
    <t>Eletroforese de proteínas no líquor, com concentração</t>
  </si>
  <si>
    <t>Espectrofotometria de líquido amniótico</t>
  </si>
  <si>
    <t>Espermograma (caracteres físicos, pH, fludificação, motilidade, vitalidade, contagem e morfologia)</t>
  </si>
  <si>
    <t>Espermograma e teste de penetração "in vitro", velocidade penetração vertical, colocação  vital, teste de revitalização</t>
  </si>
  <si>
    <t>Fosfolipídios (relação lecitina/esfingomielina), pesquisa e/ou dosagem em líquidos orgânicos</t>
  </si>
  <si>
    <t>H. Influenzae, S. Pneumonieae,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</si>
  <si>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</si>
  <si>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</si>
  <si>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</si>
  <si>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</si>
  <si>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</si>
  <si>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Maturidade pulmonar fetal</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</si>
  <si>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</si>
  <si>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</si>
  <si>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</si>
  <si>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</si>
  <si>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Ragócitos, pesquisa</t>
  </si>
  <si>
    <t>Rotina do líquido amniótico-amniograma (citológico espectrofotometria, creatinina e teste de clements)</t>
  </si>
  <si>
    <t>Rotina líquido sinovial - caracteres físicos, citologia, proteínas, ácido úrico, látex p/ F.R., BACT.</t>
  </si>
  <si>
    <t>A fresco, exame</t>
  </si>
  <si>
    <t>Antibiograma (teste de sensibilidade e antibióticos e quimioterápicos), por bactéria - não automatizado</t>
  </si>
  <si>
    <t>Antibiograma automatizado</t>
  </si>
  <si>
    <t>Antibiograma p/ bacilos álcool-resistentes - drogas de 2 linhas</t>
  </si>
  <si>
    <t>Antifungigrama</t>
  </si>
  <si>
    <t>Antígenos fúngicos, pesquisa</t>
  </si>
  <si>
    <t>B.A.A.R. (Ziehl ou fluorescência, pesquisa direta e após homogeneização), pesquisa</t>
  </si>
  <si>
    <t>Bacterioscopia (Gram, Ziehl, Albert  etc), por lâmina</t>
  </si>
  <si>
    <t>Chlamydia, cultura</t>
  </si>
  <si>
    <t>Citomegalovírus - shell vial, pesquisa</t>
  </si>
  <si>
    <t>Cólera - identificação (sorotipagem incluída)</t>
  </si>
  <si>
    <t>Corpúsculos de Donovani, pesquisa direta de</t>
  </si>
  <si>
    <t>Criptococo (tinta da China), pesquisa de</t>
  </si>
  <si>
    <t>Criptosporidium, pesquisa</t>
  </si>
  <si>
    <t>Cultura automatizada</t>
  </si>
  <si>
    <t>Cultura bacteriana (em diversos materiais biológicos)</t>
  </si>
  <si>
    <t>Cultura para bactérias anaeróbicas</t>
  </si>
  <si>
    <t>Cultura para fungos</t>
  </si>
  <si>
    <t>Cultura para mycobacterium</t>
  </si>
  <si>
    <t>Cultura quantitativa de secreções pulmonares, quando necessitar tratamento prévio com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</si>
  <si>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</si>
  <si>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</si>
  <si>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</si>
  <si>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</si>
  <si>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</si>
  <si>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</si>
  <si>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</si>
  <si>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Hansen, pesquisa de (por material)</t>
  </si>
  <si>
    <t>Hemocultura (por amostra)</t>
  </si>
  <si>
    <t>Hemocultura automatizada (por amostra)</t>
  </si>
  <si>
    <t>Hemocultura para bactérias anaeróbicas (por amostra)</t>
  </si>
  <si>
    <t>Hemophilus (bordetella) pertussis, pesquisa</t>
  </si>
  <si>
    <t>Leishmania, pesquisa</t>
  </si>
  <si>
    <t>Leptospira (campo escuro após concentração), pesquisa</t>
  </si>
  <si>
    <t>Microorganismos - teste de sensibilidade a drogas MIC, por droga testada</t>
  </si>
  <si>
    <t>Microsporídia, pesquisa nas fezes</t>
  </si>
  <si>
    <t>Paracoccidioides, pesquisa de</t>
  </si>
  <si>
    <t>Pneumocysti carinii, pesquisa por coloração especial</t>
  </si>
  <si>
    <t>Rotavírus, pesquisa, Elisa</t>
  </si>
  <si>
    <t>Sarcoptes scabei, pesquisa</t>
  </si>
  <si>
    <t>Treponema (campo escuro), pesquisa</t>
  </si>
  <si>
    <t>2,5-hexanodiona, dosagem na urina</t>
  </si>
  <si>
    <t>Ácido cítrico, dosagem na urina</t>
  </si>
  <si>
    <t>Ácido homogentísico, pesquisa e/ou dosagem na urina</t>
  </si>
  <si>
    <t>Alcaptonúria, pesquisa</t>
  </si>
  <si>
    <t>Cálculos urinários, análise</t>
  </si>
  <si>
    <t>Catecolaminas fracionadas - dopamina, epinefrina, norepinefrina (cada), pesquisa e/ou dosagem na urina</t>
  </si>
  <si>
    <t>Cistina, pesquisa e/ou dosagem na urina</t>
  </si>
  <si>
    <t>Cistinúria, pesquisa</t>
  </si>
  <si>
    <t>Contagem sedimentar de Addis</t>
  </si>
  <si>
    <t>Coproporfirina III, pesquisa e/ou dosagem na urina</t>
  </si>
  <si>
    <t>Corpos cetônicos, pesquisa na urina</t>
  </si>
  <si>
    <t>Cromatografia de açúcares na urina</t>
  </si>
  <si>
    <t>Dismorfismo eritrocitário, pesquisa (contraste de fase) na urina</t>
  </si>
  <si>
    <t>Eletroforese de proteínas urinárias, com concentração</t>
  </si>
  <si>
    <t>Erros inatos do metabolismo baterias de testes químicos de triagem em urina (mínimo de 6 testes)</t>
  </si>
  <si>
    <t>Fenilcetonúria, pesquisa</t>
  </si>
  <si>
    <t>Frutosúria, pesquisa</t>
  </si>
  <si>
    <t>Galactosúria, pesquisa</t>
  </si>
  <si>
    <t>Histidina, pesquisa na urina</t>
  </si>
  <si>
    <t>Lipóides, pesquisa na urina</t>
  </si>
  <si>
    <t>Melanina, pesquisa na urina</t>
  </si>
  <si>
    <t>Metanefrinas urinárias, dosagem</t>
  </si>
  <si>
    <t>Microalbuminúriam, dosagem</t>
  </si>
  <si>
    <t>Mioglobina, pesquisa na urina</t>
  </si>
  <si>
    <t>Osmolalidade, determinação na urina</t>
  </si>
  <si>
    <t>Pesquisa ou dosagem de um componente urinário</t>
  </si>
  <si>
    <t>Porfobilinogênio, pesquisa na urina</t>
  </si>
  <si>
    <t>Porfobilinogênio, urina</t>
  </si>
  <si>
    <t>Proteínas de Bence Jones, pesquisa na urina</t>
  </si>
  <si>
    <t>Prova de concentração (Fishberg ou Volhard), na urina</t>
  </si>
  <si>
    <t>Rotina de urina (caracteres físicos, elementos anormais e sedimentoscopia)</t>
  </si>
  <si>
    <t>Tirosinose, pesquisa (urina)</t>
  </si>
  <si>
    <t>Uroporfirinas, dosagem na urina</t>
  </si>
  <si>
    <t>Cromatina sexual, pesquisa</t>
  </si>
  <si>
    <t>Gastroacidograma - secreção basal para 60' e 4 amostras após o estímulo (fornecimento de material inclusive tubagem), teste</t>
  </si>
  <si>
    <t>Iontoforese para a coleta de suor, com dosagem de cloro</t>
  </si>
  <si>
    <t>Muco-nasal, pesquisa de eosinófilos e mastócitos</t>
  </si>
  <si>
    <t>Pancreozima - secretina no suco duodenal, teste</t>
  </si>
  <si>
    <t>Perfil  metabólico  para  litíase  renal: sangue (Ca, P, AU, Cr) urina: (Ca, AU, P, citr, pesq. Cistina) AMP-cíclico</t>
  </si>
  <si>
    <t>Perfil reumatológico (ácido úrico, eletroforese de proteínas, FAN, VHS, prova do látex P/F. R, W. Rose)</t>
  </si>
  <si>
    <t>Prova atividade de febre reumática (aslo, eletroforese de proteínas, muco-proteínas e proteína "C" reativa)</t>
  </si>
  <si>
    <t>Provas de função hepática (bilirrubinas, eletroforese de proteínas, FA, TGO, TGP e Gama-PGT)</t>
  </si>
  <si>
    <t>Rotina da biles A, B, C e do suco duodenal (caracteres físicos e microscópicos inclusive tubagem)</t>
  </si>
  <si>
    <t>Teste do pezinho ampliado (TSH neonatal + 17 OH progesterona + fenilalanina + Tripsina imuno-reativa + eletroforese de Hb para triagem de hemopatias)</t>
  </si>
  <si>
    <t>Teste do pezinho básico (TSH neonatal + fenilalanina + eletroforese de Hb para triagem de hemopatias)</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</si>
  <si>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</si>
  <si>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</si>
  <si>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</si>
  <si>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</si>
  <si>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</si>
  <si>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 malônico, pesquisa e/ou dosagem</t>
  </si>
  <si>
    <t>Ácido metilhipúrico (para xilenos), pesquisa e/ou dosagem</t>
  </si>
  <si>
    <t>Ácido salicílico, pesquisa e/ou dosagem</t>
  </si>
  <si>
    <t>Carboxihemoglobina (para monóxido de carbono diclorometano), pesquisa e/ou dosagem</t>
  </si>
  <si>
    <t>Chumbo, dosagem</t>
  </si>
  <si>
    <t>Colinesterase (para carbamatos  organofosforados), dosagem</t>
  </si>
  <si>
    <t>Coproporfirinas (para chumbo inorgânico), pesquisa e/ou dosagem</t>
  </si>
  <si>
    <t>Cromo, pesquisa e/ou dosagem</t>
  </si>
  <si>
    <t>Etanol, pesquisa e/ou dosagem</t>
  </si>
  <si>
    <t>Fenol (para benzeno, fenol), pesquisa e/ou dosagem</t>
  </si>
  <si>
    <t>Flúor (para fluoretos), pesquisa e/ou dosagem</t>
  </si>
  <si>
    <t>Formoldeído, pesquisa e/ou dosagem</t>
  </si>
  <si>
    <t>Meta-hemoglobina (para anilina nitrobenzeno), pesquisa</t>
  </si>
  <si>
    <t>Metais Al, As, Cd, Cr, Mn, Hg, Ni, Zn, Co, outro (s) absorção atômica (cada), pesquisa e/ou dosagem</t>
  </si>
  <si>
    <t>Metanol, pesquisa e/ou dosagem</t>
  </si>
  <si>
    <t>Metil Etil Cetona, pesquisa e/ou dosagem</t>
  </si>
  <si>
    <t>P-aminofenol (para anilina), pesquisa e/ou dosagem</t>
  </si>
  <si>
    <t>Protoporfirinas Zn (para chumbo inorgânico), pesquisa e/ou dosagem</t>
  </si>
  <si>
    <t>Salicilatos, pesquisa</t>
  </si>
  <si>
    <t>Sulfatos orgânicos ou inorgânicos, pesquisa (cada)</t>
  </si>
  <si>
    <t>Triclorocompostos totais (para tetracloroetileno, tricloroetano, tricloroetileno), pesquisa e/ou dosagem</t>
  </si>
  <si>
    <t>Zinco, pesquisa e/ou dosagem</t>
  </si>
  <si>
    <t>Amplificação de material por biologia molecular (outros agentes)</t>
  </si>
  <si>
    <t>Chlamydia por biologia molecular, pesquisa</t>
  </si>
  <si>
    <t>Citomegalovírus - qualitativo, por PCR, pesquisa</t>
  </si>
  <si>
    <t>Citomegalovírus - quantitativo, por PCR</t>
  </si>
  <si>
    <t>Cromossomo philadelfia, pesquisa</t>
  </si>
  <si>
    <t>Fator V de layden por PCR, pesquisa</t>
  </si>
  <si>
    <t>Fibrose cística, pesquisa de uma mutação</t>
  </si>
  <si>
    <t>Hepatite B (quantitativo) PCR, pesquisa</t>
  </si>
  <si>
    <t>Hepatite C - genotipagem, pesquisa</t>
  </si>
  <si>
    <t>Hepatite C (qualitativo) por PCR, pesquisa</t>
  </si>
  <si>
    <t>Hepatite C (quantitativo) por PCR</t>
  </si>
  <si>
    <t>HIV - carga viral PCR, pesquisa</t>
  </si>
  <si>
    <t>HIV - qualitativo por PCR, pesquisa</t>
  </si>
  <si>
    <t>HIV, genotipagem, pesquisa</t>
  </si>
  <si>
    <t>HPV (vírus do papiloma humano) + subtipagem quando necessário PCR,  pesquisa</t>
  </si>
  <si>
    <t>HTLV I / II por PCR (cada), pesquisa</t>
  </si>
  <si>
    <t>Mycobactéria PCR, pesquisa</t>
  </si>
  <si>
    <t>Pesquisa de mutação de alelo específico por PCR</t>
  </si>
  <si>
    <t>Pesquisa de outros agentes por PCR</t>
  </si>
  <si>
    <t>Quantificação de outros agentes por PCR</t>
  </si>
  <si>
    <t>Resistência a agentes antivirais por biologia molecular (cada droga), pesquisa</t>
  </si>
  <si>
    <t>X frágil por PCR, pesquisa</t>
  </si>
  <si>
    <t>Transfusão (ato médico ambulatorial ou hospitalar)</t>
  </si>
  <si>
    <t>Transfusão (ato médico de acompanhamento)</t>
  </si>
  <si>
    <t>Deleucotização de unidade de concentrado de hemácias - por unidade</t>
  </si>
  <si>
    <t>Deleucotização de unidade de concentrado de plaquetas - até 6 unidades</t>
  </si>
  <si>
    <t>Deleucotização de unidade de concentrado de plaquetas - entre 7 e 12 unidades</t>
  </si>
  <si>
    <t>Irradiação de componentes hemoterápicos</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</si>
  <si>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</si>
  <si>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</si>
  <si>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</si>
  <si>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Unidade de concentrado de granulócitos</t>
  </si>
  <si>
    <t>Unidade de concentrado de hemácias</t>
  </si>
  <si>
    <t>Unidade de concentrado de hemácias lavadas</t>
  </si>
  <si>
    <t>Unidade de concentrado de plaquetas (dupla centrifugação)</t>
  </si>
  <si>
    <t>Unidade de concentrado de plaquetas por aférese</t>
  </si>
  <si>
    <t>Unidade de concentrado de plaquetas randômicas</t>
  </si>
  <si>
    <t>Unidade de crioprecipitado de fator anti-hemofílico</t>
  </si>
  <si>
    <t>Unidade de plasma</t>
  </si>
  <si>
    <t>Unidade de sangue total</t>
  </si>
  <si>
    <t>Acompanhamento hospitalar/dia do transplante de medula óssea por médico hematologista e/ou hemoterapeuta</t>
  </si>
  <si>
    <t>Aférese para paciente ABO incompatível</t>
  </si>
  <si>
    <t>Anticorpos eritrocitários naturais e imunes - titulagem</t>
  </si>
  <si>
    <t>Antigenemia para diagnóstico de CMV pós-transplante</t>
  </si>
  <si>
    <t>Aplicação de medula óssea ou células tronco</t>
  </si>
  <si>
    <t>Avaliação quimerismo - VNTR - doador - pré-transplante</t>
  </si>
  <si>
    <t>Avaliação quimerismo - VNTR - paciente - pré-transplante</t>
  </si>
  <si>
    <t>Avaliação quimerismo por STR - paciente - pós-transplante</t>
  </si>
  <si>
    <t>Coleta de biópsia de medula óssea por agulha</t>
  </si>
  <si>
    <t>Coleta de células tronco de sangue de cordão umbilical para transplante de medula óssea</t>
  </si>
  <si>
    <t>Coleta de células tronco por processadora automática para transplante de medula óssea</t>
  </si>
  <si>
    <t>Coleta de linfócitos de sangue periférico por aférese para tratamento de recidivas pós-Transplante de Células-Tronco Hematopoéticas (TCTH) alogênico</t>
  </si>
  <si>
    <t>Coleta de medula óssea para transplante</t>
  </si>
  <si>
    <t>Controle microbiológico da medula óssea no Transplante de Células-Tronco Hematopoéticas (TCTH) alogênico</t>
  </si>
  <si>
    <t>Controle microbiológico das células tronco periféricas no Transplante de Células-Tronco Hematopoéticas (TCTH) alogênico</t>
  </si>
  <si>
    <t>Depleção de plasma em Transplante de Células-Tronco Homopoéticas alogênicos com incompatibilidade ABO menor</t>
  </si>
  <si>
    <t>Determinação de células CD34, CD45 positivas - Citômetro de Fluxo</t>
  </si>
  <si>
    <t>Determinação de conteúdo de DNA - Citômetro de Fluxo</t>
  </si>
  <si>
    <t>Determinação do fator RH (D), incluindo prova para D-fraco no sangue do receptor</t>
  </si>
  <si>
    <t>Doação autóloga com recuperação intra-operatória</t>
  </si>
  <si>
    <t>Doação autóloga peri-operatória por hemodiluição normovolêmica</t>
  </si>
  <si>
    <t>Doação autóloga pré-operatória</t>
  </si>
  <si>
    <t>Eletroforese de hemoglobina por componente hemoterápico</t>
  </si>
  <si>
    <t>Eletroforese de hemoglobina por unidade de sangue total</t>
  </si>
  <si>
    <t>Estimulação e mobilização de células CD34 positivas</t>
  </si>
  <si>
    <t>Exames imunohematológicos em recém-nascidos: tipificação ABO e RH, pesquisa de D fraco RH(D) e prova da antiglobulina direta</t>
  </si>
  <si>
    <t>Exsanguíneo  transfusão</t>
  </si>
  <si>
    <t>Fenotipagem de outros sistemas eritrocitários - por fenótipo</t>
  </si>
  <si>
    <t>Fenotipagem de outros sistemas eritrocitários - por fenótipo - gel teste</t>
  </si>
  <si>
    <t>Fenotipagem do sistema RH-HR (D, C, E, C E C) gel teste</t>
  </si>
  <si>
    <t>Fenotipagem do sistema RH-HR (D, C, E, C, E)</t>
  </si>
  <si>
    <t>Grupo sanguíneo ABO e RH</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</si>
  <si>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</si>
  <si>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</si>
  <si>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</si>
  <si>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</si>
  <si>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Identificação de anticorpos séricos irregulares antieritrocitários com painel de hemácias - gel liss</t>
  </si>
  <si>
    <t>Identificação de anticorpos séricos irregulares antieritrocitários com painel de hemácias tratadas por enzimas</t>
  </si>
  <si>
    <t>Imunofenotipagem de subpopulações linfocitárias - Citômetro de Fluxo</t>
  </si>
  <si>
    <t>Imunofenotipagem para classificação de leucemias - Citômetro de Fluxo</t>
  </si>
  <si>
    <t>Imuno-hematológicos: tipificação ABO, incluindo tipagem reversa e determinação do fator RH (D), incluindo prova para D-fraco e pesquisa e identificação de anticorpos séricos irregulares antieritrocitários</t>
  </si>
  <si>
    <t>Investigação da presença de anti-A ou anti-B, em soro ou plasma de neonato, com métodos que incluam uma fase antiglobulínica</t>
  </si>
  <si>
    <t>Operação de processadora automática de sangue em aférese</t>
  </si>
  <si>
    <t>Operação de processadora automática de sangue em autotransfusão intra-operatória</t>
  </si>
  <si>
    <t>PCR em tempo real para diagnóstico de EBV - pós-transplante</t>
  </si>
  <si>
    <t>PCR em tempo real para diagnóstico de Herpes vírus 6 - pós-transplante</t>
  </si>
  <si>
    <t>PCR em tempo real para diagnóstico de Herpes vírus 8 - pós-transplante</t>
  </si>
  <si>
    <t>Pesquisa de anticorpos séricos antieritrocitários, anti-A e/ou anti-B</t>
  </si>
  <si>
    <t>Pesquisa de anticorpos séricos antieritrocitários, anti-A e/ou anti-B - gel teste</t>
  </si>
  <si>
    <t>Pesquisa de anticorpos séricos irregulares antieritrocitários</t>
  </si>
  <si>
    <t>Pesquisa de anticorpos séricos irregulares antieritrocitários - gel teste</t>
  </si>
  <si>
    <t>Pesquisa de anticorpos séricos irregulares antieritrocitários - método de eluição</t>
  </si>
  <si>
    <t>Pesquisa de anticorpos séricos irregulares antieritrocitários a frio</t>
  </si>
  <si>
    <t>Pesquisa de hemoglobina S por componente hemoterápico - gel teste</t>
  </si>
  <si>
    <t>Pesquisa de hemoglobina S por unidade de sangue total - gel teste</t>
  </si>
  <si>
    <t>Prova de compatibilidade pré-transfusional completa</t>
  </si>
  <si>
    <t>Prova de compatibilidade pré-transfusional completa - gel teste</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</si>
  <si>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</si>
  <si>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</si>
  <si>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</si>
  <si>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Quantificação de CD3  da coleta de linfócitos para tratamento de recidivas pós-Transplante de Células-Tronco Hematopoéticas (TCTH) alogênico</t>
  </si>
  <si>
    <t>Quantificação de CD4 da coleta de células tronco periféricas para Transplante de Células-Tronco Hematopoéticas (TCTH) alogênico</t>
  </si>
  <si>
    <t>Quantificação de CD8 da coleta de células tronco periféricas para Transplante de Células-Tronco Hematopoéticas (TCTH) alogênico</t>
  </si>
  <si>
    <t>Quantificação de leucócitos totais da coleta de células tronco periféricas para Transplante de Células-Tronco Hematopoéticas (TCTH) alogênico</t>
  </si>
  <si>
    <t>Quantificação de leucócitos totais da Medula Óssea no Transplante de Células-Tronco Hematopoéticas (TCTH) alogênico</t>
  </si>
  <si>
    <t>S. Anti-HTLV-I + HTLV-II (determinação conjunta) por componente hemoterápico</t>
  </si>
  <si>
    <t>S. Anti-HTLV-I + HTLV-II (determinação conjunta) por unidade de sangue total</t>
  </si>
  <si>
    <t>S. Chagas EIE por componente hemoterápico</t>
  </si>
  <si>
    <t>S. Chagas EIE por unidade de sangue total</t>
  </si>
  <si>
    <t>S. Chagas HA por componente hemoterápico</t>
  </si>
  <si>
    <t>S. Chagas HA por unidade de sangue total</t>
  </si>
  <si>
    <t>S. Chagas IFI por componente hemoterápico</t>
  </si>
  <si>
    <t>S. Chagas IFI por unidade de sangue total</t>
  </si>
  <si>
    <t>S. Hepatite B (HBsAg) RIE ou EIE por componente hemoterápico</t>
  </si>
  <si>
    <t>S. Hepatite B (HBsAg) RIE ou EIE por unidade de sangue total</t>
  </si>
  <si>
    <t>S. Hepatite B anti-HBC por componente hemoterápico</t>
  </si>
  <si>
    <t>S. Hepatite B anti-HBC por unidade de sangue total</t>
  </si>
  <si>
    <t>S. Hepatite C anti-HCV por componente hemoterápico</t>
  </si>
  <si>
    <t>S. Hepatite C anti-HCV por unidade de sangue total</t>
  </si>
  <si>
    <t>S. HIV EIE por componente hemoterápico</t>
  </si>
  <si>
    <t>S. HIV EIE por unidade de sangue total</t>
  </si>
  <si>
    <t>S. Malária IFI por componente hemoterápico</t>
  </si>
  <si>
    <t>S. Malária IFI por unidade de sangue total</t>
  </si>
  <si>
    <t>S. Sífilis EIE por componente hemoterápico</t>
  </si>
  <si>
    <t>S. Sífilis EIE por unidade de sangue total</t>
  </si>
  <si>
    <t>S. Sífilis FTA - ABS por componente hemoterápico</t>
  </si>
  <si>
    <t>S. Sífilis FTA - ABS por unidade de sangue total</t>
  </si>
  <si>
    <t>S. Sífilis HA por componente hemoterápico</t>
  </si>
  <si>
    <t>S. Sífilis HA por unidade de sangue total</t>
  </si>
  <si>
    <t>S. Sífilis VDRL por componente hemoterápico</t>
  </si>
  <si>
    <t>S. Sífilis VDRL por unidade de sangue total</t>
  </si>
  <si>
    <t>Sedimentação de hemácias em Transplante de Células-Tronco Hematopoéticas (TCTH) alogênicos com incompatibilidade ABO maior</t>
  </si>
  <si>
    <t>Teste de Coombs direto</t>
  </si>
  <si>
    <t>Teste de Coombs direto - gel teste</t>
  </si>
  <si>
    <t>Teste de Coombs direto - mono específico (IgG, IgA, C3, C3D, Poliv. - AGH) - gel teste</t>
  </si>
  <si>
    <t>Teste de Coombs indireto - mono específico (IgG, IgA, C3, C3D, Poliv. - AGH) - gel teste</t>
  </si>
  <si>
    <t>Tipificação ABO, incluindo tipagem reversa no sangue do receptor (sem tipagem reversa até 4 meses de idade)</t>
  </si>
  <si>
    <t>TMO - congelamento de medula óssea ou células tronco periféricas</t>
  </si>
  <si>
    <t>TMO - cultura de linfócitos doador e receptor</t>
  </si>
  <si>
    <t>TMO - descongelamento de medula óssea ou células tronco</t>
  </si>
  <si>
    <t>TMO - determinação de HLA   transplantes de medula óssea - loci DR e DQ (alta resolução)</t>
  </si>
  <si>
    <t>TMO - determinação de HLA para transplantes de medula óssea - loci A e B</t>
  </si>
  <si>
    <t>TMO - determinação de HLA para transplantes de medula óssea - loci DR e DQ (baixa resolução)</t>
  </si>
  <si>
    <t>TMO - determinação de unidades formadoras de colônias</t>
  </si>
  <si>
    <t>TMO - determinação de viabilidade de medula óssea</t>
  </si>
  <si>
    <t>TMO - manutenção de congelamento de medula óssea ou células tronco (até 2 anos)</t>
  </si>
  <si>
    <t>TMO - preparo de medula óssea ou células tronco periféricas para congelamento</t>
  </si>
  <si>
    <t>TMO - preparo e filtração de medula óssea ou células tronco na coleta</t>
  </si>
  <si>
    <t>TMO - tratamento "in vitro" de medula óssea ou células tronco por anticorpos monoclonais (purging)(4)</t>
  </si>
  <si>
    <t>Transaminase pirúvica - TGP ou ALT por componente hemoterápico</t>
  </si>
  <si>
    <t>Transaminase pirúvica - TGP ou ALT por unidade de sangue total</t>
  </si>
  <si>
    <t>Transfusão fetal intra-uterina</t>
  </si>
  <si>
    <t>Viabilidade celular da medula óssea por citometria de fluxo após o descongelamento</t>
  </si>
  <si>
    <t>Viabilidade celular das células tronco periféricas por citometria de fluxo após o descongelamento</t>
  </si>
  <si>
    <t>Viabilidade celular dos linfócitos periféricos por citometria de fluxo para tratamento das recidivas pós-Transplante de Células-Tronco Hematopoéticas (TCTH) alogênico</t>
  </si>
  <si>
    <t>Cariótipo com bandas de pele, tumor e demais tecidos</t>
  </si>
  <si>
    <t>Cariótipo com pesquisa de troca de cromátides irmãs</t>
  </si>
  <si>
    <t>Cariótipo com técnicas de alta resolução</t>
  </si>
  <si>
    <t>Cariótipo de medula (técnicas com bandas)</t>
  </si>
  <si>
    <t>Cariótipo de sangue (técnicas com bandas)</t>
  </si>
  <si>
    <t>Cariótipo de sangue obtido por cordocentese pré-natal</t>
  </si>
  <si>
    <t>Cariótipo de sangue-pesquisa de marcadores tumorais</t>
  </si>
  <si>
    <t>Cariótipo de sangue-pesquisa de sítio frágil X</t>
  </si>
  <si>
    <t>Cariótipo em vilosidades coriônicas (cultivo de trofoblastos)</t>
  </si>
  <si>
    <t>Cariótipo para pesquisa de instabilidade cromossômica</t>
  </si>
  <si>
    <t>Cromatina X ou Y</t>
  </si>
  <si>
    <t>Cultura de material de aborto e obtenção de cariótipo</t>
  </si>
  <si>
    <t>Cultura de tecido para ensaio enzimático e/ou extração de DNA</t>
  </si>
  <si>
    <t>Estudo de alterações cromossômicas em leucemias por FISH (Fluorescence In Situ Hybridization)</t>
  </si>
  <si>
    <t>Fish em metáfase ou núcleo interfásico, por sonda</t>
  </si>
  <si>
    <t>Fish pré-natal, por sonda</t>
  </si>
  <si>
    <t>Líquido amniótico, cariótipo com bandas</t>
  </si>
  <si>
    <t>Líquido amniótico, vilosidades coriônicas, subcultura para dosagens bioquímicas e/ou moleculares (adicional)</t>
  </si>
  <si>
    <t>Pesquisa de Translocação PML/RAR-a</t>
  </si>
  <si>
    <t>Subcultura de pele para dosagens bioquímicas e/ou moleculares (adicional)</t>
  </si>
  <si>
    <t>Determinação do risco fetal, com elaboração de laudo</t>
  </si>
  <si>
    <t>Dosagem quantitativa de ácidos graxos de cadeia muito longa  para o diagnóstico de EIM</t>
  </si>
  <si>
    <t>Dosagem quantitativa de aminoácidos para o diagnóstico de erros inatos do metabolismo (perfil de aminoácidos numa amostra)</t>
  </si>
  <si>
    <t>Dosagem quantitativa de metabólitos na urina e/ou sangue para o diagnóstico de erros inatos do metabolismo (cada)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</si>
  <si>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</si>
  <si>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</si>
  <si>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</si>
  <si>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</si>
  <si>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Marcadores bioquímicos extras, além de BHCG, AFP e PAPP-A, para avaliação do risco fetal, por marcador, por amostra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</si>
  <si>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</si>
  <si>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</si>
  <si>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Teste triplo (AFP+Beta-HCG+Estriol) ou outros 3 em soro ou líquido aminiótico com elaboração de laudo contendo cálculo de risco para anomalias fetais</t>
  </si>
  <si>
    <t>Testes químicos de triagem em urina para erros inatos do metabolismo (cada)</t>
  </si>
  <si>
    <t>Análise de DNA com enzimas de restrição por enzima utilizada, por amostra</t>
  </si>
  <si>
    <t>Análise de DNA fetal por enzima de restrição, por enzima utilizada, por amostra</t>
  </si>
  <si>
    <t>Análise de DNA pela técnica multiplex por locus extra, por amostra</t>
  </si>
  <si>
    <t>Análise de DNA pela técnica multiplex por locus, por amostra</t>
  </si>
  <si>
    <t>Extração de DNA (osso), por amostra</t>
  </si>
  <si>
    <t>Identificação de mutação por sequenciamento do DNA, por 100 pares de base sequenciadas, por amostra</t>
  </si>
  <si>
    <t>Ato de coleta de PAAF de órgãos ou estruturas profundas com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</si>
  <si>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</si>
  <si>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</si>
  <si>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superficiais sem deslocamento do patologista</t>
  </si>
  <si>
    <t>Coloração especial por coloração</t>
  </si>
  <si>
    <t>Procedimento diagnóstico citopatológico em meio líquido</t>
  </si>
  <si>
    <t>Procedimento diagnóstico citopatológico oncótico de líquidos e raspados cutâneos</t>
  </si>
  <si>
    <t>Procedimento diagnóstico em amputação de membros - causa oncológica</t>
  </si>
  <si>
    <t>Procedimento diagnóstico em amputação de membros - sem causa oncológica</t>
  </si>
  <si>
    <t>Procedimento diagnóstico em biópsia simples "imprint" e "cell block"</t>
  </si>
  <si>
    <t>Procedimento diagnóstico em citologia hormonal isolada</t>
  </si>
  <si>
    <t>Procedimento diagnóstico em citologia hormonal seriado</t>
  </si>
  <si>
    <t>Procedimento diagnóstico em citometria de fluxo (por monoclonal pesquisado)</t>
  </si>
  <si>
    <t>Procedimento diagnóstico em citopatologia cérvico-vaginal oncótica</t>
  </si>
  <si>
    <t>Procedimento diagnóstico em fragmentos múltiplos de biópsias de mesmo órgão ou topografia, acondicionados em um mesmo frasco</t>
  </si>
  <si>
    <t>Procedimento diagnóstico em grupos de linfonodos, estruturas vizinhas e margens de peças anatômicas simples ou complexas (por margem) - máximo de três margens</t>
  </si>
  <si>
    <t>Procedimento diagnóstico em imunofluorescência</t>
  </si>
  <si>
    <t>Procedimento diagnóstico em lâminas de PAAF até 5</t>
  </si>
  <si>
    <t>Procedimento diagnóstico em painel de hibridização "in situ"</t>
  </si>
  <si>
    <t>Procedimento diagnóstico em painel de imunoistoquímica (duas a cinco reações)</t>
  </si>
  <si>
    <t>Procedimento diagnóstico em peça anatômica ou cirúrgica simples</t>
  </si>
  <si>
    <t>Procedimento diagnóstico em peça cirúrgica ou anatômica complexa</t>
  </si>
  <si>
    <t>Procedimento diagnóstico em reação imunoistoquímica isolada</t>
  </si>
  <si>
    <t>Procedimento diagnóstico em revisão de lâminas ou cortes histológicos seriados</t>
  </si>
  <si>
    <t>Procedimento diagnóstico peroperatório - peça adicional ou margem cirúrgica</t>
  </si>
  <si>
    <t>Procedimento diagnóstico peroperatório com deslocamento do patologista</t>
  </si>
  <si>
    <t>Procedimento diagnóstico peroperatório sem deslocamento do patologista</t>
  </si>
  <si>
    <t>Procedimento diagnóstico por captura híbrida</t>
  </si>
  <si>
    <t>Angiografia radioisotópica</t>
  </si>
  <si>
    <t>Cintilografia do miocárdio com duplo isótopo (perfusão + viabilidade)</t>
  </si>
  <si>
    <t>Cintilografia do miocárdio com FDG-18 F, em câmara híbrida</t>
  </si>
  <si>
    <t>Cintilografia do miocárdio necrose (infarto agudo)</t>
  </si>
  <si>
    <t>Cintilografia do miocárdio perfusão - estresse farmacológico</t>
  </si>
  <si>
    <t>Cintilografia do miocárdio perfusão - estresse físico</t>
  </si>
  <si>
    <t>Cintilografia do miocárdio perfusão - repouso</t>
  </si>
  <si>
    <t>Cintilografia sincronizada das câmaras cardíacas - esforço</t>
  </si>
  <si>
    <t>Cintilografia sincronizada das câmaras cardíacas - repouso</t>
  </si>
  <si>
    <t>Fluxo sanguíneo das extremidades</t>
  </si>
  <si>
    <t>Quantificação de "shunt" da direita para a esquerda</t>
  </si>
  <si>
    <t>Quantificação de "shunt" periférico</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</si>
  <si>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</si>
  <si>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</si>
  <si>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</si>
  <si>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</si>
  <si>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</si>
  <si>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</si>
  <si>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</si>
  <si>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</si>
  <si>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</si>
  <si>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</si>
  <si>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</si>
  <si>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Fluxo sanguíneo hepático (qualitativo e quantitativo)</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</si>
  <si>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</si>
  <si>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</si>
  <si>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</si>
  <si>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</si>
  <si>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</si>
  <si>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Teste de estímulo com TSH recombinante</t>
  </si>
  <si>
    <t>Teste de supressão da tireóide com T3</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</si>
  <si>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</si>
  <si>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</si>
  <si>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</si>
  <si>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</si>
  <si>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</si>
  <si>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</si>
  <si>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</si>
  <si>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Determinação da filtração glomerular</t>
  </si>
  <si>
    <t>Determinação do fluxo plasmático renal</t>
  </si>
  <si>
    <t>Cintilografia do sistema retículo-endotelial (medula óssea)</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</si>
  <si>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</si>
  <si>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</si>
  <si>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</si>
  <si>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</si>
  <si>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</si>
  <si>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</si>
  <si>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Fluxo sanguíneo ósseo</t>
  </si>
  <si>
    <t>Cintilografia cerebral</t>
  </si>
  <si>
    <t>Cintilografia de perfusão cerebral</t>
  </si>
  <si>
    <t>Cisternocintilografia</t>
  </si>
  <si>
    <t>Cisternocintilografia para pesquisa de fístula liquórica</t>
  </si>
  <si>
    <t>Fluxo sanguíneo cerebral</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</si>
  <si>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</si>
  <si>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</si>
  <si>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</si>
  <si>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</si>
  <si>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</si>
  <si>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</si>
  <si>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</si>
  <si>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</si>
  <si>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</si>
  <si>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</si>
  <si>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Linfocintilografia</t>
  </si>
  <si>
    <t>PET dedicado oncológico</t>
  </si>
  <si>
    <t>Quantificação da captação pulmonar com gálio-67</t>
  </si>
  <si>
    <t>Cintilografia para detecção de aspiração pulmonar</t>
  </si>
  <si>
    <t>Cintilografia pulmonar (inalação)</t>
  </si>
  <si>
    <t>Cintilografia pulmonar (perfusão)</t>
  </si>
  <si>
    <t>Sessão médica para planejamento técnico de radioisotopoterapia</t>
  </si>
  <si>
    <t>Tratamento com metaiodobenzilguanidina (MIBG)</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</si>
  <si>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</si>
  <si>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</si>
  <si>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</si>
  <si>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</si>
  <si>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</si>
  <si>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Tratamento de metástases ósseas (samário-153)</t>
  </si>
  <si>
    <t>Imunocintilografia (anticorpos monoclonais)</t>
  </si>
  <si>
    <t>Planigrafia linear de crânio ou sela túrcica ou face ou mastóide</t>
  </si>
  <si>
    <t>Radiografia oclusal</t>
  </si>
  <si>
    <t>Radiografia peri-apical</t>
  </si>
  <si>
    <t>Planigrafia de coluna vertebral (dois planos)</t>
  </si>
  <si>
    <t>Escanometria</t>
  </si>
  <si>
    <t>Planigrafia de tórax, mediastino ou laringe</t>
  </si>
  <si>
    <t>Clister ou enema opaco (duplo contraste)</t>
  </si>
  <si>
    <t>Colangiografia intra-operatória</t>
  </si>
  <si>
    <t>Colangiografia pós-operatória (pelo dreno)</t>
  </si>
  <si>
    <t>Defecograma</t>
  </si>
  <si>
    <t>Deglutograma</t>
  </si>
  <si>
    <t>Videodeglutograma</t>
  </si>
  <si>
    <t>Pielografia ascendente</t>
  </si>
  <si>
    <t>Tomografia renal sem contraste</t>
  </si>
  <si>
    <t>Uretrocistografia de adulto</t>
  </si>
  <si>
    <t>Uretrocistografia de criança (até 12 anos)</t>
  </si>
  <si>
    <t>Urografia venosa com bexiga pré e pós-miccional</t>
  </si>
  <si>
    <t>Urografia venosa com nefrotomografia</t>
  </si>
  <si>
    <t>Urografia venosa minutada 1-2-3</t>
  </si>
  <si>
    <t>Biópsia percutânea de fragmento mamário por agulha grossa (core biopsy) orientada por US (não inclui o exame de imagem)</t>
  </si>
  <si>
    <t>Densitometria óssea - corpo inteiro (avaliação de massa óssea ou de composição corporal)</t>
  </si>
  <si>
    <t>Densitometria óssea - rotina: coluna e fêmur (ou dois segmentos)</t>
  </si>
  <si>
    <t>Densitometria óssea (um segmento)</t>
  </si>
  <si>
    <t>Marcação pré-cirúrgica por nódulo - máximo de 3 nódulos por mama, por estereotaxia (não inclui exame de imagem)</t>
  </si>
  <si>
    <t>Marcação pré-cirúrgica por nódulo - máximo de 3 nódulos por mama, por RM (não inclui exame de imagem)</t>
  </si>
  <si>
    <t>Planigrafia de osso</t>
  </si>
  <si>
    <t>Punção ou biópsia mamária percutânea por agulha fina orientada por estereotaxia (não inclui o exame de base)</t>
  </si>
  <si>
    <t>Punção ou biópsia mamária percutânea por agulha fina orientada por TC (não inclui o exame de base)</t>
  </si>
  <si>
    <t>Punção ou biópsia mamária percutânea por agulha fina orientada por US (não inclui o exame de base)</t>
  </si>
  <si>
    <t>Artrografia ou pneumoartrografia</t>
  </si>
  <si>
    <t>Colangiografia transcutânea</t>
  </si>
  <si>
    <t>Colangiopancreatografia retrógrada</t>
  </si>
  <si>
    <t>Dacriocistografia</t>
  </si>
  <si>
    <t>Drenagem percutânea orientada por RX (acrescentar o exame de base)</t>
  </si>
  <si>
    <t>Fistulografia</t>
  </si>
  <si>
    <t>Histerossalpingografia</t>
  </si>
  <si>
    <t>Sialografia (por glândula)</t>
  </si>
  <si>
    <t>Avaliação hemodinâmica por cateterismo (aferimento de pressão ou fluxo arterial ou venoso)</t>
  </si>
  <si>
    <t>Mielografia segmentar (por segmento)</t>
  </si>
  <si>
    <t>Teste de oclusão de artéria carótida ou vertebral</t>
  </si>
  <si>
    <t>Radioscopia diagnóstica</t>
  </si>
  <si>
    <t>Radioscopia para acompanhamento de procedimento cirúrgico (por hora ou fração)</t>
  </si>
  <si>
    <t>Angiografia por cateterismo não seletivo de grande vaso</t>
  </si>
  <si>
    <t>Angiografia por cateterismo seletivo de ramo primário - por vaso</t>
  </si>
  <si>
    <t>Angiografia por cateterismo superseletivo de ramo secundário ou distal - por vaso</t>
  </si>
  <si>
    <t>Angiografia por punção</t>
  </si>
  <si>
    <t>Angiografia pós-operatória de controle</t>
  </si>
  <si>
    <t>Angiografia transoperatória de posicionamento</t>
  </si>
  <si>
    <t>Aortografia abdominal por punção translombar</t>
  </si>
  <si>
    <t>Cavernosografia</t>
  </si>
  <si>
    <t>Esplenoportografia percutânea</t>
  </si>
  <si>
    <t>Fármaco-cavernosografia (dinâmica)</t>
  </si>
  <si>
    <t>Flebografia por punção venosa unilateral</t>
  </si>
  <si>
    <t>Flebografia retrógrada por cateterismo - unilateral</t>
  </si>
  <si>
    <t>Linfangioadenografia unilateral</t>
  </si>
  <si>
    <t>Portografia trans-hepática</t>
  </si>
  <si>
    <t>Alcoolização percutânea de angioma</t>
  </si>
  <si>
    <t>Angioplastia arterial ou venosa de anastomose vascular de fígado transplantado</t>
  </si>
  <si>
    <t>Angioplastia arterial ou venosa de anastomose vascular de rim transplantado</t>
  </si>
  <si>
    <t>Angioplastia de aorta para tratamento de coarctação</t>
  </si>
  <si>
    <t>Angioplastia de artéria visceral - por vaso</t>
  </si>
  <si>
    <t>Angioplastia de ramo intracraniano</t>
  </si>
  <si>
    <t>Angioplastia de ramos hipogástricos para tratamento de impotência</t>
  </si>
  <si>
    <t>Angioplastia de tronco supra-aórtico</t>
  </si>
  <si>
    <t>Angioplastia de tronco venoso</t>
  </si>
  <si>
    <t>Angioplastia renal para tratamento de hipertensão renovascular ou outra condição</t>
  </si>
  <si>
    <t>Angioplastia transluminal percutânea</t>
  </si>
  <si>
    <t>Angioplastia transluminal percutânea para tratamento de obstrução arterial</t>
  </si>
  <si>
    <t>Angioplastia venosa para tratamento de síndrome de BUDD-CHIARI</t>
  </si>
  <si>
    <t>Aterectomia percutânea orientada por RX</t>
  </si>
  <si>
    <t>Celostomia percutânea orientada por RX ou TC</t>
  </si>
  <si>
    <t>Colecistostomia percutânea orientada por RX, US ou TC</t>
  </si>
  <si>
    <t>Colocação de cateter venoso central ou portocath</t>
  </si>
  <si>
    <t>Colocação de filtro de VCI para prevenção de TEP</t>
  </si>
  <si>
    <t>Colocação de stent aórtico</t>
  </si>
  <si>
    <t>Colocação de stent biliar</t>
  </si>
  <si>
    <t>Colocação de stent em artéria visceral - por vaso</t>
  </si>
  <si>
    <t>Colocação de stent em estenose vascular de enxerto transplantado</t>
  </si>
  <si>
    <t>Colocação de stent em ramo intracraniano - por vaso</t>
  </si>
  <si>
    <t>Colocação de stent em traquéia ou brônquio</t>
  </si>
  <si>
    <t>Colocação de stent em tronco supra-aórtico</t>
  </si>
  <si>
    <t>Colocação de stent esofagiano, duodenal ou colônico</t>
  </si>
  <si>
    <t>Colocação de stent para tratamento de obstrução arterial ou venosa - por vaso</t>
  </si>
  <si>
    <t>Colocação de stent para tratamento de síndrome de VCI</t>
  </si>
  <si>
    <t>Colocação de stent renal</t>
  </si>
  <si>
    <t>Colocação de stent revestido (stent-graft) para tratamento de aneurisma periférico</t>
  </si>
  <si>
    <t>Colocação de stent revestido (stent-graft) para tratamento de fístula arteriovenosa</t>
  </si>
  <si>
    <t>Colocação percutânea de cateter pielovesical</t>
  </si>
  <si>
    <t>Colocação percutânea de stent vascular</t>
  </si>
  <si>
    <t>Coluna vertebral: infiltração foraminal ou facetária ou articular</t>
  </si>
  <si>
    <t>Dilatação percutânea de estenose biliar cicatricial</t>
  </si>
  <si>
    <t>Dilatação percutânea de estenose de conduto urinário</t>
  </si>
  <si>
    <t>Dilatação percutânea de estenose de ducto pancreático</t>
  </si>
  <si>
    <t>Discografia</t>
  </si>
  <si>
    <t>Drenagem de abscesso pulmonar ou mediastinal</t>
  </si>
  <si>
    <t>Drenagem mediastinal orientada por RX ou TC</t>
  </si>
  <si>
    <t>Drenagem percutânea de abscesso hepático ou pancreático</t>
  </si>
  <si>
    <t>Drenagem percutânea de abscesso renal</t>
  </si>
  <si>
    <t>Drenagem percutânea de abscesso retroperitoneal ou pélvico</t>
  </si>
  <si>
    <t>Drenagem percutânea de cisto hepático ou pancreático</t>
  </si>
  <si>
    <t>Drenagem percutânea de cisto renal</t>
  </si>
  <si>
    <t>Drenagem percutânea de coleção infectada abdominal</t>
  </si>
  <si>
    <t>Drenagem percutânea de coleção infectada profunda</t>
  </si>
  <si>
    <t>Drenagem percutânea de coleção pleural</t>
  </si>
  <si>
    <t>Drenagem percutânea de pneumotórax</t>
  </si>
  <si>
    <t>Drenagem percutânea de via biliar</t>
  </si>
  <si>
    <t>Drenagem percutânea não especificada</t>
  </si>
  <si>
    <t>Embolização arterial para tratamento de priapismo</t>
  </si>
  <si>
    <t>Embolização brônquica para tratamento de hemoptise</t>
  </si>
  <si>
    <t>Embolização de aneurisma cerebral por oclusão sacular - por vaso</t>
  </si>
  <si>
    <t>Embolização de aneurisma cerebral por oclusão vascular - por vaso</t>
  </si>
  <si>
    <t>Embolização de aneurisma ou pseudoaneurisma visceral</t>
  </si>
  <si>
    <t>Embolização de artéria renal para nefrectomia</t>
  </si>
  <si>
    <t>Embolização de artéria uterina para tratamento de mioma ou outras situações</t>
  </si>
  <si>
    <t>Embolização de fístula arteriovenosa em cabeça, pescoço ou coluna - por vaso</t>
  </si>
  <si>
    <t>Embolização de fístula arteriovenosa não especificada acima - por vaso</t>
  </si>
  <si>
    <t>Embolização de hemorragia digestiva</t>
  </si>
  <si>
    <t>Embolização de malformação arteriovenosa cerebral ou medular - por vaso</t>
  </si>
  <si>
    <t>Embolização de malformação vascular - por vaso</t>
  </si>
  <si>
    <t>Embolização de pseudoaneurisma - por vaso</t>
  </si>
  <si>
    <t>Embolização de ramo portal</t>
  </si>
  <si>
    <t>Embolização de ramos hipogástricos para tratamento de sangramento ginecológico</t>
  </si>
  <si>
    <t>Embolização de tumor de cabeça e pescoço</t>
  </si>
  <si>
    <t>Embolização de tumor do aparelho digestivo</t>
  </si>
  <si>
    <t>Embolização de tumor não especificado</t>
  </si>
  <si>
    <t>Embolização de tumor ósseo ou de partes moles</t>
  </si>
  <si>
    <t>Embolização de varizes esofagianas ou gástricas</t>
  </si>
  <si>
    <t>Embolização de veia espermática para tratamento de varicocele</t>
  </si>
  <si>
    <t>Embolização esplênica para tratamento de hiperesplenismo ou outra situação</t>
  </si>
  <si>
    <t>Embolização para tratamento de epistaxe</t>
  </si>
  <si>
    <t>Embolização para tratamento de impotência</t>
  </si>
  <si>
    <t>Embolização pulmonar para tratamento de fístula arteriovenosa ou outra situação</t>
  </si>
  <si>
    <t>Embolização seletiva de fístula ou aneurisma renal para tratamento de hematúria</t>
  </si>
  <si>
    <t>Esclerose percutânea de cisto pancreático</t>
  </si>
  <si>
    <t>Esclerose percutânea de nódulos benignos dirigida por RX, US, TC ou RM</t>
  </si>
  <si>
    <t>Exérese percutânea de tumor benigno orientada por RX, US, TC ou RM</t>
  </si>
  <si>
    <t>Gastrostomia percutânea orientada por RX ou TC</t>
  </si>
  <si>
    <t>Implante de endoprótese em aneurisma de aorta abdominal ou torácica com stent revestido (stent-graft)</t>
  </si>
  <si>
    <t>Implante de endoprótese em dissecção de aorta abdominal ou torácica com stent revestido (stent-graft)</t>
  </si>
  <si>
    <t>Litotripsia mecânica de cálculos renais orientada por RX ou US</t>
  </si>
  <si>
    <t>Manipulação de drenos pós-drenagem (orientada por RX, TC, US ou RM)</t>
  </si>
  <si>
    <t>Nefrostomia percutânea orientada por RX, US, TC ou RM</t>
  </si>
  <si>
    <t>Osteoplastia ou discectomia percutânea (vertebroplastia e outras)</t>
  </si>
  <si>
    <t>Paracentese orientada por RX ou US</t>
  </si>
  <si>
    <t>Pielografia percutânea orientada por RX, US, TC ou RM</t>
  </si>
  <si>
    <t>Retirada percutânea de cálculos biliares orientada por RX, US ou TC</t>
  </si>
  <si>
    <t>Retirada percutânea de cálculos renais orientada por RX, US ou TC</t>
  </si>
  <si>
    <t>Sinusografia (abscessografia)</t>
  </si>
  <si>
    <t>TIPS - anastomose porto-cava percutânea para tratamento de hipertensão portal</t>
  </si>
  <si>
    <t>Traqueotomia percutânea orientada por RX ou TC</t>
  </si>
  <si>
    <t>Trombólise medicamentosa arterial ou venosa para tratamento de isquemia mesentérica</t>
  </si>
  <si>
    <t>Doppler colorido arterial de membro inferior - unilateral</t>
  </si>
  <si>
    <t>Doppler colorido arterial de membro superior - unilateral</t>
  </si>
  <si>
    <t>Doppler colorido de aorta e artérias renais</t>
  </si>
  <si>
    <t>Doppler colorido de aorta e ilíacas</t>
  </si>
  <si>
    <t>Doppler colorido de artérias penianas (sem fármaco indução)</t>
  </si>
  <si>
    <t>Doppler colorido de artérias viscerais (mesentéricas superior e inferior e tronco celíaco)</t>
  </si>
  <si>
    <t>Doppler colorido de hemangioma</t>
  </si>
  <si>
    <t>Doppler colorido de órgão ou estrutura isolada</t>
  </si>
  <si>
    <t>Doppler colorido de vasos cervicais arteriais bilateral (carótidas e vertebrais)</t>
  </si>
  <si>
    <t>Doppler colorido de vasos cervicais venosos bilateral (subclávias e jugulares)</t>
  </si>
  <si>
    <t>Doppler colorido de veia cava superior ou inferior</t>
  </si>
  <si>
    <t>Doppler colorido peniano com fármaco-indução</t>
  </si>
  <si>
    <t>Doppler colorido transfontanela</t>
  </si>
  <si>
    <t>Doppler colorido venoso de membro inferior - unilateral</t>
  </si>
  <si>
    <t>Doppler colorido venoso de membro superior - unilateral</t>
  </si>
  <si>
    <t>Doppler transcraniano</t>
  </si>
  <si>
    <t>Ecodopplercardiograma com contraste intracavitário</t>
  </si>
  <si>
    <t>Ecodopplercardiograma com contraste para perfusão miocárdica em repouso</t>
  </si>
  <si>
    <t>Ecodopplercardiograma com estresse farmacológico</t>
  </si>
  <si>
    <t>Ecodopplercardiograma fetal com mapeamento de fluxo em cores - por feto</t>
  </si>
  <si>
    <t>Ecodopplercardiograma transesofágico (inclui transtorácico)</t>
  </si>
  <si>
    <t>Ecodopplercardiograma transtorácico</t>
  </si>
  <si>
    <t>Doppler colorido intra-operatório</t>
  </si>
  <si>
    <t>Drenagem percutânea orientada por US (acrescentar o exame de base)</t>
  </si>
  <si>
    <t>Ecodopplercardiograma transoperatório (transesofágico ou epicárdico) - por hora suplementar</t>
  </si>
  <si>
    <t>Ecodopplercardiograma transoperatório (transesofágico ou epicárdico) (1ª hora)</t>
  </si>
  <si>
    <t>Redução de invaginação intestinal por enema, orientada por US (acrescentar o exame de base)</t>
  </si>
  <si>
    <t>Angiotomografia arterial de abdome superior</t>
  </si>
  <si>
    <t>Angiotomografia arterial de crânio</t>
  </si>
  <si>
    <t>Angiotomografia arterial de pelve</t>
  </si>
  <si>
    <t>Angiotomografia arterial de pescoço</t>
  </si>
  <si>
    <t>Angiotomografia arterial de tórax</t>
  </si>
  <si>
    <t>Angiotomografia arterial pulmonar</t>
  </si>
  <si>
    <t>Angiotomografia coronariana</t>
  </si>
  <si>
    <t>Angiotomografia de aorta abdominal</t>
  </si>
  <si>
    <t>Angiotomografia de aorta torácica</t>
  </si>
  <si>
    <t>Angiotomografia venosa de abdome superior</t>
  </si>
  <si>
    <t xml:space="preserve">Angiotomografia venosa de crânio </t>
  </si>
  <si>
    <t>Angiotomografia venosa de pelve</t>
  </si>
  <si>
    <t>Angiotomografia venosa de pescoço</t>
  </si>
  <si>
    <t>Angiotomografia venosa de tórax</t>
  </si>
  <si>
    <t>Angiotomografia venosa pulmonar</t>
  </si>
  <si>
    <t>TC para PET dedicado oncológico</t>
  </si>
  <si>
    <t>Drenagem percutânea orientada por TC (acrescentar o exame de base)</t>
  </si>
  <si>
    <t>Tomomielografia (até 3 segmentos) - acrescentar a TC da coluna e incluir a punção</t>
  </si>
  <si>
    <t>Angio-RM arterial de abdome superior</t>
  </si>
  <si>
    <t xml:space="preserve">Angio-RM arterial de crânio </t>
  </si>
  <si>
    <t>Angio-RM arterial de pelve</t>
  </si>
  <si>
    <t>Angio-RM arterial de pescoço</t>
  </si>
  <si>
    <t>Angio-RM arterial pulmonar</t>
  </si>
  <si>
    <t>Angio-RM de aorta abdominal</t>
  </si>
  <si>
    <t>Angio-RM de aorta torácica</t>
  </si>
  <si>
    <t>Angio-RM venosa de abdome superior</t>
  </si>
  <si>
    <t>Angio-RM venosa de pelve</t>
  </si>
  <si>
    <t>Angio-RM venosa de pescoço</t>
  </si>
  <si>
    <t>Angio-RM venosa pulmonar</t>
  </si>
  <si>
    <t>Hidro-RM (colângio-RM ou uro-RM ou mielo-RM ou sialo-RM ou cistografia por RM)</t>
  </si>
  <si>
    <t>Perfusão cerebral por RM</t>
  </si>
  <si>
    <t>Artro-RM (incluir a punção articular) - por articulação</t>
  </si>
  <si>
    <t>Betaterapia (placa de estrôncio) - por campo</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</si>
  <si>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</si>
  <si>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</si>
  <si>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</si>
  <si>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Radioterapia Conformada Tridimensional (RCT-3D)  com Acelerador Linear - por tratamento</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</si>
  <si>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</si>
  <si>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</si>
  <si>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</si>
  <si>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</si>
  <si>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</si>
  <si>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</si>
  <si>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</si>
  <si>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</si>
  <si>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</si>
  <si>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</si>
  <si>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</si>
  <si>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</si>
  <si>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</si>
  <si>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</si>
  <si>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</si>
  <si>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</si>
  <si>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</si>
  <si>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</si>
  <si>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</si>
  <si>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</si>
  <si>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</si>
  <si>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</si>
  <si>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</si>
  <si>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Braquiterapia intersticial de baixa taxa de dose (BBTD) com ouro, irídio ou iodo - por tratamento</t>
  </si>
  <si>
    <t xml:space="preserve">Braquiterapia intersticial de baixa taxa de dose (BBTD) permanente de próstata - por tratamento </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</si>
  <si>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</si>
  <si>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</si>
  <si>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</si>
  <si>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</si>
  <si>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</si>
  <si>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</si>
  <si>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Colocação ou retirada da placa oftálmica - 1 colocação e 1 retirada por tratamento</t>
  </si>
  <si>
    <t>Colocação ou retirada dos cateteres - 1 colocação e 1 retirada por inserção</t>
  </si>
  <si>
    <t xml:space="preserve">Filme de verificação (cheque-filme) de braquiterapia - 2 por inserção - filme à parte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</si>
  <si>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</si>
  <si>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</si>
  <si>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</si>
  <si>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</si>
  <si>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</si>
  <si>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</si>
  <si>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de vias lacrimais - monocular</t>
  </si>
  <si>
    <t>Avaliação órbito-palpebral-exoftalmometria - binocular</t>
  </si>
  <si>
    <t>Bioimpedanciometria (ambulatorial) exame</t>
  </si>
  <si>
    <t>Biópsia do vilo corial</t>
  </si>
  <si>
    <t>Calorimetria indireta (ambulatorial) exame</t>
  </si>
  <si>
    <t>Campimetria manual - monocular</t>
  </si>
  <si>
    <t>Capilaroscopia periungueal</t>
  </si>
  <si>
    <t>Ceratoscopia computadorizada - monocular</t>
  </si>
  <si>
    <t>Coleta de material cérvico-vaginal</t>
  </si>
  <si>
    <t>Colposcopia (cérvice uterina e vagina)</t>
  </si>
  <si>
    <t>Cordocentese</t>
  </si>
  <si>
    <t>Curva tensional diária - binocular</t>
  </si>
  <si>
    <t>Dermatoscopia (por lesão)</t>
  </si>
  <si>
    <t>Ereção fármaco-induzida</t>
  </si>
  <si>
    <t>Estéreo-foto de papila - monocular</t>
  </si>
  <si>
    <t>Estesiometria (por membro)</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</si>
  <si>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</si>
  <si>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</si>
  <si>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</si>
  <si>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</si>
  <si>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</si>
  <si>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</si>
  <si>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</si>
  <si>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</si>
  <si>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</si>
  <si>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</si>
  <si>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</si>
  <si>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</si>
  <si>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Teste do reflexo vermelho em recém nato (teste do olhinho)</t>
  </si>
  <si>
    <t>Tonometria - binocular</t>
  </si>
  <si>
    <t>Tricograma</t>
  </si>
  <si>
    <t>Urodinâmica completa</t>
  </si>
  <si>
    <t>Urofluxometria</t>
  </si>
  <si>
    <t>Visão subnormal - monocular</t>
  </si>
  <si>
    <t>Vulvoscopia (vulva e períneo)</t>
  </si>
  <si>
    <t>Avaliação da função muscular (por movimento) com equipamento informatizado (isocinético)</t>
  </si>
  <si>
    <t>Oximetria não invasiva</t>
  </si>
  <si>
    <t>Prova de auto-rotação cefálica</t>
  </si>
  <si>
    <t>Provas imuno-alérgicas para bactérias (por antígeno)</t>
  </si>
  <si>
    <t>Provas imuno-alérgicas para fungos (por antígeno)</t>
  </si>
  <si>
    <t>Repertorização</t>
  </si>
  <si>
    <t>Teste cutâneo-alérgicos Epitelis de Animais</t>
  </si>
  <si>
    <t>Teste cutâneo-alérgicos para látex</t>
  </si>
  <si>
    <t>Teste da histamina (duas áreas testadas)</t>
  </si>
  <si>
    <t>Teste de avaliação geriátrica global</t>
  </si>
  <si>
    <t>Teste de broncoprovocação</t>
  </si>
  <si>
    <t>Teste de equilíbrio peritoneal (PET)</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</si>
  <si>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</si>
  <si>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</si>
  <si>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</si>
  <si>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</si>
  <si>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</si>
  <si>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</si>
  <si>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</si>
  <si>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</si>
  <si>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</si>
  <si>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do fluxo salivar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</si>
  <si>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</si>
  <si>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</si>
  <si>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</si>
  <si>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</si>
  <si>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</si>
  <si>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</si>
  <si>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</si>
  <si>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</si>
  <si>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</si>
  <si>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</si>
  <si>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</si>
  <si>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</si>
  <si>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</si>
  <si>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</si>
  <si>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</si>
  <si>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</si>
  <si>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</si>
  <si>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</si>
  <si>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</si>
  <si>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</si>
  <si>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</si>
  <si>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</si>
  <si>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</si>
  <si>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Medida de pressão hepática</t>
  </si>
  <si>
    <t>Paquimetria ultrassônica - monocular</t>
  </si>
  <si>
    <t>Pletismografia (qualquer tipo) por lateralidade ou território</t>
  </si>
  <si>
    <t>Tomografia de coerência óptica - monocular</t>
  </si>
  <si>
    <t>2B</t>
  </si>
  <si>
    <t>3A</t>
  </si>
  <si>
    <t>2A</t>
  </si>
  <si>
    <t>3C</t>
  </si>
  <si>
    <t>5B</t>
  </si>
  <si>
    <t>4C</t>
  </si>
  <si>
    <t>4A</t>
  </si>
  <si>
    <t>3B</t>
  </si>
  <si>
    <t>1C</t>
  </si>
  <si>
    <t>1A</t>
  </si>
  <si>
    <t>1B</t>
  </si>
  <si>
    <t>2C</t>
  </si>
  <si>
    <t>7A</t>
  </si>
  <si>
    <t>4B</t>
  </si>
  <si>
    <t>14A</t>
  </si>
  <si>
    <t>7C</t>
  </si>
  <si>
    <t>8B</t>
  </si>
  <si>
    <t>8C</t>
  </si>
  <si>
    <t>9C</t>
  </si>
  <si>
    <t>6A</t>
  </si>
  <si>
    <t>9B</t>
  </si>
  <si>
    <t>9A</t>
  </si>
  <si>
    <t>11C</t>
  </si>
  <si>
    <t>5C</t>
  </si>
  <si>
    <t>5A</t>
  </si>
  <si>
    <t>8A</t>
  </si>
  <si>
    <t>10B</t>
  </si>
  <si>
    <t>10A</t>
  </si>
  <si>
    <t>11A</t>
  </si>
  <si>
    <t>6B</t>
  </si>
  <si>
    <t>10C</t>
  </si>
  <si>
    <t>12B</t>
  </si>
  <si>
    <t>7B</t>
  </si>
  <si>
    <t>6C</t>
  </si>
  <si>
    <t>11B</t>
  </si>
  <si>
    <t>12C</t>
  </si>
  <si>
    <t>13A</t>
  </si>
  <si>
    <t>12A</t>
  </si>
  <si>
    <t>13B</t>
  </si>
  <si>
    <t>13C</t>
  </si>
  <si>
    <t>14B</t>
  </si>
  <si>
    <t>14C</t>
  </si>
  <si>
    <t>0,10</t>
  </si>
  <si>
    <t>0,01</t>
  </si>
  <si>
    <t>0,75</t>
  </si>
  <si>
    <t>0,25</t>
  </si>
  <si>
    <t>0,04</t>
  </si>
  <si>
    <t>0,50</t>
  </si>
  <si>
    <t>0,20</t>
  </si>
  <si>
    <t>0,30</t>
  </si>
  <si>
    <t>CONSULTAS</t>
  </si>
  <si>
    <t>-</t>
  </si>
  <si>
    <t>TERAPÊUTICA</t>
  </si>
  <si>
    <t>Descrição</t>
  </si>
  <si>
    <t>% DA UCO</t>
  </si>
  <si>
    <t>Nutrição Parenteral Enteral</t>
  </si>
  <si>
    <t>Alergologia</t>
  </si>
  <si>
    <t xml:space="preserve">Cardiologia </t>
  </si>
  <si>
    <t>Eletroencefalografia e Neurofisiologia Clínica</t>
  </si>
  <si>
    <t>Endoscopia Diagnóstica</t>
  </si>
  <si>
    <t>Endoscopia Peroral</t>
  </si>
  <si>
    <t>Medicina Física e Reabilitação</t>
  </si>
  <si>
    <t>Genetica</t>
  </si>
  <si>
    <t>Hemoterapia</t>
  </si>
  <si>
    <t>Pneumologia</t>
  </si>
  <si>
    <t>Quimioterapia do Câncer</t>
  </si>
  <si>
    <t>Medicina Nuclear</t>
  </si>
  <si>
    <t>Radiodiagnóstico</t>
  </si>
  <si>
    <t>Ultra-sonografia</t>
  </si>
  <si>
    <t>Tomografia computadorizada</t>
  </si>
  <si>
    <t>Radioterapia</t>
  </si>
  <si>
    <t>Ressonância Magnética</t>
  </si>
  <si>
    <t>3.16.01.01-4</t>
  </si>
  <si>
    <t>Acupuntura</t>
  </si>
  <si>
    <t xml:space="preserve">Tubo Digestivo </t>
  </si>
  <si>
    <t>Terapia por ondas de choque</t>
  </si>
  <si>
    <t>OBSERVAÇÕES:</t>
  </si>
  <si>
    <t>1 - Aos atendimentos realizados em pronto socorro será aplicado o que consta no item 2 das Instruções Gerais.</t>
  </si>
  <si>
    <t>2 - A consulta de oftalmologia padrão inclui: anamnese, refração, inspeção das pupilas, acuidade visual, retinoscopia e ceratometria, fundoscopia, biomicroscopia do segmento anterior, exame sumário da motilidade ocular e do senso cromático.</t>
  </si>
  <si>
    <t>3 - CONSULTA MÉDICA - PRAZO DE VALIDADE - RECONSULTA</t>
  </si>
  <si>
    <t>OBSERVAÇÃO:</t>
  </si>
  <si>
    <t>Para visita hospitalar, será observado o que consta dos itens 3.1 e 6 das Instruções Gerais.</t>
  </si>
  <si>
    <t>RECÉM-NASCIDO</t>
  </si>
  <si>
    <t>1 - Será obedecido o que consta no item 6 das Instruções Gerais.</t>
  </si>
  <si>
    <t>2 - Em caso de parto múltiplo, o atendimento pediátrico a cada recém-nato deve ser considerado individualmente.</t>
  </si>
  <si>
    <t>3 - Se o recém-nascido permanecer internado após o terceiro dia, será feita guia de internação com o diagnóstico da patologia e fixado o porte, a partir daí, correspondente a UMA VISITA HOSPITALAR por dia até a alta, de acordo com o código 1.01.02.01-9 (Tratamento Clínico).</t>
  </si>
  <si>
    <t>4 - Atendimento em sala de parto de recém-nascido a termo com peso adequado para idade gestacional, sem patologia.</t>
  </si>
  <si>
    <t>5 - Atendimento ao recém-nascido prematuro ou que necessita de manobras de reanimação com uso de O2 sob pressão positiva e/ou entubação traqueal.</t>
  </si>
  <si>
    <t>UTI</t>
  </si>
  <si>
    <t>REMOÇÃO / ACOMPANHAMENTO DE PACIENTE</t>
  </si>
  <si>
    <t>OUTROS</t>
  </si>
  <si>
    <t>AVALIAÇÕES / ACOMPANHAMENTOS</t>
  </si>
  <si>
    <t>REABILITAÇÕES - SESSÕES</t>
  </si>
  <si>
    <t>1 - O tratamento global da paralisia cerebral e retardo do desenvolvimento psicomotor inclui a Terapia Ocupacional, o Treino da Atividade da Vida Diária e a Terapia da Linguagem.</t>
  </si>
  <si>
    <t>3 - A remuneração prevista para as sessões de quimioterapia já contempla a visita hospitalar. Aos portes destas sessões aplica-se o disposto no item 6 das Instruções Gerais, que se refere a paciente internado.</t>
  </si>
  <si>
    <t>4 - Os atos médicos praticados pelo anestesiologista, quando houver necessidade do concurso desse profissional, serão valorados pelo porte 1, código 3.16.02.31-2.</t>
  </si>
  <si>
    <t>5 - Referente ao código 2.01.04.38-3:</t>
  </si>
  <si>
    <t>6 - A cada 10 sessões, em período não inferior a 30 dias, será realizada pelo FISIATRA uma revisão, que é equivalente a uma consulta médica assim remunerada.</t>
  </si>
  <si>
    <t xml:space="preserve"> OBSERVAÇÕES:</t>
  </si>
  <si>
    <t>ORIENTAÇÕES REFERENTES A PROCEDIMENTOS CLÍNICOS AMBULATORIAIS E HOSPITALARES</t>
  </si>
  <si>
    <t>PROCEDIMENTOS</t>
  </si>
  <si>
    <t>OBSERVAÇÕES REFERENTES A QUEIMADURAS:</t>
  </si>
  <si>
    <t>LÁBIO</t>
  </si>
  <si>
    <t>BOCA</t>
  </si>
  <si>
    <t>LÍNGUA</t>
  </si>
  <si>
    <t>FARINGE</t>
  </si>
  <si>
    <t>LARINGE</t>
  </si>
  <si>
    <t>TRAUMA CRÂNIO-MAXILO-FACIAL</t>
  </si>
  <si>
    <t>CIRURGIA REPARADORA E FUNCIONAL DA FACE</t>
  </si>
  <si>
    <t>FACE</t>
  </si>
  <si>
    <t>MANDÍBULA</t>
  </si>
  <si>
    <t>PESCOÇO</t>
  </si>
  <si>
    <t>TIREÓIDE</t>
  </si>
  <si>
    <t>PARATIREÓIDE</t>
  </si>
  <si>
    <t>CRÂNIO</t>
  </si>
  <si>
    <t>Os procedimentos com esvaziamento ganglionar incluem ligadura de vasos e traqueostomia.</t>
  </si>
  <si>
    <t>PÁLPEBRA</t>
  </si>
  <si>
    <t>CAVIDADE ORBITÁRIA</t>
  </si>
  <si>
    <t>CONJUNTIVA</t>
  </si>
  <si>
    <t>CÓRNEA</t>
  </si>
  <si>
    <t>CÂMARA ANTERIOR</t>
  </si>
  <si>
    <t>CRISTALINO</t>
  </si>
  <si>
    <t>CORPO VÍTREO</t>
  </si>
  <si>
    <t>ESCLERA</t>
  </si>
  <si>
    <t>BULBO OCULAR</t>
  </si>
  <si>
    <t>ÍRIS E CORPO CILIAR</t>
  </si>
  <si>
    <t>MÚSCULOS</t>
  </si>
  <si>
    <t>RETINA</t>
  </si>
  <si>
    <t>VIAS LACRIMAIS</t>
  </si>
  <si>
    <t>PAVILHÃO AURICULAR</t>
  </si>
  <si>
    <t>ORELHA EXTERNA</t>
  </si>
  <si>
    <t>ORELHA MÉDIA</t>
  </si>
  <si>
    <t>ORELHA INTERNA</t>
  </si>
  <si>
    <t>NARIZ</t>
  </si>
  <si>
    <t>SEIOS PARANASAIS</t>
  </si>
  <si>
    <t>OBSERVAÇÕES</t>
  </si>
  <si>
    <t>Indicações da patologia com os respectivos CID-10:</t>
  </si>
  <si>
    <t>Procedimentos excludentes:</t>
  </si>
  <si>
    <t>PAREDE TORÁCICA</t>
  </si>
  <si>
    <t>MAMAS</t>
  </si>
  <si>
    <t>TRANSPLANTES MÚSCULO-CUTÂNEOS (COM MICROANASTOMOSES VASCULARES)</t>
  </si>
  <si>
    <t>TRANSPLANTES MUSCULARES (COM MICROANASTOMOSES VASCULARES)</t>
  </si>
  <si>
    <t>TRANSPLANTES DE DEDOS DO PÉ PARA A MÃO</t>
  </si>
  <si>
    <t>TRAÇÃO</t>
  </si>
  <si>
    <t>RETIRADA DE MATERIAL DE SÍNTESE</t>
  </si>
  <si>
    <t>IMOBILIZAÇÕES PROVISÓRIAS - TALAS GESSADAS</t>
  </si>
  <si>
    <t>APARELHOS GESSADOS</t>
  </si>
  <si>
    <t>OUTROS PROCEDIMENTOS / PUNÇÕES</t>
  </si>
  <si>
    <t>RETIRADA DE CORPO ESTRANHO</t>
  </si>
  <si>
    <t>COLUNA VERTEBRAL</t>
  </si>
  <si>
    <t>Segmento em coluna vertebral:</t>
  </si>
  <si>
    <t>ARTICULAÇÃO ESCÁPULO-UMERAL E CINTURA ESCAPULAR</t>
  </si>
  <si>
    <t>BRAÇO</t>
  </si>
  <si>
    <t>COTOVELO</t>
  </si>
  <si>
    <t>PUNHO</t>
  </si>
  <si>
    <t>MÃO</t>
  </si>
  <si>
    <t>CINTURA PÉLVICA</t>
  </si>
  <si>
    <t>ARTICULAÇÃO COXO-FEMORAL</t>
  </si>
  <si>
    <t>COXA / FÊMUR</t>
  </si>
  <si>
    <t>JOELHO</t>
  </si>
  <si>
    <t>PERNA</t>
  </si>
  <si>
    <t>TORNOZELO</t>
  </si>
  <si>
    <t>PÉ</t>
  </si>
  <si>
    <t>MÚSCULOS E FASCIAS</t>
  </si>
  <si>
    <t>TENDÕES, BURSAS E SINÓVIAS</t>
  </si>
  <si>
    <t>OSSOS</t>
  </si>
  <si>
    <t>1 - Nos portes atribuídos aos procedimentos ortopédicos e traumatológicos já está incluída a primeira imobilização. Em se tratando de entorses, contusões e distensões musculares, a valoração do ato corresponderá à consulta acrescida da imobilização realizada.</t>
  </si>
  <si>
    <t>2 - Havendo necessidade de troca de aparelho gessado em ato posterior, a ele corresponderá novo porte, que será valorado com observância da presente Classificação.</t>
  </si>
  <si>
    <t>3 - Para o tratamento clínico em regime de internação, o porte equivalerá a uma visita hospitalar.</t>
  </si>
  <si>
    <t>4 - Revisão de coto de amputação, equivale à metade dos portes estipulados para a amputação do mesmo segmento, com direito a 1 auxiliar.</t>
  </si>
  <si>
    <t>5 - Nos atendimentos ortopédicos e traumatológicos não tratados cirurgicamente nem submetidos a manobras incruentas, além da consulta inicial, será remunerada uma segunda consulta dentro dos primeiros 15 dias, quando efetivamente realizada.</t>
  </si>
  <si>
    <t>6 - Referente aos códigos, 3.07.33.00-6, 3.07.34.00-2, 3.07.35.00-9, 3.07.36.00-5, 3.07.37.00-1, 3.07.38.00-8:</t>
  </si>
  <si>
    <t># Exclui a captura e transposição de enxertos, devem ser cobrados em código específico.</t>
  </si>
  <si>
    <t>TRAQUÉIA</t>
  </si>
  <si>
    <t>BRÔNQUIOS</t>
  </si>
  <si>
    <t>PULMÃO</t>
  </si>
  <si>
    <t>PLEURA</t>
  </si>
  <si>
    <t>MEDIASTINO</t>
  </si>
  <si>
    <t>DIAFRAGMA</t>
  </si>
  <si>
    <t>DEFEITOS CARDÍACOS CONGÊNITOS</t>
  </si>
  <si>
    <t>VALVOPLASTIAS</t>
  </si>
  <si>
    <t>CORONARIOPATIAS</t>
  </si>
  <si>
    <t>MARCA-PASSO</t>
  </si>
  <si>
    <t>OUTROS PROCEDIMENTOS</t>
  </si>
  <si>
    <t>CIRURGIA ARTERIAL</t>
  </si>
  <si>
    <t>CIRURGIA VENOSA</t>
  </si>
  <si>
    <t>Classificação e graduação das doenças venosas (CEAP):</t>
  </si>
  <si>
    <t>FÍSTULAS ARTERIOVENOSAS CONGÊNITAS OU ADQUIRIDAS</t>
  </si>
  <si>
    <t>PO</t>
  </si>
  <si>
    <t>HEMODIÁLISE DE CURTA E LONGA PERMANÊNCIA</t>
  </si>
  <si>
    <t>CIRURGIA VASCULAR DE URGÊNCIA</t>
  </si>
  <si>
    <t>HEMODINÂMICA - CARDIOLOGIA INTERVENCIONISTA (PROCEDIMENTOS DIAGNÓSTICOS)</t>
  </si>
  <si>
    <t>HEMODINÂMICA - CARDIOLOGIA INTERVENCIONISTA (PROCEDIMENTOS TERAPÊUTICOS)</t>
  </si>
  <si>
    <t>ACESSOS VASCULARES</t>
  </si>
  <si>
    <t>CIRURGIA LINFÁTICA</t>
  </si>
  <si>
    <t>PERICÁRDIO</t>
  </si>
  <si>
    <t>HIPOTERMIA</t>
  </si>
  <si>
    <t>MIOCÁRDIO</t>
  </si>
  <si>
    <t>ESÔFAGO</t>
  </si>
  <si>
    <t>ESTÔMAGO</t>
  </si>
  <si>
    <t>ÂNUS</t>
  </si>
  <si>
    <t>FÍGADO E VIAS BILIARES</t>
  </si>
  <si>
    <t>PÂNCREAS</t>
  </si>
  <si>
    <t>BAÇO</t>
  </si>
  <si>
    <t>PERITÔNIO</t>
  </si>
  <si>
    <t>ABDOME, PAREDE E CAVIDADE</t>
  </si>
  <si>
    <t>URETER</t>
  </si>
  <si>
    <t>BEXIGA</t>
  </si>
  <si>
    <t>URETRA</t>
  </si>
  <si>
    <t>PRÓSTATA E VESÍCULAS SEMINAIS</t>
  </si>
  <si>
    <t>ESCROTO</t>
  </si>
  <si>
    <t>TESTÍCULO</t>
  </si>
  <si>
    <t>EPIDÍDIMO</t>
  </si>
  <si>
    <t>CORDÃO ESPERMÁTICO</t>
  </si>
  <si>
    <t>PÊNIS</t>
  </si>
  <si>
    <t>VULVA</t>
  </si>
  <si>
    <t>VAGINA</t>
  </si>
  <si>
    <t>ÚTERO</t>
  </si>
  <si>
    <t>TUBAS</t>
  </si>
  <si>
    <t>OVÁRIOS</t>
  </si>
  <si>
    <t>PERÍNEO</t>
  </si>
  <si>
    <t>PARTOS E OUTROS PROCEDIMENTOS OBSTÉTRICOS</t>
  </si>
  <si>
    <t>ENCÉFALO</t>
  </si>
  <si>
    <t>MEDULA</t>
  </si>
  <si>
    <t>NERVOS PERIFÉRICOS</t>
  </si>
  <si>
    <t>Por serem excludentes, remunera-se apenas um dos portes do procedimento 3.14.02.03-8.</t>
  </si>
  <si>
    <t>NERVOS CRANIANOS</t>
  </si>
  <si>
    <t>SISTEMA NERVOSO AUTÔNOMO</t>
  </si>
  <si>
    <t>RENAL</t>
  </si>
  <si>
    <t>ACUPUNTURA</t>
  </si>
  <si>
    <t>ECG - TE</t>
  </si>
  <si>
    <t>TUBO DIGESTIVO</t>
  </si>
  <si>
    <t>SISTEMA NERVOSO</t>
  </si>
  <si>
    <t>2 - Aplica-se o previsto no item 6 das Instruções Gerais ao procedimento código 4.01.03.18-8.</t>
  </si>
  <si>
    <t>EXAMES ÓSTEO - MÚSCULO - ARTICULARES</t>
  </si>
  <si>
    <t>FUNÇÃO RESPIRATÓRIA</t>
  </si>
  <si>
    <t>ENDOSCOPIA DIAGNÓSTICA</t>
  </si>
  <si>
    <t>ENDOSCOPIA INTERVENCIONISTA</t>
  </si>
  <si>
    <t>BIOQUÍMICA</t>
  </si>
  <si>
    <t>COPROLOGIA</t>
  </si>
  <si>
    <t>ENDOCRINOLOGIA LABORATORIAL</t>
  </si>
  <si>
    <t>IMUNOLOGIA</t>
  </si>
  <si>
    <t>LÍQUIDOS (CEFALORRAQUEANO (LÍQUOR), SEMINAL, AMINÓTICO, SINOVIAL E OUTROS)</t>
  </si>
  <si>
    <t>SEMINAL</t>
  </si>
  <si>
    <t>AMINIÓTICA</t>
  </si>
  <si>
    <t>MICROBIOLOGIA</t>
  </si>
  <si>
    <t>SINOVIAL E OUTROS</t>
  </si>
  <si>
    <t>DIVERSOS</t>
  </si>
  <si>
    <t>TOXICOLOGIA / MONITORIZAÇÃO TERAPÊUTICA</t>
  </si>
  <si>
    <t>BIOLOGIA MOLECULAR</t>
  </si>
  <si>
    <t>TRANSFUSÃO</t>
  </si>
  <si>
    <t>PROCESSAMENTO</t>
  </si>
  <si>
    <t>3 - Por PROCEDIMENTO entende-se todos os exames pré-transfusionais realizados como determinação do grupo sanguíneo ABO E Rh e pesquisa de anticorpos irregulares no sangue do receptor, prova de compatibilidade, reações sorológicas e taxas de utilização de materiais descartáveis para coleta de amostra.</t>
  </si>
  <si>
    <t>INSTRUÇÕES TÉCNICAS:</t>
  </si>
  <si>
    <t>CITOGENÉTICA</t>
  </si>
  <si>
    <t>GENÉTICA BIOQUÍMICA</t>
  </si>
  <si>
    <t>GENÉTICA MOLECULAR</t>
  </si>
  <si>
    <t>CARDIOVASCULAR - IN VIVO</t>
  </si>
  <si>
    <t>O procedimento 4.07.01.14-0 não inclui teste ergométrico convencional (4.01.01.04-5), nem o teste ergométrico computadorizado (4.01.01.03-7), que devem ser remunerados à parte, desde de que realizados por médico.</t>
  </si>
  <si>
    <t>DIGESTIVO - IN VIVO</t>
  </si>
  <si>
    <t>ENDÓCRINO - IN VIVO</t>
  </si>
  <si>
    <t>GENITURINÁRIO - IN VIVO</t>
  </si>
  <si>
    <t>HEMATOLÓGICO - IN VIVO</t>
  </si>
  <si>
    <t>MÚSCULO - ESQUELÉTICO - IN VIVO</t>
  </si>
  <si>
    <t>NERVOSO - IN VIVO</t>
  </si>
  <si>
    <t>ONCOLOGIA / INFECTOLOGIA - IN VIVO</t>
  </si>
  <si>
    <t>RESPIRATÓRIO - IN VIVO</t>
  </si>
  <si>
    <t>TERAPIA - IN VIVO</t>
  </si>
  <si>
    <t>CRÂNIO E FACE</t>
  </si>
  <si>
    <t>1 - Na Classificação estão incluídos os custos operacionais e os portes correspondentes aos atos médicos.</t>
  </si>
  <si>
    <t>2 - Para cada exame está previsto um consumo de filmes radiográficos ou documentação calculados por índice atualizado pelo Colégio Brasileiro de Radiologia e Diagnóstico por Imagem, ou listagem oficial de preços.</t>
  </si>
  <si>
    <t>4 - Medicamentos, equipos, sondas, cateteres, guias e material de assepsia não constam nesta Classificação, seu reembolso será efetuado à parte, de acordo com listagem de preços atualizada.</t>
  </si>
  <si>
    <t>ESQUELETO TORÁCICO E MEMBROS SUPERIORES</t>
  </si>
  <si>
    <t>BACIA E MEMBROS INFERIORES</t>
  </si>
  <si>
    <t>TÓRAX</t>
  </si>
  <si>
    <t>SISTEMA DIGESTIVO</t>
  </si>
  <si>
    <t>SISTEMA URINÁRIO</t>
  </si>
  <si>
    <t>OUTROS EXAMES</t>
  </si>
  <si>
    <t>PROCEDIMENTOS ESPECIAIS</t>
  </si>
  <si>
    <t>NEURORRADIOLOGIA</t>
  </si>
  <si>
    <t>RADIOSCOPIA</t>
  </si>
  <si>
    <t>ANGIORRADIOLOGIA</t>
  </si>
  <si>
    <t>MÉTODOS INTERVENCIONISTAS / TERAPÊUTICOS POR IMAGEM</t>
  </si>
  <si>
    <t>INSTRUÇÕES ESPECÍFICAS PARA MÉTODOS DIAGNÓSTICOS E INTERVENCIONISTAS POR IMAGEM</t>
  </si>
  <si>
    <t>ULTRASSONOGRAFIA DIAGNÓSTICA</t>
  </si>
  <si>
    <t>3 - Medicamentos, equipamentos, sondas, cateteres, guias, contrastes e material de assepsia não constam desta Classificação. O reembolso será efetuado à parte, de acordo com listagem de preços atualizada.</t>
  </si>
  <si>
    <t>5 - Eventuais adequações de portes devem obedecer critérios técnicos recomendados e supervisionados pelo CBR.</t>
  </si>
  <si>
    <t>6 - ANGIOMEDULAR - previstos para seus portes a inclusão no máximo de 4 vasos para angiomedular cervical, 6 vasos para angiomedular torácica e 6 vasos para angiomedular tóraco-lombar.</t>
  </si>
  <si>
    <t>7 - Os procedimentos de Radiologia intervencionista serão valorados por vaso tratado, por número de cavidades drenadas e por número de corpos estranhos retirados.</t>
  </si>
  <si>
    <t>9 - Em exame medular de malformação incluem-se no máximo dois segmentos.</t>
  </si>
  <si>
    <t>11 - Quando realizado angiografia diagnóstica e/ou radiologia intervencionista sucessivas, para fins de valoração dos atos médicos praticados, deve ser observado o disposto no item 4 das Instruções Gerais.</t>
  </si>
  <si>
    <t>4 - Exames angiográficos e intervencionistas terão seus portes fixados independentemente de taxas de sala.</t>
  </si>
  <si>
    <t>8 - Em cada exame medular para tumores fica incluído somente um segmento.</t>
  </si>
  <si>
    <t>ULTRASSONOGRAFIA INTERVENCIONISTA</t>
  </si>
  <si>
    <t>2 - Estes valores devem ser reembolsados para exames com documentação ou filme de todos os órgãos examinados, e são calculados por índice atualizado pelo Colégio Brasileiro de Radiologia e Diagnóstico por Imagem.</t>
  </si>
  <si>
    <t>3 - Procedimentos intervencionistas orientados por ultra-som acrescem portes e normas do código 4.08.13.00-2.</t>
  </si>
  <si>
    <t>4 - Os atos médicos praticados pelo anestesiologista, quando houver necessidade do concurso deste especialista, serão valorados pelo porte 2, código 3.16.02.26-6.</t>
  </si>
  <si>
    <t>TOMOGRAFIA COMPUTADORIZADA DIAGNÓSTICA</t>
  </si>
  <si>
    <t>RESSONÂNCIA MAGNÉTICA DIAGNÓSTICA</t>
  </si>
  <si>
    <t>1 - Contrastes serão reembolsados à parte, de acordo com listagem de preços atualizada.</t>
  </si>
  <si>
    <t>3 - Tomografia computadorizada com procedimento intervencionista acresce portes do item 4.08.13.00-2.</t>
  </si>
  <si>
    <t>PROCEDIMENTOS / TÉCNICAS DE RADIOTERAPIA EXTERNA</t>
  </si>
  <si>
    <t>1 - Contraste paramagnético será reembolsado à parte, de acordo com listagem de preços atualizada.</t>
  </si>
  <si>
    <t>2 - Os valores referentes ao reembolso de filmes ou documentação são atualizados conforme índice divulgado pelo Colégio Brasileiro de Radiologia e Diagnóstico por Imagem ou listagem oficial de preços.</t>
  </si>
  <si>
    <t>Nos portes e custos operacionais dos procedimentos 4.12.03.02-0, 4.12.03.03-8, 4.12.03.04-6, 4.12.03.05-4, 4.12.03.06-2, 4.12.03.13-5, 4.12.03.14-3, acrescentar 20% quando associados a Radioterapia Guiada por Imagem (IGRT).</t>
  </si>
  <si>
    <t>PROCEDIMENTOS SECUNDÁRIOS DE RADIOTERAPIA EXTERNA</t>
  </si>
  <si>
    <t>PROCEDIMENTOS DE BRAQUITERAPIA</t>
  </si>
  <si>
    <t>1 - Serão valorados separadamente:</t>
  </si>
  <si>
    <t>3 - Os atos médicos praticados pelo anestesiologista, quando houver necessidade do concurso deste especialista, serão valorados pelo porte 3, código 3.16.02.29-0.</t>
  </si>
  <si>
    <t>4 - Observações referentes aos códigos:</t>
  </si>
  <si>
    <t>1 - Quando um procedimento oftalmológico monocular for realizado bilateralmente, remunera-se o custo operacional em 100% do valor previsto nesta Classificação para um lado, e em 70% para o outro. Este critério não se aplica aos portes do procedimento.</t>
  </si>
  <si>
    <t>2 - Os atos médicos praticados pelo anestesiologista, quando houver necessidade do concurso deste especialista, serão valorados pelo porte 1, código 3.16.02.30-4.</t>
  </si>
  <si>
    <t>PROCEDIMENTOS DIAGNÓSTICOS</t>
  </si>
  <si>
    <t>3 - Os atos médicos praticados pelo anestesiologista, quando houver necessidade do concurso deste especialista, serão valorados pelo porte 1, código 3.16.02.30-4.</t>
  </si>
  <si>
    <t>4 - Referente ao código 4.14.01.67-0:</t>
  </si>
  <si>
    <t>Retalho local ou regional</t>
  </si>
  <si>
    <t>Retalho muscular ou miocutâneo</t>
  </si>
  <si>
    <t>Mandibulectomia com ou sem esvaziamento orbitário e rinotomia lateral</t>
  </si>
  <si>
    <t>Microcirurgia para tumores extra-intradurais</t>
  </si>
  <si>
    <t>Biópsia escrotal</t>
  </si>
  <si>
    <t>Derivações em cirurgia fetal</t>
  </si>
  <si>
    <t>Bloqueio anestésico de plexos nervosos (lombossacro, braquial, cervical) para tratamento de dor</t>
  </si>
  <si>
    <t>Variabilidade da frequência cardíaca</t>
  </si>
  <si>
    <t>Eletroneuromiografia de segmento complementar</t>
  </si>
  <si>
    <t>Eletroneuromiografia de segmento especial</t>
  </si>
  <si>
    <t>Chagas, hemoaglutinação</t>
  </si>
  <si>
    <t>Chagas (machado guerreiro)</t>
  </si>
  <si>
    <t>TMO - prova cruzada para histocompatibilidade de transplante de medula óssea</t>
  </si>
  <si>
    <t>Baterias de testes químicos de triagem em urina para erros inatos do metabolismo (mínimo de seis testes)</t>
  </si>
  <si>
    <t>Dosagem quantitativa de ácidos orgânicos, carnitina, perfil de acilcarnitina, ácidos graxos de cadeia muito longa, para o diagnóstico de erros inatos do metabolismo (perfil em uma amostra)</t>
  </si>
  <si>
    <t>Análise de DNA fetal por sonda ou PCR por locus, por amostra</t>
  </si>
  <si>
    <t>Análise de DNA por sonda, ou PCR por locus, por amostra</t>
  </si>
  <si>
    <t>Extração de DNA (sangue, urina, líquido aminiótico, vilo trofoblástico etc.) Por amostra</t>
  </si>
  <si>
    <t>Hemoglobina fetal, dosagem</t>
  </si>
  <si>
    <t>Nefrectomia parcial laparoscópica unilateral</t>
  </si>
  <si>
    <t>Ablação percutânea de tumor hepático (qualquer método)</t>
  </si>
  <si>
    <t>Radioablação / termoablação de tumores hepáticos</t>
  </si>
  <si>
    <t>Tratamento de tumores neuroendócrinos</t>
  </si>
  <si>
    <t>Corpos estranhos - retirada sob anestesia geral / hospital (nariz) - por videoendoscopia</t>
  </si>
  <si>
    <t>Lobectomia pulmonar por videotoracoscopia</t>
  </si>
  <si>
    <t>Piloroplastia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</si>
  <si>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</si>
  <si>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</si>
  <si>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</si>
  <si>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</si>
  <si>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Enucleação de metástase hepáticas por videolaparoscopia</t>
  </si>
  <si>
    <t>Punção hepática para drenagem de abscessos por videolaparoscopia</t>
  </si>
  <si>
    <t>Ressecção de cisto hepático com hepatectomia por videolaparoscopia</t>
  </si>
  <si>
    <t>Ressecção de cisto hepático sem hepatectomia por videolaparoscopia</t>
  </si>
  <si>
    <t>Nefrectomia radical laparoscópica unilateral</t>
  </si>
  <si>
    <t>Nefrectomia total unilateral por videolaparoscopia</t>
  </si>
  <si>
    <t>Nefrectomia laparoscópica em doador vivo</t>
  </si>
  <si>
    <t>Nefroureterectomia com ressecção vesical laparoscópica unilateral</t>
  </si>
  <si>
    <t>Pieloplastia laparoscópica unilateral</t>
  </si>
  <si>
    <t>Pielolitotomia laparoscópica unilateral</t>
  </si>
  <si>
    <t>Ureteroureterostomia laparoscópica unilateral</t>
  </si>
  <si>
    <t>Cistectomia radical laparoscópica (inclui próstata ou útero)</t>
  </si>
  <si>
    <t>Histerectomia subtotal laparoscópica com ou sem anexectomia, uni ou bilateral - via alta</t>
  </si>
  <si>
    <t>Histerectomia total laparoscópica</t>
  </si>
  <si>
    <t>Histerectomia total laparoscópica ampliada</t>
  </si>
  <si>
    <t>Histerectomia total laparoscópica com anexectomia uni ou bilateral</t>
  </si>
  <si>
    <t>Ligamentopexia pélvica laparoscópica</t>
  </si>
  <si>
    <t>Omentectomia laparoscópica</t>
  </si>
  <si>
    <t>Ressecção ou ligadura laparoscópica de varizes pélvicas</t>
  </si>
  <si>
    <t>Secção laparoscópica de ligamentos útero-sacros</t>
  </si>
  <si>
    <t>Nefropexia laparoscópica unilateral</t>
  </si>
  <si>
    <t>Hepatite delta, antígeno, pesquisa e/ou dosagem</t>
  </si>
  <si>
    <t>Peptídio intestinal vasoativo, dosagem</t>
  </si>
  <si>
    <t>US de peça cirúrgica</t>
  </si>
  <si>
    <t>Espectroscopia por RM</t>
  </si>
  <si>
    <t>Terapia antineoplásica oral para tratamento do câncer</t>
  </si>
  <si>
    <t>Fornecimento de equipamentos coletores e adjuvantes para colostomia, ileostomia e urostomia, sonda vesical de demora e coletor de urina</t>
  </si>
  <si>
    <t>Exercícios de pleóptica</t>
  </si>
  <si>
    <t>Cauterização Química Vesical</t>
  </si>
  <si>
    <t>Bota de Unna - confecção</t>
  </si>
  <si>
    <t>Cirúrgia Micrográfica de Mohs</t>
  </si>
  <si>
    <t>Reconstrução Parcial do Lábio</t>
  </si>
  <si>
    <t>Osteomielite de costela ou esterno - tratamento conservador</t>
  </si>
  <si>
    <t>Necrose asséptica da cabeça femoral - tratamento conservador</t>
  </si>
  <si>
    <t>Lesão ligamentar aguda - tratamento conservador</t>
  </si>
  <si>
    <t>Alongamento de tendões - tratamento cruento</t>
  </si>
  <si>
    <t>Traqueostomia com retirada de corpo estranho</t>
  </si>
  <si>
    <t>Histerectomia puerperal</t>
  </si>
  <si>
    <t>Ácidos graxos cadeia muito longa</t>
  </si>
  <si>
    <t>Ameba, pesquisa</t>
  </si>
  <si>
    <t>AMP cíclico nefrogênico na urina (24h)</t>
  </si>
  <si>
    <t>AMP cíclico nefrogênico na urina (amostra isolada)</t>
  </si>
  <si>
    <t>Marcação pré-cirúrgica por nódulo - máximo de 3 nódulos por mama, por US (não inclui exame de imagem)</t>
  </si>
  <si>
    <t>Pressão arterial peniana</t>
  </si>
  <si>
    <t>Junta Médica - pagamento de honorários médicos referente a 3ª opinião, conforme resolução Consu nº 8</t>
  </si>
  <si>
    <t>Roturas do aparelho extensor de dedo - tratamento conservador</t>
  </si>
  <si>
    <t>Fêmur - descolamento epifisário de extremidades superior - tratamento conservador sem gesso</t>
  </si>
  <si>
    <t>Fêmur - descolamento epifisário de extremidades superior - tratamento conservador com gesso</t>
  </si>
  <si>
    <t>Hemácias, tempo de sobrevida</t>
  </si>
  <si>
    <t>INSTRUÇÕES GERAIS</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</si>
  <si>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</si>
  <si>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por esta Associação.</t>
  </si>
  <si>
    <t>1.2 Os portes representados ao lado de cada procedimento não expressam valores monetários, apenas estabelecem a comparação entre os diversos atos médicos no que diz respeito à sua complexidade técnica, tempo de execução, atenção requerida e grau de treinamento necessário para a capacitação do profissional que o realiza.</t>
  </si>
  <si>
    <t>1.3 A pontuação dos procedimentos médicos, que foi realizada por representantes das Sociedades Brasileiras de Especialidades com assessoria da FIPE – Fundação Instituto de Pesquisas Econômicas,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comprovadamente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</si>
  <si>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</si>
  <si>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</si>
  <si>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</si>
  <si>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</si>
  <si>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</si>
  <si>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3. NORMAS GERAIS</t>
  </si>
  <si>
    <t>3.2 PROCEDIMENTO POR VÍDEO</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</si>
  <si>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</si>
  <si>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</si>
  <si>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</si>
  <si>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</si>
  <si>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</si>
  <si>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</si>
  <si>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</si>
  <si>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</si>
  <si>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</si>
  <si>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</si>
  <si>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</si>
  <si>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observações específicas do capítulo.</t>
  </si>
  <si>
    <t>7. APLICAÇÃO</t>
  </si>
  <si>
    <t>7.1 As solicitações, autorizações, bem como eventuais negativas de consultas, exames e procedimentos deverão ser sempre realizadas por escrito e identificadas tanto por parte dos médicos como das operadoras.</t>
  </si>
  <si>
    <t>7.2 As interpretações referentes à aplicação desta Classificação de Procedimentos serão efetuadas com exclusividade pela Associação Médica Brasileira e suas Sociedades Brasileiras de Especialidade.</t>
  </si>
  <si>
    <t>7.5 As disposições específicas para os grupos de procedimentos constam no corpo de cada capítulo correspondente.</t>
  </si>
  <si>
    <t>7.6 Esta Classificação não expressa qualquer divisão por especialidade médica, havendo procedimentos mesclados em várias seções e realizados por várias especialidades. A abrangência de atuação médica de cada especialista ou clínico deve ser definida pelas Sociedades de Especialidade e a Associação Médica Brasileira.</t>
  </si>
  <si>
    <t>Endometriose peritoneal - tratamento cirúrgico via laparoscópica</t>
  </si>
  <si>
    <t>Nº DE AUX.</t>
  </si>
  <si>
    <t>% UCO</t>
  </si>
  <si>
    <t>- A consulta médica compreende a anamnese, o exame físico, conclusão diagnóstica, prognóstico e prescrição terapêutica caracterizando, assim, um ato médico completo (concluído ou não num único período de tempo).</t>
  </si>
  <si>
    <t>- Quando houver necessidade de exames complementares que não podem ser executados e apreciados nesse período de tempo, este ato médico terá continuidade e finalização quando o paciente retornar com os exames solicitados, não devendo, portanto, neste caso, ser considerado como uma nova consulta.</t>
  </si>
  <si>
    <t>-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</si>
  <si>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Nos casos de tratamentos prolongados, quando há necessidade periódica de reavaliação e até modificações terapêuticas, as respectivas consultas poderão ser cobradas.</t>
  </si>
  <si>
    <t>- Exigir que se cumpra a lei 9.656/98 quando a mesma estabelece que não pode haver limitação para o número de consultas médicas em clínicas básicas ou especializadas.</t>
  </si>
  <si>
    <t>VISITAS</t>
  </si>
  <si>
    <t xml:space="preserve"> - Nos portes indicados para o plantonista de UTI não estão incluídos: diálise, acesso vascular para hemodiálise, implante de marcapasso, traqueostomia. Tais procedimentos serão valorados à parte, respeitados os portes para eles previstos nesta Classificação Hierarquizada. </t>
  </si>
  <si>
    <t xml:space="preserve"> - Estão incluídos nos portes do plantonista: intubação, monitorizações clínicas com ou sem auxílio de equipamentos, desfibrilação e punção venosa (intracath).</t>
  </si>
  <si>
    <t xml:space="preserve"> - Os atos do médico assistente ou de especialistas, quando praticados por solicitação do intensivista, serão valorados considerando os atendimentos efetivamente realizados e registrados em prontuário.</t>
  </si>
  <si>
    <t xml:space="preserve"> - Será obedecido o que consta nos itens 2 e 6 das Instruções Gerais. Estes critérios não se aplicam aos portes do plantonista.</t>
  </si>
  <si>
    <t>a) Referente ao código 1.01.06.01-4:</t>
  </si>
  <si>
    <t>- Entende-se por aconselhamento genético o ato médico de avaliação de cada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</si>
  <si>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</si>
  <si>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Não se refere à consulta por patologia aguda ou crônica já identificada.</t>
  </si>
  <si>
    <t>-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</si>
  <si>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</si>
  <si>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do estado nutricional da criança pelos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</si>
  <si>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</si>
  <si>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</si>
  <si>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</si>
  <si>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</si>
  <si>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</si>
  <si>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</si>
  <si>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</si>
  <si>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</si>
  <si>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</si>
  <si>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</si>
  <si>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</si>
  <si>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</si>
  <si>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</si>
  <si>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MONITORIZAÇÕES</t>
  </si>
  <si>
    <t>REABILITAÇÕES</t>
  </si>
  <si>
    <t>Terapia oncológica com aplicação intra-arterial ou intravenosa de medicamentos com infusão de duração mínima de 6 horas - por dia subsequente de tratamento (até o início do próximo ciclo)</t>
  </si>
  <si>
    <t>2 - Os portes referentes às sessões de reabilitações e terapêuticas fisiátricas são devidos apenas quando realizadas por fisiatras. No caso de paciente internado, deverá ser observado o disposto no item 6 das Instruções Gerais.</t>
  </si>
  <si>
    <t>- É necessário a presença do médico durante a realização do ato. No caso de internação, não será remunerada nem a consulta nem a visita hospitalar.</t>
  </si>
  <si>
    <t>- É obrigatório para a realização do procedimento AGA: emissão de um laudo técnico, em duas vias, fornecido pelo médico geriatra dentro de um formulário específico, que serão entregues aos interessados.</t>
  </si>
  <si>
    <t>- A realização da AGA poderá ser anual, exceto intercorrências, como: infecções agudas, fraturas e acidentes vasculares. A Avaliação geriátrica ampla deverá ser realizada apenas por médicos geriatras.</t>
  </si>
  <si>
    <t>- O procedimento AGA é excludente à consulta geriátrica padrão.</t>
  </si>
  <si>
    <t xml:space="preserve">1) cabeça e pescoço; </t>
  </si>
  <si>
    <t xml:space="preserve">2) membro superior direito; </t>
  </si>
  <si>
    <t>3) membro superior esquerdo;</t>
  </si>
  <si>
    <t xml:space="preserve">4) face anterior do tórax; </t>
  </si>
  <si>
    <t xml:space="preserve">5) face posterior do tórax; </t>
  </si>
  <si>
    <t xml:space="preserve">6) abdome; </t>
  </si>
  <si>
    <t xml:space="preserve">7) nádegas (da cintura a raiz da coxa); </t>
  </si>
  <si>
    <t xml:space="preserve">8) coxa direita; </t>
  </si>
  <si>
    <t>9) coxa esquerda;</t>
  </si>
  <si>
    <t xml:space="preserve">10) conjunto perna e pé direito; </t>
  </si>
  <si>
    <t>11) conjunto perna e pé esquerdo e</t>
  </si>
  <si>
    <t>12) região genital e órgãos genitais externos.</t>
  </si>
  <si>
    <t>Referente ao código 2.01.04.41-3:</t>
  </si>
  <si>
    <t>Critérios que devem ser seguidos para sua indicação:</t>
  </si>
  <si>
    <t>Observações:</t>
  </si>
  <si>
    <t>Este procedimento está indicado para pacientes com depressões que não responderam a uma tentativa com uma droga antidepressiva, por um período de quatro semanas.</t>
  </si>
  <si>
    <t>Inicialmente o paciente tem indicação de 12 (doze) sessões e deverá passar por uma reavaliação médica. Caso necessário, o número de sessões poderá ser estendido de 20 (vinte) até 30 (trinta) sessões.</t>
  </si>
  <si>
    <t>Em caso de necessidade de tratamento de manutenção, este poderá ser realizado a cada 7 a 10 dias, por um período máximo de três meses.</t>
  </si>
  <si>
    <t>Pacientes com alucinações auditivas que não responderam ao tratamento com duas classes de antipsicóticos, por pelo menos três semanas, para cada grupo de drogas neurolépticas.</t>
  </si>
  <si>
    <t xml:space="preserve">Nesse caso são indicadas 10 sessões e o paciente reavaliado, caso necessário, o tratamento poderá se estender até 20 (vinte) sessões. </t>
  </si>
  <si>
    <t xml:space="preserve">Contraindicações: </t>
  </si>
  <si>
    <t>- Referente ao código 2.02.01.02-8:</t>
  </si>
  <si>
    <t xml:space="preserve"> - O acompanhamento será remunerado quando solicitado e justificado pelo cirurgião.</t>
  </si>
  <si>
    <t xml:space="preserve"> - Referente ao código 2.02.01.07-9:</t>
  </si>
  <si>
    <t xml:space="preserve"> - Quando necessário acompanhamento clínico diário além dos 15 dias previstos, a valoração do ato médico corresponderá a uma visita hospitalar diária.</t>
  </si>
  <si>
    <t>- Referente ao código 2.02.01.05-2 é previsto o porte anestésico 3.</t>
  </si>
  <si>
    <t>- Referente aos códigos 2.02.04.15-9 e 2.02.04.16-7:</t>
  </si>
  <si>
    <t>a) PACIENTE AMBULATORIAL</t>
  </si>
  <si>
    <t>- De acordo com o Capítulo I - CONSULTAS - (CÓDIGO 1.01.01.01-2)</t>
  </si>
  <si>
    <t>b) PACIENTE INTERNADO</t>
  </si>
  <si>
    <t>- O porte equivale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</si>
  <si>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</si>
  <si>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 a) ITENS 3.01.01.21-2, 3.01.01.22-0, 3.01.01.23-9, 3.01.01.28-0 e 3.01.01.38-7</t>
  </si>
  <si>
    <t>1 - Por unidade topográfica (UT) compreende-se segmento do corpo facilmente delimitável, que tem uma área aproximada de 9% de superficie corpórea. No corpo humano existem 11 (onze) UT: cabeça e pescoço - cada um dos membros superiores - face anterior do tórax - face posterior.</t>
  </si>
  <si>
    <t>2 -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coxo-femural, joelho, tornozelo (FONTE: Projeto Diretrizes AMB). Para efeito de codificação cada uma destas áreas nobres/especiais, quando atingida em qualquer extensão -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</si>
  <si>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 Número de auxiliares de cirurgia necessários para o tratamento:</t>
  </si>
  <si>
    <t>- 01 UT - não comporta auxílio;</t>
  </si>
  <si>
    <t>- 02 a 03 UTs - um auxiliar;</t>
  </si>
  <si>
    <t xml:space="preserve">- 04 ou mais UTs - dois auxiliares </t>
  </si>
  <si>
    <t>b) OBSERVAÇÕES GERAIS</t>
  </si>
  <si>
    <t xml:space="preserve">1 - Cada procedimento refere-se a um único ato cirúrgico. Aos procedimentos que necessitem de revisões ou atos cirúrgicos complementares </t>
  </si>
  <si>
    <t>2 - A qualquer outro tipo de intervenção de outros especialistas que eventualmente colaborarem no tratamento serão atribuídos portes de acordo com as classificações das respectivas especialidades.</t>
  </si>
  <si>
    <t>GlÂNDULAS SALIVARES</t>
  </si>
  <si>
    <t>Translocação etmóido orbital para tratamento do hipertelorismo miocutâneo associado a expansor de tecido - por lado</t>
  </si>
  <si>
    <t>SEQUELAS DE TRAUMA DA FACE</t>
  </si>
  <si>
    <t>Referente ao código 3.03.03.11-7:</t>
  </si>
  <si>
    <t>- procedimento indicado como tratamento adjuvante na exérese de tumor conjuntival;</t>
  </si>
  <si>
    <t>- procedimento indicado como tratamento principal de tumor de conjuntiva pequeno.</t>
  </si>
  <si>
    <t>OBERVAÇÃO:</t>
  </si>
  <si>
    <t>O transplante penetrante da córnea, isto é, envolvendo todas as camadas da mesma está previsto e codificado no Grupo 3.15.00.00-7 TRANSPLANTE DE ÓRGÃOS, assim como o procedimento de retirada da córnea para transplante.</t>
  </si>
  <si>
    <t>Infusão intravítrea de medicamento anti-inflamatório</t>
  </si>
  <si>
    <t>Referente aos códigos 3.03.07.13-9 e 3.03.07.14-7:</t>
  </si>
  <si>
    <t xml:space="preserve"> - No porte atribuído, já está incluído a paracentese da câmara anterior;</t>
  </si>
  <si>
    <t xml:space="preserve"> - Realização em ambiente estéril (centro cirúrgico) com internação de curta permanência, não inclusa;</t>
  </si>
  <si>
    <t>- Taxas, materiais e medicamentos não estão inclusos.</t>
  </si>
  <si>
    <t>Referente ao código 3.03.12.12-4:</t>
  </si>
  <si>
    <t xml:space="preserve"> - O procedimento de “Panfotocoagulação na retinopatia da prematuridade binocular” está indicado no estágio III da Retinopatia da Prematuridade (Diretrizes CBO).</t>
  </si>
  <si>
    <t>- A solicitação de exames complementares deverá observar os protocolos do Conselho Brasileiro de Oftalmologia.</t>
  </si>
  <si>
    <t>Referente ao código 3.05.02.36-5:</t>
  </si>
  <si>
    <t>- Rinossinusite frontal aguda recorrente (CID-10: J01.1);</t>
  </si>
  <si>
    <t>- Rinossinusite frontal crônica sem polipose (CID-10: J32.1);</t>
  </si>
  <si>
    <t>- Mucocele de seio frontal (CID-10: J34.1);</t>
  </si>
  <si>
    <t>- Seio frontal silencioso;</t>
  </si>
  <si>
    <t>- 3.05.02.21-7 - Sinusectomia frontal com retalho osteoplástico ou via coronal;</t>
  </si>
  <si>
    <t>- 3.05.02.22-5 - Sinusectomia fronto-etmoidal por via externa;</t>
  </si>
  <si>
    <t>- 3.05.02.26-8 - Sinusectomia frontal intranasal;</t>
  </si>
  <si>
    <t>- 3.05.02.27-6 - Sinusectomia frontal externa;</t>
  </si>
  <si>
    <t>- 3.05.02.35-7 - Sinusectomia frontal intranasal por videoendoscopia.</t>
  </si>
  <si>
    <t>TRANSPLANTES CUTÂNEOS (COM MICROANASTOMOSES VASCULARES)</t>
  </si>
  <si>
    <t>TRASPLANTES ÓSSEOS VASCULARIZADOS E TRANSPLANTES OSTEOMUSCULOCUTÂNEOS VASCULARIZADOS (COM MICROANASTOMOSES VASCULARES)</t>
  </si>
  <si>
    <t>MICROCIRURGIA NAS GRANDES RECONSTRUÇÕES DE CABEÇA E PESCOÇO, NAS EXTENSAS SUBSTÂNCIA E NA ABLAÇÃO DE TUMORES AO NÍVEL DOS MEMBROS (COM MICROANASTOMOSES VASCULARES</t>
  </si>
  <si>
    <t>REMPLANTES E REVASCULARIZAÇÕES DOS MEMBROS</t>
  </si>
  <si>
    <t>- Os honorários deste item incluem também outros procedimentos inerentes além das microanastomoses vasculares, como as osteossínteses tenorrafias, neurorrafias e o tratamento de tegumento cutâneo.</t>
  </si>
  <si>
    <t>- Refere-se a uma unidade motora de movimento, composta de duas vértebras, um disco invertebral e estruturas capsuloligamentares e musculares.</t>
  </si>
  <si>
    <t>ANTERBRAÇO</t>
  </si>
  <si>
    <t>PROCEDIMENTOS VIDEOARTROSCÓPIOS DE JOELHO</t>
  </si>
  <si>
    <t>PROCEDIMENTOS VIDEOARTROSCÓPIOS DE TORNOZELO</t>
  </si>
  <si>
    <t>PROCEDIMENTOS VIDEOARTROSCÓPIOS DE OMBRO</t>
  </si>
  <si>
    <t>PROCEDIMENTOS VIDEOARTROSCÓPIOS DE COTOVELO</t>
  </si>
  <si>
    <t>Osteocondroplastia - estabilização, ressecção e/ou plastia (enxertia) #</t>
  </si>
  <si>
    <t>Reconstrução, retencionamento ou reforço de ligamento #</t>
  </si>
  <si>
    <t>PROCEDIMENTOS VIDEOARTROSCÓPIOS DE PUNHO E TÚNEL DO CARPO</t>
  </si>
  <si>
    <t>Reconstrução, retencionamento ou reforço de ligamento ou reparo de cartilagem triangular #</t>
  </si>
  <si>
    <t>PROCEDIMENTOS VIDEOARTROSCÓPIOS DE COXOFEMORAL</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</si>
  <si>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as Instruções Gerais da CBHPM.</t>
  </si>
  <si>
    <t>b) Os procedimentos extra-articulares poderão ser associados a qualquer procedimento ou associações de procedimentos intra-articulares desta lista para conclusão em bom termo do ato médico cirúrgico ( retirada e transposições tendíneas, retirada e transposições osteocondrais, osteotomias). Estes atos estarão regidos pelas Instruções Gerais da CBHPM.</t>
  </si>
  <si>
    <t>- Classe 0 - Não apresenta doença venosa;</t>
  </si>
  <si>
    <t>- Classe 1 - Telengectasias e/ou veias reticulares (2 a 4 mm);</t>
  </si>
  <si>
    <t>- Classe 2 - Veias varicosas (&gt; 4 mm);</t>
  </si>
  <si>
    <t>- Classe 3 - Classe 2 + Edema;</t>
  </si>
  <si>
    <t>- Classe 4 - Classe 3 + Pigmentação, eczema e lipodermoesclerose;</t>
  </si>
  <si>
    <t>- Classe 5 - Classe 4 + Úlcera varicosa cicatrizada;</t>
  </si>
  <si>
    <t>- Classe 6 - Úlcera varicosa aberta.</t>
  </si>
  <si>
    <t>- Referente ao código: 3.09.09.03-1:</t>
  </si>
  <si>
    <t>O custo operacional inclui o uso do equipamento.</t>
  </si>
  <si>
    <t>Estudo hemodinâmico das cardiopatias congênitas estruturalmente  complexas (menos: CIA, CIV, PCA, Co, AO, estenose aórtica e pulmonar isoladas)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</si>
  <si>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</si>
  <si>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</si>
  <si>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</si>
  <si>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1) Referente ao código 3.09.12.00-8:</t>
  </si>
  <si>
    <t>2) Referente ao código 3.09.12.29-6:</t>
  </si>
  <si>
    <t>- O Procedimento “Implante por Cateter de Bioprótese Valvar Aórtica – TAVI” está condicionado a Diretriz de Utilização Terapêutica (DUT):</t>
  </si>
  <si>
    <t>- Os Códigos 4.09.02.07-2 Ecodopplercardiograma transoperatório (transesofágico ou epicárdico) (1a hora) e 4.09.02.08-0 Ecodopplercardiograma transoperatório (transesofágico ou epicárdico) - por hora suplementar, são compatíveis com o código 3.09.12.29-6 Implante por Cateter de Bioprótese Valvar Aórtica (TAVI), aplicando-se as regras previstas no item 4 das Instruções Gerais.</t>
  </si>
  <si>
    <t>- O procedimento é realizado de forma percutânea, contudo, quando for necessário a realização de acesso cirúrgico, por via femoral, subclávia, transaórtica ou transapical, deve-se observar o previsto no item 4.4 das Instruções Gerais da CBHPM: “4.4  Quando duas equipes distintas realizarem simultaneamente atos cirúrgicos diferentes, a cada uma delas será atribuído porte de acordo com o procedimento realizado e previsto nesta Classificação.”</t>
  </si>
  <si>
    <t>Procedimento excludente:</t>
  </si>
  <si>
    <t>- O código 3.09.12.24-5 Valvoplastia percutânea por via arterial ou venosa, não pode ser utilizado em adição ao Implante por Cateter de Bioprótese Valvar Aórtica para fins de valoração do porte dos serviços realizados pela equipe médica.</t>
  </si>
  <si>
    <t>1- Referente aos códigos: 3.09.01.00-6; 3.09.02.00-2; 3.09.03.00-9 e 3.09.05.00-1:</t>
  </si>
  <si>
    <t>As cirurgias cardíacas com circulação extracopórea compõem-se do procedimento principal acrescido dos códigos 3.09.05.03-6, 3.09.13.09-8, 3.09.06.16-4 e 3.09.05.04-4 observando-se o previsto nos itens 4.1 e 4.2 das Instruções Gerais.</t>
  </si>
  <si>
    <t>Quando utilizado enxerto com veia, acrescentar o Porte 3C, com artéria 5A.</t>
  </si>
  <si>
    <t>Os procedimentos códigos 3.09.15.02-3; 3.09.12.08-3; 2.02.01.03-6; 2.02.01.04-4; 2.02.01.05-2; 3.09.0.14-4; 3.09.04.08-0; 3.08.04.11-6; 3.08.04.13-2 e 2.01.04.04-9 são considerados atos integrantes da Cirurgia Cardíaca com circulação extracorpórea.</t>
  </si>
  <si>
    <t>INTESTINO</t>
  </si>
  <si>
    <t>Abscesso isquiorretal - drenagem</t>
  </si>
  <si>
    <t>Enucleação de metástases, por metástase</t>
  </si>
  <si>
    <t>RM, BACINETE E SUPRA-RENAL</t>
  </si>
  <si>
    <t>Cistectomia parcial laparoscópica</t>
  </si>
  <si>
    <t>Incontinência urinária masculina - sling</t>
  </si>
  <si>
    <t>1 - Custos operacionais referentes a acessórios e descartáveis serão ajustados diretamente e de comum acordo entre as partes.</t>
  </si>
  <si>
    <t>- Referente aos códigos 3.12.01.03-2 e 3.12.01.04-0:</t>
  </si>
  <si>
    <t>Quando orientados por US, acrescentar US Transretal (4.09.01.33-5).</t>
  </si>
  <si>
    <t>Referente ao código 3.12.05.07-0 -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</si>
  <si>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</si>
  <si>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</si>
  <si>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 em prontuários.</t>
  </si>
  <si>
    <t>- O médico que se propõe a realizar o procedimento de esterilização masculina deve estar habilitado para proceder a sua reversão.</t>
  </si>
  <si>
    <t>Miomectomia uterina laparoscópica</t>
  </si>
  <si>
    <t>Referente aos códigos 3.13.04.01-0 e 3.13.04.05-2: A esterilização feminina deve obedecer ao disposto na Lei 9.263, de 12 de janeiro de 1996.</t>
  </si>
  <si>
    <t>Diretrizes de utilização referente ao código 3.13.04.09-5:</t>
  </si>
  <si>
    <t>Condições elegíveis à esterilização através de dispositivo intratubário:</t>
  </si>
  <si>
    <t>- pacientes de alto risco cirúrgico</t>
  </si>
  <si>
    <t>- pacientes que não podem fazer uso de anestésico</t>
  </si>
  <si>
    <t>- pacientes com histórico de gestação de alto risco</t>
  </si>
  <si>
    <t>- pacientes cardiopatas com alto “score” de risco”pré-operatório</t>
  </si>
  <si>
    <t>- pacientes portadoras de níveis glicêmicos permanentemente elevados e de difícil controle</t>
  </si>
  <si>
    <t>- pacientes portadoras de hepatopatias</t>
  </si>
  <si>
    <t>- pacientes portadoras de obesidade mórbida</t>
  </si>
  <si>
    <t>- pacientes portadoras do vírus HIV/AIDS</t>
  </si>
  <si>
    <t>- pacientes portadoras de doenças psiquiátricas graves</t>
  </si>
  <si>
    <t>Condições não elegíveis à esterilização através de dispositivo intratubário:</t>
  </si>
  <si>
    <t>- pacientes grávidas ou com suspeita de gravidez</t>
  </si>
  <si>
    <t>- pacientes com menos de seis semanas da ocorrência de um parto ou interrupção da gravidez no segundo trimestre</t>
  </si>
  <si>
    <t>- pacientes portadoras de infecção ginecológica ativa ou recente</t>
  </si>
  <si>
    <t>- pacientes portadoras de tumor ginecológico maligno, suspeito ou conhecido</t>
  </si>
  <si>
    <t>- pacientes que fazem uso atualmente ou nos últimos três meses de corticosteróide</t>
  </si>
  <si>
    <t>- pacientes com incerteza de optar por um método contraceptivo  definitivo</t>
  </si>
  <si>
    <t>- o Implante de dispositivo intratubário não hormonal deve obedecer  ao disposto na Lei 9.263, de 12 de janeiro de 1.996</t>
  </si>
  <si>
    <t>- Implante de dispositivo intra-uterino (DIU) hormonal, código 3.13.03.29-3</t>
  </si>
  <si>
    <t>- Implante de dispositivo intra-uterino (DIU) não hormonal, código 3.13.03.26-9</t>
  </si>
  <si>
    <t>- Cirurgia esterilizadora feminina, código 3.13.04.01-0</t>
  </si>
  <si>
    <t>- Cirurgia esterilizadora feminina laparoscópica, código 3.13.04.05-2</t>
  </si>
  <si>
    <t>- Recanalização tubária – qualquer técnica, uni ou bilateral (com microscópio ou lupa), código 3.13.04.03-6</t>
  </si>
  <si>
    <t>- Recanalização tubária laparoscópica uni ou bilateral, código 3.13.04.07-9</t>
  </si>
  <si>
    <t>CAVIDADES E PAREDES PÉLVICAS</t>
  </si>
  <si>
    <t>Gravidez ectópica - cirurgia laparoscópica</t>
  </si>
  <si>
    <t>Referente ao código 3.13.09.12-7</t>
  </si>
  <si>
    <t>- Quando necessário poderá ser utilizado um auxiliar.</t>
  </si>
  <si>
    <t>Transplante penetrante da córnea</t>
  </si>
  <si>
    <t>A “Acupuntura por sessão” (código 3.16.01.01-4) é um dos procedimentos utilizados pela Acupunturiatria (especialidade médica da Acupuntura). O médico Acupunturiatra está apto a realizar o procedimento “estimulação elétrica transcutânea” (código 3.16.02.18-5), o qual faz parte de seu treinamento especializado. A Estimulação elétrica transcutânea é freqüentemente realizada em associação com a “acupuntura por sessão” (código 3.16.01.01-4), em razão da ação sinérgica e potencialização recíproca de efeitos proporcionada pela utilização associada de ambos. Nesse caso, a associação deve estar de acordo com as indicações terapêuticas previstas.</t>
  </si>
  <si>
    <t>BLOQUEIO ANESTÉSICOS DE NERVOS E ESTÍMULOS NEUROVASCULARES</t>
  </si>
  <si>
    <t>Por serem excludentes, remunera-se apenas um dos portes dos procedimentos: 3.16.02.04-5, 3.16.02.05-3, 3.16.02.06-1, 3.16.02.07-0, 3.16.02.08-8, 3.16.02.09-6, 3.16.02.10-0, 3.16.02.11-8, 3.16.02.12-6, 3.16.02.13-4, 3.16.02.14-2, 3.16.02.15-0, 3.16.02.16-9, 3.16.02.17-7, 3.16.02.18-5, 3.16.02.21-5, 3.16.02.22-3,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</si>
  <si>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</si>
  <si>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</si>
  <si>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</si>
  <si>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quadro abaixo:</t>
  </si>
  <si>
    <t>3. O porte anestésico "0" significa "NÃO PARTICIPAÇÃO DO ANESTESIOLOGISTA".</t>
  </si>
  <si>
    <t>4. Quando houver necessidade do concurso de anestesiologista em atos médicos que não tenham seus portes especialmente previstos na presente Classificação, a remuneração deste especialista será equivalente ao estabelecido para o PORTE 3, código 3.16.02.34-7.</t>
  </si>
  <si>
    <t>5. Nos atos cirúrgicos em que haja indicação de intervenção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</si>
  <si>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durante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</si>
  <si>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</si>
  <si>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correspondente a 30% dos portes previstos para o(s) ato(s) realizados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</si>
  <si>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</si>
  <si>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anestesiologista(s) referem-se exclusivamente à intervenção pessoal, livre de quaisquer despesas, mesmo as referentes a agentes anestésico, analgésicos, drogas, material descartável, tubos endotraqueais, seringas, agulhas, cateteres, "scalps", cal sodada, oxigênio, etc., empregados na realização do ato anestésico.</t>
  </si>
  <si>
    <t>11. O aluguel de equipamentos de controle e execução de anestesias será permitido através de instituição juridicamente estabelecida, seja com o hospital ou terceiros por ele contratados com valoração acordada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</si>
  <si>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</si>
  <si>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</si>
  <si>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Processamento auditivo central infantil (03 a 07 anos)</t>
  </si>
  <si>
    <t>Processamento auditivo central (acima de 07 anos)</t>
  </si>
  <si>
    <t>1 - A eletroneuromiografia inclui: eletromiografia, velocidade de condução e teste de estímulos.</t>
  </si>
  <si>
    <t>1 - Os procedimentos desta seção referem-se àqueles realizados em laboratórios gerais e especializados, consultórios e, nos procedimentos específicos que assim o permitirem, através de aparelhos portáteis.</t>
  </si>
  <si>
    <t>Endoscopia digestiva alta com cromoscopia e magnificação</t>
  </si>
  <si>
    <t>Enteroscopia (push enteroscopia)</t>
  </si>
  <si>
    <t>Colonoscopia com cromoscopia e magnificação</t>
  </si>
  <si>
    <t>Esclerose ou hemostasia química de varizes ou outras patologias hemorrágicas de esôfago, estômago ou duodeno</t>
  </si>
  <si>
    <t>Hemostasia térmica do esôfago, estômago ou duodeno</t>
  </si>
  <si>
    <t>Injeção de substância química não hemostática por endoscopia</t>
  </si>
  <si>
    <t>Mucosectomia do esôfago, estômago ou duodeno</t>
  </si>
  <si>
    <t>1. A consulta realizada previamente a procedimentos endoscópicos, com a finalidade de avaliação clínica e consequentemente classificação de risco do paciente, está incluída nos portes respectivos de cada procedimento. Porém, sempre que esta consulta contra-indicar o procedimento endoscópico, o médico endoscopista fará jus ao porte da consulta.</t>
  </si>
  <si>
    <t xml:space="preserve">2. Nos portes dos procedimentos intervencionistas já estão incluídos os respectivos exames diagnósticos. Contudo, quando realizados dois ou mais procedimentos intervencionistas pela mesma via de acesso, a valoração destes obedecerá ao item 4.1 das Instruções Gerais, desde que não haja um código específico para o conjunto. </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</si>
  <si>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</si>
  <si>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materiais de consumo (acessórios, descartáveis e medicamentos), que deverão ser ressarcidos tomando-se como base as listagens de preços vigentes no mercado. Os custos operacionais referentes às Ecoendoscopias e Enteroscopias serão ajustados diretamente e de comum acordo entre as partes.</t>
  </si>
  <si>
    <t xml:space="preserve">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 </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</si>
  <si>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</si>
  <si>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</si>
  <si>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Ácido micofenólico, dosagem soro</t>
  </si>
  <si>
    <t>Ácidos graxos cadeia longa</t>
  </si>
  <si>
    <t>Dissulfiram, dosagem</t>
  </si>
  <si>
    <t>Doxepina, dosagem</t>
  </si>
  <si>
    <t>Índice de proteína / creatinina</t>
  </si>
  <si>
    <t>Tripsina, dosagem</t>
  </si>
  <si>
    <t>Sangue oculto nas fezes, pesquisa imunológica</t>
  </si>
  <si>
    <t>Oograma nas fezes</t>
  </si>
  <si>
    <t>HEMATOLOGIA LABORATORIAL</t>
  </si>
  <si>
    <t>Alfa talassemia por biologia molecular</t>
  </si>
  <si>
    <t>CD52, marcador isolado</t>
  </si>
  <si>
    <t>CD3, imunofenotipagem</t>
  </si>
  <si>
    <t>Adesividade plaquetária</t>
  </si>
  <si>
    <t>Referente aos códigos 4.03.04.70-1, 4.03.04.71-0, 4.03.04.72-8, 4.03.04.73-6 e 4.03.04.74-4</t>
  </si>
  <si>
    <t>- Para esclarecimento diagnóstico definitivo, poderá ser necessária a realização de marcadores adicionais, segundo o código 4.03.04.08-6, para cada marcador excedente.</t>
  </si>
  <si>
    <t>Glicose após estímulo - glucagon</t>
  </si>
  <si>
    <t>Gonadotrófico coriônico - hemaglutinação  ou látex</t>
  </si>
  <si>
    <t>HGH estímulo com exercício e clonidina, HGH</t>
  </si>
  <si>
    <t>Insulina livre</t>
  </si>
  <si>
    <t>Insulina total e livre</t>
  </si>
  <si>
    <t>Prova de sobrecarga de glicose para insulina</t>
  </si>
  <si>
    <t xml:space="preserve">Teste com ACTH para dosagem de DHEA </t>
  </si>
  <si>
    <t>Teste com cálcio para dosar calcitonina (Calcitonina após estímulo com cálcio)</t>
  </si>
  <si>
    <t>Teste de estímulo com TRH para dosagem de GH</t>
  </si>
  <si>
    <t>Teste de estímulo do GH pela insulina (4 dosagens de GH)</t>
  </si>
  <si>
    <t>Teste de estímulo do GH pela insulina (cada dosagem de GH)</t>
  </si>
  <si>
    <t>Os procedimentos de Radioimunoensaio -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</si>
  <si>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HER-2 - dosagem do receptor</t>
  </si>
  <si>
    <t>Proteina C reativa, qualitativa, pesquisa</t>
  </si>
  <si>
    <t>Paracoccidioidomicose, anticorpos totais / IgG, dosagem</t>
  </si>
  <si>
    <t>Epstein BARR vírus antígeno precoce, anticorpos</t>
  </si>
  <si>
    <t>HIV1/2, anticorpos (teste rápido)</t>
  </si>
  <si>
    <t>Hepatite E, anticorpos IgG</t>
  </si>
  <si>
    <t>Hepatite E, anticorpos IgM</t>
  </si>
  <si>
    <t>HLA-DQ, teste de histocompatibilidade de alta resolução, sague total</t>
  </si>
  <si>
    <t>CEFALORRAQUEANO (LÍQUOR)</t>
  </si>
  <si>
    <t>Pesquisa de antígenos bacterianos</t>
  </si>
  <si>
    <t>Teste de sensibilidade mycobacterium cepas de bactérias</t>
  </si>
  <si>
    <t>Antígenos bacterianos - vários materiais</t>
  </si>
  <si>
    <t>Cultura para agentes multirresistentes, por material</t>
  </si>
  <si>
    <t>Cultura quantitativa queimados (pele)</t>
  </si>
  <si>
    <t>Cultura em leite materno</t>
  </si>
  <si>
    <t>Fungos morfologia - bioquímica</t>
  </si>
  <si>
    <t>Idenitificação de bactérias por método sorológico</t>
  </si>
  <si>
    <t>Líquido pleural citológico</t>
  </si>
  <si>
    <t>Epstein BARR vírus por PCR</t>
  </si>
  <si>
    <t>Hepatite C (quantitativo) por TMA</t>
  </si>
  <si>
    <t>HPV oncoproteínas virais E6/E7, pesquisa</t>
  </si>
  <si>
    <t>HIV amplificação do DNA por PCR</t>
  </si>
  <si>
    <t>Chlamydia, amplificação de DNA por PCR</t>
  </si>
  <si>
    <t>Mycobatéria, amplificação de DNA por PCR</t>
  </si>
  <si>
    <t>1 -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</si>
  <si>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Processamento o valor da taxa de bolsa plástica utilizada por hemocomponente assim como os materiais descartáveis para aplicação.</t>
  </si>
  <si>
    <t>4 - As reações sorológicas, pela sua multiplicidade e pelas diferenças regionais, serão valoradas de acordo com as necessidades e com códigos individualizados.</t>
  </si>
  <si>
    <t>5 - Nas exsanguíneo-transfusões, transfusões fetais intra-uterinas, operações de processadora automática de sangue, coleta de medula óssea por punção para transplante, coleta de célula tronco por processadora automática para transplante de medula óssea,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medula óssea por punção, serão necessários dois médicos auxiliares e um médico anestesista. Os atos médicos dos auxiliares devem ser valorados de acordo com o disposto no item 5 das Instruções Gerais.</t>
  </si>
  <si>
    <t>6 - O porte atribuído ao ato médico transfusional refere-se a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presencial pelo médico terapeuta de um ato transfusional durante toda sua duração em regme ambulatorial, este item poderá ser substituído pelo item 4.04.01.02-2.</t>
  </si>
  <si>
    <t>7 - Para pacientes internados, os portes dos procedimentos de ultrassonografia intervencionista obedecerão ao previsto no teim 6 das Instruções Gerais; este adicional contudo, não se aplica ao custo operacional. Os atendimentos de urgência e emergência obedecerão ao disposto no item 2 das Instruções Gerais.</t>
  </si>
  <si>
    <t>Cariótipo de sangue (técnicas com bandas) - Análise de 50 células para detecção de mosaicismo</t>
  </si>
  <si>
    <t>Dosagem quantitativa de carnitina e perfil de acilcarnitina, para o diagnóstico de erros inatos do metabolismo</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</si>
  <si>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</si>
  <si>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</si>
  <si>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Rastreamento neonatal para o diagnósitco de EIM e outras doenças</t>
  </si>
  <si>
    <t>Dosagem quantitativa de ácidos orgânicos para o diagnóstico de erros inatos do metabolismo (perfil de ácidos orgânicos numa amostra)</t>
  </si>
  <si>
    <t>Processamento de qualquer tipo de amostra biológica para estabilização do ácido nucléico, por amostra</t>
  </si>
  <si>
    <t>Extração, purificação e quantificação de ácido nucléico de qualquer tipo de amostra biológica, por amostra</t>
  </si>
  <si>
    <t>Amplificação do material genético (por PCR, PCR em tempo Real, LCR, RT-PCR ou outras técnicas), por primer utilizado, por amostra</t>
  </si>
  <si>
    <t>Análise de DNA por MLPA, por sonda de DNA utilizada, por amostra</t>
  </si>
  <si>
    <t>Análise de DNA pela técnica de Southern Blot, por sonda utilizada, por amostra</t>
  </si>
  <si>
    <t>Produção de DOT/SLOT-BLOT, por BLOT, por amostra</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</si>
  <si>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</si>
  <si>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</si>
  <si>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</si>
  <si>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</si>
  <si>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</si>
  <si>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</si>
  <si>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Validação pré-natal ou pós-natal de alteração cromossômica submicroscópica detectada no Rastreamento genômico, por FISH ou qPCR ou outra técnica, por locus, por amostra</t>
  </si>
  <si>
    <t>Citólogico em líquido ascético</t>
  </si>
  <si>
    <t>Citológico em líquido pericárdio</t>
  </si>
  <si>
    <t>Citológico em líquido sinovial</t>
  </si>
  <si>
    <t>Citológico em outros materiais</t>
  </si>
  <si>
    <t>DNA citometria de fluxo para na – outros materiais</t>
  </si>
  <si>
    <t>Imprint de gânglio</t>
  </si>
  <si>
    <t>Imprint de medula óssea</t>
  </si>
  <si>
    <t>Instabilidade de microssatélites (MSI), detecção por PCR, bloco de parafina</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</si>
  <si>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</si>
  <si>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</si>
  <si>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</si>
  <si>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</si>
  <si>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 xml:space="preserve">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separadamente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referidas na requisição médica ou informadas pelo paciente/familiar). </t>
  </si>
  <si>
    <t>6) Ref. 4.06.01.15-3: Cada revisão de lâmina deverá ser descrita e valorada individualmente, seguindo os príncípios descritos para biópsias e peças crirúrgicas (4.06.01.11-0, 4.06.01.20-0 e 4.06.01.21-8). Este código também é utilizado para remunerar recortes histológicos seriados, além de procedimento diagnóstico em cortes semifinos, sem utilização da microscopia eletrônica.</t>
  </si>
  <si>
    <t xml:space="preserve">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 </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</si>
  <si>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remunerados de acordo com o número de espécimes enviados, independente de serem colocados em um mesmo frasco.</t>
  </si>
  <si>
    <t xml:space="preserve">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laringectomia, mastectomia, nefrectomia, orquiectomia, pneumectomia (ou lobectomia), prostatectomia, quadrantectomia mamária. Retossigmoidectomia, segmento ósseo com neoplasia maligna, sigmoidectomia, tireoidectomia (ou lobectomia), vulvectomia, etc. Também estão incluídas as ressecções cutâneas ampliadas (para melanoma ou para tumores cutâneos com mais de 3,0 cm); as ressecções de tumores volumosos (maiores de 7,0 cm); as ressecções de órgão parenquimatosos, como segmentos pulmonares, hepáticos, renais, próstáticos, etc.; a placenta (disco placentário); em caso de gemelares, cada placenta é remunerada de forma independente. </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</si>
  <si>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</si>
  <si>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Referente ao codigo 4.07.08.12-8 - Quando associado à TC (PET-TC), será acrescido o código 4.10.01.22-2 (TC para PET dedicado oncológico).</t>
  </si>
  <si>
    <t>OUTROS - IN VIVO</t>
  </si>
  <si>
    <t>OBS.: Estes valores devem ser reembolsados para exames com documentação ou filme de todos os órgãos examinados.</t>
  </si>
  <si>
    <t>3 - Os radioisótopos e os respectivos fármacos específicos para cada exame serão reembolsados separadamente de acordo com listagem de preços atualizada, ou Unidade de Radiofármaco UR (*) do Colégio Brasileiro de Radiologia.</t>
  </si>
  <si>
    <t>5 - Tratamento de câncer de tireóide: as doses podem variar de 80 até 400 Mci.</t>
  </si>
  <si>
    <t>6 - Quando necessário procedimento sob assistência de anestesista, a este será atribuído porte 2, código 3.16.02.32-0.</t>
  </si>
  <si>
    <t>* - Observação: Os procedimentos do grupo - Radioimunoensaio - "IN VITRO" (4.07.12.00-1) - foram transferidos para o grupo Endocrinologia Laboratorial (4.03.05.00-7)</t>
  </si>
  <si>
    <t>RX - Crânio - 2 incidências</t>
  </si>
  <si>
    <t>RX - Crânio - 3 incidências</t>
  </si>
  <si>
    <t>RX - Crânio - 4 incidências</t>
  </si>
  <si>
    <t>RX - Orelha, mastóides ou rochedos - bilateral</t>
  </si>
  <si>
    <t>RX - Órbitas - bilateral</t>
  </si>
  <si>
    <t>RX - Seios da face</t>
  </si>
  <si>
    <t>RX - Sela túrcica</t>
  </si>
  <si>
    <t>RX - Maxilar inferior</t>
  </si>
  <si>
    <t>RX - Ossos da face</t>
  </si>
  <si>
    <t>RX - Arcos zigomáticos ou malar ou apófises estilóides</t>
  </si>
  <si>
    <t>RX - Articulação temporomandibular - bilateral</t>
  </si>
  <si>
    <t>RX - Adenóides ou cavum</t>
  </si>
  <si>
    <t>RX - Panorâmica de mandíbula (ortopantomografia)</t>
  </si>
  <si>
    <t>RX - Arcada dentária (por arcada)</t>
  </si>
  <si>
    <t>RX - Incidência adicional de crânio ou face</t>
  </si>
  <si>
    <t>RX - Coluna cervical - 3 incidências</t>
  </si>
  <si>
    <t>RX - Coluna cervical - 5 incidências</t>
  </si>
  <si>
    <t>RX - Coluna dorsal - 2 incidências</t>
  </si>
  <si>
    <t>RX - Coluna dorsal - 4 incidências</t>
  </si>
  <si>
    <t>RX - Coluna lombo-sacra - 3 incidências</t>
  </si>
  <si>
    <t>RX - Coluna lombo-sacra - 5 incidências</t>
  </si>
  <si>
    <t>RX - Sacro-coccix</t>
  </si>
  <si>
    <t>RX - Coluna dorso-lombar para escoliose</t>
  </si>
  <si>
    <t>RX - Coluna total para escoliose (telespondilografia)</t>
  </si>
  <si>
    <t>RX - Incidência adicional de coluna</t>
  </si>
  <si>
    <t>RX - Esterno</t>
  </si>
  <si>
    <t>RX - Articulação esternoclavicular</t>
  </si>
  <si>
    <t>RX - Costelas - por hemitórax</t>
  </si>
  <si>
    <t>RX - Clavícula</t>
  </si>
  <si>
    <t>RX - Omoplata ou escápula</t>
  </si>
  <si>
    <t>RX - Articulação acromioclavicular</t>
  </si>
  <si>
    <t>RX - Articulação escapuloumeral (ombro)</t>
  </si>
  <si>
    <t>RX - Braço</t>
  </si>
  <si>
    <t>RX - Cotovelo</t>
  </si>
  <si>
    <t>RX - Antebraço</t>
  </si>
  <si>
    <t>RX - Punho</t>
  </si>
  <si>
    <t>RX - Mão ou quirodáctilo</t>
  </si>
  <si>
    <t>RX - Mãos e punhos para idade óssea</t>
  </si>
  <si>
    <t>RX - Incidência adicional de membro superior</t>
  </si>
  <si>
    <t>RX - Bacia</t>
  </si>
  <si>
    <t>RX - Articulações sacroilíacas</t>
  </si>
  <si>
    <t>RX - Articulação coxofemoral (quadril)</t>
  </si>
  <si>
    <t>RX - Coxa</t>
  </si>
  <si>
    <t>RX - Joelho</t>
  </si>
  <si>
    <t>RX - Patela</t>
  </si>
  <si>
    <t>RX - Perna</t>
  </si>
  <si>
    <t>RX - Articulação tibiotársica (tornozelo)</t>
  </si>
  <si>
    <t>RX - Pé ou pododáctilo</t>
  </si>
  <si>
    <t>RX - Calcâneo</t>
  </si>
  <si>
    <t>RX - Panorâmica dos membros inferiores</t>
  </si>
  <si>
    <t>RX - Incidência adicional de membro inferior</t>
  </si>
  <si>
    <t>RX - Tórax - 1 incidência</t>
  </si>
  <si>
    <t>RX - Tórax - 2 incidências</t>
  </si>
  <si>
    <t>RX - Tórax - 3 incidências</t>
  </si>
  <si>
    <t>RX - Tórax - 4 incidências</t>
  </si>
  <si>
    <t>RX - Coração e vasos da base</t>
  </si>
  <si>
    <t>RX - Laringe ou hipofaringe ou pescoço (partes moles)</t>
  </si>
  <si>
    <t>RX - Esôfago</t>
  </si>
  <si>
    <t>RX - Estômago e duodeno</t>
  </si>
  <si>
    <t>RX - Esôfago - hiato - estômago e duodeno</t>
  </si>
  <si>
    <t>RX - Trânsito e morfologia do delgado</t>
  </si>
  <si>
    <t>RX - Estudo do delgado com duplo contraste</t>
  </si>
  <si>
    <t>Videodefecograma</t>
  </si>
  <si>
    <t>RX - Abdome simples</t>
  </si>
  <si>
    <t>RX - Abdome agudo</t>
  </si>
  <si>
    <t>RX - Mamografia convencional bilateral</t>
  </si>
  <si>
    <t>RX - Mamografia digital bilateral</t>
  </si>
  <si>
    <t>RX - Ampliação ou magnificação de lesão mamária</t>
  </si>
  <si>
    <t>RX - Esqueleto (incidências básicas de: crânio, coluna, bacia e membros)</t>
  </si>
  <si>
    <t>RX - Avaliação de fraturas vertebrais por DXA</t>
  </si>
  <si>
    <t>Biópsia percutânea de fragmento mamário por agulha grossa (core biopsy) orientada por estereotaxia (não inclui o exame de imagem)</t>
  </si>
  <si>
    <t>Biópsia percutânea de fragmento mamário por agulha grossa (core biopsy) orientada por RM (não inclui o exame de imagem)</t>
  </si>
  <si>
    <t>RX - Mamotomia por estereotaxia (não inclui o exame de imagem)</t>
  </si>
  <si>
    <t>RX - Mamotomia por US (não inclui o exame de imagem)</t>
  </si>
  <si>
    <t>Punção biópsia/aspirativa de órgão ou estrutura orientada por RX (não inclui o exame de base)</t>
  </si>
  <si>
    <t>Punção biópsia/aspirativa de órgão ou estrutura orientada por US (não inclui o exame de base)</t>
  </si>
  <si>
    <t>Punção biópsia/aspirativa de órgão ou estrutura orientada por TC (não inclui o exame de base)</t>
  </si>
  <si>
    <t>Punção biópsia/aspirativa de órgão ou estrutura orientada por RM (não inclui o exame de base)</t>
  </si>
  <si>
    <t>- Os atos médicos praticados pelo anestesiologista, quando houver necessidade do concurso deste especialista, serão valorados pelo porte 3, código 3.16.02.25-8.</t>
  </si>
  <si>
    <t>RX - Quimioterapia por cateter de tumor de cabeça e pescoço</t>
  </si>
  <si>
    <t>RX - Quimioembolização para tratamento de tumor hepático</t>
  </si>
  <si>
    <t>RX - Quimioterapia por cateter intra-arterial</t>
  </si>
  <si>
    <t>RX - Tratamento do vasoespasmo pós-trauma</t>
  </si>
  <si>
    <t>RX - Trombectomia mecânica para tratamento de TEP</t>
  </si>
  <si>
    <t>RX - Trombectomia mecânica venosa</t>
  </si>
  <si>
    <t>RX - Trombectomia medicamentosa para tratamento de TEP</t>
  </si>
  <si>
    <t>RX - Trombólise medicamentosa arterial ou venosa - por vaso</t>
  </si>
  <si>
    <t>RX - Trombólise medicamentosa em troncos supra-aórticos e intracranianos</t>
  </si>
  <si>
    <t>RX - 'Repermeabilização tubária para tratamento de infertilidade</t>
  </si>
  <si>
    <t>RX - Retirada percutânea de corpo estranho intravascular</t>
  </si>
  <si>
    <t>2 - Para cada exame está previsto documentação ou filmes calculados por índice atualizado pelo Colégio Brasileiro de Radiologia e Dignóstico por Imagem.</t>
  </si>
  <si>
    <t>10 - Angiografias por catéter (4.08.12.03-0, 4.08.12.04-9, 4.08.12.05-7, 4.08.12.06-5 e 4.08.12.07-3) incluem-se no máximo de 3 vasos.</t>
  </si>
  <si>
    <t>US - Globo ocular - bilateral</t>
  </si>
  <si>
    <t>US - Globo ocular com Doppler colorido - bilateral</t>
  </si>
  <si>
    <t>US - Glândulas salivares (todas)</t>
  </si>
  <si>
    <t>US - Torácico extracardíaco</t>
  </si>
  <si>
    <t>US - Mamas</t>
  </si>
  <si>
    <t>US - Abdome total (abdome superior, rins, bexiga, aorta, veia cava inferior e adrenais)</t>
  </si>
  <si>
    <t>US - Abdome superior (fígado, vias biliares, vesícula, pâncreas e baço)</t>
  </si>
  <si>
    <t>US - Retroperitônio (grandes vasos ou adrenais)</t>
  </si>
  <si>
    <t>US - Abdome inferior masculino (bexiga, próstata e vesículas seminais)</t>
  </si>
  <si>
    <t>US - Abdome inferior feminino (bexiga, útero, ovário e anexos)</t>
  </si>
  <si>
    <t>US - Dermatológico - pele e subcutâneo</t>
  </si>
  <si>
    <t>US - Órgãos superficiais (tireóide ou escroto ou pênis ou crânio)</t>
  </si>
  <si>
    <t>US - Estruturas superficiais (cervical ou axilas ou músculo ou tendão)</t>
  </si>
  <si>
    <t>US - Articular (por articulação)</t>
  </si>
  <si>
    <t>US - Obstétrica</t>
  </si>
  <si>
    <t>US - Obstétrica com Doppler colorido</t>
  </si>
  <si>
    <t>US - Obstétrica com translucência nucal</t>
  </si>
  <si>
    <t>US - Obstétrica morfológica</t>
  </si>
  <si>
    <t>US - Obstétrica gestação múltipla: cada feto</t>
  </si>
  <si>
    <t>US - Obstétrica gestação múltipla com Doppler colorido: cada feto</t>
  </si>
  <si>
    <t>US - Obstétrica 1º trimestre (endovaginal)</t>
  </si>
  <si>
    <t>US - Transvaginal (útero, ovários, anexos e vagina)</t>
  </si>
  <si>
    <t>US - Transvaginal para controle de ovulação (3 ou mais exames)</t>
  </si>
  <si>
    <t>US - Próstata transretal (não inclui abdome inferior masculino)</t>
  </si>
  <si>
    <t>US - Obstétrica: perfil biofísico fetal</t>
  </si>
  <si>
    <t>US - Ultrassonografia biomicroscópica - monocular</t>
  </si>
  <si>
    <t>US - Ultrassonografia diagnóstica - monocular</t>
  </si>
  <si>
    <t>US - Crânio para criança</t>
  </si>
  <si>
    <t>Ecodopplercardiograma com avaliação do sincronismo cardíaco</t>
  </si>
  <si>
    <t>Ecodopplercardiograma com estresse físico</t>
  </si>
  <si>
    <t>Ecodopplercardiograma sob estresse físico ou farmacológico com contraste</t>
  </si>
  <si>
    <t>Ecodopplercardiograma para ajuste de marca-passo</t>
  </si>
  <si>
    <t>US transretal radial</t>
  </si>
  <si>
    <t>US - Próstata (via abdominal)</t>
  </si>
  <si>
    <t>US - Aparelho urinário (rins, ureteres e bexiga)</t>
  </si>
  <si>
    <t>US - Obstétrica: com amniocentese</t>
  </si>
  <si>
    <t>US - Obstétrica 1º trimestre com punção: biópsia ou aspirativa</t>
  </si>
  <si>
    <t>US - Próstata transretal com biópsia - até 8 fragmentos</t>
  </si>
  <si>
    <t>US - Próstata transretal com biópsia - mais de 8 fragmentos</t>
  </si>
  <si>
    <t>US - Intra-operatório</t>
  </si>
  <si>
    <t>US - Monitorização por Doppler transcraniano</t>
  </si>
  <si>
    <t xml:space="preserve">4.09.02.99-4 </t>
  </si>
  <si>
    <t>- Referente aos códigos 4.09.02.03-0 e 4.09.02.04-8:</t>
  </si>
  <si>
    <t>Já incluem o código 4.09.01.33-5.</t>
  </si>
  <si>
    <t>- Referente ao código 4.09.02.13-7:</t>
  </si>
  <si>
    <t>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</si>
  <si>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 xml:space="preserve">4.09.99.00-9 </t>
  </si>
  <si>
    <t>1 - Os contrastes serão reembolsados, de acordo com listagem de preços atualizada.</t>
  </si>
  <si>
    <t>6 - Para pacientes internados, os portes dos procedimentos de ultrassonografia intervencionista obedecerão ao previsto no item 6 das Instruções Gerais; este adicional contudo, não se aplica ao custo operacional. Os atendimentos de urgência e emergência obedecerão ao disposto no item 2 das Instruções Gerais.</t>
  </si>
  <si>
    <t>TC - Crânio ou sela túrcica ou órbitas</t>
  </si>
  <si>
    <t>TC - Mastóides ou orelhas</t>
  </si>
  <si>
    <t>TC - Face ou seios da face</t>
  </si>
  <si>
    <t>TC - Articulações temporomandibulares</t>
  </si>
  <si>
    <t>TC - Dental (dentascan)</t>
  </si>
  <si>
    <t>TC - Pescoço (partes moles, laringe, tireóide, faringe e glândulas salivares)</t>
  </si>
  <si>
    <t>TC - Tórax</t>
  </si>
  <si>
    <t>TC - Abdome total (abdome superior, pelve e retroperitônio)</t>
  </si>
  <si>
    <t>TC - Abdome superior</t>
  </si>
  <si>
    <t>TC - Pelve ou bacia</t>
  </si>
  <si>
    <t>TC - Coluna cervical ou dorsal ou lombo-sacra (até 3 segmentos)</t>
  </si>
  <si>
    <t>TC - Coluna - segmento adicional</t>
  </si>
  <si>
    <t>TC - Articulação (esternoclavicular ou ombro ou cotovelo ou punho ou sacroilíacas ou coxofemoral ou joelho ou tornozelo) - unilateral</t>
  </si>
  <si>
    <t>TC - Segmento apendiculare (braço ou antebraço ou mão ou coxa ou perna ou pé) - unilateral</t>
  </si>
  <si>
    <t>TC - Mandíbula</t>
  </si>
  <si>
    <t xml:space="preserve">TC - Maxilar </t>
  </si>
  <si>
    <t>TOMOGRAFIA COMPUTADORIZADA INTERVENCIONISTA</t>
  </si>
  <si>
    <t>TC - Punção para introdução de contraste (Acrescentar o exame de base)</t>
  </si>
  <si>
    <t>Artro-TC (esternoclavicular ou ombro ou cotovelo ou punho ou sacroilíacas ou coxofemoral ou joelho ou tornozelo) – unilateral</t>
  </si>
  <si>
    <t>4 - Os atos médicos praticados pelo anestesiologista, quando houver necessidade do concurso deste especialista, serão valorados pelo porte 2, código 3.16.02.27-4.</t>
  </si>
  <si>
    <t>5 - TC volumetria de qualquer órgão ou estrutura, remunera-se o exame de base mais a reconstrução tridimensional, código 4.10.01.20-6 (exemplo: Volumetria hepática, corresponde aos códigos 4.10.01.10-9 + 4.10.01.20-6).</t>
  </si>
  <si>
    <t>6 - O código 4.10.01.21-4 Endoscopia virtual de qualuer órgão ou estrutura por TC, deve ser usado para exame de qualquer órgão ou estrutura e sua remuneração deve incluir o exame de base (exemplos: Colonoscopia virtual, corresponde aos códigos 4.10.01.09-5 + 4.10.01.21-4. Broncoscopia virtual, corresponde aos códigos 4.10.01.07-9 + 4.10.01.21-4).</t>
  </si>
  <si>
    <t>7 - Artro-TC ou Cisternografia, deve remunerar o exame de base mais a punção para introdução de contraste, código 4.10.02.04-0 (exemplos: Artro-TC corresponde aos códigos 4.10.01.04-4 ou 4.10.01.14-1 + 4.10.02.04-0; Cisternografia, corresponde aos códigos 4.10.01.01-0 + 4.10.02.04-0).</t>
  </si>
  <si>
    <t>RM - Crânio (encéfalo)</t>
  </si>
  <si>
    <t>RM - Sela túrcica (hipófise)</t>
  </si>
  <si>
    <t>RM - Base do crânio</t>
  </si>
  <si>
    <t>RM - Órbita bilateral</t>
  </si>
  <si>
    <t>RM - Ossos temporais bilateral</t>
  </si>
  <si>
    <t>RM - Face (inclui seios da face)</t>
  </si>
  <si>
    <t>RM - Articulação temporomandibular (bilateral)</t>
  </si>
  <si>
    <t>RM - Pescoço (nasofaringe, orofaringe, laringe, traquéia, tireóide, paratireóide)</t>
  </si>
  <si>
    <t>RM - Tórax (mediastino, pulmão, parede torácica)</t>
  </si>
  <si>
    <t>RM - Coração - morfológico e funcional</t>
  </si>
  <si>
    <t>RM - Coração - morfológico e funcional + perfusão + estresse</t>
  </si>
  <si>
    <t>RM - Coração - morfológico e funcional + perfusão + viabilidade miocárdica</t>
  </si>
  <si>
    <t>RM - Abdome superior (fígado, pâncreas, baço, rins, supra-renais, retroperitônio)</t>
  </si>
  <si>
    <t>RM - Pelve (não inclui articulações coxofemorais)</t>
  </si>
  <si>
    <t>RM - Fetal</t>
  </si>
  <si>
    <t>RM - Pênis</t>
  </si>
  <si>
    <t>RM - Bolsa escrotal</t>
  </si>
  <si>
    <t>RM - Coluna cervical ou dorsal ou lombar</t>
  </si>
  <si>
    <t>RM - Fluxo liquórico (como complementar)</t>
  </si>
  <si>
    <t>RM - Plexo braquial (desfiladeiro torácico) ou lombossacral (não inclui coluna cervical ou lombar)</t>
  </si>
  <si>
    <t>RM - Membro superior unilateral (não inclui mão e articulações)</t>
  </si>
  <si>
    <t>RM - Mão (não inclui punho)</t>
  </si>
  <si>
    <t>RM - Bacia (articulações sacroilíacas)</t>
  </si>
  <si>
    <t>RM - Coxa (unilateral)</t>
  </si>
  <si>
    <t>RM - Perna (unilateral)</t>
  </si>
  <si>
    <t>RM - Pé (antepé) - não inclui tornozelo</t>
  </si>
  <si>
    <t>RM - Articular (por articulação)</t>
  </si>
  <si>
    <t>RM - Mama (bilateral)</t>
  </si>
  <si>
    <t>Angio-RM venosa de crânio</t>
  </si>
  <si>
    <t>RESSONÂNCIA MAGNÉTCIA INTERVENCIONISTA</t>
  </si>
  <si>
    <t>3 - Estudo dinâmico por RM: acrescentar 50% ao valor do exame de base.</t>
  </si>
  <si>
    <t>4 - Os atos médicos praticados pelo anestesiologista, quando houver necessidade do concurso deste especialista, serão valorados pelo porte 3, código 3.16.02.28-2.</t>
  </si>
  <si>
    <t>Radioterapia  com Modulação da Intensidade do Feixe (IMRT) - por tratamento</t>
  </si>
  <si>
    <t>Sangues e derivados (por unidade)</t>
  </si>
  <si>
    <t>PROCEDIMENTOS SECUNDÁRIOS DE BRANQUITERAPIA</t>
  </si>
  <si>
    <t>- Fontes radioativas;</t>
  </si>
  <si>
    <t>- Exames de imagem (Radiografia, Ultrassonografia, Fluoroscopia, Tomografia Computadorizada e Ressonância Magnética Nuclear);</t>
  </si>
  <si>
    <t>- Cistoscopia;</t>
  </si>
  <si>
    <t>2 - O número de aplicações deve obedecer à normatização do Colégio Brasileiro de Radiologia e Diagnóstico por Imagem;</t>
  </si>
  <si>
    <t>- Código 4.12.03.01-1: Indicações CID-10: C69, H11.0, L91.0. Procedimentos Secundários: Planejamento simples.</t>
  </si>
  <si>
    <t>- Código 4.12.03.02-0, 4.12.03.03-8 e 4.12.03.04-6: Indicações CID-10: C11, C71.0, C71.1, C71.2, C71.3, C71.4, C71.5, C71.6, C71.7, C71.8, C71.9, C79.3, D43.0, D43.1, Q28.1, Q28.2. Procedimentos Secundários: Implantação de halo para radiocirurgia. Anestesia. Simulação intermediária ou complexa. Os demais procedimentos secundários (Planejamento computadorizado ou comp. tridimensional, Imobilizadores (da área a ser tratada), Filmes de Verificação, Colimação Individual), estão incluídos no valor do procedimento principal.</t>
  </si>
  <si>
    <t>- Código 4.12.03.05-4: Indicações CID-10: C00 a C16, C20 a C25, C30 a C39, C40, C41, C48 a C57, C61, C67, C69 a C83, C85, D05. Procedimentos Secundários: Simulação intermediária ou complexa. Anestesia. Os demais procedimentos secundários (Planejamento computadorizado ou comp. tridimensional, Imobilizadores (da área a ser tratada), Filmes de Verificação, Colimação Individual), estão incluídos no valor do procedimento principal.</t>
  </si>
  <si>
    <t>- Código 4.12.03.06-2: CID-10: C00 a C16, C20 a C25, C30 a C39, C40, C41, C48 a C57, C61, C67, C69 a C83, C85, D05. Procedimentos Secundários: Simulação intermediária ou complexa.Anestesia. Os demais procedimentos secundários (Planejamento computadorizado ou comp. tridimensional, Imobilizadores (da área a ser tratada), Filmes de Verificação, Colimação Individual), estão incluídos no valor do procedimento principal.</t>
  </si>
  <si>
    <t>- Código 4.12.03.07-0: Indicações CID-10: C00 a C54, C56 a C57, C60 a C75, C77 a C79, C81 a C85, C90 a C92, C96, C97, B07, B35.1, D05, D07.4, D10.6, D11, D16.4, D16.5, D18, D32, D33, D35, D37 a D44, D44.3, D44.4, D47, D48, D48.0, D48.1, E05.0, G35, G50.0, H05.1, H53.3, I25.1, L91.0, M15 a M19, M32.1, M35.0, M61, M65, M70, M75.2, M75.3, M75.5, M76, M77, M85.5, N48.0, N48.6, N6, T86.0. Procedimentos Secundários: Simulação simples, intermediária ou complexa. Planejamento simples ou computadorizado. Imobilizadores (da área a ser tratada). Filmes de Verificação. Colimação Individual. Anestesia.</t>
  </si>
  <si>
    <t>- Código 4.12.03.08-9: Indicações CID-10: C00 a C54, C56 a C57, C60 a C75, C77 a C79, C81 a C85, C90 a C92, C96, C97, D05, D07.4, D10.6, D11, D16.4, D16.5, D18, D32, D33, D35, D37 a D44, D44.3, D44.4, D47, D48, D48.0, E05.0, G35, G50.0, H05.1, H53.3, I25.1, M15 a M19, M32.1, M35.0, M61, M65, M70, M75.2, M75.3, M75.5, M76, M77, M85.5, N48.6, N62, T86.0. Procedimentos Secundários: Simulação simples, intermediária ou complexa. Planejamento simples ou computadorizado. Imobilizadores (da área a ser tratada). Filmes de Verificação. Colimação Individual. Anestesia.</t>
  </si>
  <si>
    <t>- Código 4.12.03.09-7: Indicações CID-10: C00 a C54, C56 a C57, C60 a C75, C77 a C79, C81 a C85, C90 a C92, C96, C97, D05, D07.4, D10.6, D11, D16.4, D16.5, D18, D32, D33, D35, D37 a D44, D44.3, D44.4, D47, D48, D48.0, E05.0, G35, G50.0, H05.1, H53.3, I25.1, M15 a M19, M32.1, M35.0, M61, M65, M70, M75.2, M75.3, M75.5, M76, M77, M85.5, N48.6, N62, T86.0. Procedimentos Secundários: Simulação simples, intermediária ou complexa. Planejamento simples ou computadorizado. Imobilizadores (da área a ser tratada). Filmes de Verificação. Colimação Individual. Anestesia.</t>
  </si>
  <si>
    <t>- Código 4.12.03.10-0: Indicações CID-10: C81 a C96, D46, D61.0, D61.2, D61.3. Procedimentos Secundários: Planejamento computadorizado. Imobilizadores (da área a ser tratada). Filmes de Verificação. Colimação Individual. Anestesia.</t>
  </si>
  <si>
    <t>- Código 4.12.03.11-9: Indicações CID-10: C79.5, C90.0. Procedimentos Secundários: Planejamento computadorizado. Imobilizadores (da área a ser tratada). Filmes de Verificação. Colimação Individual. Anestesia.</t>
  </si>
  <si>
    <t>- Código 4.12.03.12-7: Indicações CID-10: C46, C84.0 . Procedimentos Secundários: Planejamento computadorizado. Imobilizadores (da área a ser tratada). Filmes de Verificação. Colimação Individual. Anestesia.</t>
  </si>
  <si>
    <t>- Código 4.12.03.13-5 e 4.12.03.14-3: Indicações CID-10: C11, C71.0, C71.1, C71.2, C71.3, C71.4, C71.5, C71.6, C71.7, C71.8, C71.9, C79.3, D43.0, D43.1, Q28.1, Q28.2. Procedimentos Secundários: Simulação intermediária ou complexa. Anestesia. Os demais procedimentos secundários (Planejamento computadorizado ou comp. tridimensional, Imobilizadores (da área a ser tratada), Filmes de Verificação, Colimação Individual), estão incluídos no valor do procedimento principal.</t>
  </si>
  <si>
    <t>- Código 4.12.03.15-1: Indicações CID-10: C43, C44, C50, C79.2, B07, B35.1, D07.4, L91.0, M15 a M19, M35.0, M65, M70, M75.2, M75.3, M75.5, M76, M77, N48.6, T86.0. Procedimentos Secundários: Planejamento simples.</t>
  </si>
  <si>
    <t>- Código 4.12.03.16-0: Indicações CID-10: C16, C18 a C26, C48 a C55, C76 a C78. Procedimentos Secundários de: Os procedimentos secundários  (Planejamento computadorizado. Imobilizadores -da área a ser tratada-. Filmes de Verificação. Colimação Individual) estão incluídos no valor do procedimento principal.</t>
  </si>
  <si>
    <t>- Código 4.12.03.17-8, 4.12.03.18-6 e 4.12.03.19-4: CID-10: C15, C33, C34, C53, C54, C61, C67. Procedimentos Secundários: Simulação simples, intermediária ou complexa. Planejamento simples, computadorizado ou comp. Tridimensional. Imobilizadores (da área a ser tratada). Filmes de Verificação. Colimação Individual. Anestesia.</t>
  </si>
  <si>
    <t>- Código 4.12.05.01-4: Indicações CID-10: C15, C33 a C34. Procedimentos Secundários: Simulação intermediária ou complexa. Planejamento computadorizado ou comp. tridimensional. Anestesia.</t>
  </si>
  <si>
    <t>- Código 4.12.05.02-2: Indicações CID-10: C15, C33 a C34. Procedimentos Secundários: Internação (proteção radiológica). Simulação intermediária ou complexa. Planejamento computadorizado ou comp. tridimensional. Anestesia.</t>
  </si>
  <si>
    <t>- Código 4.12.05.03-0: Indicações CID-10: C00 a C14, C20, C21, C44, C49, C50, C51, C52, C57.3, C57.9, C60, C61. Procedimentos Secundários: Simulação intermediária ou complexa. Colocação e retirada dos cateteres. Planejamento computadorizado ou comp. tridimensional. Anestesia.</t>
  </si>
  <si>
    <t>- Código 4.12.05.04-9: Indicações CID-10: C00 a C06, C44, C49, C50, C51, C52, C57.3, C57.9, C60, C61. Procedimentos Secundários de Braquiterapia: Internação (proteção radiológica). Simulação intermediária ou complexa. Colocação e retirada dos cateteres. Planejamento computadorizado ou comp. tridimensional. Anestesia.</t>
  </si>
  <si>
    <t>- Código 4.12.05.05-7: Indicações CID-10: C61. Procedimentos Secundários: Internação (proteção radiológica). Simulação intermediária ou complexa. Colocação e retirada dos cateteres. Planejamento computadorizado ou comp. tridimensional. Anestesia.</t>
  </si>
  <si>
    <t>- Código 4.12.05.06-5: Indicações CID-10: C00 a C06, C44, C49, C50, C51, C52, C57.3, C57.9, C60, C61. Procedimentos Secundários: Internação  (proteção radiológica). Simulação intermediária ou complexa. Colocação e retirada dos cateteres. Planejamento computadorizado ou comp. tridimensional. Anestesia.</t>
  </si>
  <si>
    <t>- Código 4.12.05.07-3: Indicações CID-10: C11, C52 a C55. Procedimentos Secundários: Simulação intermediária ou complexa. Colocação e retirada dos cateteres. Planejamento computadorizado ou comp. tridimensional. Anestesia.</t>
  </si>
  <si>
    <t>- Código 4.12.05.08-1: Indicações CID-10: C11, C52 a C55. Procedimentos Secundários: Internação (proteção radiológica). Simulação intermediária ou complexa. Colocação e retirada dos cateteres. Planejamento computadorizado ou comp. tridimensional. Anestesia.</t>
  </si>
  <si>
    <t>- Código 4.12.05.09-0: Indicações CID-10: C63.2, C69.3. Procedimentos Secundários: Internação (proteção radiológica). Colocação e retirada da Placa. Planejamento computadorizado ou comp. tridimensional. Filmes de Verificação. Anestesia.</t>
  </si>
  <si>
    <t>- Código 4.12.05.10-3: Indicações CID-10: C44, C50, C60. Procedimentos Secundários: Internação (proteção radiológica). Simulação simples, intermediária ou complexa. Colocação e retirada dos cateteres. Planejamento computadorizado ou comp. tridimensional. Anestesia.</t>
  </si>
  <si>
    <t>- Código 4.12.05.11-1: Indicações CID-10: C44, C50, C60. Procedimentos Secundários: Internação (proteção radiológica). Simulação simples, intermediária ou complexa. Colocação e retirada dos cateteres. Planejamento computadorizado ou comp. tridimensional. Anestesia.</t>
  </si>
  <si>
    <t>- Código 4.12.05.12-0: Indicações CID-10: C00 a C14, C44, C50, C60. Procedimentos Secundários: Simulação simples, intermediária ou complexa. Colocação e retirada dos cateteres. Planejamento computadorizado ou comp. tridimensional. Anestesia.</t>
  </si>
  <si>
    <t>Coleta de raspado dérmico em lesões e sítios específicos para baciloscopia</t>
  </si>
  <si>
    <t>Colposcopia anal</t>
  </si>
  <si>
    <t>Colposcopia por vídeo</t>
  </si>
  <si>
    <t>Vulvoscopia por vídeo</t>
  </si>
  <si>
    <t xml:space="preserve">4.13.01.99-4 </t>
  </si>
  <si>
    <t xml:space="preserve">1 - Quando um procedimento oftalmológico monocular for realizado bilateralmente, remunera-se o custo operacional em 100% do valor previsto nesta Classificação para um lado, e em 70% para o outro. Este critério não se aplica aos portes do procedimento. </t>
  </si>
  <si>
    <t>3 - Referente aos códigos 4.13.01.54-4 e 4.13.01.55-2: O laudo deverá conter obrigatoriamente o registro de imagem – quando o equipamento de vídeo pertencer ao médico, este terá direito ao previsto na UCO valorada no procedimento.</t>
  </si>
  <si>
    <t>Avaliação da função muscular (por movimento) com equipamento mecânico (dinamometria/módulos de cargas)</t>
  </si>
  <si>
    <t>Teste de exercício em ergômetro com realização de gasometria arterial</t>
  </si>
  <si>
    <t>Teste de exercício em ergômetro com  monitorização da frequência cardíaca</t>
  </si>
  <si>
    <t>Teste de exercício em ergômetro com  monitorização do eletrocardiograma</t>
  </si>
  <si>
    <t>4.14.01.99-9</t>
  </si>
  <si>
    <t>1.1 - Extratos alergênicos utilizados nos testes cutâneo-alérgicos e de contato serão cobrados separadamente, de acordo com valores vigentes.</t>
  </si>
  <si>
    <t>1.2 - Custos operacionais referentes a acessórios e descatáveis utilizados na realização dos testes cutâneo-alérgicos e de contato serão ajustados diretamente e de comum acordo entre as partes.</t>
  </si>
  <si>
    <t>1.3 - Os portes atribuídos aos procedimentos de testes cutâneo-alérgicos e de contato realizados pelo(a) Alergologista referem-se exclusivamente ao ato médico.</t>
  </si>
  <si>
    <t xml:space="preserve">2 - Quando um procedimento oftalmológico monocular for realizado bilateralmente, remunera-se o custo operacional em 100% do valor previsto nesta Classificação para um lado, e em 70% para o outro. Este critério não se aplica aos portes do procedimento. </t>
  </si>
  <si>
    <t>- O kit descartável será negociado entre as partes.</t>
  </si>
  <si>
    <t>5 – Referente ao código 4.14.01.71-9:</t>
  </si>
  <si>
    <t>- O uso do teste de detecção da PAMG-1 está indicado quando a gestante se queixar de perda de líquido por via vaginal, e após o exame físico não se confirmar esta perda.</t>
  </si>
  <si>
    <t>- Também poderá ser usado em casos de trabalho de parto prematuro, quando há suspeita de rotura de bolsa e a não confirmação diagnóstica pelo exame físico.</t>
  </si>
  <si>
    <t xml:space="preserve">4.15.01.99-3 </t>
  </si>
  <si>
    <t xml:space="preserve">1.4 Os atendimentos contratados de acordo com esta Classificação de Procedimentos serão realizados em locais, dias e horários preestabelecidos. </t>
  </si>
  <si>
    <t>2.1.3 Ao ato médico iniciado no período normal e concluído no período de urgência/emergência, aplica-se o acréscimo de 30% quando mais da metade do procedimento for realizado no horário de urgência / emergência.</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</si>
  <si>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</si>
  <si>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</si>
  <si>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</si>
  <si>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 xml:space="preserve">4.5 Quando um ato cirúrgico for parte integrante de outro, valorar-se-á não o somatório do conjunto, mas apenas o ato principal. </t>
  </si>
  <si>
    <t xml:space="preserve">6.3 Eventuais acordos operacionais entre operadoras de serviços de saúde e hospitais não podem diminuir a quantificação dos portes estabelecidos para equipe médica, observados os itens acima (6.1 e 6.2). </t>
  </si>
  <si>
    <t xml:space="preserve">7.3 Cabe à Associação Médica Brasileira, com apoio das Sociedades Brasileiras de Especialidade, definir alterações nesta Classificação de Procedimentos sempre que julgar necessário corrigir, atualizar ou modificar o que nela estiver contido. </t>
  </si>
  <si>
    <t xml:space="preserve">7.4 A introdução de novos procedimentos nesta Classificação deverá passar por aprovação prévia de Câmara Técnica Permanente da CBHPM coordenada pela Associação Médica Brasileira, Conselho Federal de Medicina e Sociedades Brasileiras de Especialidade. À Comissão Nacional de Honorários Médicos caberá estabelecer a hierarquia e valoração dos novos procedimentos. Contudo, procedimentos de tecnologia recente que estejam sendo introduzidos na prática médica, mas ainda não codificados na presente Classificação, embora reconhecidos e considerados não experimentais, podem ser negociados diretamente entre as partes interessadas (prestadores e contratantes de serviços médicos). </t>
  </si>
  <si>
    <t>7 - Referente ao código 2.01.01.23-6:</t>
  </si>
  <si>
    <t>8 - A “Acupuntura por sessão” (código 3.16.01.01-4) é um dos procedimentos utilizados pela Acupunturiatria (especialidade médica da Acupuntura).  O médico acupunturiatra está apto a realizar o procedimento “infiltração de ponto-gatilho ou agulhamento seco por músculo” (código 2.01.03.30-1), o qual faz parte de sua formação especializada. Recomenda-se a infiltração (ou agulhamento seco) de até dois músculos por atendimento, pela possibilidade da desativação de pontos-gatilhos secundários por meio da acupuntura. Em havendo infiltração de fármacos, recomenda-se a realização, quando necessário, de até três infiltrações em um mesmo músculo num período de seis meses. A associação do referido procedimento com a “acupuntura por sessão” (código 3.16.01.01-4) deverá estar de acordo com as indicações terapêuticas previstas.</t>
  </si>
  <si>
    <t>9 - Por segmento corporal compreende-se como parte do corpo facilmente delimitável:</t>
  </si>
  <si>
    <t>a)     Preenchimento de Termo de Consentimento (paciente e responsável)</t>
  </si>
  <si>
    <t xml:space="preserve">b)    Definição de diagnóstico: </t>
  </si>
  <si>
    <t>-       Depressão - CID-10: F32, F33, F34, F34.8, F34.9, F38.0, F38.1, F38.8, F39, F31 .3, F31.4, F31.5, F31.7 e F31.9</t>
  </si>
  <si>
    <t>-       Alucinações auditivas em esquizofrenia – CID-10: F20.1, F20.2, F20.3, F20.5, F20.6 e F20.9</t>
  </si>
  <si>
    <t>a)     Epilepsia de difícil controle;</t>
  </si>
  <si>
    <t>b)    Hipertensão intracraniana;</t>
  </si>
  <si>
    <t>c)     Implante cerebral profundo;</t>
  </si>
  <si>
    <t>d)    Hemorragia cerebral recente.</t>
  </si>
  <si>
    <t xml:space="preserve">- Os atos médicos praticados pelo anestesiologista serão valorados pelo porte 1, código 3.16.02.31-2, quando houver necessidade da sua participação. </t>
  </si>
  <si>
    <t>- Barotrauma (barosinus) seio frontal (CID-10: T70.1);</t>
  </si>
  <si>
    <t>- Pneumo sinus dilatans de frontal.</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</si>
  <si>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</si>
  <si>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a)     Presença de estenose valvar aórtica acentuada, sintomática, definida como orifício valvar aórtico com área &lt; 1cm2 (ou &lt; 0,6 cm2/m2).</t>
  </si>
  <si>
    <t>b)    Idade &gt; 75 anos e alta probabilidade de morbidade e mortalidade cirúrgicas pela presença de comorbidades. São exemplos de tais condições clínicas: insuficiência renal; cirrose hepática; doença pulmonar crônica (por exemplo, FEV1 &lt; 1L ou uso de oxigenioterapia domiciliar); múltiplas cirurgias cardíacas prévias, especialmente com enxerto de artéria mamária prévio; aorta em porcelana; hipertensão arterial pulmonar (&gt; 60 mmHg); radioterapia torácica prévia; e fragilidade orgânica.</t>
  </si>
  <si>
    <t>c)     Presença de condição anatômica e morfológica favorável para o procedimento por cateter, incluindo a avaliação pormenorizada da via de acesso e do trajeto vascular, bem como dos aspectos cardíacos de interesse para a exequibilidade do procedimento. As vias de acesso femoral, subclávia, transaórtica ou transapical têm sido descritas, devendo a escolha da via de acesso ser efetuada por meio de avaliação pormenorizada caso a caso, obedecendo a parâmetros rígidos de seleção, específicos para cada prótese/sistema de entrega. A via de acesso adotada deve ser a menos invasiva possível e que apresente menor possibilidade de complicações. Na prática, observa-se que a via femoral é aquela com maior exequibilidade técnica e menor necessidade de envolvimento de múltiplos profissionais médicos, culminando por ser a mais comumente utilizada no dia-a-dia, o que faz dela, possivelmente, a via de escolha preferencial, quando tecnicamente factível.</t>
  </si>
  <si>
    <t>d)    A contraindicação à cirurgia convencional ou a definição do alto risco cirúrgico e, consequentemente, a indicação do tratamento por cateter devem ser, idealmente, conduzidas por equipe médica multidisciplinar.</t>
  </si>
  <si>
    <t>10) Ref. 4.06.01.22-6: Peças cirúrgicas adicionais são espécimes secundários de uma peça cirúrgica simples ou complexa, enviada em monobloco, ou de um espécime de amputação, como por exemplo, 1) Estruturas vizinhas – ligamentos, cordões, ductos, segmentos e musculatura esquelética, epíplon, mesentério, etc, sendo cada estrutura remunerada de forma independente; 2) Margens cirúrgicas (por margem) e cadeias linfonodais (por grupo de até seis linfonodos) de uma peça anatômica simples ou complexa; 3) Cordão umbilical e membranas de uma placenta. Admite-se a cobrança adicional de duas margens cirúrgicas nos espécimes de conização de colo uterino, (margens exo e endo cervicais) e de até cinco margens cirúrgicas nos espécimes de cirurgia oncológica radical. Cada procedimento deste código geralmente exige a confecção de um a três blocos histológicos.</t>
  </si>
  <si>
    <t>5 - Os procedimentos 4.09.01.33-5 Próstata transretal (não inclui abdome inferior masculino) e 4.09.01.17-3 Abdome inferior masculino (bexiga, próstata e vesículas seminais), não são remunerados concomitantemente; entretanto, poderão ser autorizados quando justificados pelo médico solicitante. Este critério se aplica também aos procedimentos 4.09.01.30-0 Transvaginal (inclui abdome inferior feminino) e 4.09.01.18-1 Abdome inferior feminino (bexiga, útero, ovário e anexo).</t>
  </si>
  <si>
    <t>3.1 Os portes atribuídos a cada procedimento cirúrgico incluem os cuidados pós-operatórios relacionados com o tempo de permanência do paciente no hospital, até 10 (dez) dias após o ato cirúrgico. Esgotado esse prazo, a valoração do porte passa ser regida conforme critérios estabelecidos para as visitas hospitalares (código 1.01.02.01-9), ou para as consultas em consultório (código 1.01.01.01-2), quando se fizer necessário um acompanhamento ambulatorial.</t>
  </si>
  <si>
    <t>R$ PA</t>
  </si>
  <si>
    <t>R$ FILME</t>
  </si>
  <si>
    <t>R$ UCO</t>
  </si>
  <si>
    <t>R$ AUX</t>
  </si>
  <si>
    <t>Consulta Eletiva</t>
  </si>
  <si>
    <t>Consulta em Pronto Socorro</t>
  </si>
  <si>
    <t>Filme</t>
  </si>
  <si>
    <t>Uco</t>
  </si>
  <si>
    <t>PORTES HM</t>
  </si>
  <si>
    <t>PORTES ANESTÉSICOS</t>
  </si>
  <si>
    <t>CAP. 4</t>
  </si>
  <si>
    <t>Código TUSS-CBHPM</t>
  </si>
  <si>
    <t xml:space="preserve">2.01.01.01-5 À 2.01.01.17-1 / 2.02.01.01-0 / 2.02.01.02-8 / 2.02.01.06-0 / 2.02.01.07-9 / 3.09.09.03-1 À 3.09.09.14-7  /3.10.08.02-0 À 3.10.08.11-9 </t>
  </si>
  <si>
    <t>Nefrologia</t>
  </si>
  <si>
    <t>Paciente Crônico</t>
  </si>
  <si>
    <t>2.01.01.07-4 À 2.01.01.11-2 / 3.10.03.20-6 / 4.13.01.04-8 / 4.13.01.06-4</t>
  </si>
  <si>
    <t>2.01.04.02-2 / 2.01.04.13-8 / 2.01.04.14-6 / 2.01.04.23-5 / 4.14.01.07-7 À 4.14.01.09-3 / 4.14.01.36-0 À 4.14.01.46-8</t>
  </si>
  <si>
    <t>2.01.02.01-1 À 2.01.02.07-0 / 2.02.01.03-6 À 2.02.01.05-2 / 2.02.01.09-5 / 2.02.02.01-6 A 2.02.02.03-2 / 2.02.04.02-7 / 2.02.04.03-5 / 3.09.04.01-3 / 3.09.04.09-9 / 3.0914.14-0 A 3.09.14.16-7 / 3.09.15.05-8 / 3.09.15.06-6 / 4.01.01.01-0 À 4.01.01.06-1 / 4.14.01.15-8 À 4.14.01.20-4.</t>
  </si>
  <si>
    <t>4.06.01.01-3 À 4.06.01.32-3</t>
  </si>
  <si>
    <t xml:space="preserve">Anatomia Patológica e Citopatologia </t>
  </si>
  <si>
    <t>2.02.02.04-0 A 2.02.02.06-7 / 4.01.03.01-3 À 4.01.03.12-9 / 4.01.03.16-1 À 4.01.03.23-4 / 4.01.03.26-9 À 4.01.03.39-0 /  4.01.03.48-0 A 4.01.03.56-0 / 4.01.03.59-5 A 4.01.03.63-3 / 4.01.03.68-4 A 4.01.03.76-5</t>
  </si>
  <si>
    <t xml:space="preserve">4.02.01.07-4 À 4.02.01.18-0 / 4.02.02.01-1 À 4.02.02.04-6 / 4.02.02.06-2 À 4.02.02.14-3 / 4.02.02.18-6 À 4.02.02.35-6 / 4.02.02.47-0 / 4.02.02.49-6 À 4.02.02.57-7 / 4.02.02.60-7 / 4.02.0261-5 / 4.02.02.63-1 A 4.02.02.74-7 </t>
  </si>
  <si>
    <t>4.02.01.03-1 À 4.02.01.05-8 / 4.02.01.19-8 À 4.02.01.26-0 / 4.02.02.05-4 / 4.02.02.10-0 / 4.02.02.12-7 / 4.02.02.15-1 À 4.02.02.17-8 / 4.02.02.36-4 À 4.02.02.44-5 / 4.02.02.48-8 / 4.02.02.58-5 / 4.02.02.59-3 / 4.02.02.62-3 / 4.02.02.76-3</t>
  </si>
  <si>
    <t>2.01.03.02-6 À 2.01.03.72-7 / 2.01.04.18-9 / 2.02.03.01-2 / 4.01.04.01-0 A 4.01.04.12-5 / 4.14.01.01-8 À 4.14.01.05-0 / 4.14.01.11-5 A 4.14.01.14-0</t>
  </si>
  <si>
    <t>4.05.01.01-9 À 4.05.03.25-9</t>
  </si>
  <si>
    <t>4.04.01.01-4 À 4.04.04.26-9</t>
  </si>
  <si>
    <t>4.03.01.01-0 À 4.03.16.57-2</t>
  </si>
  <si>
    <t xml:space="preserve">Patologia Clínica - Radioimunoensaios </t>
  </si>
  <si>
    <t>2.01.04.24-3 À 2.01.04.30-8 / 2.02.04.08-6</t>
  </si>
  <si>
    <t>4.07.01.01-8 À 4.07.11.02-1</t>
  </si>
  <si>
    <t>4.08.01.01-2 À 4.08.14.16-5</t>
  </si>
  <si>
    <t>4.09.01.01-7 À 4.09.02.12-9 4.09.02.13-7</t>
  </si>
  <si>
    <t>4.10.01.01-0 À 4.10.02.03-2</t>
  </si>
  <si>
    <t>4.12.03.01-1 À 4.12.03.15-1 / 4.12.04.01-8 A 4.12.06.07-0</t>
  </si>
  <si>
    <t>4.11.01.01-4 À 4.11.02.01-0</t>
  </si>
  <si>
    <t>Ginecologia e Obstetrícia</t>
  </si>
  <si>
    <t>Diagnose</t>
  </si>
  <si>
    <t>3.03.04.09-1 / 3.03.04.10-5 / 4.01.03.13-7 / 4.01.03.24-2 / 4.01.03.25-0 / 4.13.01.01-3 A 4.13.01.03-0 / 4.13.01.07-2 / 4.13.01.08-0 / 4.13.01.12-9 / 4.13.01.15-3 / 4.13.01.20-0 / 4.13.01.24-2 A 4.13.01.27-7 / 4.13.01.30-7 A 4.13.01.32-3 / 4.13.01.36-6 A 4.13.01.47-1 / 4.14.01.27-1 / 4.14.01.30-1 / 4.15.01.01-2 / 4.15.01.12-8</t>
  </si>
  <si>
    <t xml:space="preserve">Oftalmologia </t>
  </si>
  <si>
    <t>Otorrinolaringologia</t>
  </si>
  <si>
    <t>2.01.04.04-9 / 2.01.04.15-4 / 2.02.04.04-3 / 3.09.14.04-3 Á 3.09.14.12-4 / 3.11.01.01.1 À 3.11.04.23-1 / 3.12.01.01-6 À 3.12.06.26-3 / 3.15.06.01-1 / 4.02.01.06-6 / 4.02.01.27-9 / 4.02.01.28-7 / 4.13.01.14-5 / 4.13.01.28-5 À 4.13.01.36-6 / 4.15.01.04-7 À 4.15.01.13-6</t>
  </si>
  <si>
    <t>Urologia</t>
  </si>
  <si>
    <t>Terapia</t>
  </si>
  <si>
    <t>4.0102.01-7 À 4.01.02.10-6</t>
  </si>
  <si>
    <t>3.07.30.12-0 À 3.07.32.06-9</t>
  </si>
  <si>
    <t xml:space="preserve">Videolaparoscopias, Videotoracoscopias  e laparoscopias </t>
  </si>
  <si>
    <t>(exceto para procedimentos previstos nos intervalos acima)</t>
  </si>
  <si>
    <t>N</t>
  </si>
  <si>
    <t>CBHPM 2014          S/N</t>
  </si>
  <si>
    <t>S</t>
  </si>
  <si>
    <t>Preço Portes</t>
  </si>
  <si>
    <t>DESBAN - FUNDAÇÃO BDMG DE SEGURIDADE SOCIAL</t>
  </si>
  <si>
    <t>Etmoidectomia intranasal por videoendoscopia</t>
  </si>
  <si>
    <t>Refluxo vésico-ureteral - tratamento endoscópico</t>
  </si>
  <si>
    <t>Neossalpingostomia distal laparoscópica</t>
  </si>
  <si>
    <t>Recanalização tubária laparoscópica uni ou bilateral</t>
  </si>
  <si>
    <t>Câncer de ovário (Debulking) laparoscópica</t>
  </si>
  <si>
    <t>Cirurgia laparoscópica do prolapso de cúpula vaginal (fixação sacral ou no ligamento sacro-espinhoso)</t>
  </si>
  <si>
    <t>Teste de estimulação repetitiva (um ou mais músculos)</t>
  </si>
  <si>
    <t>Pesquisa do nistagmo optocinético</t>
  </si>
  <si>
    <t>Antígenos de aspergillus galactomannan</t>
  </si>
  <si>
    <t>Ablação percutânea de tumor ósseo (qualquer método)</t>
  </si>
  <si>
    <t>Testes cutâneos de contato (patch tests)</t>
  </si>
  <si>
    <t>Consulta Geriátrica</t>
  </si>
  <si>
    <t>Consulta Ginecológica</t>
  </si>
  <si>
    <t>Consulta Reumatológica</t>
  </si>
  <si>
    <t>Consulta Endocrinológica</t>
  </si>
  <si>
    <t>Consulta Psiquiátrica</t>
  </si>
  <si>
    <t>Consulta Pediátrica</t>
  </si>
  <si>
    <t xml:space="preserve">Sessão individual ambulatorial de fonoaudiologia </t>
  </si>
  <si>
    <t xml:space="preserve">Sessão individual hospitalar de fonoaudiologia </t>
  </si>
  <si>
    <t>Sessão individual ambulatorial, em terapia ocupacional</t>
  </si>
  <si>
    <t>Sessão individual hospitalar, em terapia ocupacional</t>
  </si>
  <si>
    <t>HLA B27, Fenotipagem (com Diretriz de Utilização)</t>
  </si>
  <si>
    <t>Chikungunya anticorpos</t>
  </si>
  <si>
    <t>Antígeno NS1 do vírus da dengue</t>
  </si>
  <si>
    <t>Dengue anticorpos IGG Soro (teste rápido)</t>
  </si>
  <si>
    <t>Dengue anticorpos IGM Soro (teste rápido)</t>
  </si>
  <si>
    <t>Vitamina E, pesquisa e/ou dosagem (com Diretriz de Utilização)</t>
  </si>
  <si>
    <t>Proteína S Total + Livre, dosagem</t>
  </si>
  <si>
    <t>Anticorpos anti peptídeo cíclico citrulinado - IGG (anti-CCP)(com Diretriz de Utilização)</t>
  </si>
  <si>
    <t>Entamoeba Histolytica, anticorpos IGM - Pesquisa e/ou dosagem (amebíase)</t>
  </si>
  <si>
    <t>C4D Fragmento</t>
  </si>
  <si>
    <t>Implante de cardiodesfibrilador multissítio - TRC-D (gerador e eletrodos) - com diretriz de utilização</t>
  </si>
  <si>
    <t>Orquidopexia Laparoscópica</t>
  </si>
  <si>
    <t>Implante de monitor de eventos (looper implantável) - com diretriz de utilização</t>
  </si>
  <si>
    <t>Tratamento da hiperatividade vesical: injeção intravesical de toxina botulínica</t>
  </si>
  <si>
    <t>Implante intravítreo de polímero farmacológico de liberação controlada (ozurdex)</t>
  </si>
  <si>
    <t>Plástica de conjuntiva para pterígio, tumores ou traumas</t>
  </si>
  <si>
    <t>Pantofotocoagulação a laser na retinopatia da prematuridade</t>
  </si>
  <si>
    <t>Termoterapia transpupilar a laser (com diretriz de utilização)</t>
  </si>
  <si>
    <t>NAT/HCV por componente hemoterápico - Pesquisa e/ou dosagem</t>
  </si>
  <si>
    <t>NAT/HIV por componente hemoterápico - Pesquisa e/ou dosagem</t>
  </si>
  <si>
    <t>NAT/HBV por componente hemoterápico - Pesquisa e/ou dosagem</t>
  </si>
  <si>
    <t>CAP. 1 ao 4</t>
  </si>
  <si>
    <t>NAT/HCV por unidade de sangue total - pesquisa e/ou dosagem</t>
  </si>
  <si>
    <t>NAT/HIV por unidade de sangue total - pesquisa e/ou dosagem</t>
  </si>
  <si>
    <t>NAT/HBV - por unidade de sangue total - pesquisa e/ou dosagem</t>
  </si>
  <si>
    <t>2.02.02.01-6 / 2.02.02.02-4 / 3.06.02.01-7 À 3.06.02.32-7 / 3.11.03.37-5 / 3.13.03.01-3 À 3.13.09.19-4 / 4.02.01.15-5 / 4.13.01.05-6 À 4.13.01.18-8 / 4.14.01.24-7</t>
  </si>
  <si>
    <t>3.08.01.16-8 A 3.08.01.17-6 / 3.08.02.04-0 / 3.08.02.05-9 / 3.08.03.18-7 A 3.08.03.23-3 / 3.08.04.15-9 A 3.08.04.21-3 / 3.08.05.18-0 A 3.08.05.28-7 / 3.08.06.05-4 / 4.01.05.01-6 À 4.01.05.09-1 / 4.14.01.10-7 / 4.14.01.29-8 / 4.14.01.31-0 A 4.14.01.35-2</t>
  </si>
  <si>
    <t xml:space="preserve">2.01.04.06-5 / 3.02.05.27-1 / 3.02.05.20-4 / 3.04.01.01-1 À 3.04.04.13-4 / 3.05.01.47-4 À 3.05.01.53-9 / 3.05.02.29-2 A 3.05.02.35-7 / 4.01.03.40-4 À 4.01.03.46-3 / 4.14.01.21-2 À 4.14.01.49-2 / 4.01.03.56-0 A 4.01.03.58-7 / 4.01.0364-1 A 4.01.03.67-6 </t>
  </si>
  <si>
    <t>3.06.01.27-4 / 3.06.01.28-2 / 3.07.33.01-4 A 3.07.38.05-9 / 3.10.01.30-0 A 3.10.01.36-0 / 3.10.02.26-9 A 3.10.02.41-2 / 3.10.03.24-9 / 3.10.03.57-5 A 3.10.03.79-6 / 3.10.05.45-4 A 3.10.05.67-5 / 3.10.06.15-9 A 3.10.06.18-3 / 3.10.07.05-8 A 3.10.07.07-4 / 3.10.08.04-6 A 3.10.08.11-9 / 3.10.09.31-0 A 3.10.09.35-2 / 3.14.03.37-9 / 4.01.03.24-2 / 4.01.03.25-0</t>
  </si>
  <si>
    <t>Rearranjo BCL6 3q27 (NHL) fish</t>
  </si>
  <si>
    <t>Sequenciamento de Nova Geração (NGS) - genes isolados, painéis e grandes regiões genômicas (inclui Captura, Amplificação e Sequenciamento)</t>
  </si>
  <si>
    <t>Laserterapia para o tratamento da mucosite oral/orofaringe</t>
  </si>
  <si>
    <t>Consulta Pediatria</t>
  </si>
  <si>
    <t>Consulta Especialidades</t>
  </si>
  <si>
    <t>Víris Zika - por PCR</t>
  </si>
  <si>
    <t>Víris Zika - IgG</t>
  </si>
  <si>
    <t>Víris Zika - IgM</t>
  </si>
  <si>
    <t>Angiotomografia arterial de membro inferior (com DUT)</t>
  </si>
  <si>
    <t>Angio-RM arterial de membro inferior - unilateral (com DUT)</t>
  </si>
  <si>
    <t>Toxoplasmose por PCR - pesquisa (com DUT)</t>
  </si>
  <si>
    <t>Cadeias leves livres Kappa/Lambda, dosagem, sangue</t>
  </si>
  <si>
    <t>ALK - pesquisa de mutação (com DUT)</t>
  </si>
  <si>
    <t>Elastografia hepática ultrassônica (com DUT)</t>
  </si>
  <si>
    <t>Cross-linking (CXL) de colágeno corneano - unilateral (com DUT)</t>
  </si>
  <si>
    <t>Terapia imunoprofilática com palivizumabe para vírus sincial respiratório - VSR - por sessão ambulatorial (com DUT)</t>
  </si>
  <si>
    <t>Terapia imunoprofilática com palivizumabe para vírus sincial respiratório - VSR - por sessão hospitalar (com DUT)</t>
  </si>
  <si>
    <t>Aquaporina 4 (AQP4) - (com DUT)</t>
  </si>
  <si>
    <t>Detecção/tipagem herpes vírus 1/2 líquor</t>
  </si>
  <si>
    <t>Rearranjo Gênico Quantitativo BCR/ABL por PCR</t>
  </si>
  <si>
    <t>Terapia Imunoprofilática para o Vírus Sincicial respiratório (VSR)</t>
  </si>
  <si>
    <t>Estudo eletrofisiológico - Mapeamento eletro-eletrônico tridimensional - do sistema de condução com ou sem ação farmacológica</t>
  </si>
  <si>
    <t>Mapeamento de gatilhos ou substratos arritmogênicos por técnica eletrofisiológica com ou sem provas farmacológicas</t>
  </si>
  <si>
    <t>Mapeamento eletroanatômico tridimensional</t>
  </si>
  <si>
    <t>Ablação percutânea por cateter para tratamento de arritmias cardíacas complexas (Fibrilação atriall, Taquicardia ventricular com modificação de cicatriz, Taquicardias atriais macrorreentrantes com modificaçõa de cicratiz) por energia de radiofrequência</t>
  </si>
  <si>
    <t>Visita hospitalar (paciente internado)</t>
  </si>
  <si>
    <t>Fratura de coluna sem gesso - tratamento conservador</t>
  </si>
  <si>
    <t>Fratura de falanges - tratamento conservador</t>
  </si>
  <si>
    <t>Fibrinogênio, teste funcional, dosagem</t>
  </si>
  <si>
    <t>Imunofenotipagem para leucemias agudas ou sindrome mielodisplásica (*)</t>
  </si>
  <si>
    <t>Teste respiratório para H. Pylori</t>
  </si>
  <si>
    <t>Hemocultura para bactérias anaeróbias (por amostra)</t>
  </si>
  <si>
    <t>Microalbuminúria</t>
  </si>
  <si>
    <t>Cromo - pesquisa e/ou dosagem</t>
  </si>
  <si>
    <t>Gonadotrófico coriônico, hormônio (HCG) - pesquisa e/ou dosagem</t>
  </si>
  <si>
    <t>Mamografia convencional bilateral</t>
  </si>
  <si>
    <t>SIM</t>
  </si>
  <si>
    <t>NÃO</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</si>
  <si>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</si>
  <si>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</si>
  <si>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Transporte extra-hospitalar aéreo ou aquático de pacientes graves, 1ª hora - a partir do deslocamento do médico - acompanhamento médico</t>
  </si>
  <si>
    <t>Transporte extra-hospitalar aéreo ou aquático de pacientes graves, por hora adicional - acompanhamento médico</t>
  </si>
  <si>
    <t>Acompanhamento médico para transporte intra-hospitalar de pacientes graves, com ventilação assistida, da UTI para o centro de diagnósitco</t>
  </si>
  <si>
    <t>Perícia médica</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</si>
  <si>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</si>
  <si>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</si>
  <si>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</si>
  <si>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Avaliação da composição corporal por pesagem hidrostática</t>
  </si>
  <si>
    <t>Prestação de serviços em delegações ou competições esportivas</t>
  </si>
  <si>
    <t>Teste e adaptação de lente de contato (sessão) - binocular</t>
  </si>
  <si>
    <t>Monitor de eventos sintomáticos por 15 a 30 dias (LOOPER)</t>
  </si>
  <si>
    <t>Sistema Holter - 12 horas - 1 canal</t>
  </si>
  <si>
    <t>Sistema Holter - 12 horas - 2 ou mais canais</t>
  </si>
  <si>
    <t>Sistema Holter - 24 horas - 1 canal</t>
  </si>
  <si>
    <t>Monitorização eletrocardiográfica programada com transcrição - não contínua</t>
  </si>
  <si>
    <t>Atividades em escola de postura (máximo de 10 pessoas) - por sessão</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</si>
  <si>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</si>
  <si>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</si>
  <si>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</si>
  <si>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</si>
  <si>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Cauterização química vesical</t>
  </si>
  <si>
    <t>Sessão de eletroconvulsoterapia (em sala com oxímetro de pulso, monitor de ECG, EEG), sob anestesia</t>
  </si>
  <si>
    <t>Cateterismo de canais ejaculadores</t>
  </si>
  <si>
    <t>Massagem prostática</t>
  </si>
  <si>
    <t>Pneumoperitônio (por sessão)</t>
  </si>
  <si>
    <t>Pneumotórax artificial</t>
  </si>
  <si>
    <t>Perícia forense, por psiquiatra forense</t>
  </si>
  <si>
    <t>Perícia psiquiátrica administrativa</t>
  </si>
  <si>
    <t>Eletroestimulação do assoalho pélvico e/ou outra técnica de exercícios perineais</t>
  </si>
  <si>
    <t>Alopecia parcial - exérese e sutura</t>
  </si>
  <si>
    <t>Alopecia parcial - rotação de retalho</t>
  </si>
  <si>
    <t>Alopecia parcial - rotação múltipla de retalhos</t>
  </si>
  <si>
    <t>Cirurgia micrográfica de Mohs</t>
  </si>
  <si>
    <t>Correção de lipodistrofia braquial, crural ou trocanteriana de membros superiores e inferiores</t>
  </si>
  <si>
    <t>Escarectomia descompressiva (pele e estruturas profundas) - por unidade topográfica (UT)</t>
  </si>
  <si>
    <t>Retração cicatricial de zona de flexão e extensão de membros superiores e inferiores - tratamento cirúrgico</t>
  </si>
  <si>
    <t>Retração de aponevrose palmar (Dupuytren) - tratamento cirúrgico</t>
  </si>
  <si>
    <t>Tratamento de anomalias pilosas a laser/photoderm - por sessão</t>
  </si>
  <si>
    <t>Tratamento de lesões cutâneas e vasculares a laser/photoderm - por sessão</t>
  </si>
  <si>
    <t>Retalho expandido</t>
  </si>
  <si>
    <t>Reconstrução parcial do lábio</t>
  </si>
  <si>
    <t>Tonsilectomia a laser</t>
  </si>
  <si>
    <t>Ressecção de nasoangiofibroma por videoendoscopia</t>
  </si>
  <si>
    <t>Fraturas múltiplas de terço médio da face:fixação cirúrgica com síntese óssea, levantamento crânio maxilar e bloqueio intermaxilar</t>
  </si>
  <si>
    <t>Paralisia facial - reanimação com o músculo temporal (região oral) com neurotização</t>
  </si>
  <si>
    <t>Paralisia facial - reanimação com o músculo temporal (região orbital e oral) com neurotização</t>
  </si>
  <si>
    <t>Calázio - exérese</t>
  </si>
  <si>
    <t>Correção de bolsas palpebrais - unilateral</t>
  </si>
  <si>
    <t>Retração palpebral - correção cirúrgica</t>
  </si>
  <si>
    <t>Xantelasma palpebral - exérese - unilateral</t>
  </si>
  <si>
    <t>Retirada de corpo estranho do corpo vítreo</t>
  </si>
  <si>
    <t>Exérese de tumor de esclera</t>
  </si>
  <si>
    <t>Estrabismo ciclo vertical/transposição - monocular - tratamento cirúrgico</t>
  </si>
  <si>
    <t>Estrabismo horizontal - monocular - tratamento ciúrgico</t>
  </si>
  <si>
    <t>Retinotomia relaxante</t>
  </si>
  <si>
    <t>Reconstituição de pontos lacrimais</t>
  </si>
  <si>
    <t>Injeção de drogas intratimpânicas</t>
  </si>
  <si>
    <t>Doença de Meniere - tratamento cirúrgico com ultrassom</t>
  </si>
  <si>
    <t>Corpos estranhos - retirada sob anestesia geral / hospital (nariz)</t>
  </si>
  <si>
    <t>Polipectomia - unilateral (nariz)</t>
  </si>
  <si>
    <t>Ozena - tratamento cirúrgico por videoendoscopia</t>
  </si>
  <si>
    <t>Perfuração do septo nasal - correção cirúrgica por videoendoscopia</t>
  </si>
  <si>
    <t>Rinosseptoplastia funcional por videoendoscopia</t>
  </si>
  <si>
    <t>Septoplastia por videoendoscopia</t>
  </si>
  <si>
    <t>Fratura de osso próprio de nariz - tratamento conservador</t>
  </si>
  <si>
    <t>Exérese de tumor de seios paranasais por via endoscopica</t>
  </si>
  <si>
    <t>Biópsia de seios paranasais - qualquer via</t>
  </si>
  <si>
    <t>Antrostomia maxilar intranasal por videoendoscopia</t>
  </si>
  <si>
    <t>Artéria maxilar interna - ligadura transmaxilar por videoendoscopia</t>
  </si>
  <si>
    <t>Sinusotomia esfenoidal por videoendoscopia</t>
  </si>
  <si>
    <t>Sinusotomia frontal intranasal por videoendoscopia</t>
  </si>
  <si>
    <t>Costectomia</t>
  </si>
  <si>
    <t>Correção de deformidades da parede torácica por vídeo</t>
  </si>
  <si>
    <t>Vídeo para procedimentos sobre a coluna vertebral</t>
  </si>
  <si>
    <t>Correção da hipertrofia mamária - unilateral</t>
  </si>
  <si>
    <t>Punção articular diagnóstica ou terapêutica (infiltração) - orientada ou não por método de imagem</t>
  </si>
  <si>
    <t>Punção extra-articular diagnóstica ou terapêutica (infiltração/agulhamento seco) - orientada ou não por método de imagem</t>
  </si>
  <si>
    <t>Cirurgia de coluna por via endoscópica</t>
  </si>
  <si>
    <t>Tratamento cirúrgico do disrafismo espinhal</t>
  </si>
  <si>
    <t>Tratamento pré-natal dos disrafismos espinhais</t>
  </si>
  <si>
    <t>Fratura de coluna com gesso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</si>
  <si>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</si>
  <si>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</si>
  <si>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</si>
  <si>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Fratura de clavícula ou escápula - tratamento conservador</t>
  </si>
  <si>
    <t>Osteomielite de úmero - tratamento incruento</t>
  </si>
  <si>
    <t>Ressecção da cabeça do rádio e/ ou da extremidade distal ulna - tratamento cirúrgico</t>
  </si>
  <si>
    <t>Fratura de metacarpiano - tratamento conservador</t>
  </si>
  <si>
    <t>Reimplante de dois dedos da mão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</si>
  <si>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</si>
  <si>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</si>
  <si>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</si>
  <si>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</si>
  <si>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Fratura de extremidade superior do fêmur ou cavidade cotilóide - tratamento conservador com gesso</t>
  </si>
  <si>
    <t>Transplantes homólogos ao nível do joelho - tratamento cirúrgico</t>
  </si>
  <si>
    <t>Bolsa pré-patelar - ressecção</t>
  </si>
  <si>
    <t>Fratura de dois ossos da perna - tratamento conservador</t>
  </si>
  <si>
    <t>Fraturas / pseudartroses / artroses ao nível do tornozelo com fixador externo dinâmico - tratamento cirúrgico</t>
  </si>
  <si>
    <t>Pseudartroses ou osteotomias ao nível do tornozelo - tratamento cirúrgico</t>
  </si>
  <si>
    <t>Tratamento cirúrgico da sindactilia complexa e /ou múltipla</t>
  </si>
  <si>
    <t>Terapia por ondas de choque extracorpórea em partes moles - acompanhamento 1ª aplicação</t>
  </si>
  <si>
    <t>Terapia por ondas de choque extracorpórea em partes moles - acompanhamento reaplicações</t>
  </si>
  <si>
    <t>Lesões músculo tendinosas - tratamento incruento</t>
  </si>
  <si>
    <t>Rotura de tendão de aquiles - tratamento conservador</t>
  </si>
  <si>
    <t>Ressecção da lesão com cimentação e osteosíntese</t>
  </si>
  <si>
    <t>Revisão de endoprótese</t>
  </si>
  <si>
    <t>Terapia por ondas de choque extracorpórea em partes ósseas - acompanhamento 1ª aplicação</t>
  </si>
  <si>
    <t>Terapia por ondas de choque extracorpórea em partes ósseas - acompanhamento reaplicações</t>
  </si>
  <si>
    <t>Correção de fístula bronco-pleural por videotoracoscopia</t>
  </si>
  <si>
    <t>Biópsia transcutânea de pulmão por agulha</t>
  </si>
  <si>
    <t>Ligadura de artérias brônquicas para controle de hemoptise por vídeo</t>
  </si>
  <si>
    <t>Ligadura de ducto-torácico por vídeo</t>
  </si>
  <si>
    <t>Tratamento da mediastinite por vídeo</t>
  </si>
  <si>
    <t>Implante de marca-passo diafragmático definitivo</t>
  </si>
  <si>
    <t>Hérnia diafragmática – tratamento cirúrgico por vídeo</t>
  </si>
  <si>
    <t>Redirecionamento do fluxo sanguíneo (com anastomose direta, retalho, tubo) - em defeitos cardíacos congenitos</t>
  </si>
  <si>
    <t>Ressecção (infundíbulo, septo, membranas, bandas) - em defeitos cardíacos congenitos</t>
  </si>
  <si>
    <t>Perfusionista - em procedimentos cardíacos</t>
  </si>
  <si>
    <t>Escleroterapia de veias - por sessão</t>
  </si>
  <si>
    <t>Varizes - ressecção de colaterais com anestesia local em consultório / ambulatório</t>
  </si>
  <si>
    <t>Avaliação da viabilidade miocárdica por cateter</t>
  </si>
  <si>
    <t>Radiação ou antiproliferação intracoronária</t>
  </si>
  <si>
    <t>Revascularização transmiocárdica percutânea</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</si>
  <si>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</si>
  <si>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</si>
  <si>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</si>
  <si>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</si>
  <si>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</si>
  <si>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Conversão de anastomose gastrojejunal por videolaparoscopia</t>
  </si>
  <si>
    <t>Gastroenteroanastomose por videolaparoscopia</t>
  </si>
  <si>
    <t>Gastrotomia para retirada de CE ou lesão isolada por videolaparoscopia</t>
  </si>
  <si>
    <t>Vagotomia gástrica proximal ou superseletiva com duodenoplastia (operação de drenagem) por videolaparoscopia</t>
  </si>
  <si>
    <t>Enteropexia (qualquer segmento)</t>
  </si>
  <si>
    <t>Esvaziamento pélvico anterior ou posterior - procedimento cirúrgico</t>
  </si>
  <si>
    <t>Esvaziamento pélvico total - procedimento cirurgico</t>
  </si>
  <si>
    <t>Entero-anastomose (qualque segmento) por videolaparoscopia</t>
  </si>
  <si>
    <t>Megacólon congênito - tratamento cirúrgico por videolaparoscopia</t>
  </si>
  <si>
    <t>Pâncreas anular - tratamento cirúrgico por videolaparoscopia</t>
  </si>
  <si>
    <t>Perfuração duodenal ou delgado - tratamento cirúrgico por videolaparoscopia</t>
  </si>
  <si>
    <t>Piloromiotomia por videolaparoscopia</t>
  </si>
  <si>
    <t>Abscesso isquio-retal - drenagem</t>
  </si>
  <si>
    <t>Hemorróidas - fotocoagulação com raio infravermelho (por sessão)</t>
  </si>
  <si>
    <t>Reconstituição de esfincter anal por plástica muscular (qualquer técnica)</t>
  </si>
  <si>
    <t>Tratamento cirúrgico de retocele (colpoperineoplastia posterior)</t>
  </si>
  <si>
    <t>Alcoolização percutânea dirigida de tumor hepático por videolaparoscopia</t>
  </si>
  <si>
    <t>Desconexão ázigos - portal sem esplenectomia por videolaparoscopia</t>
  </si>
  <si>
    <t>Hepatorrafia complexa com lesão de estruturas vasculares biliares por videolaparoscopia</t>
  </si>
  <si>
    <t>Hepatorrafia por videolaparoscopia</t>
  </si>
  <si>
    <t>Lobectomia hepática direita por videolaparoscopia</t>
  </si>
  <si>
    <t>Lobectomia hepática esquerda por videolaparoscopia</t>
  </si>
  <si>
    <t>Punção hepática para drenagem de abcessos por videolaparoscopia</t>
  </si>
  <si>
    <t>Radioablação / termoablação de tumores hepáticos por videolaparoscopia</t>
  </si>
  <si>
    <t>Cisto pancreático - cistojejunoanastomose - tratamento cirúrgico</t>
  </si>
  <si>
    <t>Cisto pancreático - gastroanastomose - tratamento cirúrgico</t>
  </si>
  <si>
    <t>Biópsia de pâncreas por videolaparoscopia</t>
  </si>
  <si>
    <t>Esplenorrafia por videolaparoscopia</t>
  </si>
  <si>
    <t>Diálise peritoneal automática (APD) - tratamento (agudo ou crônico)</t>
  </si>
  <si>
    <t>Epiploplastia por videolaparoscopia</t>
  </si>
  <si>
    <t>Diálise peritoneal automática por mês (agudo ou crônico)</t>
  </si>
  <si>
    <t>Hérnia inguinal encarcerada em RN ou lactente - tratamento cirúrgico</t>
  </si>
  <si>
    <t>Herniorrafia com ressecção intestinal - estrangulada - por videolaparoscopia</t>
  </si>
  <si>
    <t>Marsupialização laparoscópica de cisto renal unilateral</t>
  </si>
  <si>
    <t>Biópsia renal laparoscópica unilateral</t>
  </si>
  <si>
    <t>Cisto de supra-renal - tratamento cirúrgico</t>
  </si>
  <si>
    <t>Ureterolitotomia laparoscópica unilateral</t>
  </si>
  <si>
    <t>Ureterólise laparoscópica unilateral</t>
  </si>
  <si>
    <t>Ureteroplastia laparoscópica unilateral</t>
  </si>
  <si>
    <t>Ureteroenterostomia cutânea - unilateral</t>
  </si>
  <si>
    <t>Ureterolitotripsia transureteroscópica</t>
  </si>
  <si>
    <t>Refluxo vésico-ureteral - tratamento endoscópico - unilateral</t>
  </si>
  <si>
    <t>Bexiga psóica - tratamento cirúrgico</t>
  </si>
  <si>
    <t>Correção laparoscópica de incontinência urinária</t>
  </si>
  <si>
    <t>Neobexiga laparoscópica</t>
  </si>
  <si>
    <t>Diverticulectomia vesical laparoscópica</t>
  </si>
  <si>
    <t>Colo vesical - ressecção cirúrgica</t>
  </si>
  <si>
    <t>Tumor vesical, ressecção a céu aberto</t>
  </si>
  <si>
    <t>Incontinência urinária masculina - tratamento cirúrgico (exclui implante de esfincter artificial)</t>
  </si>
  <si>
    <t>Ressecção de corda da uretra</t>
  </si>
  <si>
    <t>Uretrotomia externa para retirada de cálculo ou corpo estranho</t>
  </si>
  <si>
    <t>Eletrovaporização de próstata</t>
  </si>
  <si>
    <t>Hipertrofia prostática - hipertermia ou termoterapia</t>
  </si>
  <si>
    <t>Exérese laparoscópica de cisto de vesícula seminal unilateral</t>
  </si>
  <si>
    <t>Hipertrofia prostática - tratamento por diatemia</t>
  </si>
  <si>
    <t>Plástica escrotal</t>
  </si>
  <si>
    <t>Orquidopexia laparoscópica unilateral</t>
  </si>
  <si>
    <t>Orquiectomia intra-abdominal laparoscópica unilateral</t>
  </si>
  <si>
    <t>Correção laparoscópica de varicocele unilateral</t>
  </si>
  <si>
    <t>Vasostomia</t>
  </si>
  <si>
    <t>Hipospadia - por estágio - tratamento cirúrgico</t>
  </si>
  <si>
    <t>Hipospadia distal - tratamento em 1 tempo - tratamento cirúrgico</t>
  </si>
  <si>
    <t>Hipospadia proximal - tratamento em 1 tempo - tratamento cirúrgico</t>
  </si>
  <si>
    <t>Pênis curvo congênito - tratamento cirúrgico</t>
  </si>
  <si>
    <t>Metroplastia laparoscópica</t>
  </si>
  <si>
    <t>Retração cicraticial perineal</t>
  </si>
  <si>
    <t>Culdoplastia laparoscópica (Mac Call, Moschowicz, etc)</t>
  </si>
  <si>
    <t>Epiploplastia ou aplicação de membranas antiaderentes via laparoscópica</t>
  </si>
  <si>
    <t>Ligadura de veia ovariana laparoscópica</t>
  </si>
  <si>
    <t>Neurectomia laparoscópica pré-sacral ou do nervo gênito-femoral</t>
  </si>
  <si>
    <t>Ressecção laparoscópica de tumor de parede abdominal</t>
  </si>
  <si>
    <t>Aspiração de folículos para fertilização</t>
  </si>
  <si>
    <t>GIFT (transferência de gametas para as trompas)</t>
  </si>
  <si>
    <t>Inseminação artificial</t>
  </si>
  <si>
    <t>Transferência de embrião para o útero</t>
  </si>
  <si>
    <t>Punção escalpofetal para avaliação PH fetal</t>
  </si>
  <si>
    <t>Inversão uterina - tratamento cirúrgico laparoscópico</t>
  </si>
  <si>
    <t>Cesariana com histerectomia</t>
  </si>
  <si>
    <t>Cingulotomia ou capsulotomia unilateral</t>
  </si>
  <si>
    <t>Craniectomia para tumores cerebelares</t>
  </si>
  <si>
    <t>Craniotomia exploradora com ou sem biópsia</t>
  </si>
  <si>
    <t>Trepanação para propedêutica neurocirúrgica</t>
  </si>
  <si>
    <t>Tumores extracranianos - tratamento cirúrgico</t>
  </si>
  <si>
    <t>Lesão de nervos associada à lesão óssea - tratamento cirúrgico</t>
  </si>
  <si>
    <t>Neurotomia</t>
  </si>
  <si>
    <t>Tratamento cirúrgico de lesão do sistema nervoso autônomo - qualquer método</t>
  </si>
  <si>
    <t>Tratamento cirúrgico da síndrome do desfiladeiro cérvico torácico</t>
  </si>
  <si>
    <t>Retirada para transplante - córnea</t>
  </si>
  <si>
    <t>Transplante cardíaco (doador)</t>
  </si>
  <si>
    <t>Transplante cardíaco (receptor)</t>
  </si>
  <si>
    <t>Transplante cardiopulmonar (doador)</t>
  </si>
  <si>
    <t>Transplante cardiopulmonar (receptor)</t>
  </si>
  <si>
    <t>Transplante pulmonar (doador)</t>
  </si>
  <si>
    <t>Transplante pulmonar unilateral (receptor)</t>
  </si>
  <si>
    <t>Transplante hepático (receptor)</t>
  </si>
  <si>
    <t>Transplante hepático (doador)</t>
  </si>
  <si>
    <t>Nefrectomia em doador vivo - para transplante</t>
  </si>
  <si>
    <t>Nefrectomia laparoscópica em doador vivo - para transplante</t>
  </si>
  <si>
    <t>Transplante pancreático (receptor)</t>
  </si>
  <si>
    <t>Transplante pancreático (doador)</t>
  </si>
  <si>
    <t>Laser - por sessão</t>
  </si>
  <si>
    <t>Anestesia para exames de tomografia computadorizada </t>
  </si>
  <si>
    <t>Anestesia para exames de ressonância magnética </t>
  </si>
  <si>
    <t>Análise computadorizada de papila e/ou fibras nervosas - monocular (GDX)</t>
  </si>
  <si>
    <t>Audiometria (tipo Von Bekesy)</t>
  </si>
  <si>
    <t>Variação de contingente negativo (PE/Tardio)</t>
  </si>
  <si>
    <t>Craniocorporografia</t>
  </si>
  <si>
    <t>Eletrencefalograma especial: terapia intensiva, morte encefálica, EEG prolongado (até 2 horas)</t>
  </si>
  <si>
    <t>Eletrencefalograma em vigília, e sono espontâneo ou induzido</t>
  </si>
  <si>
    <t>Imitanciometria de alta frequência</t>
  </si>
  <si>
    <t>Perimetria com scanning laser ophthalmoscope - monocular</t>
  </si>
  <si>
    <t>Posturografia</t>
  </si>
  <si>
    <t>Rinometria acústica</t>
  </si>
  <si>
    <t>Reflexo cutâneo-simpático</t>
  </si>
  <si>
    <t>Videonistagmografia infravermelha</t>
  </si>
  <si>
    <t>Audiometria ocupacional ou de seleção</t>
  </si>
  <si>
    <t>Audiometrias de altas frequências</t>
  </si>
  <si>
    <t>Avaliação da função auditiva central</t>
  </si>
  <si>
    <t>Eletrodiagnóstico</t>
  </si>
  <si>
    <t>Prova de Doerfler-Stewart</t>
  </si>
  <si>
    <t>Prova de Stenger</t>
  </si>
  <si>
    <t>Teste de Fowler</t>
  </si>
  <si>
    <t>Ergotonometria músculo-esquelético (tetra, paraparesia e hemiparesia)</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</si>
  <si>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</si>
  <si>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</si>
  <si>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</si>
  <si>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</si>
  <si>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Endoscopia digestiva alta com magnificação</t>
  </si>
  <si>
    <t>Medida de pressão de varizes de esôfago endoscópica</t>
  </si>
  <si>
    <t>Videoquimografia laríngea</t>
  </si>
  <si>
    <t>Enteroscopia do intestino delgado com cápsula endoscópica</t>
  </si>
  <si>
    <t>Ecoendoscopia com neurólise de plexo celíaco</t>
  </si>
  <si>
    <t>Laringoscopia/traqueoscopia com retirada de corpo estranho (tubo rígido)</t>
  </si>
  <si>
    <t>Colonoscopia com tratamento de fístula</t>
  </si>
  <si>
    <t>3-metil histidina, pesquisa e/ou dosagem no soro</t>
  </si>
  <si>
    <t>5-nucleotidase - pesquisa e/ou dosagem</t>
  </si>
  <si>
    <t>Acetaminofen - pesquisa e/ou dosagem</t>
  </si>
  <si>
    <t>Acetilcolinesterase, em eritrócitos - pesquisa e/ou dosagem</t>
  </si>
  <si>
    <t>Acetona, pesquisa e/ou dosagem no soro</t>
  </si>
  <si>
    <t>Ácido ascórbico (vitamina C) - pesquisa e/ou dosagem</t>
  </si>
  <si>
    <t>Ácido beta hidroxi butírico - pesquisa e/ou dosagem</t>
  </si>
  <si>
    <t>Ácido fólico, pesquisa e/ou dosagem nos eritrócitos</t>
  </si>
  <si>
    <t>Ácido glioxílico - pesquisa e/ou dosagem</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</si>
  <si>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</si>
  <si>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</si>
  <si>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</si>
  <si>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</si>
  <si>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</si>
  <si>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</si>
  <si>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</si>
  <si>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biliares - pesquisa e/ou dosagem</t>
  </si>
  <si>
    <t>Ácidos graxos livres - pesquisa e/ou dosagem</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</si>
  <si>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</si>
  <si>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</si>
  <si>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</si>
  <si>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</si>
  <si>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</si>
  <si>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</si>
  <si>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</si>
  <si>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Amiodarona - pesquisa e/ou dosagem</t>
  </si>
  <si>
    <t>Amitriptilina, nortriptilina (cada) - pesquisa e/ou dosagem</t>
  </si>
  <si>
    <t>Amônia - pesquisa e/ou dosagem</t>
  </si>
  <si>
    <t>Anfetaminas,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</si>
  <si>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</si>
  <si>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</si>
  <si>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</si>
  <si>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</si>
  <si>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</si>
  <si>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</si>
  <si>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</si>
  <si>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</si>
  <si>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</si>
  <si>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</si>
  <si>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</si>
  <si>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</si>
  <si>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</si>
  <si>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</si>
  <si>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</si>
  <si>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osmolar</t>
  </si>
  <si>
    <t>Clomipramina - pesquisa e/ou dosagem</t>
  </si>
  <si>
    <t>Cloro - pesquisa e/ou dosagem</t>
  </si>
  <si>
    <t>Cobre - pesquisa e/ou dosagem</t>
  </si>
  <si>
    <t>Cocaína, pesquisa e/ou dosagem</t>
  </si>
  <si>
    <t>Colesterol (HDL) - pesquisa e/ou dosagem</t>
  </si>
  <si>
    <t>Colesterol (LDL) - pesquisa e/ou dosagem</t>
  </si>
  <si>
    <t>Colesterol total - pesquisa e/ou dosagem</t>
  </si>
  <si>
    <t>Cotinina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</si>
  <si>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</si>
  <si>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</si>
  <si>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</si>
  <si>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</si>
  <si>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</si>
  <si>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</si>
  <si>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Desidrogenase alfa-hidroxibutírica - pesquisa e/ou dosagem</t>
  </si>
  <si>
    <t>Desidrogenase glutâmica - pesquisa e/ou dosagem</t>
  </si>
  <si>
    <t>Desidrogenase isocítrica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</si>
  <si>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</si>
  <si>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</si>
  <si>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</si>
  <si>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</si>
  <si>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Enolase - pesquisa e/ou dosagem</t>
  </si>
  <si>
    <t>Etossuximida -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</si>
  <si>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</si>
  <si>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</si>
  <si>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</si>
  <si>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</si>
  <si>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</si>
  <si>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</si>
  <si>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</si>
  <si>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</si>
  <si>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</si>
  <si>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</si>
  <si>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</si>
  <si>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</si>
  <si>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</si>
  <si>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</si>
  <si>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</si>
  <si>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</si>
  <si>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Galactose 1-fosfatouridil transferase, pesquisa e/ou dosagem</t>
  </si>
  <si>
    <t>Gama-glutamil transferase - pesquisa e/ou dosagem</t>
  </si>
  <si>
    <t>Gasometria (pH, pCO2, SA, O2, excesso base)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</si>
  <si>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</si>
  <si>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</si>
  <si>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</si>
  <si>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</si>
  <si>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</si>
  <si>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</si>
  <si>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</si>
  <si>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</si>
  <si>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</si>
  <si>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</si>
  <si>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</si>
  <si>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Isomerase fosfohexose - pesquisa e/ou dosagem</t>
  </si>
  <si>
    <t>Isoniazida - pesquisa e/ou dosagem</t>
  </si>
  <si>
    <t>Leucino aminopeptidase - pesquisa e/ou dosagem</t>
  </si>
  <si>
    <t>Lidocaina - pesquisa e/ou dosagem</t>
  </si>
  <si>
    <t>Lipase - pesquisa e/ou dosagem</t>
  </si>
  <si>
    <t>Lipase lipoprotéica - pesquisa e/ou dosagem</t>
  </si>
  <si>
    <t>Lipoproteína (a) - Lp (a) - pesquisa e/ou dosagem</t>
  </si>
  <si>
    <t>Lítio - pesquisa e/ou dosagem</t>
  </si>
  <si>
    <t>Magnésio - pesquisa e/ou dosagem</t>
  </si>
  <si>
    <t>Mioglobina, pesquisa e/ou dosagem</t>
  </si>
  <si>
    <t>Nitrogênio amoniacal - pesquisa e/ou dosagem</t>
  </si>
  <si>
    <t>Nitrogênio total -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</si>
  <si>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</si>
  <si>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</si>
  <si>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</si>
  <si>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</si>
  <si>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</si>
  <si>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</si>
  <si>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</si>
  <si>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</si>
  <si>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</si>
  <si>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 ligadora do retinol - pesquisa e/ou dosagem</t>
  </si>
  <si>
    <t>Proteínas totais - pesquisa e/ou dosagem</t>
  </si>
  <si>
    <t>Proteínas totais albumina e globulina - pesquisa e/ou dosagem</t>
  </si>
  <si>
    <t>Quinidina - pesquisa e/ou dosagem</t>
  </si>
  <si>
    <t>Reserva alcalina (bicarbonato) - pesquisa e/ou dosagem</t>
  </si>
  <si>
    <t>Sódio - pesquisa e/ou dosagem</t>
  </si>
  <si>
    <t>Succinil acetona - pesquisa e/ou dosagem</t>
  </si>
  <si>
    <t>Sulfonamidas livre e acetilada (% de acetilação) - pesquisa e/ou dosagem</t>
  </si>
  <si>
    <t>Tacrolimus - pesquisa e/ou dosagem</t>
  </si>
  <si>
    <t>Tálio, pesquisa e/ou dosagem</t>
  </si>
  <si>
    <t>Teofilina - pesquisa e/ou dosagem</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</si>
  <si>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</si>
  <si>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</si>
  <si>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</si>
  <si>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</si>
  <si>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</si>
  <si>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</si>
  <si>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</si>
  <si>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</si>
  <si>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</si>
  <si>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</si>
  <si>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</si>
  <si>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</si>
  <si>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Vitamina E - pesquisa e/ou dosagem</t>
  </si>
  <si>
    <t>Lipídios totais - pesquisa e/ou dosagem</t>
  </si>
  <si>
    <t>Mucopolissacaridose, pesquisa e/ou dosagem</t>
  </si>
  <si>
    <t>Ocitocinase, pesquisa e/ou dosagem</t>
  </si>
  <si>
    <t>Procalcitonina - pesquisa e/ou dosagem</t>
  </si>
  <si>
    <t>Colesterol (VLDL) - pesquisa e/ou dosagem</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</si>
  <si>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</si>
  <si>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</si>
  <si>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</si>
  <si>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</si>
  <si>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</si>
  <si>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Vitamina B1, pesquisa e/ou dosagem</t>
  </si>
  <si>
    <t>Vitamina B2, pesquisa e/ou dosagem</t>
  </si>
  <si>
    <t>Vitamina B3, pesquisa e/ou dosagem</t>
  </si>
  <si>
    <t>Vitamina B6, pesquisa e/ou dosagem</t>
  </si>
  <si>
    <t>Vitamina D2, pesquisa e/ou dosagem</t>
  </si>
  <si>
    <t>Vitamina K,- pesquisa e/ou dosagem</t>
  </si>
  <si>
    <t>6-Monoacetilmorfina urinária</t>
  </si>
  <si>
    <t>7 Dihidrocolesterol, dosagem</t>
  </si>
  <si>
    <t>Ácido Gama-hidroxibutirico, dosagem soro</t>
  </si>
  <si>
    <t>Ácido Micofenólico, dosagem soro</t>
  </si>
  <si>
    <t>AP 50, dosagem</t>
  </si>
  <si>
    <t>Atividade de precalicreina</t>
  </si>
  <si>
    <t>Beta 2 transferrina</t>
  </si>
  <si>
    <t>Bilirrubina transcutânea [labo]</t>
  </si>
  <si>
    <t>Cartilagem oligomérica proteína (COMP)</t>
  </si>
  <si>
    <t>Cistatina C</t>
  </si>
  <si>
    <t>Clearance de amilase</t>
  </si>
  <si>
    <t>Colágeno ensaio de ligação</t>
  </si>
  <si>
    <t>Alfa -1-antitripsina, (fezes) - pesquisa e/ou dosagem</t>
  </si>
  <si>
    <t>Eosinófilos, pesquisa nas fezes</t>
  </si>
  <si>
    <t>Parasitológico - nas fezes</t>
  </si>
  <si>
    <t>Gordura fecal, pesquisa de</t>
  </si>
  <si>
    <t>Helicobacter pylori nas fezes</t>
  </si>
  <si>
    <t>Lactoferrina fecal</t>
  </si>
  <si>
    <t>Pesquisa de VRE</t>
  </si>
  <si>
    <t>Toxina botuliníca, pesquisa (fezes)</t>
  </si>
  <si>
    <t>Anticorpos irregulares - pesquisa e/ou dosagem</t>
  </si>
  <si>
    <t>Ativador tissular de plasminogênio (TPA) - pesquisa e/ou dosagem</t>
  </si>
  <si>
    <t>CD... (antígeno de dif. Celular, cada determinação) - pesquisa e/ou dosagem</t>
  </si>
  <si>
    <t>Grupo ABO, classificação reversa - determinação</t>
  </si>
  <si>
    <t>Grupo sanguíneo ABO, e fator Rho (inclui Du) - determinação</t>
  </si>
  <si>
    <t>Hemácias fetais, pesquisa</t>
  </si>
  <si>
    <t>Hemossedimentação, (VHS) - pesquisa e/ou dosagem</t>
  </si>
  <si>
    <t>Hemossiderina (siderócitos), sangue ou urina - pesquisa e/ou dosagem</t>
  </si>
  <si>
    <t>Heparina, dosagem</t>
  </si>
  <si>
    <t>Inibidor do TPA (PAI) - pesquisa e/ou dosagem</t>
  </si>
  <si>
    <t>Produtos de degradação da fibrina, qualitativo - pesquisa e/ou dosagem</t>
  </si>
  <si>
    <t>Proteína C - pesquisa e/ou dosagem</t>
  </si>
  <si>
    <t>Protoporfirina eritrocitária livre - zinco - pesquisa e/ou dosagem</t>
  </si>
  <si>
    <t>Retração do coágulo - pesquisa</t>
  </si>
  <si>
    <t>Tempo de coagulação - determinação</t>
  </si>
  <si>
    <t>Tempo de protrombina - determinação</t>
  </si>
  <si>
    <t>Tempo de reptilase - determinação</t>
  </si>
  <si>
    <t>Tempo de sangramento de IVY - deteminação</t>
  </si>
  <si>
    <t>Tempo de trombina - determinação</t>
  </si>
  <si>
    <t>Tempo de tromboplastina parcial ativada - determinação</t>
  </si>
  <si>
    <t>Alfa-2antiplasmina, teste funcional</t>
  </si>
  <si>
    <t>Anticorpo antimieloperoxidase, MPO - pesquisa e/ou dosagem</t>
  </si>
  <si>
    <t>Fator VII - pesquisa e/ou dosagem</t>
  </si>
  <si>
    <t>Imunofenotipagem para linfoma não hodgkin / sindrome linfoproliferativa crônica (*)</t>
  </si>
  <si>
    <t>Imunofenotipagem para perfil imune (*)</t>
  </si>
  <si>
    <t>Produtos de degradação da fibrina, quantitativo - pesquisa e/ou dosagem</t>
  </si>
  <si>
    <t>Consumo de protrombina - pesquisa e/ou dosagem</t>
  </si>
  <si>
    <t>Hemoglobina instabilidade a 37 graus C - pesquisa e/ou dosagem</t>
  </si>
  <si>
    <t>Hemoglobina, solubilidade (HbS e HbD) - pesquisa e/ou dosagem</t>
  </si>
  <si>
    <t>Estreptozima - pesquisa e/ou dosagem</t>
  </si>
  <si>
    <t>Dímero D - pesquisa e/ou dosagem</t>
  </si>
  <si>
    <t>Tempo de sangramento (Duke) - determinação</t>
  </si>
  <si>
    <t>Coagulograma (TS, TC, prova do laço, retração do coágulo, contagem de plaquetas, tempo de protombina, tempo de tromboplastina, parcial ativado) - pesquisa e/ou dosagem</t>
  </si>
  <si>
    <t>Adenograma (inclui hemograma)</t>
  </si>
  <si>
    <t>Alfa 1 anti tripsina, fenotipagem</t>
  </si>
  <si>
    <t>Alfa talassemia anal molecular sangue</t>
  </si>
  <si>
    <t>Analisador da função plaquetaria PFA-100</t>
  </si>
  <si>
    <t>1,25-dihidroxi vitamina D - pesquisa e/ou dosagem</t>
  </si>
  <si>
    <t>17-cetogênicos (17-CGS) - pesquisa e/ou dosagem</t>
  </si>
  <si>
    <t>17-cetogênicos cromatografia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</si>
  <si>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</si>
  <si>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</si>
  <si>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</si>
  <si>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</si>
  <si>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homo vanílico - pesquisa e/ou dosagem</t>
  </si>
  <si>
    <t>AMP cíclico - pesquisa e/ou dosagem</t>
  </si>
  <si>
    <t>Cortisol livre - pesquisa e/ou dosagem</t>
  </si>
  <si>
    <t>Curva glicêmica (6 dosagens) - pesquisa e/ou dosagem</t>
  </si>
  <si>
    <t>Enzima conversora da angiotensina (ECA) - pesquisa e/ou dosagem</t>
  </si>
  <si>
    <t>Eritropoietina - pesquisa e/ou dosagem</t>
  </si>
  <si>
    <t>Gad-Ab-antidescarboxilase do ácido - pesquisa e/ou dosagem</t>
  </si>
  <si>
    <t>Hormônio antidiurético (vasopressina) - pesquisa e/ou dosagem</t>
  </si>
  <si>
    <t>IGF BP3 (proteína ligadora dos fatores de crescimento "insulin-like") - pesquisa e/ou dosagem</t>
  </si>
  <si>
    <t>Leptina - pesquisa e/ou dosagem</t>
  </si>
  <si>
    <t>N-telopeptídeo - pesquisa e/ou dosagem</t>
  </si>
  <si>
    <t>Paratormônio - PTH ou fração (cada) - pesquisa e/ou dosagem</t>
  </si>
  <si>
    <t>Piridinolina - pesquisa e/ou dosagem</t>
  </si>
  <si>
    <t>Pregnandiol - pesquisa e/ou dosagem</t>
  </si>
  <si>
    <t>Pregnantriol - pesquisa e/ou dosagem</t>
  </si>
  <si>
    <t>Estrogênios totais (fenolesteróides) - pesquisa e/ou dosagem</t>
  </si>
  <si>
    <t>Iodo protéico (PBI) - pesquisa e/ou dosagem</t>
  </si>
  <si>
    <t>Lactogênico placentário hormônio - pesquisa e/ou dosagem</t>
  </si>
  <si>
    <t>Somatotrófico coriônico (HCS ou PHL) - pesquisa e/ou dosagem</t>
  </si>
  <si>
    <t>11-desoxicorticosterona - pesquisa e/ou dosagem</t>
  </si>
  <si>
    <t>Hormônio gonodotrofico corionico qualitativo (HCG-Beta-HCG) - pesquisa</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</si>
  <si>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</si>
  <si>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</si>
  <si>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</si>
  <si>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</si>
  <si>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</si>
  <si>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</si>
  <si>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</si>
  <si>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</si>
  <si>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</si>
  <si>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</si>
  <si>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</si>
  <si>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</si>
  <si>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</si>
  <si>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</si>
  <si>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</si>
  <si>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</si>
  <si>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</si>
  <si>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</si>
  <si>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anti-DNAse B - pesquisa e/ou dosagem</t>
  </si>
  <si>
    <t>Anticorpo anti-hormônio do crescimento - pesquisa e/ou dosagem</t>
  </si>
  <si>
    <t>Anticorpo antivírus da hepatite E (total) - pesquisa e/ou dosagem</t>
  </si>
  <si>
    <t>Anticorpos anti-ilhota de langherans - pesquisa e/ou dosagem</t>
  </si>
  <si>
    <t>Anticorpos anti-influenza B, IgG - pesquisa e/ou dosagem</t>
  </si>
  <si>
    <t>Anticorpos anti-influenza B, IgM - pesquisa e/ou dosagem</t>
  </si>
  <si>
    <t>Anticorpos antiendomisio - IgG, IgM, IgA (cada) - pesquisa e/ou dosagem</t>
  </si>
  <si>
    <t>Anticortex supra-renal - pesquisa e/ou dosagem</t>
  </si>
  <si>
    <t>Antiescleroderma (SCL 70) - pesquisa e/ou dosagem</t>
  </si>
  <si>
    <t>Antigliadina (glúten) - IgA - pesquisa e/ou dosagem</t>
  </si>
  <si>
    <t>Antigliadina (glúten) - IgG - pesquisa e/ou dosagem</t>
  </si>
  <si>
    <t>Antigliadina (glúten) - IgM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</si>
  <si>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</si>
  <si>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</si>
  <si>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</si>
  <si>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</si>
  <si>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</si>
  <si>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</si>
  <si>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</si>
  <si>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Antiparietal - pesquisa e/ou dosagem</t>
  </si>
  <si>
    <t>Antiperoxidase tireoideana - pesquisa e/ou dosagem</t>
  </si>
  <si>
    <t>Aslo - pesquisa e/ou dosagem</t>
  </si>
  <si>
    <t>Avidez de IgG para toxoplasmose, citomegalia, rubéloa, EB e outros, cada - pesquisa e/ou dosagem</t>
  </si>
  <si>
    <t>Beta-2-microglobulina - pesquisa e/ou dosagem</t>
  </si>
  <si>
    <t>Biotinidase atividade da, qualitativo - pesquisa e/ou dosagem</t>
  </si>
  <si>
    <t>Brucela - IgG - pesquisa e/ou dosagem</t>
  </si>
  <si>
    <t>Brucela - IgM - pesquisa e/ou dosagem</t>
  </si>
  <si>
    <t>Brucela, prova rápida</t>
  </si>
  <si>
    <t>C1q - pesquisa e/ou dosagem</t>
  </si>
  <si>
    <t>C3 proativador - pesquisa e/ou dosagem</t>
  </si>
  <si>
    <t>C3A (fator B) - pesquisa e/ou dosagem</t>
  </si>
  <si>
    <t>CA 50 - pesquisa e/ou dosagem</t>
  </si>
  <si>
    <t>CA-242 - pesquisa e/ou dosagem</t>
  </si>
  <si>
    <t>CA-27-29 -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</si>
  <si>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</si>
  <si>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</si>
  <si>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</si>
  <si>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</si>
  <si>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</si>
  <si>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</si>
  <si>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</si>
  <si>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</si>
  <si>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</si>
  <si>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</si>
  <si>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</si>
  <si>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</si>
  <si>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</si>
  <si>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C5 - pesquisa e/ou dosagem</t>
  </si>
  <si>
    <t>Complemento CH-100 - pesquisa e/ou dosagem</t>
  </si>
  <si>
    <t>Complemento CH-50 - pesquisa e/ou dosagem</t>
  </si>
  <si>
    <t>Dengue - IgG e IgM (cada) - pesquisa e/ou dosagem</t>
  </si>
  <si>
    <t>Equinococose, IDR - pesquisa e/ou dosagem</t>
  </si>
  <si>
    <t>Esporotricose, reação sorológica</t>
  </si>
  <si>
    <t>Esporotriquina, IDR - pesquisa e/ou dosagem</t>
  </si>
  <si>
    <t>Fator antinúcleo, (FAN) - pesquisa e/ou dosagem</t>
  </si>
  <si>
    <t>Fator reumatóide, quantitativo - pesquisa e/ou dosagem</t>
  </si>
  <si>
    <t>Filaria sorologia - pesquisa e/ou dosagem</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</si>
  <si>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</si>
  <si>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</si>
  <si>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</si>
  <si>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</si>
  <si>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</si>
  <si>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</si>
  <si>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</si>
  <si>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</si>
  <si>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</si>
  <si>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</si>
  <si>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</si>
  <si>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</si>
  <si>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</si>
  <si>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</si>
  <si>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</si>
  <si>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</si>
  <si>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</si>
  <si>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</si>
  <si>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</si>
  <si>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</si>
  <si>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</si>
  <si>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Histamina, dosagem</t>
  </si>
  <si>
    <t>Histona - pesquisa e/ou dosagem</t>
  </si>
  <si>
    <t>HIV - antígeno P24 - pesquisa e/ou dosagem</t>
  </si>
  <si>
    <t>HLA-DR - pesquisa e/ou dosagem</t>
  </si>
  <si>
    <t>HLA-DR+DQ - pesquisa e/ou dosagem</t>
  </si>
  <si>
    <t>IgA - pesquisa e/ou dosagem</t>
  </si>
  <si>
    <t>IgA na saliva - pesquisa e/ou dosagem</t>
  </si>
  <si>
    <t>IgD - pesquisa e/ou dosagem</t>
  </si>
  <si>
    <t>IgE, grupo específico, cada - pesquisa e/ou dosagem</t>
  </si>
  <si>
    <t>IgE, total - pesquisa e/ou dosagem</t>
  </si>
  <si>
    <t>IgG - pesquisa e/ou dosagem</t>
  </si>
  <si>
    <t>IgG, subclasses 1,2,3,4 (cada) - pesquisa e/ou dosagem</t>
  </si>
  <si>
    <t>IgM - pesquisa e/ou dosagem</t>
  </si>
  <si>
    <t>Imunocomplexos circulantes - pesquisa e/ou dosagem</t>
  </si>
  <si>
    <t>Imunocomplexos circulantes, com células Raji - pesquisa e/ou dosagem</t>
  </si>
  <si>
    <t>Imunoeletroforese (estudo da gamopatia) - pesquisa e/ou dosagem</t>
  </si>
  <si>
    <t>Inibidor de C1 esterase - pesquisa e/ou dosagem</t>
  </si>
  <si>
    <t>Isospora, pesquisa de antígeno - pesquisa e/ou dosagem</t>
  </si>
  <si>
    <t>Ito (cancro mole), IDeR - pesquisa e/ou dosagem</t>
  </si>
  <si>
    <t>Kveim (sarcoidose), IDeR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</si>
  <si>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</si>
  <si>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</si>
  <si>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</si>
  <si>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</si>
  <si>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</si>
  <si>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Lyme - IgG - pesquisa e/ou dosagem</t>
  </si>
  <si>
    <t>Lyme - IgM - pesquisa e/ou dosagem</t>
  </si>
  <si>
    <t>Malária - IgG - pesquisa e/ou dosagem</t>
  </si>
  <si>
    <t>Malária - IgM - pesquisa e/ou dosagem</t>
  </si>
  <si>
    <t>Mantoux, IDeR</t>
  </si>
  <si>
    <t>MCA (antígeno cárcino-mamário)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</si>
  <si>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</si>
  <si>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</si>
  <si>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</si>
  <si>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</si>
  <si>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</si>
  <si>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Montenegro, IDeR</t>
  </si>
  <si>
    <t>Parvovírus - IgG, IgM (cada) - pesquisa e/ou dosagem</t>
  </si>
  <si>
    <t>Proteína C, teste imunológico</t>
  </si>
  <si>
    <t>Proteína eosinofílica catiônica (ECP) - pesquisa e/ou dosagem</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</si>
  <si>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</si>
  <si>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</si>
  <si>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</si>
  <si>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</si>
  <si>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</si>
  <si>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</si>
  <si>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</si>
  <si>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Teste de inibição da migração dos linfócitos (para cada antígeno)</t>
  </si>
  <si>
    <t>Toxocara cannis - IgG - pesquisa e/ou dosagem</t>
  </si>
  <si>
    <t>Toxocara cannis - IgM - pesquisa e/ou dosagem</t>
  </si>
  <si>
    <t>Toxoplasmina, IDeR</t>
  </si>
  <si>
    <t>Toxoplasmose IgG - pesquisa e/ou dosagem</t>
  </si>
  <si>
    <t>Toxoplasmose IgM - pesquisa e/ou dosagem</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</si>
  <si>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</si>
  <si>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</si>
  <si>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</si>
  <si>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</si>
  <si>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Widal, reação de</t>
  </si>
  <si>
    <t>Alérgenos - perfil antigênico (painel C/36 antígenos) - pesquisa e/ou dosagem</t>
  </si>
  <si>
    <t>Anti-DMP - pesquisa e/ou dosagem</t>
  </si>
  <si>
    <t>Anti-hialuronidase, determinação da</t>
  </si>
  <si>
    <t>Antidesoxiribonuclease B, neutralização quantitativa - pesquisa e/ou dosagem</t>
  </si>
  <si>
    <t>Antifígado (glomérulo, tub. Renal corte rim de rato), IFI - pesquisa e/ou dosagem</t>
  </si>
  <si>
    <t>Antígenos metílicos solúveis do BCG (1 aplicação)</t>
  </si>
  <si>
    <t>Chagas (Machado Guerreiro)</t>
  </si>
  <si>
    <t>Complemento C3, C4 - turbid. ou nefolométrico C3A - pesquisa e/ou dosagem</t>
  </si>
  <si>
    <t>Fator reumatóide, teste do látex (qualitativo) - pesquisa</t>
  </si>
  <si>
    <t>Frei (linfogranuloma venéreo), IDeR - pesquisa e/ou dosagem</t>
  </si>
  <si>
    <t>Gonococo - hemaglutinação (HA)</t>
  </si>
  <si>
    <t>Hidatidose (equinococose) IDi dupla - pesquisa e/ou dosagem</t>
  </si>
  <si>
    <t>Sarampo - anticorpos IgG - pesquisa e/ou dosagem</t>
  </si>
  <si>
    <t>Sarampo - anticorpos IgM - pesquisa e/ou dosagem</t>
  </si>
  <si>
    <t>Toxoplasmose - IgA - pesquisa e/ou dosagem</t>
  </si>
  <si>
    <t>Varicela, IgG - pesquisa e/ou dosagem</t>
  </si>
  <si>
    <t>Varicela, IgM - pesquisa e/ou dosagem</t>
  </si>
  <si>
    <t>Weil Felix (Ricketsiose), reação de aglutinação</t>
  </si>
  <si>
    <t>Anticorpo anti Saccharamyces - ASCA - pesquisa e/ou dosagem</t>
  </si>
  <si>
    <t>Poliomelite sorologia</t>
  </si>
  <si>
    <t>Proteína Amiloide A - pesquisa e/ou dosagem</t>
  </si>
  <si>
    <t>Schistosomose, pesquisa</t>
  </si>
  <si>
    <t>Sífilis anticorpo total - pesquisa e/ou dosagem</t>
  </si>
  <si>
    <t>Sífilis IgM - pesquisa e/ou dosagem</t>
  </si>
  <si>
    <t>Amebíase, IgG - pesquisa e/ou dosagem</t>
  </si>
  <si>
    <t>Gonococo - IgG - pesquisa e/ou dosagem</t>
  </si>
  <si>
    <t>Gonococo - IgM - pesquisa e/ou dosagem</t>
  </si>
  <si>
    <t>Psitacose - IgG - pesquisa e/ou dosagem</t>
  </si>
  <si>
    <t>Psitacose - IgM - pesquisa e/ou dosagem</t>
  </si>
  <si>
    <t>Psitacose - IgA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</si>
  <si>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</si>
  <si>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</si>
  <si>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</si>
  <si>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</si>
  <si>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 antígeno nas fezes, Elisa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</si>
  <si>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</si>
  <si>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</si>
  <si>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</si>
  <si>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</si>
  <si>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</si>
  <si>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</si>
  <si>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</si>
  <si>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</si>
  <si>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</si>
  <si>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</si>
  <si>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</si>
  <si>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</si>
  <si>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</si>
  <si>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</si>
  <si>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</si>
  <si>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</si>
  <si>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</si>
  <si>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</si>
  <si>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Anticorpos anti fosfatidilserina - IgA/IgG/IgM</t>
  </si>
  <si>
    <t>Anticorpos anti granulócitos</t>
  </si>
  <si>
    <t>Anticorpos anti Hantavirus</t>
  </si>
  <si>
    <t>Anticorpos anti líquor bartonella</t>
  </si>
  <si>
    <t>Anticorpos anti líquor GM1</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</si>
  <si>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</si>
  <si>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</si>
  <si>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</si>
  <si>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</si>
  <si>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</si>
  <si>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</si>
  <si>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</si>
  <si>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t>
  </si>
  <si>
    <t>Anticorpos anti vírus rábico</t>
  </si>
  <si>
    <t>Anticorpos arbovírus, painel</t>
  </si>
  <si>
    <t>Anticorpos contra canal de cálcio regulado por voltagem</t>
  </si>
  <si>
    <t>Anticorpos Coxsackie A, outros materiais</t>
  </si>
  <si>
    <t>Anticorpos CV2 auto, soro</t>
  </si>
  <si>
    <t>Anticorpos Fosfatidilcolina - IgG/IgM/IgA</t>
  </si>
  <si>
    <t>Anticorpos Gangliosídeos, soro</t>
  </si>
  <si>
    <t>Anticorpos Gd1A - IgG</t>
  </si>
  <si>
    <t>Anticorpos Gd1A - IgM</t>
  </si>
  <si>
    <t>Anticorpos Gd1B - IgG</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</si>
  <si>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</si>
  <si>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</si>
  <si>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</si>
  <si>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</si>
  <si>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</si>
  <si>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</si>
  <si>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</si>
  <si>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</si>
  <si>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</si>
  <si>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Pesquisa de bandas oligoclonais por isofocalização - pesquisa e/ou dosagem em líquidos orgânicos</t>
  </si>
  <si>
    <t>Proteína mielina básica, anticorpo anti - pesquisa e/ou dosagem em líquidos orgânicos</t>
  </si>
  <si>
    <t>Nonne-Apple; reação</t>
  </si>
  <si>
    <t>Takata-Ara, reação</t>
  </si>
  <si>
    <t>Babesia microti em líquor</t>
  </si>
  <si>
    <t>Coccidióides em líquor</t>
  </si>
  <si>
    <t>Líquor cisticercose Western Blot</t>
  </si>
  <si>
    <t>Líquor imunofenotipagem T e B</t>
  </si>
  <si>
    <t>Líquor índice IgG para citomegalovirus</t>
  </si>
  <si>
    <t>Líquor látex para meningite</t>
  </si>
  <si>
    <t>Anticorpo antiespermatozóide - pesquisa e/ou dosagem em líquidos orgânicos</t>
  </si>
  <si>
    <t>Fosfolipídios (relação lecitina/esfingomielina) - pesquisa e/ou dosagem em líquidos orgânicos</t>
  </si>
  <si>
    <t>Maturidade pulmonar fetal - - pesquisa e/ou dosagem em líquidos orgânicos</t>
  </si>
  <si>
    <t>Azul de nilo no líquido amniótico</t>
  </si>
  <si>
    <t>Cristais com luz polarizada - pesquisa e/ou dosagem em líquidos orgânicos</t>
  </si>
  <si>
    <t>B.A.A.R. (Ziehl ou fluorescência, pesquisa direta e após homogeneização) - pesquisa</t>
  </si>
  <si>
    <t>Cultura quantitativa de secreções pulmonares, quando necessitar tratamento prévio c/ N.C.A.</t>
  </si>
  <si>
    <t>Hemophilus (bordetella) pertussis - pesquisa</t>
  </si>
  <si>
    <t>Leptospira (campo escuro após concentração) pesquisa</t>
  </si>
  <si>
    <t>Treponema (campo escuro) - pesquisa</t>
  </si>
  <si>
    <t>Vacina autógena</t>
  </si>
  <si>
    <t>Citomegalovírus - shell vial - pesquisa</t>
  </si>
  <si>
    <t>Cultura automatizada - MICROBIOLOGIA</t>
  </si>
  <si>
    <t>Chlamydia pneumoniae, painel</t>
  </si>
  <si>
    <t>CMV para imunofluorescência direta</t>
  </si>
  <si>
    <t>Cultura para listeria</t>
  </si>
  <si>
    <t>Gardnerella, cultura</t>
  </si>
  <si>
    <t>Herpes para imunofluorescência direta</t>
  </si>
  <si>
    <t>Pesquisa de antígenos entamoeba histolytica</t>
  </si>
  <si>
    <t>Poder bactericida (pós administração de antibiótico)</t>
  </si>
  <si>
    <t>Protozoários, cultura para</t>
  </si>
  <si>
    <t>Streptococcus B hemol cultura qualquer material</t>
  </si>
  <si>
    <t>Trichomonas, cultura para</t>
  </si>
  <si>
    <t>Yersinia enterocolitica</t>
  </si>
  <si>
    <t>Antígenos bacterianos / vários materiais</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</si>
  <si>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</si>
  <si>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</si>
  <si>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</si>
  <si>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</si>
  <si>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</si>
  <si>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</si>
  <si>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</si>
  <si>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</si>
  <si>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Lipóides, pesquisa - na urina</t>
  </si>
  <si>
    <t>Melanina, pesquisa - na urina</t>
  </si>
  <si>
    <t>Porfobilinogênio, pesquisa - na urina</t>
  </si>
  <si>
    <t>Proteínas de Bence Jones, pesquisa - na urina</t>
  </si>
  <si>
    <t>Uroporfirinas, dosagem</t>
  </si>
  <si>
    <t>Cistina - pesquisa e/ou dosagem na urina</t>
  </si>
  <si>
    <t>Porfobilinogênio - na urina</t>
  </si>
  <si>
    <t>Acidez titulável - pesquisa e/ou dosagem na urina</t>
  </si>
  <si>
    <t>Bartituratos - pesquisa e/ou dosagem na urina</t>
  </si>
  <si>
    <t>Beta mercapto-lactato-disulfidúria,pesquisa - na urina</t>
  </si>
  <si>
    <t>Histidina, pesquisa - na urina</t>
  </si>
  <si>
    <t>Inclusão citomegálica, pesquisa de células com - na urina</t>
  </si>
  <si>
    <t>Mioglobina, pesquisa - na urina</t>
  </si>
  <si>
    <t>Osmolalidade, determinação - na urina</t>
  </si>
  <si>
    <t>Prova de concentração (Fishberg ou Volhard) - na urina</t>
  </si>
  <si>
    <t>Prova de diluição - na urina</t>
  </si>
  <si>
    <t>Sobrecarga de água, prova - na urina</t>
  </si>
  <si>
    <t>Tirosinose, pesquisa - na urina</t>
  </si>
  <si>
    <t>Fenciclidina na urina (amostra isolada)</t>
  </si>
  <si>
    <t>Ferro urinário (urina 24h)</t>
  </si>
  <si>
    <t>Gordura na urina, pesquisa de</t>
  </si>
  <si>
    <t>Hemoglobina livre na urina (amostra isolada)</t>
  </si>
  <si>
    <t>Pesquisa de espermatozóide na urina</t>
  </si>
  <si>
    <t>Substâncias redutoras, pesquisa (urina)</t>
  </si>
  <si>
    <t>Teste de concentração urinária após DDAVP</t>
  </si>
  <si>
    <t>Urina, pesquisa antígeno para Legionella</t>
  </si>
  <si>
    <t>Urocitograma</t>
  </si>
  <si>
    <t>Cristalização do muco cervical, pequisa</t>
  </si>
  <si>
    <t>pH - tornassol - pesquisa</t>
  </si>
  <si>
    <t>Cálculo biliar, análise química</t>
  </si>
  <si>
    <t>Coleta de escarro induzida</t>
  </si>
  <si>
    <t>Cristalografia análise de cálculo</t>
  </si>
  <si>
    <t>Esclerose múltipla, painel</t>
  </si>
  <si>
    <t>Espectrometria de massa em tandem</t>
  </si>
  <si>
    <t>Identificação de verme</t>
  </si>
  <si>
    <t>Isolamento de microorganismos especiais</t>
  </si>
  <si>
    <t>Lavado gástrico, colheita por</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</si>
  <si>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</si>
  <si>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</si>
  <si>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</si>
  <si>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</si>
  <si>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</si>
  <si>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</si>
  <si>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</si>
  <si>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</si>
  <si>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</si>
  <si>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</si>
  <si>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</si>
  <si>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</si>
  <si>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</si>
  <si>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</si>
  <si>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</si>
  <si>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</si>
  <si>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</si>
  <si>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</si>
  <si>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</si>
  <si>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Azida sódica, teste da (para deissulfeto de carbono)</t>
  </si>
  <si>
    <t>Chumbo - pesquisa e/ou dosagem</t>
  </si>
  <si>
    <t>Coproporfirinas (para chumbo inorgânico) - pesquisa e/ou dosagem</t>
  </si>
  <si>
    <t>Dialdeído malônico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</si>
  <si>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</si>
  <si>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</si>
  <si>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</si>
  <si>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</si>
  <si>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</si>
  <si>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</si>
  <si>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</si>
  <si>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P-nitrofenol (para nitrobenzeno) - pesquisa e/ou dosagem</t>
  </si>
  <si>
    <t>Protoporfirinas livres (para chumbo inorgânico) - pesquisa e/ou dosagem</t>
  </si>
  <si>
    <t>Protoporfirinas Zn (para chumbo inorgânico) - pesquisa e/ou dosagem</t>
  </si>
  <si>
    <t>Selênio, dosagem</t>
  </si>
  <si>
    <t>Triclorocompostos totais (para tetracloroetileno, tricloroetano, tricloroetileno) - pesquisa e/ou dosagem</t>
  </si>
  <si>
    <t>Ácido acético - pesquisa e/ou dosagem</t>
  </si>
  <si>
    <t>Ácido metil malônico - pesquisa e/ou dosagem</t>
  </si>
  <si>
    <t>Zinco - pesquisa e/ou dosagem</t>
  </si>
  <si>
    <t>Metil Etil Cetona - pesquisa e/ou dosagem</t>
  </si>
  <si>
    <t>Apolipoproteína E, genotipagem</t>
  </si>
  <si>
    <t>Citomegalovírus - qualitativo, por PCR - pesquisa</t>
  </si>
  <si>
    <t>Citomegalovírus - quantitativo, por PCR - pesquisa</t>
  </si>
  <si>
    <t>Cromossomo philadelfia - pesquisa</t>
  </si>
  <si>
    <t>Hepatite B (qualitativo) PCR - pesquisa</t>
  </si>
  <si>
    <t>Hepatite B (quantitativo) PCR - pesquisa</t>
  </si>
  <si>
    <t>Hepatite C (qualitativo) por PCR - pesquisa</t>
  </si>
  <si>
    <t>Hepatite C (quantitativo) por PCR - pesquisa</t>
  </si>
  <si>
    <t>Hepatite C - genotipagem - pesquisa</t>
  </si>
  <si>
    <t>HIV - carga viral PCR - pesquisa</t>
  </si>
  <si>
    <t>HIV - qualitativo por PCR - pesquisa</t>
  </si>
  <si>
    <t>HIV, genotipagem - pesquisa</t>
  </si>
  <si>
    <t>HPV (vírus do papiloma humano) + subtipagem quando necessário PCR - pesquisa</t>
  </si>
  <si>
    <t>HTLV I / II por PCR (cada) - pesquisa</t>
  </si>
  <si>
    <t>Mycobactéria PCR - pesquisa</t>
  </si>
  <si>
    <t>Parvovírus por PCR - pesquisa</t>
  </si>
  <si>
    <t>Proteína S total + livre, dosagem</t>
  </si>
  <si>
    <t>Rubéola por PCR - pesquisa</t>
  </si>
  <si>
    <t>Sífilis por PCR - pesquisa</t>
  </si>
  <si>
    <t>X frágil por PCR - pesquisa</t>
  </si>
  <si>
    <t>Chlamydia por biologia molecular - pesquisa</t>
  </si>
  <si>
    <t>Citogenética de medula óssea</t>
  </si>
  <si>
    <t>SCIH tipagem molecular de bactérias</t>
  </si>
  <si>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</si>
  <si>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</si>
  <si>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</si>
  <si>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</si>
  <si>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</si>
  <si>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</si>
  <si>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</si>
  <si>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</si>
  <si>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</si>
  <si>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</si>
  <si>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</si>
  <si>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</si>
  <si>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</si>
  <si>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</si>
  <si>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</si>
  <si>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</si>
  <si>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</si>
  <si>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</si>
  <si>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</si>
  <si>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</si>
  <si>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</si>
  <si>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</si>
  <si>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</si>
  <si>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</si>
  <si>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</si>
  <si>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</si>
  <si>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</si>
  <si>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</si>
  <si>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</si>
  <si>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</si>
  <si>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</si>
  <si>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</si>
  <si>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</si>
  <si>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</si>
  <si>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</si>
  <si>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</si>
  <si>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</si>
  <si>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</si>
  <si>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</si>
  <si>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</si>
  <si>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</si>
  <si>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</si>
  <si>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</si>
  <si>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</si>
  <si>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</si>
  <si>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</si>
  <si>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</si>
  <si>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</si>
  <si>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</si>
  <si>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</si>
  <si>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</si>
  <si>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</si>
  <si>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</si>
  <si>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</si>
  <si>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</si>
  <si>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</si>
  <si>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</si>
  <si>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</si>
  <si>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</si>
  <si>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</si>
  <si>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</si>
  <si>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</si>
  <si>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</si>
  <si>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</si>
  <si>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</si>
  <si>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</si>
  <si>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DCB</t>
  </si>
  <si>
    <t>Dehidro rodamina teste de oxidação</t>
  </si>
  <si>
    <t>Deoxicorticosterona, dosagem</t>
  </si>
  <si>
    <t>Dosagem de 18 hidroxicortisterona</t>
  </si>
  <si>
    <t>Dosagem de ácido hipúrico em urina</t>
  </si>
  <si>
    <t>Dosagem de ácido trans-mucônico em urina</t>
  </si>
  <si>
    <t>Fator de crescimento vascular endotelial (VEGF)</t>
  </si>
  <si>
    <t>Fator II de crescimento, símile a insulina</t>
  </si>
  <si>
    <t>Fator liberador hormônio do crescimento GH</t>
  </si>
  <si>
    <t>Glicose após estímulo/glucagon</t>
  </si>
  <si>
    <t>Glicosuria fracionada (4 dosagens)</t>
  </si>
  <si>
    <t>Globulina ligadora do cortisol</t>
  </si>
  <si>
    <t>Gonadotrofina coriônica - hemaglutinação ou látex</t>
  </si>
  <si>
    <t>Hipoglicemiantes (sulfonilurea painel)</t>
  </si>
  <si>
    <t>Hormônio anti muleriano</t>
  </si>
  <si>
    <t>Hormônio estimulador do alfa melanócito</t>
  </si>
  <si>
    <t>ICA 512</t>
  </si>
  <si>
    <t>IGFBP-1</t>
  </si>
  <si>
    <t>IGFBP-2</t>
  </si>
  <si>
    <t>Megateste</t>
  </si>
  <si>
    <t>Melatonina (sangue)</t>
  </si>
  <si>
    <t>Monitorização de glicose 1 dia</t>
  </si>
  <si>
    <t>Monitorização de glicose 2 dias</t>
  </si>
  <si>
    <t>Monitorização de glicose 3 dias</t>
  </si>
  <si>
    <t>Pró-insulina</t>
  </si>
  <si>
    <t>Proteína ligadora hormônio de crescimento GH</t>
  </si>
  <si>
    <t>Receptor fator de crescimento epidermal</t>
  </si>
  <si>
    <t>Sub-unidade Alfa hormônios glicoproteicos</t>
  </si>
  <si>
    <t>Sub-unidade Beta da gonadotrofina coriônica livre</t>
  </si>
  <si>
    <t>Teste com ACTH para dosagem de DHEA</t>
  </si>
  <si>
    <t>Teste com cortrosina para 17 alfa hidroxiprogesterona</t>
  </si>
  <si>
    <t>Teste com estímulo para renina após captopril</t>
  </si>
  <si>
    <t>Teste de estímulo com cortrosina para11 desoxicortisol</t>
  </si>
  <si>
    <t>Teste de estímulo do GH pelo exercício (cada dosagem de GH)</t>
  </si>
  <si>
    <t>Teste de estímulo do GH pelo glucagon (4 dosagens de GH)</t>
  </si>
  <si>
    <t>Teste de reserva funcional com l-arginina</t>
  </si>
  <si>
    <t>Tetrahidroaldosterona</t>
  </si>
  <si>
    <t>TRH, dosagem do</t>
  </si>
  <si>
    <t>APT teste</t>
  </si>
  <si>
    <t>Atividade de protease fator Von Willebrand</t>
  </si>
  <si>
    <t>Cadeia Kappa leve livre</t>
  </si>
  <si>
    <t>Cadeia Kappa-Lambda leve livre</t>
  </si>
  <si>
    <t>Células tumorais circulante mama Cellsearch</t>
  </si>
  <si>
    <t>Coenzima Q10</t>
  </si>
  <si>
    <t>Fator alfa necrose tumoral</t>
  </si>
  <si>
    <t>Fator B properdin, dosagem soro</t>
  </si>
  <si>
    <t>Fator X ativado</t>
  </si>
  <si>
    <t>Ferro medula óssea</t>
  </si>
  <si>
    <t>Hemácias, contagem</t>
  </si>
  <si>
    <t>Hemácias, tempo de sobrevida das</t>
  </si>
  <si>
    <t>Hemólise</t>
  </si>
  <si>
    <t>Índice de segmentação dos neutrófilos</t>
  </si>
  <si>
    <t>Linfócitos, cultura com candida albicans</t>
  </si>
  <si>
    <t>Microesferócitos, pesquisa de</t>
  </si>
  <si>
    <t>Molibidenio (sangue)</t>
  </si>
  <si>
    <t>Neutrófilos, pesquisa de</t>
  </si>
  <si>
    <t>Pesquisa de alfa talassemia</t>
  </si>
  <si>
    <t>Pesquisa de beta talassemia</t>
  </si>
  <si>
    <t>Protrombina fragmento 1 e 2</t>
  </si>
  <si>
    <t>Prova funcional DDAVP - hemofilia</t>
  </si>
  <si>
    <t>Prova funcional DDAVP - Von Willebrand (1hora)</t>
  </si>
  <si>
    <t>Prova funcional DDAVP - Von Willebrand (4horas)</t>
  </si>
  <si>
    <t>Teste cruzado de grupos sanguíneos</t>
  </si>
  <si>
    <t>Teste de estímulo DDAQVP para dosagem de cortisol e ACTH</t>
  </si>
  <si>
    <t>Viscosidade plasmática ou sanguínea</t>
  </si>
  <si>
    <t>Colesterol esterificado</t>
  </si>
  <si>
    <t>Deficiência da MCAD</t>
  </si>
  <si>
    <t>Deficiente de carboidrato, transferrina</t>
  </si>
  <si>
    <t>Dexametasona</t>
  </si>
  <si>
    <t>Dióxido de carbono, dosagem</t>
  </si>
  <si>
    <t>Dosagem de cafeína</t>
  </si>
  <si>
    <t>Dosagem de cortisona</t>
  </si>
  <si>
    <t>Dosagem de eletrólitos (sol. diálise)</t>
  </si>
  <si>
    <t>Dosagem de ferro em tecido hepático</t>
  </si>
  <si>
    <t>Dosagem de metilfenidato</t>
  </si>
  <si>
    <t>Dosagem de mitotane</t>
  </si>
  <si>
    <t>Dosagem de pema, soro</t>
  </si>
  <si>
    <t>Drogas de abuso, triagem</t>
  </si>
  <si>
    <t>Efexor, dosagem</t>
  </si>
  <si>
    <t>Ehrlichia chaffeensis, sorologia para</t>
  </si>
  <si>
    <t>Estrôncio, dosagem</t>
  </si>
  <si>
    <t>Fungos morfologia/bioquímica</t>
  </si>
  <si>
    <t>Haloperidol, dosagem</t>
  </si>
  <si>
    <t>Homocistina, pesquisa de</t>
  </si>
  <si>
    <t>Identificação de bactérias por método sorológico/bioquímico</t>
  </si>
  <si>
    <t>Índice de saturação de ferro</t>
  </si>
  <si>
    <t>Inibina A</t>
  </si>
  <si>
    <t>Inibina B, dosagem</t>
  </si>
  <si>
    <t>Interleucina 10</t>
  </si>
  <si>
    <t>Interleucina 1B</t>
  </si>
  <si>
    <t>Interleucina 6</t>
  </si>
  <si>
    <t>Isoenzimas de CPK</t>
  </si>
  <si>
    <t>Isotretinoina, dosagem</t>
  </si>
  <si>
    <t>Itraconazol</t>
  </si>
  <si>
    <t>Ketamina, dosagem soro</t>
  </si>
  <si>
    <t>Kunkel (sulfato de zinco), reação de</t>
  </si>
  <si>
    <t>Levetiracetam, dosagem</t>
  </si>
  <si>
    <t>Lindane, dosagem</t>
  </si>
  <si>
    <t>Maconha, dosagem soro</t>
  </si>
  <si>
    <t>Macroamilase</t>
  </si>
  <si>
    <t>Marcadores cardíacos diagnósticos</t>
  </si>
  <si>
    <t>Metanefrinas plasmáticas</t>
  </si>
  <si>
    <t>Morfina (sangue)</t>
  </si>
  <si>
    <t>Neurontin</t>
  </si>
  <si>
    <t>Nicotina qualitativa urina (amostra isolada)</t>
  </si>
  <si>
    <t>Opiáceos quantitativo (urina)</t>
  </si>
  <si>
    <t>Painel qualitativo para diurético (urina)</t>
  </si>
  <si>
    <t>Paroxetina, dosagem</t>
  </si>
  <si>
    <t>Penicilina, dosagem</t>
  </si>
  <si>
    <t>Pesquisa de nitritos</t>
  </si>
  <si>
    <t>Polipeptídeo pancreático</t>
  </si>
  <si>
    <t>Porfirinas fracionadas plasmáticas</t>
  </si>
  <si>
    <t>Prozac, dosagem (sangue)</t>
  </si>
  <si>
    <t>Reserpina, dosagem</t>
  </si>
  <si>
    <t>Resistência a proteína C ativada</t>
  </si>
  <si>
    <t>Respiridona, dosagem</t>
  </si>
  <si>
    <t>Serotonina (sangue)</t>
  </si>
  <si>
    <t>Sirolimus, dosagem</t>
  </si>
  <si>
    <t>Somatostatina</t>
  </si>
  <si>
    <t>Substância P, dosagem</t>
  </si>
  <si>
    <t>Tioridazina, dosagem</t>
  </si>
  <si>
    <t>Titânio, dosagem</t>
  </si>
  <si>
    <t>Topiramato, dosagem (sangue)</t>
  </si>
  <si>
    <t>Toxina botulinica, pesquisa (alimentos)</t>
  </si>
  <si>
    <t>Toxina botulinica, pesquisa (sangue)</t>
  </si>
  <si>
    <t>Toxina butoliníca A, anticorpo</t>
  </si>
  <si>
    <t>Trifluoperazina, dosagem soro</t>
  </si>
  <si>
    <t>Vanádio, dosagem</t>
  </si>
  <si>
    <t>Vigabatrina, dosagem</t>
  </si>
  <si>
    <t>Anticorpos GQ1B - IgG</t>
  </si>
  <si>
    <t>Anticorpos Hama</t>
  </si>
  <si>
    <t>Anticorpos neutralizado do interferon</t>
  </si>
  <si>
    <t>Anticorpos PLA-2, soro</t>
  </si>
  <si>
    <t>Anticorpos protombina - IgG/IgM</t>
  </si>
  <si>
    <t>Antigenemia para citomegalovirus</t>
  </si>
  <si>
    <t>Antígenos inalatórios anticorpos</t>
  </si>
  <si>
    <t>Antígenos proteinas S</t>
  </si>
  <si>
    <t>BTA qualitatitvo na urina (amostra isolada)</t>
  </si>
  <si>
    <t>C4d fragmento</t>
  </si>
  <si>
    <t>C6 complemento</t>
  </si>
  <si>
    <t>C7 complemento</t>
  </si>
  <si>
    <t>C8 complemento</t>
  </si>
  <si>
    <t>C9 complemento</t>
  </si>
  <si>
    <t>Campylobacter, sorologia</t>
  </si>
  <si>
    <t>Cisticercose Western Blot</t>
  </si>
  <si>
    <t>Detecção antígeno histoplasma (urina)</t>
  </si>
  <si>
    <t>Detecção de CMV para RNA nasba</t>
  </si>
  <si>
    <t>Detecção de enterovirus no líquor</t>
  </si>
  <si>
    <t>Detecção de Niemann Pick tipo Cc</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</si>
  <si>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</si>
  <si>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</si>
  <si>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</si>
  <si>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</si>
  <si>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</si>
  <si>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</si>
  <si>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</si>
  <si>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</si>
  <si>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</si>
  <si>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</si>
  <si>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</si>
  <si>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</si>
  <si>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</si>
  <si>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</si>
  <si>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HLA locus C</t>
  </si>
  <si>
    <t>Imunofenotipagem T e B</t>
  </si>
  <si>
    <t>Isoprostano</t>
  </si>
  <si>
    <t>Kleihauer</t>
  </si>
  <si>
    <t>Lyme para Western Blot</t>
  </si>
  <si>
    <t>Mata autoanticorpo</t>
  </si>
  <si>
    <t>Neisseria meningitidis IgG resp vacinal</t>
  </si>
  <si>
    <t>Neuropatia motora, painel</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</si>
  <si>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</si>
  <si>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</si>
  <si>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</si>
  <si>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</si>
  <si>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</si>
  <si>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</si>
  <si>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de mutação pré-core vírus hepatite B</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</si>
  <si>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</si>
  <si>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</si>
  <si>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</si>
  <si>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</si>
  <si>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</si>
  <si>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</si>
  <si>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</si>
  <si>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</si>
  <si>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</si>
  <si>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</si>
  <si>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</si>
  <si>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</si>
  <si>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</si>
  <si>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</si>
  <si>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</si>
  <si>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</si>
  <si>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</si>
  <si>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</si>
  <si>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TMA qualitativo para hepatite C</t>
  </si>
  <si>
    <t>Tularemia, anti</t>
  </si>
  <si>
    <t>Unidades avançadas - triagem HCG</t>
  </si>
  <si>
    <t>Vírus respiratório, pesquisa rápida</t>
  </si>
  <si>
    <t>West Nile sorologia líquor LCR</t>
  </si>
  <si>
    <t>ZAP-70</t>
  </si>
  <si>
    <t>Grupo sanguíneo ABO e RH - pesquisa</t>
  </si>
  <si>
    <t>S. Chagas EIE por componente hemoterápico - pesquisa e/ou dosagem</t>
  </si>
  <si>
    <t>S. Hepatite C anti-HCV por componente hemoterápico - pesquisa e/ou dosagem</t>
  </si>
  <si>
    <t>S. Sífilis HA por componente hemoterápico - pesquisa e/ou dosagem</t>
  </si>
  <si>
    <t>Antigenemia para diagnóstico de CMV pós transplante</t>
  </si>
  <si>
    <t>Coleta de linfócitos de sangue periférico por aférese para tratamento de recidivas pós TCTH alogênico</t>
  </si>
  <si>
    <t>Controle microbiológico da medula óssea no TCTH alogênico</t>
  </si>
  <si>
    <t>Controle microbiológico das células tronco periféricas no TCTH alogênico</t>
  </si>
  <si>
    <t>Depleção de plasma em TCTH alogênicos com incompatibilidade ABO menor</t>
  </si>
  <si>
    <t>PCR em tempo real para diagnóstico de adenovírus</t>
  </si>
  <si>
    <t>PCR em tempo real para diagnóstico de EBV - pós transplante</t>
  </si>
  <si>
    <t>PCR em tempo real para diagnóstico de Herpes virus 6 - pos transplante</t>
  </si>
  <si>
    <t>PCR em tempo real para diagnóstico de Herpes virus 8 - pos transplante</t>
  </si>
  <si>
    <t>PCR em tempo real para os vírus para influenza e influenza</t>
  </si>
  <si>
    <t>PCR em tempo real para vírus respiratório sincicial</t>
  </si>
  <si>
    <t>Quantificação de CD14 da coleta de células tronco periféricas para TCTH alogênico</t>
  </si>
  <si>
    <t>Quantificação de CD19 da coleta de células tronco periféricas para TCTH alogênico</t>
  </si>
  <si>
    <t>Quantificação de CD4 da coleta de células tronco periféricas para TCTH alogênico</t>
  </si>
  <si>
    <t>Quantificação de CD8 da coleta de células tronco periféricas para TCTH alogênico</t>
  </si>
  <si>
    <t>Quantificação de leucócitos totais da coleta de células tronco periféricas para TCTH alogênico</t>
  </si>
  <si>
    <t>Quantificação de leucócitos totais da Medula Óssea no TCTH alogênico</t>
  </si>
  <si>
    <t>Viabilidade celular dos linfócitos periféricos por citometria de fluxo para tratamento das recidivas pós TCTH alogênico</t>
  </si>
  <si>
    <t>Diagnóstico genético pré-implantação por fish, por sonda</t>
  </si>
  <si>
    <t>Pesquisa de translocação PML/RAR-a</t>
  </si>
  <si>
    <t>Análise de DNA fetal por enzima de restrição, por enzima utilizada, por amostra (adicional nos exames em que já foi feito o PCR 4.05.03.06-2 e depende da enzima para estabelecer o diagnóstico)</t>
  </si>
  <si>
    <t>Diagnóstico genético pré-implantação por DNA, por sonda de FISH ou por primer de PCR, por amostra</t>
  </si>
  <si>
    <t>Necrópsia de adulto/criança e natimorto com suspeita de anomalia genética</t>
  </si>
  <si>
    <t>Citológico anatomia patológica, qualquer material</t>
  </si>
  <si>
    <t>Citológico em líquido ascítico</t>
  </si>
  <si>
    <t>DNA citometria fluxo parafina - outros materiais</t>
  </si>
  <si>
    <t>Cintilografia com hemácias marcadas</t>
  </si>
  <si>
    <t>Absorção de gorduras</t>
  </si>
  <si>
    <t>Perdas proteicas</t>
  </si>
  <si>
    <t>Renograma</t>
  </si>
  <si>
    <t>Cintilografia cerebral com FDG-18 F, em câmara hibrída</t>
  </si>
  <si>
    <t>Cintilografia de corpo total com FDG-18 F, em câmara híbrida</t>
  </si>
  <si>
    <t>Dacriocintilografia</t>
  </si>
  <si>
    <t>Mamografia digital bilateral</t>
  </si>
  <si>
    <t>Broncografia (por punção ou entubação traqueal)</t>
  </si>
  <si>
    <t>Broncografia unilateral</t>
  </si>
  <si>
    <t>Pneumoperitônio (RX)</t>
  </si>
  <si>
    <t>Ablação percutânea de tumor torácico (qualquer método)</t>
  </si>
  <si>
    <t>Ablação percutânea de tumor hepático (qualquer método) - metodo intervencionista/terapêutico por imagem</t>
  </si>
  <si>
    <t>Quimioterapia por cateter de tumor de cabeça e pescoço</t>
  </si>
  <si>
    <t>Quimioembolização para tratamento de tumor hepático</t>
  </si>
  <si>
    <t>Tratamento de pseudoaneurisma por compressão com US-Doppler</t>
  </si>
  <si>
    <t>Trombectomia mecânica venosa</t>
  </si>
  <si>
    <t>Trombectomia medicamentosa para tratamento de TEP</t>
  </si>
  <si>
    <t>Trombólise medicamentosa em troncos supra-aórticos e intracranianos</t>
  </si>
  <si>
    <t>Trituração de calcificação tendínea orientada por RX ou US</t>
  </si>
  <si>
    <t>Doppler convencional órgão/estrutura isolada</t>
  </si>
  <si>
    <t>Ecocardiografia fetal gestação múltipla</t>
  </si>
  <si>
    <t>Ecoencefalograma</t>
  </si>
  <si>
    <t>Ultrassom com doppler abdôme total e pelve feminino</t>
  </si>
  <si>
    <t>Estudo funcional (mapeamento cortical por RM)</t>
  </si>
  <si>
    <t>Endoscopia virtual por RM - acrescentar ao exame de base</t>
  </si>
  <si>
    <t>Angio-RM arterial de crânio</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</si>
  <si>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</si>
  <si>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</si>
  <si>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</si>
  <si>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</si>
  <si>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</si>
  <si>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</si>
  <si>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Biomicroscopia de fundo</t>
  </si>
  <si>
    <t>Fundoscopia sob medríases - binocular</t>
  </si>
  <si>
    <t>Glare (BAT) - binocular</t>
  </si>
  <si>
    <t>Olfatometria</t>
  </si>
  <si>
    <t>Triagem auditiva neonatal/infantil</t>
  </si>
  <si>
    <t>Prova de Lombard</t>
  </si>
  <si>
    <t>Teste de adaptação patológica (tone decay test)</t>
  </si>
  <si>
    <t>Teste de caminhada de 6 minutos</t>
  </si>
  <si>
    <t>Teste de desempenho anaeróbico em laboratório (T. de Wingate)</t>
  </si>
  <si>
    <t>Teste de exercício dos 4 segundos</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</si>
  <si>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</si>
  <si>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</si>
  <si>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</si>
  <si>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</si>
  <si>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</si>
  <si>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</si>
  <si>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</si>
  <si>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</si>
  <si>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Estudo cito-alergológico (ECA)</t>
  </si>
  <si>
    <t>Teste de Heald</t>
  </si>
  <si>
    <t>Teste de imagens</t>
  </si>
  <si>
    <t>Teste de Teller - binocular</t>
  </si>
  <si>
    <t>Teste de Wepmann</t>
  </si>
  <si>
    <t>Teste sensibilidade ao sal</t>
  </si>
  <si>
    <t>Teste suplementar de sensibilidade</t>
  </si>
  <si>
    <t>Teste de fluxo salivar</t>
  </si>
  <si>
    <t>Teste de estimulação muscúlo-esquelética "in vitro" (mínimo seis)</t>
  </si>
  <si>
    <t>Medida de índice de artelhos com registro gráfico</t>
  </si>
  <si>
    <t>Fotopletismografia (venosa ou arterial) por lateralidade ou segmento</t>
  </si>
  <si>
    <t>Medida de pressão segmentar (nos quatro segmentos)</t>
  </si>
  <si>
    <t>Injeção intracavernosa</t>
  </si>
  <si>
    <t>Oximetria arterial, perfil</t>
  </si>
  <si>
    <t>Oximetria venosa, perfil</t>
  </si>
  <si>
    <t>Perfil de pressão uretral</t>
  </si>
  <si>
    <t>Pressão intra abdominal urológica</t>
  </si>
  <si>
    <t>CÓDIGO TUSS</t>
  </si>
  <si>
    <t>VALOR</t>
  </si>
  <si>
    <t>AMBULATORIAL</t>
  </si>
  <si>
    <t>HOSPITALAR</t>
  </si>
  <si>
    <t>Consulta hospitalar em fisioterapia</t>
  </si>
  <si>
    <t>Diretrizes de Utilização da ANS:</t>
  </si>
  <si>
    <t>Implante intravítreo de polímero farmacológico de liberação controlada</t>
  </si>
  <si>
    <t>Angiotomografia coronariana com escore de cálcio ou Multislice</t>
  </si>
  <si>
    <t>Sessão de Eletroconvulsoterapia (em sala equipada com oxímetro de pulso, monitor de ECG, EEG) sob anestesia.</t>
  </si>
  <si>
    <t>Terapia imunobiológicasubcutânea (por sessão) ambulatorial</t>
  </si>
  <si>
    <t>Virus Sincicial Respiratorio - Elisa - IgC - Pesquisa e/ou dosagem</t>
  </si>
  <si>
    <t>Cintilografia de perfusão cerebral para avaliação de transportadores de dopamina</t>
  </si>
  <si>
    <t>TRATAMENTO SERIADO</t>
  </si>
  <si>
    <t>Consulta em psicologia</t>
  </si>
  <si>
    <t>Sessão de psicoterapia individual por psicólogo</t>
  </si>
  <si>
    <t>HONORÁRIOS</t>
  </si>
  <si>
    <t>Consultas com nutricionista</t>
  </si>
  <si>
    <t>Sessão de psicoterapia de grupo (por paciente)</t>
  </si>
  <si>
    <t>Sessão de psicoterapia infantil</t>
  </si>
  <si>
    <t>25,245</t>
  </si>
  <si>
    <t>SARS-CoV-2 (CORONAVÍRUS COVID-19) - PESQUISA POR RT - PCR</t>
  </si>
  <si>
    <t>US - Transretal Radial</t>
  </si>
  <si>
    <t>TC - Maxilar</t>
  </si>
  <si>
    <t>Consulta ambulatorial em fisioterapia</t>
  </si>
  <si>
    <t>Consulta domiciliar em fisioterapia</t>
  </si>
  <si>
    <t>Dengue, anticorpos IgG, soro (teste rápido)</t>
  </si>
  <si>
    <t>Dengue, anticorpos IgM, soro (teste rápido)</t>
  </si>
  <si>
    <t>Cirurgia de abaixamento (qualquer técnica)</t>
  </si>
  <si>
    <t>Mucosectomia</t>
  </si>
  <si>
    <t>Consulta domiciliar por nutricionista</t>
  </si>
  <si>
    <t>JAK2 (gene), detecção das mutações por PCR</t>
  </si>
  <si>
    <t>NAT/HBV - por componente hemoterápico - pesquisa e/ou dosagem</t>
  </si>
  <si>
    <t>Anticorpos anti peptídeo cíclico citrulinado - IgG</t>
  </si>
  <si>
    <t>Angiotomografia arterial de membro inferior</t>
  </si>
  <si>
    <t>Antígeno NS1 do vírus da dengue, pesquisa</t>
  </si>
  <si>
    <t>US - Ecodopplercardiograma com estresse físico</t>
  </si>
  <si>
    <t>Chikungunya, anticorpos</t>
  </si>
  <si>
    <t>Aquaporina 4 (AQP4)</t>
  </si>
  <si>
    <t>Índice de proteína/creatinina</t>
  </si>
  <si>
    <t>Filme de verificação (cheque-filme) de braquiterapia - 2 por inserção - filme à parte</t>
  </si>
  <si>
    <t>Injeção de substância medicamentosa por endoscopia</t>
  </si>
  <si>
    <t>Código</t>
  </si>
  <si>
    <t>Fonoaudiologia, Psicologia, Terapia Ocupacional e Nutrição</t>
  </si>
  <si>
    <t>CAP. 1 ao 3</t>
  </si>
  <si>
    <t>Terapia Ocupacional</t>
  </si>
  <si>
    <t>Psicologia</t>
  </si>
  <si>
    <t>Nutrição</t>
  </si>
  <si>
    <t>Fonoaudiologia</t>
  </si>
  <si>
    <t>SARS-CoV-2 (Coronavírus COVID-19), pesquisa de anticorpos IgA, IgG ou IgM, isolada por classe de imunoglobulina,</t>
  </si>
  <si>
    <t>SARS-CoV-2 (Coronavírus COVID-19), pesquisa de anticorpos totais (IgA, IgG, IgM),</t>
  </si>
  <si>
    <t>Para liberação em pacientes internados deverá ser previamente acordado com a DESBAN.</t>
  </si>
  <si>
    <t>Atendimento em pacientes Internados:</t>
  </si>
  <si>
    <t>CAPÍTULO</t>
  </si>
  <si>
    <t>OD</t>
  </si>
  <si>
    <t>AMB</t>
  </si>
  <si>
    <t>HCO</t>
  </si>
  <si>
    <t>HSO</t>
  </si>
  <si>
    <t>PAC</t>
  </si>
  <si>
    <t>Consulta em consultório (no horário normal ou preestabelecido)</t>
  </si>
  <si>
    <t>PROCEDIMENTOS GERAIS</t>
  </si>
  <si>
    <t>Consulta em domicílio</t>
  </si>
  <si>
    <t>---</t>
  </si>
  <si>
    <t>Consulta em pronto socorro</t>
  </si>
  <si>
    <t>Exame de aptidão física e mental, ou em portadores de mobilidade reduzida, para fins de inscrição ou renovação da CNH (Carteira Nacional de Habilitação)</t>
  </si>
  <si>
    <t>Junta Médica (três ou mais profissionais) - destina-se ao esclarecimento diagnóstico ou decisão de conduta em caso de difícil solução - por profissional</t>
  </si>
  <si>
    <t>PROCEDIMENTOS CLÍNICOS AMBULATORIAIS E HOSPITALARES</t>
  </si>
  <si>
    <t>PROCEDIMENTOS DIAGNÓSTICOS E TERAPÊUTICOS</t>
  </si>
  <si>
    <t>Controle anti-doping (por período de 2 horas) - durante competições</t>
  </si>
  <si>
    <t>Controle anti-doping (por período de 2 horas) - fora de competições</t>
  </si>
  <si>
    <t>Acompanhamento clínico ambulatorial pós-transplante de córnea -por avaliação do 11º ao 30º dia até 3 avaliações</t>
  </si>
  <si>
    <t>Avaliação geriátrica ampla - AGA</t>
  </si>
  <si>
    <t>Holter 7 dias</t>
  </si>
  <si>
    <t>Holter cerebral</t>
  </si>
  <si>
    <t>Tilt teste com provas farmacológicas</t>
  </si>
  <si>
    <t>Atividade reflexa ou aplicação de técnica cinesioterápica específica</t>
  </si>
  <si>
    <t>PROCEDIMENTOS CIRÚRGICOS E INVASIVOS</t>
  </si>
  <si>
    <t>Manipulação vertebral</t>
  </si>
  <si>
    <t>Pacientes sem doença coronariana clinicamente manifesta, mas considerada de alto risco, atendido em ambulatório, duas a três vezes por semana</t>
  </si>
  <si>
    <t>Procedimentos mesoterápicos (por região anatômica)</t>
  </si>
  <si>
    <t>Procedimentos mesoterápicos com calcitonina (qualquer segmento)</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</si>
  <si>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</si>
  <si>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</si>
  <si>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Leme, análise de marcha</t>
  </si>
  <si>
    <t>Sessão de psicoterapia de casal</t>
  </si>
  <si>
    <t>Terapia oncológica com aplicação de medicamentos por via intracavitária ou intratecal - por procedimento</t>
  </si>
  <si>
    <t>Pulsoterapia intravenosa (por sessão) - ambulatorial</t>
  </si>
  <si>
    <t>Terapia imunobiológica intravenosa (por sessão) - ambulatorial</t>
  </si>
  <si>
    <t>Terapia fotodinâmica</t>
  </si>
  <si>
    <t>Estimulação magnética transcraniana superficial (repetida) - EMT</t>
  </si>
  <si>
    <t>Terapia imunobiológica subcutânea (por sessão) ambulatorial</t>
  </si>
  <si>
    <t>Transplante duplo rim-pâncreas - acompanhamento clínico (pós-operatório até 15 dias)</t>
  </si>
  <si>
    <t>Tratamento conservador de traumatismo cranioencefálico, hipertensão intracraniana e hemorragia (por dia)</t>
  </si>
  <si>
    <t>Acompanhamento médico na litotripsia extracorpórea</t>
  </si>
  <si>
    <t>Terapia oncológica com aplicação intra-arterial de medicamentos, em regime de aplicação peroperatória, por meio de cronoinfusor ou perfusor extra-corpórea</t>
  </si>
  <si>
    <t>Pulsoterapia intravenosa (por sessão) - hospitalar</t>
  </si>
  <si>
    <t>Terapia imunobiológica intravenosa (por sessão) - hospitalar</t>
  </si>
  <si>
    <t xml:space="preserve">Terapia imunobiológica subcutânea (por sessão) - hospitalar </t>
  </si>
  <si>
    <t>Correção de deformidades por exérese de tumores, cicatrizes ou ferimentos com o emprego de expansores em retalhos musculares ou miocutâneos (por estágio)</t>
  </si>
  <si>
    <t>Escalpo parcial - tratamento cirúrgico</t>
  </si>
  <si>
    <t>Esfoliação química média (por sessão)</t>
  </si>
  <si>
    <t>Esfoliação química profunda (por sessão)</t>
  </si>
  <si>
    <t>Esfoliação química superficial (por sessão)</t>
  </si>
  <si>
    <t>Extensos ferimentos, cicatrizes ou tumores - exérese e emprego de retalhos cutâneos ou musculares cruzados (por estágio)</t>
  </si>
  <si>
    <t>Infiltração intralesional, cicatricial / hemangiomas - por sessão</t>
  </si>
  <si>
    <t>Lasercirurgia (por sessão)</t>
  </si>
  <si>
    <t>Laserterapia para o tratamento da mucosite oral / orofaringe, por sessão</t>
  </si>
  <si>
    <t>Uvulopalatofaringoplastia por radiofrequência</t>
  </si>
  <si>
    <t>Fratura simples de mandíbula com contenção e bloqueio intermaxilar eventual</t>
  </si>
  <si>
    <t>Dermatocalaze ou blefarocalaze exérese - unilateral</t>
  </si>
  <si>
    <t>Enxerto de membrana amniótica</t>
  </si>
  <si>
    <t>Plástica de conjuntiva</t>
  </si>
  <si>
    <t>Transplante de limbo</t>
  </si>
  <si>
    <t>Transplante lamelar anterior de córnea</t>
  </si>
  <si>
    <t>Transplante lamelar posterior de córnea</t>
  </si>
  <si>
    <t>Infusão intravítrea de medicação anti-inflamatória</t>
  </si>
  <si>
    <t>Fotocoagulação (laser) - por sessão - monocular</t>
  </si>
  <si>
    <t>Infusão de gás expansor</t>
  </si>
  <si>
    <t>Panfotocoagulação na retinopatia da prematuridade - binocular</t>
  </si>
  <si>
    <t>Termoterapia transpupilar</t>
  </si>
  <si>
    <t>Reconstrução de orelha - retoques</t>
  </si>
  <si>
    <t>Cirurgia para prótese auditiva percutânea ancorada no osso unilateral (primeira implantação ou substituição)</t>
  </si>
  <si>
    <t>Epistaxe - tamponamento antero-posterior</t>
  </si>
  <si>
    <t>Turbinoplastia por radiofrequência</t>
  </si>
  <si>
    <t>Sinusotomia frontal intranasal com balão por videoendoscopia</t>
  </si>
  <si>
    <t>Mamoplastia</t>
  </si>
  <si>
    <t>Abdominal ou hipogástrico - transplantes cutâneos</t>
  </si>
  <si>
    <t>Antebraço - transplantes cutâneos</t>
  </si>
  <si>
    <t>Axilar - transplantes cutâneos</t>
  </si>
  <si>
    <t>Couro cabeludo - transplantes cutâneos</t>
  </si>
  <si>
    <t>Deltopeitoral - transplantes cutâneos</t>
  </si>
  <si>
    <t>Digitais (da face volar e látero-cubital dos dedos médio e anular da mão) - transplantes cutâneos</t>
  </si>
  <si>
    <t>Digital do hallux - transplantes cutâneos</t>
  </si>
  <si>
    <t>Dorsal do pé - transplantes cutâneos</t>
  </si>
  <si>
    <t>Escapular - transplantes cutâneos</t>
  </si>
  <si>
    <t>Femoral - transplantes cutâneos</t>
  </si>
  <si>
    <t>Fossa poplítea - transplantes cutâneos</t>
  </si>
  <si>
    <t>Inguino-cural - transplantes cutâneos</t>
  </si>
  <si>
    <t>Intercostal - transplantes cutâneos</t>
  </si>
  <si>
    <t>Interdigital da 1ª comissura dos dedos do pé - transplantes cutâneos</t>
  </si>
  <si>
    <t>Grande dorsal (latissimus dorsi) - transplantes músculo-cutâneos com microanastomoses vasculares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</si>
  <si>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</si>
  <si>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</si>
  <si>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</si>
  <si>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Grande dorsal (latissimus dorsi) - transplantes musculares com microanastomoses vasculares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</si>
  <si>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</si>
  <si>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Reto interno (gracilis) - transplantes musculares com microanastomoses vasculares</t>
  </si>
  <si>
    <t>Serrato maior (serratus) - transplantes musculares com microanastomoses vasculares</t>
  </si>
  <si>
    <t>Tensor da fascia lata (tensor fascia lata) - transplantes musculares com microanastomoses vasculares</t>
  </si>
  <si>
    <t>Autotransplante de dois retalhos musculares combinados, isolados e associados entre si, ligados por um único pedículo</t>
  </si>
  <si>
    <t>Autotransplante de dois retalhos, um cutâneo combinado a um muscular, isolados e associados entre si, ligados por um único pedículo vascular</t>
  </si>
  <si>
    <t>Autotransplante de outros retalhos, isolados entre si, e associados mediante um único pedículo vascular comuns aos retalhos</t>
  </si>
  <si>
    <t>Retirada de fios ou pinos metálicos transósseos</t>
  </si>
  <si>
    <t>Retirada de fios, pinos, parafusos ou hastes metálicas intra-ósseas</t>
  </si>
  <si>
    <t>Retirada de placas</t>
  </si>
  <si>
    <t>Retirada de próteses de substituição de pequenas articulações</t>
  </si>
  <si>
    <t>Retirada de prótese de substituição (grandes e médias articulações)</t>
  </si>
  <si>
    <t>Imobilização de membro inferior</t>
  </si>
  <si>
    <t>Imobilização de membro superior</t>
  </si>
  <si>
    <t>Radiculotomia</t>
  </si>
  <si>
    <t>Tratamento cirúrgico de fraturas com fixador externo - antebraço</t>
  </si>
  <si>
    <t>Artrotomia - tratamento cirúrgico - punho</t>
  </si>
  <si>
    <t>Artrodese interfalangeana / metacarpofalangeana - tratamento cirúrgico</t>
  </si>
  <si>
    <t>Artrotomia ao nível da mão - tratamento cirúrgico</t>
  </si>
  <si>
    <t>Revascularização do polegar ou outro dedo</t>
  </si>
  <si>
    <t>Rotura do aparelho extensor do dedo - tratamento cirúrgico</t>
  </si>
  <si>
    <t>Osteomielite ao nível da pelve - tratamento cirúrgico</t>
  </si>
  <si>
    <t>Artrite séptica - tratamento cirúrgico - articulação coxo-femoral</t>
  </si>
  <si>
    <t>Osteotomias ao nível do colo ou região trocanteriana (Sugioka, Martin, Bombelli etc) - tratamento cirúrgico</t>
  </si>
  <si>
    <t>Tratamento de necrose avascular por foragem de estaqueamento associada à necrose microcirúrgica da cabeça femoral - tratamento cirúrgico</t>
  </si>
  <si>
    <t>Alongamento / transporte ósseo / pseudoartrose com fixador externo - coxa/fêmur</t>
  </si>
  <si>
    <t>Fraturas, pseudartroses, correção de deformidades e alongamentos com fixador externo dinâmico - tratamento cirúrgico</t>
  </si>
  <si>
    <t>Tratamento cirúrgico de fraturas com fixador externo - coxa/fêmur</t>
  </si>
  <si>
    <t>Artrite séptica - tratamento cirúrgico - joelho</t>
  </si>
  <si>
    <t>Artrotomia - tratamento cirúrgico - joelho</t>
  </si>
  <si>
    <t>Lesões intrínsecas de joelho (lesões condrais, osteocondrite dissecante, plica patológica, corpos livres, artrofitose) - tratamento cirúrgico</t>
  </si>
  <si>
    <t>Alongamento / transporte ósseo / pseudoartrose com fixador externo - perna</t>
  </si>
  <si>
    <t>Sinovectomia total - procedimento videoartroscópico de joelho</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</si>
  <si>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</si>
  <si>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</si>
  <si>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</si>
  <si>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</si>
  <si>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</si>
  <si>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</si>
  <si>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</si>
  <si>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</si>
  <si>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</si>
  <si>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</si>
  <si>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</si>
  <si>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</si>
  <si>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</si>
  <si>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</si>
  <si>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</si>
  <si>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</si>
  <si>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</si>
  <si>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</si>
  <si>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</si>
  <si>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</si>
  <si>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</si>
  <si>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</si>
  <si>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</si>
  <si>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</si>
  <si>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</si>
  <si>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</si>
  <si>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</si>
  <si>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</si>
  <si>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</si>
  <si>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</si>
  <si>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</si>
  <si>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</si>
  <si>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</si>
  <si>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</si>
  <si>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</si>
  <si>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</si>
  <si>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</si>
  <si>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</si>
  <si>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</si>
  <si>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</si>
  <si>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</si>
  <si>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</si>
  <si>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Cirurgia redutora do volume pulmonar unilateral por videotoracoscopia</t>
  </si>
  <si>
    <t>Tratamento operatório da hemorragia intrapleural por vídeo</t>
  </si>
  <si>
    <t>Transposições (vasos, câmaras) - em defeitos cardíacos congenitos</t>
  </si>
  <si>
    <t>Ventriculectomia parcial - em coronariopatias</t>
  </si>
  <si>
    <t>Implante de cardiodesfibrilador multissítio - TRC-D (gerador e eletrodos)</t>
  </si>
  <si>
    <t>Implante de monitor de eventos (Looper implantável)</t>
  </si>
  <si>
    <t>Instalação do circuíto de circulação extracorpórea convencional</t>
  </si>
  <si>
    <t>Instalação do circuíto de circulação extracorpórea em crianças de baixo peso (10 kg)</t>
  </si>
  <si>
    <t>Aneurisma de aorta-torácica</t>
  </si>
  <si>
    <t>Aneurismas torácicos ou tóraco-abdominais</t>
  </si>
  <si>
    <t>Fístula arteriovenosa congênita - correção cirúrgica radical</t>
  </si>
  <si>
    <t>Cateterismo cardíaco D e/ou E com ou sem cinecoronariografia / cineangiografia com avaliação de reatividade vascular pulmonar ou teste de sobrecarga hemodinânica</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</si>
  <si>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</si>
  <si>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</si>
  <si>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</si>
  <si>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Mapeamento Eletrofisiológico Cardíaco Convencional</t>
  </si>
  <si>
    <t>Redução miocárdica por infusão seletiva de drogas</t>
  </si>
  <si>
    <t>Instalação de cateter para monitorização hemodinâmica à beira do leito (Swan-Ganz)</t>
  </si>
  <si>
    <t>Retirada/desativação de fístula AV para hemodiálise</t>
  </si>
  <si>
    <t>Doenca de Hodgkin - estadiamento cirúrgico</t>
  </si>
  <si>
    <t>Estudo eletrofisiológico cardíaco com ou sem sensibilização farmacológica</t>
  </si>
  <si>
    <t>Entero-anastomose (qualquer segmento)</t>
  </si>
  <si>
    <t>Esfincterotomia - ânus</t>
  </si>
  <si>
    <t>Anopexia mecânica com grampeador</t>
  </si>
  <si>
    <t>Tumores retro-peritoneais malignos unilaterais - exérese</t>
  </si>
  <si>
    <t>Duplicação pieloureteral - tratamento cirúrgico - unilateral</t>
  </si>
  <si>
    <t>Esfincterotomia - uretra</t>
  </si>
  <si>
    <t>Incontinência urinária masculina - "sling"</t>
  </si>
  <si>
    <t>Incontinência urinária masculina - esfincter artificial</t>
  </si>
  <si>
    <t>Retirada e/ou substituição de implante no tratamento da incontinência urinária masculina - esfincter artificial</t>
  </si>
  <si>
    <t>Ablação percutânea de tumor (qualquer método)</t>
  </si>
  <si>
    <t>Drenagem de abscesso - escroto</t>
  </si>
  <si>
    <t>Drenagem de abscesso - epidídimo</t>
  </si>
  <si>
    <t>Recanalização dos ductus deferentes</t>
  </si>
  <si>
    <t>Laserterapia, trato gential inferior feminino</t>
  </si>
  <si>
    <t>Retirada de DIU por histeroscopia</t>
  </si>
  <si>
    <t>Cirurgia de esterilização feminina (laqueadura tubárica convencional)</t>
  </si>
  <si>
    <t>Cirurgia de esterilização feminina (laqueadura tubárica laparoscópica)</t>
  </si>
  <si>
    <t>Implante de dispositivo intratubário não hormonal</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</si>
  <si>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</si>
  <si>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</si>
  <si>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 tratamento cirúrgico via laparoscópica</t>
  </si>
  <si>
    <t>Assistência ao trabalho de parto, por hora (até o limite de 6 horas). Não deverá ser considerado se o parto ocorrer na primeira hora após o início da assistência. Após a primeira hora, além da assistência, remunera-se o parto (via baixa ou cesariana).</t>
  </si>
  <si>
    <t>Gravidez ectópica - cirurgia</t>
  </si>
  <si>
    <t>Cirurgia fetal guiada por ultrassonografia</t>
  </si>
  <si>
    <t>Cirurgia fetal endoscópica (guiada por ultrassonografia e fetoscópio)</t>
  </si>
  <si>
    <t>Intervenção do obstetra na cirurgia fetal a céu aberto</t>
  </si>
  <si>
    <t>Amniodrenagem ou amnioinfusão guiadas por ultrassonografia</t>
  </si>
  <si>
    <t>Traumatismo cranioencefálico - tratamento cirúrgico</t>
  </si>
  <si>
    <t>Bloqueio de nervo periférico - nervos periféricos</t>
  </si>
  <si>
    <t>Tratamento de nevralgia do trigêmio por técnica cirúrgica percutânea - qualquer método (quando orientado por imagem, cobrar código correspondente)</t>
  </si>
  <si>
    <t>Analgesia controlada pelo paciente - por dia subsequente</t>
  </si>
  <si>
    <t>Bloqueio de nervo periférico - bloqueios anestésicos de nervos e estímulos neurovasculares</t>
  </si>
  <si>
    <t>Anestesia para endoscopia intervencionista</t>
  </si>
  <si>
    <t>Bilimetria gástrica ou esofágica de 24 horas</t>
  </si>
  <si>
    <t>Impedâncio pH-metria esofágica</t>
  </si>
  <si>
    <t>pH-metria gástrica de 24 horas com quatro canais</t>
  </si>
  <si>
    <t>pH-metria esofágica de 24 horas com quatro canais</t>
  </si>
  <si>
    <t>Manometria Biliar</t>
  </si>
  <si>
    <t>Análise computadorizada do segmento anterior - monocular</t>
  </si>
  <si>
    <t>Impedanciometria - timpanometria</t>
  </si>
  <si>
    <t>Polissonograma com teste de CPAP/BIPAP nasal</t>
  </si>
  <si>
    <t>Eletroencefalograma com eletrodos especiais</t>
  </si>
  <si>
    <t>Potencial evocado do nervo trigêmeo</t>
  </si>
  <si>
    <t>Processamento auditivo central infantil (de 3 a 7 anos)</t>
  </si>
  <si>
    <t>Processamento auditivo central (a partir dos 7 anos e adulto)</t>
  </si>
  <si>
    <t>Curva I/T - medida de latência de nervo periférico</t>
  </si>
  <si>
    <t>Espirometria</t>
  </si>
  <si>
    <t>Colonoscopia com cromoscopia</t>
  </si>
  <si>
    <t>Broncoscopia com cromoscopia</t>
  </si>
  <si>
    <t>Aplicação de plasma de argônio por endoscopia digestiva alta</t>
  </si>
  <si>
    <t>Aplicação de plasma de argônio por broncoscopia</t>
  </si>
  <si>
    <t>Aplicação de plasma de argônio por colonoscopia</t>
  </si>
  <si>
    <t>Aplicação de plasma de argônio por sigmoidoscopia</t>
  </si>
  <si>
    <t>Cistoenterostomia com colocação de prótese ou dreno</t>
  </si>
  <si>
    <t>Colonoscopia com magnificação e tatuagem</t>
  </si>
  <si>
    <t>Diverticulotomia - aparelho digestivo</t>
  </si>
  <si>
    <t>Ecoendoscopia com cistoenterostomia</t>
  </si>
  <si>
    <t>Nasofibrolaringoscopia para diagnóstico e/ou biópsia</t>
  </si>
  <si>
    <t>Colocação de balão intragástrico por via endoscópica para obesidade mórbida</t>
  </si>
  <si>
    <t>Retirada de balão intragástrico por via endoscópica</t>
  </si>
  <si>
    <t>Gasometria + Hb + Ht + Na + K + Cl + Ca + glicose + lactato (quando efetuado no gasômetro) - pesquisa e/ou dosagem</t>
  </si>
  <si>
    <t>Vitamina "D" 25 HIDROXI, pesquisa e/ou dosagem (Vitamina D3)</t>
  </si>
  <si>
    <t>Identificação de helmintos, exame de fragmentos - nas fezes</t>
  </si>
  <si>
    <t>Substâncias redutoras nas fezes - pesquisa</t>
  </si>
  <si>
    <t>Nitrôgenio fecal, dosagem</t>
  </si>
  <si>
    <t>Resíduos alimentares, identificação, fezes</t>
  </si>
  <si>
    <t>Elastase pancreática fecal</t>
  </si>
  <si>
    <t>Fibrinopeptídeo A, antígeno</t>
  </si>
  <si>
    <t>Hemoglobina A2, cromatografia</t>
  </si>
  <si>
    <t>Hemoglobina cromatografia</t>
  </si>
  <si>
    <t>TAT - complexo Trombina/Antitrombiona</t>
  </si>
  <si>
    <t>Citoquímica para classificar leucemia: esterase, fosfatase leucocitária, PAS, peroxidase ou SB, etc - cada</t>
  </si>
  <si>
    <t>Enzimas eritrocitárias, (adenilatoquinase, desidrogenase láctica, fosfofructoquinase, fosfoglicerato quinase, gliceraldeído, 3 - fosfato desidrogenase, glicose fosfato isomerase, glicose 6 - fosfato desidrogenase, glutation peroxidase, glutation</t>
  </si>
  <si>
    <t>Hemoglobina (eletroforese) - pesquisa e/ou dosagem</t>
  </si>
  <si>
    <t>Tromboelastograma - pesquisa e/ou dosagem</t>
  </si>
  <si>
    <t>Curva insulínica (6 dosagens) - pesquisa e/ou dosagem</t>
  </si>
  <si>
    <t>Prova para diabete insípido (restrição hídrica NaCL 3% vasopressina)</t>
  </si>
  <si>
    <t>Anticorpos anti-influenza A, IgG - pesquisa e/ou dosagem</t>
  </si>
  <si>
    <t>Anticorpos anti-influenza A, IgM - pesquisa e/ou dosagem</t>
  </si>
  <si>
    <t>Antineutrófilos (anca) C - pesquisa e/ou dosagem</t>
  </si>
  <si>
    <t>Antineutrófilos (anca) P - pesquisa e/ou dosagem</t>
  </si>
  <si>
    <t>IgE, por alérgeno (cada) - pesquisa e/ou dosagem</t>
  </si>
  <si>
    <t>Vírus sincicial respiratório - pesquisa direta</t>
  </si>
  <si>
    <t>HER2 dosagem do receptor</t>
  </si>
  <si>
    <t>Amebíase, IgM - pesquisa e/ou dosagem</t>
  </si>
  <si>
    <t>Anti 68 KD (Cóclea)</t>
  </si>
  <si>
    <t>Anticorpos anti Fibrilarina</t>
  </si>
  <si>
    <t>Anticorpos anti líquor gangliosídeo, painel</t>
  </si>
  <si>
    <t>Anticorpos anti MAG</t>
  </si>
  <si>
    <t>Anticorpos anti MI-2 auto</t>
  </si>
  <si>
    <t>Anticorpos anti vírus herpes 6 líquor - IgG/IgM</t>
  </si>
  <si>
    <t>Anticorpos Beta 2 glicoproteina I - IgG/IgM/IgA</t>
  </si>
  <si>
    <t>Anticorpos Desmogleina tipo 1 e 3</t>
  </si>
  <si>
    <t>LCR pronto socorro (aspectos cor + índice de cor + contagem global e específica de leucócitos e hemácias + proteína + glicose + cloro + lactato + bacterioscopia + cultura + látex para bactérias)</t>
  </si>
  <si>
    <t>Espermograma e teste de penetração "in vitro", velocidade penetração vertical, colocação vital, teste de revitalização</t>
  </si>
  <si>
    <t>Bacterioscopia (Gram, Ziehl, Albert etc), por lâmina</t>
  </si>
  <si>
    <t>Helicobacter pylori, cultura de biópsia</t>
  </si>
  <si>
    <t>Chlamydia trachomatis, exame direto para vários materiais</t>
  </si>
  <si>
    <t>Cultura, para agentes multirresistentes, vários materiais</t>
  </si>
  <si>
    <t>Demodex folliculorum, pesquisa</t>
  </si>
  <si>
    <t>Influenza vírus, isolamento</t>
  </si>
  <si>
    <t>Lactamase, teste da cepa</t>
  </si>
  <si>
    <t>Acanthamoeba, pesquisa, vários materiais</t>
  </si>
  <si>
    <t>Acanthamoeba, cultura</t>
  </si>
  <si>
    <t>Corynebacterium diphiteriae, pesquisa</t>
  </si>
  <si>
    <t>Alcaptonúria - pesquisa e/ou dosagem na urina</t>
  </si>
  <si>
    <t>MDMA (Êxtase), triagem (urina)</t>
  </si>
  <si>
    <t>Perfil metabólico para litíase renal: sangue (Ca, P, AU, Cr) urina: (Ca, AU, P, citr, pesq. Cistina) AMP-cíclico</t>
  </si>
  <si>
    <t>Hollander (inclusive tubagem), teste</t>
  </si>
  <si>
    <t>Tubagem duodenal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</si>
  <si>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</si>
  <si>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</si>
  <si>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</si>
  <si>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</si>
  <si>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</si>
  <si>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</si>
  <si>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</si>
  <si>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Carboxihemoglobina (para monóxido de carbono diclorometano) - pesquisa e/ou dosagem</t>
  </si>
  <si>
    <t>Colinesterase (para carbamatos organofosforados) - pesquisa e/ou dosagem</t>
  </si>
  <si>
    <t>Tiocianato (para cianetos nitrilas alifáticas) - pesquisa e/ou dosagem</t>
  </si>
  <si>
    <t>Berílio, soro</t>
  </si>
  <si>
    <t>Brometo, sangue total</t>
  </si>
  <si>
    <t>Fator V de Leiden por PCR - pesquisa</t>
  </si>
  <si>
    <t>Doenças do gene CFTL (fibrose cística) pesquisa de uma mutação (DF508)</t>
  </si>
  <si>
    <t>Toxoplasmose por PCR - pesquisa</t>
  </si>
  <si>
    <t>Resistência a agentes antivirais por biologia molecular (cada droga) - pesquisa</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</si>
  <si>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</si>
  <si>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</si>
  <si>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</si>
  <si>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</si>
  <si>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</si>
  <si>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</si>
  <si>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</si>
  <si>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</si>
  <si>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Hepatite C quantitativo por TMA</t>
  </si>
  <si>
    <t>Clostridium Difficile Toxigênico, pesquisa DNA, fezes</t>
  </si>
  <si>
    <t>Detecção de bactérias e fungos em sangue periférico (Septifast), por PCR</t>
  </si>
  <si>
    <t>Análise de quimerismo pós transplante (STR), cada</t>
  </si>
  <si>
    <t>Teste de biologia molecular para hiperplasia adrenal congênita</t>
  </si>
  <si>
    <t>Vírus Zika - por PCR</t>
  </si>
  <si>
    <t xml:space="preserve">PROCEDIMENTOS DIAGNÓSTICOS E TERAPÊUTICOS </t>
  </si>
  <si>
    <t>Composto S (11-desoxicortisol) - pesquisa e/ou dosagem</t>
  </si>
  <si>
    <t>Curva glicêmica (7 dosagens) via oral ou endovenosa ou potencializada</t>
  </si>
  <si>
    <t>Índice de recuperação da tireoglobulina</t>
  </si>
  <si>
    <t>Pregnenolona, dosagem</t>
  </si>
  <si>
    <t>Teste de supressão do GH pela sobrecarga de glicose (cada dosagem de GH)</t>
  </si>
  <si>
    <t>Curva insulínica e glicêmica clássica</t>
  </si>
  <si>
    <t>Curva insulínica e glicêmica (2 dosagens)</t>
  </si>
  <si>
    <t>Curva insulínica e glicêmica (3 dosagens)</t>
  </si>
  <si>
    <t>Curva insulínica e glicêmica (4 dosagens)</t>
  </si>
  <si>
    <t>Curva insulínica e glicêmica (5 dosagens)</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</si>
  <si>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</si>
  <si>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</si>
  <si>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</si>
  <si>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</si>
  <si>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</si>
  <si>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</si>
  <si>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Cortisol ritmo (2 dosagens)</t>
  </si>
  <si>
    <t>Testosterona na saliva, dosagem</t>
  </si>
  <si>
    <t>Curva insulínica e glicêmica (6 dosagens)</t>
  </si>
  <si>
    <t>Metanefrinas urinária após clonidina</t>
  </si>
  <si>
    <t>Paratomônio, proteína relacionada, dosagem</t>
  </si>
  <si>
    <t>Proteína ligadora do hormônio de crescimento (HGH), dosagem</t>
  </si>
  <si>
    <t>Restrição hídrica, teste</t>
  </si>
  <si>
    <t>Teste de estímulo para cortisol com insulina (cada)</t>
  </si>
  <si>
    <t>Teste para CRH para dosar ACTH e cortisol</t>
  </si>
  <si>
    <t>Curva de HGH com clonidina (cada dosagem)</t>
  </si>
  <si>
    <t>Prova funcional de estímulo da prolactina após TRH sem fornecimento do medicamento (por dosagem)</t>
  </si>
  <si>
    <t>Prova de Testosterona, após HCG sem fornecimento do medicamento (por dosagem)</t>
  </si>
  <si>
    <t>CD 52 marcador isolado</t>
  </si>
  <si>
    <t>Disfibrinogenemia, pesquisa</t>
  </si>
  <si>
    <t>HPA1 genotipagem</t>
  </si>
  <si>
    <t>CD34, imunofenotipagem</t>
  </si>
  <si>
    <t>Ciclina D1, imunofenotipagem</t>
  </si>
  <si>
    <t>Tempo de coagulação ativado (TCA)</t>
  </si>
  <si>
    <t>Teste de viabilidade celular, citometria de fluxo, outros materiais</t>
  </si>
  <si>
    <t>Anti-fator Xa, atividade</t>
  </si>
  <si>
    <t>Cross match plaquetário</t>
  </si>
  <si>
    <t>Fator II, dosagem do inibidor</t>
  </si>
  <si>
    <t>Fator VII, dosagem do inibidor</t>
  </si>
  <si>
    <t>Fibrinogênio quantitativo, nefelometria</t>
  </si>
  <si>
    <t>Hemoglobinopatias, neonatal, sangue periférico</t>
  </si>
  <si>
    <t>Imunofenotipagem Imunod nível 2</t>
  </si>
  <si>
    <t>Nifedipina, dosagem</t>
  </si>
  <si>
    <t>Triptase, dosagem</t>
  </si>
  <si>
    <t>Cefalexina dosagem</t>
  </si>
  <si>
    <t>Ceftriaxona dosagem</t>
  </si>
  <si>
    <t>Clindamicina, dosagem</t>
  </si>
  <si>
    <t>Clobazam dosagem</t>
  </si>
  <si>
    <t>Clonazepan, dosagem</t>
  </si>
  <si>
    <t>Clorpromazina, dosagem</t>
  </si>
  <si>
    <t>Clozapina, dosagem</t>
  </si>
  <si>
    <t>Colinesterase com inibição de Dibucaina</t>
  </si>
  <si>
    <t>Disopiramida, dosagem</t>
  </si>
  <si>
    <t>Flunitrazepam, dosagem</t>
  </si>
  <si>
    <t>Fluoxetina, dosagem</t>
  </si>
  <si>
    <t>Galactocerebrosidase, dosagem</t>
  </si>
  <si>
    <t>Heroína, dosagem</t>
  </si>
  <si>
    <t>Heroína, dosagem, cabelo</t>
  </si>
  <si>
    <t>Interleucina 4, dosagem</t>
  </si>
  <si>
    <t>Interleucina 8, dosagem</t>
  </si>
  <si>
    <t>Iodo, dosagem na urina</t>
  </si>
  <si>
    <t>Isopropanol, sangue total</t>
  </si>
  <si>
    <t>Lioresal, dosagem</t>
  </si>
  <si>
    <t>Isopropanol, urina</t>
  </si>
  <si>
    <t>Lorazepam, dosagem</t>
  </si>
  <si>
    <t>LSD, dosagem</t>
  </si>
  <si>
    <t>LSD, dosagem cabelo</t>
  </si>
  <si>
    <t>Macrocreatinoquinase, pesquisa</t>
  </si>
  <si>
    <t>Manganes eritrocitário, dosagem</t>
  </si>
  <si>
    <t>Manganes sérico, dosagem</t>
  </si>
  <si>
    <t>Maprotilina, dosagem</t>
  </si>
  <si>
    <t>Midazolam, dosagem</t>
  </si>
  <si>
    <t>Opiaceos, detecção</t>
  </si>
  <si>
    <t>Opiaceos, detecção no cabelo</t>
  </si>
  <si>
    <t>Pirimetamina, dosagem</t>
  </si>
  <si>
    <t>Serotonina, dosagem urinária</t>
  </si>
  <si>
    <t>Sulfadiazina, dosagem</t>
  </si>
  <si>
    <t>Sulfametoxazol, dosagem</t>
  </si>
  <si>
    <t>Sulfapiridina, dosagem</t>
  </si>
  <si>
    <t>Sulfisoxazol, dosagem</t>
  </si>
  <si>
    <t>Swelling test</t>
  </si>
  <si>
    <t>Tetrahidrocanabinol (maconha), dosagem</t>
  </si>
  <si>
    <t>Tetrahidrocanabinol (maconha), dosagem, cabelo</t>
  </si>
  <si>
    <t>Vancomicina, dosagem</t>
  </si>
  <si>
    <t>Vitamina H (Biotina), dosagem</t>
  </si>
  <si>
    <t>Zolpidem, dosagem</t>
  </si>
  <si>
    <t>Ácido 2 Tio-Tiazolidina 4 carboxílico</t>
  </si>
  <si>
    <t>Ácido fitânico</t>
  </si>
  <si>
    <t>Ácido hialuronico</t>
  </si>
  <si>
    <t>Iduronato-2 sulfatase, dosagem</t>
  </si>
  <si>
    <t>N-Acetilgalactosaminidase, dosagem</t>
  </si>
  <si>
    <t>N-Acetilglicosaminidase, dosagem</t>
  </si>
  <si>
    <t>Neopterina, dosagem</t>
  </si>
  <si>
    <t>N-Metil formamida, dosagem</t>
  </si>
  <si>
    <t>Pentaclorofenol, dosagem</t>
  </si>
  <si>
    <t>Piretróides inseticidas, dosagem</t>
  </si>
  <si>
    <t>Receptor solúvel de transferrina</t>
  </si>
  <si>
    <t>Superoxido dismutase, dosagem</t>
  </si>
  <si>
    <t>Vitamina B5 (Pantofenato), dosagem</t>
  </si>
  <si>
    <t>Ácido cítrico (Citrato), dosagem sangue</t>
  </si>
  <si>
    <t>Ácido cítrico (Citrato), dosagem esperma</t>
  </si>
  <si>
    <t>Creatina eritrocitária</t>
  </si>
  <si>
    <t>Curva glicêmica clássica (5 dosagens)</t>
  </si>
  <si>
    <t>Everolimus, dosagem</t>
  </si>
  <si>
    <t>Radicais livre no soro</t>
  </si>
  <si>
    <t>Radicais livre na urina</t>
  </si>
  <si>
    <t>Teste de absorção de triglicérides (sobrecarga)</t>
  </si>
  <si>
    <t>10,11 Epóxido carbamazepinam, soro</t>
  </si>
  <si>
    <t>Alfa fetoproteína L3, líquor</t>
  </si>
  <si>
    <t>Albumina, líquor</t>
  </si>
  <si>
    <t>Alfa-galactosidade, dosagem plásmatica</t>
  </si>
  <si>
    <t>Alfa L-iduronase, plasma</t>
  </si>
  <si>
    <t>Bicarbonato na urina, amostra isolada</t>
  </si>
  <si>
    <t>Carnitina, dosagem</t>
  </si>
  <si>
    <t>Cistatina C, dosagem no sangue</t>
  </si>
  <si>
    <t>Cobre eritrocitário, dosagem</t>
  </si>
  <si>
    <t>Cocaína, dosagem, sangue total</t>
  </si>
  <si>
    <t>Colesterol LDL peroxidada</t>
  </si>
  <si>
    <t>Índice de ácido úrico/creatinina</t>
  </si>
  <si>
    <t>Índice de cálcio/creatinina</t>
  </si>
  <si>
    <t>Zinco eritrocitário, dosagem</t>
  </si>
  <si>
    <t>Transcobalamina, dosagem</t>
  </si>
  <si>
    <t>Acetoacetato, dosagem</t>
  </si>
  <si>
    <t>Biperideno, dosagem</t>
  </si>
  <si>
    <t>Catalase eritrocitária</t>
  </si>
  <si>
    <t>1,3-Beta-D-Glucan, soro</t>
  </si>
  <si>
    <t>Amiloidose - TTR</t>
  </si>
  <si>
    <t>Anticorpos vírus Herpes 8</t>
  </si>
  <si>
    <t>Coxsackie A,</t>
  </si>
  <si>
    <t>Filagrina, anticorpos IgG</t>
  </si>
  <si>
    <t>Bartonella, anticorpos IgG</t>
  </si>
  <si>
    <t>Bartonella, anticorpos IgM</t>
  </si>
  <si>
    <t>Borrelia burgdorferi em líquor, anticorpos IgG</t>
  </si>
  <si>
    <t>Borrelia burgdorferi em líquor, anticorpos IgM</t>
  </si>
  <si>
    <t>Cadeias leves livres Kappa/Lambda em urina, dosagem</t>
  </si>
  <si>
    <t>Calprotectina, detecção nas fezes</t>
  </si>
  <si>
    <t>Contraimunoeletroforese</t>
  </si>
  <si>
    <t>Bordetella pertussis (Coqueluche) anticorpos IgG</t>
  </si>
  <si>
    <t>Coxiella burnetti (febre Q), anticorpos IgG</t>
  </si>
  <si>
    <t>Coxiella burnetti (febre Q), anticorpos IgM</t>
  </si>
  <si>
    <t>Coxsackie A9, anticorpos IgM</t>
  </si>
  <si>
    <t>Coxsackie B1-6,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</si>
  <si>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</si>
  <si>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</si>
  <si>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</si>
  <si>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</si>
  <si>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</si>
  <si>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</si>
  <si>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</si>
  <si>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</si>
  <si>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</si>
  <si>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</si>
  <si>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</si>
  <si>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</si>
  <si>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</si>
  <si>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</si>
  <si>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</si>
  <si>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</si>
  <si>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</si>
  <si>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</si>
  <si>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</si>
  <si>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</si>
  <si>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</si>
  <si>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</si>
  <si>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</si>
  <si>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Hepatite E - anticorpos IgG</t>
  </si>
  <si>
    <t>Hepatite E - anticorpos, IgM</t>
  </si>
  <si>
    <t>HLA-DQ, teste de histocompatibilidade de alta resolução, sangue total</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</si>
  <si>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</si>
  <si>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</si>
  <si>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</si>
  <si>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</si>
  <si>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</si>
  <si>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</si>
  <si>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</si>
  <si>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</si>
  <si>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</si>
  <si>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</si>
  <si>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</si>
  <si>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</si>
  <si>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</si>
  <si>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</si>
  <si>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Tiroxina Fostase (IA2), anticorpos</t>
  </si>
  <si>
    <t>Vírus Zika - IgG</t>
  </si>
  <si>
    <t>Vírus Zika – IgM</t>
  </si>
  <si>
    <t>Concentrado de hemácias CMV negativos</t>
  </si>
  <si>
    <t>Exsanguíneo transfusão</t>
  </si>
  <si>
    <t>Grupo sanguíneo ABO e RH - gel teste - pesquisa</t>
  </si>
  <si>
    <t>NAT/HCV por componente hemoterápico - pesquisa e/ou dosagem</t>
  </si>
  <si>
    <t>NAT/HIV por componente hemoterápico - pesquisa e/ou dosagem</t>
  </si>
  <si>
    <t>S. Hepatite B anti-HBC por componente hemoterápico - pesquisa e/ou dosagem</t>
  </si>
  <si>
    <t>S. HIV EIE por componente hemoterápico - pesquisa e/ou dosagem</t>
  </si>
  <si>
    <t>S. Malária IFI por componente hemoterápico - pesquisa e/ou dosagem</t>
  </si>
  <si>
    <t>S. Sífilis EIE por componente hemoterápico - pesquisa e/ou dosagem</t>
  </si>
  <si>
    <t>S. Sífilis FTA - ABS por componente hemoterápico - pesquisa e/ou dosagem</t>
  </si>
  <si>
    <t>S. Sífilis VDRL por componente hemoterápico - pesquisa e/ou dosagem</t>
  </si>
  <si>
    <t>S. Chagas HA por componente hemoterápico - pesquisa e/ou dosagem</t>
  </si>
  <si>
    <t>S. Chagas IFI por componente hemoterápico - pesquisa e/ou dosagem</t>
  </si>
  <si>
    <t>S. Hepatite B (HBsAg) RIE ou EIE por componente hemoterápico - pesquisa e/ou dosagem</t>
  </si>
  <si>
    <t>TMO - determinação de HLA transplantes de medula óssea - loci DR e DQ (alta resolução)</t>
  </si>
  <si>
    <t>Transaminase pirúvica - TGP ou ALT por componente hemoterápico - pesquisa e/ou dosagem</t>
  </si>
  <si>
    <t>Quantificação de CD3 da coleta de células tronco periféricas para TCTH alogênico</t>
  </si>
  <si>
    <t>Quantificação de CD3 da coleta de linfócitos para tratamento de recidivas pós TCTH alogênico</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</si>
  <si>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</si>
  <si>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</si>
  <si>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</si>
  <si>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</si>
  <si>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</si>
  <si>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</si>
  <si>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</si>
  <si>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</si>
  <si>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</si>
  <si>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</si>
  <si>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</si>
  <si>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Fenotipagem do sistema RH-HR (D, C, E, C, E) e Kell</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</si>
  <si>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</si>
  <si>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</si>
  <si>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</si>
  <si>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</si>
  <si>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</si>
  <si>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</si>
  <si>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</si>
  <si>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</si>
  <si>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</si>
  <si>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</si>
  <si>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</si>
  <si>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</si>
  <si>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Prova de compatibilidade para transfusão de plaquetas (MAIPA)</t>
  </si>
  <si>
    <t>Técnicas de adsorção</t>
  </si>
  <si>
    <t>Cultura de fibroblastos (pele)</t>
  </si>
  <si>
    <t>HER2 FISH para amplificação gênica em tumor de mama</t>
  </si>
  <si>
    <t>HER2 CISH para amplificação gênica em tumor de mama</t>
  </si>
  <si>
    <t>Translocação PML/RARA  t(15;17) FISH em medula óssea</t>
  </si>
  <si>
    <t>Translocação PML/RARA  t(15;17) FISH em sangue periférico</t>
  </si>
  <si>
    <t>Hibridização in situ pela prata ou cromogênica  (CISH) - Histoquímica</t>
  </si>
  <si>
    <t>Terapia de reposição enzimática por infusão endovenosa, por procedimento</t>
  </si>
  <si>
    <t>Defeitos congênitos da glicolização - Focalização isoelétrica da transferrina</t>
  </si>
  <si>
    <t>Extração de DNA (sangue, urina, líquido aminiótico, vilo trofoblástico etc.), por amostra</t>
  </si>
  <si>
    <t>Transcrição reversa de RNA, por amostra</t>
  </si>
  <si>
    <t>Análise de expressão gênica por locus, por amostra, por CGH array, SNP array ou outras técnicas</t>
  </si>
  <si>
    <t>Validação pré-natal ou pós-natal de alteração cromossômica submicroscópica detectada no rastreamento genômico, por FISH ou qPCR ou outra técnica, por locus, por amostra</t>
  </si>
  <si>
    <t>Translocação AML1-ETO t(8,21) por PCR</t>
  </si>
  <si>
    <t>Análise da mutação IgVH-cadeia pesada da imunoglobulina</t>
  </si>
  <si>
    <t>CCR-5, pesquisa de mutação por PCR</t>
  </si>
  <si>
    <t>Citocromo P450 2C19 genotipagem</t>
  </si>
  <si>
    <t>Colinesterase, estudo genético</t>
  </si>
  <si>
    <t>Cromossomo Y, microdeleções por PCR</t>
  </si>
  <si>
    <t>Diabetes tipo MODY 2, teste genético</t>
  </si>
  <si>
    <t>Diabetes tipo MODY 3, teste genético</t>
  </si>
  <si>
    <t>Distrofia miotonica, análise por DNA</t>
  </si>
  <si>
    <t>Disautonomia familiar, análise por DNA</t>
  </si>
  <si>
    <t>Neurofibromatose tipo 1, estudo molecular</t>
  </si>
  <si>
    <t>CCND1 e IGH (genes), hibridização in situ por fluore</t>
  </si>
  <si>
    <t>Hemofilia A, análise do DNA</t>
  </si>
  <si>
    <t>Hemofilia B, análise do DNA</t>
  </si>
  <si>
    <t>Hipolactasia, análise molecular</t>
  </si>
  <si>
    <t>Hormônio de crescimento, estudo do gene receptor</t>
  </si>
  <si>
    <t>Hormônio de crescimento, estudo molecular do gene</t>
  </si>
  <si>
    <t>Neoplasia endócrina múltipla, tipo 1, sangue total</t>
  </si>
  <si>
    <t>Hemocromatose, análise por PCR</t>
  </si>
  <si>
    <t>Prader-Willi/Angelman, síndrome, diagnóstico</t>
  </si>
  <si>
    <t>PROP1, estudo molecular do gene, sangue total</t>
  </si>
  <si>
    <t>PTPN11, estudo molecular do gene, sangue total</t>
  </si>
  <si>
    <t>Rearranjo 8q24 fish (medula óssea)</t>
  </si>
  <si>
    <t>Rearranjo 8q24 fish (sangue)</t>
  </si>
  <si>
    <t>Rearranjo gênico células B por PCR</t>
  </si>
  <si>
    <t>Rearranjo gênico células T por PCR</t>
  </si>
  <si>
    <t>Rearranjo gênico quantitativo BCR/ABL por PCR</t>
  </si>
  <si>
    <t>Receptor 4 do melanocorticotropina, estudo molecular do gene</t>
  </si>
  <si>
    <t>Sensibilidade genética a Warfarina padrão</t>
  </si>
  <si>
    <t>SHOX, estudo molecular do gene, sangue total</t>
  </si>
  <si>
    <t>Translocação 4;14 fish (IgH/FGFR3)</t>
  </si>
  <si>
    <t>C kit análise mutacional</t>
  </si>
  <si>
    <t>CYP21, estudo molecular do gene, sangue</t>
  </si>
  <si>
    <t>Detecção de Del/Dupl no gene MLH1 MSH2</t>
  </si>
  <si>
    <t>Detecção de mutações no gene MLH1 MSH2</t>
  </si>
  <si>
    <t>Detecção de mutações no gene MSH6</t>
  </si>
  <si>
    <t>FLT3 pesquisa de mutações por PCR (cada)</t>
  </si>
  <si>
    <t>Atrofia muscular e bulbar (Kennedy), por PCR</t>
  </si>
  <si>
    <t>MPL W515 e MPL S505 análise mutacional</t>
  </si>
  <si>
    <t>Mucolipidosis tipo 4 análise da mutação</t>
  </si>
  <si>
    <t>FLT3 pesquisa de mutações por eletroforese capilar (cada)</t>
  </si>
  <si>
    <t>Distrofia muscular (Duchenne), por PCR</t>
  </si>
  <si>
    <t>Células B painel de linfoma, Burkitt's -T(8;14); Folicular - T(14;14) e células de manto - T(11;14), FISH</t>
  </si>
  <si>
    <t>Pesquisa dea mutação 35delg da conexina</t>
  </si>
  <si>
    <t>Identificação genética - exame de paternidade (cada pessoa)</t>
  </si>
  <si>
    <t>Atrofia dentato-rubro-palido-luysiana, DRPLA, sangue total</t>
  </si>
  <si>
    <t xml:space="preserve">EGFR, pesquisa de mutação </t>
  </si>
  <si>
    <t xml:space="preserve">K-RAS, pesquisa de mutação </t>
  </si>
  <si>
    <t xml:space="preserve">BRAF, pesquisa de mutação </t>
  </si>
  <si>
    <t>NRAS  PCR ou sequenciamento de Sanger  para mutações nos éxons 2,  3 e 4 do gene, no tumor</t>
  </si>
  <si>
    <t>Sequenciamento de Nova geração de todas as regiões codificadoras (éxons) de todo os genes do genoma  - Sequenciamento do Exoma (inclui Captura, Amplificação e Sequenciamento)</t>
  </si>
  <si>
    <t>Rearranjo PML/RARA  t(15;17) RQ-PCR (Quantitativo em tempo real)</t>
  </si>
  <si>
    <t>Mutação familial específica - PCR do loccus identificado</t>
  </si>
  <si>
    <t>Mutação familial específica - Sequenciamento de Sanger do loccus identificado</t>
  </si>
  <si>
    <t>Necrópsia de embrião/feto até 500 gramas</t>
  </si>
  <si>
    <t>Microscopia eletrônica</t>
  </si>
  <si>
    <t>Procedimento diagnóstico em citometria de imagens</t>
  </si>
  <si>
    <t>AP bióspia múltiplas (até 6 áreas)</t>
  </si>
  <si>
    <t>AP biópsia mútliplas (de 7 a 10 áreas)</t>
  </si>
  <si>
    <t>Cintilografia de perfusão do miocárido, associada à Dobutamina</t>
  </si>
  <si>
    <t>Cintilografia, receptores da Somatostatina com lutécio - 177</t>
  </si>
  <si>
    <t>Cintilografia de corpo inteiro com metaiodobenzilguandina - iodo-123</t>
  </si>
  <si>
    <t>Cintilografia de corpo inteiro com MIBI marcada com tecnécio - 99m</t>
  </si>
  <si>
    <t>Cisternocintilografia (inclui estudo do trânsito liquórico)</t>
  </si>
  <si>
    <t>Controle após terapia com lutécio</t>
  </si>
  <si>
    <t>RX - Teleperfil em cefalostato - sem traçado</t>
  </si>
  <si>
    <t>RX - Teleperfil em cefalostato - com traçado</t>
  </si>
  <si>
    <t>RX - Radiografia peri-apical</t>
  </si>
  <si>
    <t>RX - Radiografia oclusal</t>
  </si>
  <si>
    <t>RX - Planigrafia linear de crânio ou sela túrcica ou face ou mastóide</t>
  </si>
  <si>
    <t>RX - Planigrafia de coluna vertebral (dois planos)</t>
  </si>
  <si>
    <t>RX - Escafóide</t>
  </si>
  <si>
    <t>RX - Escanometria</t>
  </si>
  <si>
    <t>RX - Planigrafia de tórax, mediastino ou laringe</t>
  </si>
  <si>
    <t>RX - Abreugrafia 100 mm</t>
  </si>
  <si>
    <t>RX - Abreugrafia 35 ou 70 mm</t>
  </si>
  <si>
    <t>RX - Deglutograma</t>
  </si>
  <si>
    <t>RX - Videodeglutograma</t>
  </si>
  <si>
    <t>RX - Clister ou enema opaco (duplo contraste)</t>
  </si>
  <si>
    <t>RX - Defecograma</t>
  </si>
  <si>
    <t>RX - Colangiografia intra-operatória</t>
  </si>
  <si>
    <t>RX - Colangiografia pós-operatória (pelo dreno)</t>
  </si>
  <si>
    <t>RX - Colangiografia pré-operatória</t>
  </si>
  <si>
    <t>RX - Colangiografia venosa</t>
  </si>
  <si>
    <t>RX - Colangiografia venosa com tomografias</t>
  </si>
  <si>
    <t>RX - Colecistograma oral</t>
  </si>
  <si>
    <t>RX - Colecistograma oral com prova motora</t>
  </si>
  <si>
    <t>RX - Duodenografia hipotônica</t>
  </si>
  <si>
    <t>RX - Trânsito colônico</t>
  </si>
  <si>
    <t>RX - Colangiografia endoscópica</t>
  </si>
  <si>
    <t>RX - Videodefecograma</t>
  </si>
  <si>
    <t>RX - Videodefecograma com manometria anorretal</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</si>
  <si>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</si>
  <si>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</si>
  <si>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</si>
  <si>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</si>
  <si>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</si>
  <si>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</si>
  <si>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</si>
  <si>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Pênis</t>
  </si>
  <si>
    <t>RX - Uretrocistografia retrógada</t>
  </si>
  <si>
    <t>RX - Nefrograma, basal e após captopril</t>
  </si>
  <si>
    <t>Xeromamografia</t>
  </si>
  <si>
    <t>Biópsia de mama, dirigida por RM</t>
  </si>
  <si>
    <t>Mamotomia por estereotaxia (não inclui o exame de imagem)</t>
  </si>
  <si>
    <t>Mamotomia por US (não inclui o exame de imagem)</t>
  </si>
  <si>
    <t>Mamotomia por RM (não inclui o exame de imagem)</t>
  </si>
  <si>
    <t>Colocação de marcador de local da intervenção</t>
  </si>
  <si>
    <t>Colheita seletiva de sangue para dosagem hormonal</t>
  </si>
  <si>
    <t>Angiografia Medular</t>
  </si>
  <si>
    <t>Colocação de stent em ramo intracraniano</t>
  </si>
  <si>
    <t>Colocação de stent para tratamento de obstrução arterial ou venosa</t>
  </si>
  <si>
    <t>Embolização de veias ovarianas para tratamento de varizes pélvicas</t>
  </si>
  <si>
    <t>Embolização definitiva não especificada acima - por vaso</t>
  </si>
  <si>
    <t>Quimioterapia por cateter intra-arterial</t>
  </si>
  <si>
    <t>Tratamento do vasoespasmo pós-trauma</t>
  </si>
  <si>
    <t>Trombectomia mecânica para tratamento de TEP</t>
  </si>
  <si>
    <t>Trombólise medicamentosa arterial ou venosa - por vaso</t>
  </si>
  <si>
    <t>Repermeabilização tubária para tratamento de infertilidade</t>
  </si>
  <si>
    <t>Retirada percutânea de corpo estranho intravascular</t>
  </si>
  <si>
    <t>Escleroterapia de cistos (renais, hepáticos, ovarianos), orientada por imagem</t>
  </si>
  <si>
    <t>Ecodopplercardiograma com contraste para perfusão miocárdica - em repouso</t>
  </si>
  <si>
    <t>US - Transvaginal (útero, ovário, anexos e vagina)</t>
  </si>
  <si>
    <t>US - Histerossonografia</t>
  </si>
  <si>
    <t>US - Tridimensional - acrescentar ao exame de base</t>
  </si>
  <si>
    <t>Ultrassonografia biomicroscópica - monocular</t>
  </si>
  <si>
    <t>Ultrassonografia diagnóstica - monocular</t>
  </si>
  <si>
    <t>US - Estudo sonográfico dinâmico das vias urinárias (masculino)</t>
  </si>
  <si>
    <t>US - Estudo sonográfico dinâmico das vias urinárias (feminino)</t>
  </si>
  <si>
    <t>US - Ecodopplercardiograma com análise do sincronismo cardíaco</t>
  </si>
  <si>
    <t>US - Ecocardiograma com Doppler convencional - artérias</t>
  </si>
  <si>
    <t>US - Ecocardiograma com Doppler convencional - carótidas</t>
  </si>
  <si>
    <t>US - Ecocardiograma com Doppler tecidual para ressincronização</t>
  </si>
  <si>
    <t>US - Ecodoppler de carótidas</t>
  </si>
  <si>
    <t>US - Prova de Boyden</t>
  </si>
  <si>
    <t>US - Adicional de reconstrução 3D - ECO</t>
  </si>
  <si>
    <t>US - Neurossonografia fetal</t>
  </si>
  <si>
    <t>US - Peça cirúgica</t>
  </si>
  <si>
    <t>Monitorização por Doppler transcraniano</t>
  </si>
  <si>
    <t>Ecodopplercardiograma intracardíaco</t>
  </si>
  <si>
    <t>TC - Coração - para avaliação do escore de cálcio coronariano</t>
  </si>
  <si>
    <t>TC - Segmento apendicular (braço ou antebraço ou mão ou coxa ou perna ou pé) - unilateral</t>
  </si>
  <si>
    <t>TC - Escanometria digital</t>
  </si>
  <si>
    <t>TC - Reconstrução tridimensional de qualquer órgão ou estrutura - acrescentar ao exame de base</t>
  </si>
  <si>
    <t>Endoscopia virtual de qualquer órgão ou estrutura por TC - acrescentar ao exame de base</t>
  </si>
  <si>
    <t>TC - Angiotomografia coronariana</t>
  </si>
  <si>
    <t>TC - Artérias de membro superior</t>
  </si>
  <si>
    <t>TC - Cisternografia por tomografia</t>
  </si>
  <si>
    <t>TC - Colonoscopia virtual</t>
  </si>
  <si>
    <t>PET-CT cardiológico</t>
  </si>
  <si>
    <t>PET-CT infecção</t>
  </si>
  <si>
    <t>PET-CT neurológico</t>
  </si>
  <si>
    <t>TC - Tomossíntese digital mamária</t>
  </si>
  <si>
    <t>TC - Radiocirurgia esterotáxica</t>
  </si>
  <si>
    <t>TC - Multifase (dinâmica)</t>
  </si>
  <si>
    <t>TC - Articular dinâmica</t>
  </si>
  <si>
    <t>TC - Vias urinárias (Urotomografia)</t>
  </si>
  <si>
    <t>Angiotomografia venosa de crânio</t>
  </si>
  <si>
    <t>Angiotomografia venosa de membro inferior</t>
  </si>
  <si>
    <t>Angiotomografia arterial de membro superior</t>
  </si>
  <si>
    <t>Angiotomografia venosa de membro superior</t>
  </si>
  <si>
    <t>TC para planejamento oncológico</t>
  </si>
  <si>
    <t>TC - Punção para introdução de contraste (acrescentar o exame de base)</t>
  </si>
  <si>
    <t>RM - Reconstrução tridimensional - acrescentar ao exame de base</t>
  </si>
  <si>
    <t>RM - Avaliação de ferro (coração ou fígado)</t>
  </si>
  <si>
    <t>RM - Tractografia</t>
  </si>
  <si>
    <t>RM - Difusão por RM</t>
  </si>
  <si>
    <t>RM - Multiparamétrica transretal da próstata</t>
  </si>
  <si>
    <t>RM - Planejamento</t>
  </si>
  <si>
    <t>Angio-RM arterial de membro inferior (unilateral)</t>
  </si>
  <si>
    <t>Angio-RM venosa de membro inferior (unilateral)</t>
  </si>
  <si>
    <t>Angio-RM arterial de membro superior (unilateral)</t>
  </si>
  <si>
    <t>Angio-RM venosa de membro superior (unilateral)</t>
  </si>
  <si>
    <t>RM - Endorretal</t>
  </si>
  <si>
    <t>RM - Endovaginal</t>
  </si>
  <si>
    <t>RM - Neuronavegador</t>
  </si>
  <si>
    <t>RM para planejamento oncológico</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</si>
  <si>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</si>
  <si>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</si>
  <si>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</si>
  <si>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</si>
  <si>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</si>
  <si>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 por campo</t>
  </si>
  <si>
    <t>Braquiterapia intersticial de alta taxa de dose (BATD) - por inserção</t>
  </si>
  <si>
    <t>Braquiterapia intersticial de baixa taxa de dose (BBTD) permanente de próstata - por tratamento</t>
  </si>
  <si>
    <t>Avaliação de vias lacrimais (Teste de Schirmer) - monocular</t>
  </si>
  <si>
    <t>Ceratoscopia computadorizada da córnea por orbscan, olho</t>
  </si>
  <si>
    <t>Exame neuro oftalmlógico</t>
  </si>
  <si>
    <t>Topografia do disco óptico - HRT - binocular</t>
  </si>
  <si>
    <t>Cauterização de alta frequência em sistema genital e reprodutor feminino</t>
  </si>
  <si>
    <t>Teste de exercício em ergômetro com determinação do lactato sanguíneo</t>
  </si>
  <si>
    <t>Teste de exercício em ergômetro com monitorização da frequência cardíaca</t>
  </si>
  <si>
    <t>Teste de exercício em ergômetro com monitorização do eletrocardiograma</t>
  </si>
  <si>
    <t>Teste de fibronectina fetal - indicador bioquímico para parto prematuro</t>
  </si>
  <si>
    <t>Metabolismo de repouso</t>
  </si>
  <si>
    <t>Estudo da halitose</t>
  </si>
  <si>
    <t>Teste de Wada</t>
  </si>
  <si>
    <t>Teste rápido para detecção da PAMG-1 para diagnóstico de ruptura de membranas fetais</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</si>
  <si>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</si>
  <si>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</si>
  <si>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</si>
  <si>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</si>
  <si>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</si>
  <si>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</si>
  <si>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Termometria cutânea (por lateralidade: pescoço, membros, bolsa escrotal, por território peniano)</t>
  </si>
  <si>
    <t>Sessão de psicomotricidade individual</t>
  </si>
  <si>
    <t>Sessão de psicomotricidade em grupo</t>
  </si>
  <si>
    <t>Sessão de ludoterapia individual</t>
  </si>
  <si>
    <t>Sessão de ludoterapia em grupo</t>
  </si>
  <si>
    <t>Consulta individual ambulatorial, em terapia ocupacional</t>
  </si>
  <si>
    <t>Consulta individual domiciliar, em terapia ocupacional</t>
  </si>
  <si>
    <t>Consulta individual hospitalar, em terapia ocupacional</t>
  </si>
  <si>
    <t>Sessão individual domiciliar, em terapia ocupacional</t>
  </si>
  <si>
    <t>Sessão de terapia ocupacional familiar</t>
  </si>
  <si>
    <t>Sessão de terapia ocupacional em grupo</t>
  </si>
  <si>
    <t>Sessão de terapia ocupacional para treinamento órteses, próteses e adaptações</t>
  </si>
  <si>
    <t>Atendimento fisioterapêutico ambulatorial ao paciente com disfunção decorrente de alterações do sistema músculo-esquelético</t>
  </si>
  <si>
    <t>Atendimento fisioterapêutico ambulatorial ao paciente com disfunção decorrente de queimaduras</t>
  </si>
  <si>
    <t>Atendimento fisioterapêutico ambulatorial ao paciente com disfunção decorrente de alterações do sistema linfático e/ou vascular periférico</t>
  </si>
  <si>
    <t>Atendimento fisioterapêutico ambulatorial no pré e pós cirúrgico e em recuperação de tecidos</t>
  </si>
  <si>
    <t>Atendimento fisioterapêutico ambulatorial para alterações inflamatórias e ou degenerativas do aparelho genito-urinário e reprodutor, e/ou proctológico</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</si>
  <si>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</si>
  <si>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</si>
  <si>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</si>
  <si>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</si>
  <si>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</si>
  <si>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</si>
  <si>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</si>
  <si>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</si>
  <si>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</si>
  <si>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Atendimento fisioterapêutico hospitalar ao paciente com disfunção decorrente de alterações do sistema músculo-esquelético</t>
  </si>
  <si>
    <t>Atendimento fisioterapêutico hospitalar ao paciente com disfunção decorrente de alterações do sistema cardiovascular</t>
  </si>
  <si>
    <t>Atendimento fisioterapêutico hospitalar ao paciente com disfunção decorrente de queimaduras</t>
  </si>
  <si>
    <t>Atendimento fisioterapêutico hospitalar ao paciente com disfunção decorrente de alterações do sistema linfático e/ou vascular periférico</t>
  </si>
  <si>
    <t>Atendimento fisioterapêutico hospitalar no pré e pós cirúrgico e em recuperação de tecidos</t>
  </si>
  <si>
    <t>Atendimento fisioterapêutico hospitalar por alterações endocrino-metabólicas</t>
  </si>
  <si>
    <t>Reeducação Postural Global</t>
  </si>
  <si>
    <t>Atendimento fisioterapêutico hospitalar para alterações inflamatórias e ou degenerativas do aparelho genito-urinário, reprodutor e/ou proctológico</t>
  </si>
  <si>
    <t>Sessão de psicoterapia em grupo por psicólogo</t>
  </si>
  <si>
    <t>Sessão de psicoterapia em casal por psicólogo</t>
  </si>
  <si>
    <t>Sessão de psicoterapia familiar por psicólogo</t>
  </si>
  <si>
    <t>Acompanhamento e reabilitação profissional por psicólogo</t>
  </si>
  <si>
    <t>Consulta hospitalar de enfermagem</t>
  </si>
  <si>
    <t>Consulta domiciliar de enfermagem</t>
  </si>
  <si>
    <t>Acompanhamento de cuidador domiciliar</t>
  </si>
  <si>
    <t>Acompanhamento de cuidador para paciente psiquiátrico</t>
  </si>
  <si>
    <t>Consulta ambulatorial por nutricionista</t>
  </si>
  <si>
    <t>Consulta individual ambulatorial de fonoaudiologia</t>
  </si>
  <si>
    <t>Consulta individual domiciliar de fonoaudiologia</t>
  </si>
  <si>
    <t>Consulta individual hospitalar de fonoaudiologia</t>
  </si>
  <si>
    <t>Sessão individual ambulatorial de fonoaudiologia</t>
  </si>
  <si>
    <t>Sessão individual domiciliar de fonoaudiologia</t>
  </si>
  <si>
    <t>Sessão individual hospitalar de fonoaudiologia</t>
  </si>
  <si>
    <t>Sessão de fonoaudiologia em grupo</t>
  </si>
  <si>
    <t>Orientação fonoaudiológica aos pais/escolar/cuidador</t>
  </si>
  <si>
    <t>Análise acústica da voz por fonoaudiólogo</t>
  </si>
  <si>
    <t>Avaliação do processamento auditivo central por fonoaudiólogo</t>
  </si>
  <si>
    <t>Visita de assistente social</t>
  </si>
  <si>
    <t>Consulta hospitalar por nutricionista</t>
  </si>
  <si>
    <t>Consulta ambulatorial de enfermagem</t>
  </si>
  <si>
    <t>Atendimento fisioterapêutico ambulatorial ao paciente independente ou com dependência parcial, com disfunção decorrente de lesão do sistema nervoso central e/ou periférico</t>
  </si>
  <si>
    <t>Atendimento fisioterapêutico ambulatorial individual ao paciente com disfunção decorrente de alterações no sistema respiratório</t>
  </si>
  <si>
    <t>Atendimento fisioterapêutico ambulatorial em grupo aos pacientes com disfunção decorrente de alterações no sistema respiratório</t>
  </si>
  <si>
    <t>Atendimento fisioterapêutico ambulatorial individual ao paciente com disfunção decorrente de alterações do sistema cardiovascular</t>
  </si>
  <si>
    <t>Atendimento fisioterapêutico ambulatorial em grupo aos pacientes com disfunção decorrente de alterações do sistema cardiovascular</t>
  </si>
  <si>
    <t>Atendimento fisioterapêutico ambulatorial individual por alterações endocrino-metabólicas</t>
  </si>
  <si>
    <t>Atendimento fisioterapêutico ambulatorial em grupo por alterações endocrino-metabólicas</t>
  </si>
  <si>
    <t>Atendimento fisioterapêutico hospitalar ao paciente independente ou com dependência parcial, com disfunção decorrente de lesão do sistema nervoso central e/ou periférico</t>
  </si>
  <si>
    <t>Atendimento fisioterapêutico hospitalar ao paciente dependente com disfunção decorrente de lesão do sistema nervoso central e/ou periférico</t>
  </si>
  <si>
    <t>Atendimento fisioterapêutico hospitalar ao paciente com disfunção decorrente de alterações no sistema respiratório com assistência ventilatória.</t>
  </si>
  <si>
    <t>Atendimento fisioterapêutico hospitalar ao paciente com disfunção decorrente de alterações no sistema respiratório sem assistência ventilatória</t>
  </si>
  <si>
    <t>Fisioterapia aquatica individual (Hidroterapia)</t>
  </si>
  <si>
    <t>Fisioterapia aquatica em grupo (Hidroterapia)</t>
  </si>
  <si>
    <t>Atendimento Fisioterapêutico individual em Pilates</t>
  </si>
  <si>
    <t>Atendimento Fisioterapêutico em grupo em Pilates</t>
  </si>
  <si>
    <t>Atendimento Fisioterapêutico em Quiropraxia</t>
  </si>
  <si>
    <t>Baropodometria</t>
  </si>
  <si>
    <t>Avaliação ergonômica</t>
  </si>
  <si>
    <t>EMG não  invasivo</t>
  </si>
  <si>
    <t>Estabilometria</t>
  </si>
  <si>
    <t>Ventilometria (incluindo Capacidade Vital, Capacidade Inspiratoria, volume minuto, volume corrente e todos índices derivados destas avaliações)</t>
  </si>
  <si>
    <t>Análise Eletroterapêutica não invasiva, identificação de ponto motor, cronaximetria, reobase, acomodação e curva I/T - por segmento ou membro</t>
  </si>
  <si>
    <t>Atendimento fisioterapêutico hospitalar ao paciente com disfunção decorrente de alterações no sistema respiratório sem Assistência Ventilatória Mecânica.</t>
  </si>
  <si>
    <t>Atendimento fisioterapêutico hospitalar ao paciente com disfunção decorrente de alterações no sistema respiratório com Assistência Ventilatória Mecânica.</t>
  </si>
  <si>
    <t>Atendimento fisioterapêutico hospitalar ao paciente com dependência parcial com disfunção decorrente de lesão do sistema nervoso central e/ou periférico</t>
  </si>
  <si>
    <t>Atendimento fisioterapêutico hospitalar ao paciente com dependência total com disfunção decorrente de lesão do sistema nervoso central e/ou periférico</t>
  </si>
  <si>
    <t>Atendimento fisioterapêutico ambulatorial ao paciente com dependência total com disfunção decorrente de lesão do sistema nervoso central e/ou periférico</t>
  </si>
  <si>
    <t>Confecção de recursos de tecnologia assistiva</t>
  </si>
  <si>
    <t>Condicionamento em Odontologia</t>
  </si>
  <si>
    <t>Consulta odontológica</t>
  </si>
  <si>
    <t>Consulta odontológica de Urgência</t>
  </si>
  <si>
    <t>Consulta odontológica de Urgência 24 hs</t>
  </si>
  <si>
    <t>Consulta odontológica inicial</t>
  </si>
  <si>
    <t>Consulta odontológica para avaliação técnica de auditoria</t>
  </si>
  <si>
    <t>Consulta para Técnica de Clareamento Dentário Caseiro</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</si>
  <si>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</si>
  <si>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</si>
  <si>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</si>
  <si>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</si>
  <si>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Diagnóstico e planejamento para tratamento odontológico</t>
  </si>
  <si>
    <t>Diagnóstico e tratamento de estomatite herpética</t>
  </si>
  <si>
    <t>Diagnóstico e tratamento de estomatite por candidose</t>
  </si>
  <si>
    <t>Diagnóstico e tratamento de halitose</t>
  </si>
  <si>
    <t>Diagnóstico e tratamento de xerostomia</t>
  </si>
  <si>
    <t>Diagnóstico por meio de enceramento</t>
  </si>
  <si>
    <t>Diagnóstico por meio de procedimentos laboratoriais</t>
  </si>
  <si>
    <t>Fotografia</t>
  </si>
  <si>
    <t>Levantamento Radiográfico (Exame Radiodôntico)</t>
  </si>
  <si>
    <t>Modelos ortodônticos</t>
  </si>
  <si>
    <t>Radiografia antero-posterior</t>
  </si>
  <si>
    <t>Radiografia da ATM</t>
  </si>
  <si>
    <t>Radiografia da mão e punho - carpal</t>
  </si>
  <si>
    <t>Radiografia interproximal - bite-wing</t>
  </si>
  <si>
    <t>Radiografia panorâmica de mandíbula/maxila (ortopantomografia)</t>
  </si>
  <si>
    <t>Radiografia panorâmica de mandíbula/maxila (ortopantomografia) com traçado para implantes</t>
  </si>
  <si>
    <t>Radiografia periapical</t>
  </si>
  <si>
    <t>Radiografia póstero-anterior</t>
  </si>
  <si>
    <t>Slide</t>
  </si>
  <si>
    <t>Telerradiografia</t>
  </si>
  <si>
    <t>Telerradiografia com traçado cefalométrico</t>
  </si>
  <si>
    <t>Tomografia computadorizada por feixe cônico – cone beam</t>
  </si>
  <si>
    <t>Tomografia convencional – linear ou multi-direcional</t>
  </si>
  <si>
    <t>Traçado Cefalométrico</t>
  </si>
  <si>
    <t>Diagnóstico e tratamento de trismo</t>
  </si>
  <si>
    <t>Documentação odontológica em mídia digital</t>
  </si>
  <si>
    <t>Radiografia lateral corpo da mandíbula</t>
  </si>
  <si>
    <t>Técnica de localização radiográfica</t>
  </si>
  <si>
    <t>Acompanhamento de tratamento/procedimento cirúrgico em odontologia</t>
  </si>
  <si>
    <t>Alveoloplastia</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</si>
  <si>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</si>
  <si>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</si>
  <si>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</si>
  <si>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</si>
  <si>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</si>
  <si>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</si>
  <si>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</si>
  <si>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</si>
  <si>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</si>
  <si>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</si>
  <si>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Biópsia de maxila</t>
  </si>
  <si>
    <t>Bridectomia</t>
  </si>
  <si>
    <t>Bridotomia</t>
  </si>
  <si>
    <t>Cirurgia odontológica a retalho</t>
  </si>
  <si>
    <t>Cirurgia odontológica com aplicação de aloenxertos</t>
  </si>
  <si>
    <t>Cirurgia para exostose maxilar</t>
  </si>
  <si>
    <t>Cirurgia para torus mandibular – bilateral</t>
  </si>
  <si>
    <t>Cirurgia para torus mandibular – unilateral</t>
  </si>
  <si>
    <t>Cirurgia para torus palatino</t>
  </si>
  <si>
    <t>Cirurgia periodontal a retalho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</si>
  <si>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</si>
  <si>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</si>
  <si>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</si>
  <si>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Controle pós-operatório em odontologia</t>
  </si>
  <si>
    <t>Criocirurgia de neoplasias da região buco-maxilo-facial</t>
  </si>
  <si>
    <t>Crioterapia ou termoterapia em odontologia</t>
  </si>
  <si>
    <t>Cunha proximal</t>
  </si>
  <si>
    <t>Enxerto com osso autógeno da linha oblíqua</t>
  </si>
  <si>
    <t>Enxerto com osso autógeno do mento</t>
  </si>
  <si>
    <t>Enxerto com osso liofilizado</t>
  </si>
  <si>
    <t>Enxerto conjuntivo subepitelial</t>
  </si>
  <si>
    <t>Enxerto gengival livre</t>
  </si>
  <si>
    <t>Enxerto pediculado</t>
  </si>
  <si>
    <t>Estabilização de paciente por meio de contenção física e/ou mecânica</t>
  </si>
  <si>
    <t>Exérese de lipoma na região buco-maxilo-facial</t>
  </si>
  <si>
    <t>Exérese ou excisão de cálculo salivar</t>
  </si>
  <si>
    <t>Exérese ou excisão de cistos odontológicos</t>
  </si>
  <si>
    <t>Exérese ou excisão de mucocele</t>
  </si>
  <si>
    <t>Exérese ou excisão de rânula</t>
  </si>
  <si>
    <t>Exodontia a retalho</t>
  </si>
  <si>
    <t>Exodontia de permanente por indicação ortodôntica/protética</t>
  </si>
  <si>
    <t>Exodontia de raiz residual</t>
  </si>
  <si>
    <t>Exodontia simples de permanente</t>
  </si>
  <si>
    <t>Frenulectomia labial</t>
  </si>
  <si>
    <t>Frenulectomia lingual</t>
  </si>
  <si>
    <t>Frenulotomia labial</t>
  </si>
  <si>
    <t>Frenulotomia lingual</t>
  </si>
  <si>
    <t>Gengivectomia</t>
  </si>
  <si>
    <t>Gengivoplastia</t>
  </si>
  <si>
    <t>Implante ortodôntico</t>
  </si>
  <si>
    <t>Implante ósseo integrado</t>
  </si>
  <si>
    <t>Implante Zigomático</t>
  </si>
  <si>
    <t>Incisão e Drenagem extra-oral de abscesso, hematoma e/ou flegmão da região buco-maxilo-facial</t>
  </si>
  <si>
    <t>Incisão e Drenagem intra-oral de abscesso, hematoma e/ou flegmão da região buco-maxilo-facial</t>
  </si>
  <si>
    <t>Levantamento do seio maxilar com osso autógeno</t>
  </si>
  <si>
    <t>Levantamento do seio maxilar com osso homólogo</t>
  </si>
  <si>
    <t>Levantamento do seio maxilar com osso liofilizado</t>
  </si>
  <si>
    <t>Odonto-secção</t>
  </si>
  <si>
    <t>Punção aspirativa na região buco-maxilo-facial</t>
  </si>
  <si>
    <t>Punção aspirativa orientada por imagem na região buco-maxilo-facial</t>
  </si>
  <si>
    <t>Reabertura - colocação de cicatrizador</t>
  </si>
  <si>
    <t>Redução cruenta de fratura alvéolo dentária</t>
  </si>
  <si>
    <t>Redução incruenta de fratura alvéolo dentária</t>
  </si>
  <si>
    <t>Redução simples de luxação de Articulação Têmporo-mandibular (ATM)</t>
  </si>
  <si>
    <t>Reeducação e/ou reabilitação de distúrbio buco-maxilo-facial</t>
  </si>
  <si>
    <t>Reeducação e/ou reabilitação de sequela em traumatismo buco-maxilo-facial</t>
  </si>
  <si>
    <t>Regeneração tecidual guiada – RTG</t>
  </si>
  <si>
    <t>Reimplante dentário com contenção</t>
  </si>
  <si>
    <t>Remoção de dentes inclusos / impactados</t>
  </si>
  <si>
    <t>Remoção de dentes semi-inclusos / impactados</t>
  </si>
  <si>
    <t>Remoção de dreno extra-oral</t>
  </si>
  <si>
    <t>Remoção de dreno intra-oral</t>
  </si>
  <si>
    <t>Remoção de implante dentário não ósseo integrado</t>
  </si>
  <si>
    <t>Remoção de implante dentário ósseo integrado no seio maxilar</t>
  </si>
  <si>
    <t>Remoção de odontoma</t>
  </si>
  <si>
    <t>Remoção de tamponamento nasal</t>
  </si>
  <si>
    <t>Retirada de corpo estranho oroantral ou oronasal da região buco-maxilo-facial</t>
  </si>
  <si>
    <t>Retirada de corpo estranho subcutâneo ou submucoso da região buco-maxilo-facial</t>
  </si>
  <si>
    <t>Retirada dos meios de fixação da região buco-maxilo-facial</t>
  </si>
  <si>
    <t>Sedação consciente com óxido nitroso e oxigênio em odontologia</t>
  </si>
  <si>
    <t>Sedação medicamentosa ambulatorial em odontologia</t>
  </si>
  <si>
    <t>Sepultamento radicular</t>
  </si>
  <si>
    <t>Sutura de ferida em região buco-maxilo-facial</t>
  </si>
  <si>
    <t>Tracionamento cirúrgico com finalidade ortodôntica</t>
  </si>
  <si>
    <t>Tratamento cirúrgico das fístulas buco nasal</t>
  </si>
  <si>
    <t>Tratamento cirúrgico das fístulas buco sinusal</t>
  </si>
  <si>
    <t>Tratamento cirúrgico de bridas constritivas da região buco-maxilo-facial</t>
  </si>
  <si>
    <t>Tratamento cirúrgico de hiperplasias de tecidos moles na região buco-maxilo-facial</t>
  </si>
  <si>
    <t>Tratamento cirúrgico de hiperplasias de tecidos ósseos/cartilaginosos na região buco-maxilo-facial</t>
  </si>
  <si>
    <t>Tratamento cirúrgico de tumores benignos de tecidos ósseos/cartilaginosos na região buco-maxilo-facial</t>
  </si>
  <si>
    <t>Tratamento cirúrgico dos tumores benignos de tecidos moles na região buco-maxilo-facial</t>
  </si>
  <si>
    <t>Tratamento Cirúrgico para tumores odontogênicos benignos – sem reconstrução</t>
  </si>
  <si>
    <t>Tratamento conservador de luxação da articulação têmporo-mandibular - ATM</t>
  </si>
  <si>
    <t>Tratamento de alveolite</t>
  </si>
  <si>
    <t>Tratamento odontológico regenerativo com enxerto de osso autógeno</t>
  </si>
  <si>
    <t>Tunelização</t>
  </si>
  <si>
    <t>Ulectomia</t>
  </si>
  <si>
    <t>Ulotomia</t>
  </si>
  <si>
    <t>Aplicação de laser pós cirúrgico</t>
  </si>
  <si>
    <t>Exodontia de semi-incluso/impactado supra numerário</t>
  </si>
  <si>
    <t>Exodontia de incluso/impactado supra numerário</t>
  </si>
  <si>
    <t>Marsupialização de cistos odontológicos</t>
  </si>
  <si>
    <t>Placa de contenção cirúrgica</t>
  </si>
  <si>
    <t>Coroa de acetato em dente decíduo</t>
  </si>
  <si>
    <t>Coroa de aço em dente decíduo</t>
  </si>
  <si>
    <t>Coroa de policarbonato em dente decíduo</t>
  </si>
  <si>
    <t>Exodontia simples de decíduo</t>
  </si>
  <si>
    <t>Mantenedor de espaço fixo</t>
  </si>
  <si>
    <t>Mantenedor de espaço removível</t>
  </si>
  <si>
    <t>Pulpotomia em dente decíduo</t>
  </si>
  <si>
    <t>Restauração atraumática em dente decíduo</t>
  </si>
  <si>
    <t>Tratamento endodôntico em dente decíduo</t>
  </si>
  <si>
    <t>Aparelho protetor bucal</t>
  </si>
  <si>
    <t>Aplicação de cariostático</t>
  </si>
  <si>
    <t>Aplicação de selante - técnica invasiva</t>
  </si>
  <si>
    <t>Aplicação de selante de fóssulas e fissuras</t>
  </si>
  <si>
    <t>Aplicação tópica de flúor</t>
  </si>
  <si>
    <t>Aplicação tópica de verniz fluoretado</t>
  </si>
  <si>
    <t>Atividade educativa em saúde bucal</t>
  </si>
  <si>
    <t>Controle de biofilme (placa bacteriana)</t>
  </si>
  <si>
    <t>Controle de cárie incipiente</t>
  </si>
  <si>
    <t>Profilaxia: polimento coronário</t>
  </si>
  <si>
    <t>Remineralização</t>
  </si>
  <si>
    <t>Teste de capacidade tampão da saliva</t>
  </si>
  <si>
    <t>Teste de contagem microbiológica</t>
  </si>
  <si>
    <t>Teste de PH salivar</t>
  </si>
  <si>
    <t>Imobilização dentária em dentes decíduos</t>
  </si>
  <si>
    <t>Capeamento pulpar direto</t>
  </si>
  <si>
    <t>Clareamento dentário caseiro</t>
  </si>
  <si>
    <t>Clareamento dentário de consultório</t>
  </si>
  <si>
    <t>Colagem de fragmentos dentários</t>
  </si>
  <si>
    <t>Curativo de demora em endodontia</t>
  </si>
  <si>
    <t>Faceta direta em resina fotopolimerizável</t>
  </si>
  <si>
    <t>Placa de Acetato para Clareamento Caseiro</t>
  </si>
  <si>
    <t>Restauração atraumática em dente permanente</t>
  </si>
  <si>
    <t>Restauração de amálgama - 1 face</t>
  </si>
  <si>
    <t>Restauração de amálgama - 2 faces</t>
  </si>
  <si>
    <t>Restauração de amálgama - 3 faces</t>
  </si>
  <si>
    <t>Restauração de amálgama - 4 faces</t>
  </si>
  <si>
    <t>Restauração em ionômero de vidro - 1 face</t>
  </si>
  <si>
    <t>Restauração em ionômero de vidro - 2 faces</t>
  </si>
  <si>
    <t>Restauração em ionômero de vidro - 3 faces</t>
  </si>
  <si>
    <t>Restauração em ionômero de vidro - 4 faces</t>
  </si>
  <si>
    <t>Restauração em resina (indireta) - Inlay</t>
  </si>
  <si>
    <t>Restauração em resina fotopolimerizável 1 face</t>
  </si>
  <si>
    <t>Restauração em resina fotopolimerizável 2 faces</t>
  </si>
  <si>
    <t>Restauração em resina fotopolimerizável 3 faces</t>
  </si>
  <si>
    <t>Restauração em resina fotopolimerizável 4 faces</t>
  </si>
  <si>
    <t>Tratamento de fluorose - microabrasão</t>
  </si>
  <si>
    <t>Adequação do meio bucal</t>
  </si>
  <si>
    <t>Aplicação de laser terapêutico</t>
  </si>
  <si>
    <t>Dessensibilização dentinária</t>
  </si>
  <si>
    <t>Clareamento de dente desvitalizado</t>
  </si>
  <si>
    <t>Preparo para núcleo intrarradicular</t>
  </si>
  <si>
    <t>Pulpectomia</t>
  </si>
  <si>
    <t>Pulpotomia</t>
  </si>
  <si>
    <t>Remoção de corpo estranho intracanal</t>
  </si>
  <si>
    <t>Remoção de material obturador intracanal para retratamento endodôntico</t>
  </si>
  <si>
    <t>Remoção de núcleo intrarradicular</t>
  </si>
  <si>
    <t>Restauração temporária / tratamento expectante</t>
  </si>
  <si>
    <t>Retratamento endodôntico birradicular</t>
  </si>
  <si>
    <t>Retratamento endodôntico multirradicular</t>
  </si>
  <si>
    <t>Retratamento endodôntico unirradicular</t>
  </si>
  <si>
    <t>Tratamento de perfuração endodôntica</t>
  </si>
  <si>
    <t>Tratamento endodôndico de dente com rizogênese incompleta</t>
  </si>
  <si>
    <t>Tratamento endodôntico birradicular</t>
  </si>
  <si>
    <t>Tratamento endodôntico multirradicular</t>
  </si>
  <si>
    <t>Tratamento endodôntico unirradicular</t>
  </si>
  <si>
    <t>Curativo endodôntico em situação de urgência</t>
  </si>
  <si>
    <t>Curetagem apical</t>
  </si>
  <si>
    <t>Dessensibilização dentária</t>
  </si>
  <si>
    <t>Imobilização dentária em dentes permanentes</t>
  </si>
  <si>
    <t>Raspagem sub-gengival/alisamento radicular</t>
  </si>
  <si>
    <t>Raspagem supra-gengival</t>
  </si>
  <si>
    <t>Remoção dos fatores de retenção do Biofilme Dental (Placa Bacteriana)</t>
  </si>
  <si>
    <t>Tratamento de abscesso periodontal agudo</t>
  </si>
  <si>
    <t>Tratamento de gengivite necrosante aguda - GNA</t>
  </si>
  <si>
    <t>Tratamento de pericoronarite</t>
  </si>
  <si>
    <t>Manutenção periodontal</t>
  </si>
  <si>
    <t>Tracionamento de raiz residual</t>
  </si>
  <si>
    <t>Ajuste Oclusal por acréscimo</t>
  </si>
  <si>
    <t>Ajuste Oclusal por desgaste seletivo</t>
  </si>
  <si>
    <t>Conserto em prótese parcial removível (em consultório e em laboratório)</t>
  </si>
  <si>
    <t>Conserto em prótese parcial removível (exclusivamente em consultório)</t>
  </si>
  <si>
    <t>Conserto em prótese total (em consultório e em laboratório)</t>
  </si>
  <si>
    <t>Conserto em prótese total (exclusivamente em consultório)</t>
  </si>
  <si>
    <t>Coroa provisória com pino</t>
  </si>
  <si>
    <t>Coroa provisória sem pino</t>
  </si>
  <si>
    <t>Coroa total acrílica prensada</t>
  </si>
  <si>
    <t>Coroa total em cerâmica pura</t>
  </si>
  <si>
    <t>Coroa total em cerômero</t>
  </si>
  <si>
    <t>Coroa total livre de metal (metalfree) sobre implante - cerâmica</t>
  </si>
  <si>
    <t>Coroa total livre de metal (metalfree) sobre implante - cerômero</t>
  </si>
  <si>
    <t>Coroa total metálica</t>
  </si>
  <si>
    <t>Coroa total metalo cerâmica</t>
  </si>
  <si>
    <t>Coroa total metalo plástica – cerômero</t>
  </si>
  <si>
    <t>Coroa total metalo plástica – resina acrílica</t>
  </si>
  <si>
    <t>Faceta em cerâmica pura</t>
  </si>
  <si>
    <t>Faceta em cerômero</t>
  </si>
  <si>
    <t>Guia cirúrgico para prótese total imediata</t>
  </si>
  <si>
    <t>Núcleo de preenchimento</t>
  </si>
  <si>
    <t>Núcleo metálico fundido</t>
  </si>
  <si>
    <t>Onlay de Resina Indireta</t>
  </si>
  <si>
    <t>Órtese miorrelaxante (placa oclusal estabilizadora)</t>
  </si>
  <si>
    <t>Órtese reposicionadora (placa oclusal reposicionadora)</t>
  </si>
  <si>
    <t>Pino pré fabricado</t>
  </si>
  <si>
    <t>Placa oclusal resiliente</t>
  </si>
  <si>
    <t>Prótese fixa adesiva direta (provisória)</t>
  </si>
  <si>
    <t>Prótese fixa adesiva em cerômero livre de metal (metal free)</t>
  </si>
  <si>
    <t>Prótese fixa adesiva indireta em metalo cerâmica</t>
  </si>
  <si>
    <t>Prótese fixa adesiva indireta em metalo plástica</t>
  </si>
  <si>
    <t>Prótese parcial fixa em cerômero livre de metal (metal free)</t>
  </si>
  <si>
    <t>Prótese parcial fixa em metalo cerâmica</t>
  </si>
  <si>
    <t>Prótese parcial fixa em metalo plástica</t>
  </si>
  <si>
    <t>Prótese parcial fixa In Ceran livre de metal (metal free)</t>
  </si>
  <si>
    <t>Prótese parcial fixa provisória</t>
  </si>
  <si>
    <t>Prótese parcial removível com encaixes de precisão ou de semi precisão</t>
  </si>
  <si>
    <t>Prótese parcial removível com grampos bilateral</t>
  </si>
  <si>
    <t>Prótese parcial removível provisória em acrílico com ou sem grampos</t>
  </si>
  <si>
    <t>Prótese total</t>
  </si>
  <si>
    <t>Prótese total imediata</t>
  </si>
  <si>
    <t>Prótese total incolor</t>
  </si>
  <si>
    <t>Provisório para Faceta</t>
  </si>
  <si>
    <t>Provisório para Inlay/Onlay</t>
  </si>
  <si>
    <t>Provisório para Restauração metálica fundida</t>
  </si>
  <si>
    <t>Recimentação de trabalhos protéticos</t>
  </si>
  <si>
    <t>Reembasamento de coroa provisória</t>
  </si>
  <si>
    <t>Reembasamento de prótese total ou parcial - imediato (em consultório)</t>
  </si>
  <si>
    <t>Reembasamento de prótese total ou parcial - mediato (em laboratório)</t>
  </si>
  <si>
    <t>Remoção de trabalho protético</t>
  </si>
  <si>
    <t>Restauração em cerâmica pura - inlay</t>
  </si>
  <si>
    <t>Restauração em cerâmica pura - onlay</t>
  </si>
  <si>
    <t>Restauração em cerômero - onlay</t>
  </si>
  <si>
    <t>Restauração em cerômero - inlay</t>
  </si>
  <si>
    <t>Restauração metálica fundida</t>
  </si>
  <si>
    <t>Prótese total imediata sobre implantes</t>
  </si>
  <si>
    <t>Coroa 3/4 ou 4/5</t>
  </si>
  <si>
    <t>JIG ou Front plato - órtese reposicionadora</t>
  </si>
  <si>
    <t>Planejamento em prótese</t>
  </si>
  <si>
    <t>Ponto de solda</t>
  </si>
  <si>
    <t>Prótese total caracterizada</t>
  </si>
  <si>
    <t>Coroa provisória sobre implante</t>
  </si>
  <si>
    <t>Coroa provisória sobre implante com carga imediata</t>
  </si>
  <si>
    <t>Coroa total metalo cerâmica sobre implante</t>
  </si>
  <si>
    <t>Coroa total metalo plástica sobre implante – cerômero</t>
  </si>
  <si>
    <t>Coroa total metalo plástica sobre implante – resina acrílica</t>
  </si>
  <si>
    <t>Guia cirúrgico para implante</t>
  </si>
  <si>
    <t>Intermediário protético (para implantes)</t>
  </si>
  <si>
    <t>Manutenção de prótese sobre implantes</t>
  </si>
  <si>
    <t>Overdenture barra clipe ou o'ring sobre dois implantes</t>
  </si>
  <si>
    <t>Overdenture barra clipe ou o'ring sobre quatro ou mais implantes</t>
  </si>
  <si>
    <t>Overdenture barra clipe ou o'ring sobre três implantes</t>
  </si>
  <si>
    <t>Prótese parcial fixa implanto suportada</t>
  </si>
  <si>
    <t>Prótese parcial fixa provisória em carga imediata</t>
  </si>
  <si>
    <t>Protocolo Branemark em carga imediata para 4 implantes - parte protética</t>
  </si>
  <si>
    <t>Protocolo Branemark em carga imediata para 5 implantes - parte protética</t>
  </si>
  <si>
    <t>Protocolo Branemark para 4 implantes</t>
  </si>
  <si>
    <t>Protocolo Branemark para 5 implantes</t>
  </si>
  <si>
    <t>Protocolo Branemark provisório para 4 implantes</t>
  </si>
  <si>
    <t>Protocolo Branemark provisório para 5 implantes</t>
  </si>
  <si>
    <t>Barra clipe</t>
  </si>
  <si>
    <t>Plasma rico em plaquetas (PRP)</t>
  </si>
  <si>
    <t>Tratamento de perimplantite por implante</t>
  </si>
  <si>
    <t>Aletas Gomes</t>
  </si>
  <si>
    <t>Aparelho de Klammt</t>
  </si>
  <si>
    <t>Aparelho de protração mandibular - APM</t>
  </si>
  <si>
    <t>Aparelho de Thurow</t>
  </si>
  <si>
    <t>Aparelho extra-bucal</t>
  </si>
  <si>
    <t>Aparelho ortodôntico fixo estético</t>
  </si>
  <si>
    <t>Aparelho ortodôntico fixo estético parcial</t>
  </si>
  <si>
    <t>Aparelho ortodôntico fixo metálico</t>
  </si>
  <si>
    <t>Aparelho ortodôntico fixo metálico parcial</t>
  </si>
  <si>
    <t>Aparelho removível com alças bionator invertida ou de Escheler</t>
  </si>
  <si>
    <t>Arco lingual</t>
  </si>
  <si>
    <t>Barra transpalatina fixa</t>
  </si>
  <si>
    <t>Barra transpalatina removível</t>
  </si>
  <si>
    <t>Bionator de Balters</t>
  </si>
  <si>
    <t>Blocos geminados de Clark – twinblock</t>
  </si>
  <si>
    <t>Botão de Nance</t>
  </si>
  <si>
    <t>Contenção fixa por arcada, em ortodontia</t>
  </si>
  <si>
    <t>Disjuntor palatino - Hirax</t>
  </si>
  <si>
    <t>Disjuntor palatino - Macnamara</t>
  </si>
  <si>
    <t>Distalizador com mola nitinol</t>
  </si>
  <si>
    <t>Distalizador de Hilgers</t>
  </si>
  <si>
    <t>Distalizador Distal Jet</t>
  </si>
  <si>
    <t>Distalizador Pendulo/Pendex</t>
  </si>
  <si>
    <t>Distalizador tipo Jones Jig</t>
  </si>
  <si>
    <t>Documentação eletromiográfica</t>
  </si>
  <si>
    <t>Gianelly</t>
  </si>
  <si>
    <t>Grade palatina fixa</t>
  </si>
  <si>
    <t>Grade palatina removível</t>
  </si>
  <si>
    <t>Herbst encapsulado</t>
  </si>
  <si>
    <t>Manutenção de aparelho ortodôntico - aparelho fixo</t>
  </si>
  <si>
    <t>Manutenção de aparelho ortodôntico - aparelho ortopédico</t>
  </si>
  <si>
    <t>Manutenção de aparelho ortodôntico - aparelho removível</t>
  </si>
  <si>
    <t>Máscara facial – Delaire e Tração Reversa</t>
  </si>
  <si>
    <t>Mentoneira</t>
  </si>
  <si>
    <t>Modelador elástico de Bimler</t>
  </si>
  <si>
    <t>Monobloco</t>
  </si>
  <si>
    <t>Obtenção de modelos gnatostáticos de Planas</t>
  </si>
  <si>
    <t>Pistas diretas de Planas - superior e inferior</t>
  </si>
  <si>
    <t>Pistas indiretas de Planas</t>
  </si>
  <si>
    <t>Placa de distalização de molares</t>
  </si>
  <si>
    <t>Placa de Hawley</t>
  </si>
  <si>
    <t>Placa de Hawley - com torno expansor</t>
  </si>
  <si>
    <t>Placa de mordida ortodôntica</t>
  </si>
  <si>
    <t>Placa de Schwarz</t>
  </si>
  <si>
    <t>Placa de verticalização de caninos</t>
  </si>
  <si>
    <t>Placa dupla de Sanders</t>
  </si>
  <si>
    <t>Placa encapsulada de Maurício</t>
  </si>
  <si>
    <t>Placa lábio-ativa</t>
  </si>
  <si>
    <t>Plano anterior fixo</t>
  </si>
  <si>
    <t>Plano inclinado</t>
  </si>
  <si>
    <t>Quadrihélice</t>
  </si>
  <si>
    <t>Regulador de função de Frankel</t>
  </si>
  <si>
    <t>Simões Network</t>
  </si>
  <si>
    <t>Splinter</t>
  </si>
  <si>
    <t>Placa de contenção ortodôntica</t>
  </si>
  <si>
    <t>Recolocação de mantenedor de espaço</t>
  </si>
  <si>
    <t>Atividade educativa em odontologia para pais e/ou cuidadores de pacientes com necessidades especiais</t>
  </si>
  <si>
    <t>Atividade educativa para pais e/ou cuidadores</t>
  </si>
  <si>
    <t>Condicionamento em odontologia para pacientes com necessidades especiais</t>
  </si>
  <si>
    <t>Coroa de acetato em dente permanente</t>
  </si>
  <si>
    <t>Coroa de aço em dente permanente</t>
  </si>
  <si>
    <t>Coroa de policarbonato em dente permanente</t>
  </si>
  <si>
    <t>Estabilização por meio de contenção física e/ou mecânica em pacientes com necessidades especiais em odontologia</t>
  </si>
  <si>
    <t>Sedação consciente com óxido nitroso e oxigênio em pacientes com necessidades especiais em odontologia</t>
  </si>
  <si>
    <t>Sedação medicamentosa ambulatorial em pacientes com necessidades especiais em odontologia</t>
  </si>
  <si>
    <t>Colocação de aparelho ortodôntico removível</t>
  </si>
  <si>
    <t>Cross-linking (CXL) de colágeno corneano</t>
  </si>
  <si>
    <t>ALK - pesquisa de mutação</t>
  </si>
  <si>
    <t>Elastografia hepática ultrassônica</t>
  </si>
  <si>
    <t>Tratamento cirúrgico ou artroplastia para luxação da articulação têmporo-mandibular por artroscopia</t>
  </si>
  <si>
    <t>Ensaio para dosagem da liberação de interferon gama</t>
  </si>
  <si>
    <t>Dosagem fecal de calprotectina</t>
  </si>
  <si>
    <t>SARS-CoV-2 (Coronavírus COVID-19) - pesquisa por RT - PCR</t>
  </si>
  <si>
    <t>SARS-CoV-2 (Coronavírus COVID-19), pesquisa de anticorpos IgA, IgG ou IgM (cada par)</t>
  </si>
  <si>
    <t>Artroplastia discal de coluna vertebral</t>
  </si>
  <si>
    <t>Implante transcateter de prótese valvar aórtica (TAVI)</t>
  </si>
  <si>
    <t xml:space="preserve">R$
</t>
  </si>
  <si>
    <t>Determinação da razão dos níveis séricos in vitro da tirosina-quinase-1 semelhante a fms solúvel (sFlt-1): fator de crescimento placentário (PIGF) por eletroquimioluminescência</t>
  </si>
  <si>
    <t>Imunohistoquímica de pd-l1</t>
  </si>
  <si>
    <t xml:space="preserve">Hemodiafiltração Online - HDF-ON </t>
  </si>
  <si>
    <t>Osteotomia da mandíbula e/ou maxilar com aplicação de artrodistrator</t>
  </si>
  <si>
    <t>Ablação percutânea por cateter para tratamento de arritmias cardíacas por energia de radiofrequência</t>
  </si>
  <si>
    <t>Terapia de pressão negativa – ambulatorial</t>
  </si>
  <si>
    <t>Hemodialfiltração online (HDF-OL)</t>
  </si>
  <si>
    <t>Determinação da razão dos níveis séricos in vitro da tirosina-quinase-1 semelhante a fms solúvel (sFlt-1): fator de crescimento placentário (PlGF) por eletroquimioluminescência</t>
  </si>
  <si>
    <t>PD-L1 – Detecção por técnicas imunoistoquímicas</t>
  </si>
  <si>
    <t>Terminologia de Procedimentos e Eventos em Saúde (Tab. 22)</t>
  </si>
  <si>
    <t>Avaliação clínica e eletrônica de paciente portador de dispositivo cardíaco eletrônico implantável (marca-passo, estimulador multissítio/ressincronizador, desfibrilador ou monitor de eventos)</t>
  </si>
  <si>
    <t>Terapia de pressão negativa - ambulatorial</t>
  </si>
  <si>
    <t xml:space="preserve">Terapia anti-reabsortiva óssea intravenosa – ambulatorial  </t>
  </si>
  <si>
    <t>Terapia anti-reabsortiva óssea intravenosa – hospitalar</t>
  </si>
  <si>
    <t>Terapia imunobiológica intramuscular (por sessão) - hospitalar</t>
  </si>
  <si>
    <t>Abdominoplastia pós bariátrica</t>
  </si>
  <si>
    <t>Terapia de pressão negativa - cirúrgica</t>
  </si>
  <si>
    <t>Osteotomia da mandíbula e/ou maxila com aplicação de osteodistrator</t>
  </si>
  <si>
    <t>Ablação percutânea por cateter para tratamento de arritmias cardíacas por energia de radiofrequência ou crioablação</t>
  </si>
  <si>
    <t>Nefrolitotripsia percutânea (pneumática ou pneumático-balística – MEC; eletrohidráulica -  E.H.; OU ultrassom - U.S.)</t>
  </si>
  <si>
    <t>Transplante renal (receptor e doador vivo ou doador falecido)</t>
  </si>
  <si>
    <t>Terapia imunobiológica intramuscular (por sessão) - ambulatorial</t>
  </si>
  <si>
    <t>Radioterapia intra-operatória por elétrons (IOeRT)</t>
  </si>
  <si>
    <t>Sessão em psicologia individual</t>
  </si>
  <si>
    <t>Sessão em psicologia em grupo</t>
  </si>
  <si>
    <t>Consulta com enfermeiro obstetra ou obstetriz</t>
  </si>
  <si>
    <t>Endometriose via laparoscopia</t>
  </si>
  <si>
    <t>COOPANEST 20/21</t>
  </si>
  <si>
    <t>VALOR TOTAL</t>
  </si>
  <si>
    <t>Cirurgia antiglaucomatosa via angular (com ou sem implante de drenagem)</t>
  </si>
  <si>
    <t>Correlação
(Sim/Não)</t>
  </si>
  <si>
    <t>SUBGRUPO</t>
  </si>
  <si>
    <t>GRUPO</t>
  </si>
  <si>
    <t>CONSULTA MÉDICA</t>
  </si>
  <si>
    <t>CONSULTAS, VISITAS HOSPITALARES OU ACOMPANHAMENTO DE PACIENTES</t>
  </si>
  <si>
    <t>ATIVIDADE EDUCACIONAL PARA PLANEJAMENTO FAMILIAR</t>
  </si>
  <si>
    <t>CONSULTA DE ACONSELHAMENTO PARA PLANEJAMENTO FAMILIAR</t>
  </si>
  <si>
    <t>VISITA HOSPITALAR</t>
  </si>
  <si>
    <t>ATENDIMENTO/ACOMPANHAMENTO EM HOSPITAL-DIA PSIQUIÁTRICO (COM DIRETRIZ DE UTILIZAÇÃO)</t>
  </si>
  <si>
    <t>ATENDIMENTO INTEGRAL AO RECÉM-NASCIDO (SALA DE PARTO, BERÇÁRIO E UTI)</t>
  </si>
  <si>
    <t>ATENDIMENTO MÉDICO DO INTENSIVISTA EM UTI GERAL OU PEDIÁTRICA</t>
  </si>
  <si>
    <t>TRANSPORTE EXTRA-HOSPITALAR DE PACIENTES GRAVES COM ACOMPANHAMENTO MÉDICO, DO ESTABELECIMENTO HOSPITALAR DE ORIGEM PARA OUTRO ESTABELECIMENTO DE SAÚDE</t>
  </si>
  <si>
    <t>ACONSELHAMENTO GENÉTICO</t>
  </si>
  <si>
    <t>ATENDIMENTO PEDIÁTRICO A GESTANTES (3º TRIMESTRE)</t>
  </si>
  <si>
    <t>Conforme CONSU nº 8 - Que dispõe sobre mecanismos de regulação nos Planos e Seguros Privados de Assistência à Saúde</t>
  </si>
  <si>
    <t>Atendimento para avaliação oftalmológica ao recém-nascido em berçário ou UTI</t>
  </si>
  <si>
    <t>ACOMPANHAMENTO CLÍNICO AMBULATORIAL PÓS-TRANSPLANTE RENAL</t>
  </si>
  <si>
    <t>AVALIAÇÕES/ACOMPANHAMENTOS</t>
  </si>
  <si>
    <t>BIOIMPEDANCIOMETRIA</t>
  </si>
  <si>
    <t>EXAMES ESPECÍFICOS</t>
  </si>
  <si>
    <t>AVALIAÇÃO CLÍNICA E ELETRÔNICA DE PACIENTE PORTADOR DE DISPOSITIVO CARDÍACO ELETRÔNICO IMPLANTÁVEL (MARCA-PASSO, ESTIMULADOR MULTISSÍTIO/RESSINCRONIZADOR, DESFIBRILADOR OU MONITOR DE EVENTOS)</t>
  </si>
  <si>
    <t>ACOMPANHAMENTO CLÍNICO AMBULATORIAL PÓS-TRANSPLANTE DE CÓRNEA</t>
  </si>
  <si>
    <t>ACOMPANHAMENTO CLÍNICO AMBULATORIAL PÓS-TRANSPLANTE DE MEDULA ÓSSEA</t>
  </si>
  <si>
    <t>Avaliação e seleção para implante coclear unilateral</t>
  </si>
  <si>
    <t>IMPLANTE COCLEAR (COM DIRETRIZ DE UTILIZAÇÃO)</t>
  </si>
  <si>
    <t>ORELHA</t>
  </si>
  <si>
    <t>Ativação do implante coclear unilateral</t>
  </si>
  <si>
    <t>Mapeamento e balanceamento dos eletrodos do implante coclear unilateral</t>
  </si>
  <si>
    <t>Potencial evocado eletricamente no sistema auditivo central</t>
  </si>
  <si>
    <t>Reflexo estapediano eliciado eletricamente unilateral</t>
  </si>
  <si>
    <t>Troca do processador de áudio do implante coclear unilateral</t>
  </si>
  <si>
    <r>
      <t xml:space="preserve">Avaliação clínica pré coleta de líquor no teste de punção lombar única ou repetida – </t>
    </r>
    <r>
      <rPr>
        <i/>
        <sz val="11"/>
        <color theme="1"/>
        <rFont val="Calibri"/>
        <family val="2"/>
        <scheme val="minor"/>
      </rPr>
      <t>TAP test</t>
    </r>
  </si>
  <si>
    <r>
      <t xml:space="preserve">Avaliação clínica pós coleta de líquor no teste de punção lombar única ou repetida – </t>
    </r>
    <r>
      <rPr>
        <i/>
        <sz val="11"/>
        <color theme="1"/>
        <rFont val="Calibri"/>
        <family val="2"/>
        <scheme val="minor"/>
      </rPr>
      <t>TAP test</t>
    </r>
  </si>
  <si>
    <t>Avaliação e diagnóstico de morte encefálica - exame clínico que confirme coma não perceptivo e ausência de função tronco encefálico</t>
  </si>
  <si>
    <t>Conforme Lei Federal nº 9.434/1997; Decreto da Presidência da República nº 9.175/2017; Resolução  CFM 2.173/2017.</t>
  </si>
  <si>
    <t>Avaliação e diagnóstico de morte encefálica - teste de apneia que confirme ausência de movimentos respiratórios após estimulação máxima dos centros respiratórios</t>
  </si>
  <si>
    <t>Avaliação neurológica ampla - ANA</t>
  </si>
  <si>
    <t>Programação de dispositivos neurofuncionais</t>
  </si>
  <si>
    <t>IMPLANTE INTRA-TECAL DE BOMBAS PARA INFUSÃO DE FÁRMACOS (INCLUI MEDICAMENTO) - COM DIRETRIZ DE UTILIZAÇÃO</t>
  </si>
  <si>
    <t>SISTEMA NERVOSO - CENTRAL E PERIFÉRICO</t>
  </si>
  <si>
    <t>IMPLANTE DE ELETRODOS E/OU GERADOR PARA ESTIMULAÇÃO MEDULAR (COM DIRETRIZ DE UTILIZAÇÃO)</t>
  </si>
  <si>
    <t>IMPLANTE DE GERADOR PARA NEUROESTIMULAÇÃO (COM DIRETRIZ DE UTILIZAÇÃO)</t>
  </si>
  <si>
    <t>Teste de provocação oral (TPO) com alimentos</t>
  </si>
  <si>
    <t>Teste cutâneo de puntura ou intradérmico com medicamentos (até 3 drogas)</t>
  </si>
  <si>
    <t>Teste de provocação com medicamentos via oral</t>
  </si>
  <si>
    <t>Teste de provocação com medicamentos via injetável</t>
  </si>
  <si>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</si>
  <si>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</si>
  <si>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Monoximetria não invasiva (Coex)</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</si>
  <si>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</si>
  <si>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</si>
  <si>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</si>
  <si>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HOLTER DE 24 HORAS - 2 OU MAIS CANAIS - ANALÓGICO OU DIGITAL</t>
  </si>
  <si>
    <t>MONITORIZAÇÃO AMBULATORIAL DA PRESSÃO ARTERIAL - MAPA (24 HORAS) - COM DIRETRIZ DE UTILIZAÇÃO</t>
  </si>
  <si>
    <t>TESTE DE INCLINAÇÃO ORTOSTÁTICA (TILT TEST) - COM DIRETRIZ DE UTILIZAÇÃO</t>
  </si>
  <si>
    <t>Gestão de pacientes com apneia obstrutiva do sono elegíveis para tratamento com pressão positiva contínua em via aérea</t>
  </si>
  <si>
    <t>Monitorização ambulatorial da pressão arterial de 5 dias - MAPA 5d</t>
  </si>
  <si>
    <t>ADAPTAÇÃO E TREINAMENTO DE RECURSOS ÓPTICOS</t>
  </si>
  <si>
    <t>REABILITAÇÃO</t>
  </si>
  <si>
    <t>AMPUTAÇÃO (PREPARAÇÃO DO COTO E TREINAMENTO PROTÉTICO)</t>
  </si>
  <si>
    <t>REEDUCAÇÃO E REABILITAÇÃO RESPIRATÓRIA</t>
  </si>
  <si>
    <t>REEDUCAÇÃO E REABILITAÇÃO NEUROLÓGICA</t>
  </si>
  <si>
    <t>REEDUCAÇÃO E REABILITAÇÃO TRAUMATO-ORTOPÉDICA (EXCLUI TÉCNICAS CINESIOTERÁPICAS ESPECÍFICAS)</t>
  </si>
  <si>
    <t>REABILITAÇÃO PERINEAL/VESICO-URETRAL COM OU SEM BIOFEEDBACK</t>
  </si>
  <si>
    <t>BIOFEEDBACK COM EMG</t>
  </si>
  <si>
    <t>BLOQUEIO COM TOXINA BOTULÍNICA TIPO A PARA TRATAMENTO DE DISTONIAS FOCAIS, ESPASMO HEMIFACIAL E ESPASTICIDADE (COM DIRETRIZ DE UTILIZAÇÃO)</t>
  </si>
  <si>
    <t>BLOQUEIO FENÓLICO E/OU ALCOÓLICO</t>
  </si>
  <si>
    <t>Resolução Normativa nº 465/2021, Art. 19 Inciso VI</t>
  </si>
  <si>
    <t>REEDUCAÇÃO E REABILITAÇÃO DO SISTEMA LINFÁTICO E/OU VASCULAR PERIFÉRICO</t>
  </si>
  <si>
    <t>EXERCÍCIOS DE ORTÓPTICA</t>
  </si>
  <si>
    <t>REEDUCAÇÃO E REABILITAÇÃO NEURO-MÚSCULO-ESQUELÉTICA</t>
  </si>
  <si>
    <t>REEDUCAÇÃO E REABILITAÇÃO DO SISTEMA MÚSCULO-ESQUELÉTICO POR DISTÚRBIOS CONGÊNITOS OU REUMÁTICOS</t>
  </si>
  <si>
    <t>INFILTRAÇÃO DE PONTO GATILHO OU AGULHAMENTO SECO</t>
  </si>
  <si>
    <t>REEDUCAÇÃO E REABILITAÇÃO CARDIOVASCULAR</t>
  </si>
  <si>
    <t>REEDUCAÇÃO E REABILITAÇÃO NO RETARDO DO DESENVOLVIMENTO PSICOMOTOR</t>
  </si>
  <si>
    <t>REEDUCAÇÃO E/OU REABILITAÇÃO NOS PROCESSOS INFLAMATÓRIOS PÉLVICOS</t>
  </si>
  <si>
    <t>REEDUACAÇÃO E REABILITAÇÃO DE QUEIMADOS PARA PREVENÇÃO DE SEQUELAS</t>
  </si>
  <si>
    <t>REABILITAÇÃO LABIRÍNTICA</t>
  </si>
  <si>
    <t>REEDUCAÇÃO E/OU REABILITAÇÃO DE DISTÚRBIOS CRÂNIO-FACIAIS</t>
  </si>
  <si>
    <t>REABILITACAO E REEDUCACAO DE SEQÜELAS EM TRAUMATISMOS E POLITRAUMATIZADOS</t>
  </si>
  <si>
    <t>ACTINOTERAPIA</t>
  </si>
  <si>
    <t>APLICAÇÃO DE HIPOSSENSIBILIZANTE</t>
  </si>
  <si>
    <t>CATETERISMO VESICAL</t>
  </si>
  <si>
    <t>CAUTERIZAÇÃO QUÍMICA</t>
  </si>
  <si>
    <t>PELE E TECIDO CELULAR SUBCUTÂNEO, MUCOSAS E ANEXOS</t>
  </si>
  <si>
    <t>CERUMEN - REMOÇÃO</t>
  </si>
  <si>
    <t>CRIOTERAPIA</t>
  </si>
  <si>
    <t>CURATIVOS EM GERAL COM OU SEM ANESTESIA</t>
  </si>
  <si>
    <t>DILATAÇÃO URETRAL</t>
  </si>
  <si>
    <t>FOTOTERAPIA COM UVA (PUVA) PARA TRATAMENTO DE PSORÍASE OU VITILIGO</t>
  </si>
  <si>
    <t>PLANEJAMENTO TÉCNICO DA IMUNOTERAPIA ALÉRGENO-ESPECÍFICA</t>
  </si>
  <si>
    <t>PLANEJAMENTO TÉCNICO DA IMUNOTERAPIA ALÉRGENO INESPECÍFICA</t>
  </si>
  <si>
    <t>INSTILAÇÃO VESICAL OU URETRAL</t>
  </si>
  <si>
    <t>OXIGENOTERAPIA HIPERBÁRICA (COM DIRETRIZ DE UTILIZAÇÃO)</t>
  </si>
  <si>
    <t>TERAPIA INALATÓRIA (NEBULIZAÇÃO)</t>
  </si>
  <si>
    <t>TERAPIA ONCOLÓGICA - PLANEJAMENTO</t>
  </si>
  <si>
    <t>QUIMIOTERAPIA SISTÊMICA</t>
  </si>
  <si>
    <t>MÉTODOS INTERVENCIONISTAS  DIAGNÓSTICOS E TERAPÊUTICOS POR IMAGEM</t>
  </si>
  <si>
    <t>MÉTODOS DIAGNÓSTICOS POR IMAGEM</t>
  </si>
  <si>
    <t>TERAPIA ONCOLÓGICA COM APLICAÇÃO DE MEDICAMENTOS POR VIA INTRACAVITÁRIA OU INTRATECAL</t>
  </si>
  <si>
    <t>QUIMIOTERAPIA SISTÊMICA COM ISOLAMENTO PROTETOR</t>
  </si>
  <si>
    <t>TERAPIA ONCOLÓGICA COM APLICAÇÃO INTRA-ARTERIAL OU INTRAVENOSA DE MEDICAMENTOS</t>
  </si>
  <si>
    <t>DUCHA DE POLITZER OU CURATIVO DE OUVIDO</t>
  </si>
  <si>
    <t>PULSOTERAPIA</t>
  </si>
  <si>
    <t>TERAPIA IMUNOBIOLÓGICA ENDOVENOSA, INTRAMUSCULAR OU SUBCUTÂNEA (COM DIRETRIZ DE UTILIZAÇÃO)</t>
  </si>
  <si>
    <t>TERAPIA ANTINEOPLÁSICA ORAL PARA TRATAMENTO DO CÂNCER (COM DIRETRIZ DE UTILIZAÇÃO)</t>
  </si>
  <si>
    <t>MEDICAMENTOS PARA O CONTROLE DE EFEITOS ADVERSOS E ADJUVANTES RELACIONADOS A TRATAMENTOS ANTINEOPLÁSICOS (COM DIRETRIZ DE UTILIZAÇÃO)</t>
  </si>
  <si>
    <t>TERAPIA POR PRESSÃO NEGATIVA (COM DIRETRIZ DE UTILIZAÇÃO)</t>
  </si>
  <si>
    <t>Tratamento preventivo da migrânea crônica</t>
  </si>
  <si>
    <t>Terapia subcutânea com imunoglobulina humana policlonal</t>
  </si>
  <si>
    <t>Lei 9656/1998, art. 12, inciso II, alínea "g", combinada com a RN nº 465/2021, artigos 18, inciso XIII e 19, ikciso X, alínea "e".</t>
  </si>
  <si>
    <t>Terapia biológica anti-reabsortiva óssea subcutânea - ambulatorial</t>
  </si>
  <si>
    <t>Terapia anabólica óssea subcutânea - ambulatorial</t>
  </si>
  <si>
    <t>FORNECIMENTO DE EQUIPAMENTOS COLETORES  E ADJUVANTES PARA COLOSTOMIA, ILEOSTOMIA E UROSTOMIA, SONDA VESICAL DE DEMORA E COLETOR DE URINA (COM PROTOCOLO DE UTILIZAÇÃO - PROUT)</t>
  </si>
  <si>
    <t>ACOMPANHAMENTO CLÍNICO DE TRANSPLANTE RENAL NO PERÍODO DE INTERNAÇÃO DO RECEPTOR E DO DOADOR</t>
  </si>
  <si>
    <t>CARDIOVERSÃO ELÉTRICA COM ELETROCARDIOGRAMA</t>
  </si>
  <si>
    <t>AVALIAÇÃO CLÍNICA DIARIA ENTERAL E/OU PARENTERAL</t>
  </si>
  <si>
    <t>Acompanhamento clínico hospitalar do tabagista em síndrome de abstinência, por avaliação, com visitas pós internação e pré alta, limitada a 2</t>
  </si>
  <si>
    <t>CARDIOTOCOGRAFIA</t>
  </si>
  <si>
    <t>AVALIAÇÃO HEMODINÂMICA POR CATETERISMO (AFERIMENTO DE PRESSÃO OU FLUXO ARTERIAL OU VENOSO)</t>
  </si>
  <si>
    <t>RADIOGRAFIAS</t>
  </si>
  <si>
    <t>MONITORIZAÇÃO HEMODINÂMICA INVASIVA OU NÃO INVASIVA</t>
  </si>
  <si>
    <t>MONITORIZAÇÃO NEUROFISIOLÓGICA INTRA-OPERATÓRIA</t>
  </si>
  <si>
    <t>POTENCIAL EVOCADO INTRA-OPERATÓRIO - MONITORIZAÇÃO CIRÚRGICA (PE/IO)</t>
  </si>
  <si>
    <t>MONITORIZAÇÃO DA PRESSÃO INTRACRANIANA</t>
  </si>
  <si>
    <t>CARDIOVERSÃO QUÍMICA DE ARRITMIA PAROXÍSTA</t>
  </si>
  <si>
    <t>PRIAPISMO - TRATAMENTO NÃO CIRÚRGICO</t>
  </si>
  <si>
    <t>TERAPIA ONCOLÓGICA MEDICAMENTOSA PEROPERATÓRIA</t>
  </si>
  <si>
    <t>Terapia biológica anti-reabsortiva óssea subcutânea - hospitalar</t>
  </si>
  <si>
    <t>Terapia anabólica óssea subcutânea - hospitalar</t>
  </si>
  <si>
    <t>CURETAGEM, ELETROCOAGULAÇÃO E/OU DERMOABRASÃO DE LESÕES DE PELE E MUCOSAS</t>
  </si>
  <si>
    <t>APÊNDICE PRÉ-AURICULAR - RESSECÇÃO</t>
  </si>
  <si>
    <t>AUTONOMIZAÇÃO DE RETALHO</t>
  </si>
  <si>
    <t>BIÓPSIA DE PELE, TUMORES SUPERFICIAIS, TECIDO CELULAR SUBCUTÂNEO, LINFONODO SUPERFICIAL, UNHA, ETC</t>
  </si>
  <si>
    <t>BIÓPSIA ESCROTAL</t>
  </si>
  <si>
    <t>SISTEMA GENITAL E REPRODUTOR MASCULINO</t>
  </si>
  <si>
    <t>CALOSIDADE E/OU MAL PERFURANTE - DESBASTAMENTO</t>
  </si>
  <si>
    <t>CIRURGIA DA HIDROSADENITE</t>
  </si>
  <si>
    <t>EXÉRESE DE LESÃO DE PELE E MUCOSAS</t>
  </si>
  <si>
    <t>LINFEDEMA - TRATAMENTO CIRÚRGICO</t>
  </si>
  <si>
    <t>SISTEMA CÁRDIO-CIRCULATÓRIO</t>
  </si>
  <si>
    <t>CORREÇÃO CIRÚRGICA DE SEQUELAS DE ALOPECIA TRAUMÁTICA COM MICROENXERTOS PILOSOS</t>
  </si>
  <si>
    <t>CORREÇÃO DE DEFORMIDADES POR EXÉRESE DE TUMORES OU SEQÜELAS DE TRAUMATISMOS COM O EMPREGO DE EXPANSORES EM RETALHOS CUTÂNEOS, MUSCULARES E/OU MIOCUTÂNEOS</t>
  </si>
  <si>
    <t>CRIOCIRURGIA (NITROGÊNIO LÍQUIDO) DE NEOPLASIAS CUTÂNEAS</t>
  </si>
  <si>
    <t>CURATIVO DE QUEIMADURAS</t>
  </si>
  <si>
    <t>CURATIVO ESPECIAL SOB ANESTESIA</t>
  </si>
  <si>
    <t>ABDOMINOPLASTIA (COM DIRETRIZ DE UTILIZAÇÃO)</t>
  </si>
  <si>
    <t>DESBRIDAMENTO CIRÚRGICO</t>
  </si>
  <si>
    <t>ENXERTO DE CARTILAGEM, MUCOSA E/OU COMPOSTO</t>
  </si>
  <si>
    <t>ENXERTO OU HOMOENXERTO DE PELE</t>
  </si>
  <si>
    <t>ENXERTO DE PELE MÚLTIPLO</t>
  </si>
  <si>
    <t>EPILAÇÃO DE CÍLIOS POR ELETRÓLISE</t>
  </si>
  <si>
    <t>OLHOS</t>
  </si>
  <si>
    <t>ESCALPO - TRATAMENTO CIRÚRGICO</t>
  </si>
  <si>
    <t>ESCAROTOMIA DESCOMPRESSIVA</t>
  </si>
  <si>
    <t>EXÉRESE DE HIGROMA CÍSTICO</t>
  </si>
  <si>
    <t>HIGROMA CÍSTICO - TRATAMENTO CIRÚRGICO</t>
  </si>
  <si>
    <t>EXÉRESE DE LESÃO COM AUTO-ENXERTIA</t>
  </si>
  <si>
    <t>EXÉRESE E SUTURA DE LESÕES COM OU SEM ROTAÇÃO DE RETALHOS</t>
  </si>
  <si>
    <t>EXÉRESE DE UNHA</t>
  </si>
  <si>
    <t>EXPANSÃO TISSULAR</t>
  </si>
  <si>
    <t>EXTENSOS FERIMENTOS, CICATRIZES OU TUMORES - EXCISÃO E RETALHOS CUTÂNEOS</t>
  </si>
  <si>
    <t>EXTENSOS FERIMENTOS, CICATRIZES OU TUMORES - EXÉRESE E EMPREGO DE RETALHOS CUTÂNEOS OU MUSCULARES CRUZADOS</t>
  </si>
  <si>
    <t>EXTENSOS FERIMENTOS, CICATRIZES OU TUMORES - EXÉRESE E RETALHOS CUTÂNEOS</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</si>
  <si>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</si>
  <si>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</si>
  <si>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</si>
  <si>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</si>
  <si>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BIÓPSIA DE FACE</t>
  </si>
  <si>
    <t>DESBRIDAMENTO DE FERIMENTOS INFECTADOS E MORDIDAS DE ANIMAIS</t>
  </si>
  <si>
    <t>INCISÃO E DRENAGEM DE ABSCESSO, HEMATOMA, FLEGMÃO E/OU PANARÍCIO</t>
  </si>
  <si>
    <t>TENOSSINOVITES INFECCIOSAS - DRENAGEM</t>
  </si>
  <si>
    <t>SISTEMA MÚSCULO-ESQUELÉTICO E ARTICULAÇÕES</t>
  </si>
  <si>
    <t>INCISÃO E DRENAGEM EXTRA-ORAL DE ABSCESSO, HEMATOMA E/OU FLEGMÃO DA REGIÃO BUCO-MAXILO-FACIAL</t>
  </si>
  <si>
    <t>CABEÇA E PESCOÇO</t>
  </si>
  <si>
    <t>INCISÃO E DRENAGEM INTRA-ORAL DE ABSCESSO, HEMATOMA E/OU FLEGMÃO DA REGIÃO BUCO-MAXILO-FACIAL</t>
  </si>
  <si>
    <t>INFILTRAÇÃO INTRALESIONAL, CICATRICIAL E HEMANGIOMAS</t>
  </si>
  <si>
    <t>MATRICECTOMIA</t>
  </si>
  <si>
    <t>PLÁSTICA EM Z OU W</t>
  </si>
  <si>
    <t>RECONSTRUÇÃO COM RETALHOS DE GÁLEA APONEURÓTICA</t>
  </si>
  <si>
    <t>RETALHO CUTÂNEO, MUSCULAR OU COMPOSTO (INCLUINDO CARTILAGEM OU OSSO)</t>
  </si>
  <si>
    <t>MANDIBULECTOMIA COM RECONSTRUÇÃO À CUSTA DE OSTEOMIOCUTÂNEO</t>
  </si>
  <si>
    <t>MANDÍBULA E MAXILA</t>
  </si>
  <si>
    <t>MANDIBULECTOMIA COM RECONSTRUÇÃO MICROCIRÚRGICA</t>
  </si>
  <si>
    <t>RESSECÇÃO DO MAXILAR SUPERIOR E RECONSTRUÇÃO À CUSTA DE RETALHOS</t>
  </si>
  <si>
    <t>NARIZ E SEIOS PARANASAIS</t>
  </si>
  <si>
    <t>RETIRADA DE CORPO ESTRANHO SUBCUTÂNEO</t>
  </si>
  <si>
    <t>RETRAÇÃO CICATRICIAL DE ZONA DE FLEXÃO E EXTENSÃO DE MEMBROS SUPERIORES E INFERIORES</t>
  </si>
  <si>
    <t>RETRAÇÃO DE APONEUROSE PALMAR (DUPUYTREN)</t>
  </si>
  <si>
    <t>SUTURA DE FERIDA EM REGIÃO BUCO-MAXILO-FACIAL (COM DIRETRIZ DE UTILIZAÇÃO)</t>
  </si>
  <si>
    <t>SUTURA DE FERIMENTOS COM OU SEM DESBRIDAMENTO</t>
  </si>
  <si>
    <t>TRANSECÇÃO DE RETALHO</t>
  </si>
  <si>
    <t>TRANSFERÊNCIA INTERMEDIÁRIA DE RETALHO</t>
  </si>
  <si>
    <t>TRATAMENTO CIRÚRGICO DE BRIDAS CONSTRICTIVAS</t>
  </si>
  <si>
    <t>BRIDECTOMIA</t>
  </si>
  <si>
    <t>BRIDOTOMIA</t>
  </si>
  <si>
    <t>TRATAMENTO CIRÚRGICO DE HEMANGIOMAS, LINFANGIOMAS OU NEVUS</t>
  </si>
  <si>
    <t>TRATAMENTO DA MIIASE FURUNCULÓIDE</t>
  </si>
  <si>
    <t>TRATAMENTO DE ESCARAS OU ULCERAÇÕES COM RETALHOS CUTÂNEOS</t>
  </si>
  <si>
    <t>TRATAMENTO DE ESCARAS OU ULCERAÇÕES COM RETALHOS MIOCUTÂNEOS OU MUSCULARES</t>
  </si>
  <si>
    <t>TRATAMENTO DE FÍSTULA CUTÂNEA</t>
  </si>
  <si>
    <t>EXÉRESE DE TUMOR DE PARTES MOLES</t>
  </si>
  <si>
    <t>TRATAMENTO CIRÚRGICO DO ABSCESSO DE UNHA (DRENAGEM)</t>
  </si>
  <si>
    <t>CANTOPLASTIA UNGUEAL</t>
  </si>
  <si>
    <t>TRATAMENTO CIRÚRGICO DA UNHA (ENXERTO)</t>
  </si>
  <si>
    <t>BIÓPSIA DE LÁBIO (COM DIRETRIZ DE UTILIZAÇÃO)</t>
  </si>
  <si>
    <t>EXCISÃO COM PLÁSTICA DE VERMELHÃO</t>
  </si>
  <si>
    <t>EXCISÃO COM RECONSTRUÇÃO COM OU SEM RETALHOS</t>
  </si>
  <si>
    <t>EXCISÃO EM CUNHA</t>
  </si>
  <si>
    <t>FRENOTOMIA/FRENULOTOMIA LABIAL</t>
  </si>
  <si>
    <t>QUEILOPLASTIA PARA FISSURA LABIAL</t>
  </si>
  <si>
    <t>RECONSTRUÇÃO DE SULCO GENGIVO-LABIAL</t>
  </si>
  <si>
    <t>RECONSTRUÇÃO TOTAL DO LÁBIO</t>
  </si>
  <si>
    <t>TRATAMENTO CIRÚRGICO DE HIPERTROFIA DO LÁBIO</t>
  </si>
  <si>
    <t>TRATAMENTO CIRÚRGICO DA MACROSTOMIA</t>
  </si>
  <si>
    <t>TRATAMENTO CIRÚRGICO DA MICROSTOMIA</t>
  </si>
  <si>
    <t>ALONGAMENTO CIRÚRGICO DO PALATO MOLE</t>
  </si>
  <si>
    <t>BIÓPSIA DE BOCA (COM DIRETRIZ DE UTILIZAÇÃO)</t>
  </si>
  <si>
    <t>EXCISÃO DE LESÃO COM RECONSTRUÇÃO</t>
  </si>
  <si>
    <t>OPERAÇÃO COMPOSTA COM ESVAZIAMENTO CERVICAL E RECONSTRUÇÃO À CUSTA DE RETALHOS OSTEOMIOCUTÂNEOS</t>
  </si>
  <si>
    <t>EXCISÃO DE TUMOR DE BOCA COM MANDIBULECTOMIA OU MAXILECTOMIA</t>
  </si>
  <si>
    <t>EXÉRESE DE LESÃO E ENXERTO CUTÂNEO OU MUCOSO</t>
  </si>
  <si>
    <t>OPERAÇÃO "PULL THROUGH" PARA TUMORES DA BOCA COM ESVAZIAMENTO</t>
  </si>
  <si>
    <t>TRATAMENTO CIRÚRGICO DE FÍSTULA OROFACIAL</t>
  </si>
  <si>
    <t>GLOSSECTOMIA COM MANDIBULECTOMIA E ESVAZIAMENTO CERVICAL E RECONSTRUÇÃO À CUSTA DE RETALHOS OSTEOMIOCUTÂNEOS</t>
  </si>
  <si>
    <t>GLOSSECTOMIA COM PELVECTOMIA E ESVAZIAMENTO CERVICAL COM OU SEM RECONSTRUCAO À CUSTA DE RETALHOS DE PELE</t>
  </si>
  <si>
    <t>GLOSSECTOMIA SUBTOTAL OU TOTAL, COM OU SEM MANDIBULECTOMIA</t>
  </si>
  <si>
    <t>PALATO-QUEILOPLASTIA</t>
  </si>
  <si>
    <t>PALATOPLASTIA COM RETALHO OU ENXERTO</t>
  </si>
  <si>
    <t>PALATOPLASTIA PARCIAL OU TOTAL</t>
  </si>
  <si>
    <t>PLÁSTICA DO DUCTO PAROTÍDEO</t>
  </si>
  <si>
    <t>LASERTERAPIA PARA O TRATAMENTO DA MUCOSITE ORAL/OROFARINGE (COM DIRETRIZ DE UTILIZAÇÃO)</t>
  </si>
  <si>
    <t>FRENOTOMIA/FRENULOTOMIA LINGUAL</t>
  </si>
  <si>
    <t>TUMOR DE LÍNGUA - TRATAMENTO CIRÚRGICO</t>
  </si>
  <si>
    <t>BIÓPSIA DE LÍNGUA (COM DIRETRIZ DE UTILIZAÇÃO)</t>
  </si>
  <si>
    <t>BIÓPSIA DE GLÂNDULA SALIVAR (COM DIRETRIZ DE UTILIZAÇÃO)</t>
  </si>
  <si>
    <t>GLÂNDULAS SALIVARES</t>
  </si>
  <si>
    <t>EXCISÃO COM OU SEM RECONSTRUÇÃO À CUSTA DE RETALHOS DE GLÂNDULAS SALIVARES</t>
  </si>
  <si>
    <t>EXÉRESE DE RÂNULA OU MUCOCELE</t>
  </si>
  <si>
    <t>PAROTIDECTOMIA PARCIAL OU TOTAL COM OU SEM RECONSTRUÇÃO OU CONSERVAÇÃO DO NERVO FACIAL</t>
  </si>
  <si>
    <t>EXENTERAÇÃO + PAROTIDECTOMIA E ESVAZIAMENTO CERVICAL</t>
  </si>
  <si>
    <t>PAROTIDECTOMIA TOTAL COM RESSECÇÃO DO RAMO ASCENDENTE DA MANDÍBULA</t>
  </si>
  <si>
    <t>PLASTIA DE DUCTO SALIVAR OU EXÉRESE DE CÁLCULO OU DE RÂNULA SALIVAR</t>
  </si>
  <si>
    <t>PLASTIA DE DUCTO SALIVAR</t>
  </si>
  <si>
    <t>EXÉRESE DE TUMOR E ENXERTO LIVRE</t>
  </si>
  <si>
    <t>EXÉRESE INCLUINDO PELE, CARTILAGEM COM RECONSTRUÇÃO À CUSTA DE RETALHOS</t>
  </si>
  <si>
    <t>RESSECÇÃO DE TUMOR DE GLÂNDULA SALIVAR COM OU SEM ESVAZIAMENTO CERVICAL</t>
  </si>
  <si>
    <t>RESSECÇÃO OU DRENAGEM DE ABSCESSO FARÍNGEO</t>
  </si>
  <si>
    <t>ADENO-AMIGDALECTOMIA</t>
  </si>
  <si>
    <t>ADENOIDECTOMIA</t>
  </si>
  <si>
    <t>AMIGDALECTOMIA DAS PALATINAS</t>
  </si>
  <si>
    <t>AMIGDALECTOMIA LINGUAL</t>
  </si>
  <si>
    <t>BIÓPSIA DO CAVUM, OROFARINGE OU HIPOFARINGE</t>
  </si>
  <si>
    <t>CAUTERIZAÇÃO</t>
  </si>
  <si>
    <t>RETIRADA DE CORPO ESTRANHO DE FARINGE, COM OU SEM ANESTESIA GERAL</t>
  </si>
  <si>
    <t>CRIPTÓLISE AMIGDALIANA</t>
  </si>
  <si>
    <t>FARINGOLARINGECTOMIA</t>
  </si>
  <si>
    <t>FARINGOLARINGOESOFAGECTOMIA COM OU SEM ESVAZIAMENTO</t>
  </si>
  <si>
    <t>RESSECÇÃO DE NASOANGIOFIBROMA</t>
  </si>
  <si>
    <t>RESSECÇÃO DE TUMOR DE FARINGE (VIA BUCAL OU NASAL)</t>
  </si>
  <si>
    <t>RESSECÇÃO DE TUMOR DE RINOFARINGE (VIA TRANSPALATINA OU TRANSMAXILAR)</t>
  </si>
  <si>
    <t>RESSECÇÃO DE TUMOR DE FARINGE COM ACESSO POR FARINGOTOMIA OU POR RETALHO JUGAL</t>
  </si>
  <si>
    <t>RESSECÇÃO DE TUMOR DE FARINGE COM OU SEM MANDIBULECTOMIA</t>
  </si>
  <si>
    <t>RESSECÇÃO DE TUMOR DE FARINGE POR MANDIBULOTOMIA</t>
  </si>
  <si>
    <t>RESSECÇÃO DE TUMOR DE NASOFARINGE VIA ENDOSCÓPICA</t>
  </si>
  <si>
    <t>RESSECÇÃO DE TUMOR DE BOCA OU FARINGE</t>
  </si>
  <si>
    <t>UVULOPALATOFARINGOPLASTIA</t>
  </si>
  <si>
    <t>ADENOIDECTOMIA POR VIDEOENDOSCOPIA</t>
  </si>
  <si>
    <t>ALARGAMENTO DE TRAQUEOSTOMIA</t>
  </si>
  <si>
    <t>ARITENOIDECTOMIA MICROCIRÚRGICA</t>
  </si>
  <si>
    <t>ARITENOIDECTOMIA OU ARITENOPEXIA</t>
  </si>
  <si>
    <t>CONFECÇÃO DE FÍSTULA TRÁQUEO-ESOFÁGICA PARA PRÓTESE FONATÓRIA COM MIOTOMIA FARÍNGEA - INCLUI A PRÓTESE FONATÓRIA</t>
  </si>
  <si>
    <t>EXÉRESE DE TUMOR POR VIA ENDOSCÓPICA</t>
  </si>
  <si>
    <t>EXÉRESE DE TUMOR POR VIA ENDOSCÓPICA, COM LASER</t>
  </si>
  <si>
    <t>INJEÇÃO INTRALARÍNGEA DE TOXINA BOTULÍNICA</t>
  </si>
  <si>
    <t>LARINGECTOMIA PARCIAL OU TOTAL COM OU SEM ESVAZIAMENTO CERVICAL COM OU SEM RECONSTRUÇÃO POR RETALHOS</t>
  </si>
  <si>
    <t>LARINGOFISSURA (INCLUSIVE COM CORDECTOMIA)</t>
  </si>
  <si>
    <t>LARINGOTRAQUEOPLASTIA</t>
  </si>
  <si>
    <t>MICROCIRURGIA COM LASER PARA RESSECÇÃO DE LESÕES BENIGNAS OU MALIGNAS</t>
  </si>
  <si>
    <t>MICROCIRURGIA PARA DECORTICAÇÃO OU TRATAMENTO DE EDEMA DE REINKE</t>
  </si>
  <si>
    <t>MICROCIRURGIA PARA REMOÇÃO DE CISTO OU LESÃO INTRACORDAL</t>
  </si>
  <si>
    <t>MICROCIRURGIA PARA REMOÇÃO E/OU RESSECÇÃO DE TUMOR, PÓLIPO, NÓDULO, GRANULOMA OU OUTRA LESÃO</t>
  </si>
  <si>
    <t>MICROCIRURGIA PARA TRATAMENTO DE PARALISIA DE PREGA VOCAL (INCLUI INJEÇÃO DE MATERIAIS)</t>
  </si>
  <si>
    <t>RECONSTRUÇÃO PARA FONAÇÃO</t>
  </si>
  <si>
    <t>TIROPLASTIA COM OU SEM ROTAÇÃO DE ARITENÓIDE</t>
  </si>
  <si>
    <t>TRATAMENTO CIRÚRGICO DA ESTENOSE LARINGO-TRAQUEAL</t>
  </si>
  <si>
    <t>TRATAMENTO CIRÚRGICO DE TRAUMA LARÍNGEO</t>
  </si>
  <si>
    <t>REDUÇÃO DE FRATURA DO MALAR COM OU SEM FIXAÇÃO</t>
  </si>
  <si>
    <t>REDUÇÃO DE FRATURA DE SEIO FRONTAL</t>
  </si>
  <si>
    <t>REDUÇÃO DE FRATURA DO ARCO ZIGOMÁTICO COM OU SEM FIXAÇÃO</t>
  </si>
  <si>
    <t>REDUÇÃO DE FRATURAS DE CÔNDILO MANDIBULAR</t>
  </si>
  <si>
    <t>REDUÇÃO INCRUENTA DE FRATURA DE MANDÍBULA</t>
  </si>
  <si>
    <t>TRATAMENTO DE FRATURA DE MANDÍBULA COM OU SEM CONTENÇÃO, FIXAÇÃO ÓSSEA E BLOQUEIO INTERMAXILAR EVENTUAL</t>
  </si>
  <si>
    <t>FRATURA SIMPLES OU COMPLEXA DE MANDÍBULA - REDUÇÃO CIRÚRGICA COM FIXAÇÃO ÓSSEA E BLOQUEIO INTERMAXILAR EVENTUAL</t>
  </si>
  <si>
    <t>TRATAMENTO DE FRATURA NASO-ÓRBITO-ETMOIDAL</t>
  </si>
  <si>
    <t>FRATURA COMINUTIVA DE MANDÍBULA - REDUÇÃO CIRÚRGICA COM FIXAÇÃO ÓSSEA E BLOQUEIO INTERMAXILAR EVENTUAL</t>
  </si>
  <si>
    <t>TRATAMENTO DE FRATURAS ALVEOLARES FIXAÇÃO COM APARELHO E CONTENÇÃO</t>
  </si>
  <si>
    <t>FRATURA LEFORT I , II OU III- FIXAÇÃO CIRÚRGICA COM SÍNTESE ÓSSEA, LEVANTAMENTO CRÂNIO-MAXILA E BLOQUEIO INTERMAXILAR EVENTUAL</t>
  </si>
  <si>
    <t>TRATAMENTO DE FRATURA DE MAXILA, REDUÇÃO CIRÚRGICA COM FIXAÇÃO ÓSSEA OU APLICAÇÃO DE LEVANTAMENTO ZIGOMÁTICO MAXILAR E BLOQUEIO INTERMAXILAR EVENTUAL</t>
  </si>
  <si>
    <t>TRATAMENTO DE FRATURAS MÚLTIPLAS E/OU COMPLEXAS DO TERÇO MÉDIO DA FACE, FIXAÇÃO CIRÚRGICA COM SÍNTESE ÓSSEA, LEVANTAMENTO CRÂNIO MAXILAR, BLOQUEIO INTERMAXILAR, ENXERTO ÓSSEO E HALO CRANIANO EVENTUAL</t>
  </si>
  <si>
    <t>RETIRADA DOS MEIOS DE FIXAÇÃO (NA FACE)</t>
  </si>
  <si>
    <t>TRATAMENTO CONSERVADOR DE FRATURA DE OSSOS</t>
  </si>
  <si>
    <t>REDUÇÃO DE LUXAÇÃO DA ATM (COM DIRETRIZ DE UTILIZAÇÃO)</t>
  </si>
  <si>
    <t>TRATAMENTO CIRÚRGICO DE LUXAÇÃO DA ATM</t>
  </si>
  <si>
    <t>TRATAMENTO CIRURGICO OU ARTROPLASTIA PARA LUXAÇÃO DA ARTICULAÇÃO TÊMPORO-MANDIBULAR</t>
  </si>
  <si>
    <t>OSTEOPLASTIA PARA PROGNATISMO, MICROGNATISMO OU LATEROGNATISMO</t>
  </si>
  <si>
    <t>OSTEOTOMIA E OSTEOPLASTIA DE MANDÍBULA PARA LATEROGNATISMO</t>
  </si>
  <si>
    <t>OSTEOTOMIAS ALVÉOLO PALATINAS</t>
  </si>
  <si>
    <t>TRATAMENTO CIRÚRGICO DE HIPERPLASIAS DE TECIDOS ÓSSEOS/CARTILAGINOSOS NA REGIÃO BUCO-MAXILO-FACIAL (COM DIRETRIZ DE UTILIZAÇÃO)</t>
  </si>
  <si>
    <t>TRATAMENTO CIRÚRGICO DE TUMORES BENIGNOS DE TECIDOS ÓSSEOS/CARTILAGINOSOS NA REGIÃO BUCO-MAXILO-FACIAL (COM DIRETRIZ DE UTILIZAÇÃO)</t>
  </si>
  <si>
    <t>TRATAMENTO CIRÚRGICO DE TUMORES BENIGNOS ODONTOGÊNICOS SEM RECONSTRUÇÃO (COM DIRETRIZ DE UTILIZAÇÃO)</t>
  </si>
  <si>
    <t>OSTEOTOMIAS DOS MAXILARES OU MALARES</t>
  </si>
  <si>
    <t>OSTEOTOMIA CRÂNIO-MAXILARES</t>
  </si>
  <si>
    <t>REDUÇÃO SIMPLES DA LUXAÇÃO DA ARTICULAÇÃO TÊMPORO-MANDIBULAR COM FIXAÇÃO INTERMAXILAR</t>
  </si>
  <si>
    <t>HEMIMANDIBULECTOMIA COM OU SEM ENXERTO ÓSSEO COM OU SEM COLOCAÇÃO DE PRÓTESE</t>
  </si>
  <si>
    <t>RECONSTRUÇÃO DE MANDÍBULA/MAXILA COM PRÓTESE E OU ENXERTO ÓSSEO</t>
  </si>
  <si>
    <t>TRATAMENTO CIRÚRGICO DE ANQUILOSE DA ARTICULAÇÃO TÊMPORO MANDIBULAR</t>
  </si>
  <si>
    <t>OSTEOPLASTIAS ETMÓIDO ORBITAIS</t>
  </si>
  <si>
    <t>TRATAMENTO CIRURGICO OU ARTROPLASTIA PARA LUXAÇÃO DA ARTICULAÇÃO TÊMPORO-MANDIBULAR POR ARTROSCOPIA</t>
  </si>
  <si>
    <t>OSTEOTOMIA DA MANDÍBULA E/OU MAXILA COM APLICAÇÃO DE OSTEODISTRATOR (COM DIRETRIZ DE UTILIZAÇÃO)</t>
  </si>
  <si>
    <t>OSTEOPLASTIAS DE MANDÍBULA/MAXILA</t>
  </si>
  <si>
    <t>OSTEOPLASTIAS DO ARCO ZIGOMÁTICO</t>
  </si>
  <si>
    <t>OSTEOPLASTIAS DA ÓRBITA</t>
  </si>
  <si>
    <t>CORREÇÃO CIRÚRGICA DE DEPRESSÃO (AFUNDAMENTO) DA REGIÃO FRONTAL</t>
  </si>
  <si>
    <t>HEMIATROFIA FACIAL, CORREÇÃO COM ENXERTO DE GORDURA OU IMPLANTE</t>
  </si>
  <si>
    <t>CORREÇÃO DE TUMORES, CICATRIZES OU FERIMENTOS COM O AUXÍLIO DE EXPANSORES DE TECIDOS</t>
  </si>
  <si>
    <t>REANIMAÇÃO COM O MÚSCULO TEMPORAL PARA O TRATAMENTO DA PARALISIA FACIAL, COM OU SEM NEUROTIZAÇÃO</t>
  </si>
  <si>
    <t>RECONSTRUÇÃO COM RETALHOS AXIAIS SUPRA-ORBITAIS E SUPRATROCLEARES</t>
  </si>
  <si>
    <t>RECONSTRUÇÃO COM RETALHO AXIAL DA ARTÉRIA TEMPORAL SUPERFICIAL</t>
  </si>
  <si>
    <t>RECONSTRUÇÃO COM RETALHOS EM VY DE PEDÍCULO SUBARTERIAL</t>
  </si>
  <si>
    <t>RECONSTRUÇÃO COM ROTAÇÃO DO MÚSCULO TEMPORAL</t>
  </si>
  <si>
    <t>EXÉRESE DE TUMOR OU FÍSTULA</t>
  </si>
  <si>
    <t>EXÉRESE DE CISTO</t>
  </si>
  <si>
    <t>TRATAMENTO CIRÚRGICO DE FÍSTULA BUCO-MAXILO-FACIAL E BUCO NASAL</t>
  </si>
  <si>
    <t>TRATAMENTO CIRÚRGICO DE TUMORES E EXOSTOSES</t>
  </si>
  <si>
    <t>TRATAMENTO CIRÚRGICO DE CISTOS</t>
  </si>
  <si>
    <t>TRATAMENTO CIRÚRGICO DOS TUMORES BENIGNOS DE TECIDOS MOLES NA REGIÃO BUCO-MAXILO-FACIAL (COM DIRETRIZ DE UTILIZAÇÃO)</t>
  </si>
  <si>
    <t>EXÉRESE DE PEQUENOS CISTOS DE MANDÍBULA/MAXILA (COM DIRETRIZ DE UTILIZAÇÃO)</t>
  </si>
  <si>
    <t>BIÓPSIA DE MANDÍBULA/MAXILA (COM DIRETRIZ DE UTILIZAÇÃO)</t>
  </si>
  <si>
    <t>RESSECÇÃO DE TUMOR DE MANDÍBULA COM DESARTICULAÇÃO DE ATM</t>
  </si>
  <si>
    <t>HEMIMANDIBULECTOMIA OU RESSECÇÃO SECCIONAL DA MANDÍBULA</t>
  </si>
  <si>
    <t>RESSECÇÃO PARCIAL DA MANDÍBULA (SEGMENTAR OU SECCIONAL)</t>
  </si>
  <si>
    <t>MANDIBULECTOMIA COM OU SEM ESVAZIAMENTO GANGLIONAR CERVICAL COM OU SEM ENXERTO ÓSSEO</t>
  </si>
  <si>
    <t>MANDIBULECTOMIA COM OU SEM ESVAZIAMENTO ORBITAL E RINOTOMIA LATERAL</t>
  </si>
  <si>
    <t>CERVICOTOMIA EXPLORADORA</t>
  </si>
  <si>
    <t>DRENAGEM DE ABSCESSO CERVICAL PROFUNDO</t>
  </si>
  <si>
    <t>ESVAZIAMENTO CERVICAL</t>
  </si>
  <si>
    <t>OPERAÇÃO COMPOSTA COM ESVAZIAMENTO CERVICAL COM OU SEM RECONSTRUÇÃO À CUSTA DE RETALHOS DE PELE</t>
  </si>
  <si>
    <t>PARATIREOIDECTOMIA COM ESVAZIAMENTO CERVICAL</t>
  </si>
  <si>
    <t>EXÉRESE DE TUMOR, CISTO OU FÍSTULA CERVICAL</t>
  </si>
  <si>
    <t>LINFADENECTOMIA PROFUNDA</t>
  </si>
  <si>
    <t>LINFADENECTOMIA SUPERFICIAL</t>
  </si>
  <si>
    <t>NEUROBLASTOMA CERVICAL - EXÉRESE</t>
  </si>
  <si>
    <t>PUNÇÃO-BIÓPSIA DE PESCOÇO</t>
  </si>
  <si>
    <t>RECONSTRUÇÃO DE ESÔFAGO CERVICAL</t>
  </si>
  <si>
    <t>RESSECÇÃO DE TUMOR DE CORPO CAROTÍDEO</t>
  </si>
  <si>
    <t>RESSECÇÃO DE TUMOR GLÔMICO</t>
  </si>
  <si>
    <t>RETRAÇÃO CICATRICIAL CERVICAL COM OU SEM EMPREGO DE EXPANSORES DE TECIDO</t>
  </si>
  <si>
    <t>TORCICOLO CONGÊNITO - TRATAMENTO CIRÚRGICO</t>
  </si>
  <si>
    <t>TRATAMENTO CIRÚRGICO DA LIPOMATOSE CERVICAL</t>
  </si>
  <si>
    <t>TRATAMENTO CIRÚRGICO DE FÍSTULA COM RETALHO CUTÂNEO</t>
  </si>
  <si>
    <t>BIÓPSIA DE TIREÓIDE</t>
  </si>
  <si>
    <t>BÓCIO MERGULHANTE: EXTIRPAÇÃO</t>
  </si>
  <si>
    <t>ISTMECTOMIA OU NODULECTOMIA</t>
  </si>
  <si>
    <t>TIREOIDECTOMIA PARCIAL OU TOTAL COM OU SEM ESVAZIAMENTO GANGLIONAR</t>
  </si>
  <si>
    <t>BIÓPSIA DE PARATIREÓIDE</t>
  </si>
  <si>
    <t>PARATIREOIDECTOMIA COM TORACOTOMIA</t>
  </si>
  <si>
    <t>PARATIREOIDECTOMIA TOTAL COM IMPLANTE DE PARATIREÓIDES</t>
  </si>
  <si>
    <t>REIMPLANTE DE PARATIREÓIDE PREVIAMENTE PRESERVADA</t>
  </si>
  <si>
    <t>PARATIREOIDECTOMIA SUBTOTAL</t>
  </si>
  <si>
    <t>TRATAMENTO CIRÚRGICO DO HIPERPARATIREOIDISMO</t>
  </si>
  <si>
    <t>Paratireoidectomia total com reimplante primário de paratireóide</t>
  </si>
  <si>
    <t>CRANIOPLASTIA</t>
  </si>
  <si>
    <t>CRANIOTOMIA OU CRANIECTOMIA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</si>
  <si>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</si>
  <si>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</si>
  <si>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</si>
  <si>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</si>
  <si>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</si>
  <si>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</si>
  <si>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</si>
  <si>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</si>
  <si>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</si>
  <si>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TRATAMENTO CIRÚRGICO</t>
  </si>
  <si>
    <t>CANTOPLASTIA</t>
  </si>
  <si>
    <t>COLOBOMA - CORREÇÃO CIRÚRGICA (COM DIRETRIZ DE UTILIZAÇÃO)</t>
  </si>
  <si>
    <t>CORREÇÃO CIRÚRGICA DE ECTRÓPIO OU ENTRÓPIO</t>
  </si>
  <si>
    <t>PTOSE PALPEBRAL - CORREÇÃO CIRÚRGICA</t>
  </si>
  <si>
    <t>EPICANTO - CORREÇÃO CIRÚRGICA</t>
  </si>
  <si>
    <t>FISSURA PALPEBRAL - CORREÇÃO CIRÚRGICA</t>
  </si>
  <si>
    <t>LAGOFTALMO - CORREÇÃO CIRÚRGICA</t>
  </si>
  <si>
    <t>PÁLPEBRA - RECONSTRUÇÃO PARCIAL COM OU SEM RESSECÇÃO DE TUMOR</t>
  </si>
  <si>
    <t>PÁLPEBRA - RECONSTRUÇÃO TOTAL COM OU SEM RESSECÇÃO DE TUMOR</t>
  </si>
  <si>
    <t>RESSECÇÃO DE TUMORES PALPEBRAIS</t>
  </si>
  <si>
    <t>RETRAÇÃO PALPEBRAL - CORREÇÃO CIRÚRGICA</t>
  </si>
  <si>
    <t>SIMBLÉFARO COM OU SEM ENXERTO - CORREÇÃO CIRÚRGICA</t>
  </si>
  <si>
    <t>SUPERCÍLIO - RECONSTRUÇÃO</t>
  </si>
  <si>
    <t>SUTURA DE PÁLPEBRA</t>
  </si>
  <si>
    <t>TARSORRAFIA</t>
  </si>
  <si>
    <t>TELECANTO - CORREÇÃO CIRÚRGICA</t>
  </si>
  <si>
    <t>TRIQUÍASE COM OU SEM ENXERTO</t>
  </si>
  <si>
    <t>CORREÇÃO DA ENOFTALMIA</t>
  </si>
  <si>
    <t>DESCOMPRESSÃO DE ÓRBITA OU NERVO ÓTICO</t>
  </si>
  <si>
    <t>EXENTERAÇÃO DE ÓRBITA COM OU SEM OSTEOTOMIA</t>
  </si>
  <si>
    <t>EXÉRESE DE TUMOR COM ABORDAGEM CRANIOFACIAL ONCOLÓGICA (TEMPO FACIAL) PÁLPEBRA, CAVIDADE ORBITÁRIA E OLHOS</t>
  </si>
  <si>
    <t>FRATURA DE ÓRBITA - REDUÇÃO CIRÚRGICA COM OU SEM ENXERTO ÓSSEO</t>
  </si>
  <si>
    <t>IMPLANTE SECUNDÁRIO DE ÓRBITA</t>
  </si>
  <si>
    <t>MICROCIRURGIA PARA TUMORES ORBITÁRIOS</t>
  </si>
  <si>
    <t>RECONSTITUIÇÃO DE PAREDES ORBITÁRIAS</t>
  </si>
  <si>
    <t>RECONSTRUÇÃO DA CAVIDADE ORBITAL</t>
  </si>
  <si>
    <t>EXÉRESE OU RESSECÇÃO DE TUMOR DE ÓRBITA</t>
  </si>
  <si>
    <t>RESSECÇÃO DE TUMORES DA CAVIDADE ORBITÁRIA</t>
  </si>
  <si>
    <t>AUTOTRANSPLANTE CONJUNTIVAL</t>
  </si>
  <si>
    <t>BIÓPSIA DE CONJUNTIVA</t>
  </si>
  <si>
    <t>INFILTRAÇÃO SUBCONJUNTIVAL</t>
  </si>
  <si>
    <t>PLÁSTICA DE CONJUNTIVA PARA PTERÍGIO, TUMORES OU TRAUMAS</t>
  </si>
  <si>
    <t>EXÉRESE DE PTERÍGIO</t>
  </si>
  <si>
    <t>RECONSTITUIÇÃO DE FUNDO DE SACO</t>
  </si>
  <si>
    <t>SUTURA DE CONJUNTIVA</t>
  </si>
  <si>
    <t>EXÉRESE DE TUMOR DE CONJUNTIVA</t>
  </si>
  <si>
    <t>Crioterapia conjuntival</t>
  </si>
  <si>
    <t>Reconstrução de superfície ocular com membrana amniótica</t>
  </si>
  <si>
    <t>CAUTERIZAÇÃO DE CÓRNEA</t>
  </si>
  <si>
    <t>CERATECTOMIA SUPERFICIAL</t>
  </si>
  <si>
    <t>RETIRADA DE CORPO ESTRANHO DA CÓRNEA</t>
  </si>
  <si>
    <t>CERATECTOMIA FOTOTERAPÊUTICA (PTK)</t>
  </si>
  <si>
    <t>RECOBRIMENTO CONJUNTIVAL</t>
  </si>
  <si>
    <t>SUTURA DE CÓRNEA (COM OU SEM HÉRNIA DE ÍRIS)</t>
  </si>
  <si>
    <t>TARSOCONJUNTIVOCERATOPLASTIA</t>
  </si>
  <si>
    <t>IMPLANTE DE ANEL INTRAESTROMAL (COM DIRETRIZ DE UTILIZAÇÃO)</t>
  </si>
  <si>
    <t>CIRURGIA REFRATIVA - PRK OU LASIK (COM DIRETRIZ DE UTILIZAÇÃO)</t>
  </si>
  <si>
    <t>Preparo da membrana amniótica para procedimentos oftalmológicos</t>
  </si>
  <si>
    <t>Planejamento personalizado da ablação refrativa com base na análise da frente de onda ocular total ou da córnea (monocular)</t>
  </si>
  <si>
    <t>RADIAÇÃO PARA CROSS LINKING CORNEANO  (COM DIRETRIZ DE UTILIZAÇÃO)</t>
  </si>
  <si>
    <t>PARACENTESE DA CÂMARA ANTERIOR</t>
  </si>
  <si>
    <t>RECONSTRUÇÃO DA CÂMARA ANTERIOR</t>
  </si>
  <si>
    <t>REMOÇÃO DE HIFEMA</t>
  </si>
  <si>
    <t>RETIRADA DE CORPO ESTRANHO DA CÂMARA ANTERIOR</t>
  </si>
  <si>
    <t>CAPSULOTOMIA YAG OU CIRÚRGICA</t>
  </si>
  <si>
    <t>FACECTOMIA COM LENTE INTRA-OCULAR COM OU SEM FACOEMULSIFICAÇÃO</t>
  </si>
  <si>
    <t>FACECTOMIA SEM IMPLANTE</t>
  </si>
  <si>
    <t>FIXAÇÃO ESCLERAL OU IRIANA DE LENTE INTRA-OCULAR (EXCETO PARA CORREÇÃO ISOLADA DE DISTÚRBIOS DE REFRAÇÃO)</t>
  </si>
  <si>
    <t>IMPLANTE SECUNDÁRIO / EXPLANTE DE LENTE INTRA-OCULAR</t>
  </si>
  <si>
    <t>REMOÇÃO DE PIGMENTOS DA LENTE INTRA-OCULAR COM YAG LASER, APÓS CIRURGIA DE CATARATA</t>
  </si>
  <si>
    <t>Implante refrativo de lente intraocular fácica</t>
  </si>
  <si>
    <t>Reposicionamento de lentes intraoculares</t>
  </si>
  <si>
    <t>BIÓPSIA DE TUMOR VIA PARS PLANA</t>
  </si>
  <si>
    <t>BIÓPSIA DE VÍTREO VIA PARS PLANA</t>
  </si>
  <si>
    <t>ENDOLASER/ENDODIATERMIA</t>
  </si>
  <si>
    <t>IMPLANTE DE SILICONE INTRAVÍTREO</t>
  </si>
  <si>
    <t>INFUSÃO DE PERFLUOCARBONO</t>
  </si>
  <si>
    <t>MEMBRANECTOMIA EPI OU SUB-RETINIANA</t>
  </si>
  <si>
    <t>RETIRADA DE ÓLEO DE SILICONE</t>
  </si>
  <si>
    <t>TROCA FLUIDO GASOSA</t>
  </si>
  <si>
    <t>VITRECTOMIA A CÉU ABERTO - CERATOPRÓTESE</t>
  </si>
  <si>
    <t>VITRECTOMIA ANTERIOR</t>
  </si>
  <si>
    <t>VITRECTOMIA VIAS PARS PLANA</t>
  </si>
  <si>
    <t>TRATAMENTO OCULAR QUIMIOTERÁPICO COM ANTIANGIOGÊNICO (COM DIRETRIZ DE UTILIZAÇÃO)</t>
  </si>
  <si>
    <t>Tratamento ocular quimioterápico com anti-angiogênico (por sessão)</t>
  </si>
  <si>
    <t>BIÓPSIA DE ESCLERA</t>
  </si>
  <si>
    <t>ENXERTO DE ESCLERA</t>
  </si>
  <si>
    <t>SUTURA DE ESCLERA</t>
  </si>
  <si>
    <t>ENUCLEAÇÃO OU EVISCERAÇÃO COM OU SEM IMPLANTE</t>
  </si>
  <si>
    <t>INJEÇÃO RETROBULBAR</t>
  </si>
  <si>
    <t>RECONSTITUIÇÃO DE GLOBO OCULAR COM LESÃO DE ESTRUTURAS INTRA-OCULARES</t>
  </si>
  <si>
    <t>BIÓPSIA DE ÍRIS E CORPO CILIAR</t>
  </si>
  <si>
    <t>CICLOTERAPIA ANTIGLAUCOMATOSA</t>
  </si>
  <si>
    <t>CIRURGIAS FISTULIZANTES ANTIGLAUCOMATOSAS COM OU SEM IMPLANTES DE DRENAGEM</t>
  </si>
  <si>
    <t>DRENAGEM DE DESCOLAMENTO DE CORÓIDE</t>
  </si>
  <si>
    <t>FOTOTRABECULOPLASTIA (LASER)</t>
  </si>
  <si>
    <t>GONIOTOMIA OU TRABECULOTOMIA</t>
  </si>
  <si>
    <t>IRIDECTOMIA (LASER OU CIRÚRGICA)</t>
  </si>
  <si>
    <t>IRIDOCICLECTOMIA</t>
  </si>
  <si>
    <t>SINEQUIOTOMIA (LASER OU CIRÚRGICA)</t>
  </si>
  <si>
    <t>Iridoplastia periférica a laser</t>
  </si>
  <si>
    <t>Sutura de íris - pupiloplastia</t>
  </si>
  <si>
    <t>TRANSPLANTE DE CÓRNEA</t>
  </si>
  <si>
    <t>TRANSPLANTES DE ÓRGÃOS OU TECIDOS</t>
  </si>
  <si>
    <t>SINEQUIOTOMIA (LASER OU CIRÚRGICA</t>
  </si>
  <si>
    <t>Revisão de cirurgia fistulizante antiglaucomatosa</t>
  </si>
  <si>
    <t>Cirurgia antiglaucomatosa via angular, com implante de drenagem, por técnica minimamente invasiva</t>
  </si>
  <si>
    <t>CIRURGIA ANTIGLAUCOMATOSA VIA ANGULAR COM IMPLANTE DE STENT DE DRENAGEM POR TÉCNICA MINIMAMENTE INVASIVA (COM DIRETRIZ DE UTILIZAÇÃO)</t>
  </si>
  <si>
    <t>BIÓPSIA DE MÚSCULOS</t>
  </si>
  <si>
    <t>CIRURGIA COM SUTURA AJUSTÁVEL</t>
  </si>
  <si>
    <t>ESTRABISMO CICLO VERTICAL/TRANSPOSIÇÃO</t>
  </si>
  <si>
    <t>ESTRABISMO HORIZONTAL</t>
  </si>
  <si>
    <t>INJEÇÃO OCULAR DE TOXINA BOTULÍNICA</t>
  </si>
  <si>
    <t>Cirurgia de nistagmo</t>
  </si>
  <si>
    <t>TRANSPOSIÇÃO MUSCULAR</t>
  </si>
  <si>
    <t>DESINSERÇÃO OU MIOTOMIA</t>
  </si>
  <si>
    <t>TENOTOMIA</t>
  </si>
  <si>
    <t>APLICAÇÃO DE PLACA RADIATIVA EPISCLERAL</t>
  </si>
  <si>
    <t>BIÓPSIA DE RETINA</t>
  </si>
  <si>
    <t>EXÉRESE DE TUMOR DE CORÓIDE E/OU CORPO CILIAR</t>
  </si>
  <si>
    <t>FOTOCOAGULAÇÃO (LASER)</t>
  </si>
  <si>
    <t>PANCRIOTERAPIA PERIFÉRICA</t>
  </si>
  <si>
    <t>REMOÇÃO DE IMPLANTE EPISCLERAL</t>
  </si>
  <si>
    <t>RETINOPEXIA COM INTROFLEXÃO ESCLERAL</t>
  </si>
  <si>
    <t>RETINOPEXIA PNEUMÁTICA</t>
  </si>
  <si>
    <t>RETINOPEXIA PROFILÁTICA (CRIOPEXIA)</t>
  </si>
  <si>
    <t>PANTOFOTOCOAGULAÇÃO Á LASER NA RETINOPATIA DA PREMATURIDADE (COM DIRETRIZ DE UTILIZAÇÃO)</t>
  </si>
  <si>
    <t>IMPLANTE INTRAVÍTREO DE POLÍMERO FARMACOLÓGICO DE LIBERAÇÃO CONTROLADA (COM DIRETRIZ DE UTILIZAÇÃO)</t>
  </si>
  <si>
    <t>Fármaco modulação com anti-angiogênico para retinopatia diabética e obstrução venosa retiniana</t>
  </si>
  <si>
    <t>TERMOTERAPIA TRANSPUPILAR A LASER (COM DIRETRIZ DE UTILIZAÇÃO)</t>
  </si>
  <si>
    <t>CIRURGIA DA GLÂNDULA LACRIMAL</t>
  </si>
  <si>
    <t>DACRIOCISTECTOMIA</t>
  </si>
  <si>
    <t>DACRIOCISTORRINOSTOMIA COM OU SEM INTUBAÇÃO</t>
  </si>
  <si>
    <t>FECHAMENTO DOS PONTOS LACRIMAIS</t>
  </si>
  <si>
    <t>RECONSTITUIÇÃO DE VIAS LACRIMAIS COM SILICONE OU OUTRO MATERIAL</t>
  </si>
  <si>
    <t>SONDAGEM DAS VIAS LACRIMAIS - COM OU SEM LAVAGEM</t>
  </si>
  <si>
    <t>BIÓPSIA DE PAVILHÃO AURICULAR</t>
  </si>
  <si>
    <t>EXÉRESE DE TUMOR COM ABORDAGEM CRANIOFACIAL ONCOLÓGICA PAVILHÃO AURICULAR (TEMPO FACIAL)</t>
  </si>
  <si>
    <t>EXÉRESE DE TUMOR</t>
  </si>
  <si>
    <t>RECONSTRUÇÃO DE ORELHA</t>
  </si>
  <si>
    <t>RECONSTRUÇÃO DE UNIDADE ANATÔMICA DO PAVILHÃO AURICULAR</t>
  </si>
  <si>
    <t>RECONSTRUÇÃO TOTAL DE ORELHA</t>
  </si>
  <si>
    <t>RESSECÇÃO DE TUMOR DE PAVILHÃO AURICULAR, INCLUINDO PARTE DO OSSO TEMPORAL</t>
  </si>
  <si>
    <t>RESSECÇÃO DE ORELHA</t>
  </si>
  <si>
    <t>TRATAMENTO CIRÚRGICO DE SINUS PRÉ-AURICULAR</t>
  </si>
  <si>
    <t>ASPIRAÇÃO AURICULAR OU CURATIVO</t>
  </si>
  <si>
    <t>BIÓPSIA DE ORELHA EXTERNA</t>
  </si>
  <si>
    <t>EXÉRESE DE CISTO PRÉ-AURICULAR</t>
  </si>
  <si>
    <t>RETIRADA DE CORPOS ESTRANHOS OU PÓLIPOS E OU BIÓPSIA</t>
  </si>
  <si>
    <t>ESTENOSE DE CONDUTO AUDITIVO EXTERNO - CORREÇÃO</t>
  </si>
  <si>
    <t>FURÚNCULO - DRENAGEM</t>
  </si>
  <si>
    <t>PERICONDRITE DE PAVILHÃO - TRATAMENTO CIRÚRGICO</t>
  </si>
  <si>
    <t>TUMOR DE CONDUTO AUDITIVO EXTERNO - EXÉRESE</t>
  </si>
  <si>
    <t>CAUTERIZAÇÃO DE MEMBRANA TIMPÂNICA</t>
  </si>
  <si>
    <t>ESTAPEDECTOMIA OU ESTAPEDOTOMIA</t>
  </si>
  <si>
    <t>EXPLORAÇÃO E DESCOMPRESSÃO DO NERVO FACIAL INTRATEMPORAL</t>
  </si>
  <si>
    <t>FÍSTULA PERILINFÁTICA - FECHAMENTO CIRÚRGICO</t>
  </si>
  <si>
    <t>GLOMUS JUGULAR - RESSECÇÃO</t>
  </si>
  <si>
    <t>GLOMUS TIMPÂNICUS - RESSECÇÃO</t>
  </si>
  <si>
    <t>MASTOIDECTOMIA</t>
  </si>
  <si>
    <t>OUVIDO CONGÊNITO - TRATAMENTO CIRÚRGICO</t>
  </si>
  <si>
    <t>PARACENTESE DO TÍMPANO - MIRINGOTOMIA</t>
  </si>
  <si>
    <t>TÍMPANO-MASTOIDECTOMIA</t>
  </si>
  <si>
    <t>TIMPANOPLASTIA COM RECONSTRUÇÃO DA CADEIA OSSICULAR</t>
  </si>
  <si>
    <t>TIMPANOPLASTIA - MIRINGOPLASTIA</t>
  </si>
  <si>
    <t>TIMPANOTOMIA EXPLORADORA</t>
  </si>
  <si>
    <t>TIMPANOTOMIA PARA TUBO DE VENTILAÇÃO</t>
  </si>
  <si>
    <t>DOENÇA DE MENIERE - TRATAMENTO CIRÚRGICO - DESCOMPRESSÃO DO SACO ENDOLINFÁTICO OU "SHUNT"</t>
  </si>
  <si>
    <t>ENXERTO INTRATEMPORAL DO NERVO FACIAL</t>
  </si>
  <si>
    <t>EXPLORAÇÃO E DESCOMPRESSÃO DO NERVO FACIAL</t>
  </si>
  <si>
    <t>LABIRINTECTOMIA (MEMBRANOSA OU ÓSSEA) - SEM AUDIÇÃO</t>
  </si>
  <si>
    <t>NEURECTOMIA VESTIBULAR PARA FOSSA MÉDIA OU POSTERIOR</t>
  </si>
  <si>
    <t>NEURECTOMIA VESTIBULAR TRANSLABIRÍNTICA - SEM AUDIÇÃO</t>
  </si>
  <si>
    <t>RESSECÇÃO DO OSSO TEMPORAL</t>
  </si>
  <si>
    <t>TUMOR DO NERVO ACÚSTICO - RESSECÇÃO</t>
  </si>
  <si>
    <t>Procedimento cirúrgico de implante coclear unilateral (primeira implantação ou substituição)</t>
  </si>
  <si>
    <t>Substituição do ímã do implante coclear unilateral</t>
  </si>
  <si>
    <t>IMPLANTE DE PRÓTESE AUDITIVA ANCORADA NO OSSO (COM DIRETRIZ DE UTILIZAÇÃO)</t>
  </si>
  <si>
    <t>Neurotelemetria transoperatória do implante coclear unilateral</t>
  </si>
  <si>
    <t>ABSCESSO OU HEMATOMA DE SEPTO NASAL - DRENAGEM COM OU SEM ANESTESIA GERAL</t>
  </si>
  <si>
    <t>ALONGAMENTO DE COLUMELA EM PACIENTES COM LESÕES LABIO-PALATAIS</t>
  </si>
  <si>
    <t>BIÓPSIA DE NARIZ</t>
  </si>
  <si>
    <t>CORNETO INFERIOR - CAUTERIZAÇÃO LINEAR E/OU INFILTRAÇÃO MEDICAMENTOSA</t>
  </si>
  <si>
    <t>RETIRADA DE CORPO ESTRANHO DE NARIZ, COM OU SEM ANESTESIA GERAL</t>
  </si>
  <si>
    <t>CAUTERIZAÇÃO DE EPISTAXE COM OU SEM MICROSCOPIA</t>
  </si>
  <si>
    <t>EPISTAXE - LIGADURA DAS ARTÉRIAS ETMOIDAIS</t>
  </si>
  <si>
    <t>EPISTAXE - TAMPONAMENTO ANTERO-POSTERIOR, COM OU SEM ANESTESIA GERAL</t>
  </si>
  <si>
    <t>EPISTAXE - TAMPONAMENTO ANTERIOR</t>
  </si>
  <si>
    <t>EXÉRESE DE TUMOR COM ABORDAGEM CRANIOFACIAL ONCOLÓGICA (TEMPO FACIAL) PIRÂMIDE NASAL</t>
  </si>
  <si>
    <t>EXÉRESE DE TUMOR NASAL POR VIA ENDOSCOPICA</t>
  </si>
  <si>
    <t>FECHAMENTO DE FÍSTULA LIQUÓRICA TRANSNASAL</t>
  </si>
  <si>
    <t>FÍSTULA LIQUÓRICA - TRATAMENTO CIRÚRGICO ENDOSCÓPICO</t>
  </si>
  <si>
    <t>FRATURAS DOS OSSOS NASAIS - REDUÇÃO CIRÚRGICA E GESSO</t>
  </si>
  <si>
    <t>FRATURAS DOS OSSOS NASAIS - REDUÇÃO INCRUENTA E GESSO</t>
  </si>
  <si>
    <t>IMPERFURAÇÃO COANAL - CORREÇÃO CIRURGICA INTRANASAL POR VIDEOENDOSCOPIA</t>
  </si>
  <si>
    <t>IMPERFURAÇÃO COANAL - CORREÇÃO CIRÚRGICA INTRANASAL OU TRANSPALATINA</t>
  </si>
  <si>
    <t>OZENA - TRATAMENTO CIRÚRGICO</t>
  </si>
  <si>
    <t>PERFURAÇÃO DO SEPTO NASAL - CORREÇÃO CIRÚRGICA</t>
  </si>
  <si>
    <t>POLIPECTOMIA</t>
  </si>
  <si>
    <t>RECONSTRUÇÃO NASAL</t>
  </si>
  <si>
    <t>RESSECÇÃO DE TUMORES MALIGNOS TRANSNASAIS</t>
  </si>
  <si>
    <t>RINECTOMIA</t>
  </si>
  <si>
    <t>RINOSSEPTOPLASTIA FUNCIONAL</t>
  </si>
  <si>
    <t>SEPTOPLASTIA</t>
  </si>
  <si>
    <t>RESSECÇÃO DE SINÉQUIAS</t>
  </si>
  <si>
    <t>TRATAMENTO CIRÚRGICO DA ATRESIA NARINÁRIA</t>
  </si>
  <si>
    <t>TRATAMENTO CIRÚRGICO DE DEFORMIDADE NASAL CONGÊNITA</t>
  </si>
  <si>
    <t>TRATAMENTO CIRÚRGICO DO RINOFIMA</t>
  </si>
  <si>
    <t>TRATAMENTO DE DEFORMIDADE TRAUMÁTICA NASAL</t>
  </si>
  <si>
    <t>TUMOR INTRANASAL - EXÉRESE POR RINOTOMIA LATERAL</t>
  </si>
  <si>
    <t>TUMOR INTRANASAL - EXÉRESE POR VIA TRANSNASAL</t>
  </si>
  <si>
    <t>TURBINECTOMIA OU TURBINOPLASTIA</t>
  </si>
  <si>
    <t>RETIRADA DE CORPO ESTRANHO DE NARIZ, COM OU SEM ANESTESIA GERAL POR VIDEOENDOSCOPIA</t>
  </si>
  <si>
    <t>EPISTAXE - CAUTERIZAÇÃO DA ARTÉRIA ESFENOPALATINA COM OU SEM MICROSCOPIA POR VIDEOENDOSCOPIA</t>
  </si>
  <si>
    <t>RESSECÇÃO DE ANGIOFIBROMA</t>
  </si>
  <si>
    <t>ANTROSTOMIA MAXILAR INTRANASAL</t>
  </si>
  <si>
    <t>ANTROSTOMIA MAXILAR, ETMOIDECTOMIA (ABERTURA DE TODAS AS CAVIDADES PARANASAIS)</t>
  </si>
  <si>
    <t>ARTÉRIA MAXILAR INTERNA - LIGADURA TRANSMAXILAR</t>
  </si>
  <si>
    <t>EXÉRESE DE CISTO NASO-ALVEOLAR E GLOBULAR</t>
  </si>
  <si>
    <t>DESCOMPRESSÃO TRANSETMOIDAL DO CANAL ÓPTICO</t>
  </si>
  <si>
    <t>ETMOIDECTOMIA EXTERNA OU INTRANASAL</t>
  </si>
  <si>
    <t>EXÉRESE DE TUMOR COM ABORDAGEM CRANIOFACIAL ONCOLÓGICA (TEMPO FACIAL)</t>
  </si>
  <si>
    <t>EXÉRESE DE TUMOR DE SEIOS PARANASAIS POR VIA ENDOSCOPICA</t>
  </si>
  <si>
    <t>TRATAMENTO CIRÚRGICO - FÍSTULA OROANTRAL OU ORONASAL</t>
  </si>
  <si>
    <t>MAXILECTOMIA COM OU SEM EXENTERAÇÃO DE ÓRBITA</t>
  </si>
  <si>
    <t>RESSECÇÃO DO MESO E INFRA-ESTRUTURA DO MAXILAR SUPERIOR</t>
  </si>
  <si>
    <t>EXÉRESE - PÓLIPO</t>
  </si>
  <si>
    <t>PUNÇÃO MAXILAR TRANSMEÁTICA OU VIA FOSSA CANINA</t>
  </si>
  <si>
    <t>RESSECÇÃO DE TUMOR BENIGNO</t>
  </si>
  <si>
    <t>BIOPSIA - SEIOS PARANASAIS</t>
  </si>
  <si>
    <t>SINUSECTOMIA MAXILAR OU ETMOIDAL OU ESFENOIDAL OU FRONTAL ENDOSCÓPICA OU POR MICROSCOPIA, VIA ENDONASAL</t>
  </si>
  <si>
    <t>SINUSECTOMIA FRONTAL COM RETALHO OSTEOPLÁSTICO OU VIA CORONAL</t>
  </si>
  <si>
    <t>SINUSECTOMIA FRONTO-ETMOIDAL POR VIA EXTERNA</t>
  </si>
  <si>
    <t>SINUSECTOMIA MAXILAR CALDWELL-LUC</t>
  </si>
  <si>
    <t>SINUSECTOMIA TRANSMAXILAR - ERMIRO DE LIMA</t>
  </si>
  <si>
    <t>SINUSOTOMIA ESFENOIDAL OU FRONTAL INTRANASAL OU FRONTAL VIA EXTERNA</t>
  </si>
  <si>
    <t xml:space="preserve">ETMOIDECTOMIA INTRANASAL POR VIDEOENDOSCOPIA </t>
  </si>
  <si>
    <t>CORREÇÃO DE DEFORMIDADES DA PAREDE TORÁCICA</t>
  </si>
  <si>
    <t>COSTECTOMIA</t>
  </si>
  <si>
    <t>ESTERNECTOMIA</t>
  </si>
  <si>
    <t>FECHAMENTO DE PLEUROSTOMIA</t>
  </si>
  <si>
    <t>MOBILIZAÇÃO DE RETALHOS MUSCULARES OU DO OMENTO</t>
  </si>
  <si>
    <t>PLUMBAGEM EXTRAFASCIAL</t>
  </si>
  <si>
    <t>RECONSTRUÇÃO DA PAREDE TORÁCICA (COM OU SEM PRÓTESE)</t>
  </si>
  <si>
    <t>RECONSTRUÇÃO DA PAREDE TORÁCICA COM RETALHOS CUTÂNEOS, MUSCULARES OU MIOCUTÂNEOS</t>
  </si>
  <si>
    <t>RECONSTRUÇÃO DA REGIÃO ESTERNAL COM RETALHOS MUSCULARES</t>
  </si>
  <si>
    <t>RESSECÇÃO DE TUMOR DO DIAFRAGMA E RECONSTRUÇÃO</t>
  </si>
  <si>
    <t>RETIRADA DE CORPO ESTRANHO DA PAREDE TORÁCICA</t>
  </si>
  <si>
    <t>TORACECTOMIA</t>
  </si>
  <si>
    <t>TORACOPLASTIA</t>
  </si>
  <si>
    <t>TORACOTOMIA COM BIÓPSIA</t>
  </si>
  <si>
    <t>TORACOTOMIA EXPLORADORA</t>
  </si>
  <si>
    <t>TORACOTOMIA PARA PROCEDIMENTOS ORTOPÉDICOS SOBRE A COLUNA VERTEBRAL</t>
  </si>
  <si>
    <t>TRAÇÃO ESQUELÉTICA DO GRADIL COSTO-ESTERNAL (TRAUMATISMO)</t>
  </si>
  <si>
    <t>TRATAMENTO CIRÚRGICO DE FRATURAS DO GRADIL COSTAL</t>
  </si>
  <si>
    <t>BIÓPSIA CIRÚRGICA DE COSTELA OU ESTERNO</t>
  </si>
  <si>
    <t>REDUÇÃO INCRUENTA DE FRATURA LUXAÇÃO DE ESTERNO OU COSTELA</t>
  </si>
  <si>
    <t>TRATAMENTO CIRÚRGICO DE FRATURA LUXAÇÃO DE ESTERNO OU COSTELA</t>
  </si>
  <si>
    <t>TRATAMENTO CIRÚRGICO DA OSTEOMIELITE DE COSTELA OU ESTERNO</t>
  </si>
  <si>
    <t>PUNÇÃO BIÓPSIA DE COSTELA OU ESTERNO</t>
  </si>
  <si>
    <t>BIÓPSIA INCISIONAL DE MAMA</t>
  </si>
  <si>
    <t>COLETA DE FLUXO PAPILAR DE MAMA</t>
  </si>
  <si>
    <t>MASTOPLASTIA EM MAMA OPOSTA APÓS RECONSTRUÇÃO DA CONTRALATERAL EM CASOS DE LESÕES TRAUMÁTICAS E TUMORES</t>
  </si>
  <si>
    <t>CORREÇÃO DE INVERSÃO PAPILAR</t>
  </si>
  <si>
    <t>DRENAGEM DE ABSCESSO DE MAMA</t>
  </si>
  <si>
    <t>DRENAGEM E/OU ASPIRAÇÃO DE SEROMA</t>
  </si>
  <si>
    <t>PUNÇÃO DE CISTO</t>
  </si>
  <si>
    <t>EXÉRESE DE LESÃO DA MAMA POR MARCAÇÃO ESTEREOTÁXICA OU ROLL</t>
  </si>
  <si>
    <t>EXÉRESE DE MAMA SUPRA-NUMERÁRIA</t>
  </si>
  <si>
    <t>EXÉRESE DE NÓDULO</t>
  </si>
  <si>
    <t>FISTULECTOMIA DE MAMA</t>
  </si>
  <si>
    <t>CORREÇÃO DE GINECOMASTIA</t>
  </si>
  <si>
    <t>LINFADENECTOMIA AXILAR</t>
  </si>
  <si>
    <t>MASTECTOMIA</t>
  </si>
  <si>
    <t>RECONSTRUÇÃO DA MAMA COM PRÓTESE E/OU EXPANSOR EM CASOS DE LESÕES TRAUMÁTICAS E TUMORES</t>
  </si>
  <si>
    <t>PUNÇÃO OU BIÓPSIA PERCUTÂNEA DE AGULHA FINA</t>
  </si>
  <si>
    <t>QUADRANTECTOMIA COM OU SEM LINFADENECTOMIA AXILAR</t>
  </si>
  <si>
    <t>RECONSTRUÇÃO DA PLACA ARÉOLO MAMILAR</t>
  </si>
  <si>
    <t>RECONSTRUÇÃO MAMÁRIA COM RETALHOS MUSCULARES E/OU CUTÂNEOS EM CASOS DE LESÕES TRAUMÁTICAS E TUMORES</t>
  </si>
  <si>
    <t>RECONSTRUÇÃO PARCIAL DA MAMA PÓS-QUADRANTECTOMIA EM CASOS DE LESÕES TRAUMÁTICAS E TUMORES</t>
  </si>
  <si>
    <t>RESSECÇÃO DO LINFONODO SENTINELA</t>
  </si>
  <si>
    <t>RESSECÇÃO DOS DUCTOS PRINCIPAIS DA MAMA</t>
  </si>
  <si>
    <t>RETIRADA DA VÁLVULA APÓS COLOCAÇÃO DE EXPANSOR PERMANENTE</t>
  </si>
  <si>
    <t>SUBSTITUIÇÃO DE PRÓTESE EM CASO DE LESÕES TRAUMÁTICAS E TUMORES</t>
  </si>
  <si>
    <t>BIÓPSIA PERCUTÂNEA DE FRAGMENTO MAMÁRIO (CORE BIOPSY) ORIENTADA POR US OU RX - AGULHA GROSSA</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</si>
  <si>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</si>
  <si>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</si>
  <si>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</si>
  <si>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</si>
  <si>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</si>
  <si>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Conforme Resolução Normativa nº 465/2021, art. 11.</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</si>
  <si>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</si>
  <si>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</si>
  <si>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</si>
  <si>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</si>
  <si>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</si>
  <si>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</si>
  <si>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TRANSPLANTES CUTÂNEOS AUTÓLOGOS COM OU SEM MICROANASTOMOSES VASCULARES)</t>
  </si>
  <si>
    <t xml:space="preserve">AUTOTRANSPLANTES OSTEOMIOCUTÂNEOS </t>
  </si>
  <si>
    <t>TRANSPLANTES MÚSCULO-CUTÂNEOS AUTÓLOGOS (COM OU SEM MICROANASTOMOSES VASCULARES)</t>
  </si>
  <si>
    <t>TRANSPLANTES MUSCULARES AUTÓLOGOS (COM MICROANASTOMOSES VASCULARES)</t>
  </si>
  <si>
    <t>TRANSPLANTES ÓSSEOS AUTÓLOGOS VASCULARIZADOS E TRANSPLANTES OSTEOMUSCULOCUTÂNEOS VASCULARIZADOS (COM MICROANASTOMOSES VASCULARES)</t>
  </si>
  <si>
    <t>TRANSPLANTE ÓSSEO VASCULARIZADO (MICROANASTOMOSE)</t>
  </si>
  <si>
    <t>AUTOTRANSPLANTE CUTÂNEO, ÓSSEO E/OU MUSCULAR LIGADO POR PEDÍCULO VASCULAR</t>
  </si>
  <si>
    <t>MICROCIRURGIA NAS GRANDES RECONSTRUÇÕES DE CABEÇA E PESCOÇO, NAS EXTENSAS PERDAS DE SUBSTÂNCIA E NA ABLAÇÃO DE TUMORES AO NÍVEL DOS MEMBROS (COM MICROANASTOMOSES VASCULARES)</t>
  </si>
  <si>
    <t>AUTOTRANSPLANTE DE EPIPLON</t>
  </si>
  <si>
    <t>REIMPLANTE DE SEGMENTOS DISTAIS DO MEMBRO SUPERIOR OU INFERIOR, COM RESSECÇÃO SEGMENTAR</t>
  </si>
  <si>
    <t>TRANSPLANTES, REIMPLANTES E REVASCULARIZAÇÕES DOS MEMBROS</t>
  </si>
  <si>
    <t>REIMPLANTE DOS MEMBROS SUPERIORES OU INFERIORES OU PARTES</t>
  </si>
  <si>
    <t>TRANSPLANTE ARTICULAR DE METATARSOFALÂNGICA PARA A MÃO</t>
  </si>
  <si>
    <t>TRANSPLANTE DE DEDOS DO PÉ PARA A MÃO</t>
  </si>
  <si>
    <t>INSTALAÇÃO DE HALO CRANIANO</t>
  </si>
  <si>
    <t>TRAÇÃO CUTÂNEA E OU TRANSESQUELETICA - QUALQUER LOCALIZAÇÃO</t>
  </si>
  <si>
    <t>RETIRADA DE MATERIAL DE SÍNTESE (QUALQUER MATERIAL)</t>
  </si>
  <si>
    <t>RETIRADA DE PRÓTESES DE SUBSTITUIÇÃO DE PEQUENAS ARTICULAÇÕES</t>
  </si>
  <si>
    <t>REVISÕES DE RECONSTRUÇÕES INTRA-ARTICULARES DE JOELHO</t>
  </si>
  <si>
    <t>MEMBROS INFERIORES</t>
  </si>
  <si>
    <t>REVISÃO DE ARTROPLASTIAS DE QUADRIL COM RETIRADA DE COMPONENTES E IMPLANTE DE PRÓTESE</t>
  </si>
  <si>
    <t>REVISÃO CIRÚRGICA DE PRÓTESE DE OMBRO</t>
  </si>
  <si>
    <t>IMOBILIZAÇÕES NÃO-GESSADAS (QUALQUER LOCALIZAÇÃO)</t>
  </si>
  <si>
    <t>IMOBILIZAÇÕES</t>
  </si>
  <si>
    <t>APARELHOS GESSADOS (QUALQUER TIPO E LOCALIZAÇÃO)</t>
  </si>
  <si>
    <t>BIÓPSIA ÓSSEA COM OU SEM AGULHA - QUALQUER LOCALIZAÇÃO</t>
  </si>
  <si>
    <t>BIÓPSIAS PERCUTÂNEA SINOVIAL OU DE TECIDOS MOLES</t>
  </si>
  <si>
    <t>ENXERTOS EM PSEUDARTROSES</t>
  </si>
  <si>
    <t>MANIPULAÇÃO ARTICULAR COM OU SEM ANESTESIA GERAL</t>
  </si>
  <si>
    <t>RETIRADA DE ENXERTO ÓSSEO</t>
  </si>
  <si>
    <t>PUNÇÃO OU INFILTRAÇÃO ARTICULAR DIAGNÓSTICA OU TERAPÊUTICA, ORIENTADA OU NÃO POR MÉTODO DE IMAGEM</t>
  </si>
  <si>
    <t>ARTROCENTESE OU PUNÇÃO DIAGNÓSTICA OU TERAPÊUTICA DE ESTRUTURAS OU CAVIDADES EXTRA-ARTICULARES COM APLICAÇÃO DE SUBSTÂNCIAS TERAPÊUTICAS</t>
  </si>
  <si>
    <t>ARTROSCOPIA</t>
  </si>
  <si>
    <t>PUNÇÃO EXTRA-ARTICULAR DIAGNÓSTICA OU TERAPÊUTICA/ ARTROCENTESE (INFILTRAÇÃO/AGULHAMENTO SECO) ORIENTADO OU NÃO POR MÉTODO DE IMAGEM</t>
  </si>
  <si>
    <t>ARTROSCOPIA P/ DIAGNÓSTICO COM OU SEM BIÓPSIA SINOVIAL</t>
  </si>
  <si>
    <t>CORPO ESTRANHO INTRA-ARTICULAR - TRATAMENTO CIRÚRGICO</t>
  </si>
  <si>
    <t>RETIRADA DE CORPO ESTRANHO DA REGIÃO BUCO-MAXILO-FACIAL</t>
  </si>
  <si>
    <t>CORPO ESTRANHO INTRA-ÓSSEO, SUBCUTÂNEO - TRATAMENTO CIRÚRGICO</t>
  </si>
  <si>
    <t>ARTRODESE DA COLUNA C/ INSTRUMENTAÇÃO</t>
  </si>
  <si>
    <t>ARTRODESE DE COLUNA VIA ANTERIOR OU PÓSTERO LATERAL - TRATAMENTO CIRÚRGICO</t>
  </si>
  <si>
    <t>BIÓPSIA CIRÚRGICA DA COLUNA</t>
  </si>
  <si>
    <t>BIÓPSIA DE CORPO VERTEBRAL COM AGULHA</t>
  </si>
  <si>
    <t>CIRURGIA ENDOSCÓPICA DA COLUNA VERTEBRAL - HÉRNIA DE DISCO LOMBAR</t>
  </si>
  <si>
    <t>CORDOTOMIA - MIELOTOMIA</t>
  </si>
  <si>
    <t>TRATAMENTO CIRÚRGICO DA COSTELA CERVICAL</t>
  </si>
  <si>
    <t>DERIVAÇÃO LOMBAR EXTERNA</t>
  </si>
  <si>
    <t>DESCOMPRESSÃO MEDULAR E/OU CAUDA EQUINA</t>
  </si>
  <si>
    <t>TRATAMENTO CIRÚRGICO DO DORSO CURVO OU ESCOLIOSE OU CIFOSE OU GIBA COSTAL</t>
  </si>
  <si>
    <t>TRATAMENTO CIRÚRGICO DE ESPONDILOLISTESE</t>
  </si>
  <si>
    <t>FRATURA DO CÓCCIX - REDUÇÃO INCRUENTA</t>
  </si>
  <si>
    <t>FRATURA DO CÓCCIX - TRATAMENTO CIRÚRGICO</t>
  </si>
  <si>
    <t>FRATURA E/OU LUXAÇÃO DE COLUNA VERTEBRAL - REDUÇÃO INCRUENTA</t>
  </si>
  <si>
    <t>FRATURAS OU FRATURA-LUXAÇÃO DE COLUNA - TRATAMENTO CIRÚRGICO</t>
  </si>
  <si>
    <t>HEMIVÉRTEBRA - TRATAMENTO CIRÚRGICO</t>
  </si>
  <si>
    <t>HÉRNIA DE DISCO - TRATAMENTO CIRÚRGICO</t>
  </si>
  <si>
    <t>LAMINECTOMIA OU LAMINOTOMIA</t>
  </si>
  <si>
    <t>MICROCIRURGIA PARA TUMORES EXTRA OU INTRADURAIS</t>
  </si>
  <si>
    <t>TRATAMENTO CIRÚRGICO DA OSTEOMIELITE</t>
  </si>
  <si>
    <t>OSTEOTOMIA DE COLUNA VERTEBRAL - TRATAMENTO CIRÚRGICO</t>
  </si>
  <si>
    <t>REDUÇÃO INCRUENTA DE OUTRAS AFECÇÕES DA COLUNA</t>
  </si>
  <si>
    <t>PSEUDARTROSE DE COLUNA - TRATAMENTO CIRÚRGICO</t>
  </si>
  <si>
    <t>PUNÇÃO LIQUÓRICA RAQUIANA OU CISTERNAL</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</si>
  <si>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</si>
  <si>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</si>
  <si>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</si>
  <si>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</si>
  <si>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</si>
  <si>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</si>
  <si>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</si>
  <si>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 ESPINHAL</t>
  </si>
  <si>
    <t>TRATAMENTO CONSERVADOR DO TRAUMATISMO RAQUIMEDULAR</t>
  </si>
  <si>
    <t>TRATAMENTO MICROCIRÚRGICO DAS LESÕES INTRAMEDULARES (TUMOR, MALFORMAÇÕES ARTERIOVENOSAS, SIRINGOMIELIA, PARASITOSES)</t>
  </si>
  <si>
    <t>TRATAMENTO MICROCIRÚRGICO DO CANAL VERTEBRAL ESTREITO</t>
  </si>
  <si>
    <t>TUMOR ÓSSEO VERTEBRAL - TRATAMENTO CIRÚRGICO</t>
  </si>
  <si>
    <t>RIZOTOMIA PERCUTÂNEA COM RADIOFREQUÊNCIA (COM DIRETRIZ DE UTILIZAÇÃO)</t>
  </si>
  <si>
    <t>ARTROPLASTIA COM OU SEM IMPLANTE</t>
  </si>
  <si>
    <t>ARTROPLASTIA DISCAL DE COLUNA VERTEBRAL (COM DIRETRIZ DE UTILIZAÇÃO)</t>
  </si>
  <si>
    <t>ARTRODESE AO NÍVEL DO OMBRO - TRATAMENTO CIRÚRGICO</t>
  </si>
  <si>
    <t>ARTROPLASTIA ESCÁPULO UMERAL COM IMPLANTE - TRATAMENTO CIRÚRGICO</t>
  </si>
  <si>
    <t>ARTROTOMIA GLENOUMERAL - TRATAMENTO CIRÚRGICO</t>
  </si>
  <si>
    <t>BIÓPSIA CIRÚRGICA DA CINTURA ESCAPULAR</t>
  </si>
  <si>
    <t>DOENÇA DE SPRENGEL - TRATAMENTO CIRÚRGICO</t>
  </si>
  <si>
    <t>DESARTICULAÇÃO AO NÍVEL DO OMBRO - TRATAMENTO CIRÚRGICO</t>
  </si>
  <si>
    <t>TRATAMENTO CIRÚRGICO DA DESARTICULAÇÃO</t>
  </si>
  <si>
    <t>ESCÁPULA EM RESSALTO - TRATAMENTO CIRÚRGICO</t>
  </si>
  <si>
    <t>FRATURAS E/OU LUXAÇÕES E/OU AVULSÕES - REDUÇÃO INCRUENTA</t>
  </si>
  <si>
    <t>FRATURAS E/OU LUXAÇÕES E/OU AVULSÕES - TRATAMENTO CIRÚRGICO</t>
  </si>
  <si>
    <t>TRATAMENTO CIRÚRGICO DE LUXAÇÃO E/OU AVULSÕES</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</si>
  <si>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</si>
  <si>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</si>
  <si>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</si>
  <si>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t>
  </si>
  <si>
    <t>TRANSFERÊNCIAS MUSCULARES AO NÍVEL DO OMBRO</t>
  </si>
  <si>
    <t>AMPUTAÇÃO AO NÍVEL DO BRAÇO - TRATAMENTO CIRÚRGICO</t>
  </si>
  <si>
    <t>MEMBROS SUPERIORES</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</si>
  <si>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</si>
  <si>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</si>
  <si>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</si>
  <si>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</si>
  <si>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FRATURAS E PSEUDARTROSES - FIXADOR EXTERNO - TRATAMENTO CIRÚRGICO</t>
  </si>
  <si>
    <t>OSTEOMIELITE DE ÚMERO - TRATAMENTO CIRÚRGICO</t>
  </si>
  <si>
    <t>PSEUDARTROSES, OSTEOTOMIAS, ALONGAMENTOS/ENCURTAMENTOS - TRATAMENTO CIRÚRGICO</t>
  </si>
  <si>
    <t>OSTEOMIELITE DE ÚMERO - TRATAMENTO INCRUENTO</t>
  </si>
  <si>
    <t>ARTRODESE - TRATAMENTO CIRÚRGICO</t>
  </si>
  <si>
    <t>ARTROPLASTIA COM IMPLANTE - TRATAMENTO CIRÚRGICO</t>
  </si>
  <si>
    <t>ARTROPLASTIAS SEM IMPLANTE - TRATAMENTO CIRÚRGICO</t>
  </si>
  <si>
    <t>ARTROTOMIA - TRATAMENTO CIRÚRGICO</t>
  </si>
  <si>
    <t>BIÓPSIA CIRÚRGICA</t>
  </si>
  <si>
    <t>DESARTICULAÇÃO AO NÍVEL DO COTOVELO - TRATAMENTO CIRÚRGICO</t>
  </si>
  <si>
    <t>FRATURAS / PSEUDARTROSES / ARTROSES / COM FIXADOR EXTERNO DINÂMICO - TRATAMENTO CIRÚRGICO</t>
  </si>
  <si>
    <t>FRATURAS E OU LUXAÇÕES - REDUÇÃO INCRUENTA</t>
  </si>
  <si>
    <t>REDUÇÃO INCRUENTA DE FRATURA</t>
  </si>
  <si>
    <t>FRATURAS E OU LUXAÇÕES - TRATAMENTO CIRÚRGICO</t>
  </si>
  <si>
    <t>LESÕES LIGAMENTARES - REDUÇÃO INCRUENTA</t>
  </si>
  <si>
    <t>TRATAMENTO CIRÚRGICO DE TENDINITES, SINOVITES E ARTRITES</t>
  </si>
  <si>
    <t>TRATAMENTO CIRÚRGICO DA ARTRODIASTASE COM OU SEM FIXADOR EXTERNO</t>
  </si>
  <si>
    <t>ABAIXAMENTO MIOTENDINOSO NO ANTEBRAÇO</t>
  </si>
  <si>
    <t>ALONGAMENTO DOS OSSOS DO ANTEBRAÇO COM FIXADOR EXTERNO DINÂMICO - TRATAMENTO CIRÚRGICO</t>
  </si>
  <si>
    <t>AMPUTAÇÃO AO NÍVEL DO ANTEBRAÇO - TRATAMENTO CIRÚRGICO</t>
  </si>
  <si>
    <t>BIÓPSIA CIRÚRGICA DO ANTEBRAÇO</t>
  </si>
  <si>
    <t>TRATAMENTO CIRÚRGICO DA CONTRATURA ISQUÊMICA DE VOLKMANN</t>
  </si>
  <si>
    <t>CORREÇÃO DE DEFORMIDADE ADQUIRIDA E OU CONGÊNITA COM OU SEM FIXADOR EXTERNO (DINÂMICO OU NÃO)</t>
  </si>
  <si>
    <t>TRATAMENTO CIRÙRGICO DE ENCURTAMENTO SEGMENTAR DOS OSSOS COM OSTEOSSÍNTESE</t>
  </si>
  <si>
    <t>DESCOLAMENTO EPIFISÁRIO (TRAUMÁTICO OU NÃO) TRATAMENTO CIRÚRGICO</t>
  </si>
  <si>
    <t>FRATURA E/OU LUXAÇÕES (INCLUINDO DESCOLAMENTO EPIFISÁRIO) - REDUÇÃO INCRUENTA</t>
  </si>
  <si>
    <t>FRATURA VICIOSAMENTE CONSOLIDADA DE ANTEBRAÇO - TRATAMENTO CIRÚRGICO</t>
  </si>
  <si>
    <t>TRATAMENTO CIRÚRGICO DE FRATURA VICIOSAMENTE CONSOLIDADA</t>
  </si>
  <si>
    <t>OSTEOMIELITE DOS OSSOS DO ANTEBRAÇO - TRATAMENTO CIRÚRGICO</t>
  </si>
  <si>
    <t>TRATAMENTO CIRÚRGICO DA PSEUDOARTROSE COM OU SEM FIXADOR EXTERNO (DINÂMICO OU NÃO)</t>
  </si>
  <si>
    <t>RESSECÇÃO DA CABEÇA DO RÁDIO E/ OU DA EXTREMIDADE DISTAL ULNA</t>
  </si>
  <si>
    <t>RESSECÇÃO DO PROCESSO ESTILÓIDE DO RÁDIO</t>
  </si>
  <si>
    <t>TRATAMENTO CIRÚRGICO DA SINOSTOSE RÁDIO-ULNAR</t>
  </si>
  <si>
    <t>TRATAMENTO CIRÚRGICO DE FRATURA COM OU SEM FIXADOR EXTERNO (DINÂMICO OU NÃO)</t>
  </si>
  <si>
    <t>AGENESIA DE RÁDIO (CENTRALIZAÇÃO DA ULNA NO CARPO)</t>
  </si>
  <si>
    <t>ALONGAMENTO DO RÁDIO/ULNA - TRATAMENTO CIRÚRGICO</t>
  </si>
  <si>
    <t>ARTRODESE ENTRE OS OSSOS DO CARPO</t>
  </si>
  <si>
    <t>ARTRODESE COM OU SEM FIXADOR EXTERNO (DINÂMICO OU NÃO)</t>
  </si>
  <si>
    <t>ARTRODESE RÁDIO-CÁRPICA OU DO PUNHO</t>
  </si>
  <si>
    <t>ARTROPLASTIA DO PUNHO (COM IMPLANTE) - TRATAMENTO CIRÚRGICO</t>
  </si>
  <si>
    <t>ARTROPLASTIA PARA OSSOS DO CARPO (COM IMPLANTE) - TRATAMENTO CIRÚRGICO</t>
  </si>
  <si>
    <t>PREPARAÇÃO E REVISÃO DE COTO DE AMPUTAÇÃO</t>
  </si>
  <si>
    <t>TRATAMENTO CIRÚRGICO DA DESARTICULAÇÃO DO PUNHO</t>
  </si>
  <si>
    <t>TRATAMENTO CIRÚRGICO - ENCURTAMENTO COM OU SEM OSTEOSSINTESE</t>
  </si>
  <si>
    <t>FRATURA DE PUNHO - TRATAMENTO CONSERVADOR</t>
  </si>
  <si>
    <t>FRATURA DE OSSO DO CARPO - REDUÇÃO CIRÚRGICA</t>
  </si>
  <si>
    <t>FRATURA DO CARPO - REDUÇÃO INCRUENTA</t>
  </si>
  <si>
    <t>FRATURAS DO CARPO - TRATAMENTO CONSERVADOR</t>
  </si>
  <si>
    <t>LUXAÇÃO DO CARPO - REDUÇÃO INCRUENTA</t>
  </si>
  <si>
    <t>RESSECÇÃO DE OSSO DO CARPO</t>
  </si>
  <si>
    <t>REPARAÇÃO LIGAMENTAR DO CARPO</t>
  </si>
  <si>
    <t>SINOVECTOMIA DE PUNHO</t>
  </si>
  <si>
    <t>TRANSPOSIÇÃO DO RÁDIO PARA ULNA</t>
  </si>
  <si>
    <t>TRATAMENTO CIRÚRGICO DE ABSCESSO DE MÃO E DEDOS, ESPAÇOS PALMARES, DORSAIS E COMISSURAIS E TENOSSINOVITES</t>
  </si>
  <si>
    <t>ABSCESSOS DE DEDO (DRENAGEM) - TRATAMENTO CIRÚRGICO</t>
  </si>
  <si>
    <t>TRATAMENTO CIRURGICO ALONGAMENTO COM OU SEM FIXADOR EXTERNO (DINAMICO OU NÃO)</t>
  </si>
  <si>
    <t>ALONGAMENTOS TENDINOSOS DE MÃO</t>
  </si>
  <si>
    <t>AMPUTAÇÃO AO NÍVEL DOS METACARPIANOS - TRATAMENTO CIRÚRGICO</t>
  </si>
  <si>
    <t>AMPUTAÇÃO DE DEDO (CADA) - TRATAMENTO CIRÚRGICO</t>
  </si>
  <si>
    <t>AMPUTAÇÃO/DESARTICULAÇÃO DE MEMBRO OU SEGMENTO</t>
  </si>
  <si>
    <t>AMPUTAÇÃO TRANSMETACARPIANA COM TRANSPOSIÇÃO DE DEDO</t>
  </si>
  <si>
    <t>RESSECÇÃO DE APONEUROSE PALMAR</t>
  </si>
  <si>
    <t>ARTRODESE INTERFALANGEANA / METACARPOFALANGEANA - TRATAMENTO CIRÚRGICO</t>
  </si>
  <si>
    <t>ARTROPLASTIA COM IMPLANTE NA MÃO (MF OU IF)</t>
  </si>
  <si>
    <t>ARTROPLASTIA INTERFALANGEANA / METACARPOFALANGEANA - TRATAMENTO CIRÚRGICO</t>
  </si>
  <si>
    <t>ARTROTOMIA</t>
  </si>
  <si>
    <t>BIÓPSIA CIRÚRGICA DOS OSSOS DA MÃO</t>
  </si>
  <si>
    <t>BRIDAS CONGÊNITAS - TRATAMENTO CIRÚRGICO</t>
  </si>
  <si>
    <t>CAPSULECTOMIA METACARPO-FALANGEANA OU INTERFALANGEANA</t>
  </si>
  <si>
    <t>CENTRALIZAÇÃO DA ULNA (TRATAMENTO DA MÃO TORTA RADIAL)</t>
  </si>
  <si>
    <t>TRATAMENTO CIRÚRGICO DA CONTRATURA ISQUÊMICA DE MÃO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</si>
  <si>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</si>
  <si>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</si>
  <si>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</si>
  <si>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</si>
  <si>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</si>
  <si>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</si>
  <si>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</si>
  <si>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</si>
  <si>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</si>
  <si>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FRATURA DE BENNETT - TRATAMENTO CIRÚRGICO</t>
  </si>
  <si>
    <t>FRATURA DO METACARPIANO - TRATAMENTO CONSERVADOR</t>
  </si>
  <si>
    <t>FRATURAS DE FALANGES OU METACARPIANOS - REDUÇÃO INCRUENTA</t>
  </si>
  <si>
    <t>FRATURAS DE FALANGES OU METACARPIANOS - TRATAMENTO CIRÚRGICO C/ FIXAÇÃO</t>
  </si>
  <si>
    <t>FRATURAS E/OU LUXAÇÕES DE FALANGES (INTERFALANGEANAS) - REDUÇÃO INCRUENTA</t>
  </si>
  <si>
    <t>FRATURAS E/OU LUXAÇÕES DE FALANGES (INTERFALANGEANAS) - TRATAMENTO CIRÚRGICO</t>
  </si>
  <si>
    <t>FRATURAS E/OU LUXAÇÕES DE METACARPIANOS - REDUÇÃO INCRUENTA</t>
  </si>
  <si>
    <t>TRATAMENTO CIRÚRGICO DO GIGANTISMO EM MÃO</t>
  </si>
  <si>
    <t>LESÕES LIGAMENTARES AGUDAS OU CRÔNICAS DA MÃO - REPARAÇÃO CIRÚRGICA</t>
  </si>
  <si>
    <t>LIGAMENTOPLASTIA COM ÂNCORA</t>
  </si>
  <si>
    <t>REDUÇÃO INCRUENTA DE LUXAÇÃO E/OU AVULSÕES</t>
  </si>
  <si>
    <t>LUXAÇÃO METACARPOFALANGEANA-TRATAMENTO CIRÚRGICO</t>
  </si>
  <si>
    <t>OSTEOSSÍNTESE DE FRATURA DE FALANGE E METACARPEANA COM OU SEM USO DE MINIPARAFUSO OU FIXADOR EXTERNO</t>
  </si>
  <si>
    <t>TRATAMENTO CIRÚRGICO REPARADOR DA PERDA DE SUBSTÂNCIA DA MÃO</t>
  </si>
  <si>
    <t>RECONSTRUÇÃO DE LEITO UNGUEAL</t>
  </si>
  <si>
    <t>POLICIZAÇÃO OU TRANSFERÊNCIA DIGITAL</t>
  </si>
  <si>
    <t>POLIDACTILIA ARTICULADA - TRATAMENTO CIRÚRGICO</t>
  </si>
  <si>
    <t>POLIDACTILIA NÃO ARTICULADA - TRATAMENTO CIRÚRGICO</t>
  </si>
  <si>
    <t>PRÓTESE (IMPLANTE) PARA OSSOS DO CARPO</t>
  </si>
  <si>
    <t>TRATAMENTO DA PSEUDARTROSE COM PERDA DE SUBSTÂNCIAS DE METACARPIANO E FALANGES</t>
  </si>
  <si>
    <t>PSEUDARTROSE DO ESCAFÓIDE - TRATAMENTO CIRÚRGICO</t>
  </si>
  <si>
    <t>PSEUDARTROSE DOS OSSOS DA MÃO - TRATAMENTO CIRÚRGICO</t>
  </si>
  <si>
    <t>RECONSTRUÇÃO DA FALANGE COM RETALHO HOMODIGITAL</t>
  </si>
  <si>
    <t>RECONSTRUÇÃO DO POLEGAR COM RETALHO</t>
  </si>
  <si>
    <t>REIMPLANTE DE MEMBROS OU PARTES</t>
  </si>
  <si>
    <t>REPARAÇÕES CUTÂNEAS COM RETALHO</t>
  </si>
  <si>
    <t>RESSECÇÃO 1ª FILEIRA DOS OSSOS DO CARPO</t>
  </si>
  <si>
    <t>RESSECÇÃO DE CISTO SINOVIAL</t>
  </si>
  <si>
    <t>TRATAMENTO CIRÚRGICO DA RETRAÇÃO CICATRICIAL DE DEDOS, COM OU SEM COMPROMETIMENTO TENDINOSO</t>
  </si>
  <si>
    <t>REVASCULARIZAÇÃO DE DEDOS</t>
  </si>
  <si>
    <t>REDUÇÂO INCRUENTA DAS ROTURAS DO APARELHO EXTENSOR DE DEDO</t>
  </si>
  <si>
    <t>TRATAMENTO CIRÚRGICO DAS ROTURAS TENDINO-LIGAMENTARES DA MÃO</t>
  </si>
  <si>
    <t>SEQUESTRECTOMIA</t>
  </si>
  <si>
    <t>TRATAMENTO CIRÚRGICO DA SINDACTILIA COM OU SEM EMPREGO DE EXPANSOR</t>
  </si>
  <si>
    <t>SINOVECTOMIA</t>
  </si>
  <si>
    <t>TRANSPOSIÇÃO DE DEDO</t>
  </si>
  <si>
    <t>TRATAMENTO CIRÚRGICO DE POLIDACTILIA SIMPLES, COMPLEXA OU MÚLTIPLA</t>
  </si>
  <si>
    <t>TRATAMENTO CIRÚRGICO DA SINDACTILIA MÚLTIPLA COM EMPREGO DE EXPANSOR</t>
  </si>
  <si>
    <t>TRATAMENTO DA DOENÇA DE KIENBOCK COM TRANSPLANTE VASCULARIZADO</t>
  </si>
  <si>
    <t>TRATAMENTO DA PSEUDOARTROSE DO ESCAFÓIDE COM TRANSPLANTE ÓSSEO VASCULARIZADO COM OU SEM FIXAÇÃO COM MICRO PARAFUSO</t>
  </si>
  <si>
    <t>BIÓPSIA CIRÚRGICA DA CINTURA PÉLVICA</t>
  </si>
  <si>
    <t>DESARTICULAÇÃO INTERÍLIO ABDOMINAL - TRATAMENTO CIRÚRGICO</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</si>
  <si>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</si>
  <si>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</si>
  <si>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</si>
  <si>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</si>
  <si>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</si>
  <si>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TRATAMENTO CIRÚRGICO DA ARTRITE SÉPTICA</t>
  </si>
  <si>
    <t>ARTRODESE / FRATURA DE ACETÁBULO (LIGAMENTOTAXIA) COM OU SEM FIXADOR EXTERNO</t>
  </si>
  <si>
    <t>TRATAMENTO CIRÚRGICO DA ARTROSE COM OU SEM FIXADOR EXTERNO (DINÂMICO OU NÃO)</t>
  </si>
  <si>
    <t>ARTRODESE COXO-FEMORAL EM GERAL - TRATAMENTO CIRÚRGICO</t>
  </si>
  <si>
    <t>ARTRODIASTASE DE QUADRIL</t>
  </si>
  <si>
    <t>ARTROPLASTIA - TRATAMENTO CIRÚRGICO</t>
  </si>
  <si>
    <t>ARTROPLASTIA DE QUADRIL INFECTADA (RETIRADA DOS COMPONENTES) - TRATAMENTO CIRÚRGICO</t>
  </si>
  <si>
    <t>ARTROPLASTIA DE RESSECÇÃO DO QUADRIL (GIRDLESTONE)</t>
  </si>
  <si>
    <t>ARTROPLASTIA PARCIAL DO QUADRIL - TRATAMENTO CIRÚRGICO</t>
  </si>
  <si>
    <t>ARTROPLASTIA TOTAL DE QUADRIL INFECTADA (INCISÃO E DRENAGEM ARTRITE SÉPTICA) - TRATAMENTO CIRÚRGICO</t>
  </si>
  <si>
    <t>ARTROTOMIA COXO-FEMORAL - TRATAMENTO CIRÚRGICO</t>
  </si>
  <si>
    <t>BIÓPSIA CIRÚRGICA COXO-FEMORAL</t>
  </si>
  <si>
    <t>DESARTICULAÇÃO COXO-FEMORAL - TRATAMENTO CIRÚRGICO</t>
  </si>
  <si>
    <t>EPIFISIODESE C/ ABAIXAMENTO DO GRANDE TROCANTER</t>
  </si>
  <si>
    <t>EPIFISIOLISTESE PROXIMAL DE FÊMUR (FIXAÇÃO "IN SITU")</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</si>
  <si>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</si>
  <si>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</si>
  <si>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</si>
  <si>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</si>
  <si>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TRATAMENTO CIRÚRGICO DA LUXAÇÃO CONGÊNITA DE QUADRIL - REDUÇÃO CIRÚRGICA COM OU SEM OSTEOTOMIA / REDUÇÃO INCRUENTA COM OU SEM TENOTOMIA DE ADUTORES</t>
  </si>
  <si>
    <t>OSTEOTOMIA COM OU SEM FIXADOR EXTERNO (DINÂMICO OU NÃO)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</si>
  <si>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</si>
  <si>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</si>
  <si>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</si>
  <si>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</si>
  <si>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 (QUALQUER SEGMENTO)</t>
  </si>
  <si>
    <t>TRATAMENTO DE NECROSE AVASCULAR POR FORAGEM DE ESTAQUEAMENTO ASSOCIADA À NECROSE MICROCIRÚRGICA DA CABEÇA FEMORAL</t>
  </si>
  <si>
    <t>ALONGAMENTO / TRANSPORTE ÓSSEO / PSEUDOARTROSE COM FIXADOR EXTERNO (DINÂMICO OU NÃO) - QUALQUER LOCALIZAÇÃO</t>
  </si>
  <si>
    <t>ALONGAMENTO DE FÊMUR - TRATAMENTO CIRÚRGICO</t>
  </si>
  <si>
    <t>AMPUTAÇÃO AO NÍVEL DA COXA - TRATAMENTO CIRÚRGICO</t>
  </si>
  <si>
    <t>BIÓPSIA CIRÚRGICA DE FÊMUR</t>
  </si>
  <si>
    <t>CORREÇÃO DE DEFORMIDADE ÓSSEA CONGÊNITA OU ADQUIRIDA COM FIXADOR EXTERNO</t>
  </si>
  <si>
    <t>DESCOLAMENTO EPIFISÁRIO (TRAUMÁTICO OU NÃO) - REDUÇÃO INCRUENTA</t>
  </si>
  <si>
    <t>DESCOLAMENTO EPIFISÁRIO (TRAUMÁTICO OU NÃO) - TRATAMENTO CIRÚRGICO</t>
  </si>
  <si>
    <t>ENCURTAMENTO DE FÊMUR - TRATAMENTO CIRÚRGICO</t>
  </si>
  <si>
    <t>EPIFISIODESE - TRATAMENTO CIRÚRGICO</t>
  </si>
  <si>
    <t>efalogra</t>
  </si>
  <si>
    <t>FRATURAS DE FÊMUR - REDUÇÃO INCRUENTA</t>
  </si>
  <si>
    <t>FRATURAS DE FÊMUR - TRATAMENTO CIRÚRGICO</t>
  </si>
  <si>
    <t>FRATURAS, PSEUDARTROSES, CORREÇÃO DE DEFORMIDADES E ALONGAMENTOS COM FIXADOR EXTERNO DINÂMICO - TRATAMENTO CIRÚRGICO</t>
  </si>
  <si>
    <t>ARTRODESE DE JOELHO - TRATAMENTO CIRÚRGICO</t>
  </si>
  <si>
    <t>ARTROPLASTIA TOTAL DE JOELHO COM IMPLANTES - TRATAMENTO CIRÚRGICO</t>
  </si>
  <si>
    <t>BIÓPSIA CIRÚRGICA DE JOELHO</t>
  </si>
  <si>
    <t>DESARTICULAÇÃO DE JOELHO - TRATAMENTO CIRÚRGICO</t>
  </si>
  <si>
    <t>TRATAMENTO CIRÚRGICO DE EPIFISITES E TENDINITES</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</si>
  <si>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</si>
  <si>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</si>
  <si>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</si>
  <si>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</si>
  <si>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TRATAMENTO CIRÚRGICO DE LESÃO AGUDA DE LIGAMENTO COLATERAL DE JOELHO, ASSOCIADA A LIGAMENTO CRUZADO E MENISCO</t>
  </si>
  <si>
    <t>TRATAMENTO CIRÚRGICO DE LESÕES AGUDAS E/OU LUXAÇÕES DE MENISCOS</t>
  </si>
  <si>
    <t>TRATAMENTO CIRÚRGICO DE LESÕES INTRÍNSECAS OU COMPLEXAS DE JOELHO</t>
  </si>
  <si>
    <t>LESÕES LIGAMENTARES AGUDAS - REDUÇÃO INCRUENTA</t>
  </si>
  <si>
    <t>LESÕES LIGAMENTARES AGUDAS - TRATAMENTO CIRÚRGICO</t>
  </si>
  <si>
    <t>TRATAMENTO CIRÚRGICO DE LESÕES LIGAMENTARES (AGUDAS OU CRÔNICAS)</t>
  </si>
  <si>
    <t>LESÕES LIGAMENTARES PERIFÉRICAS CRÔNICAS - TRATAMENTO CIRÚRGICO</t>
  </si>
  <si>
    <t>LIBERAÇÃO LATERAL E FACECTOMIAS EM JOELHO</t>
  </si>
  <si>
    <t>MENISCORRAFIA</t>
  </si>
  <si>
    <t>OSTEOTOMIAS AO NÍVEL DO JOELHO - TRATAMENTO CIRÚRGICO</t>
  </si>
  <si>
    <t>REALINHAMENTOS DO APARELHO EXTENSOR EM JOELHO</t>
  </si>
  <si>
    <t>RECONSTRUÇÕES LIGAMENTARES DO PIVOT CENTRAL DE JOELHO</t>
  </si>
  <si>
    <t>REVISÕES DE ARTROPLASTIA TOTAL - TRATAMENTO CIRÚRGICO</t>
  </si>
  <si>
    <t>REVISÕES DE REALINHAMENTOS DO APARELHO EXTENSOR EM JOELHO</t>
  </si>
  <si>
    <t>TOALETE CIRÚRGICA - CORREÇÃO DE JOELHO FLEXO</t>
  </si>
  <si>
    <t>BURSECTOMIA - TRATAMENTO CIRÚRGICO</t>
  </si>
  <si>
    <t>ALONGAMENTO COM FIXADOR DINÂMICO - TRATAMENTO CIRÚRGICO</t>
  </si>
  <si>
    <t>ALONGAMENTO DOS OSSOS DA PERNA - TRATAMENTO CIRÚRGICO</t>
  </si>
  <si>
    <t>AMPUTAÇÃO DE PERNA - TRATAMENTO CIRÚRGICO</t>
  </si>
  <si>
    <t>BIÓPSIA CIRÚRGICA DE TÍBIA OU FÍBULA</t>
  </si>
  <si>
    <t>ENCURTAMENTO DOS OSSOS DA PERNA - TRATAMENTO CIRÚRGICO</t>
  </si>
  <si>
    <t>EPIFISIODESE DE TÍBIA / FÍBULA - TRATAMENTO CIRÚRGICO</t>
  </si>
  <si>
    <t>FRATURAS DE FÍBULA (INCLUI O DESCOLAMENTO EPIFISÁRIO) - TRATAMENTO CIRÚRGICO</t>
  </si>
  <si>
    <t>FRATURAS DE FÍBULA -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</si>
  <si>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</si>
  <si>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</si>
  <si>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</si>
  <si>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</si>
  <si>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t>
  </si>
  <si>
    <t>AMPUTAÇÃO AO NÍVEL DO TORNOZELO - TRATAMENTO CIRÚRGICO</t>
  </si>
  <si>
    <t>TRATAMENTO CIRÚRGICO DE ARTRITE OU OSTEOARTRITE</t>
  </si>
  <si>
    <t>ARTRODESE AO NÍVEL DO TORNOZELO - TRATAMENTO CIRÚRGICO</t>
  </si>
  <si>
    <t>ARTROPLASTIA DE TORNOZELO (COM IMPLANTE) - TRATAMENTO CIRÚRGICO</t>
  </si>
  <si>
    <t>ARTRORRISE DO TORNOZELO - TRATAMENTO CIRÚRGICO</t>
  </si>
  <si>
    <t>BIÓPSIA CIRÚRGICA DO TORNOZELO</t>
  </si>
  <si>
    <t>FRATURAS E/OU LUXAÇÕES AO NÍVEL DO TORNOZELO - REDUÇÃO INCRUENTA</t>
  </si>
  <si>
    <t>FRATURAS E/OU LUXAÇÕES AO NÍVEL DO TORNOZELO - TRATAMENTO CIRÚRGICO</t>
  </si>
  <si>
    <t>LESÕES LIGAMENTARES AGUDAS AO NÍVEL DO TORNOZELO - REDUÇÃO INCRUENTA</t>
  </si>
  <si>
    <t>LESÕES LIGAMENTARES AGUDAS AO NÍVEL DO TORNOZELO - TRATAMENTO CIRÚRGICO</t>
  </si>
  <si>
    <t>LESÕES LIGAMENTARES CRÔNICAS AO NÍVEL DO TORNOZELO - TRATAMENTO CIRÚRGICO</t>
  </si>
  <si>
    <t>TRATAMENTO CIRÚRGICO DA OSTEOCONDRITE DE TORNOZELO</t>
  </si>
  <si>
    <t>AMPUTAÇÃO AO NÍVEL DO PÉ - TRATAMENTO CIRÚRGICO</t>
  </si>
  <si>
    <t>AMPUTAÇÃO/DESARTICULAÇÃO DE PODODÁCTILOS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</si>
  <si>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</si>
  <si>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</si>
  <si>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</si>
  <si>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</si>
  <si>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</si>
  <si>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TRATAMENTO CIRÚRGICO DO PÉ TORTO CONGÊNITO COM OU SEM FIXADOR EXTERNO</t>
  </si>
  <si>
    <t>TRATAMENTO CIRÚRGICO DE DEFORMIDADES DOS DEDOS</t>
  </si>
  <si>
    <t>FASCIOTOMIA OU RESSECÇÃO DE FASCIA PLANTAR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</si>
  <si>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</si>
  <si>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</si>
  <si>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</si>
  <si>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</si>
  <si>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TRATAMENTO CIRÚRGICO DO HALLUX VALGUS</t>
  </si>
  <si>
    <t>OSTEOTOMIA OU PSEUDARTROSE DO TARSO E MÉDIO PÉ - TRATAMENTO CIRÚRGICO</t>
  </si>
  <si>
    <t>OSTEOTOMIA OU PSEUDARTROSE DOS METATARSOS/FALANGES - TRATAMENTO CIRÚRGICO</t>
  </si>
  <si>
    <t>TRATAMENTO CIRÚRGICO DO PÉ PLANO/PÉ CAVO/COALISÃO TARSAL</t>
  </si>
  <si>
    <t>RESSECÇÃO DE OSSO DO PÉ</t>
  </si>
  <si>
    <t>TRATAMENTO DA RETRAÇÃO CICATRICIAL DOS DEDOS</t>
  </si>
  <si>
    <t>ROTURA DO TENDÃO DE AQUILES - REDUÇÃO INCRUENTA</t>
  </si>
  <si>
    <t>ROTURA DO TENDÃO DE AQUILES - TRATAMENTO CIRÚRGICO</t>
  </si>
  <si>
    <t>TRATAMENTO CIRÚRGICO DA SINDACTILIA SIMPLES, COMPLEXA OU MÚLTIPLA</t>
  </si>
  <si>
    <t>TRATAMENTO CIRÚRGICO DE GIGANTISMO EM PÉ</t>
  </si>
  <si>
    <t>TRATAMENTO CIRÚRGICO DE LINFEDEMA AO NÍVEL DO PÉ</t>
  </si>
  <si>
    <t>TRATAMENTO CIRÚRGICO DO MAL PERFURANTE PLANTAR</t>
  </si>
  <si>
    <t>ALONGAMENTO</t>
  </si>
  <si>
    <t>BIÓPSIA DE MÚSCULO</t>
  </si>
  <si>
    <t>DESBRIDAMENTO CIRÚRGICO DE FERIDAS OU EXTREMIDADES</t>
  </si>
  <si>
    <t>DISSECÇÃO MUSCULAR</t>
  </si>
  <si>
    <t>DRENAGEM CIRÚRGICA DO PSOAS</t>
  </si>
  <si>
    <t>FASCIOTOMIA</t>
  </si>
  <si>
    <t>MIORRAFIAS</t>
  </si>
  <si>
    <t>LESÕES MÚSCULO TENDINOSAS - TRATAMENTO INCRUENTO</t>
  </si>
  <si>
    <t>ABERTURA DE BAINHA TENDINOSA - TRATAMENTO CIRÚRGICO</t>
  </si>
  <si>
    <t>BIÓPSIAS CIRÚRGICAS DE TENDÕES, BURSAS E SINÓVIAS</t>
  </si>
  <si>
    <t>CISTO SINOVIAL - TRATAMENTO CIRÚRGICO</t>
  </si>
  <si>
    <t>ENCURTAMENTO DE TENDÃO - TRATAMENTO CIRÚRGICO</t>
  </si>
  <si>
    <t>SINOVECTOMIA - TRATAMENTO CIRÚRGICO</t>
  </si>
  <si>
    <t>TENOARTROPLASTIA PARA OSSOS DO CARPO</t>
  </si>
  <si>
    <t>TENODESE</t>
  </si>
  <si>
    <t>TENÓLISE NO TÚNEL ÓSTEO FIBROSO</t>
  </si>
  <si>
    <t>TENÓLISE/TENDONESE - TRATAMENTO CIRÚRGICO</t>
  </si>
  <si>
    <t>TENOPLASTIA / ENXERTO DE TENDÃO - TRATAMENTO CIRÚRGICO</t>
  </si>
  <si>
    <t>TENOPLASTIA DE TENDÃO EM OUTRAS REGIÕES</t>
  </si>
  <si>
    <t>TENORRAFIA</t>
  </si>
  <si>
    <t>TENOSSINOVECTOMIA</t>
  </si>
  <si>
    <t>TENOSSINOVITES ESTENOSANTES - TRATAMENTO CIRÚRGICO</t>
  </si>
  <si>
    <t>TRANSPOSIÇÃO DE TENDÃO - TRATAMENTO CIRÚRGICO</t>
  </si>
  <si>
    <t>TUMORES DE TENDÃO OU SINOVIAL - TRATAMENTO CIRÚRGICO</t>
  </si>
  <si>
    <t>ALONGAMENTO DE TENDÕES - TRATAMENTO CRUENTO</t>
  </si>
  <si>
    <t>CURETAGEM OU RESSECÇÃO EM BLOCO DE TUMOR COM RECONSTRUÇÃO E ENXERTO VASCULARIZADO</t>
  </si>
  <si>
    <t>AUTOENXERTO ÓSSEO</t>
  </si>
  <si>
    <t>RESSECÇÃO DE LESÃO COM CIMENTAÇÃO E OSTEOSÍNTESE</t>
  </si>
  <si>
    <t>TUMOR ÓSSEO (RESSECÇÃO COM SUBSTITUIÇÃO)</t>
  </si>
  <si>
    <t>TUMOR ÓSSEO (RESSECÇÃO E ARTRODESE)</t>
  </si>
  <si>
    <t>TUMOR ÓSSEO - TRATAMENTO CIRURGICO</t>
  </si>
  <si>
    <t>TUMOR ÓSSEO (RESSECÇÃO E ENXERTO)</t>
  </si>
  <si>
    <t>TUMOR ÓSSEO (RESSECÇÃO SEGMENTAR)</t>
  </si>
  <si>
    <t>TUMOR ÓSSEO (RESSECÇÃO SIMPLES)</t>
  </si>
  <si>
    <t>ARTROSCOPIA CIRÚRGICA PARA CONDROPLASTIA POR ABRASÃO, PERFURAÇÕES MÚLTIPLAS, REDUÇÃO DE FRATURAS, RESSECÇÃO OU DESBRIDAMENTOS DE FRAGMENTOS TENDÍNEOS, OSTEOCONDROMATOSE, RESSECÇÃO DE BURSAS E CALCIFICAÇÕES TENDÍNEAS, FIXAÇÃO DE FRATURAS E FRAGMENTOS OSTEOCONDRAIS, DESCOMPRESSÃO DO CANAL CARPIANO, SINOVECTOMIA, ENCURTAMENTO DO CUBITAL E ATRODESE EM GERAL</t>
  </si>
  <si>
    <t>ARTROSCOPIA PARA SINOVECTOMIAS E RESSECÇÃO DE MENISCOS</t>
  </si>
  <si>
    <t>ARTROSCOPIA PARA TRATAMENTO DE INFECÇÃO, REMOÇÃO DE CORPOS ESTRANHOS OU FRAGMENTOS LIVRES, SINOVECTOMIA PARCIAL (PLICAS), ADERÊNCIAS, MANIPULAÇÕES, DESBRIDAMENTOS</t>
  </si>
  <si>
    <t>TRANSPLANTE AUTÓLOGO EM JOELHO</t>
  </si>
  <si>
    <t>ARTROSCOPIA CIRÚRGICA PARA MENISCECTOMIA, SUTURA MENISCAL, REMODELAÇÃO DE MENISCO DISCÓIDE, REPARAÇÃO, REFORÇO OU RECONSTRUÇÃO DOS LIGAMENTOS CRUZADOS OU REALINHAMENTO PATELO-FEMORAL</t>
  </si>
  <si>
    <t>ARTROSCOPIA PARA RECONSTRUÇÃO, RETENCIONAMENTO OU REFORÇO DE LIGAMENTO</t>
  </si>
  <si>
    <t>ARTROSCOPIA PARA DESCOMPRESSÃO SUBACROMIAL COM ROTURA DO MANGUITO ROTADOR, RESSECÇÃO DA EXTREMIDADE LATERAL DA CLAVÍCULA, ARTRODESE DO OMBRO, FIXAÇÃO MENISCA</t>
  </si>
  <si>
    <t>ARTROSCOPIA PARA TRATAMENTO DE LUXAÇÃO RECIDIVANTE</t>
  </si>
  <si>
    <t>ARTROSCOPIA CIRÚRGICA PARA DESCOMPRESSÃO DO CANAL CARPIANO, ENCURTAMENTO DO CUBITAL E ATRODESE EM GERAL</t>
  </si>
  <si>
    <t>COLOCAÇÃO DE ÓRTESE OU PRÓTESE TRAQUEAL, TRAQUEOBRÔNQUICA OU BRÔNQUICA, INCLUSIVE POR VIA ENDOSCÓPICA</t>
  </si>
  <si>
    <t>SISTEMA RESPIRATÓRIO E MEDIASTINO</t>
  </si>
  <si>
    <t>FECHAMENTO DE FÍSTULA TRÁQUEO-CUTÂNEA</t>
  </si>
  <si>
    <t>PUNÇÃO TRAQUEAL</t>
  </si>
  <si>
    <t>RESSECÇÃO CARINAL (TRAQUEOBRÔNQUICA)</t>
  </si>
  <si>
    <t>RESSECÇÃO DE TUMOR TRAQUEAL</t>
  </si>
  <si>
    <t>TRAQUEOPLASTIA</t>
  </si>
  <si>
    <t>TRAQUEORRAFIA</t>
  </si>
  <si>
    <t>TRAQUEOSTOMIA COM COLOCAÇÃO DE ÓRTESE OU PRÓTESE TRAQUEAL OU TRAQUEOBRÔNQUICA</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</si>
  <si>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</si>
  <si>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</si>
  <si>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</si>
  <si>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</si>
  <si>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</si>
  <si>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</si>
  <si>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t>
  </si>
  <si>
    <t>BRONCOPLASTIA E/OU ARTERIOPLASTIA</t>
  </si>
  <si>
    <t>BRONCOTOMIA E/OU BRONCORRAFIA</t>
  </si>
  <si>
    <t>COLOCAÇÃO DE MOLDE BRÔNQUICO POR TORACOTOMIA</t>
  </si>
  <si>
    <t>BRONCOPLASTIA E/OU ARTERIOPLASTIA POR VIDEOTORACOSCOPIA</t>
  </si>
  <si>
    <t>BRONCOTOMIA E/OU BRONCORRAFIA POR VIDEOTORACOSCOPIA</t>
  </si>
  <si>
    <t>BULECTOMIA</t>
  </si>
  <si>
    <t>CIRURGIA REDUTORA DO VOLUME PULMONAR</t>
  </si>
  <si>
    <t>CISTO PULMONAR CONGÊNITO - TRATAMENTO CIRÚRGICO</t>
  </si>
  <si>
    <t>CORREÇÃO DE FÍSTULA BRONCO-PLEURAL</t>
  </si>
  <si>
    <t>DRENAGEM TUBULAR ABERTA DE CAVIDADE PULMONAR</t>
  </si>
  <si>
    <t>EMBOLECTOMIA PULMONAR</t>
  </si>
  <si>
    <t>LOBECTOMIA POR MALFORMAÇÃO PULMONAR</t>
  </si>
  <si>
    <t>LOBECTOMIA PULMONAR</t>
  </si>
  <si>
    <t>METASTASECTOMIA PULMONAR</t>
  </si>
  <si>
    <t>NODULECTOMIA</t>
  </si>
  <si>
    <t>PNEUMONECTOMIA</t>
  </si>
  <si>
    <t>PNEUMONECTOMIA DE TOTALIZAÇÃO</t>
  </si>
  <si>
    <t>PNEUMORRAFIA</t>
  </si>
  <si>
    <t>PNEUMOSTOMIA (CAVERNOSTOMIA) COM COSTECTOMIA E ESTOMA CUTÂNEO-CAVITÁRIO</t>
  </si>
  <si>
    <t>POSICIONAMENTO DE AGULHAS RADIATIVAS POR TORACOTOMIA (BRAQUITERAPIA)</t>
  </si>
  <si>
    <t>SEGMENTECTOMIA</t>
  </si>
  <si>
    <t>ENDARTERECTOMIAS</t>
  </si>
  <si>
    <t>BULECTOMIA POR VIDEOTORACOSCOPIA</t>
  </si>
  <si>
    <t>DRENAGEM TUBULAR ABERTA DE CAVIDADE PULMONAR POR VIDEOTORACOSCOPIA</t>
  </si>
  <si>
    <t>LOBECTOMIA PULMONAR POR VIDEOTORACOSCOPIA</t>
  </si>
  <si>
    <t>METASTASECTOMIA PULMONAR POR VIDEOTORACOSCOPIA</t>
  </si>
  <si>
    <t>SEGMENTECTOMIA POR VIDEOTORACOSCOPIA</t>
  </si>
  <si>
    <t>BIÓPSIA</t>
  </si>
  <si>
    <t>BIÓPSIA PERCUTÂNEA DE PLEURA POR AGULHA</t>
  </si>
  <si>
    <t>DESCORTICAÇÃO PULMONAR</t>
  </si>
  <si>
    <t>PLEURECTOMIA</t>
  </si>
  <si>
    <t>PLEURODESE</t>
  </si>
  <si>
    <t>PLEUROSCOPIA</t>
  </si>
  <si>
    <t>PLEUROSTOMIA</t>
  </si>
  <si>
    <t>PUNÇÃO PLEURAL</t>
  </si>
  <si>
    <t>REPLEÇÃO DE CAVIDADE PLEURAL COM SOLUÇÃO DE ANTIBIÓTICO PARA TRATAMENTO DE EMPIEMA</t>
  </si>
  <si>
    <t>RESSECÇÃO DE TUMOR DA PLEURA LOCALIZADO</t>
  </si>
  <si>
    <t>RETIRADA DE DRENO TUBULAR TORÁCICO</t>
  </si>
  <si>
    <t>TENDA PLEURAL</t>
  </si>
  <si>
    <t>TORACOSTOMIA COM DRENAGEM PLEURAL FECHADA</t>
  </si>
  <si>
    <t>TRATAMENTO OPERATÓRIO DA HEMORRAGIA INTRAPLEURAL</t>
  </si>
  <si>
    <t>DESCORTICAÇÃO PULMONAR POR VIDEOTORACOSCOPIA</t>
  </si>
  <si>
    <t>PLEURECTOMIA POR VIDEOTORACOSCOPIA</t>
  </si>
  <si>
    <t>PLEURODESE POR VÍDEO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</si>
  <si>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</si>
  <si>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</si>
  <si>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</si>
  <si>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</si>
  <si>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</si>
  <si>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</si>
  <si>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t>
  </si>
  <si>
    <t>CISTO OU DUPLICAÇÃO BRÔNQUICA OU ESÔFAGICA - TRATAMENTO CIRÚRGICO</t>
  </si>
  <si>
    <t>LIGADURA DE ARTÉRIAS BRÔNQUICAS POR TORACOTOMIA PARA CONTROLE DE HEMOPTISE</t>
  </si>
  <si>
    <t>LIGADURA DO DUCTO-TORÁCICO</t>
  </si>
  <si>
    <t>LINFADENECTOMIA MEDIASTINAL</t>
  </si>
  <si>
    <t>MEDIASTINOSCOPIA</t>
  </si>
  <si>
    <t>MEDIASTINOTOMIA</t>
  </si>
  <si>
    <t>PERICARDIOTOMIA COM ABERTURA PLEURO-PERICÁRDICA</t>
  </si>
  <si>
    <t>RESSECÇÃO DE TUMOR DE MEDIASTINO</t>
  </si>
  <si>
    <t>TIMECTOMIA</t>
  </si>
  <si>
    <t>TRATAMENTO DA MEDIASTINITE</t>
  </si>
  <si>
    <t>VAGOTOMIA TRONCULAR TERAPÊUTICA POR TORACOTOMIA</t>
  </si>
  <si>
    <t>BIÓPSIA DE TUMOR DO MEDIASTINO POR VÍDEO</t>
  </si>
  <si>
    <t>CISTO OU DUPLICAÇÃO BRÔNQUICA OU ESÔFAGICA - TRATAMENTO CIRÚRGICO POR VÍDEO</t>
  </si>
  <si>
    <t>LINFADENECTOMIA MEDIASTINAL POR VÍDEO</t>
  </si>
  <si>
    <t>MEDIASTINOSCOPIA POR VÍDEO</t>
  </si>
  <si>
    <t>MEDIASTINOTOMIA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</si>
  <si>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</si>
  <si>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</si>
  <si>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</si>
  <si>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</si>
  <si>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</si>
  <si>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</si>
  <si>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t>
  </si>
  <si>
    <t>Hérnia diafragmática congênita - tratamento cirúrgico (qualquer via)</t>
  </si>
  <si>
    <t>Hérnia diafragmática congênita - tratamento cirúrgico por vídeo</t>
  </si>
  <si>
    <t>AMPLIAÇÃO DE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</si>
  <si>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</si>
  <si>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</si>
  <si>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</si>
  <si>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</si>
  <si>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</si>
  <si>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COM CIRURGIA VALVAR</t>
  </si>
  <si>
    <t>CORREÇÃO DE CARDIOPATIA CONGÊNITA COM REVASCULARIZAÇÃO DO MIOCÁRDIO</t>
  </si>
  <si>
    <t>REDIRECIONAMENTO DO FLUXO SANGUÍNEO (COM ANASTOMOSE DIRETA, RETALHO, TUBO)</t>
  </si>
  <si>
    <t>RESSECÇÃO (INFUNDÍBULO, SEPTO, MEMBRANAS, BANDAS)</t>
  </si>
  <si>
    <t>PROCEDIMENTO TERAPÊUTICO NAS CARDIOPATIAS CONGÊNITAS, EXCETO ATRIOSSEPTOSTOMIA</t>
  </si>
  <si>
    <t>HEMODINÂMICA - CARDIOLOGIA INTERVENCIONISTA (PROCEDIMENTOS DIAGNÓSTICOS/TERAPÊUTICOS)</t>
  </si>
  <si>
    <t>TRANSPOSIÇÕES (VASOS, CÂMARAS)</t>
  </si>
  <si>
    <t>AMPLIAÇÃO DO ANEL VALVAR</t>
  </si>
  <si>
    <t>VALVOPATIAS</t>
  </si>
  <si>
    <t>CIRURGIA MULTIVALVAR</t>
  </si>
  <si>
    <t>COMISSUROTOMIA VALVAR</t>
  </si>
  <si>
    <t>PLASTIA VALVAR</t>
  </si>
  <si>
    <t>TROCA VALVAR</t>
  </si>
  <si>
    <t>ANEURISMECTOMIA DE VE</t>
  </si>
  <si>
    <t>REVASCULARIZAÇÃO DO MIOCÁRDIO</t>
  </si>
  <si>
    <t>REVASCULARIZAÇÃO DO MIOCÁRDIO COM CIRURGIA VALVAR</t>
  </si>
  <si>
    <t>CÁRDIO-ESTIMULAÇÃO TRANSESOFÁGICA (CETE), TERAPÊUTICA OU DIAGNÓSTICA</t>
  </si>
  <si>
    <t>IMPLANTE DE CARDIODESFIBRILADOR IMPLANTÁVEL - CDI (INCLUI ELETRODOS E GERADOR) - COM DIRETRIZ DE UTILIZAÇÃO</t>
  </si>
  <si>
    <t>IMPLANTE DE MARCAPASSO MULTISSÍTIO (INCLUI ELETRODOS E GERADOR) - COM DIRETRIZ DE UTILIZAÇÃO</t>
  </si>
  <si>
    <t>INSTALAÇÃO DE MARCA-PASSO EPIMIOCÁRDIO TEMPORÁRIO (INCUI ELETRODOS E GERADOR)</t>
  </si>
  <si>
    <t>INSTALAÇÃO DE MARCA-PASSO TEMPORÁRIO (INCUI ELETRODOS E GERADOR)</t>
  </si>
  <si>
    <t>RECOLOCAÇÃO DE ELETRODOS E/OU GERADOR COM OU SEM TROCA DE UNIDADES</t>
  </si>
  <si>
    <t>RETIRADA DO SISTEMA OU TROCA DE GERADOR</t>
  </si>
  <si>
    <t>IMPLANTE DE MARCA-PASSO MONOCAMERAL (GERADOR + ELETRODOS ATRIAL OU VENTRICULAR) - COM DIRETRIZ DE UTILIZAÇÃO</t>
  </si>
  <si>
    <t>IMPLANTE DE MARCA-PASSO BICAMERAL (GERADOR + ELETRODOS ATRIAL E VENTRICULAR) - COM DIRETRIZ DE UTILIZAÇÃO</t>
  </si>
  <si>
    <t>REMOÇÃO DE CABO-ELETRODO DE MARCA-PASSO E/OU CÁRDIO-DESFIBRILADOR IMPLANTÁVEL COM AUXÍLIO DE DILATADOR MECÂNICO, LASER OU RADIOFREQUÊNCIA</t>
  </si>
  <si>
    <t>IMPLANTE DE CARDIODESFIBRILADOR MULTISSÍTIO – TRC-D (GERADOR E ELETRODOS) - COM DIRETRIZ DE UTILIZAÇÃO</t>
  </si>
  <si>
    <t>IMPLANTE DE MONITOR DE EVENTOS (LOOPER IMPLANTÁVEL) - COM DIRETRIZ DE UTILIZAÇÃO</t>
  </si>
  <si>
    <t>COLOCAÇÃO DE BALÃO INTRA-AÓRTICO</t>
  </si>
  <si>
    <t>COLOCAÇÃO DE STENT NA AORTA COM OU SEM CEC</t>
  </si>
  <si>
    <t>INSTALAÇÃO DO CIRCUÍTO DE CIRCULAÇÃO EXTRACORPÓREA CONVENCIONAL</t>
  </si>
  <si>
    <t>INSTALAÇÃO DO CIRCUÍTO DE CIRCULAÇÃO EXTRACORPÓREA EM CRIANÇAS DE BAIXO PESO (10 KG)</t>
  </si>
  <si>
    <t>DERIVAÇÃO CAVO-ATRIAL</t>
  </si>
  <si>
    <t>ANEURISMAS DE AORTA - CORREÇÃO CIRÚRGICA</t>
  </si>
  <si>
    <t>CORREÇÃO CIRÚRGICA DE ANEURISMAS QUALQUER LOCALIZAÇÃO</t>
  </si>
  <si>
    <t>ANGIOPLASTIA TRANSLUMINAL TRANSOPERATÓRIA</t>
  </si>
  <si>
    <t>ARTÉRIA HIPOGÁSTRICA</t>
  </si>
  <si>
    <t>ARTÉRIA MESENTÉRICA INFERIOR</t>
  </si>
  <si>
    <t>ARTÉRIA MESENTÉRICA SUPERIOR</t>
  </si>
  <si>
    <t>ARTÉRIA RENAL - REVASCULARIZAÇÃO</t>
  </si>
  <si>
    <t>CATETERISMO DA ARTÉRIA RADIAL - PARA PAM</t>
  </si>
  <si>
    <t>CORREÇÃO DAS DISSECÇÕES DA AORTA</t>
  </si>
  <si>
    <t>LIGADURA DE CARÓTIDA OU RAMOS</t>
  </si>
  <si>
    <t>PONTE ARTERO-ARTERIAL</t>
  </si>
  <si>
    <t>PONTE AORTO BIILÍACA</t>
  </si>
  <si>
    <t>PONTE AORTO-ILÍACA</t>
  </si>
  <si>
    <t>PONTE AXILO-BIFEMORAL</t>
  </si>
  <si>
    <t>PONTE AXILO-FEMORAL</t>
  </si>
  <si>
    <t>PONTE DISTAL</t>
  </si>
  <si>
    <t>PONTE FÊMORO POPLÍTEA PROXIMAL</t>
  </si>
  <si>
    <t>PONTE FÊMORO-FEMORAL CRUZADA</t>
  </si>
  <si>
    <t>PONTES AORTO-CERVICAIS OU ENDARTERECTOMIAS DOS TRONCOS SUPRA-AÓRTICOS</t>
  </si>
  <si>
    <t>PONTES TRANSCERVICAIS</t>
  </si>
  <si>
    <t>ARTERIOPLASTIA DA FEMORAL PROFUNDA (PROFUNDOPLASTIA)</t>
  </si>
  <si>
    <t>REOPERAÇÃO DE AORTA ABDOMINAL</t>
  </si>
  <si>
    <t>RETIRADA DE ENXERTO INFECTADO</t>
  </si>
  <si>
    <t>REVASCULARIZAÇÃO AORTO-FEMORAL</t>
  </si>
  <si>
    <t>REVASCULARIZAÇÃO ARTERIAL DE MEMBRO SUPERIOR</t>
  </si>
  <si>
    <t>TRATAMENTO CIRÚRGICO DA ISQUEMIA CEREBRAL</t>
  </si>
  <si>
    <t>TRATAMENTO CIRÚRGICO DE SÍNDROME VÉRTEBRO BASILAR</t>
  </si>
  <si>
    <t>TRATAMENTO CIRÚRGICO DE TUMOR CAROTÍDEO</t>
  </si>
  <si>
    <t>TRONCO CELÍACO</t>
  </si>
  <si>
    <t>CIRURGIA DE RESTAURAÇÃO VENOSA COM PONTES</t>
  </si>
  <si>
    <t>CURA CIRÚRGICA DA IMPOTÊNCIA COEUNDI VENOSA</t>
  </si>
  <si>
    <t>CURA CIRÚRGICA DE HIPERTENSÃO PORTAL</t>
  </si>
  <si>
    <t>FULGURAÇÃO DE TELANGIECTASIAS</t>
  </si>
  <si>
    <t>IMPLANTE DE FILTRO DE VEIA CAVA</t>
  </si>
  <si>
    <t>INTERRUPÇÃO CIRÚRGICA VEIA CAVA INFERIOR</t>
  </si>
  <si>
    <t>VARIZES - TRATAMENTO CIRÚRGICO</t>
  </si>
  <si>
    <t>TROMBECTOMIA VENOSA</t>
  </si>
  <si>
    <t>VALVULOPLASTIA OU INTERPOSIÇÃO DE SEGMENTO VALVULADO VENOSO</t>
  </si>
  <si>
    <t>FÍSTULA AORTO-CAVA, RENO-CAVA OU ÍLIO-ILÍACA</t>
  </si>
  <si>
    <t>FÍSTULA ARTERIOVENOSA - COM ENXERTO</t>
  </si>
  <si>
    <t>FÍSTULA ARTERIOVENOSA CERVICAL OU CEFÁLICA EXTRACRANIANA</t>
  </si>
  <si>
    <t>FÍSTULA ARTERIOVENOSA CONGÊNITA - CIRURGIA COMPLEMENTAR</t>
  </si>
  <si>
    <t>FÍSTULA ARTERIOVENOSA CONGÊNITA - CIRURGIA RADICAL</t>
  </si>
  <si>
    <t>FÍSTULA ARTERIOVENOSA CONGÊNITA PARA REDUÇÃO DE FLUXO</t>
  </si>
  <si>
    <t>FÍSTULA ARTERIOVENOSA DIRETA</t>
  </si>
  <si>
    <t>FÍSTULA ARTERIOVENOSA DOS GRANDES VASOS INTRATORÁCICOS</t>
  </si>
  <si>
    <t>FÍSTULA ARTERIOVENOSA DOS MEMBROS</t>
  </si>
  <si>
    <t>TROMBOEMBOLECTOMIA DE FÍSTULA ARTERIOVENOSA</t>
  </si>
  <si>
    <t>HEMODIÁLISE CONTÍNUA</t>
  </si>
  <si>
    <t>HEMODIÁLISE CRÔNICA</t>
  </si>
  <si>
    <t>HEMODEPURAÇÃO DE CASOS AGUDOS (SESSÃO DE HEMODIÁLISE, HEMOFILTRAÇÃO, HEMODIAFILTRAÇÃO ISOLADA, PLASMAFÉRESE OU HEMOPERFUSÃO)</t>
  </si>
  <si>
    <t>ULTRAFILTRAÇÃO</t>
  </si>
  <si>
    <t>HEMODIAFILTRAÇÃO ONLINE (HDF-OL)</t>
  </si>
  <si>
    <t>ANEURISMA ROTO OU TROMBOSADO DE AORTA ABDOMINAL INFRA-RENAL</t>
  </si>
  <si>
    <t>EMBOLECTOMIA OU TROMBO - EMBOLECTOMIA ARTERIAL</t>
  </si>
  <si>
    <t>EXPLORAÇÃO VASCULAR EM TRAUMAS</t>
  </si>
  <si>
    <t>LESÕES VASCULARES CERVICAIS E CÉRVICO TORÁCICAS</t>
  </si>
  <si>
    <t>LESÕES VASCULARES DE MEMBRO INFERIOR OU SUPERIOR</t>
  </si>
  <si>
    <t>LESÕES VASCULARES INTRA-ABDOMINAIS</t>
  </si>
  <si>
    <t>LESÕES VASCULARES TRAUMÁTICAS INTRATORÁCICAS</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</si>
  <si>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</si>
  <si>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</si>
  <si>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</si>
  <si>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</si>
  <si>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</si>
  <si>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COM CINEANGIOCORONARIOGRAFIA, VENTRICULOGRAFIA E ESTUDO ANGIOGRÁFICO OU CINEANGIOGRÁFICO DA AORTA E/OU RAMOS TÓRACO-ABDOMINAIS E/OU MEMBROS</t>
  </si>
  <si>
    <t>CATETERIZAÇÃO CARDÍACA E POR VIA TRANSEPTAL</t>
  </si>
  <si>
    <t>ESTUDO HEMODINÂMICO DAS CARDIOPATIAS CONGÊNITAS EM CRIANÇAS</t>
  </si>
  <si>
    <t>ESTUDO ULTRASSONOGRÁFICO INTRAVASCULAR</t>
  </si>
  <si>
    <t>MAPEAMENTO DE FEIXES ANÔMALOS E FOCOS ECTÓPICOS POR ELETROFISIOLOGIA INTRACAVITÁRIA, COM PROVAS</t>
  </si>
  <si>
    <t>MAPEAMENTO ELETROFISIOLÓGICO CARDÍACO CONVENCIONAL</t>
  </si>
  <si>
    <t>ABLAÇÃO PERCUTÂNEA POR CORRENTE DE RADIOFREQUÊNCIA PARA TRATAMENTO DE ARRITMIAS</t>
  </si>
  <si>
    <t>ANGIOPLASTIA TRANSLUMINAL DA AORTA OU RAMOS OU DA ARTÉRIA PULMONAR E RAMOS</t>
  </si>
  <si>
    <t>ANGIOPLASTIA TRANSLUMINAL PERCUTÂNEA DE MÚLTIPLOS VASOS OU DE BIFURCAÇÃO COM IMPLANTE DE STENT</t>
  </si>
  <si>
    <t>ANGIOPLASTIA TRANSLUMINAL PERCUTÂNEA POR BALÃO</t>
  </si>
  <si>
    <t>ATRIOSSEPTOSTOMIA</t>
  </si>
  <si>
    <t>EMBOLOTERAPIA</t>
  </si>
  <si>
    <t>IMPLANTE DE MARCA-PASSO PROVISÓRIO OU COLOCAÇÃO DE CATETER INTRACAVITÁRIO PARA MONITORIZAÇÃO HEMODINÂMICA</t>
  </si>
  <si>
    <t>IMPLANTE DE PRÓTESE INTRAVASCULAR NA AORTA/PULMONAR OU RAMOS COM OU SEM ANGIOPLASTIA</t>
  </si>
  <si>
    <t>IMPLANTE DE STENT CORONÁRIO COM OU SEM ANGIOPLASTIA POR BALÃO CONCOMITANTE</t>
  </si>
  <si>
    <t>INFUSÃO SELETIVA INTRAVASCULAR DE ENZIMAS TROMBOLÍTICAS</t>
  </si>
  <si>
    <t>OCLUSÃO PERCUTÂNEA DE "SHUNTS" INTRACARDÍACOS</t>
  </si>
  <si>
    <t>OCLUSÃO PERCUTÂNEA DE FÍSTULA E/OU CONEXÕES SISTÊMICO PULMONARES</t>
  </si>
  <si>
    <t>OCLUSÃO PERCUTÂNEA DO CANAL ARTERIAL</t>
  </si>
  <si>
    <t>RECANALIZAÇÃO ARTERIAL NO IAM - ANGIOPLASTIA PRIMÁRIA - COM IMPLANTE DE STENT COM OU SEM SUPORTE CIRCULATÓRIO (BALÃO INTRA-AÓRTICO)</t>
  </si>
  <si>
    <t>RECANALIZAÇÃO MECÂNICA DO IAM POR ANGIOPLASTIA</t>
  </si>
  <si>
    <t>RETIRADA PERCUTÂNEA DE CORPOS ESTRANHOS VASCULARES</t>
  </si>
  <si>
    <t>TRATAMENTO PERCUTÂNEO DO ANEURISMA/DISSECÇÃO DA AORTA</t>
  </si>
  <si>
    <t>VALVOPLASTIA PERCUTÂNEA POR VIA ARTERIAL OU VENOSA</t>
  </si>
  <si>
    <t>VALVOPLASTIA PERCUTÂNEA POR VIA TRANSEPTAL</t>
  </si>
  <si>
    <t>Aterectomia rotacional, direcional ou extracional, com ou sem angioplastia por balão, com ou sem implante de stent</t>
  </si>
  <si>
    <t>ATERECTOMIA PERCUTÂNEA ORIENTADA POR RX</t>
  </si>
  <si>
    <t>IMPLANTE TRANSCATETER DE PRÓTESE VALVAR AÓRTICA (TAVI) - COM DIRETRIZ DE UTILIZAÇÃO</t>
  </si>
  <si>
    <t>Oclusão do apêndice atrial esquerdo</t>
  </si>
  <si>
    <t>Angioplastia transluminal percutânea por balão para tratamento de oclusão coronária crônica com ou sem stent</t>
  </si>
  <si>
    <t xml:space="preserve">Reparo transcateter valvar mitral </t>
  </si>
  <si>
    <t>Implante transcateter de válvula pulmonar (ITVP)</t>
  </si>
  <si>
    <t>DISSECÇÃO DE VEIA PARA IMPLANTAÇÃO DE CATETER CENTRAL DE LONGA PERMANÊNCIA PARA NUTRIÇÃO PARENTERAL PROLONGADA (NPP) OU QUIMIOTERAPIA (QT)</t>
  </si>
  <si>
    <t>IMPLANTE POR PUNÇÃO DE CATETER PARA HEMODIÁLISE</t>
  </si>
  <si>
    <t>INSTALAÇÃO DE CATETER PARA MONITORIZAÇÃO HEMODINÂMICA À BEIRA DO LEITO (SWAN-GANZ)</t>
  </si>
  <si>
    <t>INSTALAÇÃO DE CATETERES INTRACAVITÁRIOS PARA MONITORIZAÇÃO HEMODINÂMICA TEMPORÁRIA</t>
  </si>
  <si>
    <t>INSTALAÇÃO E MANUTENÇÃO DE CIRCUITO PARA ASSISTÊNCIA MECÂNICA CIRCULATÓRIA PROLONGADA (TORACOTOMIA)</t>
  </si>
  <si>
    <t>PUNÇÃO VENOSA PROFUNDA OU DISSECÇÃO DE VEIA PARA COLOCAÇÃO CATETER</t>
  </si>
  <si>
    <t>IMPLANTE CIRÚRGICO DE CATETER DE LONGA PERMANÊNCIA PARA HEMODIÁLISE</t>
  </si>
  <si>
    <t>RETIRADA DE CATETER PARA HEMODIÁLISE</t>
  </si>
  <si>
    <t>COLOCAÇÃO E RETIRADA DE SHUNT TEMPORÁRIO</t>
  </si>
  <si>
    <t>CONSTRUÇÃO DE FISTULA ARTERIOVENOSA</t>
  </si>
  <si>
    <t>RETIRADA DE SHUNT OU DESATIVAÇÃO DE FÍSTULA ARTERIOVENOSA</t>
  </si>
  <si>
    <t>ANASTOMOSE LINFOVENOSA</t>
  </si>
  <si>
    <t>DOENCA DE HODGKIN - ESTADIAMENTO CIRÚRGICO</t>
  </si>
  <si>
    <t>LINFADENECTOMIA</t>
  </si>
  <si>
    <t>LINFANGIOPLASTIA</t>
  </si>
  <si>
    <t>MARSUPIALIZAÇÃO DE LINFOCELE</t>
  </si>
  <si>
    <t>PUNÇÃO BIÓPSIA GANGLIONAR</t>
  </si>
  <si>
    <t>LINFADENECTOMIA PÉLVICA LAPAROSCÓPICA</t>
  </si>
  <si>
    <t>LINFADENECTOMIA RETROPERITONEAL LAPAROSCÓPICA</t>
  </si>
  <si>
    <t>MARSUPIALIZAÇÃO LAPAROSCÓPICA DE LINFOCELE</t>
  </si>
  <si>
    <t>CORREÇÃO CIRÚRGICA DAS ARRITMIAS</t>
  </si>
  <si>
    <t>DRENAGEM DO PERICÁRDIO</t>
  </si>
  <si>
    <t>PERICARDIOCENTESE</t>
  </si>
  <si>
    <t>PERICARDIOTOMIA / PERICARDIECTOMIA</t>
  </si>
  <si>
    <t>DRENAGEM DO PERICÁRDIO POR VÍDEO</t>
  </si>
  <si>
    <t>PERICARDIOTOMIA / PERICARDIECTOMIA POR VÍDEO</t>
  </si>
  <si>
    <t>HIPOTERMIA PROFUNDA COM OU SEM PARADA CIRCULATÓRIA TOTAL</t>
  </si>
  <si>
    <t>BIÓPSIA DO MIOCÁRDIO</t>
  </si>
  <si>
    <t>CARDIOTOMIA (FERIMENTO, CORPO ESTRANHO, EXPLORAÇÃO)</t>
  </si>
  <si>
    <t>RETIRADA DE TUMORES INTRACARDÍACOS</t>
  </si>
  <si>
    <t>ESTUDO ELETROFISIOLÓGICO CARDÍACO COM OU SEM AÇÃO FARMACOLÓGICA</t>
  </si>
  <si>
    <t>MAPEAMENTO ELETROANATÔMICO CARDÍACO TRIDIMENSIONAL (COM DIRETRIZ DE UTILIZAÇÃO)</t>
  </si>
  <si>
    <t>Avaliação do limiar de desfibrilação ventricular</t>
  </si>
  <si>
    <t>Punção do saco pericárdico com introdução de cateter multipolar no espaço pericárdico</t>
  </si>
  <si>
    <t xml:space="preserve">Punção transeptal com introdução de cateter multipolar nas câmaras esquerdas e/ou veias pulmonares </t>
  </si>
  <si>
    <t>ABLAÇÃO PERCUTÂNEA POR CORRENTE DE CRIOABLAÇÃO PARA O TRATAMENTO DA FIBRILAÇÃO ATRIAL PAROXÍSTICA</t>
  </si>
  <si>
    <t>TRATAMENTO CIRÚRGICO DA ATRESIA DE ESÔFAGO COM OU SEM FÍSTULA TRAQUEAL</t>
  </si>
  <si>
    <t>SISTEMA DIGESTIVO E ANEXOS</t>
  </si>
  <si>
    <t>AUTOTRANSPLANTE COM MICROCIRURGIA</t>
  </si>
  <si>
    <t>ESOFAGECTOMIA DISTAL COM OU SEM TORACOTOMIA/ COM OU SEM LINFADENECTOMIA</t>
  </si>
  <si>
    <t>ESOFAGOPLASTIA (COLOPLASTIA, GASTROPLASTIA)</t>
  </si>
  <si>
    <t>ESTENOSE DE ESÔFAGO - TRATAMENTO CIRÚRGICO</t>
  </si>
  <si>
    <t>FARINGO-LARINGO-ESOFAGECTOMIA TOTAL COM OU SEM TORACOTOMIA</t>
  </si>
  <si>
    <t>FÍSTULA TRÁQUEO ESOFÁGICA - TRATAMENTO CIRÚRGICO</t>
  </si>
  <si>
    <t>TRATAMENTO CIRÚRGICO DE FÍSTULA TRAQUEOESOFÁGICA ADQUIRIDA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</si>
  <si>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</si>
  <si>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</si>
  <si>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</si>
  <si>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</si>
  <si>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DO MEGAESÔFAGO</t>
  </si>
  <si>
    <t>TUNELIZAÇÃO ESOFÁGICA</t>
  </si>
  <si>
    <t>ESOFAGORRAFIA</t>
  </si>
  <si>
    <t>ESOFAGOSTOMIA</t>
  </si>
  <si>
    <t>TRATAMENTO CIRÚRGICO DO DIVERTÍCULO ESOFÁGICO</t>
  </si>
  <si>
    <t>TRATAMENTO CIRÚRGICO DO DIVERTÍCULO FARINGOESOFÁGICO</t>
  </si>
  <si>
    <t>REFLUXO GASTROESOFÁGICO - TRATAMENTO CIRÚRGICO</t>
  </si>
  <si>
    <t>RECONSTRUÇÃO DO ESÔFAGO COM TRANSPLANTE DE INTESTINO</t>
  </si>
  <si>
    <t>DISSECÇÃO DO ESÔFAGO TORÁCICO</t>
  </si>
  <si>
    <t>REINTERVENÇÃO SOBRE A TRANSIÇÃO ESÔFAGO GÁSTRICA POR VIDEOLAPAROSCOPIA</t>
  </si>
  <si>
    <t>TRATAMENTO CIRÚRGICO DO MEGAESOFAGO POR VIDEOLAPAROSCOPIA</t>
  </si>
  <si>
    <t>ESOFAGORRAFIA TORÁCICA POR VIDEOTORACOSCOPIA</t>
  </si>
  <si>
    <t>REFLUXO GASTROESOFÁGICO - TRATAMENTO CIRÚRGICO POR VIDEOLAPAROSCOPIA</t>
  </si>
  <si>
    <t>COLOCAÇÃO DE BANDA GÁSTRICA POR VIDEOLAPAROSCOPIA OU VIA LAPAROTÔMICA (COM DIRETRIZ DE UTILIZAÇÃO)</t>
  </si>
  <si>
    <t>CONVERSÃO DE ANASTOMOSE GASTROJEJUNAL</t>
  </si>
  <si>
    <t>DEGASTROGASTRECTOMIA COM OU SEM VAGOTOMIA</t>
  </si>
  <si>
    <t>GASTROSTOMIA CONFECÇÃO / FECHAMENTO</t>
  </si>
  <si>
    <t>GASTRECTOMIA COM OU SEM VAGOTOMIA/ COM OU SEM LINFADENECTOMIA</t>
  </si>
  <si>
    <t>GASTRECTOMIA COM RECONSTRUÇÃO JEJUNAL COM OU SEM TORACOTOMIA</t>
  </si>
  <si>
    <t>GASTRECTOMIA TOTAL OU PARCIALCOM OU SEM LINFADENECTOMIA</t>
  </si>
  <si>
    <t>GASTROENTEROANASTOMOSE</t>
  </si>
  <si>
    <t>GASTRORRAFIA</t>
  </si>
  <si>
    <t>GASTROSTOMIA PARA QUALQUER FINALIDADE</t>
  </si>
  <si>
    <t>TRATAMENTO CIRÚRGICO DAS VARIZES GÁSTRICAS</t>
  </si>
  <si>
    <t>MEMBRANA ANTRAL - TRATAMENTO CIRÚRGICO</t>
  </si>
  <si>
    <t>PILOROPLASTIA</t>
  </si>
  <si>
    <t>GASTROPLASTIA (CIRURGIA BARIÁTRICA) POR VIDEOLAPAROSCOPIA OU VIA LAPAROTÔMICA (COM DIRETRIZ DE UTILIZAÇÃO)</t>
  </si>
  <si>
    <t>VAGOTOMIA (QUALQUER TIPO)</t>
  </si>
  <si>
    <t>GASTRECTOMIA COM OU SEM VAGOTOMIA/ COM OU SEM LINFADENECTOMIA POR VIDEOLAPAROSCOPIA</t>
  </si>
  <si>
    <t>PILOROPLASTIA POR VIDEOLAPAROSCOPIA</t>
  </si>
  <si>
    <t>VAGOTOMIA SUPERSELETIVA OU VAGOTOMIA GÁSTRICA PROXIMAL POR VIDEOLAPAROSCOPIA</t>
  </si>
  <si>
    <t>AMPUTAÇÃO ABDÔMINO-PERINEAL DO RETO</t>
  </si>
  <si>
    <t>INTESTINOS</t>
  </si>
  <si>
    <t>AMPUTAÇÃO DO RETO POR PROCIDÊNCIA</t>
  </si>
  <si>
    <t>ANOMALIA ANORRETAL - TRATAMENTO CIRÚRGICO</t>
  </si>
  <si>
    <t>ANORRETOMIOMECTOMIA</t>
  </si>
  <si>
    <t>APENDICECTOMIA</t>
  </si>
  <si>
    <t>APPLE-PEEL - TRATAMENTO CIRÚRGICO</t>
  </si>
  <si>
    <t>ATRESIA INTESTINAL - TRATAMENTO CIRÚRGICO</t>
  </si>
  <si>
    <t>CIRURGIA DE ABAIXAMENTO</t>
  </si>
  <si>
    <t>CIRURGIA DE ACESSO POSTERIOR</t>
  </si>
  <si>
    <t>CISTO MESENTÉRICO - TRATAMENTO CIRÚRGICO</t>
  </si>
  <si>
    <t>COLECTOMIA COM OU SEM COLOSTOMIA</t>
  </si>
  <si>
    <t>COLECTOMIA COM ÍLEO-RETO-ANASTOMOSE</t>
  </si>
  <si>
    <t>COLECTOMIA COM ILEOSTOMIA</t>
  </si>
  <si>
    <t>COLOCAÇÃO DE SONDA ENTERAL</t>
  </si>
  <si>
    <t>COLOSTOMIA OU ENTEROSTOMIA - CONFECÇÃO / FECHAMENTO</t>
  </si>
  <si>
    <t>COLOTOMIA E COLORRAFIA</t>
  </si>
  <si>
    <t>DESTORÇÃO DE VOLVO POR LAPAROTOMIA OU POR VIA ENDOSCÓPICA</t>
  </si>
  <si>
    <t>DIVERTÍCULO DE MECKEL - EXÉRESE</t>
  </si>
  <si>
    <t>DUPLICAÇÃO DO TUBO DIGESTIVO - TRATAMENTO CIRÚRGICO</t>
  </si>
  <si>
    <t>ENTERECTOMIA</t>
  </si>
  <si>
    <t>ENTERO-ANASTOMOSE</t>
  </si>
  <si>
    <t>ENTEROCOLITE NECROTIZANTE - TRATAMENTO CIRÚRGICO</t>
  </si>
  <si>
    <t>ENTEROPEXIA</t>
  </si>
  <si>
    <t>ENTEROTOMIA E/OU ENTERORRAFIA</t>
  </si>
  <si>
    <t>ESPORÃO RETAL - RESSECÇÃO</t>
  </si>
  <si>
    <t>ESVAZIAMENTO PÉLVICO</t>
  </si>
  <si>
    <t>FECALOMA - REMOÇÃO MANUAL</t>
  </si>
  <si>
    <t>FIXAÇÃO DO RETO</t>
  </si>
  <si>
    <t>ÍLEO MECONIAL - TRATAMENTO CIRÚRGICO</t>
  </si>
  <si>
    <t>INVAGINAÇÃO INTESTINAL COM OU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</si>
  <si>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</si>
  <si>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</si>
  <si>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</si>
  <si>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</si>
  <si>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</si>
  <si>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</si>
  <si>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</si>
  <si>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t>
  </si>
  <si>
    <t>PROCTOCOLECTOMIA COM RESERVATÓRIO ILEAL</t>
  </si>
  <si>
    <t>RESSECÇÃO DE INTESTINO DELGADO</t>
  </si>
  <si>
    <t>RETOSSIGMOIDECTOMIA</t>
  </si>
  <si>
    <t>TUMOR ANORRETAL - RESSECÇÃO</t>
  </si>
  <si>
    <t>AMPUTAÇÃO ABDÔMINO-PERINEAL DO RETO POR VIDEOLAPAROSCOPIA</t>
  </si>
  <si>
    <t>APENDICECTOMIA POR VIDEOLAPAROSCOPIA</t>
  </si>
  <si>
    <t>CIRURGIA DE ABAIXAMENTO POR VIDEOLAPAROSCOPIA</t>
  </si>
  <si>
    <t>CISTO MESENTÉRICO - TRATAMENTO POR VIDEOLAPAROSCOPIA</t>
  </si>
  <si>
    <t>COLECTOMIA COM OU SEM COLOSTOMIA POR VIDEOLAPAROSCOPIA</t>
  </si>
  <si>
    <t>COLECTOMIA COM ÍLEO-RETO-ANASTOMOSE POR VIDEOLAPAROSCOPIA</t>
  </si>
  <si>
    <t>COLECTOMIA COM ILEOSTOMIA POR VIDEOLAPAROSCOPIA</t>
  </si>
  <si>
    <t>DISTORÇÃO DE VOLVO POR VIDEOLAPAROSCOPIA</t>
  </si>
  <si>
    <t>DIVERTÍCULO DE MECKEL - EXÉRESE POR VIDEOLAPAROSCOPIA</t>
  </si>
  <si>
    <t>ENTERECTOMIA POR VIDEOLAPAROSCOPIA</t>
  </si>
  <si>
    <t>ENTERO-ANASTOMOSE POR VIDEOLAPAROSCOPIA</t>
  </si>
  <si>
    <t>ENTEROPEXIA (QUALQUER SEGMENTO) POR VIDEOLAPAROSCOPIA</t>
  </si>
  <si>
    <t>ESVAZIAMENTO PÉLVICO POR VIDEOLAPAROSCOPIA</t>
  </si>
  <si>
    <t>FIXAÇÃO DO RETO POR VIDEOLAPAROSCOPIA</t>
  </si>
  <si>
    <t>PROCTOCOLECTOMIA COM RESERVATÓRIO ILEAL POR VIDEOLAPAROSCOPIA</t>
  </si>
  <si>
    <t>PROCTOCOLECTOMIA POR VIDEOLAPAROSCOPIA</t>
  </si>
  <si>
    <t>RETOSSIGMOIDECTOMIA ABDOMINAL POR VIDEOLAPAROSCOPIA</t>
  </si>
  <si>
    <t>ABSCESSO ANORRETAL - DRENAGEM</t>
  </si>
  <si>
    <t>ABSCESSO ISQUIO-RETAL - DRENAGEM</t>
  </si>
  <si>
    <t>CERCLAGEM ANAL</t>
  </si>
  <si>
    <t>CORPO ESTRANHO DO RETO - RETIRADA</t>
  </si>
  <si>
    <t>CRIPTECTOMIA</t>
  </si>
  <si>
    <t>DILATAÇÃO DO ÂNUS E/OU DO RETO</t>
  </si>
  <si>
    <t>ESFINCTEROPLASTIA ANAL</t>
  </si>
  <si>
    <t>ESTENOSE ANAL - TRATAMENTO CIRÚRGICO</t>
  </si>
  <si>
    <t>EXCISÃO DE PLICOMA</t>
  </si>
  <si>
    <t>FISSURECTOMIA COM OU SEM ESFINCTEROTOMIA</t>
  </si>
  <si>
    <t>FÍSTULA RETO-VAGINAL E FÍSTULA ANAL EM FERRADURA - TRATAMENTO CIRÚRGICO</t>
  </si>
  <si>
    <t>FISTULECTOMIA ANAL</t>
  </si>
  <si>
    <t>FISTULECTOMIA ANORRETAL COM ABAIXAMENTO MUCOSO</t>
  </si>
  <si>
    <t>FISTULECTOMIA PERINEAL</t>
  </si>
  <si>
    <t>HEMORRÓIDAS - LIGADURA ELÁSTICA</t>
  </si>
  <si>
    <t>HEMORRÓIDAS - TRATAMENTO ESCLEROSANTE</t>
  </si>
  <si>
    <t>HEMORROIDECTOMIA ABERTA OU FECHADA, COM OU SEM ESFINCTEROTOMIA</t>
  </si>
  <si>
    <t>LACERAÇÃO ANORRETAL - TRATAMENTO CIRÚRGICO</t>
  </si>
  <si>
    <t>LESÃO ANAL - ELETROCAUTERIZAÇÃO</t>
  </si>
  <si>
    <t>PAPILECTOMIA</t>
  </si>
  <si>
    <t>PÓLIPO RETAL - RESSECÇÃO</t>
  </si>
  <si>
    <t>PROLAPSO RETAL - ESCLEROSE</t>
  </si>
  <si>
    <t>PROLAPSO RETAL - TRATAMENTO CIRÚRGICO</t>
  </si>
  <si>
    <t>RECONSTITUIÇÃO DE ESFINCTER ANAL POR PLÁSTICA MUSCULAR</t>
  </si>
  <si>
    <t>RECONSTRUÇÃO TOTAL ANOPERINEAL</t>
  </si>
  <si>
    <t>TRATAMENTO CIRÚRGICO DE RETOCELE</t>
  </si>
  <si>
    <t>TROMBOSE HEMORROIDÁRIA - EXÉRESE</t>
  </si>
  <si>
    <t>PRURIDO ANAL - TRATAMENTO CIRÚRGICO</t>
  </si>
  <si>
    <t>ESFINCTEROTOMIA</t>
  </si>
  <si>
    <t>Desarterialização hemorroidária transanal com mucopexia guiada por doppler</t>
  </si>
  <si>
    <t>ABSCESSO HEPÁTICO - DRENAGEM CIRÚRGICA</t>
  </si>
  <si>
    <t>ESCLEROSE PERCUTÂNEA DIRIGIDA OU NÃO DE TUMOR HEPÁTICO (ALCOOLIZAÇÃO)</t>
  </si>
  <si>
    <t>ANASTOMOSE BILIODIGESTIVA INTRA-HEPÁTICA</t>
  </si>
  <si>
    <t>ATRESIA DE VIAS BILIARES - TRATAMENTO CIRÚRGICO</t>
  </si>
  <si>
    <t>BIÓPSIA HEPÁTICA POR LAPAROTOMIA</t>
  </si>
  <si>
    <t>BIÓPSIA HEPÁTICA TRANSPARIETAL</t>
  </si>
  <si>
    <t>CATETERISMO ARTERIAL PARA QUIMIOTERAPIA</t>
  </si>
  <si>
    <t>VIDEOLAPAROSCOPIA PARA DIAGNÓSTICO COM OU SEM BIÓPSIAS E PARA OS PROCEDIMENTOS DE DRENAGEM DE COLEÇÕES, LIBERAÇÃO DE BRIDAS/ADERÊNCIAS E/OU RAFIAS</t>
  </si>
  <si>
    <t>CISTO DE COLÉDOCO - TRATAMENTO CIRÚRGICO</t>
  </si>
  <si>
    <t>COLECISTECTOMIA COM OU SEM COLANGIOGRAFIA</t>
  </si>
  <si>
    <t>COLECISTECTOMIA COM FÍSTULA BILIODIGESTIVA</t>
  </si>
  <si>
    <t>COLECISTOJEJUNOSTOMIA</t>
  </si>
  <si>
    <t>COLECISTOSTOMIA</t>
  </si>
  <si>
    <t>COLÉDOCO OU HEPÁTICO-JEJUNOSTOMIA</t>
  </si>
  <si>
    <t>COLÉDOCO OU HEPATICOPLASTIA</t>
  </si>
  <si>
    <t>COLÉDOCO-DUODENOSTOMIA</t>
  </si>
  <si>
    <t>COLEDOCOTOMIA OU COLEDOCOSTOMIA COM OU SEM COLECISTECTOMIA</t>
  </si>
  <si>
    <t>COLEDOSCOPIA INTRA-OPERATÓRIA</t>
  </si>
  <si>
    <t>DERIVAÇÃO PORTO SISTÊMICA</t>
  </si>
  <si>
    <t>DESCONEXÃO ÁZIGOS - PORTAL COM OU SEM ESPLENECTOMIA</t>
  </si>
  <si>
    <t>DESVASCULARIZAÇÃO HEPÁTICA</t>
  </si>
  <si>
    <t>DRENAGEM BILIAR TRANS-HEPÁTICA</t>
  </si>
  <si>
    <t>ENUCLEAÇÃO DE METÁSTASES HEPÁTICAS</t>
  </si>
  <si>
    <t>HEPATORRAFIA</t>
  </si>
  <si>
    <t>HEPATORRAFIA COMPLEXA C/LESÃO DE ESTRUTURAS VASCULARES BILIARES</t>
  </si>
  <si>
    <t>LOBECTOMIA HEPÁTICA</t>
  </si>
  <si>
    <t>PAPILOTOMIA TRANSDUODENAL</t>
  </si>
  <si>
    <t>PUNÇÃO HEPÁTICA PARA DRENAGEM DE ABSCESSOS</t>
  </si>
  <si>
    <t>ABLAÇÃO POR RADIOFREQUÊNCIA/CRIOABLAÇÃO PERCUTÂNEA DO CÂNCER PRIMÁRIO HEPÁTICO GUIADA POR ULTRASSONOGRAFIA E/OU TOMOGRAFIA COMPUTADORIZADA (COM DIRETRIZ DE UTILIZAÇÃO)</t>
  </si>
  <si>
    <t>ABLAÇÃO POR RADIOFREQUÊNCIA/CRIOABLAÇÃO DO CÂNCER PRIMÁRIO HEPÁTICO POR LAPAROTOMIA (COM DIRETRIZ DE UTILIZAÇÃO)</t>
  </si>
  <si>
    <t>ABLAÇÃO POR RADIOFREQUÊNCIA/CRIOABLAÇÃO DO CÂNCER PRIMÁRIO HEPÁTICO POR VIDEOLAPAROSCOPIA (COM DIRETRIZ DE UTILIZAÇÃO)</t>
  </si>
  <si>
    <t>RESSECÇÃO DE CISTO HEPÁTICO COM OU SEM HEPATECTOMIA</t>
  </si>
  <si>
    <t>RESSECÇÃO DE TUMOR DE VESÍCULA OU DA VIA BILIAR COM OU SEM HEPATECTOMIA</t>
  </si>
  <si>
    <t>SEGMENTECTOMIA HEPÁTICA</t>
  </si>
  <si>
    <t>SEQUESTRECTOMIA HEPÁTICA</t>
  </si>
  <si>
    <t>TRATAMENTO CIRÚRGICO DE ESTENOSE CICATRICIAL DAS VIAS BILIARES</t>
  </si>
  <si>
    <t>TRISSEGMENTECTOMIAS</t>
  </si>
  <si>
    <t>ABSCESSO HEPÁTICO - DRENAGEM CIRÚRGICA POR VIDEOLAPAROSCOPIA</t>
  </si>
  <si>
    <t>COLECISTECTOMIA COM OU SEM COLANGIOGRAFIA POR VIDEOLAPAROSCOPIA</t>
  </si>
  <si>
    <t>COLECISTECTOMIA COM FÍSTULA BILIODIGESTIVA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</si>
  <si>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</si>
  <si>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</si>
  <si>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</si>
  <si>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</si>
  <si>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OU SEM COLECISTECTOMIA POR VIDEOLAPAROSCOPIA</t>
  </si>
  <si>
    <t>DESCONEXÃO ÁZIGOS - PORTAL COM OU SEM ESPLENECTOMIA POR VIDEOLAPAROSCOPIA</t>
  </si>
  <si>
    <t>ENUCLEAÇÃO DE METÁSTASES HEPÁTICAS POR VIDEOLAPAROSCOPIA</t>
  </si>
  <si>
    <t>PUNÇÃO HEPÁTICA PARA DRENAGEM DE ABSCESSOS POR VIDEOLAPAROSCOPIA</t>
  </si>
  <si>
    <t>RESSECÇÃO DE CISTO HEPÁTICO COM OU SEM HEPATECTOMIA POR VIDEOLAPAROSCOPIA</t>
  </si>
  <si>
    <t>BIÓPSIA HEPÁTICA POR VIDEOLAPAROSCOPIA</t>
  </si>
  <si>
    <t>BIÓPSIA DE PÂNCREAS</t>
  </si>
  <si>
    <t>BIÓPSIA DE PÂNCREAS POR PUNÇÃO DIRIGIDA</t>
  </si>
  <si>
    <t>ENUCLEAÇÃO DE TUMORES PANCREÁTICOS</t>
  </si>
  <si>
    <t>PANCREATECTOMIA PARCIAL OU TOTAL / SEQUESTRECTOMIA</t>
  </si>
  <si>
    <t>PANCREATECTOMIA CORPO CAUDAL COM PRESERVAÇÃO DO BAÇO</t>
  </si>
  <si>
    <t>PANCREATO-DUODENECTOMIA COM LINFADENECTOMIA</t>
  </si>
  <si>
    <t>PANCREATO-ENTEROSTOMIA</t>
  </si>
  <si>
    <t>PANCREATORRAFIA</t>
  </si>
  <si>
    <t>PSEUDOCISTO PÂNCREAS - DRENAGEM</t>
  </si>
  <si>
    <t>ENUCLEAÇÃO DE TUMORES PANCREÁTICOS POR VIDEOLAPAROSCOPIA</t>
  </si>
  <si>
    <t>PSEUDOCISTO PÂNCREAS - DRENAGEM POR VIDEOLAPAROSCOPIA</t>
  </si>
  <si>
    <t>BIÓPSIA ESPLÊNICA</t>
  </si>
  <si>
    <t>ESPLENECTOMIA TOTAL OU PARCIAL</t>
  </si>
  <si>
    <t>ESPLENORRAFIA</t>
  </si>
  <si>
    <t>ESPLENECTOMIA POR VIDEOLAPAROSCOPIA</t>
  </si>
  <si>
    <t>DIÁLISE PERITONEAL</t>
  </si>
  <si>
    <t>DIÁLISE PERITONEAL AMBULATORIAL CONTÍNUA (CAPD) - TREINAMENTO</t>
  </si>
  <si>
    <t>DIÁLISE PERITONEAL AMBULATORIAL CONTÍNUA (CAPD)</t>
  </si>
  <si>
    <t>EPIPLOPLASTIA</t>
  </si>
  <si>
    <t>IMPLANTE OU RETIRADA DE CATETER PERITONEAL (TENCKHOFF OU OUTROS)</t>
  </si>
  <si>
    <t>ABSCESSO PERINEAL - DRENAGEM CIRÚRGICA</t>
  </si>
  <si>
    <t>SISTEMA GENITAL E REPRODUTOR FEMININO</t>
  </si>
  <si>
    <t>BIÓPSIA DE PAREDE ABDOMINAL</t>
  </si>
  <si>
    <t>CISTO SACRO-COCCÍGEO - TRATAMENTO CIRÚRGICO</t>
  </si>
  <si>
    <t>DIÁSTASE DOS RETOS-ABDOMINAIS - TRATAMENTO CIRÚRGICO</t>
  </si>
  <si>
    <t>HÉRNIA - TRATAMENTO CIRÚRGICO</t>
  </si>
  <si>
    <t>HERNIORRAFIA INGUINAL NO RN OU LACTENTE</t>
  </si>
  <si>
    <t>HERNIORRAFIA COM OU SEM RESSECÇÃO INTESTINAL</t>
  </si>
  <si>
    <t>HERNIORRAFIA CRURAL</t>
  </si>
  <si>
    <t>HERNIORRAFIA EPIGÁSTRICA</t>
  </si>
  <si>
    <t>HERNIORRAFIA INCISIONAL</t>
  </si>
  <si>
    <t>HERNIORRAFIA INGUINAL</t>
  </si>
  <si>
    <t>HERNIORRAFIA LOMBAR</t>
  </si>
  <si>
    <t>HERNIORRAFIA RECIDIVANTE</t>
  </si>
  <si>
    <t>HERNIORRAFIA UMBILICAL</t>
  </si>
  <si>
    <t>LAPAROTOMIA EXPLORADORA PARA BIÓPSIA, DRENAGEM DE ABSCESSO OU LIBERAÇÃO DE BRIDAS EM VIGÊNCIA DE OCLUSÃO</t>
  </si>
  <si>
    <t>NEUROBLASTOMA ABDOMINAL - EXÉRESE</t>
  </si>
  <si>
    <t>ONFALOCELE/GASTROSQUISE - TRATAMENTO CIRÚRGICO</t>
  </si>
  <si>
    <t>PARACENTESE ABDOMINAL</t>
  </si>
  <si>
    <t>PARACENTESE ABDOMINAL LAPAROSCÓPICA</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</si>
  <si>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</si>
  <si>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</si>
  <si>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</si>
  <si>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</si>
  <si>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</si>
  <si>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</si>
  <si>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OU SEM RESSECÇÃO INTESTINAL POR VIDEOLAPAROSCOPIA</t>
  </si>
  <si>
    <t>HERNIORRAFIA CRURAL POR VIDEOLAPAROSCOPIA</t>
  </si>
  <si>
    <t>HERNIORRAFIA INGUINAL POR VIDEOLAPAROSCOPIA</t>
  </si>
  <si>
    <t>HERNIORRAFIA RECIDIVANTE POR VIDEOLAPAROSCOPIA</t>
  </si>
  <si>
    <t>ABSCESSO RENAL OU PERI-RENAL DRENAGEM CIRÚRGICA</t>
  </si>
  <si>
    <t>RIM, BACINETE E SUPRA-RENAL</t>
  </si>
  <si>
    <t>ABSCESSO RENAL OU PERI-RENAL - DRENAGEM PERCUTÂNEA</t>
  </si>
  <si>
    <t>ADRENALECTOMIA</t>
  </si>
  <si>
    <t>ANGIOPLASTIA RENAL</t>
  </si>
  <si>
    <t>ANGIOPLASTIA RENAL TRANSLUMINAL</t>
  </si>
  <si>
    <t>AUTOTRANSPLANTE RENAL</t>
  </si>
  <si>
    <t>BIÓPSIA RENAL CIRÚRGICA</t>
  </si>
  <si>
    <t>CISTO RENAL - ESCLEROTERAPIA PERCUTÂNEA</t>
  </si>
  <si>
    <t>ENDOPIELOTOMIA</t>
  </si>
  <si>
    <t>ESTENOSE DE JUNÇÃO PIELOURETERAL - TRATAMENTO CIRÚRGICO</t>
  </si>
  <si>
    <t>FÍSTULA PIELO-CUTÂNEA - TRATAMENTO CIRÚRGICO</t>
  </si>
  <si>
    <t>LOMBOTOMIA EXPLORADORA</t>
  </si>
  <si>
    <t>MARSUPIALIZAÇÃO DE CISTOS RENAIS</t>
  </si>
  <si>
    <t>NEFRECTOMIA COM URETERECTOMIA</t>
  </si>
  <si>
    <t>NEFRECTOMIA</t>
  </si>
  <si>
    <t>NEFRO OU PIELOENTEROCISTOSTOMIA</t>
  </si>
  <si>
    <t>NEFROLITOTOMIA SIMPLES, ANATRÓFICA OU PERCUTÂNEA</t>
  </si>
  <si>
    <t>NEFROLITOTRIPSIA EXTRACORPÓREA</t>
  </si>
  <si>
    <t>NEFROLITOTRIPSIA PERCUTÂNEA (PNEUMÁTICA OU PNEUMÁTICO-BALÍSTICA – MEC; ELETROHIDRÁULICA -  E.H.; OU ULTRASSOM - U.S.)</t>
  </si>
  <si>
    <t>NEFROPEXIA</t>
  </si>
  <si>
    <t>NEFRORRAFIA</t>
  </si>
  <si>
    <t>NEFROSTOMIA</t>
  </si>
  <si>
    <t>NEFROSTOMIA PERCUTÂNEA</t>
  </si>
  <si>
    <t>NEFROURETERECTOMIA COM RESSECÇÃO VESICAL</t>
  </si>
  <si>
    <t>PIELOLITOTOMIA COM NEFROLITOTOMIA SIMPLES OU ANATRÓFICA</t>
  </si>
  <si>
    <t>PIELOLITOTOMIA</t>
  </si>
  <si>
    <t>PIELOPLASTIA</t>
  </si>
  <si>
    <t>PIELOSTOMIA</t>
  </si>
  <si>
    <t>PIELOTOMIA EXPLORADORA</t>
  </si>
  <si>
    <t>PUNÇÃO ASPIRATIVA RENAL PARA DIAGNÓSTICO DE REJEIÇÃO</t>
  </si>
  <si>
    <t>PUNÇÃO BIÓPSIA RENAL PERCUTÂNEA</t>
  </si>
  <si>
    <t>REVASCULARIZAÇÃO RENAL</t>
  </si>
  <si>
    <t>SINFISIOTOMIA (RIM EM FERRADURA)</t>
  </si>
  <si>
    <t>TRANSURETERO ANASTOMOSE</t>
  </si>
  <si>
    <t>TRATAMENTO CIRÚRGICO DA FÍSTULA PIELO-INTESTINAL</t>
  </si>
  <si>
    <t>TUMOR RENAL - ENUCLEAÇÃO</t>
  </si>
  <si>
    <t>TUMOR WILMS - TRATAMENTO CIRÚRGICO</t>
  </si>
  <si>
    <t>TUMORES RETRO-PERITONEAIS - EXÉRESE</t>
  </si>
  <si>
    <t>ADRENALECTOMIA LAPAROSCÓPICA</t>
  </si>
  <si>
    <t>NEFROPEXIA LAPAROSCÓPICA</t>
  </si>
  <si>
    <t>PIELOPLASTIA LAPAROSCÓPICA</t>
  </si>
  <si>
    <t>PIELOLITOTOMIA LAPAROSCÓPICA</t>
  </si>
  <si>
    <t>NEFROURETERECTOMIA COM RESSECÇÃO VESICAL LAPAROSCÓPICA</t>
  </si>
  <si>
    <t>NEFRECTOMIA LAPAROSCÓPICA</t>
  </si>
  <si>
    <t>NEFROLITOTRIPSIA PERCUTÂNEA A LASER</t>
  </si>
  <si>
    <t>Pieloplastia na criança</t>
  </si>
  <si>
    <t>Pieloplastia laparoscópica unilateral na criança</t>
  </si>
  <si>
    <t>BIÓPSIA CIRÚRGICA DE URETER</t>
  </si>
  <si>
    <t>BIÓPSIA ENDOSCÓPICA DE URETER</t>
  </si>
  <si>
    <t>CATETERISMO URETERAL</t>
  </si>
  <si>
    <t>COLOCAÇÃO CIRÚRGICA DE DUPLO J</t>
  </si>
  <si>
    <t>COLOCAÇÃO ENDOSCÓPICA DE DUPLO J</t>
  </si>
  <si>
    <t>COLOCAÇÃO NEFROSCÓPICA DE DUPLO J</t>
  </si>
  <si>
    <t>COLOCAÇÃO URETEROSCÓPICA DE DUPLO J</t>
  </si>
  <si>
    <t>DILATAÇÃO ENDOSCÓPICA</t>
  </si>
  <si>
    <t>DUPLICAÇÃO PIELOURETERAL - TRATAMENTO CIRÚRGICO</t>
  </si>
  <si>
    <t>FÍSTULA URETERO-CUTÂNEA (TRATAMENTO CIRÚRGICO)</t>
  </si>
  <si>
    <t>FÍSTULA URETERO-INTESTINAL (TRATAMENTO CIRÚRGICO)</t>
  </si>
  <si>
    <t>FÍSTULA URETERO-VAGINAL (TRATAMENTO CIRÚRGICO)</t>
  </si>
  <si>
    <t>MEATOTOMIA ENDOSCÓPICA</t>
  </si>
  <si>
    <t>REIMPLANTE URETEROINTESTINAL</t>
  </si>
  <si>
    <t>REIMPLANTE URETERAL POR VIA EXTRA, INTRA OU TRANSVESICAL</t>
  </si>
  <si>
    <t>REIMPLANTE URETERO-VESICAL</t>
  </si>
  <si>
    <t>RETIRADA ENDOSCÓPICA DE CÁLCULO DE URETER</t>
  </si>
  <si>
    <t>TRANSURETEROSTOMIA</t>
  </si>
  <si>
    <t>URETERECTOMIA</t>
  </si>
  <si>
    <t>URETEROCELE -TRATAMENTO CIRURGICO OU ENDOSCOPICO</t>
  </si>
  <si>
    <t>URETEROILEOCISTOSTOMIA</t>
  </si>
  <si>
    <t>URETEROILEOSTOMIA</t>
  </si>
  <si>
    <t>URETERÓLISE</t>
  </si>
  <si>
    <t>URETEROLITOTOMIA</t>
  </si>
  <si>
    <t>URETEROLITOTRIPSIA EXTRACORPÓREA</t>
  </si>
  <si>
    <t>URETEROPLASTIA</t>
  </si>
  <si>
    <t>URETERORRENOLITOTOMIA</t>
  </si>
  <si>
    <t>URETERORRENOLITOTRIPSIA A LASER</t>
  </si>
  <si>
    <t>URETERORRENOLITOTRIPSIA FLEXÍVEL OU RÍGIDA (MEC., E.H., OU US)</t>
  </si>
  <si>
    <t>URETEROSSIGMOIDOPLASTIA</t>
  </si>
  <si>
    <t>URETEROSSIGMOIDOSTOMIA</t>
  </si>
  <si>
    <t>URETEROSTOMIA CUTÂNEA</t>
  </si>
  <si>
    <t>URETEROTOMIA INTERNA PERCUTÂNEA</t>
  </si>
  <si>
    <t>URETEROTOMIA INTERNA URETEROSCÓPICA FLEXÍVEL OU RÍGIDA</t>
  </si>
  <si>
    <t>URETEROURETEROCISTONEOSTOMIA</t>
  </si>
  <si>
    <t>URETEROURETEROSTOMIA</t>
  </si>
  <si>
    <t>URETEROURETEROSTOMIA LAPAROSCÓPICA</t>
  </si>
  <si>
    <t>CORREÇÃO LAPAROSCÓPICA DE REFLUXO VÉSICO-URETERAL</t>
  </si>
  <si>
    <t>REIMPLANTE URETERO-VESICAL LAPAROSCÓPICO</t>
  </si>
  <si>
    <t>REIMPLANTE URETEROINTESTINAL LAPAROSCÓPICO</t>
  </si>
  <si>
    <t>REFLUXO VÉSICO-URETERAL - TRATAMENTO ENDOSCÓPICO (COM DIRETRIZ DE UTILIZAÇÃO)</t>
  </si>
  <si>
    <t>AMPLIAÇÃO VESICAL</t>
  </si>
  <si>
    <t>BEXIGA PSÓICA</t>
  </si>
  <si>
    <t>BIÓPSIA ENDOSCÓPICA DE BEXIGA</t>
  </si>
  <si>
    <t>BIÓPSIA VESICAL A CÉU ABERTO</t>
  </si>
  <si>
    <t>CÁLCULO VESICAL - EXTRAÇÃO ENDOSCÓPICA</t>
  </si>
  <si>
    <t>CISTECTOMIA</t>
  </si>
  <si>
    <t>CISTOLITOTOMIA</t>
  </si>
  <si>
    <t>CISTOLITOTRIPSIA EXTRACORPÓREA</t>
  </si>
  <si>
    <t>CISTOLITOTRIPSIA PERCUTÂNEA (U.S., E.H., E.C.)</t>
  </si>
  <si>
    <t>CISTOLITOTRIPSIA TRANSURETRAL (U.S., E.H., E.C.)</t>
  </si>
  <si>
    <t>CISTOPLASTIA REDUTORA</t>
  </si>
  <si>
    <t>CISTORRAFIA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</si>
  <si>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</si>
  <si>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</si>
  <si>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</si>
  <si>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</si>
  <si>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</si>
  <si>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</si>
  <si>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</si>
  <si>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RETIRADA ENDOSCÓPICA DE CORPO ESTRANHO QUALQUER LOCALIZAÇÃO</t>
  </si>
  <si>
    <t>ENDOSCOPIA DIAGNÓSTICA OU INTERVENCIONISTA</t>
  </si>
  <si>
    <t>ENDOSCÓPICOS</t>
  </si>
  <si>
    <t>DIVERTICULECTOMIA VESICAL</t>
  </si>
  <si>
    <t>ENTEROCISTOPLASTIA (AMPLIAÇÃO VESICAL)</t>
  </si>
  <si>
    <t>EXTROFIA EM CLOACA - TRATAMENTO CIRÚRGICO</t>
  </si>
  <si>
    <t>EXTROFIA VESICAL - TRATAMENTO CIRÚRGICO</t>
  </si>
  <si>
    <t>FÍSTULA VESICAL - TRATAMENTO CIRÚRGICO</t>
  </si>
  <si>
    <t>INCONTINÊNCIA URINÁRIA - "SLING" VAGINAL OU ABDOMINAL, SINTÉTICO OU AUTÓLOGO</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</si>
  <si>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</si>
  <si>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</si>
  <si>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</si>
  <si>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</si>
  <si>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</si>
  <si>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</si>
  <si>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</si>
  <si>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</si>
  <si>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</si>
  <si>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</si>
  <si>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</si>
  <si>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 - CONFECÇÃO OU FECHAMENTO</t>
  </si>
  <si>
    <t>RETIRADA ENDOSCÓPICA DE DUPLO J</t>
  </si>
  <si>
    <t>NEOBEXIGA CONTINENTE (CUTÂNEA, RETAL OU URETRAL)</t>
  </si>
  <si>
    <t>CISTECTOMIA LAPAROSCÓPICA (INCLUI PRÓSTATA OU ÚTERO)</t>
  </si>
  <si>
    <t>CISTOLITOTRIPSIA A LASER</t>
  </si>
  <si>
    <t>TRATAMENTO DA HIPERATIVIDADE VESICAL: INJEÇÃO INTRAVESICAL DE TOXINA BOTULÍNICA (COM DIRETRIZ DE UTILIZAÇÃO)</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</si>
  <si>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</si>
  <si>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</si>
  <si>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</si>
  <si>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</si>
  <si>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</si>
  <si>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</si>
  <si>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FÍSTULA URETRAL - CORREÇÃO CIRÚRGICA</t>
  </si>
  <si>
    <t>INCONTINÊNCIA URINÁRIA - TRATAMENTO CIRÚRGICO (EXCETO ESFÍNCTER ARTIFICIAL)</t>
  </si>
  <si>
    <t>INJEÇÕES PERIURETRAIS (INCLUINDO URETROCISTOCOPIA)</t>
  </si>
  <si>
    <t>MEATOPLASTIA (RETALHO CUTÂNEO)</t>
  </si>
  <si>
    <t>MEATOTOMIA URETRAL</t>
  </si>
  <si>
    <t>NEOURETRA PROXIMAL (CISTOURETROPLASTIA)</t>
  </si>
  <si>
    <t>RESSECÇÃO DE CARÚNCULA</t>
  </si>
  <si>
    <t>RESSECÇÃO DE VÁLVULA URETRAL POSTERIOR</t>
  </si>
  <si>
    <t>TUMOR URETRAL - EXCISÃO</t>
  </si>
  <si>
    <t>URETROPLASTIA</t>
  </si>
  <si>
    <t>URETROSTOMIA</t>
  </si>
  <si>
    <t>URETROTOMIA INTERNA COM OU SEM PRÓTESE ENDOURETRAL</t>
  </si>
  <si>
    <t>URETRECTOMIA</t>
  </si>
  <si>
    <t>INCONTINÊNCIA URINÁRIA - TRATAMENTO CIRÚRGICO SLING OU ESFÍNCTER ARTIFICIAL (COM DIRETRIZ DE UTILIZAÇÃO)</t>
  </si>
  <si>
    <t>Retirada de implante no tratamento da incontinência urinária masculina - esfincter artificial</t>
  </si>
  <si>
    <t>ABSCESSO DE PRÓSTATA - DRENAGEM</t>
  </si>
  <si>
    <t>BIÓPSIA PROSTÁTICA</t>
  </si>
  <si>
    <t>HEMORRAGIA DA LOJA PROSTÁTICA - EVACUAÇÃO E IRRIGAÇÃO</t>
  </si>
  <si>
    <t>HEMORRAGIA DA LOJA PROSTÁTICA - REVISÃO E/OU HEMOSTASIA ENDOSCÓPICA</t>
  </si>
  <si>
    <t>HIPERTROFIA PROSTÁTICA - IMPLANTE DE PRÓTESE</t>
  </si>
  <si>
    <t>HIPERTROFIA PROSTÁTICA - TRATAMENTO POR DILATAÇÃO</t>
  </si>
  <si>
    <t>PROSTATAVESICULECTOMIA</t>
  </si>
  <si>
    <t>PROSTATECTOMIA</t>
  </si>
  <si>
    <t>ADENOMA - RESSECÇÃO</t>
  </si>
  <si>
    <t>RESSECÇÃO ENDOSCÓPICA DA PRÓSTATA</t>
  </si>
  <si>
    <t>PROSTATAVESICULECTOMIA RADICAL LAPAROSCÓPICA</t>
  </si>
  <si>
    <t>DRENAGEM DE ABSCESSO</t>
  </si>
  <si>
    <t>ELEFANTÍASE PENO-ESCROTAL - TRATAMENTO CIRÚRGICO</t>
  </si>
  <si>
    <t>EXÉRESE DE CISTO ESCROTAL</t>
  </si>
  <si>
    <t>RECONSTRUÇÃO DA BOLSA ESCROTAL COM RETALHO INGUINAL PEDICULADO</t>
  </si>
  <si>
    <t>RESSECÇÃO DA BOLSA ESCROTAL</t>
  </si>
  <si>
    <t>AUTOTRANSPLANTE DE UM TESTÍCULO</t>
  </si>
  <si>
    <t>BIÓPSIA DE TESTÍCULO</t>
  </si>
  <si>
    <t>ESCROTO AGUDO - EXPLORAÇÃO CIRÚRGICA</t>
  </si>
  <si>
    <t>HIDROCELE - CORREÇÃO CIRÚRGICA</t>
  </si>
  <si>
    <t>IMPLANTE DE PRÓTESE TESTICULAR</t>
  </si>
  <si>
    <t>ORQUIDOPEXIA</t>
  </si>
  <si>
    <t>ORQUIECTOMIA</t>
  </si>
  <si>
    <t>PUNÇÃO DA VAGINAL</t>
  </si>
  <si>
    <t>REPARAÇÃO PLÁSTICA (TRAUMA)</t>
  </si>
  <si>
    <t>TORÇÃO DE TESTÍCULO - CURA CIRÚRGICA</t>
  </si>
  <si>
    <t>TUMOR DE TESTÍCULO - RESSECÇÃO</t>
  </si>
  <si>
    <t>VARICOCELE - CORREÇÃO CIRÚRGICA</t>
  </si>
  <si>
    <t>ORQUIDOPEXIA LAPAROSCÓPICA</t>
  </si>
  <si>
    <t>Tumor testicular na criança</t>
  </si>
  <si>
    <t>BIÓPSIA DE EPIDÍDIMO</t>
  </si>
  <si>
    <t>EPIDIDIMECTOMIA</t>
  </si>
  <si>
    <t>EPIDIDIMOVASOPLASTIA (INCLUINDO MICROCIRURGIA)</t>
  </si>
  <si>
    <t>ESPERMATOCELECTOMIA</t>
  </si>
  <si>
    <t>EXPLORAÇÃO CIRÚRGICA DO DEFERENTE</t>
  </si>
  <si>
    <t>VASOVASOANASTOMOSE (EXCETO PARA REVERSÃO DE VASECTOMIA)</t>
  </si>
  <si>
    <t>CIRURGIA DE ESTERILIZAÇÃO MASCULINA (VASECTOMIA) - COM DIRETRIZ DE UTILIZAÇÃO</t>
  </si>
  <si>
    <t>AMPUTAÇÃO PARCIAL OU TOTAL</t>
  </si>
  <si>
    <t>BIÓPSIA PENIANA</t>
  </si>
  <si>
    <t>DOENÇA DE PEYRONIE - TRATAMENTO CIRÚRGICO</t>
  </si>
  <si>
    <t>ELETROCOAGULAÇÃO DE LESÕES CUTÂNEAS</t>
  </si>
  <si>
    <t>EMASCULAÇÃO PARA TRATAMENTO ONCOLÓGICO OU FASCEÍTE NECROTIZANTE</t>
  </si>
  <si>
    <t>EPISPADIA - RECONSTRUÇÃO</t>
  </si>
  <si>
    <t>EPISPADIA COM INCONTINÊNCIA - TRATAMENTO CIRÚRGICO</t>
  </si>
  <si>
    <t>FRATURA DE PÊNIS - TRATAMENTO CIRÚRGICO</t>
  </si>
  <si>
    <t>HIPOSPADIA - TRATAMENTO CIRÚRGICO</t>
  </si>
  <si>
    <t>Implante de prótese peniana inflável</t>
  </si>
  <si>
    <t>IMPLANTE DE PRÓTESE SEMI-RÍGIDA (EXCLUI PRÓTESES INFLÁVEIS)</t>
  </si>
  <si>
    <t>NEOFALOPLASTIA COM OU SEM RECONSTRUÇÃO URETRAL</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</si>
  <si>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</si>
  <si>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</si>
  <si>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</si>
  <si>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</si>
  <si>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</si>
  <si>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</si>
  <si>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</si>
  <si>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</si>
  <si>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</si>
  <si>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</si>
  <si>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t>
  </si>
  <si>
    <t>BIÓPSIA DE VULVA</t>
  </si>
  <si>
    <t>CAUTERIZAÇÃO QUÍMICA, OU ELETROCAUTERIZAÇÃO, OU CRIOCAUTERIZAÇÃO DE LESÕES DA VULVA</t>
  </si>
  <si>
    <t>CLITORIDECTOMIA</t>
  </si>
  <si>
    <t>CLITOROPLASTIA</t>
  </si>
  <si>
    <t>EXCISÃO RADICAL LOCAL DA VULVA</t>
  </si>
  <si>
    <t>EXÉRESE DE GLÂNDULA DE SKENE</t>
  </si>
  <si>
    <t>EXÉRESE DE LESÃO DA VULVA E/OU DO PERÍNEO</t>
  </si>
  <si>
    <t>HIPERTROFIA DOS PEQUENOS LÁBIOS - CORREÇÃO CIRÚRGICA</t>
  </si>
  <si>
    <t>INCISÃO E DRENAGEM DA GLÂNDULA DE BARTHOLIN OU SKENE</t>
  </si>
  <si>
    <t>MARSUPIALIZAÇÃO DA GLÂNDULA DE BARTHOLIN</t>
  </si>
  <si>
    <t>VULVECTOMIA</t>
  </si>
  <si>
    <t>BIÓPSIA DE VAGINA</t>
  </si>
  <si>
    <t>COLPECTOMIA</t>
  </si>
  <si>
    <t>COLPOCLEISE (LEFORT)</t>
  </si>
  <si>
    <t>COLPOPLASTIA</t>
  </si>
  <si>
    <t>COLPORRAFIA OU COLPOPERINEOPLASTIA (INCLUINDO RESSECÇÃO DE SEPTO OU RESSUTURA DE PAREDE VAGINAL)</t>
  </si>
  <si>
    <t>COLPOTOMIA OU CULDOCENTESE</t>
  </si>
  <si>
    <t>EXÉRESE DE CISTO VAGINAL</t>
  </si>
  <si>
    <t>EXTRAÇÃO DE CORPO ESTRANHO</t>
  </si>
  <si>
    <t>FÍSTULA GINECOLÓGICA - TRATAMENTO CIRÚRGICO</t>
  </si>
  <si>
    <t>HIMENOTOMIA</t>
  </si>
  <si>
    <t>NEOVAGINA (CÓLON, DELGADO, TUBO DE PELE)</t>
  </si>
  <si>
    <t>CAUTERIZAÇÃO QUÍMICA, OU ELETROCAUTERIZAÇÃO, OU CRIOCAUTERIZAÇÃO DE LESÕES DA VAGINA</t>
  </si>
  <si>
    <t>ASPIRAÇÃO MANUAL INTRA-UTERINA (AMIU) PÓS-ABORTAMENTO</t>
  </si>
  <si>
    <t>BIÓPSIA DO COLO UTERINO</t>
  </si>
  <si>
    <t>BIÓPSIA DO ENDOMÉTRIO</t>
  </si>
  <si>
    <t>CURETAGEM GINECOLÓGICA SEMIÓTICA E/OU TERAPÊUTICA COM OU SEM DILATAÇÃO DE COLO UTERINO</t>
  </si>
  <si>
    <t>DILATAÇÃO DO COLO UTERINO</t>
  </si>
  <si>
    <t>EXCISÃO DE PÓLIPO CERVICAL</t>
  </si>
  <si>
    <t>HISTERECTOMIA SUBTOTAL (VIA ALTA OU BAIXA)</t>
  </si>
  <si>
    <t>HISTERECTOMIA SUBTOTAL COM ANEXECTOMIA (VIA ALTA OU BAIXA)</t>
  </si>
  <si>
    <t>Histerectomia total - via abdominal</t>
  </si>
  <si>
    <t>HISTERECTOMIA TOTAL (VIA ALTA OU BAIXA)</t>
  </si>
  <si>
    <t>HISTERECTOMIA TOTAL AMPLIADA (VIA ALTA OU BAIXA)</t>
  </si>
  <si>
    <t>HISTERECTOMIA TOTAL COM ANEXECTOMIA (VIA ALTA OU BAIXA)</t>
  </si>
  <si>
    <t>METROPLASTIA</t>
  </si>
  <si>
    <t>MIOMECTOMIA UTERINA</t>
  </si>
  <si>
    <t>TRAQUELECTOMIA - AMPUTAÇÃO, CONIZAÇÃO - (COM OU SEM CIRURGIA DE ALTA FREQUÊNCIA / CAF)</t>
  </si>
  <si>
    <t>HISTEROSCOPIA CIRÚRGICA COM BIÓPSIA E/OU CURETAGEM UTERINA, LISE DE SINÉQUIAS, RETIRADA DE CORPO ESTRANHO</t>
  </si>
  <si>
    <t>Histeroscopia com ressectoscópio para polipectomia, metroplastia, endometrectomia e ressecção de sinéquias</t>
  </si>
  <si>
    <t>HISTEROSCOPIA COM RESSECTOSCÓPIO PARA MIOMECTOMIA, POLIPECTOMIA, METROPLASTIA, ENDOMETRECTOMIA E RESSECÇÃO DE SINÉQUIAS</t>
  </si>
  <si>
    <t>CAUTERIZAÇÃO QUÍMICA, OU ELETROCAUTERIZAÇÃO, OU CRIOCAUTERIZAÇÃO DE LESÕES DE COLO UTERINO</t>
  </si>
  <si>
    <t>HISTERECTOMIA SUBTOTAL LAPAROSCÓPICA COM OU SEM ANEXECTOMIA</t>
  </si>
  <si>
    <t>HISTERECTOMIA TOTAL LAPAROSCÓPICA</t>
  </si>
  <si>
    <t>HISTERECTOMIA TOTAL LAPAROSCÓPICA AMPLIADA</t>
  </si>
  <si>
    <t>HISTERECTOMIA TOTAL LAPAROSCÓPICA COM ANEXECTOMIA</t>
  </si>
  <si>
    <t>MIOMECTOMIA UTERINA LAPAROSCÓPICA</t>
  </si>
  <si>
    <t>IMPLANTE DE DISPOSITIVO INTRA-UTERINO (DIU) NÃO HORMONAL - INCLUI O DISPOSITIVO</t>
  </si>
  <si>
    <t>HISTEROSCOPIA DIAGNÓSTICA COM OU SEM BIÓPSIA</t>
  </si>
  <si>
    <t>Implante subdérmico hormonal para contracepção - inserção</t>
  </si>
  <si>
    <t>Implante subdérmico hormonal para contracepção - remoção</t>
  </si>
  <si>
    <t>Histerectomia total - via vaginal</t>
  </si>
  <si>
    <t>Histeroscopia com ressectoscópio para miomectomia</t>
  </si>
  <si>
    <t>Implante de dispositivo intra-uterino (DIU) hormonal - remoção</t>
  </si>
  <si>
    <t>Implante de dispositivo intra-uterino (DIU) não hormonal - remoção</t>
  </si>
  <si>
    <t>CIRURGIA DE ESTERILIZAÇÃO FEMININA (LAQUEADURA TUBÁRIA / LAQUEADURA TUBÁRIA LAPAROSCÓPICA) - COM DIRETRIZ DE UTILIZAÇÃO</t>
  </si>
  <si>
    <t>NEOSSALPINGOSTOMIA</t>
  </si>
  <si>
    <t>REPERMEABILIZAÇÃO/RECANALIZAÇÃO TUBÁRIA - EXCETO PARA REVERSÃO DE LAQUEADURA TUBÁRIA</t>
  </si>
  <si>
    <t>SALPINGECTOMIA</t>
  </si>
  <si>
    <t>NEOSSALPINGOSTOMIA LAPAROSCÓPICA - EXCETO PARA REVERSÃO DE LAQUEADURA TUBÁRIA</t>
  </si>
  <si>
    <t>RECANALIZAÇÃO TUBÁRIA LAPAROSCÓPICA - EXCETO PARA REVERSÃO DE LAQUEADURA TUBÁRIA</t>
  </si>
  <si>
    <t>SALPINGECTOMIA LAPAROSCÓPICA</t>
  </si>
  <si>
    <t>OOFORECTOMIA OU OOFOROPLASTIA</t>
  </si>
  <si>
    <t>TRANSLOCAÇÃO DE OVÁRIOS</t>
  </si>
  <si>
    <t>OOFOROPLASTIA OU OOFORECTOMIA LAPAROSCÓPICA</t>
  </si>
  <si>
    <t>CORREÇÃO DE DEFEITO LATERAL</t>
  </si>
  <si>
    <t>CORREÇÃO DE ENTEROCELE</t>
  </si>
  <si>
    <t>RETOCISTOCELE E ROTURA PERINEAL - TRATAMENTO CIRÚRGICO</t>
  </si>
  <si>
    <t>PERINEORRAFIA E/OU EPISIOTOMIA E/OU EPISIORRAFIA</t>
  </si>
  <si>
    <t>RECONSTRUÇÃO PERINEAL COM RETALHOS MIOCUTÂNEOS</t>
  </si>
  <si>
    <t>RESSECÇÃO DE TUMOR DO SEPTO RETO-VAGINAL</t>
  </si>
  <si>
    <t>SEIO UROGENITAL - PLÁSTICA</t>
  </si>
  <si>
    <t>TRATAMENTO DE CÂNCER DE OVÁRIO (DEBULKING)</t>
  </si>
  <si>
    <t>CAVIDADE E PAREDES PÉLVICAS</t>
  </si>
  <si>
    <t>CIRURGIA DO PROLAPSO DE CÚPULA VAGINAL</t>
  </si>
  <si>
    <t>CULDOPLASTIA</t>
  </si>
  <si>
    <t>ENDOMETRIOSE - TRATAMENTO CIRÚRGICO</t>
  </si>
  <si>
    <t>LAPAROSCOPIA GINECOLÓGICA COM OU SEM BIÓPSIA - INCLUI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</si>
  <si>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</si>
  <si>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</si>
  <si>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</si>
  <si>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</si>
  <si>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</si>
  <si>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</si>
  <si>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</si>
  <si>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</si>
  <si>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TRATAMENTO DE CÂNCER DE OVÁRIO (DEBULKING) VIA LAPAROSCÓPICA</t>
  </si>
  <si>
    <t>CIRURGIA LAPAROSCÓPICA DO PROLAPSO DE CÚPULA VAGINAL</t>
  </si>
  <si>
    <t>ENDOMETRIOSE - TRATAMENTO CIRÚRGICO VIA LAPAROSCÓPICA</t>
  </si>
  <si>
    <t>LIBERAÇÃO LAPAROSCÓPICA DE ADERÊNCIAS PÉLVICAS, COM OU SEM RESSECÇÃO DE CISTOS PERITONEAIS OU SALPINGOLISE</t>
  </si>
  <si>
    <t>LIGAMENTOPEXIA PÉLVICA LAPAROSCÓPICA</t>
  </si>
  <si>
    <t>OMENTECTOMIA LAPAROSCÓPICA</t>
  </si>
  <si>
    <t>RESSECÇÃO OU LIGADURA LAPAROSCÓPICA DE VARIZES PÉLVICAS</t>
  </si>
  <si>
    <t>SECÇÃO LAPAROSCÓPICA DE LIGAMENTOS ÚTERO-SACROS</t>
  </si>
  <si>
    <t>Endometriose  profunda - tratamento cirúrgico (não inclui ureterólise e abordagem de outros órgãos pélvicos)</t>
  </si>
  <si>
    <t>AMNIORREDUÇÃO OU AMNIOINFUSÃO</t>
  </si>
  <si>
    <t>ASSISTÊNCIA AO TRABALHO DE PARTO</t>
  </si>
  <si>
    <t>Cerclagem do colo uterino via vaginal</t>
  </si>
  <si>
    <t>CERCLAGEM DO COLO UTERINO</t>
  </si>
  <si>
    <t>PARTO CESARIANO (COM DIRETRIZ DE UTILIZAÇÃO)</t>
  </si>
  <si>
    <t>CURETAGEM PÓS-ABORTAMENTO</t>
  </si>
  <si>
    <t>GRAVIDEZ ECTÓPICA - CIRURGIA</t>
  </si>
  <si>
    <t>EMBRIOTOMIA</t>
  </si>
  <si>
    <t>MATURAÇÃO CERVICAL PARA INDUÇÃO DE ABORTAMENTO OU TRABALHO DE PARTO</t>
  </si>
  <si>
    <t>INVERSÃO UTERINA - REDUÇÃO MANUAL OU TRATAMENTO CIRURGICO</t>
  </si>
  <si>
    <t>PARTO POR VIA VAGINAL</t>
  </si>
  <si>
    <t>REVISÃO OBSTÉTRICA DE PARTO OCORRIDO FORA DO HOSPITAL (INCLUI EXAME, DEQUITAÇÃO E SUTURA DE LACERAÇÕES ATÉ DE 2º GRAU)</t>
  </si>
  <si>
    <t>VERSÃO CEFÁLICA EXTERNA</t>
  </si>
  <si>
    <t>GRAVIDEZ  ECTÓPICA - CIRURGIA POR VIDEOLAPAROSCOPIA</t>
  </si>
  <si>
    <t>TRATAMENTO PRÉ-NATAL DAS HIDROCEFALIAS E CISTOS CEREBRAIS</t>
  </si>
  <si>
    <t>Cordocentese guiada por ultrassonografia</t>
  </si>
  <si>
    <t>PUNÇÃO ASPIRATIVA ORIENTADA POR US</t>
  </si>
  <si>
    <t>CORDOCENTESE</t>
  </si>
  <si>
    <t>ECOENDOSCOPIA (ULTRASSOM ENDOSCÓPICO) COM OU SEM PUNÇÃO POR AGULHA</t>
  </si>
  <si>
    <t>Tamponamento uterino para hemorragia pós-parto (pós-cesárea ou parto vaginal) - qualquer tipo de balão intrauterino</t>
  </si>
  <si>
    <t>Cerclagem do colo uterino via abdominal</t>
  </si>
  <si>
    <t>Cerclagem do colo uterino via laparoscópica</t>
  </si>
  <si>
    <t>BIÓPSIA ESTEREOTÁXICA DE ENCÉFALO</t>
  </si>
  <si>
    <t>CIRURGIA INTRACRANIANA POR VIA ENDOSCÓPICA</t>
  </si>
  <si>
    <t>CRANIOTOMIA PARA REMOÇÃO DE CORPO ESTRANHO</t>
  </si>
  <si>
    <t>DERIVAÇÃO VENTRICULAR EXTERNA</t>
  </si>
  <si>
    <t>DRENAGEM ESTEREOTÁXICA - CISTOS, HEMATOMAS OU ABSCESSOS</t>
  </si>
  <si>
    <t>HIPOFISECTOMIA</t>
  </si>
  <si>
    <t>IMPLANTE DE CATETER INTRACRANIANO</t>
  </si>
  <si>
    <t>IMPLANTE DE ELETRODOS E/OU GERADOR PARA ESTIMULAÇÃO CEREBRAL PROFUNDA (COM DIRETRIZ DE UTILIZAÇÃO)</t>
  </si>
  <si>
    <t>IMPLANTE ESTEREOTÁXICO DE CATETER PARA BRAQUITERAPIA</t>
  </si>
  <si>
    <t>LOCALIZAÇÃO ESTEREOTÁXICA DE CORPO ESTRANHO INTRACRANIANO COM REMOÇÃO</t>
  </si>
  <si>
    <t>LOCALIZAÇÃO ESTEREOTÁXICA DE LESÕES INTRACRANIANAS COM REMOÇÃO</t>
  </si>
  <si>
    <t>MICROCIRURGIA PARA TUMORES INTRACRANIANOS</t>
  </si>
  <si>
    <t>MICROCIRURGIA VASCULAR INTRACRANIANA</t>
  </si>
  <si>
    <t>PUNÇÃO SUBDURAL OU VENTRICULAR TRANSFONTANELA</t>
  </si>
  <si>
    <t>RESSECÇÃO DE MUCOCELE FRONTAL</t>
  </si>
  <si>
    <t>SISTEMA DE DERIVAÇÃO VENTRICULAR INTERNA COM VÁLVULAS (INSTALAÇÃO, RETIRADA OU REVISÕES)</t>
  </si>
  <si>
    <t>TERCEIRO VENTRICULOSTOMIA</t>
  </si>
  <si>
    <t>TRATAMENTO CIRÚRGICO DA EPILEPSIA (COM DIRETRIZ DE UTILIZAÇÃO)</t>
  </si>
  <si>
    <t>TRATAMENTO CIRÚRGICO DA FÍSTULA LIQUÓRICA</t>
  </si>
  <si>
    <t>TRATAMENTO CIRÚRGICO DA MENINGOENCEFALOCELE</t>
  </si>
  <si>
    <t>TRATAMENTO CIRÚRGICO DE TUMORES CEREBRAIS COM OU SEM MICROSCOPIA</t>
  </si>
  <si>
    <t>TRATAMENTO CIRÚRGICO DO ABSCESSO ENCEFÁLICO</t>
  </si>
  <si>
    <t>TRATAMENTO CIRÚRGICO DO HEMATOMA EXTRADURAL, SUBDURAL OU INTRACEREBRAL</t>
  </si>
  <si>
    <t>TRATAMENTO CIRÚRGICO DO HEMATOMA SUBDURAL CRÔNICO</t>
  </si>
  <si>
    <t>TRATAMENTO CIRÚRGICO DE TUMORES DA REGIÃO SELAR POR ACESSO ENDOSCÓPICO OU CONVENCIONAL</t>
  </si>
  <si>
    <t>IMPLANTAÇÃO DE HALO PARA RADIOCIRURGIA</t>
  </si>
  <si>
    <t>PROCEDIMENTOS SECUNDÁRIOS</t>
  </si>
  <si>
    <t>RADIOTERAPIA</t>
  </si>
  <si>
    <t>Localização/intervenção estereotáxica de lesões/estruturas de crânio por neuronavegação com intervenção</t>
  </si>
  <si>
    <t>CORDOTOMIA-MIELOTOMIAS POR RADIOFREQUÊNCIA (COM DIRETRIZ DE UTILIZAÇÃO)</t>
  </si>
  <si>
    <t>MICROCIRURGIA A CÉU ABERTO POR RADIOFREQUÊNCIA DA ZONA DE ENTRADA DA RAIZ DORSAL (DREZOTOMIA - DREZ) - COM DIRETRIZ DE UTILIZAÇÃO</t>
  </si>
  <si>
    <t>TAMPÃO SANGÜÍNEO PERIDURAL PARA TRATAMENTO DE CEFALÉIA PÓS PUNÇÃO (NÃO INDICADO NA PROFILAXIA DA CEFALÉIA)</t>
  </si>
  <si>
    <t>BIÓPSIA DE NERVO</t>
  </si>
  <si>
    <t>BLOQUEIO DE NERVO PERIFÉRICO</t>
  </si>
  <si>
    <t>DENERVAÇÃO PERCUTÂNEA DE FACETA ARTICULAR</t>
  </si>
  <si>
    <t>ENXERTO DE NERVO</t>
  </si>
  <si>
    <t>ENXERTO DE NERVO INTERFASCICULAR</t>
  </si>
  <si>
    <t>ENXERTO PARA REPARO DE NERVO</t>
  </si>
  <si>
    <t>EXCISÃO DE TUMORES DOS NERVOS PERIFÉRICOS (COM OU SEM ENXERTO INTERFASCICULAR)</t>
  </si>
  <si>
    <t>EXPLORAÇÃO CIRÚRGICA DE NERVO (NEURÓLISE EXTERNA)</t>
  </si>
  <si>
    <t>EXTIRPAÇÃO DE NEUROMA</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</si>
  <si>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</si>
  <si>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</si>
  <si>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</si>
  <si>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MICRONEURÓLISE INTRANEURAL OU INTRAFASCICULAR</t>
  </si>
  <si>
    <t>MICRONEURÓLISE</t>
  </si>
  <si>
    <t>MICRONEURORRAFIA</t>
  </si>
  <si>
    <t>ANASTOMOSE ESPINO-FACIAL</t>
  </si>
  <si>
    <t>ANASTOMOSE HIPOGLOSSO-FACIAL</t>
  </si>
  <si>
    <t>NEURÓLISE DAS SÍNDROMES COMPRESSIVAS</t>
  </si>
  <si>
    <t>NEUROTRIPSIA</t>
  </si>
  <si>
    <t>REPOSIÇÃO DE FÁRMACO(S) EM BOMBAS IMPLANTADAS</t>
  </si>
  <si>
    <t>RESSECÇÃO DE NEUROMA</t>
  </si>
  <si>
    <t>REVISÃO DE SISTEMA IMPLANTADOS PARA INFUSÃO DE FÁRMACOS</t>
  </si>
  <si>
    <t>SIMPATECTOMIA</t>
  </si>
  <si>
    <t>TRANSPOSIÇÃO DE NERVO</t>
  </si>
  <si>
    <t>MICROCIRURGIA DE NERVOS PERIFÉRICOS</t>
  </si>
  <si>
    <t>SÍNDROME DO CANAL CARPIANO - TRATAMENTO CRUENTO</t>
  </si>
  <si>
    <t>TRATAMENTO CIRÚRGICO DAS NEUROPATIAS COMPRESSIVAS</t>
  </si>
  <si>
    <t>SIMPATECTOMIA POR VIDEOTORACOSCOPIA</t>
  </si>
  <si>
    <t>NEUROTOMIA</t>
  </si>
  <si>
    <t>DESCOMPRESSÃO VASCULAR DE NERVOS CRANIANOS</t>
  </si>
  <si>
    <t>NEUROTOMIA SELETIVA DO TRIGÊMIO</t>
  </si>
  <si>
    <t>BLOQUEIO DO SISTEMA NERVOSO AUTÔNOMO</t>
  </si>
  <si>
    <t>LESÃO DO SISTEMA NERVOSO AUTÔNOMO</t>
  </si>
  <si>
    <t>ESCALENOTOMIA</t>
  </si>
  <si>
    <t>TRATAMENTO DA SÍNDROME DO DESFILADEIRO CÉRVICO TORÁCICO</t>
  </si>
  <si>
    <t>RETIRADA PARA TRANSPLANTE</t>
  </si>
  <si>
    <t>TRANSPLANTE RENAL (RECEPTOR E DOADOR VIVO OU DOADOR FALECIDO)</t>
  </si>
  <si>
    <t>RIM</t>
  </si>
  <si>
    <t>NEFRECTOMIA EM DOADOR VIVO</t>
  </si>
  <si>
    <t>NEFRECTOMIA LAPAROSCÓPICA EM DOADOR VIVO - PARA TRANSPLANTE</t>
  </si>
  <si>
    <t>SESSÃO DE ACUPUNTURA</t>
  </si>
  <si>
    <t>ANALGESIA POR CATETER PERIDURAL</t>
  </si>
  <si>
    <t>BLOQUEIOS ANESTÉSICOS DE NERVOS E ESTÍMULOS NEUROVASCULARES</t>
  </si>
  <si>
    <t>OUTROS PROCEDIMENTOS INVASIVOS</t>
  </si>
  <si>
    <t>ANESTESIA GERAL OU CONDUTIVA PARA REALIZAÇÃO DE BLOQUEIO NEUROLÍTICO</t>
  </si>
  <si>
    <t>BLOQUEIO ANESTÉSICO DE NERVOS CRANIANOS</t>
  </si>
  <si>
    <t>BLOQUEIO ANESTÉSICO DE PLEXO CELÍACO</t>
  </si>
  <si>
    <t>BLOQUEIO ANESTÉSICO SIMPÁTICO</t>
  </si>
  <si>
    <t>BLOQUEIO ANESTÉSICO DE PLEXOS NERVOSOS (LOMBOSSACRO, BRAQUIAL, CERVICAL) PARA TRATAMENTO DE DOR</t>
  </si>
  <si>
    <t>BLOQUEIO DE ARTICULAÇÃO TÊMPORO-MANDIBULAR</t>
  </si>
  <si>
    <t>BLOQUEIO DE GÂNGLIO ESTRELADO COM ANESTÉSICO LOCAL</t>
  </si>
  <si>
    <t>BLOQUEIO DE GÂNGLIO ESTRELADO COM NEUROLÍTICO</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</si>
  <si>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</si>
  <si>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</si>
  <si>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</si>
  <si>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</si>
  <si>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</si>
  <si>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</si>
  <si>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 (COM DIRETRIZ DE UTILIZAÇÃO)</t>
  </si>
  <si>
    <t>INSTALAÇÃO DE BOMBA DE INFUSÃO PARA ANALGESIA EM DOR AGUDA OU CRÔNICA, POR QUALQUER VIA</t>
  </si>
  <si>
    <t>PASSAGEM DE CATÉTER PERIDURAL OU SUBARACNÓIDEO COM BLOQUEIO DE PROVA</t>
  </si>
  <si>
    <t xml:space="preserve">Resolução Normativa nº 465/2021, Art. 8º </t>
  </si>
  <si>
    <t>ANESTESIA (INSERÇÃO DA PLACA PARA BRAQUITERAPIA OFTÁLMICA)</t>
  </si>
  <si>
    <t>ANESTESIA (INSERÇÃO DE CATETERES)</t>
  </si>
  <si>
    <t>ANESTESIA PARA RADIOTERAPIA EXTERNA</t>
  </si>
  <si>
    <t>Atendimento médico do plantonista em sala de recuperação pós-anestésica geral ou pediátrica, por paciente, por hora (até 6 horas)</t>
  </si>
  <si>
    <t>ECG CONVENCIONAL</t>
  </si>
  <si>
    <t>ELETROFISIOLÓGICOS / MECÂNICOS E FUNCIONAIS</t>
  </si>
  <si>
    <t>ECG DE ALTA RESOLUÇÃO</t>
  </si>
  <si>
    <t>TESTE ERGOMÉTRICO (INCLUI ECG BASAL CONVENCIONAL) - COM DIRETRIZ DE UTILIZAÇÃO</t>
  </si>
  <si>
    <t>ESTUDO DA VARIABILIDADE DA FREQUÊNCIA CARDÍACA</t>
  </si>
  <si>
    <t>ERGOESPIROMETRIA OU TESTE CARDIOPULMONAR DE EXERCÍCIO COMPLETO (ESPIROMETRIA FORÇADA, CONSUMO DE O2, PRODUÇÃO DE CO2 E DERIVADOS, ECG, OXIMETRIA)</t>
  </si>
  <si>
    <t>TESTE ERGOMÉTRICO COM MEDIDA DE GASES EXPIRADOS (TESTE CARDIOPULMONAR DE EXERCÍCIO) COM OU SEM ELETROCARDIOGRAMA</t>
  </si>
  <si>
    <t>MANOMETRIA ANORRETAL</t>
  </si>
  <si>
    <t>MANOMETRIA ESOFÁGICA COM OU SEM TESTE PROVOCATIVO</t>
  </si>
  <si>
    <t>MANOMETRIA ESOFÁGICA PARA LOCALIZAÇÃO DOS ESFÍNCTERES PRÉ-PH-METRIA</t>
  </si>
  <si>
    <t>PH-METRIA ESOFÁGICA</t>
  </si>
  <si>
    <t>ESPECTROGRAFIA VOCAL</t>
  </si>
  <si>
    <t>POTENCIAL EVOCADO AUDITIVO DE ESTADO ESTÁVEL - PEAEE (STEADY STATE)</t>
  </si>
  <si>
    <t>PESQUISA DE POTENCIAIS EVOCADOS AUDITIVOS DE TRONCO CEREBRAL (BERA)</t>
  </si>
  <si>
    <t>AUDIOMETRIA TONAL LIMIAR</t>
  </si>
  <si>
    <t>AUDIOMETRIA TONAL LIMIAR CONDICIONADA</t>
  </si>
  <si>
    <t>AUDIOMETRIA VOCAL - PESQUISA DE LIMIAR DE DISCRIMINAÇÃO/INTELIGIBILIDADE (LOGOAUDIOMETRIA)</t>
  </si>
  <si>
    <t>AUDIOMETRIA VOCAL COM MENSAGEM COMPETITIVA (COM DIRETRIZ DE UTILIZAÇÃO)</t>
  </si>
  <si>
    <t>CAMPIMETRIA MANUAL OU COMPUTADORIZADA</t>
  </si>
  <si>
    <t>IMPEDANCIOMETRIA (MEDIDAS DE IMITÂNCIA ACÚSTICA)</t>
  </si>
  <si>
    <t>ELETROENCEFALOGRAMA DE ROTINA, VIGÍLIA OU SONO, HIPERVENTILAÇÃO, FOTOESTIMULAÇÃO, ANALÓGICO OU DIGITAL (EEG/R)</t>
  </si>
  <si>
    <t>EEG INTRA-OPERATÓRIO PARA MONITORIZAÇÃO CIRÚRGICA NÃO NEUROLÓGICA (EEG/IO)</t>
  </si>
  <si>
    <t>ELETROENCEFALOGRAMA DIGITAL QUANTITATIVO (MAPEAMENTO CEREBRAL) COM OU SEM ANÁLISE DE COERÊNCIA</t>
  </si>
  <si>
    <t>ELETROENCEFALOGRAMA ESPECIAL: TERAPIA INTENSIVA, MORTE CEREBRAL, SONO, SEDAÇÃO, EEG PROLONGADO</t>
  </si>
  <si>
    <t>ELETRO-OCULOGRAFIA</t>
  </si>
  <si>
    <t>ELETRO-RETINOGRAFIA</t>
  </si>
  <si>
    <t>ELETROCOCLEOGRAFIA (ECOCHG)</t>
  </si>
  <si>
    <t>ELETROCORTICOGRAFIA INTRA-OPERATÓRIA (ECOG)</t>
  </si>
  <si>
    <t>ELETROGLOTOGRAFIA</t>
  </si>
  <si>
    <t>ELETRONEUROMIOGRAFIA DE QUALQUER SEGMENTO COM OU SEM REGISTRO DE MOVIMENTO INVOLUNTÁRIO</t>
  </si>
  <si>
    <t>ELETRONEUROMIOGRAFIA GENITOPERINEAL</t>
  </si>
  <si>
    <t>EMG PARA MONITORAÇÃO DE QUIMODENERVAÇÃO</t>
  </si>
  <si>
    <t>EMG QUANTITATIVA OU EMG DE FIBRA ÚNICA</t>
  </si>
  <si>
    <t>GUSTOMETRIA</t>
  </si>
  <si>
    <t>MÉTODO DE PROETZ</t>
  </si>
  <si>
    <t>EMISSÕES OTOACÚSTICAS EVOCADAS (TRANSIENTES OU PRODUTO DE DISTORÇÃO) - TESTE DA ORELHINHA</t>
  </si>
  <si>
    <t>PESQUISA DE PARES CRANIANOS RELACIONADOS COM O VIII PAR</t>
  </si>
  <si>
    <t>PESQUISA DO FENÔMENO DE TULLIO</t>
  </si>
  <si>
    <t>POLIGRAFIA DE RECÉM-NASCIDO (PG/RN)</t>
  </si>
  <si>
    <t>POLISSONOGRAFIA COM EEG DE NOITE INTEIRA COM OU SEM TESTE DE CPAP/BIPAP NASAL (INCLUI POLISSONOGRAMAS)</t>
  </si>
  <si>
    <t>POTENCIAL EVOCADO P300</t>
  </si>
  <si>
    <t>POTENCIAL EVOCADO AUDITIVO DE MÉDIA LATÊNCIA (PEA-ML)</t>
  </si>
  <si>
    <t>POTENCIAL SOMATO-SENSITIVO PARA LOCALIZAÇÃO FUNCIONAL DA ÁREA CENTRAL</t>
  </si>
  <si>
    <t>POTENCIAL EVOCADO GÊNITO-CORTICAL (PEGC)</t>
  </si>
  <si>
    <t>POTENCIAL EVOCADO MOTOR - PEM</t>
  </si>
  <si>
    <t>POTENCIAL EVOCADO SOMATO-SENSITIVO - MEMBROS INFERIORES E SUPERIORES (PESS)</t>
  </si>
  <si>
    <t>POTENCIAL VISUAL EVOCADO (PEV)</t>
  </si>
  <si>
    <t>PROVAS DE FUNÇÃO TUBÁRIA</t>
  </si>
  <si>
    <t>TESTES VESTIBULARES ( COM OU SEM PROVA CALÓRICA, COM OU SEM ELETRONISTAGMOGRAFIA)</t>
  </si>
  <si>
    <t>TESTES VESTIBULARES, COM VECTO-ELETRONISTAGMOGRAFIA, COM OU SEM PROVAS CALÓRICAS</t>
  </si>
  <si>
    <t>RINOMANOMETRIA</t>
  </si>
  <si>
    <t>TESTE DE LATÊNCIAS MÚLTIPLAS DE SONO (TLMS)</t>
  </si>
  <si>
    <t>VÍDEO-ELETROENCEFALOGRAFIA CONTÍNUA NÃO INVASIVA (VÍDEO EEG/NT)</t>
  </si>
  <si>
    <t>AVALIAÇÃO DO PROCESSAMENTO AUDITIVO CENTRAL (COM DIRETRIZ DE UTILIZAÇÃO)</t>
  </si>
  <si>
    <t>Vídeoeletroencefalograma contínua invasiva para avaliação de tratamento cirúrgico de epilepsia - a cada 12 horas</t>
  </si>
  <si>
    <t>Teste de impulso cefálico ou vHIT (Vídeo Head Impulse Teste (Vídeo HT))</t>
  </si>
  <si>
    <t>AVALIAÇÃO MUSCULAR POR DINAMOMETRIA COMPUTADORIZADA (ISOCINÉTICA)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</si>
  <si>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</si>
  <si>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</si>
  <si>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</si>
  <si>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PLETISMOGRAFIA OU POR DILUIÇÃO DE GASES</t>
  </si>
  <si>
    <t>MEDIDA DA DIFUSÃO DO MONÓXIDO DE CARBONO</t>
  </si>
  <si>
    <t>MEDIDA DE PICO DE FLUXO EXPIRATÓRIO</t>
  </si>
  <si>
    <t>ESPIROMETRIA FORÇADA - VOLUMES E FLUXOS MÁXIMOS (COM/SEM BD)</t>
  </si>
  <si>
    <t>PROVA DE FUNÇÃO PULMONAR COMPLETA (OU ESPIROMETRIA)</t>
  </si>
  <si>
    <t>OSCILOMETRIA</t>
  </si>
  <si>
    <t>RESISTÊNCIA DAS VIAS AÉREAS POR OSCILOMETRIA</t>
  </si>
  <si>
    <t>RESISTÊNCIA DAS VIAS AÉREAS POR PLETISMOGRAFIA</t>
  </si>
  <si>
    <t>AMNIOSCOPIA</t>
  </si>
  <si>
    <t>COLPOSCOPIA, VULVOSCOPIA, PENISCOPIA, ANUSCOPIA</t>
  </si>
  <si>
    <t>BRONCOSCOPIA COM BIÓPSIA TRANSBRÔNQUICA COM ACOMPANHAMENTO RADIOSCÓPICO</t>
  </si>
  <si>
    <t>BRONCOSCOPIA COM OU SEM BIÓPSIA, ASPIRADO, ESCOVADO, LAVADO BRONCOALVEOLAR, PUNÇÃO, CATETER PROTEGIDO E CURETA</t>
  </si>
  <si>
    <t>CISTOSCOPIA E/OU URETROSCOPIA</t>
  </si>
  <si>
    <t>COLANGIOPANCREATOGRAFIA RETRÓGRADA ENDOSCÓPICA</t>
  </si>
  <si>
    <t>COLONOSCOPIA COM BIÓPSIA E/OU CITOLOGIA COM OU SEM DILATAÇÃO SEGMENTAR OU ESTENOSTOMIA</t>
  </si>
  <si>
    <t>ENDOSCOPIA DIGESTIVA ALTA</t>
  </si>
  <si>
    <t>ENDOSCOPIA DIGESTIVA ALTA COM BIÓPSIA E/OU CITOLOGIA</t>
  </si>
  <si>
    <t>ENTEROSCOPIA</t>
  </si>
  <si>
    <t>LAPAROSCOPIA</t>
  </si>
  <si>
    <t>RETOSSIGMOIDOSCOPIA RÍGIDA OU FLEXÍVEL COM OU SEM BIÓPSIA E/OU CITOLOGIA</t>
  </si>
  <si>
    <t>RETOSSIGMOIDOSCOPIA RÍGIDA OU FLEXÍVEL COM OU SEM POLIPECTOMIA E/OU MUCOSECTOMIA</t>
  </si>
  <si>
    <t>VÍDEO-ENDOSCOPIA DO ESFÍNCTER VELO-PALATINO COM ÓTICA FLEXÍVEL OU RÍGIDA</t>
  </si>
  <si>
    <t>VÍDEO-ENDOSCOPIA NASO-SINUSAL COM ÓTICA FLEXÍVEL OU RÍGIDA</t>
  </si>
  <si>
    <t>VÍDEO-LARINGO-ESTROBOSCOPIA COM ENDOSCÓPIO FLEXÍVEL OU RÍGIDO</t>
  </si>
  <si>
    <t>VÍDEO-FARINGO-LARINGOSCOPIA COM ENDOSCÓPIO FLEXÍVEL OU RÍGIDO</t>
  </si>
  <si>
    <t>URETEROSCOPIA FLEXÍVEL OU RÍGIDO</t>
  </si>
  <si>
    <t>AVALIAÇÃO ENDOSCÓPICA DA DEGLUTIÇÃO (FEES)</t>
  </si>
  <si>
    <t>ENTEROSCOPIA DO INTESTINO DELGADO COM CÁPSULA ENDOSCÓPICA (COM DIRETRIZ DE UTILIZAÇÃO)</t>
  </si>
  <si>
    <t>ARITENOIDECTOMIA MICROCIRÚRGICA ENDOSCÓPICA</t>
  </si>
  <si>
    <t>BIÓPSIAS POR LAPAROSCOPIA</t>
  </si>
  <si>
    <t>CECOSTOMIA</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</si>
  <si>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</si>
  <si>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</si>
  <si>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</si>
  <si>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</si>
  <si>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</si>
  <si>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DESCOMPRESSÃO COLÔNICA POR COLONOSCOPIA</t>
  </si>
  <si>
    <t>DESOBSTRUÇÃO BRÔNQUICA COM LASER OU ELETROCAUTÉRIO</t>
  </si>
  <si>
    <t>DESOBSTRUÇÃO BRÔNQUICA POR BRONCOASPIRAÇÃO</t>
  </si>
  <si>
    <t>DILATAÇÃO DE ESTENOSE BRÔNQUICA</t>
  </si>
  <si>
    <t>DILATAÇÃO PARA TRATAMENTO DE ESTENOSE LARINGO-TRAQUEAL</t>
  </si>
  <si>
    <t>LARINGOSCOPIA/TRAQUEOSCOPIA COM DILATAÇÃO DE ESTENOSE</t>
  </si>
  <si>
    <t>TRATAMENTO ENDOSCÓPICO DA ESTENOSE LARÍNGEA</t>
  </si>
  <si>
    <t>DILATAÇÃO INSTRUMENTAL DO ESÔFAGO, ESTÔMAGO OU DUODENO</t>
  </si>
  <si>
    <t>DILATAÇÃO INSTRUMENTAL E INJEÇÃO DE SUBSTÂNCIA MEDICAMENTOSA POR ENDOSCOPIA</t>
  </si>
  <si>
    <t>DIVERTICULOTOMIA</t>
  </si>
  <si>
    <t>DRENAGEM CAVITÁRIA POR LAPAROSCOPIA</t>
  </si>
  <si>
    <t>ESCLEROSE DE VARIZES DE ESÔFAGO, ESTÔMAGO OU DUODENO</t>
  </si>
  <si>
    <t>ESTENOSTOMIA ENDOSCÓPICA</t>
  </si>
  <si>
    <t>GASTROSTOMIA ENDOSCÓPICA</t>
  </si>
  <si>
    <t>HEMOSTASIA MECÂNICA E/OU TÉRMICA DO ESÔFAGO, ESTÔMAGO OU DUODENO</t>
  </si>
  <si>
    <t>HEMOSTASIA TÉRMICA POR ENDOSCOPIA</t>
  </si>
  <si>
    <t>HEMOSTASIAS DE CÓLON</t>
  </si>
  <si>
    <t>INTRODUÇÃO DE PRÓTESE NO ESÔFAGO</t>
  </si>
  <si>
    <t>JEJUNOSTOMIA ENDOSCÓPICA</t>
  </si>
  <si>
    <t>LARINGOSCOPIA/TRAQUEOSCOPIA COM OU SEM MICROSCOPIA PARA RETIRADA DE PÓLIPO/NÓDULO/PAPILOMA</t>
  </si>
  <si>
    <t>LARINGOSCOPIA COM RETIRADA DE CORPO ESTRANHO DE LARINGE/FARINGE (TUBO FLEXÍVEL)</t>
  </si>
  <si>
    <t>LARINGOSCOPIA DIRETA PARA DIAGNÓSTICO</t>
  </si>
  <si>
    <t>LARINGOSCOPIA/TRAQUEOSCOPIA PARA DIAGNÓSTICO E BIÓPSIA (TUBO RÍGIDO OU FLEXÌVEL)</t>
  </si>
  <si>
    <t>LARINGOSCOPIA/TRAQUEOSCOPIA PARA INTUBAÇÃO ORO OU NASOTRAQUEAL</t>
  </si>
  <si>
    <t>LIGADURA ELÁSTICA DO ESÔFAGO, ESTÔMAGO OU DUODENO</t>
  </si>
  <si>
    <t>MUCOSECTOMIA</t>
  </si>
  <si>
    <t>NASOFIBROLARINGOSCOPIA PARA DIAGNÓSTICO E/OU BIÓPSIA</t>
  </si>
  <si>
    <t>PAPILOTOMIA E DILATAÇÃO BILIAR OU PANCREÁTICA COM OU SEM COLOCAÇÃO DE PROTESE OU DRENO</t>
  </si>
  <si>
    <t>PAPILOTOMIA ENDOSCÓPICA (PARA RETIRADA DE CÁLCULOS COLEDOCIANOS OU DRENAGEM BILIAR)</t>
  </si>
  <si>
    <t>ENDOSCOPIA COM PAPILOTOMIA</t>
  </si>
  <si>
    <t>PASSAGEM DE SONDA NASO-ENTERAL</t>
  </si>
  <si>
    <t>POLIPECTOMIA DE CÓLON</t>
  </si>
  <si>
    <t>POLIPECTOMIA DO ESÔFAGO, ESTÔMAGO E DUODENO</t>
  </si>
  <si>
    <t>RETIRADA DE TUMOR OU PAPILOMA OU POLIPO POR BRONCOSCOPIA</t>
  </si>
  <si>
    <t>TAMPONAMENTO DE VARIZES DO ESÔFAGO E ESTÔMAGO</t>
  </si>
  <si>
    <t>TESTE DA UREASE PARA HELICOBACTER PYLORI (TESTE DE HEALD)</t>
  </si>
  <si>
    <t>TRATAMENTO ENDOSCÓPICO DE HEMOPTISE</t>
  </si>
  <si>
    <t>URETROTOMIA ENDOSCÓPICA</t>
  </si>
  <si>
    <t>LARINGOSCOPIA/TRAQUEOSCOPIA COM LASER PARA EXÉRESE DE PAPILOMA/TUMOR</t>
  </si>
  <si>
    <t>Biópsia endoscópica por órgão</t>
  </si>
  <si>
    <t>PUNÇÃO ASPIRATIVA OU BIÓPSIA ORIENTADA POR IMAGEM</t>
  </si>
  <si>
    <t>Ecobroncoscopia com punção aspirativa com agulha fina</t>
  </si>
  <si>
    <t>Colocação endoscópica de balão intragástrico de longa permanência (9 - 12 meses)</t>
  </si>
  <si>
    <t>Calibração endoscópica de balão de longa permanência</t>
  </si>
  <si>
    <t>Retirada endoscópica de balão intragástrico</t>
  </si>
  <si>
    <t>3-METIL HISTIDINA, DOSAGEM NO SORO</t>
  </si>
  <si>
    <t>BIOQUÍMICA (SANGUE, URINA E OUTROS MATERIAIS)</t>
  </si>
  <si>
    <t>PROCEDIMENTOS LABORATORIAIS</t>
  </si>
  <si>
    <t>5-NUCLEOTIDASE</t>
  </si>
  <si>
    <t>PARACETAMOL (ACETAMINOFENO)</t>
  </si>
  <si>
    <t>ACETILCOLINESTERASE, EM ERITRÓCITOS</t>
  </si>
  <si>
    <t>ÁCIDO ASCÓRBICO (VITAMINA C)</t>
  </si>
  <si>
    <t>ÁCIDO FÓLICO (FOLATO)</t>
  </si>
  <si>
    <t>ÁCIDO LÁCTICO (LACTATO)</t>
  </si>
  <si>
    <t>ÁCIDO ORÓTICO (OROTATO)</t>
  </si>
  <si>
    <t>ÁCIDO OXÁLICO (OXALATO)</t>
  </si>
  <si>
    <t>ÁCIDO PIRÚVICO (PIRUVATO)</t>
  </si>
  <si>
    <t>ÁCIDO SIÁLICO</t>
  </si>
  <si>
    <t>ÁCIDO ÚRICO</t>
  </si>
  <si>
    <t>ÁCIDO VALPRÓICO</t>
  </si>
  <si>
    <t>DOSAGEM DE ANTICONVULSIVANTES</t>
  </si>
  <si>
    <t>ÁCIDOS GRAXOS LIVRES</t>
  </si>
  <si>
    <t>ÁCIDOS ORGÂNICOS (PERFIL QUANTITATIVO)</t>
  </si>
  <si>
    <t>ACILCARNITINAS, PERFIL QUALITATIVO E/OU QUANTITATIVO COM ESPECTROMETRIA DE MASSA EM TANDEM (COM DIRETRIZ DE UTILIZAÇÃO)</t>
  </si>
  <si>
    <t>ALBUMINA</t>
  </si>
  <si>
    <t>ALDOLASE</t>
  </si>
  <si>
    <t>ALFA-1-ANTITRIPSINA, DOSAGEM NO SORO</t>
  </si>
  <si>
    <t>ALFA-1-GLICOPROTEÍNA ÁCIDA</t>
  </si>
  <si>
    <t>ALFA-2-MACROGLOBULINA</t>
  </si>
  <si>
    <t>ALUMÍNIO</t>
  </si>
  <si>
    <t>AMILASE</t>
  </si>
  <si>
    <t>AMILASE TOTAL E PANCREÁTICA</t>
  </si>
  <si>
    <t>AMINOÁCIDOS, FRACIONAMENTO E QUANTIFICAÇÃO</t>
  </si>
  <si>
    <t>DOSAGEM DE ANTIARRITMICOS</t>
  </si>
  <si>
    <t>DOSAGEM DE ANTIDEPRESSIVOS</t>
  </si>
  <si>
    <t>AMÔNIA</t>
  </si>
  <si>
    <t>DOSAGEM DE ANTIMICROBIANOS</t>
  </si>
  <si>
    <t>APOLIPOPROTEÍNA A (APO A)</t>
  </si>
  <si>
    <t>APOLIPOPROTEÍNA B (APO B)</t>
  </si>
  <si>
    <t>DOSAGEM DE BARBITÚRICOS</t>
  </si>
  <si>
    <t>BETA-GLICURONIDASE</t>
  </si>
  <si>
    <t>BILIRRUBINAS</t>
  </si>
  <si>
    <t>CÁLCIO</t>
  </si>
  <si>
    <t>CÁLCIO IÔNICO</t>
  </si>
  <si>
    <t>CAPACIDADE DE FIXAÇÃO DE FERRO</t>
  </si>
  <si>
    <t>CARNITINA LIVRE - PESQUISA E/OU DOSAGEM</t>
  </si>
  <si>
    <t>CARNITINA TOTAL E FRAÇÕES - PESQUISA E/OU DOSAGEM</t>
  </si>
  <si>
    <t>CAROTENO</t>
  </si>
  <si>
    <t>CERULOPLASMINA</t>
  </si>
  <si>
    <t>DOSAGEM DE IMUNOSSUPRESSORES</t>
  </si>
  <si>
    <t>CLEARANCE DE ÁCIDO ÚRICO</t>
  </si>
  <si>
    <t>CLEARANCE DE CREATININA</t>
  </si>
  <si>
    <t>CLEARANCE DE FOSFATO</t>
  </si>
  <si>
    <t>CLEARANCE DE URÉIA</t>
  </si>
  <si>
    <t>CLORO</t>
  </si>
  <si>
    <t>COBRE</t>
  </si>
  <si>
    <t>COLESTEROL (HDL)</t>
  </si>
  <si>
    <t>COLESTEROL (LDL)</t>
  </si>
  <si>
    <t>COLESTEROL TOTAL</t>
  </si>
  <si>
    <t>CREATINA</t>
  </si>
  <si>
    <t>CREATININA</t>
  </si>
  <si>
    <t>CREATINO FOSFOQUINASE</t>
  </si>
  <si>
    <t>CREATINO FOSFOQUINASE - CK MASSA</t>
  </si>
  <si>
    <t>CREATINO FOSFOQUINASE - FRAÇÃO MB</t>
  </si>
  <si>
    <t>CREATINO FOSFOQUINASE - FRAÇÃO MB - ATIVIDADE</t>
  </si>
  <si>
    <t>AMINOÁCIDOS URINÁRIOS OU PLASMÁTICOS, ANÁLISE QUANTITATIVA</t>
  </si>
  <si>
    <t>GENÉTICA</t>
  </si>
  <si>
    <t>CURVA GLICÊMICA (4 DOSAGENS) VIA ORAL OU ENDOVENOSA</t>
  </si>
  <si>
    <t>DESIDROGENASE ALFA-HIDROXIBUTÍRICA</t>
  </si>
  <si>
    <t>DESIDROGENASE GLUTÂMICA</t>
  </si>
  <si>
    <t>DESIDROGENASE LÁCTICA</t>
  </si>
  <si>
    <t>DESIDROGENASE LÁCTICA - ISOENZIMAS FRACIONADAS</t>
  </si>
  <si>
    <t>DOSAGEM DE BENZODIAZEPÍNICOS</t>
  </si>
  <si>
    <t>DOSAGEM DE DIGITÁLICOS</t>
  </si>
  <si>
    <t>ELETROFORESE DE PROTEÍNAS</t>
  </si>
  <si>
    <t>ELETROFORESE DE GLICOPROTEÍNAS</t>
  </si>
  <si>
    <t>ELETROFORESE DE LIPOPROTEÍNAS</t>
  </si>
  <si>
    <t>ENOLASE NEURÔNIO-ESPECÍFICA</t>
  </si>
  <si>
    <t>ETOSUXIMIDA</t>
  </si>
  <si>
    <t>FENILALANINA, DOSAGEM</t>
  </si>
  <si>
    <t>FERRO SÉRICO</t>
  </si>
  <si>
    <t>FORMALDEÍDO</t>
  </si>
  <si>
    <t>FOSFATASE ÁCIDA FRAÇÃO PROSTÁTICA</t>
  </si>
  <si>
    <t>FOSFATASE ÁCIDA TOTAL</t>
  </si>
  <si>
    <t>FOSFATASE ALCALINA</t>
  </si>
  <si>
    <t>FOSFATASE ALCALINA COM FRACIONAMENTO DE ISOENZIMAS</t>
  </si>
  <si>
    <t>FOSFATASE ALCALINA FRAÇÃO ÓSSEA</t>
  </si>
  <si>
    <t>FOSFATASE ALCALINA TERMO-ESTÁVEL</t>
  </si>
  <si>
    <t>FOSFOLIPÍDIOS (RELAÇÃO LECITINA/ESFINGOMIELINA), AVALIAÇÃO DA MATURIDADE PULMONAR FETAL</t>
  </si>
  <si>
    <t>LÍQUIDOS (CEFALORRAQUEANO (LÍQUOR), SEMINAL, AMNIÓTICO, SINOVIAL E OUTROS)</t>
  </si>
  <si>
    <t>FÓSFORO</t>
  </si>
  <si>
    <t>FÓSFORO, PROVA DE REABSORÇÃO TUBULAR</t>
  </si>
  <si>
    <t>FRUTOSAMINAS (PROTEÍNAS GLICOSILADAS)</t>
  </si>
  <si>
    <t>FRUTOSE</t>
  </si>
  <si>
    <t>GALACTOSE</t>
  </si>
  <si>
    <t>GALACTOSE-1-FOSFATO URIDILTRANSFERASE (COM DIRETRIZ DE UTILIZAÇÃO)</t>
  </si>
  <si>
    <t>GAMA-GLUTAMIL TRANSFERASE</t>
  </si>
  <si>
    <t>GASOMETRIA (PH, PCO2, TCO2, PO2, SAT O2, HCO3, EXCESSO DE BASE)</t>
  </si>
  <si>
    <t>HEMOGRAMA COMPLETO [INCLUI: CONTAGEM GLOBAL DE LEUCÓCITOS; CONTAGEM GLOBAL DE ERITRÓCITOS; HEMATÓCRITO; HEMOGLOBINA; ÍNDICES HEMATIMÉTRICOS; CONTAGEM GLOBAL DE PLAQUETAS; CONTAGEM DIFERENCIAL DE LEUCÓCITOS (NEUTRÓFILOS, BASTÕES, EOSINÓFILOS, BASÓFILOS, MONÓCITOS, LINFÓCITOS); E EXAME MICROSCÓPICO DE ESFREGAÇO DE SANGUE CORADO]</t>
  </si>
  <si>
    <t>LACTOSE, TESTE DE TOLERÂNCIA</t>
  </si>
  <si>
    <t>POTÁSSIO</t>
  </si>
  <si>
    <t>SÓDIO</t>
  </si>
  <si>
    <t>GLICEMIA APÓS SOBRECARGA COM GLICOSE</t>
  </si>
  <si>
    <t>GLICOSE</t>
  </si>
  <si>
    <t>GLICOSE-6-FOSFATO DESIDROGENASE (G6PD)</t>
  </si>
  <si>
    <t>HAPTOGLOBINA</t>
  </si>
  <si>
    <t>HEMOGLOBINA GLICOSILADA</t>
  </si>
  <si>
    <t>HEMOGLOBINA PLASMÁTICA LIVRE</t>
  </si>
  <si>
    <t>DETERMINAÇÃO DA ATIVIDADE ENZIMÁTICA DA HEXOSAMINIDASE A E TOTAL EM SORO, LEUCÓCITOS OU FIBROBLASTOS</t>
  </si>
  <si>
    <t>HEXOSAMINIDASE A, DOSAGEM</t>
  </si>
  <si>
    <t>HIDROXIPROLINA</t>
  </si>
  <si>
    <t>HOMOCISTEÍNA - PESQUISA E/OU DOSAGEM</t>
  </si>
  <si>
    <t>LIPASE</t>
  </si>
  <si>
    <t>LÍTIO</t>
  </si>
  <si>
    <t>MAGNÉSIO</t>
  </si>
  <si>
    <t>MIOGLOBINA</t>
  </si>
  <si>
    <t>MIOGLOBINA, DOSAGEM OU PESQUISA</t>
  </si>
  <si>
    <t>URINÁLISE</t>
  </si>
  <si>
    <t>OSMOLALIDADE</t>
  </si>
  <si>
    <t>PIRUVATO QUINASE</t>
  </si>
  <si>
    <t>PIRUVATO QUINASE, TRIAGEM PARA DEFICIÊNCIA</t>
  </si>
  <si>
    <t>PORFIRINAS, FRACIONAMENTO</t>
  </si>
  <si>
    <t>PRÉ-ALBUMINA</t>
  </si>
  <si>
    <t>PROTEÍNAS TOTAIS</t>
  </si>
  <si>
    <t>GLOBULINA</t>
  </si>
  <si>
    <t>BICARBONATO</t>
  </si>
  <si>
    <t>SACAROSE, TESTE DE TOLERÂNCIA</t>
  </si>
  <si>
    <t>SUCCINIL ACETONA (COM DIRETRIZ DE UTILIZAÇÃO)</t>
  </si>
  <si>
    <t>DOSAGEM DE TEOFILINA</t>
  </si>
  <si>
    <t>TESTE DE TOLERÂNCIA A INSULINA OU HIPOGLICEMIANTES ORAIS</t>
  </si>
  <si>
    <t>TIROSINA</t>
  </si>
  <si>
    <t>TRANSAMINASE OXALACÉTICA (ASPARTATO AMINOTRANSFERASE)</t>
  </si>
  <si>
    <t>TRANSAMINASE PIRÚVICA (ALANINA AMINOTRANSFERASE)</t>
  </si>
  <si>
    <t>TRANSFERRINA</t>
  </si>
  <si>
    <t>TRIGLICERÍDEOS</t>
  </si>
  <si>
    <t>TRIPSINA IMUNO REATIVA (IRT)</t>
  </si>
  <si>
    <t>TROPONINA</t>
  </si>
  <si>
    <t>URÉIA</t>
  </si>
  <si>
    <t>UROBILINOGÊNIO</t>
  </si>
  <si>
    <t>VITAMINA A</t>
  </si>
  <si>
    <t>VITAMINA E, PESQUISA E/OU DOSAGEM (COM DIRETRIZ DE UTILIZAÇÃO)</t>
  </si>
  <si>
    <t>XILOSE, TESTE DE ABSORÇÃO</t>
  </si>
  <si>
    <t>LIPÍDIOS TOTAIS</t>
  </si>
  <si>
    <t>MALTOSE, TESTE DE TOLERÂNCIA</t>
  </si>
  <si>
    <t>MUCOPOLISSACARIDOSE, PESQUISA</t>
  </si>
  <si>
    <t>OCITOCINASE</t>
  </si>
  <si>
    <t>PROCALCITONINA, DOSAGEM (COM DIRETRIZ DE UTILIZAÇÃO)</t>
  </si>
  <si>
    <t>COLESTEROL (VLDL)</t>
  </si>
  <si>
    <t>TESTE ORAL DE TOLERÂNCIA À GLICOSE</t>
  </si>
  <si>
    <t>ELETROFORESE DE PROTEÍNAS DE ALTA RESOLUÇÃO (COM DIRETRIZ DE UTILIZAÇÃO)</t>
  </si>
  <si>
    <t>IMUNOFIXAÇÃO PARA PROTEÍNAS (COM DIRETRIZ DE UTILIZAÇÃO)</t>
  </si>
  <si>
    <t>PERFIL LIPÍDICO / LIPIDOGRAMA (LÍPIDIOS TOTAIS, COLESTEROL, TRIGLICERÍDIOS E ELETROFORESE LIPOPROTEÍNAS) - PESQUISA E/OU DOSAGEM</t>
  </si>
  <si>
    <t>PAPP-A</t>
  </si>
  <si>
    <t>PEPTÍDEO NATRIURÉTICO</t>
  </si>
  <si>
    <t>VITAMINA D3 COLECALCIFEROL (25-OH-D3)</t>
  </si>
  <si>
    <t>DOSAGEM QUANTITATIVA DE ÁCIDOS GRAXOS DE CADEIA MUITO LONGA PARA O DIAGNÓSTICO DE ERROS INATOS DO METABOLISMO (EIM)</t>
  </si>
  <si>
    <t>ALFA-1-ANTITRIPSINA</t>
  </si>
  <si>
    <t>SWAB ANAL, PESQUISA DE OVOS DE ENTEROBIUS VERMICULARIS</t>
  </si>
  <si>
    <t>PH FECAL</t>
  </si>
  <si>
    <t>COPROLÓGICO FUNCIONAL (CARACTERES, PH, DIGESTIBILIDADE, AMÔNIA, ÁCIDOS ORGÂNICOS E INTERPRETAÇÃO)</t>
  </si>
  <si>
    <t>GORDURA FECAL, DOSAGEM</t>
  </si>
  <si>
    <t>HEMATOXILINA FÉRRICA, PESQUISA DE PROTOZOÁRIOS</t>
  </si>
  <si>
    <t>IDENTIFICAÇÃO DE HELMINTOS, EXAME DE FRAGMENTOS NAS FEZES</t>
  </si>
  <si>
    <t>LARVAS, PESQUISA NAS FEZES</t>
  </si>
  <si>
    <t>LEUCÓCITOS E HEMÁCIAS, PESQUISA DAS FEZES</t>
  </si>
  <si>
    <t>LEVEDURAS, PESQUISA NAS FEZES</t>
  </si>
  <si>
    <t>EXAME PARASITOLÓGICO DAS FEZES</t>
  </si>
  <si>
    <t>EXAME PARASITOLÓGICO DAS FEZES COM MÉTODO DE CONSERVAÇÃO E COLHEITA MÚLTIPLA</t>
  </si>
  <si>
    <t>SANGUE OCULTO, PESQUISA</t>
  </si>
  <si>
    <t>SCHISTOSOMA MANSONI, PESQUISA DE OVOS EM FRAGMENTOS DE MUCOSA APÓS BIÓPSIA RETAL</t>
  </si>
  <si>
    <t>SUBSTÂNCIAS REDUTORAS NAS FEZES</t>
  </si>
  <si>
    <t>TRIPSINA NAS FEZES, PROVA DE DIGESTÃO DA GELATINA</t>
  </si>
  <si>
    <t>ESTEATÓCRITO</t>
  </si>
  <si>
    <t>ESTERCOBILINOGÊNIO FECAL</t>
  </si>
  <si>
    <t>CALPROTECTINA, DOSAGEM FECAL (COM DIRETRIZ DE UTILIZAÇÃO)</t>
  </si>
  <si>
    <t>ANTICOAGULANTE LÚPICO</t>
  </si>
  <si>
    <t>GRUPO ABO, CLASSIFICAÇÃO REVERSA</t>
  </si>
  <si>
    <t>GRUPO SANGUÍNEO ABO, E FATOR Rho (INCLUI Du)</t>
  </si>
  <si>
    <t>ANTICORPOS ANTIPLAQUETÁRIOS</t>
  </si>
  <si>
    <t>ANTICORPOS IRREGULARES</t>
  </si>
  <si>
    <t>ANTICORPOS IRREGULARES, PESQUISA (MEIO SALINO A TEMPERATURA AMBIENTE E 37º E TESTE INDIRETO DE COOMBS)</t>
  </si>
  <si>
    <t>ANTITROMBINA III</t>
  </si>
  <si>
    <t>ATIVADOR TISSULAR DE PLASMINOGÊNIO (TPA)</t>
  </si>
  <si>
    <t>CONTAGEM DE CÉLULAS CD34 / CD45 POSITIVAS</t>
  </si>
  <si>
    <t>EXAMES DE QUALIFICAÇÃO NO SANGUE DO DOADOR OU PROVA PRÉ-TRANSFUSIONAL NO SANGUE DO RECEPTOR</t>
  </si>
  <si>
    <t>MEDICINA TRANSFUSIONAL</t>
  </si>
  <si>
    <t>LINFÓCITOS T "HELPER" (CD-4+), CONTAGEM</t>
  </si>
  <si>
    <t>LINFÓCITOS T SUPRESSORES (CD-8+), CONTAGEM</t>
  </si>
  <si>
    <t>CITOQUÍMICA PARA CLASSIFICAR LEUCEMIA: ESTERASE INESPECÍFICA, FOSFATASE ALCALINA LEUCOCITÁRIA, PAS, MIELOPEROXIDASE, SUDAN BLACK B, PERLS</t>
  </si>
  <si>
    <t>TESTE DE COOMBS DIRETO E INDIRETO - INCLUI PESQUISA DE ANTICORPOS E COMPLEMENTO</t>
  </si>
  <si>
    <t>ENZIMAS ERITROCITÁRIAS</t>
  </si>
  <si>
    <t>FALCIZAÇÃO, TESTE DE</t>
  </si>
  <si>
    <t>FATOR 4 PLAQUETÁRIO</t>
  </si>
  <si>
    <t>FATOR II, DOSAGEM/ATIVIDADE</t>
  </si>
  <si>
    <t>FATOR IX, DOSAGEM/ATIVIDADE</t>
  </si>
  <si>
    <t>FATOR V, DOSAGEM/ATIVIDADE</t>
  </si>
  <si>
    <t>FATOR VIII, DOSAGEM/ATIVIDADE</t>
  </si>
  <si>
    <t>FATOR DE VON WILLEBRAND, ANTÍGENO</t>
  </si>
  <si>
    <t>FATOR VIII, INIBIDOR</t>
  </si>
  <si>
    <t>FATOR X, DOSAGEM/ATIVIDADE</t>
  </si>
  <si>
    <t>FATOR XI, DOSAGEM/ATIVIDADE</t>
  </si>
  <si>
    <t>FATOR XII, DOSAGEM/ATIVIDADE</t>
  </si>
  <si>
    <t>FATOR XIII, ATIVIDADE</t>
  </si>
  <si>
    <t>FENOTIPAGEM DO SISTEMA RH-HR</t>
  </si>
  <si>
    <t>FIBRINOGÊNIO</t>
  </si>
  <si>
    <t>FILÁRIA, PESQUISA</t>
  </si>
  <si>
    <t>TESTE DE HAM (HEMÓLISE ÁCIDA)</t>
  </si>
  <si>
    <t>HEINZ, CORPÚSCULOS, PESQUISA</t>
  </si>
  <si>
    <t>HEMATÓCRITO, DETERMINAÇÃO DO</t>
  </si>
  <si>
    <t>HEMOGLOBINA, DOSAGEM</t>
  </si>
  <si>
    <t>HEMOGLOBINA, ELETROFORESE</t>
  </si>
  <si>
    <t>HEMOSSEDIMENTAÇÃO, (VHS)</t>
  </si>
  <si>
    <t>HEMOSSIDERINA</t>
  </si>
  <si>
    <t>META-HEMOGLOBINA</t>
  </si>
  <si>
    <t>PLAQUETAS, TESTE DE AGREGAÇÃO</t>
  </si>
  <si>
    <t>PLASMINOGÊNIO, DOSAGEM</t>
  </si>
  <si>
    <t>PLASMÓDIO, PESQUISA</t>
  </si>
  <si>
    <t>MIELOGRAMA</t>
  </si>
  <si>
    <t>DÍMERO-D (COM DIRETRIZ DE UTILIZAÇÃO)</t>
  </si>
  <si>
    <t>PROTEÍNA C, FUNCIONAL</t>
  </si>
  <si>
    <t>PROTEÍNA S, FUNCIONAL</t>
  </si>
  <si>
    <t>ZINCOPROTOPORFIRINA</t>
  </si>
  <si>
    <t>PROVA DO LAÇO</t>
  </si>
  <si>
    <t>RESISTÊNCIA GLOBULAR</t>
  </si>
  <si>
    <t>CONTAGEM DE RETICULÓCITOS</t>
  </si>
  <si>
    <t>RETRAÇÃO DO COÁGULO</t>
  </si>
  <si>
    <t>RISTOCETINA, CO-FATOR</t>
  </si>
  <si>
    <t>TEMPO DE COAGULAÇÃO</t>
  </si>
  <si>
    <t>TEMPO DE PROTROMBINA</t>
  </si>
  <si>
    <t>TEMPO DE SANGRAMENTO DE IVY</t>
  </si>
  <si>
    <t>TEMPO DE TROMBINA</t>
  </si>
  <si>
    <t>TEMPO DE TROMBOPLASTINA PARCIAL ATIVADA</t>
  </si>
  <si>
    <t>TRYPANOSOMA CRUZII, PESQUISA</t>
  </si>
  <si>
    <t>TROMBOELASTOGRAMA</t>
  </si>
  <si>
    <t>ANTICORPO ANTIMIELOPEROXIDASE, MPO</t>
  </si>
  <si>
    <t>FATOR VII, ATIVIDADE</t>
  </si>
  <si>
    <t>IMUNOFENOTIPAGEM PARA DOENÇA RESIDUAL MÍNIMA</t>
  </si>
  <si>
    <t>IMUNOFENOTIPAGEM PARA HEMOGLOBINÚRIA PAROXISTICA NOTURNA</t>
  </si>
  <si>
    <t>IMUNOFENOTIPAGEM PARA LEUCEMIAS AGUDAS E CRÔNICAS, SINDROME MIELODISPLÁSICA E TRANSTORNOS MIELOPROLIFERATIVOS</t>
  </si>
  <si>
    <t>IMUNOFENOTIPAGEM PARA LINFOMAS NÃO-HODGKIN / SINDROMES LINFOPROLIFERATIVAS CRÔNICAS</t>
  </si>
  <si>
    <t>INIBIDOR DO FATOR IX, DOSAGEM OU PESQUISA</t>
  </si>
  <si>
    <t>INIBIDOR DOS FATORES DA HEMOSTASIA (COM DIRETRIZ DE UTILIZAÇÃO)</t>
  </si>
  <si>
    <t>PROTEÍNA S LIVRE, DOSAGEM</t>
  </si>
  <si>
    <t>COAGULOGRAMA (INCLUI: TEMPO DE SANGRAMENTO; TEMPO DE COAGULAÇÃO; TEMPO DE PROTROMBINA; TEMPO DE TROMBOPLASTINA PARCIAL ATIVADA; E CONTAGEM DE PLAQUETAS)</t>
  </si>
  <si>
    <t>GLICOSE-6-FOSFATO DESIDROGENASE, TRIAGEM PARA DEFICIÊNCIA</t>
  </si>
  <si>
    <t>BAÇO, EXAME DE ESFREGAÇO DE ASPIRADO</t>
  </si>
  <si>
    <t>SULFO-HEMOGLOBINA</t>
  </si>
  <si>
    <t>LINFONODO, EXAME DE ESFREGAÇO DE ASPIRADO</t>
  </si>
  <si>
    <t>ANÁLISE MOLECULAR DE DNA (COM DIRETRIZ DE UTILIZAÇÃO)</t>
  </si>
  <si>
    <t>1,25-DIIDROXIVITAMINA D3</t>
  </si>
  <si>
    <t>17-CETOSTERÓIDES TOTAIS (17-CTS)</t>
  </si>
  <si>
    <t>17-CETOSTERÓIDES, FRACIONAMENTO</t>
  </si>
  <si>
    <t>17-HIDROXIPREGNENOLONA</t>
  </si>
  <si>
    <t>ÁCIDO 5-HIDROXINDOLACÉTICO</t>
  </si>
  <si>
    <t>ÁCIDO HOMOVANÍLICO</t>
  </si>
  <si>
    <t>AMP CÍCLICO</t>
  </si>
  <si>
    <t>CORTISOL LIVRE</t>
  </si>
  <si>
    <t>CURVA GLICÊMICA (6 DOSAGENS)</t>
  </si>
  <si>
    <t>CURVA INSULÍNICA (6 DOSAGENS)</t>
  </si>
  <si>
    <t>DETECÇÃO DE RECEPTORES DE SECREÇÃO HORMONAL E/OU DETECÇÃO DE MARCADORES DE CÉLULAS NEOPLÁSICAS E/OU DETECÇÃO DE FATORES DE PROLIFERAÇÃO CELULAR, DE ANGIOGÊNESE TUMORAL, ONCOGENES E PROTEÍNAS ASSOCIADAS E/OU ENSAIO DE RECEPTOR DE ESTROGÊNIO E PROGESTERONA EM BLOCO DE PARAFINA</t>
  </si>
  <si>
    <t>ANATOMIA PATOLÓGICA E CITOPATOLOGIA</t>
  </si>
  <si>
    <t>ENZIMA CONVERSORA DA ANGIOTENSINA (ECA)</t>
  </si>
  <si>
    <t>ERITROPOIETINA</t>
  </si>
  <si>
    <t>ANTI-GAD</t>
  </si>
  <si>
    <t>GLUCAGON</t>
  </si>
  <si>
    <t>HORMÔNIO ANTIDIURÉTICO (VASOPRESSINA)</t>
  </si>
  <si>
    <t>IGFBP3, PROTEÍNA DE LIGAÇÃO AO FATOR DE CRESCIMENTO SEMELHANTE À INSULINA - 3</t>
  </si>
  <si>
    <t>N-TELOPEPTÍDEO</t>
  </si>
  <si>
    <t>PARATORMÔNIO - PTH</t>
  </si>
  <si>
    <t>PREGNANDIOL</t>
  </si>
  <si>
    <t>DOSAGEM DE LH OU FSH COM OU SEM TESTE DE ESTÍMULO</t>
  </si>
  <si>
    <t>TESTE DE ESTÍMULO DA PROLACTINA APÓS TRH</t>
  </si>
  <si>
    <t>TESTE DE ESTÍMULO DO TSH APÓS TRH</t>
  </si>
  <si>
    <t>TESTE DIAGNÓSTICO DO DIABETES INSÍPIDUS (TESTE DE PRIVAÇÃO HÍDRICA, SEGUIDO DE ADMINISTRAÇÃO DE DESMOPRESSINA (DDAVP) E INFUSÃO DE SOLUÇÃO SALINA HIPERTÔNICA (3%))</t>
  </si>
  <si>
    <t>ESTROGÊNIOS TOTAIS (FENOLESTERÓIDES) - PESQUISA E/OU DOSAGEM</t>
  </si>
  <si>
    <t>HORMÔNIO TIREOESTIMULANTE (TSH)</t>
  </si>
  <si>
    <t>T3 LIVRE</t>
  </si>
  <si>
    <t>T4 LIVRE</t>
  </si>
  <si>
    <t>11-DESOXICORTICOSTERONA</t>
  </si>
  <si>
    <t>HORMÔNIO GONADOTRÓFICO CORIÔNICO QUANTITATIVO (HCG-BETA-HCG)</t>
  </si>
  <si>
    <t>MACROPROLACTINA</t>
  </si>
  <si>
    <t>17-HIDROXICORTICOSTERÓIDES (17-OHS)</t>
  </si>
  <si>
    <t>ADENOVÍRUS, IGG</t>
  </si>
  <si>
    <t>ADENOVÍRUS, IGM</t>
  </si>
  <si>
    <t>CANDIDA ALBICANS, ANTICORPOS IGG E/ OU IGM E/ OU TOTAIS</t>
  </si>
  <si>
    <t>ANTI-ACTINA</t>
  </si>
  <si>
    <t>ANTI-DNA</t>
  </si>
  <si>
    <t>ANTI-JO1</t>
  </si>
  <si>
    <t>ANTI-LA/SSB</t>
  </si>
  <si>
    <t>ANTI-LKM-1</t>
  </si>
  <si>
    <t>ANTI-RNP</t>
  </si>
  <si>
    <t>ANTI-RO/SSA</t>
  </si>
  <si>
    <t>ANTI-SM</t>
  </si>
  <si>
    <t>ANTICARDIOLIPINA - IGA / IGG / IGM</t>
  </si>
  <si>
    <t>ANTICENTRÔMERO</t>
  </si>
  <si>
    <t>ANTICORPO ANTIVÍRUS DA HEPATITE E (TOTAL)</t>
  </si>
  <si>
    <t>ANTICORPOS ANTI-ILHOTA DE LANGERHANS</t>
  </si>
  <si>
    <t>ANTICORPOS ANTI-INFLUENZA A, IGG - PESQUISA E/OU DOSAGEM</t>
  </si>
  <si>
    <t>ANTICORPOS ANTI-INFLUENZA A, IGM - PESQUISA E/OU DOSAGEM</t>
  </si>
  <si>
    <t>ANTICORPOS ANTI-INFLUENZA B, IGG - PESQUISA E/OU DOSAGEM</t>
  </si>
  <si>
    <t>ANTICORPOS ANTI-INFLUENZA B, IGM - PESQUISA E/OU DOSAGEM</t>
  </si>
  <si>
    <t>ANTICORPOS ANTIENDOMÍSIO, IGA</t>
  </si>
  <si>
    <t>PESQUISA QUALITATIVA E QUANTITATIVA DE ANTICORPOS ANTIERITROCITÁRIOS NATURAIS E IRREGULARES (ELUIÇÃO, A FRIO E GEL)</t>
  </si>
  <si>
    <t>ANTICORTEX SUPRA-RENAL</t>
  </si>
  <si>
    <t>ANTIESCLERODERMA (SCL 70)</t>
  </si>
  <si>
    <t>ANTIGLIADINA (GLÚTEN) - IGA / IGG</t>
  </si>
  <si>
    <t>ANTIMEMBRANA BASAL</t>
  </si>
  <si>
    <t>ANTIMICROSSOMAL</t>
  </si>
  <si>
    <t>ANTIMITOCONDRIA</t>
  </si>
  <si>
    <t>ANTIMITOCONDRIA, M2</t>
  </si>
  <si>
    <t>ANTIMÚSCULO CARDÍACO</t>
  </si>
  <si>
    <t>ANTIMÚSCULO ESTRIADO</t>
  </si>
  <si>
    <t>ANTIMÚSCULO LISO</t>
  </si>
  <si>
    <t>ANTINEUTRÓFILOS (ANCA) C</t>
  </si>
  <si>
    <t>ANTINEUTRÓFILOS (ANCA) P</t>
  </si>
  <si>
    <t>ANTIPARIETAL</t>
  </si>
  <si>
    <t>ANTIPEROXIDASE TIREOIDEANA (ANTI-TPO)</t>
  </si>
  <si>
    <t>ANTIESTREPTOLISINA O (ASLO)</t>
  </si>
  <si>
    <t>ASPERGILLUS, ANTICORPOS</t>
  </si>
  <si>
    <t>AVIDEZ DE IGG PARA TOXOPLASMOSE (COM DIRETRIZ DE UTILIZAÇÃO)</t>
  </si>
  <si>
    <t>BETA-2-MICROGLOBULINA</t>
  </si>
  <si>
    <t>BIOTINIDASE ATIVIDADE DA, QUALITATIVO</t>
  </si>
  <si>
    <t>PARACOCCIDIOIDOMICOSE, ANTICORPOS TOTAIS / IGG</t>
  </si>
  <si>
    <t>BRUCELA - IGG / IGM</t>
  </si>
  <si>
    <t>C1Q</t>
  </si>
  <si>
    <t>FATOR B (C3 ATIVADOR, C3A; C3 PROATIVADOR, C3PA)</t>
  </si>
  <si>
    <t>CAXUMBA, IGG E/OU IGM</t>
  </si>
  <si>
    <t>CHAGAS IGG / IGM</t>
  </si>
  <si>
    <t>CHLAMYDIA PNEUMONIAE, IGG / IGM</t>
  </si>
  <si>
    <t>CHLAMYDIA PSITTACI, IGG / IGM</t>
  </si>
  <si>
    <t>CHLAMYDIA TRACHOMATIS, IGG / IGM</t>
  </si>
  <si>
    <t>CISTICERCOSE, ANTICORPOS</t>
  </si>
  <si>
    <t>CITOMEGALOVÍRUS IGG / IGM</t>
  </si>
  <si>
    <t>CLOSTRIDIUM DIFFICILE, TOXINAS A E B</t>
  </si>
  <si>
    <t>COMPLEMENTO C2</t>
  </si>
  <si>
    <t>COMPLEMENTO C3</t>
  </si>
  <si>
    <t>COMPLEMENTO C4</t>
  </si>
  <si>
    <t>COMPLEMENTO CH-100</t>
  </si>
  <si>
    <t>COMPLEMENTO CH-50</t>
  </si>
  <si>
    <t>CRIOAGLUTININAS, DOSAGEM</t>
  </si>
  <si>
    <t>CRIOGLOBULINAS, PESQUISA</t>
  </si>
  <si>
    <t>PROVA CRUZADA (CROSS-MATCH) ENTRE DOADOR E RECEPTOR (REALIZADA COM LINFÓCITOS TOTAIS, LINFÓCITOS T + ANTIGLOBULINA HUMANA E COM LINFÓCITOS B) - PARA DOAÇÃO DE ÓRGÃOS E TECIDOS</t>
  </si>
  <si>
    <t>CULTURA OU ESTIMULAÇÃO DOS LINFÓCITOS "IN VITRO" POR CONCANAVALINA, PHA OU POKEWEED</t>
  </si>
  <si>
    <t>DENGUE, IGG E/OU IGM</t>
  </si>
  <si>
    <t>ECHOVÍRUS, ANTICORPOS</t>
  </si>
  <si>
    <t>EQUINOCOCOSE, ANTICORPOS TOTAIS E/ OU IGG</t>
  </si>
  <si>
    <t>FATOR ANTINÚCLEO, (FAN)</t>
  </si>
  <si>
    <t>FATOR REUMATÓIDE</t>
  </si>
  <si>
    <t>FILARIA SOROLOGIA</t>
  </si>
  <si>
    <t>TIPAGEM HLA, LOCI A E B, MÉTODOS IMUNOLÓGICOS (TIPAGEM DO RECEPTOR E DOS CANDIDATOS A DOADOR)</t>
  </si>
  <si>
    <t>TIPAGEM HLA, LOCI A E B, MÉTODOS MOLECULARES DE BAIXA A MÉDIA RESOLUÇÃO (TIPAGEM DO RECEPTOR E DOS CANDIDATOS A DOADOR)</t>
  </si>
  <si>
    <t>TIPAGEM HLA, LOCI DR E DQ, MÉTODOS IMUNOLÓGICOS (TIPAGEM DO RECEPTOR E DOS CANDIDATOS A DOADOR)</t>
  </si>
  <si>
    <t>TIPAGEM HLA, LOCI DR E DQ, MÉTODOS MOLECULARES DE ALTA RESOLUÇÃO (TIPAGEM DO RECEPTOR E DOS CANDIDATOS A DOADOR)</t>
  </si>
  <si>
    <t>TIPAGEM HLA, LOCI DR E DQ, MÉTODOS MOLECULARES DE BAIXA A MÉDIA RESOLUÇÃO (TIPAGEM DO RECEPTOR E DOS CANDIDATOS A DOADOR)</t>
  </si>
  <si>
    <t>GIARDIA, SOROLOGIA</t>
  </si>
  <si>
    <t>HELICOBACTER PYLORI - IGA - PESQUISA E/OU DOSAGEM</t>
  </si>
  <si>
    <t>HELICOBACTER PYLORI - IGG - PESQUISA E/OU DOSAGEM</t>
  </si>
  <si>
    <t>HELICOBACTER PYLORI - IGM - PESQUISA E/OU DOSAGEM</t>
  </si>
  <si>
    <t>HEPATITE A - ANTI-HAV, IGG / IGM</t>
  </si>
  <si>
    <t>HEPATITE B - ANTI-HBC, IGG (ANTI-ANTÍGENO "CORE" IGG) E/OU IGM (ANTI-ANTÍGENO "CORE" IGM)</t>
  </si>
  <si>
    <t>HEPATITE B - ANTI-HBE (ANTI-ANTÍGENO "E")</t>
  </si>
  <si>
    <t>HEPATITE B - HBEAG (ANTÍGENO "E")</t>
  </si>
  <si>
    <t>HEPATITE B - ANTI-HBS (ANTI-ANTÍGENO DE SUPERFÍCIE)</t>
  </si>
  <si>
    <t>HEPATITE B - HBSAG (ANTÍGENO DE SUPERFÍCIE)</t>
  </si>
  <si>
    <t>HEPATITE C - ANTI-HCV - PESQUISA E/OU DOSAGEM</t>
  </si>
  <si>
    <t>WESTERN BLOT (ANTICORPOS ANTI-HCV)</t>
  </si>
  <si>
    <t>HEPATITE C - ANTI-HCV - IGM - PESQUISA E/OU DOSAGEM</t>
  </si>
  <si>
    <t>HEPATITE D - ANTI-HDV, IGG / IGM</t>
  </si>
  <si>
    <t>HEPATITE D - ANTÍGENO PESQUISA E/OU DOSAGEM</t>
  </si>
  <si>
    <t>HERPES SIMPLES - IGG E/OU IGM (VARICELA)</t>
  </si>
  <si>
    <t>HERPES ZOSTER - IGG / IGM (VARICELA)</t>
  </si>
  <si>
    <t>PPD (TUBERCULINA), IDER</t>
  </si>
  <si>
    <t>HISTONA, ANTICORPOS</t>
  </si>
  <si>
    <t>HISTOPLASMOSE, ANTICORPOS</t>
  </si>
  <si>
    <t>HIV - ANTÍGENO P24</t>
  </si>
  <si>
    <t>HIV1 E 2, PESQUISA DE ANTICORPOS</t>
  </si>
  <si>
    <t>HIV1+ HIV2, (DETERMINAÇÃO CONJUNTA), PESQUISA DE ANTICORPOS</t>
  </si>
  <si>
    <t>HTLV1 E 2, PESQUISA DE ANTICORPOS</t>
  </si>
  <si>
    <t>IGA TOTAL</t>
  </si>
  <si>
    <t>IGD</t>
  </si>
  <si>
    <t>IGE POR GRUPO ESPECÍFICO</t>
  </si>
  <si>
    <t>IGE POR ALÉRGENO</t>
  </si>
  <si>
    <t>IGE TOTAL</t>
  </si>
  <si>
    <t>IGG TOTAL</t>
  </si>
  <si>
    <t>IGG SUBCLASSES (1, 2, 3, 4)</t>
  </si>
  <si>
    <t>IGM TOTAL</t>
  </si>
  <si>
    <t>IMUNOELETROFORESE, PROTEÍNAS SÉRICAS</t>
  </si>
  <si>
    <t>INIBIDOR DE C1 ESTERASE</t>
  </si>
  <si>
    <t>ISOSPORA, PESQUISA NAS FEZES</t>
  </si>
  <si>
    <t>LEGIONELLA - IGG / IGM</t>
  </si>
  <si>
    <t>LEISHMANIOSE - IGG / IGM</t>
  </si>
  <si>
    <t>LEPTOSPIROSE - IGG / IGM</t>
  </si>
  <si>
    <t>LEPTOSPIROSE, AGLUTINAÇÃO</t>
  </si>
  <si>
    <t>LISTERIOSE, ANTICORPOS</t>
  </si>
  <si>
    <t>BORRELIOSE DE LYME - IGG</t>
  </si>
  <si>
    <t>BORRELIOSE DE LYME - IGM</t>
  </si>
  <si>
    <t>MALÁRIA - IGG / IGM</t>
  </si>
  <si>
    <t>MICOPLASMA PNEUMONIAE - IGG E IGM</t>
  </si>
  <si>
    <t>EPSTEIN-BARR VÍRUS, ANTI-EA (ANTÍGENO PRECOCE), IGG</t>
  </si>
  <si>
    <t>EPSTEIN-BARR VÍRUS, ANTI-EBNA (ANTÍGENO NUCLEAR), IGG</t>
  </si>
  <si>
    <t>EPSTEIN-BARR VÍRUS, ANTI-VCA (ANTÍGENO DO CAPSÍDEO VIRAL), IGG E/OU IGM</t>
  </si>
  <si>
    <t>TESTE QUÁDRUPLO: ALFA-FETOPROTEÍNA (αFP), ESTRIOL NÃO CONJUGADO (uE3), BETA-GONADOTROFINA CORIÔNICA HUMANA LIVRE (β-HCG) E INIBINA COM ELABORAÇÃO DE LAUDO CONTENDO CÁLCULO DE RISCO PARA ANOMALIAS FETAIS</t>
  </si>
  <si>
    <t>AVALIAÇÃO DE RISCO DE ANOMALIAS CROMOSSÔMICAS E/OU DEFEITOS DE FECHAMENTO DE TUBO NEURAL</t>
  </si>
  <si>
    <t>PARVOVÍRUS B19, IGG /IGM</t>
  </si>
  <si>
    <t>PEPTÍDIO INTESTINAL VASOATIVO, DOSAGEM</t>
  </si>
  <si>
    <t>COXSACKIE B, ANTICORPOS</t>
  </si>
  <si>
    <t>RUBÉOLA - IGG / IGM</t>
  </si>
  <si>
    <t>SCHISTOSOMA MANSONI - IGG / IGM</t>
  </si>
  <si>
    <t>SÍFILIS - FTA-ABS-IGG</t>
  </si>
  <si>
    <t>SÍFILIS - FTA-ABS-IGM</t>
  </si>
  <si>
    <t>SÍFILIS - TPHA</t>
  </si>
  <si>
    <t>SÍFILIS - VDRL (SOROLOGIA PARA LUES)</t>
  </si>
  <si>
    <t>TOXOCARA CANIS - IGG / IGM</t>
  </si>
  <si>
    <t>TOXOPLASMOSE - IGG/IGM</t>
  </si>
  <si>
    <t>UREASE, TESTE RÁPIDO PARA HELICOBACTER PYLORI</t>
  </si>
  <si>
    <t>VÍRUS SINCICIAL RESPIRATÓRIO, IGG E/OU IGM</t>
  </si>
  <si>
    <t>WAALER-ROSE (FATOR REUMATÓIDE)</t>
  </si>
  <si>
    <t>WESTERN BLOT (ANTICORPOS ANTI-HIV)</t>
  </si>
  <si>
    <t>WESTERN BLOT (ANTICORPOS ANTI-HTLV)</t>
  </si>
  <si>
    <t>PROVA IMUNOALÉRGICAS PARA BACTÉRIAS (POR ANTÍGENOS)</t>
  </si>
  <si>
    <t>PROVA IMUNOALÉRGICAS PARA FUNGOS (POR ANTÍGENOS)</t>
  </si>
  <si>
    <t>TESTES CUTÂNEO-ALÉRGICOS (POEIRA, ALIMENTOS, FUNGOS, INSETOS, PÓLENS, LÁTEX OU EPITÉLIO DE ANIMAIS)</t>
  </si>
  <si>
    <t>IMUNOFLUORESCÊNCIA DIRETA OU INDIRETA (ANTIFÍGADO)</t>
  </si>
  <si>
    <t>CRIOGLOBULINAS, CARACTERIZAÇÃO - IMUNOELETROFORESE</t>
  </si>
  <si>
    <t>TESTES DE CONTATO (BATERIA PADRÃO, COSMÉTICOS, CAPILAR, UNHAS, REGIONAL, MEDICAMENTOS E ALÉRGENOS OCUPACIONAIS)</t>
  </si>
  <si>
    <t>FATOR REUMATÓIDE, TESTE DO LÁTEX</t>
  </si>
  <si>
    <t>NITROBLUE TETRAZOLIUM (NBT), TESTE DO, ESTIMULADO E ESPONTÂNEO</t>
  </si>
  <si>
    <t>SARAMPO - ANTICORPOS IGG / IGM</t>
  </si>
  <si>
    <t>TOXOPLASMOSE - IGA</t>
  </si>
  <si>
    <t>HER-2 - DOSAGEM DO RECEPTOR (COM DIRETRIZ DE UTILIZAÇÃO)</t>
  </si>
  <si>
    <t>ENTAMOEBA HISTOLYTICA, ANTICORPOS IGG - PESQUISA E/OU DOSAGEM (AMEBÍASE)</t>
  </si>
  <si>
    <t>ENTAMOEBA HISTOLYTICA, ANTICORPOS IGM - PESQUISA E/OU DOSAGEM (AMEBÍASE)</t>
  </si>
  <si>
    <t>MONONUCLEOSE, ANTICORPOS HETERÓFILOS</t>
  </si>
  <si>
    <t>PROTEÍNA C REATIVA</t>
  </si>
  <si>
    <t>ANTICORPOS ANTIPNEUMOCOCO</t>
  </si>
  <si>
    <t>ANTICORPOS ANTITRANSGLUTAMINASE - IGA</t>
  </si>
  <si>
    <t>ANTICORPOS ANTI PEPTÍDEO CÍCLICO CITRULINADO - IGG (ANTI CCP) - COM DIRETRIZ DE UTILIZAÇÃO</t>
  </si>
  <si>
    <t>ACETILCOLINA, ANTICORPOS BLOQUEADOR ANTI-RECEPTOR</t>
  </si>
  <si>
    <t>ADENOSINA DEAMINASE (ADA)</t>
  </si>
  <si>
    <t>AMINOÁCIDOS NO LIQUIDO CEFALORRAQUIDIANO</t>
  </si>
  <si>
    <t>BIOQUÍMICA LCR (PROTEÍNAS + GLICOSE + CLORO; E A CRITÉRIO DO MÉDICO ASSISTENTE: LACTATO E LDH -LACTATO DESIDROGENASE)</t>
  </si>
  <si>
    <t>CÉLULAS, CONTAGEM TOTAL E ESPECÍFICA</t>
  </si>
  <si>
    <t>CÉLULAS, PESQUISA DE CÉLULAS NEOPLÁSICAS (CITOLOGIA ONCÓTICA)</t>
  </si>
  <si>
    <t>CRYPTOCOCCUS, ANTÍGENO, DETECÇÃO RÁPIDA</t>
  </si>
  <si>
    <t>ELETROFORESE DE PROTEÍNAS NO LÍQUOR, COM CONCENTRAÇÃO</t>
  </si>
  <si>
    <t>HAEMOPHILUS INFLUENZAE B, STREPTOCOCCUS PNEUMONIAE, NEISSERIA MENINGITIDIS A, B, C, ANTÍGENO, DETECÇÃO RÁPIDA</t>
  </si>
  <si>
    <t>HAEMOPHILUS INFLUENZAE - PESQUISA DE ANTICORPOS - PESQUISA E/OU DOSAGEM EM LÍQUIDOS ORGÂNICOS</t>
  </si>
  <si>
    <t>ÍNDICE DE IMUNOPRODUÇÃO DE IGG (DOSAGEM DE ALBUMINA E IGG EM SORO E LÍQUOR)</t>
  </si>
  <si>
    <t>LCR, ROTINA (ASPECTO, COR, CONTAGEM GLOBAL E ESPECÍFICA DE LEUCÓCITOS E HEMÁCIAS, PROTEÍNA, GLICOSE, CLORO E, A CRITÉRIO DO MÉDICO ASSISTENTE: TESTES TREPONÊMICOS E NÃO-TREPONÊMICOS DA SÍFILIS, ELETROFORESE DE PROTEÍNAS COM CONCENTRAÇÃO, ÍNDICE DE IMUNOPRODUÇÃO DE IGG, LACTATO, LDH E ANTICORPOS PARA NEUROCISTICERCOSE)</t>
  </si>
  <si>
    <t>LCR, MICROBIOLOGIA (COLORAÇÃO DE GRAM + CULTURA AERÓBICA, AGLUTINAÇÃO PELO LÁTEX PARA BACTÉRIAS, E, A CRITÉRIO DO MÉDICO ASSISTENTE, PESQUISA E CULTURA DE MICOBACTÉRIAS E CRYPTOCOCCUS)</t>
  </si>
  <si>
    <t>PESQUISA DE BANDAS OLIGOCLONAIS NO LÍQUOR POR ISOFOCALIZAÇÃO</t>
  </si>
  <si>
    <t>PROTEÍNA MIELINA BÁSICA, ANTICORPOS</t>
  </si>
  <si>
    <t>PUNÇÃO LOMBAR COM MANOMETRIA PARA COLETA DE LÍQUIDO CEFALORRAQUEANO</t>
  </si>
  <si>
    <t>ANTICORPO ANTIESPERMATOZÓIDE</t>
  </si>
  <si>
    <t>ESPERMOGRAMA (CARACTERES FÍSICOS, PH, FLUIDIFICAÇÃO, MOTILIDADE, VITALIDADE, CONTAGEM E MORFOLOGIA)</t>
  </si>
  <si>
    <t>ESPERMA, TESTE DE PENETRAÇÃO ESPERMÁTICA, E/OU TESTE DE CAPACITAÇÃO ESPERMÁTICA, E/OU TESTE HIPOSMÓTICO (SWELLING TEST), E/OU TESTE DE COLORAÇÃO VITAL, E/OU MICROBIOLOGIA (COLORAÇÃO DE GRAM + CULTURA AERÓBICA), E/OU FRUTOSE, E/OU ALFA-GLUCOSIDASE</t>
  </si>
  <si>
    <t>CLEMENTS, TESTE</t>
  </si>
  <si>
    <t>ESPECTROFOTOMETRIA DE LÍQUIDO AMNIÓTICO</t>
  </si>
  <si>
    <t>MATURIDADE PULMONAR FETAL - QUALQUER TÉCNICA</t>
  </si>
  <si>
    <t>LÍQUIDO AMNIÓTICO, CITOLOGIA; LÍQUIDO AMNIÓTICO, CREATININA.</t>
  </si>
  <si>
    <t>CRISTAIS COM LUZ POLARIZADA, PESQUISA</t>
  </si>
  <si>
    <t>RAGÓCITOS, PESQUISA</t>
  </si>
  <si>
    <t>ROTINA LÍQUIDO SINOVIAL - CARACTERES FÍSICOS, CITOLOGIA, PROTEÍNAS, ÁCIDO ÚRICO, FATOR REUMATÓIDE, MICROBIOLOGIA (COLORAÇÃO DE GRAM + CULTURA AERÓBICA E ANAERÓBICA)</t>
  </si>
  <si>
    <t>EXAME A FRESCO DO CONTEÚDO VAGINAL E CERVICAL</t>
  </si>
  <si>
    <t>ANTIBIOGRAMA (TESTE DE SENSIBILIDADE A ANTIBIÓTICOS E QUIMIOTERÁPICOS) PARA MICOBACTÉRIAS</t>
  </si>
  <si>
    <t>CRYPTOCOCCUS NEOFORMANS, PESQUISA DO ANTÍGENO</t>
  </si>
  <si>
    <t>PARACOCCIDIOIDES, PESQUISA DE</t>
  </si>
  <si>
    <t>B.A.A.R. (BACILO ÁLCOOL-ÁCIDO RESISTENTE), PESQUISA</t>
  </si>
  <si>
    <t>EXAME MICROSCÓPICO DIRETO</t>
  </si>
  <si>
    <t>BACTERIOSCOPIA, PELO MÉTODO DE GRAM OU SIMILAR</t>
  </si>
  <si>
    <t>CHLAMYDIA, CULTURA</t>
  </si>
  <si>
    <t>VIBRIO CHOLERAE, CULTURA</t>
  </si>
  <si>
    <t>LEISHMANIA, PESQUISA</t>
  </si>
  <si>
    <t>CRYPTOCOCCUS NEOFORMANS, PESQUISA</t>
  </si>
  <si>
    <t>CRYPTOSPORIDIUM, PESQUISA</t>
  </si>
  <si>
    <t>CULTURA BACTERIANA (EM DIVERSOS MATERIAIS BIOLÓGICOS)</t>
  </si>
  <si>
    <t>CULTURA BACTERIANA QUANTITATIVA (EM DIVERSOS MATERIAIS BIOLÓGICOS)</t>
  </si>
  <si>
    <t>CULTURA PARA BACTÉRIAS ANAERÓBICAS</t>
  </si>
  <si>
    <t>CULTURA PARA FUNGOS</t>
  </si>
  <si>
    <t>CULTURA PARA MICOBACTÉRIAS</t>
  </si>
  <si>
    <t>CULTURA DE FEZES, INCLUI PROCEDIMENTOS PARA ISOLAMENTO E IDENTIFICAÇÃO DE: SALMONELLA, SHIGELLA, ESCHERICHIA COLI (ENTEROPATOGÊNICA, ENTEROINVASORA E ENTERO-HEMORRÁGICA) E CAMPYLOBACTER</t>
  </si>
  <si>
    <t>CULTURA PARA VÍRUS: ENTEROVÍRUS, HERPESVÍRUS, VÍRUS INFLUENZA A &amp; B, VÍRUS PARAINFLUENZA TIPOS 1, 2, 3, ADENOVÍRUS, VÍRUS VARICELA-ZOSTER, CITOMEGALOVÍRUS, E VÍRUS SINCICIAL RESPIRATÓRIO</t>
  </si>
  <si>
    <t>MICOPLASMA E UREAPLASMA, CULTURA</t>
  </si>
  <si>
    <t>CULTURA DE URINA COM CONTAGEM DE COLÔNIAS</t>
  </si>
  <si>
    <t>ESTREPTOCOCO DO GRUPO A, DETECÇÃO RÁPIDA DE ANTÍGENO</t>
  </si>
  <si>
    <t>FUNGOS, EXAME MICROSCÓPICO DIRETO</t>
  </si>
  <si>
    <t>CULTURA PARA BACTÉRIAS COM SISTEMA AUTOMATIZADO DE IDENTIFICAÇÃO BACTERIANA</t>
  </si>
  <si>
    <t>HEMOCULTURA AUTOMATIZADA PARA BACTÉRIAS</t>
  </si>
  <si>
    <t>HEMOCULTURA PARA BACTÉRIAS</t>
  </si>
  <si>
    <t>BORDETELLA PERTUSSIS, CULTURA</t>
  </si>
  <si>
    <t>BACILO DE HANSEN, PESQUISA PCR</t>
  </si>
  <si>
    <t>LEPTOSPIRA, MICROSCOPIA DE CAMPO ESCURO</t>
  </si>
  <si>
    <t>MICOBACTÉRIA - TESTE DE SENSIBILIDADE A DROGAS MIC, POR DROGA TESTADA</t>
  </si>
  <si>
    <t>PNEUMOCYSTI CARINII, PESQUISA</t>
  </si>
  <si>
    <t>ROTAVÍRUS, PESQUISA</t>
  </si>
  <si>
    <t>TREPONEMA PALLIDUM, MICROSCOPIA DE CAMPO ESCURO</t>
  </si>
  <si>
    <t>MICROSPORÍDIA, PESQUISA</t>
  </si>
  <si>
    <t>SARCOPTES SCABIEI, PESQUISA</t>
  </si>
  <si>
    <t>ANTIBIOGRAMA (TESTE SENSIBILIDADE A ANTIBIÓTICOS E QUIMIOTERÁPICOS), PARA BACTÉRIAS ANAERÓBICAS E/OU AERÓBICAS</t>
  </si>
  <si>
    <t>SENSIBILIDADE AOS ANTIBIÓTICOS E QUIMIOTERÁPICOS POR MÉTODO DA CONCENTRAÇÃO INIBITÓRIA MÍNIMA (MIC)</t>
  </si>
  <si>
    <t>Contemplado em vários procedimentos do Rol ANS</t>
  </si>
  <si>
    <t>ANTIFUNGIGRAMA</t>
  </si>
  <si>
    <t>ÁCIDO CÍTRICO (CITRATO)</t>
  </si>
  <si>
    <t>ÁCIDO HOMOGENTÍSICO</t>
  </si>
  <si>
    <t>ALCAPTONÚRIA - PESQUISA E/OU DOSAGEM NA URINA</t>
  </si>
  <si>
    <t>CÁLCULOS URINÁRIOS, ANÁLISE QUÍMICA</t>
  </si>
  <si>
    <t>CATECOLAMINAS URINÁRIAS, FRACIONAMENTO (DOPAMINA, EPINEFRINA, NOREPINEFRINA)</t>
  </si>
  <si>
    <t>CISTINÚRIA, PESQUISA</t>
  </si>
  <si>
    <t>COPROPORFIRINAS URINÁRIAS, ISÔMEROS I E III</t>
  </si>
  <si>
    <t>CORPOS CETÔNICOS, PESQUISA</t>
  </si>
  <si>
    <t>CARBOIDRATOS URINÁRIOS, ANÁLISE QUALITATIVA</t>
  </si>
  <si>
    <t>DISMORFISMO ERITROCITÁRIO, PESQUISA</t>
  </si>
  <si>
    <t>LIPÓIDES BIRREFRINGENTES, PESQUISA</t>
  </si>
  <si>
    <t>MELANINA, PESQUISA</t>
  </si>
  <si>
    <t>METANEFRINAS URINÁRIAS, DOSAGEM</t>
  </si>
  <si>
    <t>MICROALBUMINÚRIA</t>
  </si>
  <si>
    <t>ELETROFORESE DE PROTEÍNAS URINÁRIAS</t>
  </si>
  <si>
    <t>FENILCETONÚRIA, PESQUISA</t>
  </si>
  <si>
    <t>HISTIDINA, PESQUISA</t>
  </si>
  <si>
    <t>OSMOLALIDADE, DETERMINAÇÃO</t>
  </si>
  <si>
    <t>PORFOBILINOGÊNIO</t>
  </si>
  <si>
    <t>PORFOBILINOGÊNIO, QUANTITATIVO</t>
  </si>
  <si>
    <t>PROTEÍNA DE BENCE JONES, QUANTITATIVA (CADEIAS LEVES LIVRES, KAPPA E LAMBDA, URINA)</t>
  </si>
  <si>
    <t>PROVA DE CONCENTRAÇÃO URINÁRIA COM RESTRIÇÃO HÍDRICA E ACETATO DE DESMOPRESSINA (DDAVP)</t>
  </si>
  <si>
    <t>ROTINA DE URINA (EXAME MACROSCÓPICO E FÍSICO, INCLUINDO PH E DENSIDADE; TESTES QUÍMICOS PARA GLICOSE, PROTEÍNA, CORPOS CETÔNICOS, BILIRRUBINA, HEMOGLOBINA E UROBILINOGÊNIO; EXAME MICROSCÓPICO DO SEDIMENTO)</t>
  </si>
  <si>
    <t>UROPORFIRINAS, DOSAGEM</t>
  </si>
  <si>
    <t>2,5-HEXANODIONA, AVALIAÇÃO DA EXPOSIÇÃO AO HEXANO.</t>
  </si>
  <si>
    <t>CISTINA, PESQUISA E/OU DOSAGEM</t>
  </si>
  <si>
    <t>BARBITURATOS, PESQUISA E/OU DOSAGEM NA URINA</t>
  </si>
  <si>
    <t>PESQUISA DE SULFATÍDEOS E MATERIAL METACROMÁTICO NA URINA</t>
  </si>
  <si>
    <t>TESTE DO SUOR, COM DOSAGEM DE CLORETO</t>
  </si>
  <si>
    <t>PESQUISA DE EOSINÓFILOS EM MUCO NASAL</t>
  </si>
  <si>
    <t>AMP - CÍCLICO NEFROGÊNICO (SANGUE E URINA)</t>
  </si>
  <si>
    <t>GASTROACIDOGRAMA - SECREÇÃO BASAL PARA 60 MINUTOS E 4 AMOSTRAS APÓS O ESTÍMULO</t>
  </si>
  <si>
    <t>TESTE DE FUNÇÃO PANCREÁTICA APÓS ESTIMULAÇÃO PELA SECRETINA</t>
  </si>
  <si>
    <t>EXAME DA BILE E DO SUCO DUODENAL (CARACTERES FÍSICOS E EXAME MICROSCÓPICO E PARASITOLÓGICO)</t>
  </si>
  <si>
    <t>HEMOGLOBINOPATIA, TRIAGEM NEONATAL</t>
  </si>
  <si>
    <t>17-ALFA-HIDROXIPROGESTERONA</t>
  </si>
  <si>
    <t>ÁCIDO DELTA AMINOLEVULÍNICO (PARA CHUMBO INORGÂNICO) - PESQUISA E/OU DOSAGEM</t>
  </si>
  <si>
    <t>ÁCIDO DELTA AMINOLEVULÍNICO DESIDRATASE (PARA CHUMBO INORGÂNICO) - PESQUISA E/OU DOSAGEM</t>
  </si>
  <si>
    <t>ÁCIDO FENILGLIOXÍLICO, AVALIAÇÃO DA EXPOSIÇÃO AO ESTIRENO</t>
  </si>
  <si>
    <t>ÁCIDO HIPÚRICO, AVALIAÇÃO DA EXPOSIÇÃO AO TOLUENO</t>
  </si>
  <si>
    <t>ÁCIDO MANDÉLICO, AVALIAÇÃO DA EXPOSIÇÃO AO ESTIRENO E AO ETILBENZENO</t>
  </si>
  <si>
    <t>ÁCIDO METIL-HIPÚRICO, AVALIAÇÃO DA EXPOSIÇÃO AO XILENO</t>
  </si>
  <si>
    <t>ÁCIDO SALICÍLICO (SALICILATOS)</t>
  </si>
  <si>
    <t>CARBOXIHEMOGLOBINA, AVALIAÇÃO DA EXPOSIÇÃO AO MONÓXIDO DE CARBONO OU DICLOROMETANO.</t>
  </si>
  <si>
    <t>CHUMBO</t>
  </si>
  <si>
    <t>COLINESTERASE, AVALIAÇÃO DA EXPOSIÇÃO AOS INSETICIDAS ORGANOFOSFORADOS E CARBAMATOS</t>
  </si>
  <si>
    <t>ETANOL</t>
  </si>
  <si>
    <t>FENOL</t>
  </si>
  <si>
    <t>FLÚOR E FLUORETOS</t>
  </si>
  <si>
    <t>ARSÊNIO, CÁDMIO, COBALTO, CROMO, MANGANÊS, MERCÚRIO, NÍQUEL</t>
  </si>
  <si>
    <t>METANOL</t>
  </si>
  <si>
    <t>P-AMINOFENOL, AVALIAÇÃO DA EXPOSIÇÃO À ANILINA</t>
  </si>
  <si>
    <t>SULFATOS ORGÂNICOS OU INORGÂNICOS</t>
  </si>
  <si>
    <t>ÁCIDO TRICLOROACÉTICO, AVALIAÇÃO DA EXPOSIÇÃO AO TETRACLOROETILENO</t>
  </si>
  <si>
    <t>TRICLOROCOMPOSTOS TOTAIS, AVALIAÇÃO DA EXPOSIÇÃO AO TRICLOROETANO E TRICLOROETILENO</t>
  </si>
  <si>
    <t>ÁCIDO METILMALÔNICO, PESQUISA E/OU DOSAGEM</t>
  </si>
  <si>
    <t>ZINCO</t>
  </si>
  <si>
    <t>METIL-ETIL-CETONA</t>
  </si>
  <si>
    <t>CITOMEGALOVÍRUS - QUALITATIVO, POR PCR (COM DIRETRIZ DE UTILIZAÇÃO)</t>
  </si>
  <si>
    <t>BCR/ABL, PESQUISA DE TRANSLOCAÇÃO</t>
  </si>
  <si>
    <t>CROMOSSOMO PHILADELFIA, PESQUISA</t>
  </si>
  <si>
    <t>FATOR V LEIDEN, ANÁLISE DE MUTAÇÃO (COM DIRETRIZ DE UTILIZAÇÃO)</t>
  </si>
  <si>
    <t>HEPATITE B - TESTE QUANTITATIVO (COM DIRETRIZ DE UTILIZAÇÃO)</t>
  </si>
  <si>
    <t>HEPATITE C (QUALITATIVO) POR PCR OU BDNA</t>
  </si>
  <si>
    <t>HEPATITE C (QUANTITATIVO) POR PCR OU BDNA</t>
  </si>
  <si>
    <t>HEPATITE C - GENOTIPAGEM (COM DIRETRIZ DE UTILIZAÇÃO)</t>
  </si>
  <si>
    <t>HIV - CARGA VIRAL POR PCR, NASBA OU BDNA</t>
  </si>
  <si>
    <t>HIV - QUALITATIVO POR PCR</t>
  </si>
  <si>
    <t>HIV, GENOTIPAGEM (COM DIRETRIZ DE UTILIZAÇÃO)</t>
  </si>
  <si>
    <t>HPV - TIPAGEM POR PCR</t>
  </si>
  <si>
    <t>HPV (VÍRUS DO PAPILOMA HUMANO) - DETECÇÃO DO DNA POR TÉCNICAS DE HIBRIDIZAÇÃO</t>
  </si>
  <si>
    <t>HTLV-I, POR PCR</t>
  </si>
  <si>
    <t>MYCOBACTERIUM TUBERCULOSIS, DETECÇÃO POR PCR</t>
  </si>
  <si>
    <t>PROTEÍNA S TOTAL + LIVRE, DOSAGEM</t>
  </si>
  <si>
    <t>TOXOPLASMOSE - PESQUISA EM LÍQUIDO AMINIÓTICO POR PCR (COM DIRETRIZ DE UTILIZAÇÃO)</t>
  </si>
  <si>
    <t>CHLAMYDIA TRACHOMATIS, DETECÇÃO DO DNA POR TÉCNICAS DE HIBRIDIZAÇÃO OU PCR; CHLAMYDIA TRACHOMATIS, ANTÍGENO.</t>
  </si>
  <si>
    <t>CARIÓTIPO COM BANDAS, PARA DOENÇAS HEMATOLÓGICAS, SANGUE PERIFÉRICO, TECIDOS LINFÓIDES E MEDULA ÓSSEA</t>
  </si>
  <si>
    <t>HPV, genotipagem</t>
  </si>
  <si>
    <t>TRANSPLANTE ALOGÊNICO DE MEDULA ÓSSEA (COM DIRETRIZ DE UTILIZAÇÃO)</t>
  </si>
  <si>
    <t>MEDULA ÓSSEA</t>
  </si>
  <si>
    <t>VÍRUS ZIKA - POR PCR (COM DIRETRIZ DE UTILIZAÇÃO)</t>
  </si>
  <si>
    <t>Identificação multiplex por PCR painel com até 25 agentes</t>
  </si>
  <si>
    <t>Identificação multiplex por PCR painel com 26 a 40 agentes</t>
  </si>
  <si>
    <t>Quantificação de TRECs e KRECs</t>
  </si>
  <si>
    <t>Teste molecular para nódulos de tireoide por perfil de microRNA (miRNA), por nódulo</t>
  </si>
  <si>
    <t>SARS-CoV-2 (CORONAVÍRUS COVID-19) - PESQUISA POR RT - PCR (COM DIRETRIZ DE UTILIZAÇÃO)</t>
  </si>
  <si>
    <t>PCR em tempo real para vírus influenza A e B</t>
  </si>
  <si>
    <t>PCR EM TEMPO REAL PARA INFLUENZA A E B (COM DIRETRIZ DE UTILIZAÇÃO)</t>
  </si>
  <si>
    <t>3 ALFA-ANDROSTANEDIOL GLICURONÍDEO</t>
  </si>
  <si>
    <t>ÁCIDO VANILMANDÉLICO (VMA)</t>
  </si>
  <si>
    <t>HORMÔNIO ADRENOCORTICOTRÓFICO (ACTH)</t>
  </si>
  <si>
    <t>ALDOSTERONA</t>
  </si>
  <si>
    <t>ALFA-FETOPROTEÍNA</t>
  </si>
  <si>
    <t>ANDROSTENEDIONA</t>
  </si>
  <si>
    <t>ANTICORPO ANTI-RECEPTOR DE TSH (TRAB)</t>
  </si>
  <si>
    <t>ANTICORPOS ANTIINSULINA</t>
  </si>
  <si>
    <t>ANTICORPOS ANTITIREÓIDE (TIREOGLOBULINA)</t>
  </si>
  <si>
    <t>ANTÍGENO AUSTRÁLIA (HBSAG)</t>
  </si>
  <si>
    <t>ANTÍGENO CARCINOEMBRIOGÊNICO (CEA)</t>
  </si>
  <si>
    <t>ANTÍGENO ESPECÍFICO PROSTÁTICO LIVRE (PSA LIVRE)</t>
  </si>
  <si>
    <t>ANTÍGENO ESPECÍFICO PROSTÁTICO TOTAL (PSA)</t>
  </si>
  <si>
    <t>CALCITONINA</t>
  </si>
  <si>
    <t>CATECOLAMINAS</t>
  </si>
  <si>
    <t>COMPOSTO S (11 - DESOXICORTISOL)</t>
  </si>
  <si>
    <t>CORTISOL</t>
  </si>
  <si>
    <t>HORMÔNIO DO CRESCIMENTO (HGH)</t>
  </si>
  <si>
    <t>DEHIDROEPIANDROSTERONA (DHEA)</t>
  </si>
  <si>
    <t>DEHIDROTESTOSTERONA (DHT)</t>
  </si>
  <si>
    <t>ESTRADIOL</t>
  </si>
  <si>
    <t>ESTRIOL</t>
  </si>
  <si>
    <t>ESTRONA</t>
  </si>
  <si>
    <t>FERRITINA</t>
  </si>
  <si>
    <t>HORMÔNIO FOLÍCULO ESTIMULANTE (FSH)</t>
  </si>
  <si>
    <t>GASTRINA</t>
  </si>
  <si>
    <t>GLOBULINA DE LIGAÇÃO DE HORMÔNIOS SEXUAIS (SHBG)</t>
  </si>
  <si>
    <t>GLOBULINA TRANSPORTADORA DA TIROXINA (TBG)</t>
  </si>
  <si>
    <t>HORMÔNIO LUTEINIZANTE (LH)</t>
  </si>
  <si>
    <t>ÍNDICE DE TIROXINA LIVRE (ITL)</t>
  </si>
  <si>
    <t>INSULINA</t>
  </si>
  <si>
    <t>CA 125</t>
  </si>
  <si>
    <t>CA 15-3</t>
  </si>
  <si>
    <t>CA 19-9</t>
  </si>
  <si>
    <t>CA 72-4</t>
  </si>
  <si>
    <t>OSTEOCALCINA</t>
  </si>
  <si>
    <t>PEPTÍDEO C</t>
  </si>
  <si>
    <t>PROGESTERONA</t>
  </si>
  <si>
    <t>PROLACTINA</t>
  </si>
  <si>
    <t>RENINA</t>
  </si>
  <si>
    <t>SOMATOMEDINA C (IGF1)</t>
  </si>
  <si>
    <t>SULFATO DE DEHIDROEPIANDROSTERONA (S-DHEA)</t>
  </si>
  <si>
    <t>T3 RETENÇÃO</t>
  </si>
  <si>
    <t>T3 REVERSO</t>
  </si>
  <si>
    <t>TESTOSTERONA LIVRE</t>
  </si>
  <si>
    <t>TESTOSTERONA TOTAL</t>
  </si>
  <si>
    <t>TIREOGLOBULINA</t>
  </si>
  <si>
    <t>TIROXINA (T4)</t>
  </si>
  <si>
    <t>TRIIODOTIRONINA (T3)</t>
  </si>
  <si>
    <t>VITAMINA B12</t>
  </si>
  <si>
    <t>AQUAPORINA 4 (AQP4) - PESQUISA E/OU DOSAGEM (COM DIRETRIZ DE UTILIZAÇÃO)</t>
  </si>
  <si>
    <t>Dosagem de p2PSA</t>
  </si>
  <si>
    <t>DETERMINAÇÃO DA SOBREVIDA DE HEMÁCIAS</t>
  </si>
  <si>
    <t>MEDICINA NUCLEAR</t>
  </si>
  <si>
    <t>HEMOGLOBINA FETAL</t>
  </si>
  <si>
    <t>DETECÇÃO DE HEMOGLOBINAS ANORMAIS (INVESTIGAÇÃO DE HEMOGLOBINA S E DE OUTRAS HEMOGLOBINAS ANORMAIS NO DOADOR DE SANGUE)</t>
  </si>
  <si>
    <t>TEMPO DE LISE DE EUGLOBULINA</t>
  </si>
  <si>
    <t>ANÁLISE DE MULTÍMEROS PARA PACIENTES COM DOENÇA DE VON WILLEBRAND</t>
  </si>
  <si>
    <t>PROTROMBINA, PESQUISA DE MUTAÇÃO (COM DIRETRIZ DE UTILIZAÇÃO)</t>
  </si>
  <si>
    <t>IMUNOFENOTIPAGEM DE SUBPOPULAÇÕES LINFOCITÁRIAS - CITOMETRIA DE FLUXO</t>
  </si>
  <si>
    <t>HOMOCISTINA, DOSAGEM</t>
  </si>
  <si>
    <t>PORFIRINAS URINÁRIAS OU PLASMÁTICAS, FRACIONAMENTO E QUANTIFICAÇÃO</t>
  </si>
  <si>
    <t>DETERMINAÇÃO DA ATIVIDADE ENZIMÁTICA DA BETA-GALACTOSIDASE EM LEUCÓCITOS OU FIBROBLASTOS</t>
  </si>
  <si>
    <t>DETERMINAÇÃO DA ATIVIDADE ENZIMÁTICA DA IDURONATO 2-SULFATASE EM FIBROBLASTOS</t>
  </si>
  <si>
    <t>DETERMINAÇÃO DA ATIVIDADE ENZIMÁTICA DA ALFA-N-ACETILGLICOSAMINIDASE EM SORO OU FIBROBLASTOS</t>
  </si>
  <si>
    <t>DETERMINAÇÃO DA ATIVIDADE ENZIMÁTICA DA ARILSULFATASE A EM LEUCÓCITOS E FIBROBLASTOS</t>
  </si>
  <si>
    <t>DETERMINAÇÃO DA ATIVIDADE ENZIMÁTICA DA ALFA-GALACTOSIDASE EM LEUCÓCITOS, SORO E FIBROBLASTOS</t>
  </si>
  <si>
    <t>DETERMINAÇÃO DA ATIVIDADE ENZIMÁTICA DA BETA-GLICURONIDASE EM FIBROBLASTOS</t>
  </si>
  <si>
    <t>DETERMINAÇÃO DA ATIVIDADE ENZIMÁTICA DA ALFA-L-IDURONIDASE EM LEUCÓCITOS OU FIBROBLASTOS</t>
  </si>
  <si>
    <t>CARNITINA - PESQUISA E/OU DOSAGEM</t>
  </si>
  <si>
    <t>AMILOIDOSE - TTR</t>
  </si>
  <si>
    <t>RAZÃO DO TESTE sFlt/PLGF  (COM DIRETRIZ DE UTILIZAÇÃO)</t>
  </si>
  <si>
    <t>ACETILCOLINA, ANTICORPOS  LIGADOR ANTI-RECEPTOR</t>
  </si>
  <si>
    <t>ACETILCOLINA, ANTICORPOS MODULADOR ANTI-RECEPTOR</t>
  </si>
  <si>
    <t>ANTÍGENOS DE ASPERGILLUS GALACTOMANNAN</t>
  </si>
  <si>
    <t>C4D FRAGMENTO</t>
  </si>
  <si>
    <t>HEPATITE E - IGG/IGM</t>
  </si>
  <si>
    <t>PESQUISA RÁPIDA PARA INFLUENZA A E B (COM DIRETRIZ DE UTILIZAÇÃO)</t>
  </si>
  <si>
    <t>PESQUISA RÁPIDA PARA VÍRUS SINCICIAL RESPIRATÓRIO (COM DIRETRIZ DE UTILIZAÇÃO)</t>
  </si>
  <si>
    <t>ANTICORPOS ANTIDIFTERIA</t>
  </si>
  <si>
    <t>ANTICORPOS ANTITÉTANO</t>
  </si>
  <si>
    <t>TESTE RÁPIDO PARA DETECÇÃO DE HIV EM GESTANTE</t>
  </si>
  <si>
    <t>PROTEINASE 3, ANTICORPO</t>
  </si>
  <si>
    <t>CHIKUNGUNYA, ANTICORPOS</t>
  </si>
  <si>
    <t>ANTÍGENO NS1 DO VÍRUS DA DENGUE, PESQUISA</t>
  </si>
  <si>
    <t>CADEIAS LEVES LIVRES KAPPA/LAMBDA, DOSAGEM, SANGUE</t>
  </si>
  <si>
    <t>DENGUE, ANTICORPOS IGG, SORO (TESTE RÁPIDO)</t>
  </si>
  <si>
    <t>DENGUE, ANTICORPOS IGM, SORO (TESTE RÁPIDO)</t>
  </si>
  <si>
    <t>VÍRUS ZIKA - IGG (COM DIRETRIZ DE UTILIZAÇÃO)</t>
  </si>
  <si>
    <t>VÍRUS ZIKA - IGM (COM DIRETRIZ DE UTILIZAÇÃO)</t>
  </si>
  <si>
    <t>Febre amarela - IgG</t>
  </si>
  <si>
    <t>Febre amarela - IgM</t>
  </si>
  <si>
    <t>Febre amarela, pesquisa por PCR</t>
  </si>
  <si>
    <t>ENSAIO PARA DOSAGEM DA LIBERAÇÃO DE INTERFERON GAMA  (COM DIRETRIZ DE UTILIZAÇÃO)</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</si>
  <si>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</si>
  <si>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</si>
  <si>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</si>
  <si>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</si>
  <si>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</si>
  <si>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</si>
  <si>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</si>
  <si>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</si>
  <si>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</si>
  <si>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</si>
  <si>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</si>
  <si>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</si>
  <si>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SARS-COV-2 (CORONAVÍRUS COVID-19) - PESQUISA DE ANTICORPOS IGG OU ANTICORPOS TOTAIS (COM DIRETRIZ DE UTILIZAÇÃO)</t>
  </si>
  <si>
    <t>Teste anti-SARS-CoV-2 (Coronavírus COVID-19), pesquisa quantitativa de anticorpos (IgG) neutralizantes</t>
  </si>
  <si>
    <t>Teste SARS-COV-2 (Coronavírus COVID-19), teste rápido para anticorpos totais, IgM ou IgG, IgM e IgG</t>
  </si>
  <si>
    <t>Teste SARS-COV-2 (Coronavírus COVID-19), teste rápido para detecção de antígeno</t>
  </si>
  <si>
    <t>TRANSFUSÃO AMBULATORIAL</t>
  </si>
  <si>
    <t>TRANSFUSÃO HOSPITALAR</t>
  </si>
  <si>
    <t>EXSANGUÍNEO TRANSFUSÃO</t>
  </si>
  <si>
    <t>TRANSFUSÃO FETAL INTRA-UTERINA</t>
  </si>
  <si>
    <t>AFÉRESE PARA PACIENTE ABO INCOMPATÍVEL</t>
  </si>
  <si>
    <t>COLETA DE CÉLULAS PROGENITORAS DA MEDULA ÓSSEA POR PROCESSADORA AUTOMÁTICA (AFÉRESE TERAPÊUTICA)</t>
  </si>
  <si>
    <t>PLASMAFÉRESE TERAPÊUTICA - INCLUI CITAFÉRESE/HEMAFÉRESE TERAPÊUTICA</t>
  </si>
  <si>
    <t>SANGRIA TERAPÊUTICA</t>
  </si>
  <si>
    <t>UNIDADE DE CONCENTRADO DE HEMÁCIAS</t>
  </si>
  <si>
    <t>UNIDADE DE CONCENTRADO DE HEMÁCIAS LAVADAS</t>
  </si>
  <si>
    <t>UNIDADE DE CONCENTRADO DE PLAQUETAS POR AFÉRESE</t>
  </si>
  <si>
    <t>UNIDADE DE CONCENTRADO DE PLAQUETAS (DUPLA CENTRIFUGAÇÃO)</t>
  </si>
  <si>
    <t>UNIDADE DE CRIOPRECIPITADO</t>
  </si>
  <si>
    <t>UNIDADE DE PLASMA FRESCO CONGELADO</t>
  </si>
  <si>
    <t>SANGUE TOTAL RECONSTITUÍDO PARA EXSANGUÍNEO-TRANSFUSÃO</t>
  </si>
  <si>
    <t>UNIDADE DE CONCENTRADO DE HEMÁCIAS LEUCODEPLETADA</t>
  </si>
  <si>
    <t>UNIDADE DE CONCENTRADO DE HEMÁCIAS LEUCORREDUZIDA</t>
  </si>
  <si>
    <t>UNIDADE DE CONCENTRADO DE PLAQUETAS LEUCODEPLETADA</t>
  </si>
  <si>
    <t>UNIDADE DE CONCENTRADO DE PLAQUETAS LEUCORREDUZIDA</t>
  </si>
  <si>
    <t>UNIDADE DE COMPONENTES SANGÜÍNEOS (CONCENTRADO DE HEMÁCIAS, PLAQUETAS OU GRANULÓCITOS) IRRADIADA</t>
  </si>
  <si>
    <t>UNIDADE DE CONCENTRADO DE GRANULÓCITOS</t>
  </si>
  <si>
    <t>AFÉRESE TERAPÊUTICA</t>
  </si>
  <si>
    <t>DOAÇÃO DE COMPONENTES POR AFÉRESE</t>
  </si>
  <si>
    <t>DOAÇÃO AUTÓLOGA COM RECUPERAÇÃO INTRA-OPERATÓRIA</t>
  </si>
  <si>
    <t xml:space="preserve">Operação  de  processadora de  sangue  em  fotoaférese  extra  corpórea  (FEC) </t>
  </si>
  <si>
    <t>Material descartável contendo kit para sistema integrado de FEC e solução fotossensibilizante</t>
  </si>
  <si>
    <t>TRANSPLANTE AUTÓLOGO DE MEDULA ÓSSEA (COM DIRETRIZ DE UTILIZAÇÃO)</t>
  </si>
  <si>
    <t>BIÓPSIA DE MEDULA ÓSSEA</t>
  </si>
  <si>
    <t>COLETA DE CÉLULAS PROGENITORAS DA MEDULA ÓSSEA POR PUNÇÃO MEDULAR ASPIRATIVA DIRETA</t>
  </si>
  <si>
    <t>QUANTIFICAÇÃO DE CÉLULAS CD34 POSITIVAS</t>
  </si>
  <si>
    <t>ANÁLISE DE DNA (CONTEÚDO E PLOIDIA) POR CITOMETRIA DE FLUXO</t>
  </si>
  <si>
    <t>FENOTIPAGEM DE OUTROS SISTEMAS ERITROCITÁRIOS</t>
  </si>
  <si>
    <t>IDENTIFICAÇÃO DE ANTICORPOS SÉRICOS IRREGULARES ANTIERITROCITÁRIOS C/ PAINEL DE HEMÁCIAS, INCLUI TRATAMENTO ENZIMÁTICO (ELUIÇÃO E GEL)</t>
  </si>
  <si>
    <t>Conforme Resolução da Diretoria Colegiada Anvisa - RDC Nº 51, de 07 de novembro de 2013 que   altera a Resolução - RDC nº 57, de 16 de dezembro de 2010 e Portaria MS/GM nº 2.712, de 12/11/2013</t>
  </si>
  <si>
    <t>TIPIFICAÇÃO ABO, INCLUINDO TIPAGEM REVERSA NO SANGUE DO RECEPTOR (SEM TIPAGEM REVERSA ATÉ 4 MESES DE IDADE);</t>
  </si>
  <si>
    <t>PESQUISA E IDENTIFICAÇÃO DE ANTICORPOS IRREGULARES NO SANGUE DO RECEPTOR</t>
  </si>
  <si>
    <t>PLAQUETAS - PROVA CRUZADA</t>
  </si>
  <si>
    <t>PROVA DE COMPATIBILIDADE ENTRE AS HEMÁCIAS DO DOADOR E O SORO DO RECEPTOR (PROVA DE COMPATIBILIDADE MAIOR)</t>
  </si>
  <si>
    <t>PROVAS PRÉ-TRANSFUSIONAIS: RETIPIFICAÇÃO ABO E RH DA BOLSA DE SANGUE</t>
  </si>
  <si>
    <t>DETERMINAÇÃO DO FATOR RH (D), INCLUINDO PROVA PARA D-FRACO NO SANGUE DO RECEPTOR</t>
  </si>
  <si>
    <t>HTLV I E II - TESTE IMUNOENZIMÁTICO OU POR QUIMIOLUMINESCÊNCIA</t>
  </si>
  <si>
    <t>DOENÇA DE CHAGAS - TESTE IMUNOENZIMÁTICO DE ALTA SENSIBILIDADE E IMUNOFLUORESCÊNCIA</t>
  </si>
  <si>
    <t>HEPATITE B - ANTI-HBC, POR MÉTODO IMUNOENZIMÁTICO OU POR QUIMIOLUMINESCÊNCIA</t>
  </si>
  <si>
    <t>HEPATITE C - ANTI-HCV, TESTE IMUNOENZIMÁTICO OU POR QUIMIOLUMINESCÊNCIA</t>
  </si>
  <si>
    <t>ANTI-HIV I E II POR MÉTODO IMUNOENZIMÁTICO OU QUIMIOLUMINESCÊNCIA</t>
  </si>
  <si>
    <t>MALÁRIA, PESQUISA</t>
  </si>
  <si>
    <t>SÍFILIS - TESTE TREPONÊMICO OU NÃO-TREPONÊMICO</t>
  </si>
  <si>
    <t>HEPATITE B - HBSAG, POR MÉTODO IMUNOENZIMÁTICO OU POR QUIMIOLUMINESCÊNCIA</t>
  </si>
  <si>
    <t>CONGELAMENTO DE CÉLULAS PROGENITORAS DA MEDULA ÓSSEA</t>
  </si>
  <si>
    <t>DESCONGELAMENTO DE CÉLULAS PROGENITORAS DA MEDULA ÓSSEA</t>
  </si>
  <si>
    <t>DETERMINAÇÃO DE UNIDADES FORMADORAS DE COLÔNIAS</t>
  </si>
  <si>
    <t>DETERMINAÇÃO DE VIABILIDADE CELULAR</t>
  </si>
  <si>
    <t>MANUTENÇÃO POR CONGELAMENTO DE CÉLULAS PROGENITORAS DA MEDULA ÓSSEA (ATÉ 2 ANOS)</t>
  </si>
  <si>
    <t>PREPARO E FILTRAÇÃO DO ASPIRADO DE MEDULA ÓSSEA</t>
  </si>
  <si>
    <t>PREPARO PARA CONGELAMENTO DE CÉLULAS PROGENITORAS DA MEDULA ÓSSEA</t>
  </si>
  <si>
    <t>PROCESSAMENTO DE CÉLULAS PROGENITORAS DA MEDULA ÓSSEA</t>
  </si>
  <si>
    <t>ESTIMULAÇÃO E MOBILIZAÇÃO DE CÉLULAS CD34 POSITIVAS</t>
  </si>
  <si>
    <t>DOAÇÃO AUTÓLOGA PERI-OPERATÓRIA POR HEMODILUIÇÃO NORMOVOLÊMICA</t>
  </si>
  <si>
    <t>DOAÇÃO AUTÓLOGA PRÉ-OPERATÓRIA</t>
  </si>
  <si>
    <t>EXAMES IMUNOHEMATOLÓGICOS EM RECÉM-NASCIDOS: TIPIFICAÇÃO ABO E RH, PESQUISA DE D FRACO RH(D) E PROVA DA ANTIGLOBULINA DIRETA)</t>
  </si>
  <si>
    <t>IMUNO-HEMATOLÓGICOS: TIPIFICAÇÃO ABO, INCLUINDO TIPAGEM REVERSA E DETERMINAÇÃO DO FATOR RH (D), INCLUINDO PROVA PARA D-FRACO E PESQUISA E IDENTIFICAÇÃO DE ANTICORPOS SÉRICOS IRREGULARES ANTIERITROCITÁRIOS</t>
  </si>
  <si>
    <t>INVESTIGAÇÃO DA PRESENÇA DE ANTI-A OU ANTI-B, EM SORO OU PLASMA DE NEONATO, COM MÉTODOS QUE INCLUAM UMA FASE ANTIGLOBULÍNICA</t>
  </si>
  <si>
    <t>PCR EM TEMPO REAL PARA VÍRUS SINCICIAL RESPIRATÓRIO (COM DIRETRIZ DE UTILIZAÇÃO)</t>
  </si>
  <si>
    <t>Controle bacteriológico para concentrado de plaquetas</t>
  </si>
  <si>
    <t>Conforme Resolução  da  Diretoria  Colegiada  (RDC)  nº  34  da  ANVISA,  de 11/06/2014; Instrução normativa nº 01, de 17 de março de 2015 (IN 01/2015); e a Portaria MS n° 158, de 04/02/2016.</t>
  </si>
  <si>
    <t>Pesquisa de anticorpos séricos irregulares antieritrocitários - método de eluição - gel teste</t>
  </si>
  <si>
    <t>Identificação de anticorpos anti-eritrocitários a frio em gel</t>
  </si>
  <si>
    <t>CARIÓTIPO COM BANDAS, BIÓPSIA DE PELE OU OUTROS TECIDOS</t>
  </si>
  <si>
    <t>CARIÓTIPO COM PESQUISA DE TROCA DE CROMÁTIDES IRMÃS</t>
  </si>
  <si>
    <t>CARIÓTIPO COM TÉCNICAS DE ALTA RESOLUÇÃO (ESTUDO EM PROMETÁFASE)</t>
  </si>
  <si>
    <t>CARIÓTIPO COM BANDAS, SANGUE PERIFÉRICO</t>
  </si>
  <si>
    <t>CARIÓTIPO COM BANDAS, SANGUE FETAL</t>
  </si>
  <si>
    <t>ESTUDO CITOGENÉTICO PARA DOENÇAS NEOPLÁSICAS MALIGNAS, DIVERSOS MATERIAIS</t>
  </si>
  <si>
    <t>CARIÓTIPO COM BANDAS, VILOSIDADES CORIÔNICAS</t>
  </si>
  <si>
    <t>CARIÓTIPO PARA SÍNDROMES DE QUEBRAS CROMOSSÔMICAS, SANGUE PERIFÉRICO</t>
  </si>
  <si>
    <t>DETECÇÃO DE ANORMALIDADES DOS CROMOSSOMOS X OU Y (SANGUE PERIFÉRICO OU ESFREGAÇO DE MUCOSA BUCAL), POR FISH</t>
  </si>
  <si>
    <t>COLORAÇÕES ESPECIAIS, QUANDO NECESSÁRIAS AOS PROCEDIMENTOS ANATOMOPATOLÓGICOS</t>
  </si>
  <si>
    <t>CARIÓTIPO COM BANDAS, MATERIAL DE ABORTO OU NATIMORTO</t>
  </si>
  <si>
    <t>DETERMINAÇÃO DA ATIVIDADE ENZIMÁTICA DA 1,4-ALFA-GLICOSIDASE EM FIBROBLASTOS</t>
  </si>
  <si>
    <t>DETERMINAÇÃO DA ATIVIDADE ENZIMÁTICA DA ALFA-D-MANOSIDASE EM LEUCÓCITOS E FIBROBLASTOS</t>
  </si>
  <si>
    <t>DETERMINAÇÃO DA ATIVIDADE ENZIMÁTICA DA ALFA-L-FUCOSIDASE EM LEUCÓCITOS OU FIBROBLASTOS</t>
  </si>
  <si>
    <t>DETERMINAÇÃO DA ATIVIDADE ENZIMÁTICA DA ARILSULFATASE B EM FIBROBLASTOS</t>
  </si>
  <si>
    <t>DETERMINAÇÃO DA ATIVIDADE ENZIMÁTICA DA BETA-GLICOSIDASE EM LEUCÓCITOS OU FIBROBLASTOS</t>
  </si>
  <si>
    <t>DETERMINAÇÃO DA ATIVIDADE ENZIMÁTICA DA ESFINGOMIELINASE EM FIBROBLASTOS</t>
  </si>
  <si>
    <t>DETERMINAÇÃO DA ATIVIDADE ENZIMÁTICA DA GALACTOCEREBROSIDASE EM LEUCÓCITOS E FIBROBLASTOS</t>
  </si>
  <si>
    <t>DETERMINAÇÃO DA ATIVIDADE ENZIMÁTICA DA N-ACETILGALACTOSAMINA-6-SULFATASE EM FIBROBLASTOS</t>
  </si>
  <si>
    <t>PESQUISA DE MICRODELEÇÕES/MICRODUPLICAÇÕES POR FISH (FLUORESCENCE IN SITU HYBRIDIZATION) - COM DIRETRIZ DE UTILIZAÇÃO</t>
  </si>
  <si>
    <t>LÍQUIDO AMNIÓTICO, CARIÓTIPO COM BANDAS</t>
  </si>
  <si>
    <t>ESTUDO DE ALTERAÇÕES CROMOSSÔMICAS EM LEUCEMIAS POR FISH (FLUORESCENCE IN SITU HYBRIDIZATION)</t>
  </si>
  <si>
    <t>TRANSLOCAÇÃO PML/RAR-a</t>
  </si>
  <si>
    <t>TESTES DE ERROS INATOS DO METABOLISMO, QUALITATIVOS, NA URINA</t>
  </si>
  <si>
    <t>GLICOSAMINOGLICANOS URINÁRIOS, DOSAGEM QUANTITATIVA OU ANÁLISE QUALITATIVA</t>
  </si>
  <si>
    <t>TESTE DUPLO: 1 TRIMESTRE - PROTEÍNA A PLASMÁTICA ASSOCIADA À GESTAÇÃO (PAPP-A), BETA-GONADOTROFINA CORIÔNICA HUMANA LIVRE (β-HCG) COM ELABORAÇÃO DE LAUDO CONTENDO CÁLCULO DE RISCO PARA ANOMALIAS FETAIS</t>
  </si>
  <si>
    <t>TESTE DUPLO: 2 TRIMESTRE - ALFA-FETOPROTEÍNA (αFP), BETA-GONADOTROFINA CORIÔNICA HUMANA LIVRE (β-HCG) COM ELABORAÇÃO DE LAUDO CONTENDO CÁLCULO DE RISCO PARA ANOMALIAS FETAIS</t>
  </si>
  <si>
    <t>TESTE TRIPLO: ALFA-FETOPROTEÍNA (αFP), ESTRIOL NÃO CONJUGADO (uE3), BETA-GONADOTROFINA CORIÔNICA HUMANA LIVRE (β-HCG) COM ELABORAÇÃO DE LAUDO CONTENDO CÁLCULO DE RISCO PARA ANOMALIAS FETAIS</t>
  </si>
  <si>
    <t>FOCALIZAÇÃO ISOELÉTRICA DA TRANSFERRINA (COM DIRETRIZ DE UTILIZAÇÃO)</t>
  </si>
  <si>
    <t>REARRANJO 8q24 FISH (MEDULA ÓSSEA)</t>
  </si>
  <si>
    <t>REARRANJO 8q24 FISH (SANGUE)</t>
  </si>
  <si>
    <t>REARRANJO BCL6 3q27 (NHL) FISH</t>
  </si>
  <si>
    <t>REARRANJO GÊNICO CÉLULAS B POR PCR</t>
  </si>
  <si>
    <t>REARRANJO GÊNICO CÉLULAS T POR PCR</t>
  </si>
  <si>
    <t>FLT3 - PESQUISA DE MUTAÇÕES (COM DIRETRIZ DE UTILIZAÇÃO)</t>
  </si>
  <si>
    <t>DETECÇÃO/TIPAGEM HERPES VÍRUS 1 E 2 NO LÍQUOR</t>
  </si>
  <si>
    <t>EGFR (COM DIRETRIZ DE UTILIZAÇÃO)</t>
  </si>
  <si>
    <t>K-RAS (COM DIRETRIZ DE UTILIZAÇÃO)</t>
  </si>
  <si>
    <t>BRAF (COM DIRETRIZ DE UTILIZAÇÃO)</t>
  </si>
  <si>
    <t>N-RAS (COM DIRETRIZ DE UTILIZAÇÃO)</t>
  </si>
  <si>
    <t>ALK - PESQUISA DE MUTAÇÃO (COM DIRETRIZ DE UTILIZAÇÃO)</t>
  </si>
  <si>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</si>
  <si>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</si>
  <si>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</si>
  <si>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</si>
  <si>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r>
      <t xml:space="preserve">Detecção  de  anticorpo </t>
    </r>
    <r>
      <rPr>
        <sz val="8"/>
        <color theme="1"/>
        <rFont val="Calibri"/>
        <family val="2"/>
      </rPr>
      <t xml:space="preserve"> </t>
    </r>
    <r>
      <rPr>
        <sz val="8"/>
        <color theme="1"/>
        <rFont val="Arial"/>
        <family val="2"/>
      </rPr>
      <t>IgG  anti-HTLV-1/2  no  líquido  cefalorraquidiano  (LCR)</t>
    </r>
  </si>
  <si>
    <t>Painel multiplex infeccioso no líquor - painel com até 25 agentes</t>
  </si>
  <si>
    <t>PROCEDIMENTO DIAGNÓSTICO ANATOMOPATOLÓGICO POR CONGELAÇÃO DURANTE ATO CIRÚRGICO</t>
  </si>
  <si>
    <t>PROCEDIMENTO DIAGNÓSTICO ANATOMOPATOLÓGICO EM MATERIAL PROVENIENTE DE BIÓPSIAS SIMPLES, PAAF, "IMPRINT" E "CELL-BLOCK"</t>
  </si>
  <si>
    <t>PUNÇÃO ASPIRATIVA COM AGULHA FINA (ÓRGÃOS OU ESTRUTURAS SUPERFICIAIS)</t>
  </si>
  <si>
    <t>PUNÇÃO ASPIRATIVA COM AGULHA FINA DE MASSAS, ÓRGÃOS OU ESTRUTURAS PROFUNDAS ORIENTADA OU NÃO POR IMAGEM</t>
  </si>
  <si>
    <t>PROCEDIMENTO DIAGNÓSTICO CITOPATOLÓGICO ONCÓTICO DE LÍQUIDOS E RASPADOS CUTÂNEOS</t>
  </si>
  <si>
    <t>PROCEDIMENTO DIAGNÓSTICO CITOPATOLÓGICO ONCÓTICO DE MATERIAL CÉRVICO-VAGINAL</t>
  </si>
  <si>
    <t>PROCEDIMENTO COLPOCITOLÓGICO HORMONAL SIMPLES OU SERIADO</t>
  </si>
  <si>
    <t>PROCEDIMENTO DIAGNÓSTICO EM REVISÃO DE LÂMINAS</t>
  </si>
  <si>
    <t xml:space="preserve">PROCEDIMENTO DIAGNÓSTICO EM PAINEL DE IMUNOISTOQUÍMICA </t>
  </si>
  <si>
    <t>HPV (VÍRUS DO PAPILOMA HUMANO), DETECÇÃO POR TÉCNICAS IMUNO-HISTOQUÍMICAS</t>
  </si>
  <si>
    <t>RECEPTOR DE ESTROGÊNIO, ENSAIO IMUNO-HISTOQUÍMICO</t>
  </si>
  <si>
    <t>RECEPTOR DE PROGESTERONA, ENSAIO IMUNO-HISTOQUÍMICO</t>
  </si>
  <si>
    <t>PROCEDIMENTO DIAGNÓSTICO ANATOMOPATOLÓGICO EM PEÇA ANATÔMICA OU CIRÚRGICA SIMPLES OU COMPLEXA</t>
  </si>
  <si>
    <t>PROCEDIMENTO DIAGNÓSTICO EM GRUPOS DE LINFONODOS, ESTRUTURAS VIZINHAS E MARGENS CIRÚRGICAS, DE PEÇAS ANATÔMICAS SIMPLES OU COMPLEXAS</t>
  </si>
  <si>
    <t>PROCEDIMENTO DIAGNÓSTICO EM IMUNOFLUORESCÊNCIA, DIRETA E INDIRETA</t>
  </si>
  <si>
    <t>PROCEDIMENTO DIAGNÓSTICO POR HIBRIDIZAÇÃO "IN SITU" OU HIBRIDIZAÇÃO "IN SITU" POR FLUORESCÊNCIA</t>
  </si>
  <si>
    <t>PROCEDIMENTO DIAGNÓSTICO CITOPATOLÓGICO EM MEIO LÍQUIDO</t>
  </si>
  <si>
    <t>INSTABILIDADE DE MICROSSATÉLITES (MSI), DETECÇÃO POR PCR, BLOCO DE PARAFINA COM DIRETRIZ DE UTILIZAÇÃO</t>
  </si>
  <si>
    <t>PD-L1 – DETECÇÃO POR TÉCNICAS IMUNOISTOQUÍMICAS (COM DIRETRIZ DE UTILIZAÇÃO)</t>
  </si>
  <si>
    <t>ANGIOGRAFIA RADIOISOTÓPICA</t>
  </si>
  <si>
    <t>CINTILOGRAFIA DO MIOCÁRDIO (INFARTO AGUDO)</t>
  </si>
  <si>
    <t>CINTILOGRAFIA DO MIOCÁRDIO PERFUSÃO - ESTRESSE FARMACOLÓGICO (COM DIRETRIZ DE UTILIZAÇÃO)</t>
  </si>
  <si>
    <t>CINTILOGRAFIA DO MIOCÁRDIO PERFUSÃO - ESTRESSE FÍSICO (COM DIRETRIZ DE UTILIZAÇÃO)</t>
  </si>
  <si>
    <t>CINTILOGRAFIA DO MIOCÁRDIO PERFUSÃO - REPOUSO (COM DIRETRIZ DE UTILIZAÇÃO)</t>
  </si>
  <si>
    <t>CINTILOGRAFIA DO MIOCÁRDIO COM FLUORDEOXIGLICOSE (FDG-FLÚOR-18)</t>
  </si>
  <si>
    <t>CINTILOGRAFIA SINCRONIZADA DAS CÂMARAS CARDÍACAS - ESFORÇO</t>
  </si>
  <si>
    <t>CINTILOGRAFIA SINCRONIZADA DAS CÂMARAS CARDÍACAS - REPOUSO</t>
  </si>
  <si>
    <t>FLUXO SANGUÍNEO DAS EXTREMIDADES</t>
  </si>
  <si>
    <t>QUANTIFICAÇÃO DE "SHUNT" DA DIREITA PARA A ESQUERDA</t>
  </si>
  <si>
    <t>QUANTIFICAÇÃO DE "SHUNT" PERIFÉRICO</t>
  </si>
  <si>
    <t>VENOGRAFIA RADIOISOTÓPICA</t>
  </si>
  <si>
    <t>CINTILOGRAFIA DAS GLÂNDULAS SALIVARES COM OU SEM ESTÍMULO</t>
  </si>
  <si>
    <t>CINTILOGRAFIA DO FÍGADO E DO BAÇO</t>
  </si>
  <si>
    <t>CINTILOGRAFIA DO FÍGADO E VIAS BILIARES</t>
  </si>
  <si>
    <t>CINTILOGRAFIA PARA DETECÇÃO DE HEMORRAGIA DIGESTÓRIA</t>
  </si>
  <si>
    <t>CINTILOGRAFIA PARA DETERMINAÇÃO DO TEMPO DE ESVAZIAMENTO GÁSTRICO</t>
  </si>
  <si>
    <t>CINTILOGRAFIA PARA ESTUDO DE TRÂNSITO ESOFÁGICO (LÍQUIDOS E SEMI-SÓLIDOS)</t>
  </si>
  <si>
    <t>CINTILOGRAFIA PARA PESQUISA DE DIVERTÍCULO DE MECKEL</t>
  </si>
  <si>
    <t>CINTILOGRAFIA PARA PESQUISA DE REFLUXO GASTRO-ESOFÁGICO</t>
  </si>
  <si>
    <t>FLUXO SANGUÍNEO HEPÁTICO (QUALITATIVO E QUANTITATIVO)</t>
  </si>
  <si>
    <t>CINTILOGRAFIA COM ANÁLOGO DE SOMATOSTATINA</t>
  </si>
  <si>
    <t>CINTILOGRAFIA DA TIREÓIDE E/OU CAPTAÇÃO (IODO - 131 OU 123)</t>
  </si>
  <si>
    <t>CINTILOGRAFIA DA TIREÓIDE E/OU CAPTAÇÃO (TECNÉCIO - 99M TC)</t>
  </si>
  <si>
    <t>CINTILOGRAFIA DAS PARATIREÓIDES</t>
  </si>
  <si>
    <t>CINTILOGRAFIA DE CORPO INTEIRO PARA PESQUISA DE METÁSTASES (PCI)</t>
  </si>
  <si>
    <t>TESTE DE ESTÍMULO COM TSH RECOMBINANTE</t>
  </si>
  <si>
    <t>TESTE DE SUPRESSÃO DA TIREÓIDE COM T3</t>
  </si>
  <si>
    <t>TESTE DO PERCLORATO</t>
  </si>
  <si>
    <t>CINTILOGRAFIA RENAL DINÂMICA</t>
  </si>
  <si>
    <t>CINTILOGRAFIA RENAL DINÂMICA COM DIURÉTICO OU INIBIDOR DA ECA</t>
  </si>
  <si>
    <t>CINTILOGRAFIA RENAL ESTÁTICA (QUANTITATIVA OU QUALITATIVA)</t>
  </si>
  <si>
    <t>CINTILOGRAFIA TESTICULAR (ESCROTAL)</t>
  </si>
  <si>
    <t>CISTOCINTILOGRAFIA DIRETA</t>
  </si>
  <si>
    <t>CISTOCINTILOGRAFIA INDIRETA</t>
  </si>
  <si>
    <t>DETERMINAÇÃO DA FILTRAÇÃO GLOMERULAR</t>
  </si>
  <si>
    <t>DETERMINAÇÃO DO FLUXO PLASMÁTICO RENAL</t>
  </si>
  <si>
    <t>CINTILOGRAFIA DO SISTEMA RETÍCULO-ENDOTELIAL (MEDULA ÓSSEA)</t>
  </si>
  <si>
    <t>DEMONSTRAÇÃO DO SEQÜESTRO DE HEMÁCIAS PELO BAÇO</t>
  </si>
  <si>
    <t>DETERMINAÇÃO DO VOLUME ERITROCITÁRIO</t>
  </si>
  <si>
    <t>DETERMINAÇÃO DO VOLUME PLASMÁTICO</t>
  </si>
  <si>
    <t>TESTE DE ABSORÇÃO DE VITAMINA B12 COM COBALTO - 57 (TESTE DE SCHILLING)</t>
  </si>
  <si>
    <t>CINTILOGRAFIA ÓSSEA (CORPO TOTAL)</t>
  </si>
  <si>
    <t>FLUXO SANGÜÍNEO ÓSSEO</t>
  </si>
  <si>
    <t>CINTILOGRAFIA CEREBRAL</t>
  </si>
  <si>
    <t>CINTILOGRAFIA DE PERFUSÃO CEREBRAL</t>
  </si>
  <si>
    <t>ESTUDO DO TRÂNSITO LIQUÓRICO</t>
  </si>
  <si>
    <t>CISTERNOCINTILOGRAFIA</t>
  </si>
  <si>
    <t>CISTERNOCINTILOGRAFIA PARA PESQUISA DE FÍSTULA LIQUÓRICA</t>
  </si>
  <si>
    <t>FLUXO SANGUÍNEO CEREBRAL</t>
  </si>
  <si>
    <t>MIELOCINTILOGRAFIA</t>
  </si>
  <si>
    <t>VENTRÍCULO-CINTILOGRAFIA</t>
  </si>
  <si>
    <t>CINTILOGRAFIA DE PERFUSÃO CEREBRAL PARA AVALIAÇÃO DE TRANSPORTADORES DE DOPAMINA (COM DIRETRIZ DE UTILZAÇÃO)</t>
  </si>
  <si>
    <t>CINTILOGRAFIA COM GÁLIO-67</t>
  </si>
  <si>
    <t>CINTILOGRAFIA COM LEUCÓCITOS MARCADOS</t>
  </si>
  <si>
    <t>CINTILOGRAFIA COM MIBG (METAIODOBENZILGUANIDINA)</t>
  </si>
  <si>
    <t>CINTILOGRAFIA DE MAMA</t>
  </si>
  <si>
    <t>DEMARCAÇÃO RADIOISOTÓPICA DE LESÕES TUMORAIS</t>
  </si>
  <si>
    <t>DETECÇÃO INTRAOPERATÓRIA RADIOGUIADA DE LESÕES TUMORAIS</t>
  </si>
  <si>
    <t>DETECÇÃO INTRAOPERATÓRIA RADIOGUIADA DE LINFONODO SENTINELA</t>
  </si>
  <si>
    <t>LINFOCINTILOGRAFIA</t>
  </si>
  <si>
    <t>QUANTIFICAÇÃO DA CAPTAÇÃO PULMONAR COM GÁLIO-67</t>
  </si>
  <si>
    <t>PET-CT ONCOLÓGICO (COM DIRETRIZ DE UTILIZAÇÃO)</t>
  </si>
  <si>
    <t>PET CT neurológico com FDG</t>
  </si>
  <si>
    <t>CINTILOGRAFIA PARA DETECÇÃO DE ASPIRAÇÃO PULMONAR</t>
  </si>
  <si>
    <t>RESPIRATÓRIO -  IN VIVO</t>
  </si>
  <si>
    <t>CINTILOGRAFIA PULMONAR (INALAÇÃO)</t>
  </si>
  <si>
    <t>CINTILOGRAFIA PULMONAR (PERFUSÃO)</t>
  </si>
  <si>
    <t>TRATAMENTO COM METAIODOBENZILGUANIDINA (MIBG)</t>
  </si>
  <si>
    <t>TRATAMENTO DA POLICITEMIA VERA</t>
  </si>
  <si>
    <t>TRATAMENTO DE CÂNCER DA TIREÓIDE</t>
  </si>
  <si>
    <t>TRATAMENTO DE HIPERTIREOIDISMO-BÓCIO NODULAR TÓXICO (GRAVES)</t>
  </si>
  <si>
    <t>TRATAMENTO DE HIPERTIREOIDISMO-BÓCIO NODULAR TÓXICO (PLUMMER)</t>
  </si>
  <si>
    <t>TRATAMENTO DE DOR ÓSSEA CAUSADA POR METÁSTASE COM SAMÁRIO-136 OU ESTRÔNCIO-90</t>
  </si>
  <si>
    <t>TRATAMENTO DE TUMORES NEUROENDÓCRINOS</t>
  </si>
  <si>
    <t>Tratamento de metástases ósseas com isótopos alfa emissor - planejamento e 1º dia de tratamento</t>
  </si>
  <si>
    <t>Tratamento de metástases ósseas com isótopos alfa emissor - por dia de atendimento (até o início do próximo ciclo - intervalo de 4 a 8 semanas)</t>
  </si>
  <si>
    <t>IMUNOCINTILOGRAFIA (ANTICORPOS MONOCLONAIS)</t>
  </si>
  <si>
    <t>RADIOGRAFIA DE CRÂNIO</t>
  </si>
  <si>
    <t>RADIOGRAFIA DE ORELHA, MASTÓIDES OU ROCHEDOS</t>
  </si>
  <si>
    <t>RADIOGRAFIA DE ÓRBITAS</t>
  </si>
  <si>
    <t>RADIOGRAFIA DE SEIOS DA FACE</t>
  </si>
  <si>
    <t>RADIOGRAFIA DE SELA TÚRCICA</t>
  </si>
  <si>
    <t>RADIOGRAFIA DE MANDÍBULA/MAXILA</t>
  </si>
  <si>
    <t>RADIOGRAFIA DE OSSOS DA FACE</t>
  </si>
  <si>
    <t>RADIOGRAFIA DE ARCOS ZIGOMÁTICOS OU MALAR OU APÓFISES ESTILÓIDES</t>
  </si>
  <si>
    <t>RADIOGRAFIA DE ARTICULAÇÃO TEMPOROMANDIBULAR</t>
  </si>
  <si>
    <t>RADIOGRAFIA DE ADENÓIDES OU CAVUM</t>
  </si>
  <si>
    <t>RADIOGRAFIA PANORÂMICA DE MANDÍBULA/MAXILA (ORTOPANTOMOGRAFIA)</t>
  </si>
  <si>
    <t>RADIOGRAFIA INTERPROXIMAL - BITE-WING</t>
  </si>
  <si>
    <t>RADIOGRAFIA PERIAPICAL</t>
  </si>
  <si>
    <t>RADIOGRAFIA OCLUSAL</t>
  </si>
  <si>
    <t>PLANIGRAFIA LINEAR DE CRÂNIO OU SELA TÚRCICA OU FACE OU MASTÓIDE</t>
  </si>
  <si>
    <t>RADIOGRAFIA DE COLUNA CERVICAL</t>
  </si>
  <si>
    <t>RADIOGRAFIA DE COLUNA DORSAL</t>
  </si>
  <si>
    <t>RADIOGRAFIA DE COLUNA LOMBO-SACRA</t>
  </si>
  <si>
    <t>RADIOGRAFIA DE SACRO-COCCIX</t>
  </si>
  <si>
    <t>RADIOGRAFIA DE COLUNA DORSO-LOMBAR</t>
  </si>
  <si>
    <t>RADIOGRAFIA DE COLUNA TOTAL (TELESPONDILOGRAFIA)</t>
  </si>
  <si>
    <t>PLANIGRAFIA DE COLUNA VERTEBRAL</t>
  </si>
  <si>
    <t>RADIOGRAFIA DE ESTERNO</t>
  </si>
  <si>
    <t>RADIOGRAFIA DE ARTICULAÇÃO ESTERNOCLAVICULAR</t>
  </si>
  <si>
    <t>RADIOGRAFIA DE COSTELAS</t>
  </si>
  <si>
    <t>RADIOGRAFIA DE CLAVÍCULA</t>
  </si>
  <si>
    <t>RADIOGRAFIA DE ESCÁPULA</t>
  </si>
  <si>
    <t>RADIOGRAFIA DE ARTICULAÇÃO ACROMIOCLAVICULAR</t>
  </si>
  <si>
    <t>RADIOGRAFIA DE ARTICULAÇÃO ESCAPULOUMERAL (OMBRO)</t>
  </si>
  <si>
    <t>RADIOGRAFIA DE BRAÇO</t>
  </si>
  <si>
    <t>RADIOGRAFIA DE COTOVELO</t>
  </si>
  <si>
    <t>RADIOGRAFIA DE ANTEBRAÇO</t>
  </si>
  <si>
    <t>RADIOGRAFIA DE PUNHO</t>
  </si>
  <si>
    <t>RADIOGRAFIA DE MÃO OU QUIRODÁCTILO</t>
  </si>
  <si>
    <t>RADIOGRAFIA DE MÃOS E PUNHOS PARA IDADE ÓSSEA</t>
  </si>
  <si>
    <t>RADIOGRAFIA DE BACIA</t>
  </si>
  <si>
    <t>RADIOGRAFIA DE ARTICULAÇÕES SACROILÍACAS</t>
  </si>
  <si>
    <t>RADIOGRAFIA DE ARTICULAÇÃO COXOFEMORAL (QUADRIL)</t>
  </si>
  <si>
    <t>RADIOGRAFIA DE COXA</t>
  </si>
  <si>
    <t>RADIOGRAFIA DE JOELHO</t>
  </si>
  <si>
    <t>RADIOGRAFIA DE PATELA</t>
  </si>
  <si>
    <t>RADIOGRAFIA DE PERNA</t>
  </si>
  <si>
    <t>RADIOGRAFIA DE ARTICULAÇÃO TIBIOTÁRSICA (TORNOZELO)</t>
  </si>
  <si>
    <t>RADIOGRAFIA DE PÉ OU PODODÁCTILO</t>
  </si>
  <si>
    <t>RADIOGRAFIA DE CALCÂNEO</t>
  </si>
  <si>
    <t>ESCANOMETRIA</t>
  </si>
  <si>
    <t>RADIOGRAFIA PANORÂMICA DOS MEMBROS INFERIORES</t>
  </si>
  <si>
    <t>RADIOGRAFIA DE TÓRAX</t>
  </si>
  <si>
    <t>RADIOGRAFIA DE CORAÇÃO E VASOS DA BASE</t>
  </si>
  <si>
    <t>PLANIGRAFIA DE TÓRAX, MEDIASTINO OU LARINGE</t>
  </si>
  <si>
    <t>RADIOGRAFIA DE LARINGE OU HIPOFARINGE OU PESCOÇO (PARTES MOLES)</t>
  </si>
  <si>
    <t>DEGLUTOGRAMA OU VIDEODEGLUTOGRAMA</t>
  </si>
  <si>
    <t>RADIOGRAFIA DE ESÔFAGO</t>
  </si>
  <si>
    <t>RADIOGRAFIA DE ESTÔMAGO E DUODENO</t>
  </si>
  <si>
    <t>RADIOGRAFIA DE ESÔFAGO - HIATO - ESTÔMAGO E DUODENO</t>
  </si>
  <si>
    <t>TRÂNSITO E MORFOLOGIA DO APARELHO DIGESTIVO</t>
  </si>
  <si>
    <t>ESTUDO DO DELGADO COM DUPLO CONTRASTE</t>
  </si>
  <si>
    <t>CLISTER OU ENEMA OPACO (DUPLO CONTRASTE)</t>
  </si>
  <si>
    <t>DEFECOGRAMA</t>
  </si>
  <si>
    <t>COLANGIOGRAFIA INTRA-OPERATÓRIA</t>
  </si>
  <si>
    <t>COLANGIOGRAFIA PÓS-OPERATÓRIA (PELO DRENO)</t>
  </si>
  <si>
    <t>COLANGIOGRAFIA TRANSCUTÂNEA</t>
  </si>
  <si>
    <t>UROGRAFIA VENOSA COM BEXIGA PRÉ E PÓS-MICCIONAL</t>
  </si>
  <si>
    <t>PIELOGRAFIA ASCENDENTE</t>
  </si>
  <si>
    <t>UROGRAFIA VENOSA MINUTADA 1-2-3</t>
  </si>
  <si>
    <t>UROGRAFIA VENOSA COM NEFROTOMOGRAFIA</t>
  </si>
  <si>
    <t>URETROCISTOGRAFIA</t>
  </si>
  <si>
    <t>TOMOGRAFIA RENAL</t>
  </si>
  <si>
    <t>RADIOGRAFIA DE ABDOME SIMPLES</t>
  </si>
  <si>
    <t>RADIOGRAFIA DE ABDOME AGUDO</t>
  </si>
  <si>
    <t>MAMOGRAFIA CONVENCIONAL</t>
  </si>
  <si>
    <t>MAMOGRAFIA DIGITAL (COM DIRETRIZ DE UTILIZAÇÃO)</t>
  </si>
  <si>
    <t>AMPLIAÇÃO OU MAGNIFICAÇÃO DE LESÃO MAMÁRIA</t>
  </si>
  <si>
    <t>DENSITOMETRIA ÓSSEA - QUALQUER SEGMENTO</t>
  </si>
  <si>
    <t>MORFOMETRIA DIGITAL (COLUNA OU FÊMUR)</t>
  </si>
  <si>
    <t>PLANIGRAFIA DE OSSO</t>
  </si>
  <si>
    <t>MARCAÇÃO PRÉ-CIRÚRGICA POR ESTEREOTAXIA, ORIENTADA POR MAMOGRAFIA, ULTRASSONOGRAFIA, TOMOGRAFIA COMPUTADORIZADA OU RESSONÂNCIA MAGNÉTICA</t>
  </si>
  <si>
    <t>BIÓPSIA PERCUTÂNEA À VACUO GUIADA POR RAIO X, ULTRASSONOGRAFIA OU RESSONÂNCIA MAGNÉTICA (MAMOTOMIA) - COM DIRETRIZ DE UTILIZAÇÃO</t>
  </si>
  <si>
    <t>Colocação de clipes(s) pré QT neoadjuvante em axila – cada lado (não inclui o exame de base)</t>
  </si>
  <si>
    <t>Colocação de clipes(s) pré QT neoadjuvante em mama – cada lado (não inclui o exame de base)</t>
  </si>
  <si>
    <t>SIALOGRAFIA</t>
  </si>
  <si>
    <t>HISTEROSSALPINGOGRAFIA</t>
  </si>
  <si>
    <t>ARTROGRAFIA OU PNEUMOARTROGRAFIA</t>
  </si>
  <si>
    <t>FISTULOGRAFIA</t>
  </si>
  <si>
    <t>COLANGIOPANCREATOGRAFIA RETRÓGRADA</t>
  </si>
  <si>
    <t>DACRIOCISTOGRAFIA</t>
  </si>
  <si>
    <t>DRENAGEM PERCUTÂNEA ORIENTADA POR RX (ACRESCENTAR O EXAME DE BASE)</t>
  </si>
  <si>
    <t>Punção biópsia/aspirativa de órgão ou estrutura superficial orientada por RX (não inclui o exame de base)</t>
  </si>
  <si>
    <t>PUNÇÃO ASPIRATIVA ORIENTADA POR RX (ACRESCENTAR O EXAME DE BASE)</t>
  </si>
  <si>
    <t>Punção biópsia/aspirativa de órgão ou estrutura superficial orientada por US (não inclui o exame de base)</t>
  </si>
  <si>
    <t>PUNÇÃO VASCULAR ORIENTADA POR US</t>
  </si>
  <si>
    <t>Punção biópsia/aspirativa de órgão ou estrutura superficial orientada por TC (não inclui o exame de base)</t>
  </si>
  <si>
    <t>PUNÇÃO ASPIRATIVA ORIENTADA POR TC</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</si>
  <si>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</si>
  <si>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</si>
  <si>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</si>
  <si>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</si>
  <si>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</si>
  <si>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MIELOGRAFIA</t>
  </si>
  <si>
    <t>PNEUMOMIELOGRAFIA SEGMENTAR</t>
  </si>
  <si>
    <t>TESTE DE OCLUSÃO DE ARTÉRIA CARÓTIDA OU VERTEBRAL</t>
  </si>
  <si>
    <t>RADIOSCOPIA DIAGNÓSTICA</t>
  </si>
  <si>
    <t>RADIOSCOPIA PARA ACOMPANHAMENTO DE PROCEDIMENTO CIRÚRGICO</t>
  </si>
  <si>
    <t>AORTOGRAFIA ABDOMINAL POR PUNÇÃO TRANSLOMBAR</t>
  </si>
  <si>
    <t>ANGIOGRAFIA POR PUNÇÃO</t>
  </si>
  <si>
    <t>ANGIOGRAFIA CAROTÍDIA (VIA FEMURAL)</t>
  </si>
  <si>
    <t>ANGIOGRAFIA POR CATETERISMO NÃO SELETIVO, SELETIVO OU SUPERSELETIVO</t>
  </si>
  <si>
    <t>ANGIOGRAFIA TRANSOPERATÓRIA DE POSICIONAMENTO</t>
  </si>
  <si>
    <t>FLEBOGRAFIA POR PUNÇÃO VENOSA</t>
  </si>
  <si>
    <t>FLEBOGRAFIA RETRÓGRADA POR CATETERISMO</t>
  </si>
  <si>
    <t>PORTOGRAFIA TRANS-HEPÁTICA</t>
  </si>
  <si>
    <t>ESPLENOPORTOGRAFIA PERCUTÂNEA</t>
  </si>
  <si>
    <t>LINFANGIOADENOGRAFIA</t>
  </si>
  <si>
    <t>CAVERNOSOGRAFIA</t>
  </si>
  <si>
    <t>FÁRMACO-CAVERNOSOGRAFIA (DINÂMICA)</t>
  </si>
  <si>
    <t>Cone beam CT ou Tomografia Computadorizada em "Feixe Cônico" intra operatória</t>
  </si>
  <si>
    <t>ABLAÇÃO PERCUTÂNEA POR RADIOFREQUÊNCIA PARA TRATAMENTO DE OSTEOMA OSTEÓIDE</t>
  </si>
  <si>
    <t>ANGIOPLASTIA ARTERIAL OU VENOSA</t>
  </si>
  <si>
    <t>ANGIOPLASTIA EM ENXERTOS VENOSOS E/OU ARTERIAIS COM OU SEM IMPLANTE DE STENT COM OU SEM USO DE DISPOSITIVO DE PROTEÇÃO EMBÓLICA DISTAL</t>
  </si>
  <si>
    <t>ANGIOPLASTIA TRANSLUMINAL PERCUTÂNEA</t>
  </si>
  <si>
    <t>COLOCAÇÃO DE STENT VASCULAR (ARTERIAL OU VENOSO)</t>
  </si>
  <si>
    <t>COLOCAÇÃO DE CATETER VENOSO CENTRAL OU PORTOCATH</t>
  </si>
  <si>
    <t>COLOCAÇÃO DE FILTRO DE VCI PARA PREVENÇÃO DE TEP</t>
  </si>
  <si>
    <t>IMPLANTE DE ENDOPRÓTESE EM ANEURISMA OU DISSECÇÃO DE AORTA ABDOMINAL OU TORÁCICA COM STENT REVESTIDO (STENT-GRAFT)</t>
  </si>
  <si>
    <t>COLOCAÇÃO DE STENT EM TRAQUÉIA OU BRÔNQUIO</t>
  </si>
  <si>
    <t>COLOCAÇÃO DE STENT ESOFAGIANO, INTESTINAL OU RETAL</t>
  </si>
  <si>
    <t>COLOCAÇÃO DE STENT BILIAR</t>
  </si>
  <si>
    <t>COLOCAÇÃO DE STENT RENAL</t>
  </si>
  <si>
    <t>COLOCAÇÃO PERCUTÂNEA DE CATETER PIELOVESICAL</t>
  </si>
  <si>
    <t>COLOCAÇÃO PERCUTÂNEA DE STENT VASCULAR</t>
  </si>
  <si>
    <t>COLUNA VERTEBRAL: INFILTRAÇÃO FORAMINAL OU FACETÁRIA OU ARTICULAR</t>
  </si>
  <si>
    <t>DILATAÇÃO PERCUTÂNEA DE ESTENOSE BILIAR CICATRICIAL</t>
  </si>
  <si>
    <t>DILATAÇÃO PERCUTÂNEA DE ESTENOSE DE CONDUTO URINÁRIO</t>
  </si>
  <si>
    <t>DILATAÇÃO PERCUTÂNEA DE ESTENOSE DE DUCTO PANCREÁTICO</t>
  </si>
  <si>
    <t>DRENAGEM PERCUTÂNEA DE COLEÇÃO PLEURAL</t>
  </si>
  <si>
    <t>DRENAGEM PERCUTÂNEA DE PNEUMOTÓRAX</t>
  </si>
  <si>
    <t>DRENAGEM PERCUTÂNEA DE COLEÇÃO PULMONAR OU MEDIASTINAL ORIENTADA OU NÃO POR US OU TC</t>
  </si>
  <si>
    <t>DRENAGEM PERCUTÂNEA DE COLEÇÃO ABDOMINAL, RETROPERITONEAL, PÉLVICA ORIENTADA OU NÃO POR US OU TC</t>
  </si>
  <si>
    <t>DRENAGEM PERCUTÂNEA DE CISTO OU ABCESSO HEPÁTICO OU PANCREÁTICO</t>
  </si>
  <si>
    <t>DRENAGEM PERCUTÂNEA DE VIA BILIAR</t>
  </si>
  <si>
    <t>DRENAGEM PERCUTÂNEA DE CISTO OU ABCESSO RENAL</t>
  </si>
  <si>
    <t>DRENAGEM PERCUTÂNEA ORIENTADA POR IMAGEM</t>
  </si>
  <si>
    <t>EMBOLIZAÇÃO DE ANEURISMA CEREBRAL</t>
  </si>
  <si>
    <t>EMBOLIZAÇÃO DE MALFORMAÇÃO ARTERIOVENOSA CEREBRAL OU MEDULAR</t>
  </si>
  <si>
    <t>EMBOLIZAÇÃO DE FÍSTULA ARTERIOVENOSA</t>
  </si>
  <si>
    <t>EMBOLIZAÇÃO PARA TRATAMENTO DE EPISTAXE</t>
  </si>
  <si>
    <t>EMBOLIZAÇÃO DE ANEURISMA OU PSEUDOANEURISMA VISCERAL</t>
  </si>
  <si>
    <t>EMBOLIZAÇÃO BRÔNQUICA PARA TRATAMENTO DE HEMOPTISE</t>
  </si>
  <si>
    <t>EMBOLIZAÇÃO PULMONAR PARA TRATAMENTO DE FÍSTULA ARTERIOVENOSA OU OUTRA SITUAÇÃO</t>
  </si>
  <si>
    <t>EMBOLIZAÇÃO DE VARIZES ESOFAGIANAS OU GÁSTRICAS</t>
  </si>
  <si>
    <t>EMBOLIZAÇÃO DE HEMORRAGIA DIGESTIVA</t>
  </si>
  <si>
    <t>EMBOLIZAÇÃO DE RAMO PORTAL</t>
  </si>
  <si>
    <t>EMBOLIZAÇÃO ESPLÊNICA PARA TRATAMENTO DE HIPERESPLENISMO OU OUTRA SITUAÇÃO</t>
  </si>
  <si>
    <t>EMBOLIZAÇÃO ARTERIAL PARA TRATAMENTO DE PRIAPISMO</t>
  </si>
  <si>
    <t>EMBOLIZAÇÃO PARA TRATAMENTO DE IMPOTÊNCIA</t>
  </si>
  <si>
    <t>EMBOLIZAÇÃO DE RAMOS HIPOGÁSTRICOS PARA TRATAMENTO DE SANGRAMENTO GINECOLÓGICO</t>
  </si>
  <si>
    <t>EMBOLIZAÇÃO SELETIVA DE FÍSTULA OU ANEURISMA RENAL PARA TRATAMENTO DE HEMATÚRIA</t>
  </si>
  <si>
    <t>EMBOLIZAÇÃO DE ARTÉRIA RENAL PARA NEFRECTOMIA</t>
  </si>
  <si>
    <t>EMBOLIZAÇÃO DE MALFORMAÇÃO VASCULAR</t>
  </si>
  <si>
    <t>ESCLEROSE PERCUTÂNEA DE MALFORMAÇÕES VENOSAS</t>
  </si>
  <si>
    <t>EMBOLIZAÇÃO DE PSEUDOANEURISMA</t>
  </si>
  <si>
    <t>EMBOLIZAÇÃO DE ARTÉRIA UTERINA (COM DIRETRIZ DE UTILIZAÇÃO)</t>
  </si>
  <si>
    <t>EMBOLIZAÇÃO DE VEIA ESPERMÁTICA PARA TRATAMENTO DE VARICOCELE</t>
  </si>
  <si>
    <t>EMBOLIZAÇÃO DE TUMOR - QUALQUER LOCALIZAÇÃO (EXCETO PARA ARTÉRIA UTERINA)</t>
  </si>
  <si>
    <t>TRAQUEOTOMIA PERCUTÂNEA ORIENTADA POR RX OU TC</t>
  </si>
  <si>
    <t>GASTROSTOMIA PERCUTÂNEA ORIENTADA POR RX OU TC</t>
  </si>
  <si>
    <t>COLECISTOSTOMIA PERCUTÂNEA ORIENTADA POR RX, US OU TC</t>
  </si>
  <si>
    <t>ESCLEROSE PERCUTÂNEA DE CISTO PANCREÁTICO</t>
  </si>
  <si>
    <t>NEFROSTOMIA PERCUTÂNEA ORIENTADA POR RX, US, TC OU RM</t>
  </si>
  <si>
    <t>PIELOGRAFIA PERCUTÂNEA ORIENTADA POR MÉTODOS DE IMAGEM</t>
  </si>
  <si>
    <t>EXÉRESE PERCUTÂNEA DE TUMOR ORIENTADA POR RX, US, TC OU RM</t>
  </si>
  <si>
    <t>QUIMIOTERAPIA POR CATETER</t>
  </si>
  <si>
    <t>QUIMIOEMBOLIZAÇÃO PARA TRATAMENTO DE TUMOR HEPÁTICO</t>
  </si>
  <si>
    <t>TIPS - ANASTOMOSE PORTO-CAVA PERCUTÂNEA PARA TRATAMENTO DE HIPERTENSÃO PORTAL</t>
  </si>
  <si>
    <t>TRATAMENTO DO VASOESPASMO</t>
  </si>
  <si>
    <t>TROMBECTOMIA</t>
  </si>
  <si>
    <t>TROMBÓLISE MEDICAMENTOSA ARTERIAL OU VENOSA</t>
  </si>
  <si>
    <t>RETIRADA PERCUTÂNEA DE CÁLCULOS BILIARES ORIENTADA POR RX, US OU TC</t>
  </si>
  <si>
    <t>RETIRADA PERCUTÂNEA DE CÁLCULOS RENAIS ORIENTADA POR RX, US OU TC</t>
  </si>
  <si>
    <t>RETIRADA PERCUTÂNEA DE CORPO ESTRANHO INTRAVASCULAR</t>
  </si>
  <si>
    <t>OSTEOPLASTIA OU DISCECTOMIA PERCUTÂNEA (VERTEBROPLASTIA)</t>
  </si>
  <si>
    <t>DISCOGRAFIA</t>
  </si>
  <si>
    <t>LITOTRIPSIA MECÂNICA DE CÁLCULOS RENAIS ORIENTADA POR RX OU US</t>
  </si>
  <si>
    <t>SINUSOGRAFIA (ABSCESSOGRAFIA)</t>
  </si>
  <si>
    <t>PARACENTESE ORIENTADA POR RX OU US</t>
  </si>
  <si>
    <t>MANIPULAÇÃO DE DRENOS PÓS-DRENAGEM ORIENTADA OU NÃO POR IMAGEM</t>
  </si>
  <si>
    <t>ESCLEROSE PERCUTÂNEA DE NÓDULOS BENIGNOS DIRIGIDA OU NÃO POR RX, US, TC, RM</t>
  </si>
  <si>
    <t xml:space="preserve">Ablação percutânea de tumor renal (qualquer método) </t>
  </si>
  <si>
    <t xml:space="preserve">Embolização das artérias prostáticas, por vaso </t>
  </si>
  <si>
    <t>Neurólise de plexo nervoso guiado por tomografia computadorizada</t>
  </si>
  <si>
    <t>Radioembolização hepática</t>
  </si>
  <si>
    <t>Termoablação para nódulos benignos de tireoide</t>
  </si>
  <si>
    <t>ULTRASSONOGRAFIA DE GLOBO OCULAR COM OU SEM DOPPLER COLORIDO</t>
  </si>
  <si>
    <t>ULTRASSONOGRAFIA DE GLÂNDULAS SALIVARES</t>
  </si>
  <si>
    <t>ULTRASSONOGRAFIA TORÁCICA EXTRACARDÍACA</t>
  </si>
  <si>
    <t>ECODOPPLERCARDIOGRAMA COM CONTRASTE INTRACAVITÁRIO</t>
  </si>
  <si>
    <t>ECODOPPLERCARDIOGRAMA COM CONTRASTE PARA PERFUSÃO MIOCÁRDICA</t>
  </si>
  <si>
    <t>ECODOPPLERCARDIOGRAMA COM ESTRESSE FARMACOLÓGICO/ESTRESSE FÍSICO</t>
  </si>
  <si>
    <t>ECODOPPLERCARDIOGRAMA FETAL COM MAPEAMENTO DE FLUXO (COM DIRETRIZ DE UTILIZAÇÃO)</t>
  </si>
  <si>
    <t>ECODOPPLERCARDIOGRAMA TRANSESOFÁGICO</t>
  </si>
  <si>
    <t>ECODOPPLERCARDIOGRAMA TRANSTORÁCICO</t>
  </si>
  <si>
    <t>ULTRASSONOGRAFIA DE MAMA</t>
  </si>
  <si>
    <t>ULTRASSONOGRAFIA DE ABDOME TOTAL</t>
  </si>
  <si>
    <t>ULTRASSONOGRAFIA DE ABDOME SUPERIOR</t>
  </si>
  <si>
    <t>ULTRASSONOGRAFIA DE RETROPERITÔNIO (GRANDES VASOS OU ADRENAIS)</t>
  </si>
  <si>
    <t>ULTRASSONOGRAFIA DE ABDOME INFERIOR MASCULINO</t>
  </si>
  <si>
    <t>ULTRASSONOGRAFIA DE ABDOME INFERIOR FEMININO</t>
  </si>
  <si>
    <t>ULTRASSONOGRAFIA DERMATOLÓGICA - PELE E SUBCUTÂNEO</t>
  </si>
  <si>
    <t>ULTRASSONOGRAFIA DE ÓRGÃOS SUPERFICIAIS (TIREÓIDE, ESCROTO, PÊNIS OU CRÂNIO)</t>
  </si>
  <si>
    <t>ULTRASSONOGRAFIA DE ESTRUTURAS SUPERFICIAIS OU PARTES MOLES</t>
  </si>
  <si>
    <t>ULTRASSONOGRAFIA ARTICULAR</t>
  </si>
  <si>
    <t>ULTRASSONOGRAFIA OBSTÉTRICA CONVENCIONALCOM OU SEM DOPPLER COLORIDO</t>
  </si>
  <si>
    <t>ULTRASSONOGRAFIA OBSTÉTRICA COM TRANSLUCÊNCIA NUCAL/ULTRASSONOGRAFIA MORFOLÓGICA DO 1º TRIMESTRE (COM DIRETRIZ DE UTILIZAÇÃO)</t>
  </si>
  <si>
    <t>ULTRASSONOGRAFIA OBSTÉTRICA MORFOLÓGICA (COM DIRETRIZ DE UTILIZAÇÃO)</t>
  </si>
  <si>
    <t>ULTRASSONOGRAFIA OBSTÉTRICA ENDOVAGINAL</t>
  </si>
  <si>
    <t>ULTRASSONOGRAFIA TRANSVAGINAL (INCLUI ABDOME INFERIOR FEMININO)</t>
  </si>
  <si>
    <t>ULTRASSONOGRAFIA TRANSVAGINAL PARA CONTROLE DE OVULAÇÃO (INCLUI ABDOME INFERIOR FEMININO)</t>
  </si>
  <si>
    <t>ULTRASSONOGRAFIA TRANSRETAL</t>
  </si>
  <si>
    <t>DOPPLER COLORIDO TRANSCRANIANO OU TRANSFONTANELA</t>
  </si>
  <si>
    <t>DOPPLER COLORIDO DE VASOS CERVICAIS ARTERIAIS (CARÓTIDAS E VERTEBRAIS)</t>
  </si>
  <si>
    <t>DOPPLER COLORIDO DE VASOS CERVICAIS VENOSOS (SUBCLÁVIAS E JUGULARES)</t>
  </si>
  <si>
    <t>DOPPLER COLORIDO DE ÓRGÃOS OU ESTRUTURAS (INCLUI CORAÇÃO)</t>
  </si>
  <si>
    <t>DOPPLER COLORIDO DE AORTA E ARTÉRIAS RENAIS</t>
  </si>
  <si>
    <t>DOPPLER COLORIDO DE AORTA E ILÍACAS</t>
  </si>
  <si>
    <t>DOPPLER COLORIDO DE ARTÉRIAS VISCERAIS (MESENTÉRICAS SUPERIOR E INFERIOR E TRONCO CELÍACO)</t>
  </si>
  <si>
    <t>DOPPLER COLORIDO DE HEMANGIOMA</t>
  </si>
  <si>
    <t>DOPPLER COLORIDO DE VEIA CAVA SUPERIOR OU INFERIOR</t>
  </si>
  <si>
    <t>DOPPLER COLORIDO PENIANO COM OU SEM FÁRMACO-INDUÇÃO</t>
  </si>
  <si>
    <t>DOPPLER COLORIDO ARTERIAL DE MEMBROS SUPERIORES</t>
  </si>
  <si>
    <t>DUPLEX SCAN VASCULAR PERIFÉRICO</t>
  </si>
  <si>
    <t>ESTUDO DE VASO COM DOPPLER PULSADO CONTÍNUO CONVENCIONAL</t>
  </si>
  <si>
    <t>DOPPLER COLORIDO VENOSO DE MEMBROS SUPERIORES</t>
  </si>
  <si>
    <t>DOPPLER COLORIDO ARTERIAL DE MEMBROS INFERIORES</t>
  </si>
  <si>
    <t>DOPPLER COLORIDO VENOSO DE MEMBROS INFERIORES</t>
  </si>
  <si>
    <t>ULTRASSONOGRAFIA OBSTÉTRICA: PERFIL BIOFÍSICO FETAL</t>
  </si>
  <si>
    <t>DOPPLER COLORIDO DE ARTÉRIAS PENIANAS</t>
  </si>
  <si>
    <t>ULTRASSONOGRAFIA BIOMICROSCÓPICA OCULAR</t>
  </si>
  <si>
    <t>ULTRASSONOGRAFIA DIAGNÓSTICA OCULAR</t>
  </si>
  <si>
    <t>ULTRASSONOGRAFIA - PEÇA CIRÚGICA</t>
  </si>
  <si>
    <t>ULTRASSONOGRAFIA DE APARELHO URINÁRIO MASCULINO</t>
  </si>
  <si>
    <t>ULTRASSONOGRAFIA DE APARELHO URINÁRIO FEMININO</t>
  </si>
  <si>
    <t>Ecocardiograma transtorácico tridimensional</t>
  </si>
  <si>
    <t>Ecocardiograma transesofágico tridimensional</t>
  </si>
  <si>
    <t>ELASTOGRAFIA HEPÁTICA ULTRASSÔNICA (COM DIRETRIZ DE UTILIZAÇÃO)</t>
  </si>
  <si>
    <t>Ecocardiograma transtorácico com STRAIN bidirecional (inclui transtorácico)</t>
  </si>
  <si>
    <t>US - Órgão ou estrutura isolada com contrate microbolhas</t>
  </si>
  <si>
    <t>Contemplado em vários procedimentos do Rol ANS.
Resolução Normativa n° 465/2021,  artigo 8, inciso III.</t>
  </si>
  <si>
    <t>----</t>
  </si>
  <si>
    <t>US - Vascular com contraste microbolhas</t>
  </si>
  <si>
    <t>ULTRASSONOGRAFIA OBSTÉTRICA (COM AMNIOCENTESE, BIÓPSIA OU PUNÇÃO ASPIRATIVA)</t>
  </si>
  <si>
    <t>ULTRASSONOGRAFIA TRANSRETAL COM BIÓPSIA</t>
  </si>
  <si>
    <t>DOPPLER COLORIDO INTRA-OPERATÓRIO</t>
  </si>
  <si>
    <t>ECODOPPLERCARDIOGRAMA TRANSOPERATÓRIO - TRANSESOFÁGICO OU EPICÁRDICO</t>
  </si>
  <si>
    <t>REDUÇÃO DE INVAGINAÇÃO INTESTINAL POR ENEMA, ORIENTADA POR US</t>
  </si>
  <si>
    <t>TOMOGRAFIA COMPUTADORIZADA DE CRÂNIO, SELA TÚRCICA OU ÓRBITAS</t>
  </si>
  <si>
    <t>TOMOGRAFIA COMPUTADORIZADA</t>
  </si>
  <si>
    <t>TOMOGRAFIA COMPUTADORIZADA DE MASTÓIDES OU ORELHAS</t>
  </si>
  <si>
    <t>TOMOGRAFIA COMPUTADORIZADA DE FACE OU SEIOS DA FACE</t>
  </si>
  <si>
    <t>TOMOGRAFIA COMPUTADORIZADA DE ARTICULAÇÕES TEMPOROMANDIBULARES</t>
  </si>
  <si>
    <t>TOMOGRAFIA COMPUTADORIZADA DE MANDÍBULA/MAXILA</t>
  </si>
  <si>
    <t>TOMOGRAFIA COMPUTADORIZADA DE PESCOÇO (PARTES MOLES, LARINGE, TIREÓIDE E FARINGE)</t>
  </si>
  <si>
    <t>TOMOGRAFIA COMPUTADORIZADA DE TÓRAX</t>
  </si>
  <si>
    <t>TOMOGRAFIA COMPUTADORIZADA DE ABDOME TOTAL (ABDOME SUPERIOR, PELVE E RETROPERITÔNIO)</t>
  </si>
  <si>
    <t>TOMOGRAFIA COMPUTADORIZADA DE ABDOME SUPERIOR</t>
  </si>
  <si>
    <t>TOMOGRAFIA COMPUTADORIZADA DE PELVE OU BACIA</t>
  </si>
  <si>
    <t>TOMOGRAFIA COMPUTADORIZADA DE COLUNA CERVICAL, DORSAL OU LOMBAR</t>
  </si>
  <si>
    <t>TOMOGRAFIA COMPUTADORIZADA DE ARTICULAÇÃO (ESTERNOCLAVICULAR, OMBRO, COTOVELO, PUNHO, SACROILÍACA, COXOFEMORAL, JOELHO OU PÉ)</t>
  </si>
  <si>
    <t>TOMOGRAFIA COMPUTADORIZADA DE SEGMENTOS APENDICULARES (BRAÇO, ANTEBRAÇO, MÃO, COXA, PERNA OU PÉ)</t>
  </si>
  <si>
    <t>ANGIOTOMOGRAFIA DE AORTA TORÁCICA</t>
  </si>
  <si>
    <t>ANGIOTOMOGRAFIA DE AORTA ABDOMINAL</t>
  </si>
  <si>
    <t>ANGIOTOMOGRAFIA CORONARIANA (COM DIRETRIZ DE UTILIZAÇÃO)</t>
  </si>
  <si>
    <t>RADIOCIRURGIA (POR ESTEREOTAXIA OU GAMA-KNIFE)</t>
  </si>
  <si>
    <t>RADIOTERAPIA MEGAVOLTAGEM</t>
  </si>
  <si>
    <t>ANGIOTOMOGRAFIA (CRÂNIO, PESCOÇO, TÓRAX, ABDOME SUPERIOR OU PELVE) - ARTERIAL OU VENOSA (EXCLUI TOMOGRAFIA MULTISLICE)</t>
  </si>
  <si>
    <t>ANGIOTOMOGRAFIA ARTERIAL DE MEMBRO INFERIOR (COM DIRETRIZ DE UTILIZAÇÃO)</t>
  </si>
  <si>
    <t>RADIOTERAPIA CONFORMADA TRIDIMENSIONAL - PARA CABEÇA E PESCOÇO, SISTEMA NERVOSO CENTRAL (SNC), MAMA, TORÁX, ABDOME E PELVE</t>
  </si>
  <si>
    <t>RADIOTERAPIA COM MODULAÇÃO DA INTENSIDADE DO FEIXE (IMRT) PARA TUMORES DA REGIÃO DA CABEÇA E PESCOÇO</t>
  </si>
  <si>
    <t>TOMOMIELOGRAFIA</t>
  </si>
  <si>
    <t>DRENAGEM PERCUTÂNEA ORIENTADA POR TC</t>
  </si>
  <si>
    <t>Contemplado nos  procedimentos de Tomografia Computadorizada constantes no Rol</t>
  </si>
  <si>
    <t>RESSONÂNCIA MAGNÉTICA DE CRÂNIO (ENCÉFALO)</t>
  </si>
  <si>
    <t>RESSONÂNCIA MAGNÉTICA</t>
  </si>
  <si>
    <t>RESSONÂNCIA MAGNÉTICA DE SELA TÚRCICA (HIPÓFISE)</t>
  </si>
  <si>
    <t>RESSONÂNCIA MAGNÉTICA DE BASE DO CRÂNIO</t>
  </si>
  <si>
    <t>ANGIO-RM (CRÂNIO, PESCOÇO, TÓRAX, ABDOME SUPERIOR OU PELVE) - ARTERIAL OU VENOSA</t>
  </si>
  <si>
    <t>ESPECTROSCOPIA POR RESSONÂNCIA MAGNÉTICA</t>
  </si>
  <si>
    <t>RESSONÂNCIA MAGNÉTICA DE ÓRBITAS</t>
  </si>
  <si>
    <t>RESSONÂNCIA MAGNÉTICA DE OSSOS TEMPORAIS</t>
  </si>
  <si>
    <t>RESSONÂNCIA MAGNÉTICA DE FACE OU SEIOS DA FACE</t>
  </si>
  <si>
    <t>RESSONÂNCIA MAGNÉTICA DE ARTICULAÇÃO TEMPOROMANDIBULAR</t>
  </si>
  <si>
    <t>RESSONÂNCIA MAGNÉTICA DE PESCOÇO (NASOFARINGE, OROFARINGE, LARINGE, TRAQUÉIA, TIREÓIDE, PARATIREÓIDE)</t>
  </si>
  <si>
    <t>RESSONÂNCIA MAGNÉTICA DE TÓRAX (MEDIASTINO, PULMÃO, PAREDE TORÁCICA)</t>
  </si>
  <si>
    <t>RESSONÂNCIA MAGNÉTICA DE CORAÇÃO - MORFOLÓGICO E FUNCIONAL (COM OU SEM PERFUSÃO, VIABILIDADE MIOCÁRDICA E ESTRESSE)</t>
  </si>
  <si>
    <t>RESSONÂNCIA MAGNÉTICA DE ABDOME SUPERIOR (FÍGADO, PÂNCREAS, BAÇO, RINS, SUPRA-RENAIS, RETROPERITÔNIO)</t>
  </si>
  <si>
    <t>RESSONÂNCIA MAGNÉTICA DE PELVE</t>
  </si>
  <si>
    <t>RESSONÂNCIA MAGNÉTICA FETAL</t>
  </si>
  <si>
    <t>RESSONÂNCIA MAGNÉTICA DE PÊNIS</t>
  </si>
  <si>
    <t>RESSONÂNCIA MAGNÉTICA DE BOLSA ESCROTAL</t>
  </si>
  <si>
    <t>RESSONÂNCIA MAGNÉTICA DE COLUNA CERVICAL, DORSAL OU LOMBAR</t>
  </si>
  <si>
    <t>RM - FLUXO LIQUÓRICO - COMPLEMENTAR Á RESSONÂNCIA MAGNÉTICA (COM DIRETRIZ DE UTILIZAÇÃO)</t>
  </si>
  <si>
    <t>RESSONÂNCIA MAGNÉTICA DE PLEXO BRAQUIAL (DESFILADEIRO TORÁCICO) OU LOMBOSSACRAL</t>
  </si>
  <si>
    <t>RESSONÂNCIA MAGNÉTICA DE MEMBRO SUPERIOR</t>
  </si>
  <si>
    <t>RESSONÂNCIA MAGNÉTICA DE MÃO</t>
  </si>
  <si>
    <t>RESSONÂNCIA MAGNÉTICA DE BACIA (ARTICULAÇÕES SACROILÍACAS)</t>
  </si>
  <si>
    <t>RESSONÂNCIA MAGNÉTICA DE COXA</t>
  </si>
  <si>
    <t>RESSONÂNCIA MAGNÉTICA DE PERNA</t>
  </si>
  <si>
    <t>RESSONÂNCIA MAGNÉTICA DE PÉ (ANTEPÉ)</t>
  </si>
  <si>
    <t>RESSONÂNCIA MAGNÉTICA ARTICULAR</t>
  </si>
  <si>
    <t>ANGIO-RM DE AORTA TORÁCICA</t>
  </si>
  <si>
    <t>ANGIO-RM DE AORTA ABDOMINAL</t>
  </si>
  <si>
    <t>HIDRO-RM (COLÂNGIO-RM, URO-RM, MIELO-RM, CIALO-RM OU CISTOGRAFIA POR RM)</t>
  </si>
  <si>
    <t>Contemplado nos procedimentos de Ressonância Magnática constantes no Rol</t>
  </si>
  <si>
    <t>RESSONÂNCIA MAGNÉTICA DE MAMA</t>
  </si>
  <si>
    <t>ANGIO-RM ARTERIAL DE MEMBRO INFERIOR (COM DIRETRIZ DE UTILIZAÇÃO)</t>
  </si>
  <si>
    <t>ARTRO-RM (INCLUI A PUNÇÃO ARTICULAR)</t>
  </si>
  <si>
    <t>BETATERAPIA</t>
  </si>
  <si>
    <t>BETATERAPIA OFTÁLMICA</t>
  </si>
  <si>
    <t>BETATERAPIA PARA PROFILAXIA DE PTERÍGIO</t>
  </si>
  <si>
    <t>PROFILAXIA/TERAPIA DE GINECOMASTIA (HOMEM SOB HORMONIOTERAPIA)</t>
  </si>
  <si>
    <t>RADIOTERAPIA ANTI-INFLAMATÓRIA</t>
  </si>
  <si>
    <t>RADIOTERAPIA CONVENCIONAL COM ACELERADOR LINEAR COM FÓTONS E ELÉTRONS</t>
  </si>
  <si>
    <t>RADIOTERAPIA DE HEMANGIOMA</t>
  </si>
  <si>
    <t>RADIOTERAPIA PARA PROFILAXIA DE QUELÓIDE</t>
  </si>
  <si>
    <t>RADIOTERAPIA CONVENCIONAL COM ACELERADOR LINEAR SÓ COM FÓTONS</t>
  </si>
  <si>
    <t>RADIOTERAPIA CONVENCIONAL COM ACELERADOR LINEAR COM UNIDADE DE TELECOBALTO</t>
  </si>
  <si>
    <t>IRRADIAÇÃO DO CORPO INTEIRO</t>
  </si>
  <si>
    <t>IRRADIAÇÃO DE MEIO-CORPO</t>
  </si>
  <si>
    <t>IRRADIAÇÃO DE PELE TOTAL</t>
  </si>
  <si>
    <t>RADIOTERAPIA ESTEREOTÁXICA FRACIONADA</t>
  </si>
  <si>
    <t>RADIOTERAPIA DE ORTOVOLTAGEM</t>
  </si>
  <si>
    <t>ROENTGENTERAPIA</t>
  </si>
  <si>
    <t>RADIOTERAPIA INTRAOPERATÓRIA POR ELÉTRONS (IOERT) - COM DIRETRIZ DE UTILIZAÇÃO</t>
  </si>
  <si>
    <t>COLIMAÇÃO</t>
  </si>
  <si>
    <t>FILMES DE VERIFICAÇÃO</t>
  </si>
  <si>
    <t>PLANEJAMENTO COMPLEXO (COM COMPUTADOR)</t>
  </si>
  <si>
    <t>PLANEJAMENTO TRIDIMENSIONAL</t>
  </si>
  <si>
    <t>PLANEJAMENTO SIMPLES (SEM COMPUTADOR)</t>
  </si>
  <si>
    <t>SIMULAÇÃO COMPLEXA (COM TOMOGRAFIA COMPUTADORIZADA)</t>
  </si>
  <si>
    <t>SIMULAÇÃO INTERMEDIÁRIA (SEM TOMOGRAFIA COMPUTADORIZADA E COM CONTRASTE)</t>
  </si>
  <si>
    <t>SIMULAÇÃO SIMPLES (SEM TOMOGRAFIA COMPUTADORIZADA</t>
  </si>
  <si>
    <t>IMOBILIZADOR DE CABEÇA E PESCOÇO E MEMBROS</t>
  </si>
  <si>
    <t>IMOBILIZADOR DE TÓRAX, ABDOME E PÉLVIS</t>
  </si>
  <si>
    <t>BRAQUITERAPIA INTRALUMINAL</t>
  </si>
  <si>
    <t>BRAQUITERAPIA DE ALTA TAXA DE DOSE (BATD)</t>
  </si>
  <si>
    <t>BRAQUITERAPIA INTERSTICIAL</t>
  </si>
  <si>
    <t>BRAQUITERAPIA DE BAIXA TAXA DE DOSE (BBTD)</t>
  </si>
  <si>
    <t>BRAQUITERAPIA INTRACAVITÁRIA</t>
  </si>
  <si>
    <t>BRAQUITERAPIA OFTÁLMICA</t>
  </si>
  <si>
    <t>BRAQUITERAPIA POR MOLDAGEM OU CONTATO</t>
  </si>
  <si>
    <t>INSERÇÃO DA PLACA PARA BRAQUITERAPIA OFTÁLMICA</t>
  </si>
  <si>
    <t>INSERÇÃO DOS CATETERES</t>
  </si>
  <si>
    <t>ANGIOFLUORESCEINOGRAFIA OCULAR</t>
  </si>
  <si>
    <t>ANGIOGRAFIA OCULAR COM INDOCIANINA VERDE</t>
  </si>
  <si>
    <t>AVALIAÇÃO ÓRBITO-PALPEBRAL-EXOFTALMOMETRIA</t>
  </si>
  <si>
    <t>BIÓPSIA DO VILO CORIAL</t>
  </si>
  <si>
    <t>CALORIMETRIA INDIRETA</t>
  </si>
  <si>
    <t>CERATOSCOPIA COMPUTADORIZADA</t>
  </si>
  <si>
    <t>COLETA DE MATERIAL CÉRVICO-VAGINAL</t>
  </si>
  <si>
    <t>CURVA TENSIONAL OCULAR DIÁRIA</t>
  </si>
  <si>
    <t xml:space="preserve">DERMATOSCOPIA / FOTODERMATOSCOPIA (EXCETO PARA MAPEAMENTO CORPORAL) </t>
  </si>
  <si>
    <t>EREÇÃO FÁRMACO-INDUZIDA</t>
  </si>
  <si>
    <t>ESTÉREO-FOTO DE PAPILA</t>
  </si>
  <si>
    <t>ESTESIOMETRIA</t>
  </si>
  <si>
    <t>AVALIAÇÃO DE VIAS LACRIMAIS</t>
  </si>
  <si>
    <t>EXAME DE MOTILIDADE OCULAR - TESTE ORTÓPTICO</t>
  </si>
  <si>
    <t>EXAME MICOLÓGICO - CULTURA E IDENTIFICAÇÃO DE COLÔNIA</t>
  </si>
  <si>
    <t>EXAME MICOLÓGICO DIRETO</t>
  </si>
  <si>
    <t>GONIOSCOPIA OCULAR</t>
  </si>
  <si>
    <t>MAPEAMENTO DE RETINA - OFTALMOSCOPIA INDIRETA</t>
  </si>
  <si>
    <t>MAPEAMENTO DE RETINA (FUNDOSCOPIA)</t>
  </si>
  <si>
    <t>MICROSCOPIA ESPECULAR DE CÓRNEA</t>
  </si>
  <si>
    <t>OFTALMODINAMOMETRIA</t>
  </si>
  <si>
    <t>POTENCIAL DE ACUIDADE VISUAL</t>
  </si>
  <si>
    <t>RETINOGRAFIA</t>
  </si>
  <si>
    <t>TONOMETRIA</t>
  </si>
  <si>
    <t>TRICOGRAMA PARA DERMATOLOGIA / MINERALOGRAMA PARA TOXICOLOGIA (EXCLUI MEDICINA ORTOMOLECULAR)</t>
  </si>
  <si>
    <t>URODINÂMICA COMPLETA</t>
  </si>
  <si>
    <t>UROFLUXOMETRIA</t>
  </si>
  <si>
    <t>VISÃO SUBNORMAL</t>
  </si>
  <si>
    <t>CAPILAROSCOPIA PERIUNGUEAL</t>
  </si>
  <si>
    <t>COLETA DE RASPADO DÉRMICO EM LESÕES E SÍTIOS ESPECÍFICOS PARA BACILOSCOPIA</t>
  </si>
  <si>
    <t>TESTE DE SENSIBILIDADE DE CONTRASTE OU DE CORES</t>
  </si>
  <si>
    <t>TESTE DO REFLEXO VERMELHO EM RECÉM NATO (TESTE DO OLHINHO)</t>
  </si>
  <si>
    <t>Campimetria blue-yellow (perimetria azul amarelo)</t>
  </si>
  <si>
    <t>Tonometria - binocular - indicação específica</t>
  </si>
  <si>
    <t>Gonioscopia - binocular - indicação específica</t>
  </si>
  <si>
    <t>Mapeamento de retina - monocular - indicação específica</t>
  </si>
  <si>
    <t>TESTE DA HISTAMINA</t>
  </si>
  <si>
    <t>TESTE DE BRONCOPROVOCAÇÃO</t>
  </si>
  <si>
    <t>TESTE DE EQUILÍBRIO PERITONEAL (PET)</t>
  </si>
  <si>
    <t>TESTE ERGOMÉTRICO COM REALIZAÇÃO DE GASOMETRIA ARTERIAL</t>
  </si>
  <si>
    <t>TESTE DE GLICEROL (COM AUDIOMETRIA TONAL LIMIAR PRÉ E PÓS)</t>
  </si>
  <si>
    <t>TESTE DE GLICEROL (COM ELETROCOCLEOGRAFIA PRÉ E PÓS)</t>
  </si>
  <si>
    <t>TESTE DE HILGER PARA PARALISIA FACIAL</t>
  </si>
  <si>
    <t>TESTE DE HUHNER</t>
  </si>
  <si>
    <t>TESTE DE MITSUDA</t>
  </si>
  <si>
    <t>TESTE DE PRÓTESE AUDITIVA</t>
  </si>
  <si>
    <t>TESTE PARA BRONCOESPASMO DE EXERCÍCIO</t>
  </si>
  <si>
    <t>TESTE PROVOCATIVO PARA GLAUCOMA</t>
  </si>
  <si>
    <t>TESTES DE CONTATO POR FOTOSSENSIBILIZAÇÃO (BATERIA PADRÃO, COSMÉTICOS, CAPILAR, UNHAS, REGIONAL, MEDICAMENTOS E ALÉRGENOS OCUPACIONAIS)</t>
  </si>
  <si>
    <t>OXIMETRIA NÃO INVASIVA</t>
  </si>
  <si>
    <t>TESTE DE FLUXO SALIVAR</t>
  </si>
  <si>
    <t>Teste de integridade do implante coclear unilateral</t>
  </si>
  <si>
    <t>BIOMETRIA ULTRASSÔNICA</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</si>
  <si>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</si>
  <si>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</si>
  <si>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</si>
  <si>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</si>
  <si>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</si>
  <si>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</si>
  <si>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</si>
  <si>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t>
  </si>
  <si>
    <t>TOMOGRAFIA DE COERÊNCIA ÓPTICA (COM DIRETRIZ DE UTILIZAÇÃO)</t>
  </si>
  <si>
    <t>PLETISMOGRAFIA PENIANA NOTURNA</t>
  </si>
  <si>
    <t>MEDIDA DE PRESSÃO HEPÁTICA</t>
  </si>
  <si>
    <t>PRESSÃO ARTERIAL PENIANA</t>
  </si>
  <si>
    <t xml:space="preserve">Biometria óptica </t>
  </si>
  <si>
    <t>Angiografia de grande angular (AGA)</t>
  </si>
  <si>
    <t>Angiotomografia ocular (ATO)</t>
  </si>
  <si>
    <t>Paquimetria ultrassônica - monocular - indicação específica</t>
  </si>
  <si>
    <t>Biometria ultrassônica (Ecobiometria) - monocular - indicação específica</t>
  </si>
  <si>
    <t xml:space="preserve">Resolução Normativa nº 465/2021, Art. 19 Inciso V </t>
  </si>
  <si>
    <t>CONSULTA COM NUTRICIONISTA (COM DIRETRIZ DE UTILIZAÇÃO)</t>
  </si>
  <si>
    <t>CONSULTA COM ENFERMEIRO OBSTETRA OU OBSTETRIZ (COM DIRETRIZ DE UTILIZAÇÃO)</t>
  </si>
  <si>
    <t>CONDICIONAMENTO EM ODONTOLOGIA (COM DIRETRIZ DE UTILIZAÇÃO)</t>
  </si>
  <si>
    <t>CONSULTA ODONTOLÓGICA</t>
  </si>
  <si>
    <t>CONSULTA ODONTOLÓGICA DE URGÊNCIA</t>
  </si>
  <si>
    <t>CONSULTA ODONTOLÓGICA INICIAL</t>
  </si>
  <si>
    <t>CONSULTA ODONTOLÓGICA PARA AVALIAÇÃO TÉCNICA DE AUDITORIA</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</si>
  <si>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</si>
  <si>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</si>
  <si>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</si>
  <si>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</si>
  <si>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LEVANTAMENTO RADIOGRÁFICO (EXAME RADIODÔNTICO/PERIAPICAL COMPLETO)</t>
  </si>
  <si>
    <t>ALVEOLOPLASTIA</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</si>
  <si>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</si>
  <si>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</si>
  <si>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</si>
  <si>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</si>
  <si>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</si>
  <si>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</si>
  <si>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</si>
  <si>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</si>
  <si>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</si>
  <si>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</si>
  <si>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EXODONTIA A RETALHO</t>
  </si>
  <si>
    <t>CIRURGIA PERIODONTAL A RETALHO</t>
  </si>
  <si>
    <t>CIRURGIA PARA EXOSTOSE MAXILAR</t>
  </si>
  <si>
    <t xml:space="preserve">CIRURGIA PARA TORUS MANDIBULAR </t>
  </si>
  <si>
    <t>CIRURGIA PARA TORUS PALATINO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</si>
  <si>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</si>
  <si>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</si>
  <si>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</si>
  <si>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CUNHA PROXIMAL</t>
  </si>
  <si>
    <t>ENXERTO GENGIVAL LIVRE</t>
  </si>
  <si>
    <t>ENXERTO PEDICULADO</t>
  </si>
  <si>
    <t>ESTABILIZAÇÃO DE PACIENTE POR MEIO DE CONTENÇÃO FÍSICA E/OU MECÂNICA</t>
  </si>
  <si>
    <t>EXÉRESE DE LIPOMA NA REGIÃO BUCO-MAXILO-FACIAL</t>
  </si>
  <si>
    <t>EXÉRESE OU EXCISÃO DE CÁLCULO SALIVAR</t>
  </si>
  <si>
    <t>EXÉRESE OU EXCISÃO DE MUCOCELE</t>
  </si>
  <si>
    <t>EXÉRESE OU EXCISÃO DE RÂNULA</t>
  </si>
  <si>
    <t>EXODONTIA DE PERMANENTE POR INDICAÇÃO ORTODÔNTICA/PROTÉTICA</t>
  </si>
  <si>
    <t>EXODONTIA DE RAIZ RESIDUAL</t>
  </si>
  <si>
    <t>EXODONTIA SIMPLES DE PERMANENTE</t>
  </si>
  <si>
    <t>FRENULECTOMIA  LABIAL</t>
  </si>
  <si>
    <t>FRENULECTOMIA LINGUAL</t>
  </si>
  <si>
    <t>GENGIVECTOMIA</t>
  </si>
  <si>
    <t>GENGIVOPLASTIA</t>
  </si>
  <si>
    <t>ODONTO-SECÇÃO</t>
  </si>
  <si>
    <t>PUNÇÃO ASPIRATIVA NA REGIÃO BUCO-MAXILO-FACIAL</t>
  </si>
  <si>
    <t>REDUÇÃO CRUENTA DE FRATURA ALVÉOLO DENTÁRIA</t>
  </si>
  <si>
    <t>REDUÇÃO INCRUENTA DE FRATURA ALVÉOLO DENTÁRIA</t>
  </si>
  <si>
    <t>REIMPLANTE DE DENTE AVULSIONADO COM CONTENÇÃO</t>
  </si>
  <si>
    <t>REMOÇÃO DE DENTES INCLUSOS / IMPACTADOS</t>
  </si>
  <si>
    <t>REMOÇÃO DE DENTES SEMI-INCLUSOS / IMPACTADOS</t>
  </si>
  <si>
    <t>REMOÇÃO DE DRENO EXTRA-ORAL</t>
  </si>
  <si>
    <t>REMOÇÃO DE DRENO INTRA-ORAL</t>
  </si>
  <si>
    <t>REMOÇÃO DE ODONTOMA</t>
  </si>
  <si>
    <t>TRATAMENTO CIRÚRGICO DAS FÍSTULAS BUCO NASAL (COM DIRETRIZ DE UTILIZAÇÃO)</t>
  </si>
  <si>
    <t>TRATAMENTO CIRÚRGICO DAS FÍSTULAS BUCO SINUSAL (COM DIRETRIZ DE UTILIZAÇÃO)</t>
  </si>
  <si>
    <t>TRATAMENTO CIRÚRGICO DE HIPERPLASIAS DE TECIDOS MOLES NA REGIÃO BUCO-MAXILO-FACIAL  (COM DIRETRIZ DE UTILIZAÇÃO)</t>
  </si>
  <si>
    <t>TRATAMENTO DE ALVEOLITE</t>
  </si>
  <si>
    <t>TUNELIZAÇÃO (COM DIRETRIZ DE UTILIZAÇÃO)</t>
  </si>
  <si>
    <t>ULECTOMIA</t>
  </si>
  <si>
    <t>ULOTOMIA</t>
  </si>
  <si>
    <t>REABILITAÇÃO COM COROA DE ACETATO, AÇO OU POLICARBONATO (COM DIRETRIZ DE UTILIZAÇÃO)</t>
  </si>
  <si>
    <t>EXODONTIA SIMPLES DE DECÍDUO</t>
  </si>
  <si>
    <t>PULPOTOMIA EM DENTE DECÍDUO</t>
  </si>
  <si>
    <t>TRATAMENTO RESTAURADOR ATRAUMÁTICO (COM DIRETRIZ DE UTILIZAÇÃO)</t>
  </si>
  <si>
    <t>TRATAMENTO ENDODÔNTICO EM DENTE DECÍDUO</t>
  </si>
  <si>
    <t>APLICAÇÃO DE CARIOSTÁTICO (COM DIRETRIZ DE UTILIZAÇÃO)</t>
  </si>
  <si>
    <t>APLICAÇÃO DE SELANTE (COM DIRETRIZ DE UTILIZAÇÃO)</t>
  </si>
  <si>
    <t>APLICAÇÃO TÓPICA DE FLÚOR</t>
  </si>
  <si>
    <t>APLICAÇÃO TÓPICA DE VERNIZ FLUORETADO</t>
  </si>
  <si>
    <t>ATIVIDADE EDUCATIVA EM SAÚDE BUCAL</t>
  </si>
  <si>
    <t>CONTROLE DE BIOFILME DENTAL (PLACA BACTERIANA)</t>
  </si>
  <si>
    <t>REMINERALIZAÇÃO DENTÁRIA</t>
  </si>
  <si>
    <t>PROFILAXIA: POLIMENTO CORONÁRIO</t>
  </si>
  <si>
    <t xml:space="preserve">TESTE DE PH SALIVAR (ACIDEZ SALIVAR) </t>
  </si>
  <si>
    <t>IMOBILIZAÇÃO DENTÁRIA EM DENTES DECÍDUOS</t>
  </si>
  <si>
    <t>CAPEAMENTO PULPAR DIRETO - EXCLUINDO RESTAURAÇÃO FINAL</t>
  </si>
  <si>
    <t>COLAGEM DE FRAGMENTOS DENTÁRIOS</t>
  </si>
  <si>
    <t>TRATAMENTO ENDODÔNTICO BIRRADICULAR EM DENTES PERMANENTES</t>
  </si>
  <si>
    <t>TRATAMENTO ENDODÔNTICO MULTIRRADICULAR EM DENTES PERMANENTES</t>
  </si>
  <si>
    <t>TRATAMENTO ENDODÔNTICO UNIRRADICULAR EM DENTES PERMANENTES</t>
  </si>
  <si>
    <t>RETRATAMENTO ENDODÔNTICO BIRRADICULAR EM DENTES PERMANENTES</t>
  </si>
  <si>
    <t>RETRATAMENTO ENDODÔNTICO MULTIRRADICULAR EM DENTES PERMANENTES</t>
  </si>
  <si>
    <t>RETRATAMENTO ENDODÔNTICO UNIRRADICULAR EM DENTES PERMANENTES</t>
  </si>
  <si>
    <t>TRATAMENTO DE ODONTALGIA AGUDA</t>
  </si>
  <si>
    <t>FACETA DIRETA EM RESINA FOTOPOLIMERIZÁVEL</t>
  </si>
  <si>
    <t>RESTAURAÇÃO EM AMÁLGAMA</t>
  </si>
  <si>
    <t>RESTAURAÇÃO EM IONÔMERO DE VIDRO</t>
  </si>
  <si>
    <t>RESTAURAÇÃO EM RESINA FOTOPOLIMERIZÁVEL</t>
  </si>
  <si>
    <t>ADEQUAÇÃO DO MEIO BUCAL (COM DIRETRIZ DE UTILIZAÇÃO)</t>
  </si>
  <si>
    <t>DESSENSIBILIZAÇÃO DENTÁRIA</t>
  </si>
  <si>
    <t>REABILITAÇÃO COM NÚCLEO METÁLICO FUNDIDO/NÚCLEO PRÉ-FABRICADO - INCLUI A PEÇA PROTÉTICA (COM DIRETRIZ DE UTILIZAÇÃO)</t>
  </si>
  <si>
    <t>PULPOTOMIA</t>
  </si>
  <si>
    <t>REMOÇÃO DE CORPO ESTRANHO INTRACANAL</t>
  </si>
  <si>
    <t>REMOÇÃO DE NÚCLEO INTRACANAL</t>
  </si>
  <si>
    <t>RESTAURAÇÃO TEMPORÁRIA / TRATAMENTO EXPECTANTE</t>
  </si>
  <si>
    <t>TRATAMENTO DE PERFURAÇÃO (RADICULAR/CÂMARA PULPAR)</t>
  </si>
  <si>
    <t>TRATAMENTO ENDODÔNTICO DE DENTE COM RIZOGÊNESE INCOMPLETA</t>
  </si>
  <si>
    <t>IMOBILIZAÇÃO DENTÁRIA EM DENTES PERMANENTES</t>
  </si>
  <si>
    <t>RASPAGEM SUB-GENGIVAL E ALISAMENTO RADICULAR/CURETAGEM DE BOLSA PERIODONTAL</t>
  </si>
  <si>
    <t>RASPAGEM SUPRA-GENGIVAL E POLIMENTO CORONÁRIO</t>
  </si>
  <si>
    <t>REMOÇÃO DOS FATORES DE RETENÇÃO DE BIOFILME DENTAL (PLACA BACTERIANA)</t>
  </si>
  <si>
    <t>TRATAMENTO DE ABSCESSO PERIODONTAL</t>
  </si>
  <si>
    <t>AJUSTE OCLUSAL POR ACRÉSCIMO</t>
  </si>
  <si>
    <t>AJUSTE OCLUSAL POR DESGASTE SELETIVO</t>
  </si>
  <si>
    <t>COROA UNITÁRIA PROVISÓRIA COM OU SEM PINO/PROVISÓRIO PARA PREPARO DE RESTAUÇÃO METÁLICA FUNDIDA (RMF) - COM DIRETRIZ DE UTILIZAÇÃO</t>
  </si>
  <si>
    <t>REABILITAÇÃO COM COROA TOTAL DE CERÔMERO UNITÁRIA - INCLUI A PEÇA PROTÉTICA (COM DIRETRIZ DE UTILIZAÇÃO)</t>
  </si>
  <si>
    <t>REABILITAÇÃO COM COROA TOTAL METÁLICA UNITÁRIA- INCLUI A PEÇA PROTÉTICA (COM DIRETRIZ DE UTILIZAÇÃO)</t>
  </si>
  <si>
    <t>NÚCLEO DE PREENCHIMENTO</t>
  </si>
  <si>
    <t>RECIMENTAÇÃO DE PEÇA/TRABALHO PROTÉTICO</t>
  </si>
  <si>
    <t>REEMBASAMENTO DE COROA PROVISÓRIA</t>
  </si>
  <si>
    <t>REMOÇÃO DE PEÇA/TRABALHO PROTÉTICO</t>
  </si>
  <si>
    <t>REABILITAÇÃO COM RESTAURAÇÃO METÁLICA FUNDIDA (RMF) UNITÁRIA - INCLUI A PEÇA PROTÉTICA (COM DIRETRIZ DE UTILIZAÇÃO)</t>
  </si>
  <si>
    <t>ATIVIDADE EDUCATIVA EM ODONTOLOGIA PARA PAIS E/OU CUIDADORES DE PACIENTES COM NECESSIDADES ESPECIAIS</t>
  </si>
  <si>
    <r>
      <t xml:space="preserve">Pesquisa de mutações em gene TP53 por </t>
    </r>
    <r>
      <rPr>
        <b/>
        <sz val="10"/>
        <color rgb="FF000000"/>
        <rFont val="Open Sans"/>
        <family val="2"/>
      </rPr>
      <t>sequenciamento</t>
    </r>
    <r>
      <rPr>
        <sz val="10"/>
        <color rgb="FF000000"/>
        <rFont val="Open Sans"/>
        <family val="2"/>
      </rPr>
      <t xml:space="preserve"> completo do gene </t>
    </r>
  </si>
  <si>
    <r>
      <t xml:space="preserve">Pesquisa de mutações em gene TP53 por </t>
    </r>
    <r>
      <rPr>
        <b/>
        <sz val="10"/>
        <color rgb="FF000000"/>
        <rFont val="Open Sans"/>
        <family val="2"/>
      </rPr>
      <t>MLPA</t>
    </r>
    <r>
      <rPr>
        <sz val="10"/>
        <color rgb="FF000000"/>
        <rFont val="Open Sans"/>
        <family val="2"/>
      </rPr>
      <t xml:space="preserve"> </t>
    </r>
  </si>
  <si>
    <t>CBHPM 2014 (+14,85%)</t>
  </si>
  <si>
    <t>CBPM 2014 (+0,92%)</t>
  </si>
  <si>
    <t>N 2018</t>
  </si>
  <si>
    <t>REFERENCIAL DE HONORÁRIOS MÉDICOS</t>
  </si>
  <si>
    <t>CBHPM 2014 (+18,48%)</t>
  </si>
  <si>
    <t>CBPM 2014 (+4,11%)</t>
  </si>
  <si>
    <t>COOPANEST 23/24</t>
  </si>
  <si>
    <t>COOPANEST 24/25</t>
  </si>
  <si>
    <t>Consulta inicial:  Cobertura obrigatória de uma consulta de psicologia para cada novo CID apresentado pelo paciente, e consequente necessidade de construção de novo diagnóstico fisioterapêutico.</t>
  </si>
  <si>
    <t>CBPM 2014 (+7,19%)</t>
  </si>
  <si>
    <t>CBHPM 2014 (+21,98%)</t>
  </si>
  <si>
    <t>2024
IPCA 4,23
70% IPCA 2,96%</t>
  </si>
  <si>
    <t>2025
 IPCA 5,35
50% IPCA 2,67%</t>
  </si>
  <si>
    <t>2023
70% IPCA 3,16%</t>
  </si>
  <si>
    <t>3b</t>
  </si>
  <si>
    <t>CBHPM 2014 (+26,55%)</t>
  </si>
  <si>
    <t>CBPM 2014 (+11,20%)</t>
  </si>
  <si>
    <t>2025
 IPCA 5,35
70% IPCA 3,74%</t>
  </si>
  <si>
    <t>IPCA 06/2025 - 06/2026 - 4,64%
90% do IPCA - 4,17% para os portes
UCO 4,17%
Filme 4,17%</t>
  </si>
  <si>
    <t>Percentual de reajuste sobre o porte congelado cap 1 a 3 (+31,83)</t>
  </si>
  <si>
    <t>Percentual de reajuste sobre o porte congelado cap 4 (+15,84)</t>
  </si>
  <si>
    <t>CBHPM 2014 (+31,83%)</t>
  </si>
  <si>
    <t>CBPM 2014 (+15,84%)</t>
  </si>
  <si>
    <t>2026
 IPCA 4,64
90% IPCA 4,17%</t>
  </si>
  <si>
    <t>652/2025</t>
  </si>
  <si>
    <t>NTRK – PESQUISA DE MUTAÇÃO (COM DIRETRIZ DE UTILIZAÇÃO)</t>
  </si>
  <si>
    <r>
      <t>Captura/Amplificação e subsequente sequenciamento de regiões genômicas de até 20 kilobases de DNA tumoral para análise de mutações somáticas</t>
    </r>
    <r>
      <rPr>
        <sz val="8"/>
        <color rgb="FF000000"/>
        <rFont val="Arial"/>
        <family val="2"/>
      </rPr>
      <t xml:space="preserve"> por qualquer técnica de sequenciamento (Sanger ou qualquer forma de sequenciamento de nova geração – NGS)</t>
    </r>
  </si>
  <si>
    <t>654/2025</t>
  </si>
  <si>
    <t>PROSTATECTOMIA RADICAL ASSISTIDA POR ROBÔ (COM DIRETRIZ DE UTILIZAÇÃO)</t>
  </si>
  <si>
    <t>Prostatavesiculectomia radical robótica</t>
  </si>
  <si>
    <t>Linfadenectomia pélvica robótica</t>
  </si>
  <si>
    <t>627/2025</t>
  </si>
  <si>
    <t>INSTALAÇÃO E MANUTENÇÃO DE DISPOSITIVO DE ASSISTÊNCIA VENTRICULAR ESQUERDA (DAVE) POR TORACOTOMIA (COM DIRETRIZ DE UTILIZAÇÃO)</t>
  </si>
  <si>
    <t>Manutenção de dispositivo de assistência ventricular esquerda (DAVE)</t>
  </si>
  <si>
    <t>Instalação de dispositivo de assistência ventricular esquerda (DAVE) por toracotomia</t>
  </si>
  <si>
    <t>619/2024</t>
  </si>
  <si>
    <t>TESTE DE HIBRIDIZAÇÃO COM SONDA EM LINHA (LPA 2ª LINHA) (COM DIRETRIZ DE UTILIZAÇÃO)</t>
  </si>
  <si>
    <t>Teste de hibridização com sonda em linha (LPA 2ª linha) para Complexo Mycobacterium Tuberculosis (MTBC)</t>
  </si>
  <si>
    <t>TESTE DE HIBRIDIZAÇÃO COM SONDA EM LINHA (LPA 1ª LINHA) (COM DIRETRIZ DE UTILIZAÇÃO)</t>
  </si>
  <si>
    <t>Teste de hibridização com sonda em linha (LPA 1ª linha) para Complexo Mycobacterium Tuberculosis (MTBC)</t>
  </si>
  <si>
    <t>TESTE DE FLUXO LATERAL PARA DETECÇÃO DE LIPOARABINOMANANO EM URINA (LF - LAM) (COM DIRETRIZ DE UTILIZAÇÃO)</t>
  </si>
  <si>
    <t>Teste de fluxo lateral para detecção de lipoarabinomanano em urina (LF - LAM)</t>
  </si>
  <si>
    <t>Anestesia realizada pelo anestesiologista para as situações de imperativo clínico.</t>
  </si>
  <si>
    <t>Anestesia realizada pelo anestesiologista em atos médicos que não tenham seus portes especialmente previstos.</t>
  </si>
  <si>
    <t>Carbapenem, dosagem - Meropenem e Imipenem</t>
  </si>
  <si>
    <t>Biópsia de linfonodo superficial           </t>
  </si>
  <si>
    <t xml:space="preserve">Biópsia de tecido celular subcutâneo </t>
  </si>
  <si>
    <t>Biópsia de tumores superficiais         </t>
  </si>
  <si>
    <t>Biópsia de pele</t>
  </si>
  <si>
    <t>Revisão da Ressonância Magnética por procedimento</t>
  </si>
  <si>
    <t>Revisão de Tomografia Computadorizada por procedimento</t>
  </si>
  <si>
    <t>Revisão de Raio X por procedimento</t>
  </si>
  <si>
    <t>Revisão de densitometria óssea por procedimento</t>
  </si>
  <si>
    <t>Revisão de Mamografia por procedimento</t>
  </si>
  <si>
    <t>Revisão de PET-CT por procedimento</t>
  </si>
  <si>
    <t>Laudo Evolutivo de Ressonância Magnética por procedimento</t>
  </si>
  <si>
    <t>Laudo Evolutivo de Tomografia Computadorizada por procedimento</t>
  </si>
  <si>
    <t>Laudo Evolutivo de Ultrassonografia por procedimento</t>
  </si>
  <si>
    <t>Laudo Evolutivo de Raio X por procedimento</t>
  </si>
  <si>
    <t>Laudo Evolutivo de Densitometria Óssea por procedimento</t>
  </si>
  <si>
    <t>Laudo Evolutivo de Mamografia por procedimento</t>
  </si>
  <si>
    <t>Laudo evolutivo de PET-CT por procedimento</t>
  </si>
  <si>
    <t>Consulta domiciliar em psicologia</t>
  </si>
  <si>
    <t>Consulta hospitalar em psicologia</t>
  </si>
  <si>
    <t>541/2022</t>
  </si>
  <si>
    <t>CONSULTA/AVALIAÇÃO COM PSICÓLOGO</t>
  </si>
  <si>
    <t>Consulta ambulatorial em psicologia</t>
  </si>
  <si>
    <t>539/2022</t>
  </si>
  <si>
    <t>Resolução Normativa nº 465/2021, Art. 6º,  § 4º</t>
  </si>
  <si>
    <t>Musicoterapia - por sessão</t>
  </si>
  <si>
    <t>SESSÃO COM TERAPEUTA OCUPACIONAL</t>
  </si>
  <si>
    <t>SESSÃO COM PSICÓLOGO</t>
  </si>
  <si>
    <t>SESSÃO COM FONOAUDIÓLOGO</t>
  </si>
  <si>
    <t>Lei nº 9.656/1998, Art. 12, Inciso II, alínea “d”</t>
  </si>
  <si>
    <t>Trombólise endovenosa no acidente vascular cerebral AVC isquêmico agudo</t>
  </si>
  <si>
    <t>Atendimento ambulatorial oftalmológico de criança pré-verbal (&lt;4 anos) ou crianças com déficit intelectual, dificuldade de comunicação ou pouco colaborativas, realizado em consultório</t>
  </si>
  <si>
    <t>US - Pesquisa de endometriose</t>
  </si>
  <si>
    <t>12/07/2023
05/03/2024</t>
  </si>
  <si>
    <t>581/2023
599/2024</t>
  </si>
  <si>
    <t>TERAPIA PARA DOENÇA DE FABRY CLÁSSICA (COM DIRETRIZ
DE UTILIZAÇÃO)</t>
  </si>
  <si>
    <t>Terapia para Doença de Fabry Clássica</t>
  </si>
  <si>
    <t>577/2023</t>
  </si>
  <si>
    <t>TESTE DE DEFICIÊNCIA DE RECOMBINAÇÃO HOMÓLOGA, HRD</t>
  </si>
  <si>
    <t>Captura/Amplificação e subsequente sequenciamento de regiões genômicas de 20 kilobases a 1 megabase de DNA tumoral para análise de mutações somáticas por qualquer técnica de sequenciamento (Sanger ou qualquer forma de sequenciamento de nova geração – NGS)</t>
  </si>
  <si>
    <t>571/2023</t>
  </si>
  <si>
    <t>TERAPIA AVANÇADA PARA O TRATAMENTO DA ATROFIA MUSCULAR ESPINHAL (COM DIRETRIZ DE UTILIZAÇÃO)</t>
  </si>
  <si>
    <t>Terapia avançada para o tratamento da Atrofia Muscular Espinhal</t>
  </si>
  <si>
    <t>546/2022</t>
  </si>
  <si>
    <t>TERAPIA MEDICAMENTOSA INJETÁVEL AMBULATORIAL (COM DIRETRIZ DE UTILIZAÇÃO)</t>
  </si>
  <si>
    <t>Terapia medicamentosa injetável ambulatorial</t>
  </si>
  <si>
    <t>ACOMPANHAMENTO CLÍNICO DE TRANSPLANTE HEPÁTICO NO PERÍODO DE INTERNAÇÃO DO RECEPTOR E DO DOADOR</t>
  </si>
  <si>
    <t>Acompanhamento clínico de transplante hepático no período de internação do receptor e do doador</t>
  </si>
  <si>
    <t xml:space="preserve">ACOMPANHAMENTO CLÍNICO AMBULATORIAL PÓS-TRANSPLANTE HEPÁTICO </t>
  </si>
  <si>
    <t>Acompanhamento clínico ambulatorial pós-transplante hepático</t>
  </si>
  <si>
    <t>544/2022</t>
  </si>
  <si>
    <t>TESTE PARA DETECÇÃO DO VÍRUS MONKEYPOX (MPXV) POR BIOLOGIA MOLECULAR (COM DIRETRIZ DE UTILIZAÇÃO</t>
  </si>
  <si>
    <t>Teste para detecção do vírus monkeypox (MPXV) por biologia molecular em diversos materiais biológicos, por estágio ou por local da lesão</t>
  </si>
  <si>
    <t>538/2022</t>
  </si>
  <si>
    <t>IMPLANTE INTRACEREBROVENTRICULAR DE BOMBA DE INFUSÃO DE FARMACOS</t>
  </si>
  <si>
    <t>Implante intracerebroventricular de bomba de infusão de fármacos</t>
  </si>
  <si>
    <t>TERAPIA COM ALFACERLIPONASE PARA LIPOFUSCINOSE CEROIDE NEURONAL TIPO 2 (CLN2) (COM DIRETRIZ DE UTILIZAÇÃO)</t>
  </si>
  <si>
    <t>Terapia com alfacerliponase para Lipofuscinose Ceroide Neuronal Tipo 2 (CLN2)</t>
  </si>
  <si>
    <t>APLICAÇÃO DE CONTRACEPTIVO HORMONAL INJETÁVEL (COM DIRETRIZ DE UTILIZAÇÃO)</t>
  </si>
  <si>
    <t>Aplicação de contraceptivo hormonal injetável</t>
  </si>
  <si>
    <t>Perfusão pulmonar por tomografia por impedância elétrica</t>
  </si>
  <si>
    <t>Titulação da PEEP decremental orientada por tomografia por impedância elétrica</t>
  </si>
  <si>
    <t>Tomografia por impedância elétrica do tórax</t>
  </si>
  <si>
    <t>PROCEDIMENTOS DIAGNÓSTICOS E TERAPÊUTICOS </t>
  </si>
  <si>
    <t>PROCEDIMENTOS LABORATORIAIS </t>
  </si>
  <si>
    <t>BIOLOGIA MOLECULAR </t>
  </si>
  <si>
    <t>480/2022</t>
  </si>
  <si>
    <t>MYCOBACTERIUM LEPRAE (BACILO DE HANSEN), PESQUISA PCR EM TEMPO REAL </t>
  </si>
  <si>
    <t>Mycobacterium leprae (bacilo de hansen), pesquisa PCR em tempo real</t>
  </si>
  <si>
    <t>IMUNOLOGIA </t>
  </si>
  <si>
    <t>MYCOBACTERIUM LEPRAE (BACILO DE HANSEN), IGM, ANTICORPOS (TESTE RÁPIDO) </t>
  </si>
  <si>
    <t>Mycobacterium leprae (bacilo de hansen), IgM, anticorpos (teste rápido)</t>
  </si>
  <si>
    <t>MYCOBACTERIUM LEPRAE (BACILO DE HANSEN), DETECÇÃO DE RESISTÊNCIA A ANTIBIÓTICOS POR PCR </t>
  </si>
  <si>
    <t>Mycobacterium leprae (bacilo de hansen), detecção de resistência a antibióticos por PCR</t>
  </si>
  <si>
    <t>Trombectomia no acidente vascular cerebral AVC isquêmico agudo</t>
  </si>
  <si>
    <t>CONSULTA/AVALIAÇÃO COM FONOAUDIÓLOGO</t>
  </si>
  <si>
    <t>CONSULTA/AVALIAÇÃO COM FISIOTERAPEUTA</t>
  </si>
  <si>
    <t>CONSULTA/AVALIAÇÃO COM TERAPEUTA OCUPACIONAL</t>
  </si>
  <si>
    <t>11/07/2022 </t>
  </si>
  <si>
    <t>Resolução Normativa nº 465/2021, Art. 6º, § 4º</t>
  </si>
  <si>
    <t>603/2024</t>
  </si>
  <si>
    <t>RADIOTERAPIA COM MODULAÇÃO DA INTENSIDADE DO FEIXE (IMRT) PARA NEOPLASIAS PRIMÁRIAS DA PRÓSTATA</t>
  </si>
  <si>
    <t>584/2023</t>
  </si>
  <si>
    <t>RADIOTERAPIA COM MODULAÇÃO DA INTENSIDADE DO FEIXE (IMRT) PARA TUMORES DE PULMÃO, MEDIASTINO E ESÔFAGO</t>
  </si>
  <si>
    <t>647/2025</t>
  </si>
  <si>
    <t>RADIOTERAPIA COM MODULAÇÃO DA INTENSIDADE DO FEIXE (IMRT) PARA ADULTOS COM TUMORES DO RETO</t>
  </si>
  <si>
    <t>643/2025</t>
  </si>
  <si>
    <t>RADIOTERAPIA COM MODULAÇÃO DA INTENSIDADE DO FEIXE (IMRT) PARA ADULTOS COM TUMORES DO CANAL ANAL</t>
  </si>
  <si>
    <t>Artro-TC (esternoclavicular ou ombro ou cotovelo ou punho ou
sacroilíacas ou coxofemoral ou joelho ou tornozelo ou pé) – unilateral</t>
  </si>
  <si>
    <t>TC - Articulação (esternoclavicular ou ombro ou cotovelo ou punho ou sacroilíacas ou coxofemoral ou joelho ou tornozelo ou pé) - unilateral</t>
  </si>
  <si>
    <t>Elastografia por onda de cisalhamento (shear wave) de estrutura superficial dirigida por ultrassonografia modo B (mama ou cervical ou axila ou músculo ou tendão ou tireóide)</t>
  </si>
  <si>
    <t>Elastografia por onda de cisalhamento (shear wave) da próstata dirigida por ultrassonografia modo B</t>
  </si>
  <si>
    <t>US - Estruturas superficiais (cervical ou axila ou músculo ou tendão)</t>
  </si>
  <si>
    <t>542/2022</t>
  </si>
  <si>
    <t>RADIOEMBOLIZAÇÃO HEPÁTICA (COM DIRETRIZ DE UTILIZAÇÃO)</t>
  </si>
  <si>
    <t>AGENTES INFECCIOSOS NA ENCEFALITE E MENINGITE - DETECÇÃO POR PCR MULTIPLEX EM PAINEL NO LÍQUOR</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</si>
  <si>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</si>
  <si>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t>BRCA1 e BRCA2, PESQUISA DE MUTAÇÃO SOMÁTICA (COM DIRETRIZ DE UTILIZAÇÃO)</t>
  </si>
  <si>
    <t xml:space="preserve">Captura/Amplificação e subsequente sequenciamento de regiões genômicas de 1 megabase a 30 megabases de DNA tumoral para análise de mutações somáticas por qualquer técnica de sequenciamento (Sanger ou qualquer forma de sequenciamento de nova geração – NGS) </t>
  </si>
  <si>
    <t>VÍRUS EPSTEIN BARR APÓS TRANSPLANTE DE RIM OU FÍGADO POR REAÇÃO DE CADEIA DE POLIMERASE (PCR) - PESQUISA QUANTITATIVA</t>
  </si>
  <si>
    <t>Avaliação quimerismo receptor - VNTR ou STR - pós transplante</t>
  </si>
  <si>
    <t>Avaliação quimerismo - VNTR ou STR - paciente - pré transplante</t>
  </si>
  <si>
    <t>Avaliação quimerismo - VNTR ou STR - doador - pré transplante</t>
  </si>
  <si>
    <t>TMO - tratamento "in vitro" de medula óssea ou células tronco por anticorpos monoclonais (purging)(4) - por procedimento</t>
  </si>
  <si>
    <t>TMO - preparo e filtração de medula óssea ou células tronco na coleta - por procedimento</t>
  </si>
  <si>
    <t xml:space="preserve">TMO - preparo de medula óssea ou células tronco periféricas para congelamento - por procedimento </t>
  </si>
  <si>
    <t>TMO - congelamento de medula óssea ou células tronco periféricas - por procedimento</t>
  </si>
  <si>
    <t>Teste de Coombs direto - em tubo</t>
  </si>
  <si>
    <t>Prova de compatibilidade pré-transfusional completa - em tubo</t>
  </si>
  <si>
    <t>Pesquisa de anticorpos séricos irregulares antieritrocitários - método de eluição - em tubo</t>
  </si>
  <si>
    <t>Pesquisa de anticorpos séricos irregulares antieritrocitários - em tubo</t>
  </si>
  <si>
    <t>Pesquisa de anticorpos séricos antieritrocitários, anti-A e/ou anti-B - em tubo</t>
  </si>
  <si>
    <t>Coleta de medula óssea para transplante - por procedimento</t>
  </si>
  <si>
    <t>Coleta de células tronco por processadora automática para transplante de medula óssea - por procedimento de aférese</t>
  </si>
  <si>
    <t>478/2022</t>
  </si>
  <si>
    <t>TESTE SARS-COV-2 (CORONAVÍRUS COVID-19), TESTE RÁPIDO PARA DETECÇÃO DE ANTÍGENO (COM DIRETRIZ DE UTILIZAÇÃO)</t>
  </si>
  <si>
    <t xml:space="preserve">DETECÇÃO ANTÍGENO HISTOPLASMA (URINA) </t>
  </si>
  <si>
    <t>Hemoglobina H, pesquisa</t>
  </si>
  <si>
    <t>Mycobactéria, amplificação de DNA por PCR</t>
  </si>
  <si>
    <t>01/04/2021
23/12/2024</t>
  </si>
  <si>
    <t>465/2021
625/2024</t>
  </si>
  <si>
    <t>HLA B27, FENOTIPAGEM/GENOTIPAGEM (COM DIRETRIZ DE UTILIZAÇÃO)</t>
  </si>
  <si>
    <t>HLA B27, fenotipagem/genotipagem</t>
  </si>
  <si>
    <t>CITOMEGALOVÍRUS APÓS TRANSPLANTE DE RIM, MEDULA ÓSSEA OU FÍGADO POR REAÇÃO DE CADEIA DE POLIMERASE (PCR) - PESQUISA QUANTITATIVA</t>
  </si>
  <si>
    <t>Anti YO (PCA1), dosagem líquor</t>
  </si>
  <si>
    <t>536/2022</t>
  </si>
  <si>
    <t xml:space="preserve">ELASTASE PANCREÁTICA FECAL (COM DIRETRIZ DE UTILIZAÇÂO) </t>
  </si>
  <si>
    <t>Colocação endoscópica de balão intragástrico de curta permanência (6 meses)</t>
  </si>
  <si>
    <t>607/2024</t>
  </si>
  <si>
    <t>ECOBRONCOSCOPIA COM PUNÇÃO ASPIRATIVA COM AGULHA FINA (COM DIRETRIZ DE UTILIZAÇÃO)</t>
  </si>
  <si>
    <t>Vídeo-EEG contínua não invasiva - a cada 12 horas</t>
  </si>
  <si>
    <t>Registro do nistagmo pendular e optocinético</t>
  </si>
  <si>
    <t>Potencial evocado auditivo Steady State (ASSR)</t>
  </si>
  <si>
    <t>TRANSPLANTE HEPÁTICO (RECEPTOR E DOADOR VIVO OU DOADOR FALECIDO)</t>
  </si>
  <si>
    <t>IMPLANTE DE DISPOSITIVO/SISTEMA INTRAUTERINO (DIU/SIU) HORMONAL - INCLUI O DISPOSITIVO</t>
  </si>
  <si>
    <t>IMPLANTE SUBDÉRMICO HORMONAL PARA CONTRACEPÇÃO (COM DIRETRIZ DE UTILIZAÇÃO)</t>
  </si>
  <si>
    <t xml:space="preserve">Histeroscopia cirúrgica para a retirada de DIU </t>
  </si>
  <si>
    <t>Implante de dispositivo intra-uterino (DIU) hormonal - inserção</t>
  </si>
  <si>
    <t>Implante de dispositivo intra-uterino (DIU) não hormonal - inserção</t>
  </si>
  <si>
    <t>582/2023</t>
  </si>
  <si>
    <t>FOTOVAPORIZAÇÃO DE PRÓSTATA A LASER POR VIA ENDOSCÓPICA</t>
  </si>
  <si>
    <t xml:space="preserve">Ablação prostática a laser por via endoscópica </t>
  </si>
  <si>
    <t>Ureterocele - tratamento endoscópico - unilateral</t>
  </si>
  <si>
    <t>600/2024</t>
  </si>
  <si>
    <t>DIÁLISE PERITONEAL AUTOMÁTICA (DPA)</t>
  </si>
  <si>
    <t>07/05/2024
01/08/2024</t>
  </si>
  <si>
    <t>604/2023
610/2024</t>
  </si>
  <si>
    <t>ABLAÇÃO PERCUTÂNEA POR RADIOFREQUÊNCIA OU MICROONDAS DE METÁSTASES HEPÁTICAS DE CÂNCER COLORRETAL POR VIDEOLAPAROSCOPIA (COM DIRETRIZ DE UTILIZAÇÃO)</t>
  </si>
  <si>
    <t>ABLAÇÃO PERCUTÂNEA POR RADIOFREQUÊNCIA OU MICROONDAS DE METÁSTASES HEPÁTICAS DE CÂNCER COLORRETAL POR LAPAROTOMIA (COM DIRETRIZ DE UTILIZAÇÃO)</t>
  </si>
  <si>
    <t>ABLAÇÃO PERCUTÂNEA POR RADIOFREQUÊNCIA OU MICROONDAS DE METÁSTASES HEPÁTICAS DE CÂNCER COLORRETAL GUIADA POR ULTRASSONOGRAFIA E/OU TOMOGRAFIA COMPUTADORIZADA (COM DIRETRIZ DE UTILIZAÇÃO)</t>
  </si>
  <si>
    <t>Ablação percutânea por cateter para tratamento de arritmias cardíacas complexas (Fibrilação atrial, Taquicardia Ventricular com modificação de cicatriz, Taquicardias Atriais Macrorreentrantes com modificação de cicatriz) por energia de radiofrequência ou crioablação</t>
  </si>
  <si>
    <t>606/2024</t>
  </si>
  <si>
    <t>FECHAMENTO DO APÊNDICE ATRIAL ESQUERDO (PERCUTÂNEO) - COM DIRETRIZ DE UTILIZAÇÃO</t>
  </si>
  <si>
    <t>Hemodiálise contínua (a cada 12 horas)</t>
  </si>
  <si>
    <t>Punção pleural (ou toracocentese)</t>
  </si>
  <si>
    <t>Substituição de prótese - em mama</t>
  </si>
  <si>
    <t>Retirada da válvula após colocação de expansor permanente - em mama</t>
  </si>
  <si>
    <t>Ressecção do linfonodo sentinela / torácica lateral - em mama</t>
  </si>
  <si>
    <t>Quadrantectomia - ressecção segmentar - em mama</t>
  </si>
  <si>
    <t>Quadrantectomia e linfadenectomia axilar - em mama</t>
  </si>
  <si>
    <t>Ginecomastia - unilateral - correção cirúrgica</t>
  </si>
  <si>
    <t>Exérese de nódulo - em mama</t>
  </si>
  <si>
    <t>Drenagem e/ou aspiração de seroma - em mama</t>
  </si>
  <si>
    <t>Fístula liquórica - tratamento cirúrgico por vídeo-endoscópico intranasal</t>
  </si>
  <si>
    <t>Exérese de tumor nasal por vídeo-endoscópico</t>
  </si>
  <si>
    <t>Cirurgia antiglaucomatosa via angular sem implante de drenagem</t>
  </si>
  <si>
    <t>473/2021</t>
  </si>
  <si>
    <t>Cirurgia fistulizante com implante de drenagem</t>
  </si>
  <si>
    <t>592/2023</t>
  </si>
  <si>
    <t>TERAPIA INTRAVENOSA COM ÁCIDO ZOLEDRÔNICO (COM DIRETRIZ DE UTILIZAÇÃO)</t>
  </si>
  <si>
    <t>01/04/2021
03/02/2025</t>
  </si>
  <si>
    <t>465/2021
624/2024</t>
  </si>
  <si>
    <t>TERAPIA IMUNOPROFILÁTICA PARA O VÍRUS SINCICIAL RESPIRATÓRIO (VSR) (COM DIRETRIZ DE UTILIZAÇÃO)</t>
  </si>
  <si>
    <t>Terapia imunoprofilática para o vírus sincicial respiratório (por sessão) – hospitalar</t>
  </si>
  <si>
    <t>Terapia imunoprofilática para o vírus sincicial respiratório (por sessão) – ambulatorial</t>
  </si>
  <si>
    <t>Terapia oncológica com aplicação intra-arterial ou intravenosa de medicamentos em infusão de duração mínima de 6 horas - por dia subsequente de tratamento (até o início do próximo ciclo)</t>
  </si>
  <si>
    <t>Cerumen - remoção - unilateral</t>
  </si>
  <si>
    <t xml:space="preserve">Reabilitação cardiovascular supervisionada. Programa de 12 semanas. Duas a três sessões por semana (por sessão) </t>
  </si>
  <si>
    <t>Monitorização contínua da insuficiência respiratória em pacientes com esclerose lateral amiotrófica (ELA) que necessitam de assitência ventilatória não-invasiva</t>
  </si>
  <si>
    <t>REF</t>
  </si>
  <si>
    <t>12/072023</t>
  </si>
  <si>
    <t>581/2023</t>
  </si>
  <si>
    <t>MONITORIZAÇÃO AMBULATORIAL DA PRESSÃO ARTERIAL DE 5 DIAS - MAPA 5 DIAS (MONITORIZAÇÃO RESIDENCIAL DA PRESSÃO ARTERIAL - MRPA) - COM DIRETRIZ DE UTILIZAÇÂO</t>
  </si>
  <si>
    <t xml:space="preserve">TESTE DE PROVOCAÇÃO ORAL COM ALIMENTOS  (COM DIRETRIZ DE UTILIZAÇÂO) </t>
  </si>
  <si>
    <t>DUT</t>
  </si>
  <si>
    <t>VIGÊNCIA</t>
  </si>
  <si>
    <t>Resolução
Normativa (alteração)</t>
  </si>
  <si>
    <t>PROCEDIMENTO</t>
  </si>
  <si>
    <t>Terminologia de Procedimentos e Eventos em Saúde (Tab. 22.202605)</t>
  </si>
  <si>
    <t>Tabela de Correlação TUSS - Rol - RN 465/2021  suas alterações</t>
  </si>
  <si>
    <r>
      <t xml:space="preserve">Data de publicação no Portal Corpoativo da  ANS: </t>
    </r>
    <r>
      <rPr>
        <b/>
        <sz val="11"/>
        <rFont val="Calibri"/>
        <family val="2"/>
      </rPr>
      <t>15/06/2026</t>
    </r>
  </si>
  <si>
    <t>&lt;&lt;https://www.gov.br/ans/pt-br/arquivos/assuntos/consumidor/o-que-seu-plano-deve-cobrir/nota13_geas_ggras_dipro_17012013.pdff&gt;&gt;</t>
  </si>
  <si>
    <t xml:space="preserve">As indicações (Sim/Não) constantes neste arquivo tem a finalidade de facilitar a comunicação entra as tabelas, conforme Nota nº 13, de 17 de janeiro de 2013, disponivel no endereço eletrônico: </t>
  </si>
  <si>
    <t>Nota: Tabela com indicativo de Correlação (Sim/Não) entre as Tabelas de Terminologia de Procedimentos e Eventos em Saúde e o Rol de Procedimentos e Eventos em Saúde RN nº 465/2021 e suas alterações.</t>
  </si>
  <si>
    <t>Exigem autorização prévia exames e procedimentos acima de R$ 200,00 e/ou que possuem DUT. Bem como aqueles que utilizam OPME. As solicitações devem ser encaminhadas via sistema Saude Conect.</t>
  </si>
  <si>
    <t>COOPANEST 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</si>
</sst>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3" formatCode="_-* #,##0.00_-;\-* #,##0.00_-;_-* &quot;-&quot;??_-;_-@_-"/>
    <numFmt numFmtId="164" formatCode="_(&quot;R$ &quot;* #,##0.00_);_(&quot;R$ &quot;* \(#,##0.00\);_(&quot;R$ &quot;* &quot;-&quot;??_);_(@_)"/>
    <numFmt numFmtId="165" formatCode="_(* #,##0.00_);_(* \(#,##0.00\);_(* &quot;-&quot;??_);_(@_)"/>
    <numFmt numFmtId="166" formatCode="0.000"/>
    <numFmt numFmtId="167" formatCode="#&quot;.&quot;##&quot;.&quot;##&quot;.&quot;##&quot;-&quot;#"/>
    <numFmt numFmtId="168" formatCode="_(* #,##0.000_);_(* \(#,##0.000\);_(* &quot;-&quot;???_);_(@_)"/>
    <numFmt numFmtId="169" formatCode="_-* #,##0.000_-;\-* #,##0.000_-;_-* &quot;-&quot;???_-;_-@_-"/>
    <numFmt numFmtId="170" formatCode="_-* #,##0.0000_-;\-* #,##0.0000_-;_-* &quot;-&quot;????_-;_-@_-"/>
    <numFmt numFmtId="171" formatCode="#,##0.00_ ;\-#,##0.00\ "/>
    <numFmt numFmtId="172" formatCode="_-* #,##0.00000_-;\-* #,##0.00000_-;_-* &quot;-&quot;_-;_-@_-"/>
    <numFmt numFmtId="173" formatCode="_-* #,##0.0000_-;\-* #,##0.0000_-;_-* &quot;-&quot;??_-;_-@_-"/>
    <numFmt numFmtId="174" formatCode="_-* #,##0.00000_-;\-* #,##0.00000_-;_-* &quot;-&quot;??_-;_-@_-"/>
    <numFmt numFmtId="175" formatCode="#,##0.0000"/>
    <numFmt numFmtId="176" formatCode="0.000%"/>
    <numFmt numFmtId="177" formatCode="#,##0.00000"/>
  </numFmts>
  <fonts count="79" x14ac:knownFonts="1">
    <font>
      <sz val="11"/>
      <color theme="1"/>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0"/>
      <name val="Arial"/>
      <family val="2"/>
    </font>
    <font>
      <sz val="10"/>
      <color indexed="64"/>
      <name val="Arial"/>
      <family val="2"/>
    </font>
    <font>
      <sz val="10"/>
      <name val="MS Sans Serif"/>
      <family val="2"/>
    </font>
    <font>
      <sz val="10"/>
      <name val="Arial"/>
      <family val="2"/>
    </font>
    <font>
      <sz val="10"/>
      <name val="MS Sans Serif"/>
      <family val="2"/>
    </font>
    <font>
      <sz val="11"/>
      <color theme="1"/>
      <name val="Calibri"/>
      <family val="2"/>
      <scheme val="minor"/>
    </font>
    <font>
      <sz val="10"/>
      <color theme="1"/>
      <name val="Century Gothic"/>
      <family val="2"/>
    </font>
    <font>
      <b/>
      <sz val="9"/>
      <color indexed="81"/>
      <name val="Tahoma"/>
      <family val="2"/>
    </font>
    <font>
      <sz val="9"/>
      <color indexed="81"/>
      <name val="Tahoma"/>
      <family val="2"/>
    </font>
    <font>
      <sz val="10"/>
      <color indexed="8"/>
      <name val="Arial"/>
      <family val="2"/>
    </font>
    <font>
      <sz val="10"/>
      <color indexed="8"/>
      <name val="MS Sans Serif"/>
      <family val="2"/>
    </font>
    <font>
      <sz val="10"/>
      <color theme="1"/>
      <name val="Open Sans"/>
      <family val="2"/>
    </font>
    <font>
      <sz val="10"/>
      <color rgb="FF7030A0"/>
      <name val="Open Sans"/>
      <family val="2"/>
    </font>
    <font>
      <sz val="10"/>
      <color indexed="8"/>
      <name val="Open Sans"/>
      <family val="2"/>
    </font>
    <font>
      <b/>
      <sz val="10"/>
      <color theme="1"/>
      <name val="Open Sans"/>
      <family val="2"/>
    </font>
    <font>
      <b/>
      <sz val="10"/>
      <name val="Open Sans"/>
      <family val="2"/>
    </font>
    <font>
      <b/>
      <i/>
      <u/>
      <sz val="10"/>
      <color theme="1"/>
      <name val="Open Sans"/>
      <family val="2"/>
    </font>
    <font>
      <b/>
      <sz val="10"/>
      <color theme="0"/>
      <name val="Open Sans"/>
      <family val="2"/>
    </font>
    <font>
      <b/>
      <sz val="12"/>
      <color indexed="8"/>
      <name val="Calibri"/>
      <family val="2"/>
    </font>
    <font>
      <b/>
      <sz val="16"/>
      <color theme="0"/>
      <name val="Arial Narrow"/>
      <family val="2"/>
    </font>
    <font>
      <b/>
      <sz val="12"/>
      <color theme="0"/>
      <name val="Arial Narrow"/>
      <family val="2"/>
    </font>
    <font>
      <sz val="8"/>
      <color indexed="8"/>
      <name val="Arial"/>
      <family val="2"/>
    </font>
    <font>
      <i/>
      <sz val="11"/>
      <color theme="1"/>
      <name val="Calibri"/>
      <family val="2"/>
      <scheme val="minor"/>
    </font>
    <font>
      <sz val="8"/>
      <color theme="1"/>
      <name val="Calibri"/>
      <family val="2"/>
    </font>
    <font>
      <sz val="8"/>
      <color theme="1"/>
      <name val="Arial"/>
      <family val="2"/>
    </font>
    <font>
      <sz val="10"/>
      <color rgb="FF000000"/>
      <name val="Arial"/>
      <family val="2"/>
    </font>
    <font>
      <sz val="10"/>
      <color theme="0"/>
      <name val="Open Sans"/>
      <family val="2"/>
    </font>
    <font>
      <sz val="10"/>
      <name val="Open Sans"/>
      <family val="2"/>
    </font>
    <font>
      <sz val="10"/>
      <color rgb="FF002060"/>
      <name val="Open Sans"/>
      <family val="2"/>
    </font>
    <font>
      <sz val="10"/>
      <color rgb="FF00B050"/>
      <name val="Open Sans"/>
      <family val="2"/>
    </font>
    <font>
      <sz val="10"/>
      <color theme="5"/>
      <name val="Open Sans"/>
      <family val="2"/>
    </font>
    <font>
      <b/>
      <sz val="10"/>
      <color rgb="FF000000"/>
      <name val="Open Sans"/>
      <family val="2"/>
    </font>
    <font>
      <sz val="10"/>
      <color rgb="FF000000"/>
      <name val="Open Sans"/>
      <family val="2"/>
    </font>
    <font>
      <sz val="9"/>
      <color theme="1"/>
      <name val="Calibri"/>
      <family val="2"/>
      <scheme val="minor"/>
    </font>
    <font>
      <sz val="9"/>
      <color theme="0"/>
      <name val="Calibri"/>
      <family val="2"/>
      <scheme val="minor"/>
    </font>
    <font>
      <b/>
      <sz val="9"/>
      <color theme="0"/>
      <name val="Calibri"/>
      <family val="2"/>
      <scheme val="minor"/>
    </font>
    <font>
      <b/>
      <sz val="9"/>
      <color theme="1"/>
      <name val="Calibri"/>
      <family val="2"/>
      <scheme val="minor"/>
    </font>
    <font>
      <b/>
      <i/>
      <sz val="9"/>
      <color theme="1"/>
      <name val="Calibri"/>
      <family val="2"/>
      <scheme val="minor"/>
    </font>
    <font>
      <b/>
      <i/>
      <sz val="9"/>
      <color theme="0"/>
      <name val="Calibri"/>
      <family val="2"/>
      <scheme val="minor"/>
    </font>
    <font>
      <sz val="9"/>
      <name val="Calibri"/>
      <family val="2"/>
      <scheme val="minor"/>
    </font>
    <font>
      <b/>
      <sz val="9"/>
      <name val="Calibri"/>
      <family val="2"/>
      <scheme val="minor"/>
    </font>
    <font>
      <sz val="9"/>
      <color indexed="10"/>
      <name val="Calibri"/>
      <family val="2"/>
      <scheme val="minor"/>
    </font>
    <font>
      <b/>
      <sz val="9"/>
      <color indexed="10"/>
      <name val="Calibri"/>
      <family val="2"/>
      <scheme val="minor"/>
    </font>
    <font>
      <sz val="9"/>
      <color indexed="12"/>
      <name val="Calibri"/>
      <family val="2"/>
      <scheme val="minor"/>
    </font>
    <font>
      <b/>
      <sz val="9"/>
      <color indexed="8"/>
      <name val="Calibri"/>
      <family val="2"/>
      <scheme val="minor"/>
    </font>
    <font>
      <sz val="9"/>
      <color indexed="8"/>
      <name val="Calibri"/>
      <family val="2"/>
      <scheme val="minor"/>
    </font>
    <font>
      <sz val="11"/>
      <color theme="0"/>
      <name val="Calibri"/>
      <family val="2"/>
      <scheme val="minor"/>
    </font>
    <font>
      <sz val="8"/>
      <color theme="1"/>
      <name val="Open Sans"/>
      <family val="2"/>
    </font>
    <font>
      <sz val="8"/>
      <name val="Calibri"/>
      <family val="2"/>
      <scheme val="minor"/>
    </font>
    <font>
      <b/>
      <sz val="10"/>
      <color indexed="8"/>
      <name val="Arial"/>
      <family val="2"/>
    </font>
    <font>
      <b/>
      <sz val="8"/>
      <color indexed="8"/>
      <name val="Arial"/>
      <family val="2"/>
    </font>
    <font>
      <u/>
      <sz val="11"/>
      <color theme="10"/>
      <name val="Calibri"/>
      <family val="2"/>
    </font>
    <font>
      <u/>
      <sz val="8"/>
      <color rgb="FF0000FF"/>
      <name val="Arial"/>
      <family val="2"/>
    </font>
    <font>
      <sz val="8"/>
      <color rgb="FF000000"/>
      <name val="Arial"/>
      <family val="2"/>
    </font>
    <font>
      <u/>
      <sz val="8"/>
      <color theme="10"/>
      <name val="Arial"/>
      <family val="2"/>
    </font>
    <font>
      <sz val="8"/>
      <color rgb="FF0000FF"/>
      <name val="Arial"/>
      <family val="2"/>
    </font>
    <font>
      <u/>
      <sz val="10"/>
      <color theme="10"/>
      <name val="Calibri"/>
      <family val="2"/>
    </font>
    <font>
      <b/>
      <sz val="10"/>
      <color theme="0"/>
      <name val="Arial"/>
      <family val="2"/>
    </font>
    <font>
      <b/>
      <sz val="8"/>
      <color theme="0"/>
      <name val="Arial"/>
      <family val="2"/>
    </font>
    <font>
      <b/>
      <sz val="11"/>
      <name val="Calibri"/>
      <family val="2"/>
    </font>
  </fonts>
  <fills count="57">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2060"/>
        <bgColor indexed="64"/>
      </patternFill>
    </fill>
    <fill>
      <patternFill patternType="solid">
        <fgColor rgb="FFECF2F8"/>
        <bgColor indexed="64"/>
      </patternFill>
    </fill>
    <fill>
      <patternFill patternType="solid">
        <fgColor rgb="FFFCFDFE"/>
        <bgColor indexed="64"/>
      </patternFill>
    </fill>
    <fill>
      <patternFill patternType="solid">
        <fgColor theme="4" tint="-0.249977111117893"/>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style="thin">
        <color indexed="64"/>
      </bottom>
      <diagonal/>
    </border>
  </borders>
  <cellStyleXfs count="180">
    <xf numFmtId="0" fontId="0" fillId="0" borderId="0"/>
    <xf numFmtId="0" fontId="18" fillId="3"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4" borderId="0" applyNumberFormat="0" applyBorder="0" applyAlignment="0" applyProtection="0"/>
    <xf numFmtId="0" fontId="18" fillId="7"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9" borderId="0" applyNumberFormat="0" applyBorder="0" applyAlignment="0" applyProtection="0"/>
    <xf numFmtId="0" fontId="18" fillId="8"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21" borderId="0" applyNumberFormat="0" applyBorder="0" applyAlignment="0" applyProtection="0"/>
    <xf numFmtId="0" fontId="18" fillId="20"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11" fillId="31" borderId="1" applyNumberFormat="0" applyAlignment="0" applyProtection="0"/>
    <xf numFmtId="0" fontId="11" fillId="30" borderId="1" applyNumberFormat="0" applyAlignment="0" applyProtection="0"/>
    <xf numFmtId="0" fontId="13" fillId="33" borderId="2" applyNumberFormat="0" applyAlignment="0" applyProtection="0"/>
    <xf numFmtId="0" fontId="13" fillId="32" borderId="2" applyNumberFormat="0" applyAlignment="0" applyProtection="0"/>
    <xf numFmtId="0" fontId="12" fillId="0" borderId="3" applyNumberFormat="0" applyFill="0" applyAlignment="0" applyProtection="0"/>
    <xf numFmtId="0" fontId="17" fillId="35" borderId="0" applyNumberFormat="0" applyBorder="0" applyAlignment="0" applyProtection="0"/>
    <xf numFmtId="0" fontId="17" fillId="34" borderId="0" applyNumberFormat="0" applyBorder="0" applyAlignment="0" applyProtection="0"/>
    <xf numFmtId="0" fontId="17" fillId="37" borderId="0" applyNumberFormat="0" applyBorder="0" applyAlignment="0" applyProtection="0"/>
    <xf numFmtId="0" fontId="17" fillId="36" borderId="0" applyNumberFormat="0" applyBorder="0" applyAlignment="0" applyProtection="0"/>
    <xf numFmtId="0" fontId="17" fillId="39" borderId="0" applyNumberFormat="0" applyBorder="0" applyAlignment="0" applyProtection="0"/>
    <xf numFmtId="0" fontId="17" fillId="3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41" borderId="0" applyNumberFormat="0" applyBorder="0" applyAlignment="0" applyProtection="0"/>
    <xf numFmtId="0" fontId="17" fillId="40" borderId="0" applyNumberFormat="0" applyBorder="0" applyAlignment="0" applyProtection="0"/>
    <xf numFmtId="0" fontId="9" fillId="13" borderId="1" applyNumberFormat="0" applyAlignment="0" applyProtection="0"/>
    <xf numFmtId="0" fontId="9" fillId="12" borderId="1" applyNumberFormat="0" applyAlignment="0" applyProtection="0"/>
    <xf numFmtId="0" fontId="7" fillId="5" borderId="0" applyNumberFormat="0" applyBorder="0" applyAlignment="0" applyProtection="0"/>
    <xf numFmtId="0" fontId="7" fillId="4" borderId="0" applyNumberFormat="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19" fillId="0" borderId="0" applyFont="0" applyFill="0" applyBorder="0" applyAlignment="0" applyProtection="0"/>
    <xf numFmtId="0" fontId="8" fillId="43" borderId="0" applyNumberFormat="0" applyBorder="0" applyAlignment="0" applyProtection="0"/>
    <xf numFmtId="0" fontId="8" fillId="42" borderId="0" applyNumberFormat="0" applyBorder="0" applyAlignment="0" applyProtection="0"/>
    <xf numFmtId="0" fontId="24" fillId="0" borderId="0"/>
    <xf numFmtId="0" fontId="1" fillId="0" borderId="0"/>
    <xf numFmtId="0" fontId="21" fillId="0" borderId="0"/>
    <xf numFmtId="0" fontId="1" fillId="0" borderId="0"/>
    <xf numFmtId="0" fontId="23"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4" fillId="0" borderId="0"/>
    <xf numFmtId="0" fontId="24" fillId="0" borderId="0"/>
    <xf numFmtId="0" fontId="24" fillId="0" borderId="0"/>
    <xf numFmtId="0" fontId="20" fillId="0" borderId="0"/>
    <xf numFmtId="0" fontId="24" fillId="0" borderId="0"/>
    <xf numFmtId="0" fontId="24" fillId="0" borderId="0"/>
    <xf numFmtId="0" fontId="19" fillId="45" borderId="4" applyNumberFormat="0" applyAlignment="0" applyProtection="0"/>
    <xf numFmtId="0" fontId="18" fillId="44" borderId="4" applyNumberFormat="0" applyFont="0" applyAlignment="0" applyProtection="0"/>
    <xf numFmtId="0" fontId="10" fillId="31" borderId="5" applyNumberFormat="0" applyAlignment="0" applyProtection="0"/>
    <xf numFmtId="0" fontId="10" fillId="30"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3" fillId="0" borderId="6" applyNumberFormat="0" applyFill="0" applyAlignment="0" applyProtection="0"/>
    <xf numFmtId="0" fontId="2" fillId="0" borderId="0" applyNumberFormat="0" applyFill="0" applyBorder="0" applyAlignment="0" applyProtection="0"/>
    <xf numFmtId="0" fontId="3" fillId="0" borderId="6" applyNumberFormat="0" applyFill="0" applyAlignment="0" applyProtection="0"/>
    <xf numFmtId="0" fontId="4" fillId="0" borderId="7" applyNumberFormat="0" applyFill="0" applyAlignment="0" applyProtection="0"/>
    <xf numFmtId="0" fontId="5" fillId="0" borderId="8" applyNumberFormat="0" applyFill="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28" fillId="0" borderId="0"/>
    <xf numFmtId="0" fontId="29" fillId="0" borderId="0"/>
    <xf numFmtId="0" fontId="18" fillId="0" borderId="0"/>
    <xf numFmtId="0" fontId="18" fillId="2"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2"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8" fillId="20" borderId="0" applyNumberFormat="0" applyBorder="0" applyAlignment="0" applyProtection="0"/>
    <xf numFmtId="0" fontId="17" fillId="22" borderId="0" applyNumberFormat="0" applyBorder="0" applyAlignment="0" applyProtection="0"/>
    <xf numFmtId="0" fontId="17" fillId="16" borderId="0" applyNumberFormat="0" applyBorder="0" applyAlignment="0" applyProtection="0"/>
    <xf numFmtId="0" fontId="17" fillId="18" borderId="0" applyNumberFormat="0" applyBorder="0" applyAlignment="0" applyProtection="0"/>
    <xf numFmtId="0" fontId="17" fillId="24" borderId="0" applyNumberFormat="0" applyBorder="0" applyAlignment="0" applyProtection="0"/>
    <xf numFmtId="0" fontId="17" fillId="26" borderId="0" applyNumberFormat="0" applyBorder="0" applyAlignment="0" applyProtection="0"/>
    <xf numFmtId="0" fontId="17" fillId="28" borderId="0" applyNumberFormat="0" applyBorder="0" applyAlignment="0" applyProtection="0"/>
    <xf numFmtId="0" fontId="6" fillId="6" borderId="0" applyNumberFormat="0" applyBorder="0" applyAlignment="0" applyProtection="0"/>
    <xf numFmtId="0" fontId="11" fillId="30" borderId="1" applyNumberFormat="0" applyAlignment="0" applyProtection="0"/>
    <xf numFmtId="0" fontId="13" fillId="32" borderId="2" applyNumberFormat="0" applyAlignment="0" applyProtection="0"/>
    <xf numFmtId="0" fontId="17" fillId="34" borderId="0" applyNumberFormat="0" applyBorder="0" applyAlignment="0" applyProtection="0"/>
    <xf numFmtId="0" fontId="17" fillId="36" borderId="0" applyNumberFormat="0" applyBorder="0" applyAlignment="0" applyProtection="0"/>
    <xf numFmtId="0" fontId="17" fillId="38" borderId="0" applyNumberFormat="0" applyBorder="0" applyAlignment="0" applyProtection="0"/>
    <xf numFmtId="0" fontId="17" fillId="24" borderId="0" applyNumberFormat="0" applyBorder="0" applyAlignment="0" applyProtection="0"/>
    <xf numFmtId="0" fontId="17" fillId="26" borderId="0" applyNumberFormat="0" applyBorder="0" applyAlignment="0" applyProtection="0"/>
    <xf numFmtId="0" fontId="17" fillId="40" borderId="0" applyNumberFormat="0" applyBorder="0" applyAlignment="0" applyProtection="0"/>
    <xf numFmtId="0" fontId="9" fillId="12" borderId="1" applyNumberFormat="0" applyAlignment="0" applyProtection="0"/>
    <xf numFmtId="0" fontId="7" fillId="4" borderId="0" applyNumberFormat="0" applyBorder="0" applyAlignment="0" applyProtection="0"/>
    <xf numFmtId="0" fontId="8" fillId="42" borderId="0" applyNumberFormat="0" applyBorder="0" applyAlignment="0" applyProtection="0"/>
    <xf numFmtId="0" fontId="19" fillId="0" borderId="0"/>
    <xf numFmtId="0" fontId="18" fillId="44" borderId="4" applyNumberFormat="0" applyFont="0" applyAlignment="0" applyProtection="0"/>
    <xf numFmtId="0" fontId="10" fillId="30" borderId="5" applyNumberFormat="0" applyAlignment="0" applyProtection="0"/>
    <xf numFmtId="0" fontId="3" fillId="0" borderId="6" applyNumberFormat="0" applyFill="0" applyAlignment="0" applyProtection="0"/>
    <xf numFmtId="0" fontId="18" fillId="3"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5"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9" borderId="0" applyNumberFormat="0" applyBorder="0" applyAlignment="0" applyProtection="0"/>
    <xf numFmtId="0" fontId="18" fillId="15" borderId="0" applyNumberFormat="0" applyBorder="0" applyAlignment="0" applyProtection="0"/>
    <xf numFmtId="0" fontId="18" fillId="21" borderId="0" applyNumberFormat="0" applyBorder="0" applyAlignment="0" applyProtection="0"/>
    <xf numFmtId="0" fontId="17" fillId="23" borderId="0" applyNumberFormat="0" applyBorder="0" applyAlignment="0" applyProtection="0"/>
    <xf numFmtId="0" fontId="17" fillId="17" borderId="0" applyNumberFormat="0" applyBorder="0" applyAlignment="0" applyProtection="0"/>
    <xf numFmtId="0" fontId="17" fillId="19" borderId="0" applyNumberFormat="0" applyBorder="0" applyAlignment="0" applyProtection="0"/>
    <xf numFmtId="0" fontId="17" fillId="25" borderId="0" applyNumberFormat="0" applyBorder="0" applyAlignment="0" applyProtection="0"/>
    <xf numFmtId="0" fontId="17" fillId="27" borderId="0" applyNumberFormat="0" applyBorder="0" applyAlignment="0" applyProtection="0"/>
    <xf numFmtId="0" fontId="17" fillId="29" borderId="0" applyNumberFormat="0" applyBorder="0" applyAlignment="0" applyProtection="0"/>
    <xf numFmtId="0" fontId="6" fillId="7" borderId="0" applyNumberFormat="0" applyBorder="0" applyAlignment="0" applyProtection="0"/>
    <xf numFmtId="0" fontId="11" fillId="31" borderId="1" applyNumberFormat="0" applyAlignment="0" applyProtection="0"/>
    <xf numFmtId="0" fontId="13" fillId="33" borderId="2" applyNumberFormat="0" applyAlignment="0" applyProtection="0"/>
    <xf numFmtId="0" fontId="17" fillId="35" borderId="0" applyNumberFormat="0" applyBorder="0" applyAlignment="0" applyProtection="0"/>
    <xf numFmtId="0" fontId="17" fillId="37" borderId="0" applyNumberFormat="0" applyBorder="0" applyAlignment="0" applyProtection="0"/>
    <xf numFmtId="0" fontId="17" fillId="39" borderId="0" applyNumberFormat="0" applyBorder="0" applyAlignment="0" applyProtection="0"/>
    <xf numFmtId="0" fontId="17" fillId="25" borderId="0" applyNumberFormat="0" applyBorder="0" applyAlignment="0" applyProtection="0"/>
    <xf numFmtId="0" fontId="17" fillId="27" borderId="0" applyNumberFormat="0" applyBorder="0" applyAlignment="0" applyProtection="0"/>
    <xf numFmtId="0" fontId="17" fillId="41" borderId="0" applyNumberFormat="0" applyBorder="0" applyAlignment="0" applyProtection="0"/>
    <xf numFmtId="0" fontId="9" fillId="13" borderId="1" applyNumberFormat="0" applyAlignment="0" applyProtection="0"/>
    <xf numFmtId="0" fontId="7" fillId="5" borderId="0" applyNumberFormat="0" applyBorder="0" applyAlignment="0" applyProtection="0"/>
    <xf numFmtId="0" fontId="8" fillId="43" borderId="0" applyNumberFormat="0" applyBorder="0" applyAlignment="0" applyProtection="0"/>
    <xf numFmtId="0" fontId="1" fillId="0" borderId="0"/>
    <xf numFmtId="0" fontId="19" fillId="0" borderId="0"/>
    <xf numFmtId="0" fontId="24" fillId="0" borderId="0"/>
    <xf numFmtId="0" fontId="19" fillId="45" borderId="4" applyNumberFormat="0" applyAlignment="0" applyProtection="0"/>
    <xf numFmtId="0" fontId="10" fillId="31" borderId="5" applyNumberFormat="0" applyAlignment="0" applyProtection="0"/>
    <xf numFmtId="0" fontId="2" fillId="0" borderId="0" applyNumberForma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44" fillId="0" borderId="0" applyNumberFormat="0" applyBorder="0" applyProtection="0"/>
    <xf numFmtId="0" fontId="70" fillId="0" borderId="0" applyNumberFormat="0" applyFill="0" applyBorder="0" applyAlignment="0" applyProtection="0"/>
  </cellStyleXfs>
  <cellXfs count="365">
    <xf numFmtId="0" fontId="0" fillId="0" borderId="0" xfId="0"/>
    <xf numFmtId="167" fontId="30" fillId="0" borderId="10" xfId="0" applyNumberFormat="1" applyFont="1" applyBorder="1" applyAlignment="1">
      <alignment horizontal="center" vertical="center" wrapText="1"/>
    </xf>
    <xf numFmtId="0" fontId="30" fillId="0" borderId="10" xfId="0" applyFont="1" applyBorder="1" applyAlignment="1">
      <alignment vertical="center" wrapText="1"/>
    </xf>
    <xf numFmtId="167" fontId="30" fillId="0" borderId="0" xfId="0" applyNumberFormat="1" applyFont="1" applyAlignment="1">
      <alignment horizontal="center" vertical="center" wrapText="1"/>
    </xf>
    <xf numFmtId="0" fontId="30" fillId="0" borderId="0" xfId="0" applyFont="1" applyAlignment="1">
      <alignment vertical="center" wrapText="1"/>
    </xf>
    <xf numFmtId="4" fontId="30" fillId="0" borderId="0" xfId="0" applyNumberFormat="1" applyFont="1" applyAlignment="1">
      <alignment horizontal="center" vertical="center" wrapText="1"/>
    </xf>
    <xf numFmtId="2" fontId="30" fillId="0" borderId="0" xfId="0" applyNumberFormat="1" applyFont="1" applyAlignment="1">
      <alignment horizontal="center" vertical="center" wrapText="1"/>
    </xf>
    <xf numFmtId="171" fontId="30" fillId="0" borderId="0" xfId="0" applyNumberFormat="1" applyFont="1" applyAlignment="1">
      <alignment horizontal="center" vertical="center" wrapText="1"/>
    </xf>
    <xf numFmtId="4" fontId="30" fillId="0" borderId="0" xfId="0" applyNumberFormat="1" applyFont="1" applyAlignment="1">
      <alignment vertical="center" wrapText="1"/>
    </xf>
    <xf numFmtId="4" fontId="33" fillId="0" borderId="0" xfId="0" applyNumberFormat="1" applyFont="1" applyAlignment="1">
      <alignment horizontal="center" vertical="center" wrapText="1"/>
    </xf>
    <xf numFmtId="41" fontId="30" fillId="0" borderId="0" xfId="0" applyNumberFormat="1" applyFont="1" applyAlignment="1">
      <alignment horizontal="center" vertical="center" wrapText="1"/>
    </xf>
    <xf numFmtId="167" fontId="31" fillId="0" borderId="0" xfId="0" applyNumberFormat="1" applyFont="1" applyAlignment="1">
      <alignment horizontal="center" vertical="center" wrapText="1"/>
    </xf>
    <xf numFmtId="0" fontId="31" fillId="0" borderId="0" xfId="0" applyFont="1" applyAlignment="1">
      <alignment vertical="center" wrapText="1"/>
    </xf>
    <xf numFmtId="0" fontId="34" fillId="0" borderId="0" xfId="0" applyFont="1" applyAlignment="1">
      <alignment horizontal="center" vertical="center"/>
    </xf>
    <xf numFmtId="4" fontId="36" fillId="53" borderId="10" xfId="0" applyNumberFormat="1" applyFont="1" applyFill="1" applyBorder="1" applyAlignment="1">
      <alignment horizontal="center" vertical="center"/>
    </xf>
    <xf numFmtId="0" fontId="36" fillId="53" borderId="10" xfId="0" applyFont="1" applyFill="1" applyBorder="1" applyAlignment="1">
      <alignment horizontal="center" vertical="center"/>
    </xf>
    <xf numFmtId="0" fontId="33" fillId="52" borderId="10" xfId="0" applyFont="1" applyFill="1" applyBorder="1" applyAlignment="1">
      <alignment horizontal="center" vertical="center"/>
    </xf>
    <xf numFmtId="0" fontId="36" fillId="53" borderId="10" xfId="0" applyFont="1" applyFill="1" applyBorder="1" applyAlignment="1">
      <alignment vertical="center"/>
    </xf>
    <xf numFmtId="0" fontId="30" fillId="0" borderId="0" xfId="0" applyFont="1" applyAlignment="1">
      <alignment horizontal="center" vertical="center" wrapText="1"/>
    </xf>
    <xf numFmtId="0" fontId="30" fillId="0" borderId="0" xfId="0" applyFont="1" applyAlignment="1">
      <alignment horizontal="left" vertical="center" wrapText="1"/>
    </xf>
    <xf numFmtId="0" fontId="33" fillId="0" borderId="0" xfId="0" applyFont="1" applyAlignment="1">
      <alignment horizontal="center" vertical="center" wrapText="1"/>
    </xf>
    <xf numFmtId="43" fontId="30" fillId="0" borderId="0" xfId="0" applyNumberFormat="1" applyFont="1" applyAlignment="1">
      <alignment horizontal="center" vertical="center" wrapText="1"/>
    </xf>
    <xf numFmtId="41" fontId="30" fillId="0" borderId="0" xfId="0" applyNumberFormat="1" applyFont="1" applyAlignment="1">
      <alignment vertical="center" wrapText="1"/>
    </xf>
    <xf numFmtId="170" fontId="30" fillId="0" borderId="0" xfId="0" applyNumberFormat="1" applyFont="1" applyAlignment="1">
      <alignment horizontal="center" vertical="center" wrapText="1"/>
    </xf>
    <xf numFmtId="169" fontId="30" fillId="0" borderId="0" xfId="0" applyNumberFormat="1" applyFont="1" applyAlignment="1">
      <alignment horizontal="center" vertical="center" wrapText="1"/>
    </xf>
    <xf numFmtId="0" fontId="46" fillId="0" borderId="0" xfId="0" applyFont="1" applyAlignment="1">
      <alignment vertical="center"/>
    </xf>
    <xf numFmtId="0" fontId="46" fillId="0" borderId="0" xfId="0" applyFont="1" applyAlignment="1">
      <alignment horizontal="center" vertical="center"/>
    </xf>
    <xf numFmtId="0" fontId="46" fillId="0" borderId="0" xfId="0" applyFont="1" applyAlignment="1">
      <alignment horizontal="center" vertical="center" wrapText="1"/>
    </xf>
    <xf numFmtId="0" fontId="30" fillId="0" borderId="0" xfId="0" applyFont="1" applyAlignment="1">
      <alignment vertical="center"/>
    </xf>
    <xf numFmtId="0" fontId="46" fillId="0" borderId="0" xfId="0" applyFont="1" applyAlignment="1">
      <alignment vertical="center" wrapText="1"/>
    </xf>
    <xf numFmtId="0" fontId="48" fillId="0" borderId="0" xfId="0" applyFont="1" applyAlignment="1">
      <alignment vertical="center" wrapText="1"/>
    </xf>
    <xf numFmtId="0" fontId="30" fillId="0" borderId="0" xfId="0" applyFont="1" applyAlignment="1">
      <alignment vertical="top" wrapText="1"/>
    </xf>
    <xf numFmtId="167" fontId="33" fillId="52" borderId="10" xfId="0" applyNumberFormat="1" applyFont="1" applyFill="1" applyBorder="1" applyAlignment="1">
      <alignment horizontal="center" vertical="center" wrapText="1"/>
    </xf>
    <xf numFmtId="0" fontId="52" fillId="0" borderId="0" xfId="65" applyFont="1" applyAlignment="1">
      <alignment vertical="center"/>
    </xf>
    <xf numFmtId="4" fontId="52" fillId="0" borderId="0" xfId="65" applyNumberFormat="1" applyFont="1" applyAlignment="1">
      <alignment vertical="center"/>
    </xf>
    <xf numFmtId="0" fontId="54" fillId="53" borderId="10" xfId="65" applyFont="1" applyFill="1" applyBorder="1" applyAlignment="1">
      <alignment horizontal="center" vertical="center" wrapText="1"/>
    </xf>
    <xf numFmtId="43" fontId="52" fillId="0" borderId="0" xfId="176" applyFont="1" applyFill="1" applyBorder="1" applyAlignment="1">
      <alignment vertical="center"/>
    </xf>
    <xf numFmtId="174" fontId="52" fillId="0" borderId="0" xfId="176" applyNumberFormat="1" applyFont="1" applyAlignment="1">
      <alignment vertical="center"/>
    </xf>
    <xf numFmtId="10" fontId="52" fillId="0" borderId="0" xfId="177" applyNumberFormat="1" applyFont="1" applyAlignment="1">
      <alignment vertical="center"/>
    </xf>
    <xf numFmtId="173" fontId="53" fillId="53" borderId="17" xfId="176" applyNumberFormat="1" applyFont="1" applyFill="1" applyBorder="1" applyAlignment="1">
      <alignment horizontal="center" vertical="center"/>
    </xf>
    <xf numFmtId="173" fontId="53" fillId="53" borderId="11" xfId="176" applyNumberFormat="1" applyFont="1" applyFill="1" applyBorder="1" applyAlignment="1">
      <alignment horizontal="left" vertical="center"/>
    </xf>
    <xf numFmtId="43" fontId="52" fillId="0" borderId="0" xfId="176" applyFont="1" applyAlignment="1">
      <alignment vertical="center"/>
    </xf>
    <xf numFmtId="43" fontId="53" fillId="53" borderId="14" xfId="176" applyFont="1" applyFill="1" applyBorder="1" applyAlignment="1">
      <alignment horizontal="center" vertical="center"/>
    </xf>
    <xf numFmtId="0" fontId="52" fillId="0" borderId="0" xfId="65" applyFont="1" applyAlignment="1">
      <alignment vertical="center" wrapText="1"/>
    </xf>
    <xf numFmtId="0" fontId="56" fillId="0" borderId="0" xfId="65" applyFont="1" applyAlignment="1">
      <alignment vertical="center"/>
    </xf>
    <xf numFmtId="10" fontId="52" fillId="47" borderId="0" xfId="177" applyNumberFormat="1" applyFont="1" applyFill="1" applyAlignment="1">
      <alignment vertical="center"/>
    </xf>
    <xf numFmtId="43" fontId="57" fillId="53" borderId="18" xfId="176" applyFont="1" applyFill="1" applyBorder="1" applyAlignment="1">
      <alignment horizontal="center" vertical="center" wrapText="1"/>
    </xf>
    <xf numFmtId="170" fontId="52" fillId="0" borderId="0" xfId="65" applyNumberFormat="1" applyFont="1" applyAlignment="1">
      <alignment vertical="center"/>
    </xf>
    <xf numFmtId="0" fontId="56" fillId="0" borderId="0" xfId="65" applyFont="1" applyAlignment="1">
      <alignment horizontal="center" vertical="center" wrapText="1"/>
    </xf>
    <xf numFmtId="0" fontId="56" fillId="0" borderId="0" xfId="65" applyFont="1" applyAlignment="1">
      <alignment horizontal="center" vertical="center"/>
    </xf>
    <xf numFmtId="4" fontId="54" fillId="53" borderId="10" xfId="65" applyNumberFormat="1" applyFont="1" applyFill="1" applyBorder="1" applyAlignment="1">
      <alignment horizontal="center" vertical="center" wrapText="1"/>
    </xf>
    <xf numFmtId="4" fontId="52" fillId="0" borderId="10" xfId="65" applyNumberFormat="1" applyFont="1" applyBorder="1" applyAlignment="1">
      <alignment horizontal="center" vertical="center"/>
    </xf>
    <xf numFmtId="4" fontId="52" fillId="0" borderId="10" xfId="65" applyNumberFormat="1" applyFont="1" applyBorder="1" applyAlignment="1">
      <alignment vertical="center"/>
    </xf>
    <xf numFmtId="0" fontId="58" fillId="0" borderId="12" xfId="65" applyFont="1" applyBorder="1" applyAlignment="1">
      <alignment horizontal="left" vertical="center" wrapText="1"/>
    </xf>
    <xf numFmtId="2" fontId="59" fillId="0" borderId="11" xfId="65" applyNumberFormat="1" applyFont="1" applyBorder="1" applyAlignment="1">
      <alignment horizontal="center" vertical="center"/>
    </xf>
    <xf numFmtId="10" fontId="58" fillId="0" borderId="0" xfId="65" applyNumberFormat="1" applyFont="1" applyAlignment="1">
      <alignment horizontal="center" vertical="center"/>
    </xf>
    <xf numFmtId="2" fontId="59" fillId="0" borderId="14" xfId="65" applyNumberFormat="1" applyFont="1" applyBorder="1" applyAlignment="1">
      <alignment horizontal="center" vertical="center"/>
    </xf>
    <xf numFmtId="2" fontId="61" fillId="0" borderId="14" xfId="65" applyNumberFormat="1" applyFont="1" applyBorder="1" applyAlignment="1">
      <alignment horizontal="center" vertical="center"/>
    </xf>
    <xf numFmtId="2" fontId="59" fillId="0" borderId="14" xfId="65" applyNumberFormat="1" applyFont="1" applyBorder="1" applyAlignment="1">
      <alignment horizontal="center" vertical="center" wrapText="1"/>
    </xf>
    <xf numFmtId="165" fontId="58" fillId="0" borderId="10" xfId="69" applyNumberFormat="1" applyFont="1" applyBorder="1" applyAlignment="1">
      <alignment vertical="center"/>
    </xf>
    <xf numFmtId="0" fontId="58" fillId="0" borderId="11" xfId="65" applyFont="1" applyBorder="1" applyAlignment="1">
      <alignment horizontal="left" vertical="center" wrapText="1"/>
    </xf>
    <xf numFmtId="0" fontId="58" fillId="0" borderId="14" xfId="65" applyFont="1" applyBorder="1" applyAlignment="1">
      <alignment horizontal="left" vertical="center" wrapText="1"/>
    </xf>
    <xf numFmtId="0" fontId="58" fillId="0" borderId="18" xfId="65" applyFont="1" applyBorder="1" applyAlignment="1">
      <alignment horizontal="left" vertical="center" wrapText="1"/>
    </xf>
    <xf numFmtId="2" fontId="59" fillId="0" borderId="18" xfId="65" applyNumberFormat="1" applyFont="1" applyBorder="1" applyAlignment="1">
      <alignment horizontal="center" vertical="center"/>
    </xf>
    <xf numFmtId="0" fontId="58" fillId="50" borderId="16" xfId="65" applyFont="1" applyFill="1" applyBorder="1" applyAlignment="1">
      <alignment horizontal="left" vertical="center" wrapText="1"/>
    </xf>
    <xf numFmtId="2" fontId="59" fillId="50" borderId="16" xfId="65" applyNumberFormat="1" applyFont="1" applyFill="1" applyBorder="1" applyAlignment="1">
      <alignment horizontal="center" vertical="center"/>
    </xf>
    <xf numFmtId="0" fontId="58" fillId="50" borderId="12" xfId="65" applyFont="1" applyFill="1" applyBorder="1" applyAlignment="1">
      <alignment horizontal="left" vertical="center" wrapText="1"/>
    </xf>
    <xf numFmtId="2" fontId="59" fillId="50" borderId="12" xfId="65" applyNumberFormat="1" applyFont="1" applyFill="1" applyBorder="1" applyAlignment="1">
      <alignment horizontal="center" vertical="center"/>
    </xf>
    <xf numFmtId="0" fontId="60" fillId="0" borderId="14" xfId="65" applyFont="1" applyBorder="1" applyAlignment="1">
      <alignment horizontal="left" vertical="center" wrapText="1"/>
    </xf>
    <xf numFmtId="2" fontId="59" fillId="0" borderId="15" xfId="65" applyNumberFormat="1" applyFont="1" applyBorder="1" applyAlignment="1">
      <alignment horizontal="center" vertical="center"/>
    </xf>
    <xf numFmtId="0" fontId="58" fillId="0" borderId="11" xfId="65" applyFont="1" applyBorder="1" applyAlignment="1">
      <alignment vertical="center" wrapText="1"/>
    </xf>
    <xf numFmtId="0" fontId="58" fillId="50" borderId="14" xfId="65" applyFont="1" applyFill="1" applyBorder="1" applyAlignment="1">
      <alignment vertical="center" wrapText="1"/>
    </xf>
    <xf numFmtId="39" fontId="59" fillId="0" borderId="15" xfId="60" applyNumberFormat="1" applyFont="1" applyBorder="1" applyAlignment="1">
      <alignment horizontal="center" vertical="center" wrapText="1"/>
    </xf>
    <xf numFmtId="166" fontId="59" fillId="0" borderId="15" xfId="65" applyNumberFormat="1" applyFont="1" applyBorder="1" applyAlignment="1">
      <alignment horizontal="center" vertical="center"/>
    </xf>
    <xf numFmtId="0" fontId="64" fillId="0" borderId="11" xfId="65" applyFont="1" applyBorder="1" applyAlignment="1">
      <alignment horizontal="left" vertical="center" wrapText="1"/>
    </xf>
    <xf numFmtId="2" fontId="63" fillId="0" borderId="11" xfId="65" applyNumberFormat="1" applyFont="1" applyBorder="1" applyAlignment="1">
      <alignment horizontal="center" vertical="center"/>
    </xf>
    <xf numFmtId="0" fontId="64" fillId="0" borderId="14" xfId="65" applyFont="1" applyBorder="1" applyAlignment="1">
      <alignment horizontal="left" vertical="center" wrapText="1"/>
    </xf>
    <xf numFmtId="2" fontId="63" fillId="0" borderId="14" xfId="65" applyNumberFormat="1" applyFont="1" applyBorder="1" applyAlignment="1">
      <alignment horizontal="center" vertical="center"/>
    </xf>
    <xf numFmtId="0" fontId="52" fillId="0" borderId="11" xfId="65" applyFont="1" applyBorder="1" applyAlignment="1">
      <alignment horizontal="left" vertical="center" wrapText="1"/>
    </xf>
    <xf numFmtId="2" fontId="55" fillId="0" borderId="11" xfId="65" applyNumberFormat="1" applyFont="1" applyBorder="1" applyAlignment="1">
      <alignment horizontal="center" vertical="center"/>
    </xf>
    <xf numFmtId="0" fontId="52" fillId="0" borderId="14" xfId="65" applyFont="1" applyBorder="1" applyAlignment="1">
      <alignment horizontal="left" vertical="center" wrapText="1"/>
    </xf>
    <xf numFmtId="2" fontId="55" fillId="0" borderId="14" xfId="65" applyNumberFormat="1" applyFont="1" applyBorder="1" applyAlignment="1">
      <alignment horizontal="center" vertical="center"/>
    </xf>
    <xf numFmtId="0" fontId="53" fillId="0" borderId="0" xfId="65" applyFont="1" applyAlignment="1">
      <alignment vertical="center"/>
    </xf>
    <xf numFmtId="4" fontId="53" fillId="0" borderId="0" xfId="65" applyNumberFormat="1" applyFont="1" applyAlignment="1">
      <alignment vertical="center"/>
    </xf>
    <xf numFmtId="175" fontId="53" fillId="0" borderId="0" xfId="65" applyNumberFormat="1" applyFont="1" applyAlignment="1">
      <alignment vertical="center"/>
    </xf>
    <xf numFmtId="10" fontId="53" fillId="0" borderId="0" xfId="177" applyNumberFormat="1" applyFont="1" applyFill="1" applyAlignment="1">
      <alignment vertical="center"/>
    </xf>
    <xf numFmtId="174" fontId="53" fillId="0" borderId="0" xfId="176" applyNumberFormat="1" applyFont="1" applyFill="1" applyAlignment="1">
      <alignment vertical="center"/>
    </xf>
    <xf numFmtId="173" fontId="53" fillId="53" borderId="0" xfId="176" applyNumberFormat="1" applyFont="1" applyFill="1" applyBorder="1" applyAlignment="1">
      <alignment horizontal="left" vertical="center"/>
    </xf>
    <xf numFmtId="0" fontId="54" fillId="0" borderId="0" xfId="65" applyFont="1" applyAlignment="1">
      <alignment horizontal="center" vertical="center" wrapText="1"/>
    </xf>
    <xf numFmtId="10" fontId="53" fillId="0" borderId="0" xfId="177" applyNumberFormat="1" applyFont="1" applyFill="1" applyBorder="1" applyAlignment="1">
      <alignment vertical="center"/>
    </xf>
    <xf numFmtId="2" fontId="54" fillId="0" borderId="0" xfId="60" applyNumberFormat="1" applyFont="1" applyFill="1" applyBorder="1" applyAlignment="1">
      <alignment horizontal="center" vertical="center" wrapText="1"/>
    </xf>
    <xf numFmtId="10" fontId="60" fillId="0" borderId="0" xfId="65" applyNumberFormat="1" applyFont="1" applyAlignment="1">
      <alignment horizontal="center" vertical="center" wrapText="1"/>
    </xf>
    <xf numFmtId="10" fontId="58" fillId="0" borderId="0" xfId="65" applyNumberFormat="1" applyFont="1" applyAlignment="1">
      <alignment horizontal="center" vertical="center" wrapText="1"/>
    </xf>
    <xf numFmtId="0" fontId="52" fillId="0" borderId="0" xfId="65" applyFont="1" applyAlignment="1">
      <alignment horizontal="center" vertical="center"/>
    </xf>
    <xf numFmtId="10" fontId="60" fillId="0" borderId="0" xfId="65" applyNumberFormat="1" applyFont="1" applyAlignment="1">
      <alignment horizontal="center" vertical="center"/>
    </xf>
    <xf numFmtId="10" fontId="64" fillId="0" borderId="0" xfId="65" applyNumberFormat="1" applyFont="1" applyAlignment="1">
      <alignment horizontal="center" vertical="center"/>
    </xf>
    <xf numFmtId="10" fontId="52" fillId="0" borderId="0" xfId="65" applyNumberFormat="1" applyFont="1" applyAlignment="1">
      <alignment horizontal="center" vertical="center"/>
    </xf>
    <xf numFmtId="0" fontId="36" fillId="0" borderId="0" xfId="0" applyFont="1" applyAlignment="1">
      <alignment horizontal="center" vertical="center"/>
    </xf>
    <xf numFmtId="4" fontId="36" fillId="0" borderId="0" xfId="0" applyNumberFormat="1" applyFont="1" applyAlignment="1">
      <alignment horizontal="center" vertical="center"/>
    </xf>
    <xf numFmtId="10" fontId="45" fillId="0" borderId="0" xfId="177" applyNumberFormat="1" applyFont="1" applyFill="1" applyBorder="1" applyAlignment="1">
      <alignment horizontal="center" vertical="center" wrapText="1"/>
    </xf>
    <xf numFmtId="0" fontId="45" fillId="0" borderId="0" xfId="0" applyFont="1" applyAlignment="1">
      <alignment vertical="center" wrapText="1"/>
    </xf>
    <xf numFmtId="4" fontId="45" fillId="0" borderId="0" xfId="0" applyNumberFormat="1" applyFont="1" applyAlignment="1">
      <alignment horizontal="center" vertical="center" wrapText="1"/>
    </xf>
    <xf numFmtId="167" fontId="36" fillId="0" borderId="0" xfId="0" applyNumberFormat="1" applyFont="1" applyAlignment="1">
      <alignment horizontal="center" vertical="center" wrapText="1"/>
    </xf>
    <xf numFmtId="0" fontId="65" fillId="0" borderId="0" xfId="0" applyFont="1"/>
    <xf numFmtId="10" fontId="65" fillId="0" borderId="0" xfId="177" applyNumberFormat="1" applyFont="1" applyFill="1" applyBorder="1" applyAlignment="1">
      <alignment horizontal="center"/>
    </xf>
    <xf numFmtId="0" fontId="58" fillId="0" borderId="0" xfId="65" applyFont="1" applyAlignment="1">
      <alignment vertical="center"/>
    </xf>
    <xf numFmtId="0" fontId="53" fillId="53" borderId="22" xfId="65" applyFont="1" applyFill="1" applyBorder="1" applyAlignment="1">
      <alignment vertical="center"/>
    </xf>
    <xf numFmtId="4" fontId="53" fillId="53" borderId="22" xfId="65" applyNumberFormat="1" applyFont="1" applyFill="1" applyBorder="1" applyAlignment="1">
      <alignment horizontal="center" vertical="center"/>
    </xf>
    <xf numFmtId="43" fontId="53" fillId="53" borderId="22" xfId="176" applyFont="1" applyFill="1" applyBorder="1" applyAlignment="1">
      <alignment vertical="center"/>
    </xf>
    <xf numFmtId="0" fontId="57" fillId="53" borderId="22" xfId="65" applyFont="1" applyFill="1" applyBorder="1" applyAlignment="1">
      <alignment vertical="center"/>
    </xf>
    <xf numFmtId="0" fontId="57" fillId="53" borderId="22" xfId="65" applyFont="1" applyFill="1" applyBorder="1" applyAlignment="1">
      <alignment horizontal="center" vertical="center"/>
    </xf>
    <xf numFmtId="0" fontId="54" fillId="53" borderId="22" xfId="65" applyFont="1" applyFill="1" applyBorder="1" applyAlignment="1">
      <alignment horizontal="center" vertical="center" wrapText="1"/>
    </xf>
    <xf numFmtId="4" fontId="54" fillId="53" borderId="22" xfId="65" applyNumberFormat="1" applyFont="1" applyFill="1" applyBorder="1" applyAlignment="1">
      <alignment horizontal="center" vertical="center" wrapText="1"/>
    </xf>
    <xf numFmtId="0" fontId="58" fillId="0" borderId="22" xfId="65" applyFont="1" applyBorder="1" applyAlignment="1">
      <alignment horizontal="center" vertical="center"/>
    </xf>
    <xf numFmtId="4" fontId="58" fillId="0" borderId="22" xfId="65" applyNumberFormat="1" applyFont="1" applyBorder="1" applyAlignment="1">
      <alignment horizontal="center" vertical="center"/>
    </xf>
    <xf numFmtId="43" fontId="58" fillId="0" borderId="22" xfId="176" applyFont="1" applyFill="1" applyBorder="1" applyAlignment="1">
      <alignment vertical="center"/>
    </xf>
    <xf numFmtId="2" fontId="58" fillId="0" borderId="22" xfId="65" applyNumberFormat="1" applyFont="1" applyBorder="1" applyAlignment="1">
      <alignment horizontal="center" vertical="center"/>
    </xf>
    <xf numFmtId="0" fontId="53" fillId="53" borderId="22" xfId="65" applyFont="1" applyFill="1" applyBorder="1" applyAlignment="1">
      <alignment vertical="center" wrapText="1"/>
    </xf>
    <xf numFmtId="0" fontId="55" fillId="47" borderId="22" xfId="65" applyFont="1" applyFill="1" applyBorder="1" applyAlignment="1">
      <alignment horizontal="left" vertical="center" wrapText="1"/>
    </xf>
    <xf numFmtId="0" fontId="55" fillId="0" borderId="22" xfId="65" applyFont="1" applyBorder="1" applyAlignment="1">
      <alignment vertical="center"/>
    </xf>
    <xf numFmtId="43" fontId="54" fillId="53" borderId="17" xfId="176" applyFont="1" applyFill="1" applyBorder="1" applyAlignment="1">
      <alignment horizontal="center" vertical="center" wrapText="1"/>
    </xf>
    <xf numFmtId="43" fontId="58" fillId="0" borderId="17" xfId="176" applyFont="1" applyFill="1" applyBorder="1" applyAlignment="1">
      <alignment horizontal="center" vertical="center"/>
    </xf>
    <xf numFmtId="43" fontId="57" fillId="53" borderId="14" xfId="176" applyFont="1" applyFill="1" applyBorder="1" applyAlignment="1">
      <alignment horizontal="center" vertical="center" wrapText="1"/>
    </xf>
    <xf numFmtId="43" fontId="54" fillId="53" borderId="22" xfId="176" applyFont="1" applyFill="1" applyBorder="1" applyAlignment="1">
      <alignment horizontal="center" vertical="center" wrapText="1"/>
    </xf>
    <xf numFmtId="1" fontId="58" fillId="0" borderId="22" xfId="65" applyNumberFormat="1" applyFont="1" applyBorder="1" applyAlignment="1">
      <alignment horizontal="center" vertical="center"/>
    </xf>
    <xf numFmtId="4" fontId="52" fillId="0" borderId="22" xfId="65" applyNumberFormat="1" applyFont="1" applyBorder="1" applyAlignment="1">
      <alignment horizontal="center" vertical="center"/>
    </xf>
    <xf numFmtId="43" fontId="52" fillId="0" borderId="22" xfId="176" applyFont="1" applyBorder="1" applyAlignment="1">
      <alignment vertical="center"/>
    </xf>
    <xf numFmtId="0" fontId="54" fillId="53" borderId="25" xfId="65" applyFont="1" applyFill="1" applyBorder="1" applyAlignment="1">
      <alignment horizontal="center" vertical="center" wrapText="1"/>
    </xf>
    <xf numFmtId="0" fontId="54" fillId="53" borderId="26" xfId="65" applyFont="1" applyFill="1" applyBorder="1" applyAlignment="1">
      <alignment horizontal="center" vertical="center" wrapText="1"/>
    </xf>
    <xf numFmtId="0" fontId="54" fillId="53" borderId="27" xfId="65" applyFont="1" applyFill="1" applyBorder="1" applyAlignment="1">
      <alignment horizontal="center" vertical="center" wrapText="1"/>
    </xf>
    <xf numFmtId="2" fontId="54" fillId="53" borderId="28" xfId="60" applyNumberFormat="1" applyFont="1" applyFill="1" applyBorder="1" applyAlignment="1">
      <alignment horizontal="center" vertical="center" wrapText="1"/>
    </xf>
    <xf numFmtId="10" fontId="58" fillId="0" borderId="30" xfId="65" applyNumberFormat="1" applyFont="1" applyBorder="1" applyAlignment="1">
      <alignment horizontal="center" vertical="center"/>
    </xf>
    <xf numFmtId="2" fontId="58" fillId="0" borderId="0" xfId="65" applyNumberFormat="1" applyFont="1" applyAlignment="1">
      <alignment horizontal="left" vertical="center" wrapText="1"/>
    </xf>
    <xf numFmtId="10" fontId="58" fillId="0" borderId="32" xfId="65" applyNumberFormat="1" applyFont="1" applyBorder="1" applyAlignment="1">
      <alignment horizontal="center" vertical="center"/>
    </xf>
    <xf numFmtId="2" fontId="60" fillId="0" borderId="0" xfId="65" applyNumberFormat="1" applyFont="1" applyAlignment="1">
      <alignment horizontal="left" vertical="center" wrapText="1"/>
    </xf>
    <xf numFmtId="10" fontId="60" fillId="0" borderId="32" xfId="65" applyNumberFormat="1" applyFont="1" applyBorder="1" applyAlignment="1">
      <alignment horizontal="center" vertical="center" wrapText="1"/>
    </xf>
    <xf numFmtId="10" fontId="58" fillId="0" borderId="32" xfId="65" applyNumberFormat="1" applyFont="1" applyBorder="1" applyAlignment="1">
      <alignment horizontal="center" vertical="center" wrapText="1"/>
    </xf>
    <xf numFmtId="0" fontId="59" fillId="0" borderId="29" xfId="65" applyFont="1" applyBorder="1" applyAlignment="1">
      <alignment vertical="center" wrapText="1"/>
    </xf>
    <xf numFmtId="0" fontId="59" fillId="0" borderId="31" xfId="65" applyFont="1" applyBorder="1" applyAlignment="1">
      <alignment vertical="center" wrapText="1"/>
    </xf>
    <xf numFmtId="0" fontId="59" fillId="0" borderId="33" xfId="65" applyFont="1" applyBorder="1" applyAlignment="1">
      <alignment vertical="center" wrapText="1"/>
    </xf>
    <xf numFmtId="0" fontId="59" fillId="50" borderId="34" xfId="65" applyFont="1" applyFill="1" applyBorder="1" applyAlignment="1">
      <alignment vertical="center" wrapText="1"/>
    </xf>
    <xf numFmtId="10" fontId="58" fillId="50" borderId="35" xfId="65" applyNumberFormat="1" applyFont="1" applyFill="1" applyBorder="1" applyAlignment="1">
      <alignment horizontal="center" vertical="center"/>
    </xf>
    <xf numFmtId="0" fontId="59" fillId="50" borderId="36" xfId="65" applyFont="1" applyFill="1" applyBorder="1" applyAlignment="1">
      <alignment vertical="center" wrapText="1"/>
    </xf>
    <xf numFmtId="10" fontId="58" fillId="50" borderId="30" xfId="65" applyNumberFormat="1" applyFont="1" applyFill="1" applyBorder="1" applyAlignment="1">
      <alignment horizontal="center" vertical="center"/>
    </xf>
    <xf numFmtId="0" fontId="59" fillId="0" borderId="29" xfId="65" applyFont="1" applyBorder="1" applyAlignment="1">
      <alignment horizontal="left" vertical="center" wrapText="1"/>
    </xf>
    <xf numFmtId="0" fontId="59" fillId="0" borderId="31" xfId="65" applyFont="1" applyBorder="1" applyAlignment="1">
      <alignment horizontal="left" vertical="center" wrapText="1"/>
    </xf>
    <xf numFmtId="10" fontId="60" fillId="0" borderId="32" xfId="65" applyNumberFormat="1" applyFont="1" applyBorder="1" applyAlignment="1">
      <alignment horizontal="center" vertical="center"/>
    </xf>
    <xf numFmtId="0" fontId="59" fillId="0" borderId="33" xfId="65" applyFont="1" applyBorder="1" applyAlignment="1">
      <alignment horizontal="left" vertical="center" wrapText="1"/>
    </xf>
    <xf numFmtId="0" fontId="59" fillId="50" borderId="34" xfId="65" applyFont="1" applyFill="1" applyBorder="1" applyAlignment="1">
      <alignment horizontal="left" vertical="center" wrapText="1"/>
    </xf>
    <xf numFmtId="0" fontId="59" fillId="0" borderId="37" xfId="65" applyFont="1" applyBorder="1" applyAlignment="1">
      <alignment vertical="center" wrapText="1"/>
    </xf>
    <xf numFmtId="10" fontId="58" fillId="0" borderId="38" xfId="65" applyNumberFormat="1" applyFont="1" applyBorder="1" applyAlignment="1">
      <alignment horizontal="center" vertical="center"/>
    </xf>
    <xf numFmtId="0" fontId="59" fillId="50" borderId="36" xfId="65" applyFont="1" applyFill="1" applyBorder="1" applyAlignment="1">
      <alignment horizontal="center" vertical="center" wrapText="1"/>
    </xf>
    <xf numFmtId="0" fontId="59" fillId="46" borderId="29" xfId="65" applyFont="1" applyFill="1" applyBorder="1" applyAlignment="1">
      <alignment vertical="center" wrapText="1"/>
    </xf>
    <xf numFmtId="0" fontId="59" fillId="46" borderId="31" xfId="65" applyFont="1" applyFill="1" applyBorder="1" applyAlignment="1">
      <alignment vertical="center" wrapText="1"/>
    </xf>
    <xf numFmtId="0" fontId="59" fillId="46" borderId="33" xfId="65" applyFont="1" applyFill="1" applyBorder="1" applyAlignment="1">
      <alignment vertical="center" wrapText="1"/>
    </xf>
    <xf numFmtId="0" fontId="59" fillId="50" borderId="34" xfId="65" applyFont="1" applyFill="1" applyBorder="1" applyAlignment="1">
      <alignment horizontal="center" vertical="center" wrapText="1"/>
    </xf>
    <xf numFmtId="10" fontId="58" fillId="0" borderId="38" xfId="65" applyNumberFormat="1" applyFont="1" applyBorder="1" applyAlignment="1">
      <alignment horizontal="center" vertical="center" wrapText="1"/>
    </xf>
    <xf numFmtId="0" fontId="62" fillId="50" borderId="34" xfId="65" applyFont="1" applyFill="1" applyBorder="1" applyAlignment="1">
      <alignment horizontal="center" vertical="center" wrapText="1"/>
    </xf>
    <xf numFmtId="0" fontId="58" fillId="50" borderId="36" xfId="65" applyFont="1" applyFill="1" applyBorder="1" applyAlignment="1">
      <alignment horizontal="center" vertical="center" wrapText="1"/>
    </xf>
    <xf numFmtId="0" fontId="63" fillId="46" borderId="29" xfId="65" applyFont="1" applyFill="1" applyBorder="1" applyAlignment="1">
      <alignment horizontal="left" vertical="center" wrapText="1"/>
    </xf>
    <xf numFmtId="10" fontId="64" fillId="0" borderId="30" xfId="65" applyNumberFormat="1" applyFont="1" applyBorder="1" applyAlignment="1">
      <alignment horizontal="center" vertical="center"/>
    </xf>
    <xf numFmtId="0" fontId="63" fillId="46" borderId="31" xfId="65" applyFont="1" applyFill="1" applyBorder="1" applyAlignment="1">
      <alignment horizontal="left" vertical="center" wrapText="1"/>
    </xf>
    <xf numFmtId="10" fontId="64" fillId="0" borderId="32" xfId="65" applyNumberFormat="1" applyFont="1" applyBorder="1" applyAlignment="1">
      <alignment horizontal="center" vertical="center"/>
    </xf>
    <xf numFmtId="0" fontId="63" fillId="46" borderId="33" xfId="65" applyFont="1" applyFill="1" applyBorder="1" applyAlignment="1">
      <alignment horizontal="left" vertical="center" wrapText="1"/>
    </xf>
    <xf numFmtId="0" fontId="59" fillId="46" borderId="29" xfId="65" applyFont="1" applyFill="1" applyBorder="1" applyAlignment="1">
      <alignment horizontal="left" vertical="center" wrapText="1"/>
    </xf>
    <xf numFmtId="0" fontId="59" fillId="46" borderId="31" xfId="65" applyFont="1" applyFill="1" applyBorder="1" applyAlignment="1">
      <alignment horizontal="left" vertical="center" wrapText="1"/>
    </xf>
    <xf numFmtId="0" fontId="59" fillId="46" borderId="33" xfId="65" applyFont="1" applyFill="1" applyBorder="1" applyAlignment="1">
      <alignment horizontal="left" vertical="center" wrapText="1"/>
    </xf>
    <xf numFmtId="10" fontId="58" fillId="0" borderId="39" xfId="65" applyNumberFormat="1" applyFont="1" applyBorder="1" applyAlignment="1">
      <alignment horizontal="center" vertical="center"/>
    </xf>
    <xf numFmtId="10" fontId="60" fillId="0" borderId="38" xfId="65" applyNumberFormat="1" applyFont="1" applyBorder="1" applyAlignment="1">
      <alignment horizontal="center" vertical="center"/>
    </xf>
    <xf numFmtId="0" fontId="52" fillId="50" borderId="34" xfId="65" applyFont="1" applyFill="1" applyBorder="1" applyAlignment="1">
      <alignment vertical="center" wrapText="1"/>
    </xf>
    <xf numFmtId="0" fontId="58" fillId="50" borderId="34" xfId="65" applyFont="1" applyFill="1" applyBorder="1" applyAlignment="1">
      <alignment horizontal="center" vertical="center" wrapText="1"/>
    </xf>
    <xf numFmtId="0" fontId="55" fillId="46" borderId="29" xfId="65" applyFont="1" applyFill="1" applyBorder="1" applyAlignment="1">
      <alignment horizontal="left" vertical="center" wrapText="1"/>
    </xf>
    <xf numFmtId="10" fontId="52" fillId="0" borderId="39" xfId="65" applyNumberFormat="1" applyFont="1" applyBorder="1" applyAlignment="1">
      <alignment horizontal="center" vertical="center"/>
    </xf>
    <xf numFmtId="0" fontId="55" fillId="46" borderId="31" xfId="65" applyFont="1" applyFill="1" applyBorder="1" applyAlignment="1">
      <alignment horizontal="left" vertical="center" wrapText="1"/>
    </xf>
    <xf numFmtId="10" fontId="52" fillId="0" borderId="38" xfId="65" applyNumberFormat="1" applyFont="1" applyBorder="1" applyAlignment="1">
      <alignment horizontal="center" vertical="center"/>
    </xf>
    <xf numFmtId="0" fontId="55" fillId="46" borderId="40" xfId="65" applyFont="1" applyFill="1" applyBorder="1" applyAlignment="1">
      <alignment horizontal="left" vertical="center" wrapText="1"/>
    </xf>
    <xf numFmtId="0" fontId="52" fillId="0" borderId="41" xfId="65" applyFont="1" applyBorder="1" applyAlignment="1">
      <alignment horizontal="left" vertical="center" wrapText="1"/>
    </xf>
    <xf numFmtId="2" fontId="55" fillId="0" borderId="41" xfId="65" applyNumberFormat="1" applyFont="1" applyBorder="1" applyAlignment="1">
      <alignment horizontal="center" vertical="center"/>
    </xf>
    <xf numFmtId="10" fontId="52" fillId="0" borderId="42" xfId="65" applyNumberFormat="1" applyFont="1" applyBorder="1" applyAlignment="1">
      <alignment horizontal="center" vertical="center"/>
    </xf>
    <xf numFmtId="0" fontId="30" fillId="0" borderId="18" xfId="0" applyFont="1" applyBorder="1" applyAlignment="1">
      <alignment vertical="center" wrapText="1"/>
    </xf>
    <xf numFmtId="0" fontId="36" fillId="50" borderId="22" xfId="0" applyFont="1" applyFill="1" applyBorder="1" applyAlignment="1">
      <alignment horizontal="center" vertical="center" wrapText="1"/>
    </xf>
    <xf numFmtId="0" fontId="36" fillId="50" borderId="22" xfId="0" applyFont="1" applyFill="1" applyBorder="1" applyAlignment="1">
      <alignment horizontal="left" vertical="center" wrapText="1"/>
    </xf>
    <xf numFmtId="0" fontId="36" fillId="50" borderId="22" xfId="0" applyFont="1" applyFill="1" applyBorder="1" applyAlignment="1">
      <alignment vertical="center" wrapText="1"/>
    </xf>
    <xf numFmtId="43" fontId="36" fillId="50" borderId="22" xfId="0" applyNumberFormat="1" applyFont="1" applyFill="1" applyBorder="1" applyAlignment="1">
      <alignment horizontal="center" vertical="center"/>
    </xf>
    <xf numFmtId="41" fontId="36" fillId="50" borderId="22" xfId="0" applyNumberFormat="1" applyFont="1" applyFill="1" applyBorder="1" applyAlignment="1">
      <alignment horizontal="center" vertical="center"/>
    </xf>
    <xf numFmtId="4" fontId="36" fillId="50" borderId="22" xfId="0" applyNumberFormat="1" applyFont="1" applyFill="1" applyBorder="1" applyAlignment="1">
      <alignment horizontal="center" vertical="center"/>
    </xf>
    <xf numFmtId="170" fontId="36" fillId="50" borderId="22" xfId="0" applyNumberFormat="1" applyFont="1" applyFill="1" applyBorder="1" applyAlignment="1">
      <alignment horizontal="center" vertical="center"/>
    </xf>
    <xf numFmtId="169" fontId="36" fillId="50" borderId="22" xfId="0" applyNumberFormat="1" applyFont="1" applyFill="1" applyBorder="1" applyAlignment="1">
      <alignment horizontal="center" vertical="center"/>
    </xf>
    <xf numFmtId="2" fontId="36" fillId="50" borderId="22" xfId="0" applyNumberFormat="1" applyFont="1" applyFill="1" applyBorder="1" applyAlignment="1">
      <alignment horizontal="center" vertical="center"/>
    </xf>
    <xf numFmtId="41" fontId="36" fillId="50" borderId="22" xfId="0" applyNumberFormat="1" applyFont="1" applyFill="1" applyBorder="1" applyAlignment="1">
      <alignment horizontal="center" vertical="center" wrapText="1"/>
    </xf>
    <xf numFmtId="4" fontId="36" fillId="50" borderId="22" xfId="0" applyNumberFormat="1" applyFont="1" applyFill="1" applyBorder="1" applyAlignment="1">
      <alignment horizontal="center" vertical="center" wrapText="1"/>
    </xf>
    <xf numFmtId="0" fontId="45" fillId="49" borderId="22" xfId="0" applyFont="1" applyFill="1" applyBorder="1" applyAlignment="1">
      <alignment horizontal="center" vertical="center" wrapText="1"/>
    </xf>
    <xf numFmtId="0" fontId="36" fillId="49" borderId="22" xfId="0" applyFont="1" applyFill="1" applyBorder="1" applyAlignment="1">
      <alignment horizontal="center" vertical="center" wrapText="1"/>
    </xf>
    <xf numFmtId="0" fontId="36" fillId="49" borderId="22" xfId="0" applyFont="1" applyFill="1" applyBorder="1" applyAlignment="1">
      <alignment horizontal="left" vertical="center" wrapText="1"/>
    </xf>
    <xf numFmtId="0" fontId="36" fillId="49" borderId="22" xfId="0" applyFont="1" applyFill="1" applyBorder="1" applyAlignment="1">
      <alignment vertical="center" wrapText="1"/>
    </xf>
    <xf numFmtId="167" fontId="47" fillId="0" borderId="22" xfId="0" applyNumberFormat="1" applyFont="1" applyBorder="1" applyAlignment="1">
      <alignment horizontal="center" vertical="center" wrapText="1"/>
    </xf>
    <xf numFmtId="0" fontId="30" fillId="0" borderId="22" xfId="0" applyFont="1" applyBorder="1" applyAlignment="1">
      <alignment horizontal="center" vertical="center" wrapText="1"/>
    </xf>
    <xf numFmtId="0" fontId="30" fillId="0" borderId="22" xfId="0" applyFont="1" applyBorder="1" applyAlignment="1">
      <alignment horizontal="left" vertical="center" wrapText="1"/>
    </xf>
    <xf numFmtId="43" fontId="30" fillId="0" borderId="22" xfId="0" applyNumberFormat="1" applyFont="1" applyBorder="1" applyAlignment="1">
      <alignment horizontal="center" vertical="center" wrapText="1"/>
    </xf>
    <xf numFmtId="4" fontId="30" fillId="0" borderId="22" xfId="0" applyNumberFormat="1" applyFont="1" applyBorder="1" applyAlignment="1">
      <alignment horizontal="center" vertical="center" wrapText="1"/>
    </xf>
    <xf numFmtId="41" fontId="30" fillId="0" borderId="22" xfId="0" applyNumberFormat="1" applyFont="1" applyBorder="1" applyAlignment="1">
      <alignment vertical="center" wrapText="1"/>
    </xf>
    <xf numFmtId="41" fontId="30" fillId="0" borderId="22" xfId="0" applyNumberFormat="1" applyFont="1" applyBorder="1" applyAlignment="1">
      <alignment horizontal="center" vertical="center" wrapText="1"/>
    </xf>
    <xf numFmtId="170" fontId="30" fillId="0" borderId="22" xfId="0" applyNumberFormat="1" applyFont="1" applyBorder="1" applyAlignment="1">
      <alignment horizontal="center" vertical="center" wrapText="1"/>
    </xf>
    <xf numFmtId="169" fontId="30" fillId="0" borderId="22" xfId="0" applyNumberFormat="1" applyFont="1" applyBorder="1" applyAlignment="1">
      <alignment horizontal="center" vertical="center" wrapText="1"/>
    </xf>
    <xf numFmtId="2" fontId="30" fillId="0" borderId="22" xfId="0" applyNumberFormat="1" applyFont="1" applyBorder="1" applyAlignment="1">
      <alignment horizontal="center" vertical="center" wrapText="1"/>
    </xf>
    <xf numFmtId="4" fontId="33" fillId="0" borderId="22" xfId="0" applyNumberFormat="1" applyFont="1" applyBorder="1" applyAlignment="1">
      <alignment horizontal="center" vertical="center" wrapText="1"/>
    </xf>
    <xf numFmtId="0" fontId="30" fillId="0" borderId="22" xfId="0" applyFont="1" applyBorder="1" applyAlignment="1">
      <alignment vertical="center" wrapText="1"/>
    </xf>
    <xf numFmtId="167" fontId="30" fillId="0" borderId="22" xfId="0" applyNumberFormat="1" applyFont="1" applyBorder="1" applyAlignment="1">
      <alignment horizontal="center" vertical="center" wrapText="1"/>
    </xf>
    <xf numFmtId="172" fontId="30" fillId="0" borderId="22" xfId="0" applyNumberFormat="1" applyFont="1" applyBorder="1" applyAlignment="1">
      <alignment vertical="center" wrapText="1"/>
    </xf>
    <xf numFmtId="0" fontId="45" fillId="49" borderId="22" xfId="0" applyFont="1" applyFill="1" applyBorder="1" applyAlignment="1">
      <alignment horizontal="center" vertical="center"/>
    </xf>
    <xf numFmtId="0" fontId="36" fillId="49" borderId="22" xfId="0" applyFont="1" applyFill="1" applyBorder="1" applyAlignment="1">
      <alignment horizontal="center" vertical="center"/>
    </xf>
    <xf numFmtId="0" fontId="36" fillId="49" borderId="22" xfId="0" applyFont="1" applyFill="1" applyBorder="1" applyAlignment="1">
      <alignment vertical="center"/>
    </xf>
    <xf numFmtId="167" fontId="46" fillId="0" borderId="22" xfId="0" applyNumberFormat="1" applyFont="1" applyBorder="1" applyAlignment="1">
      <alignment horizontal="center" vertical="center" wrapText="1"/>
    </xf>
    <xf numFmtId="0" fontId="46" fillId="0" borderId="22" xfId="0" applyFont="1" applyBorder="1" applyAlignment="1">
      <alignment horizontal="center" vertical="center" wrapText="1"/>
    </xf>
    <xf numFmtId="0" fontId="46" fillId="0" borderId="22" xfId="0" applyFont="1" applyBorder="1" applyAlignment="1">
      <alignment horizontal="left" vertical="center" wrapText="1"/>
    </xf>
    <xf numFmtId="43" fontId="46" fillId="0" borderId="22" xfId="0" applyNumberFormat="1" applyFont="1" applyBorder="1" applyAlignment="1">
      <alignment horizontal="center" vertical="center" wrapText="1"/>
    </xf>
    <xf numFmtId="41" fontId="46" fillId="0" borderId="22" xfId="0" applyNumberFormat="1" applyFont="1" applyBorder="1" applyAlignment="1">
      <alignment vertical="center" wrapText="1"/>
    </xf>
    <xf numFmtId="41" fontId="46" fillId="0" borderId="22" xfId="0" applyNumberFormat="1" applyFont="1" applyBorder="1" applyAlignment="1">
      <alignment horizontal="center" vertical="center" wrapText="1"/>
    </xf>
    <xf numFmtId="170" fontId="46" fillId="0" borderId="22" xfId="0" applyNumberFormat="1" applyFont="1" applyBorder="1" applyAlignment="1">
      <alignment horizontal="center" vertical="center" wrapText="1"/>
    </xf>
    <xf numFmtId="169" fontId="46" fillId="0" borderId="22" xfId="0" applyNumberFormat="1" applyFont="1" applyBorder="1" applyAlignment="1">
      <alignment horizontal="center" vertical="center" wrapText="1"/>
    </xf>
    <xf numFmtId="2" fontId="46" fillId="0" borderId="22" xfId="0" applyNumberFormat="1" applyFont="1" applyBorder="1" applyAlignment="1">
      <alignment horizontal="center" vertical="center" wrapText="1"/>
    </xf>
    <xf numFmtId="4" fontId="46" fillId="0" borderId="22" xfId="0" applyNumberFormat="1" applyFont="1" applyBorder="1" applyAlignment="1">
      <alignment horizontal="center" vertical="center" wrapText="1"/>
    </xf>
    <xf numFmtId="0" fontId="46" fillId="0" borderId="22" xfId="0" applyFont="1" applyBorder="1" applyAlignment="1">
      <alignment vertical="center" wrapText="1"/>
    </xf>
    <xf numFmtId="4" fontId="30" fillId="0" borderId="22" xfId="0" applyNumberFormat="1" applyFont="1" applyBorder="1" applyAlignment="1">
      <alignment vertical="center" wrapText="1"/>
    </xf>
    <xf numFmtId="0" fontId="34" fillId="48" borderId="22" xfId="0" applyFont="1" applyFill="1" applyBorder="1" applyAlignment="1">
      <alignment horizontal="center" vertical="center" wrapText="1"/>
    </xf>
    <xf numFmtId="43" fontId="30" fillId="0" borderId="22" xfId="176" applyFont="1" applyFill="1" applyBorder="1" applyAlignment="1">
      <alignment horizontal="center" vertical="center" wrapText="1"/>
    </xf>
    <xf numFmtId="0" fontId="46" fillId="48" borderId="22" xfId="0" applyFont="1" applyFill="1" applyBorder="1" applyAlignment="1">
      <alignment horizontal="center" vertical="center" wrapText="1"/>
    </xf>
    <xf numFmtId="167" fontId="49" fillId="0" borderId="22" xfId="0" applyNumberFormat="1" applyFont="1" applyBorder="1" applyAlignment="1">
      <alignment horizontal="center" vertical="center" wrapText="1"/>
    </xf>
    <xf numFmtId="0" fontId="46" fillId="0" borderId="22" xfId="0" quotePrefix="1" applyFont="1" applyBorder="1" applyAlignment="1">
      <alignment horizontal="center" vertical="center" wrapText="1"/>
    </xf>
    <xf numFmtId="167" fontId="30" fillId="51" borderId="22" xfId="0" applyNumberFormat="1" applyFont="1" applyFill="1" applyBorder="1" applyAlignment="1">
      <alignment horizontal="center" vertical="center" wrapText="1"/>
    </xf>
    <xf numFmtId="0" fontId="30" fillId="0" borderId="22" xfId="0" applyFont="1" applyBorder="1" applyAlignment="1">
      <alignment vertical="top" wrapText="1"/>
    </xf>
    <xf numFmtId="4" fontId="53" fillId="0" borderId="0" xfId="65" applyNumberFormat="1" applyFont="1" applyAlignment="1">
      <alignment horizontal="center" vertical="center" wrapText="1"/>
    </xf>
    <xf numFmtId="0" fontId="52" fillId="53" borderId="43" xfId="65" applyFont="1" applyFill="1" applyBorder="1" applyAlignment="1">
      <alignment horizontal="center" vertical="center"/>
    </xf>
    <xf numFmtId="0" fontId="52" fillId="53" borderId="45" xfId="65" applyFont="1" applyFill="1" applyBorder="1" applyAlignment="1">
      <alignment horizontal="center" vertical="center"/>
    </xf>
    <xf numFmtId="0" fontId="53" fillId="53" borderId="22" xfId="65" applyFont="1" applyFill="1" applyBorder="1" applyAlignment="1">
      <alignment horizontal="center" vertical="center" wrapText="1"/>
    </xf>
    <xf numFmtId="43" fontId="55" fillId="52" borderId="22" xfId="65" applyNumberFormat="1" applyFont="1" applyFill="1" applyBorder="1" applyAlignment="1">
      <alignment vertical="center"/>
    </xf>
    <xf numFmtId="43" fontId="55" fillId="52" borderId="22" xfId="176" applyFont="1" applyFill="1" applyBorder="1" applyAlignment="1">
      <alignment vertical="center"/>
    </xf>
    <xf numFmtId="2" fontId="55" fillId="52" borderId="22" xfId="65" applyNumberFormat="1" applyFont="1" applyFill="1" applyBorder="1" applyAlignment="1">
      <alignment horizontal="left" vertical="center" wrapText="1"/>
    </xf>
    <xf numFmtId="4" fontId="55" fillId="52" borderId="22" xfId="65" applyNumberFormat="1" applyFont="1" applyFill="1" applyBorder="1" applyAlignment="1">
      <alignment horizontal="center" vertical="center" wrapText="1"/>
    </xf>
    <xf numFmtId="10" fontId="52" fillId="0" borderId="0" xfId="177" applyNumberFormat="1" applyFont="1" applyFill="1" applyAlignment="1">
      <alignment vertical="center"/>
    </xf>
    <xf numFmtId="174" fontId="52" fillId="0" borderId="0" xfId="176" applyNumberFormat="1" applyFont="1" applyFill="1" applyAlignment="1">
      <alignment vertical="center"/>
    </xf>
    <xf numFmtId="171" fontId="53" fillId="53" borderId="0" xfId="176" applyNumberFormat="1" applyFont="1" applyFill="1" applyBorder="1" applyAlignment="1">
      <alignment horizontal="left" vertical="center"/>
    </xf>
    <xf numFmtId="0" fontId="52" fillId="0" borderId="0" xfId="65" applyFont="1" applyAlignment="1">
      <alignment horizontal="left" vertical="center"/>
    </xf>
    <xf numFmtId="43" fontId="52" fillId="0" borderId="0" xfId="176" applyFont="1" applyFill="1" applyAlignment="1">
      <alignment horizontal="left" vertical="center"/>
    </xf>
    <xf numFmtId="4" fontId="52" fillId="0" borderId="0" xfId="65" applyNumberFormat="1" applyFont="1" applyAlignment="1">
      <alignment horizontal="left" vertical="center"/>
    </xf>
    <xf numFmtId="175" fontId="52" fillId="0" borderId="0" xfId="65" applyNumberFormat="1" applyFont="1" applyAlignment="1">
      <alignment horizontal="left" vertical="center"/>
    </xf>
    <xf numFmtId="10" fontId="52" fillId="0" borderId="0" xfId="177" applyNumberFormat="1" applyFont="1" applyFill="1" applyAlignment="1">
      <alignment horizontal="left" vertical="center"/>
    </xf>
    <xf numFmtId="174" fontId="52" fillId="0" borderId="0" xfId="176" applyNumberFormat="1" applyFont="1" applyFill="1" applyAlignment="1">
      <alignment horizontal="left" vertical="center"/>
    </xf>
    <xf numFmtId="0" fontId="36" fillId="50" borderId="22" xfId="0" applyFont="1" applyFill="1" applyBorder="1" applyAlignment="1">
      <alignment horizontal="center" vertical="center"/>
    </xf>
    <xf numFmtId="0" fontId="36" fillId="53" borderId="0" xfId="0" applyFont="1" applyFill="1" applyAlignment="1">
      <alignment horizontal="center" vertical="center"/>
    </xf>
    <xf numFmtId="0" fontId="35" fillId="52" borderId="0" xfId="0" applyFont="1" applyFill="1" applyAlignment="1">
      <alignment horizontal="left" vertical="center"/>
    </xf>
    <xf numFmtId="167" fontId="32" fillId="0" borderId="0" xfId="104" applyNumberFormat="1" applyFont="1" applyAlignment="1">
      <alignment horizontal="left" vertical="center" wrapText="1"/>
    </xf>
    <xf numFmtId="2" fontId="30" fillId="0" borderId="10" xfId="0" applyNumberFormat="1" applyFont="1" applyBorder="1" applyAlignment="1">
      <alignment vertical="center" wrapText="1"/>
    </xf>
    <xf numFmtId="2" fontId="33" fillId="52" borderId="10" xfId="0" applyNumberFormat="1" applyFont="1" applyFill="1" applyBorder="1" applyAlignment="1">
      <alignment horizontal="center" vertical="center"/>
    </xf>
    <xf numFmtId="2" fontId="31" fillId="0" borderId="0" xfId="0" applyNumberFormat="1" applyFont="1" applyAlignment="1">
      <alignment vertical="center" wrapText="1"/>
    </xf>
    <xf numFmtId="2" fontId="36" fillId="53" borderId="13" xfId="0" applyNumberFormat="1" applyFont="1" applyFill="1" applyBorder="1" applyAlignment="1">
      <alignment horizontal="center" vertical="center"/>
    </xf>
    <xf numFmtId="2" fontId="36" fillId="53" borderId="10" xfId="0" applyNumberFormat="1" applyFont="1" applyFill="1" applyBorder="1" applyAlignment="1">
      <alignment horizontal="center" vertical="center"/>
    </xf>
    <xf numFmtId="2" fontId="33" fillId="52" borderId="10" xfId="0" applyNumberFormat="1" applyFont="1" applyFill="1" applyBorder="1" applyAlignment="1">
      <alignment horizontal="center" vertical="center" wrapText="1"/>
    </xf>
    <xf numFmtId="0" fontId="66" fillId="0" borderId="0" xfId="0" applyFont="1" applyAlignment="1">
      <alignment vertical="center" wrapText="1"/>
    </xf>
    <xf numFmtId="176" fontId="52" fillId="47" borderId="0" xfId="177" applyNumberFormat="1" applyFont="1" applyFill="1" applyAlignment="1">
      <alignment vertical="center"/>
    </xf>
    <xf numFmtId="0" fontId="33" fillId="0" borderId="22" xfId="0" applyFont="1" applyBorder="1" applyAlignment="1">
      <alignment horizontal="center" vertical="center" wrapText="1"/>
    </xf>
    <xf numFmtId="167" fontId="34" fillId="0" borderId="22" xfId="0" applyNumberFormat="1" applyFont="1" applyBorder="1" applyAlignment="1">
      <alignment horizontal="center" vertical="center" wrapText="1"/>
    </xf>
    <xf numFmtId="0" fontId="32" fillId="0" borderId="22" xfId="103" applyFont="1" applyBorder="1" applyAlignment="1">
      <alignment vertical="center" wrapText="1"/>
    </xf>
    <xf numFmtId="0" fontId="18" fillId="0" borderId="0" xfId="105" applyProtection="1">
      <protection locked="0"/>
    </xf>
    <xf numFmtId="0" fontId="18" fillId="0" borderId="0" xfId="105" applyAlignment="1" applyProtection="1">
      <alignment wrapText="1"/>
      <protection locked="0"/>
    </xf>
    <xf numFmtId="0" fontId="68" fillId="0" borderId="0" xfId="105" applyFont="1" applyAlignment="1" applyProtection="1">
      <alignment horizontal="center"/>
      <protection locked="0"/>
    </xf>
    <xf numFmtId="0" fontId="69" fillId="0" borderId="0" xfId="105" applyFont="1" applyAlignment="1" applyProtection="1">
      <alignment horizontal="center"/>
      <protection locked="0"/>
    </xf>
    <xf numFmtId="14" fontId="18" fillId="0" borderId="0" xfId="105" applyNumberFormat="1" applyAlignment="1" applyProtection="1">
      <alignment horizontal="center"/>
      <protection locked="0"/>
    </xf>
    <xf numFmtId="0" fontId="40" fillId="0" borderId="0" xfId="105" applyFont="1" applyAlignment="1" applyProtection="1">
      <alignment horizontal="center"/>
      <protection locked="0"/>
    </xf>
    <xf numFmtId="0" fontId="18" fillId="0" borderId="0" xfId="105" applyAlignment="1" applyProtection="1">
      <alignment horizontal="center"/>
      <protection locked="0"/>
    </xf>
    <xf numFmtId="0" fontId="40" fillId="55" borderId="21" xfId="105" applyFont="1" applyFill="1" applyBorder="1" applyAlignment="1">
      <alignment vertical="center" wrapText="1"/>
    </xf>
    <xf numFmtId="0" fontId="70" fillId="55" borderId="21" xfId="179" applyFill="1" applyBorder="1" applyAlignment="1">
      <alignment horizontal="center" vertical="center" wrapText="1"/>
    </xf>
    <xf numFmtId="0" fontId="40" fillId="55" borderId="21" xfId="105" applyFont="1" applyFill="1" applyBorder="1" applyAlignment="1">
      <alignment horizontal="center" vertical="center" wrapText="1"/>
    </xf>
    <xf numFmtId="14" fontId="40" fillId="55" borderId="21" xfId="105" applyNumberFormat="1" applyFont="1" applyFill="1" applyBorder="1" applyAlignment="1">
      <alignment horizontal="center" vertical="center" wrapText="1"/>
    </xf>
    <xf numFmtId="0" fontId="71" fillId="55" borderId="21" xfId="179" applyFont="1" applyFill="1" applyBorder="1" applyAlignment="1">
      <alignment horizontal="center" vertical="center" wrapText="1"/>
    </xf>
    <xf numFmtId="0" fontId="40" fillId="55" borderId="0" xfId="105" applyFont="1" applyFill="1" applyAlignment="1">
      <alignment horizontal="center" vertical="center" wrapText="1"/>
    </xf>
    <xf numFmtId="0" fontId="40" fillId="54" borderId="21" xfId="105" applyFont="1" applyFill="1" applyBorder="1" applyAlignment="1">
      <alignment vertical="center" wrapText="1"/>
    </xf>
    <xf numFmtId="0" fontId="70" fillId="54" borderId="21" xfId="179" applyFill="1" applyBorder="1" applyAlignment="1" applyProtection="1">
      <alignment horizontal="center" vertical="center" wrapText="1"/>
    </xf>
    <xf numFmtId="0" fontId="40" fillId="54" borderId="21" xfId="105" applyFont="1" applyFill="1" applyBorder="1" applyAlignment="1">
      <alignment horizontal="center" vertical="center" wrapText="1"/>
    </xf>
    <xf numFmtId="14" fontId="40" fillId="54" borderId="21" xfId="105" applyNumberFormat="1" applyFont="1" applyFill="1" applyBorder="1" applyAlignment="1">
      <alignment horizontal="center" vertical="center" wrapText="1"/>
    </xf>
    <xf numFmtId="14" fontId="71" fillId="54" borderId="21" xfId="179" applyNumberFormat="1" applyFont="1" applyFill="1" applyBorder="1" applyAlignment="1">
      <alignment horizontal="center" vertical="center" wrapText="1"/>
    </xf>
    <xf numFmtId="0" fontId="40" fillId="54" borderId="0" xfId="105" applyFont="1" applyFill="1" applyAlignment="1">
      <alignment horizontal="center" vertical="center" wrapText="1"/>
    </xf>
    <xf numFmtId="14" fontId="73" fillId="54" borderId="21" xfId="179" applyNumberFormat="1" applyFont="1" applyFill="1" applyBorder="1" applyAlignment="1">
      <alignment horizontal="center" vertical="center" wrapText="1"/>
    </xf>
    <xf numFmtId="0" fontId="74" fillId="55" borderId="21" xfId="105" applyFont="1" applyFill="1" applyBorder="1" applyAlignment="1">
      <alignment horizontal="center" vertical="center" wrapText="1"/>
    </xf>
    <xf numFmtId="0" fontId="73" fillId="55" borderId="21" xfId="179" applyFont="1" applyFill="1" applyBorder="1" applyAlignment="1">
      <alignment horizontal="center" vertical="center" wrapText="1"/>
    </xf>
    <xf numFmtId="0" fontId="70" fillId="54" borderId="21" xfId="179" applyFill="1" applyBorder="1" applyAlignment="1">
      <alignment horizontal="center" vertical="center" wrapText="1"/>
    </xf>
    <xf numFmtId="0" fontId="75" fillId="54" borderId="21" xfId="179" applyFont="1" applyFill="1" applyBorder="1" applyAlignment="1">
      <alignment horizontal="center" vertical="center" wrapText="1"/>
    </xf>
    <xf numFmtId="0" fontId="75" fillId="55" borderId="21" xfId="179" applyFont="1" applyFill="1" applyBorder="1" applyAlignment="1">
      <alignment horizontal="center" vertical="center" wrapText="1"/>
    </xf>
    <xf numFmtId="0" fontId="39" fillId="56" borderId="21" xfId="105" applyFont="1" applyFill="1" applyBorder="1" applyAlignment="1" applyProtection="1">
      <alignment horizontal="center" vertical="center" wrapText="1"/>
      <protection locked="0"/>
    </xf>
    <xf numFmtId="14" fontId="39" fillId="56" borderId="21" xfId="105" applyNumberFormat="1" applyFont="1" applyFill="1" applyBorder="1" applyAlignment="1" applyProtection="1">
      <alignment horizontal="center" vertical="center" wrapText="1"/>
      <protection locked="0"/>
    </xf>
    <xf numFmtId="0" fontId="38" fillId="56" borderId="24" xfId="105" applyFont="1" applyFill="1" applyBorder="1" applyAlignment="1" applyProtection="1">
      <alignment vertical="center" wrapText="1"/>
      <protection locked="0"/>
    </xf>
    <xf numFmtId="0" fontId="76" fillId="56" borderId="24" xfId="105" applyFont="1" applyFill="1" applyBorder="1" applyAlignment="1" applyProtection="1">
      <alignment vertical="center" wrapText="1"/>
      <protection locked="0"/>
    </xf>
    <xf numFmtId="14" fontId="38" fillId="56" borderId="24" xfId="105" applyNumberFormat="1" applyFont="1" applyFill="1" applyBorder="1" applyAlignment="1" applyProtection="1">
      <alignment vertical="center" wrapText="1"/>
      <protection locked="0"/>
    </xf>
    <xf numFmtId="0" fontId="77" fillId="56" borderId="24" xfId="105" applyFont="1" applyFill="1" applyBorder="1" applyAlignment="1" applyProtection="1">
      <alignment vertical="center" wrapText="1"/>
      <protection locked="0"/>
    </xf>
    <xf numFmtId="0" fontId="18" fillId="0" borderId="0" xfId="105" applyAlignment="1" applyProtection="1">
      <alignment horizontal="left"/>
      <protection locked="0"/>
    </xf>
    <xf numFmtId="0" fontId="37" fillId="0" borderId="0" xfId="105" applyFont="1" applyAlignment="1" applyProtection="1">
      <alignment horizontal="left"/>
      <protection locked="0"/>
    </xf>
    <xf numFmtId="174" fontId="52" fillId="0" borderId="0" xfId="65" applyNumberFormat="1" applyFont="1" applyAlignment="1">
      <alignment vertical="center"/>
    </xf>
    <xf numFmtId="177" fontId="52" fillId="0" borderId="0" xfId="65" applyNumberFormat="1" applyFont="1" applyAlignment="1">
      <alignment vertical="center"/>
    </xf>
    <xf numFmtId="167" fontId="36" fillId="50" borderId="49" xfId="0" applyNumberFormat="1" applyFont="1" applyFill="1" applyBorder="1" applyAlignment="1">
      <alignment horizontal="center" vertical="center" wrapText="1"/>
    </xf>
    <xf numFmtId="167" fontId="36" fillId="50" borderId="50" xfId="0" applyNumberFormat="1" applyFont="1" applyFill="1" applyBorder="1" applyAlignment="1">
      <alignment horizontal="center" vertical="center" wrapText="1"/>
    </xf>
    <xf numFmtId="167" fontId="36" fillId="50" borderId="51" xfId="0" applyNumberFormat="1" applyFont="1" applyFill="1" applyBorder="1" applyAlignment="1">
      <alignment horizontal="center" vertical="center" wrapText="1"/>
    </xf>
    <xf numFmtId="167" fontId="36" fillId="50" borderId="37" xfId="0" applyNumberFormat="1" applyFont="1" applyFill="1" applyBorder="1" applyAlignment="1">
      <alignment horizontal="center" vertical="center" wrapText="1"/>
    </xf>
    <xf numFmtId="167" fontId="36" fillId="50" borderId="0" xfId="0" applyNumberFormat="1" applyFont="1" applyFill="1" applyAlignment="1">
      <alignment horizontal="center" vertical="center" wrapText="1"/>
    </xf>
    <xf numFmtId="167" fontId="36" fillId="50" borderId="32" xfId="0" applyNumberFormat="1" applyFont="1" applyFill="1" applyBorder="1" applyAlignment="1">
      <alignment horizontal="center" vertical="center" wrapText="1"/>
    </xf>
    <xf numFmtId="167" fontId="36" fillId="50" borderId="52" xfId="0" applyNumberFormat="1" applyFont="1" applyFill="1" applyBorder="1" applyAlignment="1">
      <alignment horizontal="center" vertical="center" wrapText="1"/>
    </xf>
    <xf numFmtId="167" fontId="36" fillId="50" borderId="53" xfId="0" applyNumberFormat="1" applyFont="1" applyFill="1" applyBorder="1" applyAlignment="1">
      <alignment horizontal="center" vertical="center" wrapText="1"/>
    </xf>
    <xf numFmtId="167" fontId="36" fillId="50" borderId="54" xfId="0" applyNumberFormat="1" applyFont="1" applyFill="1" applyBorder="1" applyAlignment="1">
      <alignment horizontal="center" vertical="center" wrapText="1"/>
    </xf>
    <xf numFmtId="167" fontId="30" fillId="0" borderId="43" xfId="0" applyNumberFormat="1" applyFont="1" applyBorder="1" applyAlignment="1">
      <alignment horizontal="left" vertical="center" wrapText="1"/>
    </xf>
    <xf numFmtId="167" fontId="30" fillId="0" borderId="44" xfId="0" applyNumberFormat="1" applyFont="1" applyBorder="1" applyAlignment="1">
      <alignment horizontal="left" vertical="center" wrapText="1"/>
    </xf>
    <xf numFmtId="167" fontId="30" fillId="0" borderId="45" xfId="0" applyNumberFormat="1" applyFont="1" applyBorder="1" applyAlignment="1">
      <alignment horizontal="left" vertical="center" wrapText="1"/>
    </xf>
    <xf numFmtId="167" fontId="45" fillId="50" borderId="46" xfId="0" applyNumberFormat="1" applyFont="1" applyFill="1" applyBorder="1" applyAlignment="1">
      <alignment horizontal="center" vertical="center" wrapText="1"/>
    </xf>
    <xf numFmtId="167" fontId="45" fillId="50" borderId="47" xfId="0" applyNumberFormat="1" applyFont="1" applyFill="1" applyBorder="1" applyAlignment="1">
      <alignment horizontal="center" vertical="center" wrapText="1"/>
    </xf>
    <xf numFmtId="167" fontId="45" fillId="50" borderId="48" xfId="0" applyNumberFormat="1" applyFont="1" applyFill="1" applyBorder="1" applyAlignment="1">
      <alignment horizontal="center" vertical="center" wrapText="1"/>
    </xf>
    <xf numFmtId="168" fontId="36" fillId="50" borderId="43" xfId="0" applyNumberFormat="1" applyFont="1" applyFill="1" applyBorder="1" applyAlignment="1">
      <alignment horizontal="center" vertical="center"/>
    </xf>
    <xf numFmtId="168" fontId="36" fillId="50" borderId="44" xfId="0" applyNumberFormat="1" applyFont="1" applyFill="1" applyBorder="1" applyAlignment="1">
      <alignment horizontal="center" vertical="center"/>
    </xf>
    <xf numFmtId="168" fontId="36" fillId="50" borderId="45" xfId="0" applyNumberFormat="1" applyFont="1" applyFill="1" applyBorder="1" applyAlignment="1">
      <alignment horizontal="center" vertical="center"/>
    </xf>
    <xf numFmtId="0" fontId="34" fillId="48" borderId="43" xfId="0" applyFont="1" applyFill="1" applyBorder="1" applyAlignment="1">
      <alignment horizontal="left" vertical="center" wrapText="1"/>
    </xf>
    <xf numFmtId="0" fontId="34" fillId="48" borderId="44" xfId="0" applyFont="1" applyFill="1" applyBorder="1" applyAlignment="1">
      <alignment horizontal="left" vertical="center" wrapText="1"/>
    </xf>
    <xf numFmtId="0" fontId="34" fillId="48" borderId="45" xfId="0" applyFont="1" applyFill="1" applyBorder="1" applyAlignment="1">
      <alignment horizontal="left" vertical="center" wrapText="1"/>
    </xf>
    <xf numFmtId="167" fontId="30" fillId="0" borderId="43" xfId="0" applyNumberFormat="1" applyFont="1" applyBorder="1" applyAlignment="1">
      <alignment horizontal="left" vertical="top" wrapText="1"/>
    </xf>
    <xf numFmtId="167" fontId="30" fillId="0" borderId="44" xfId="0" applyNumberFormat="1" applyFont="1" applyBorder="1" applyAlignment="1">
      <alignment horizontal="left" vertical="top" wrapText="1"/>
    </xf>
    <xf numFmtId="167" fontId="30" fillId="0" borderId="45" xfId="0" applyNumberFormat="1" applyFont="1" applyBorder="1" applyAlignment="1">
      <alignment horizontal="left" vertical="top" wrapText="1"/>
    </xf>
    <xf numFmtId="0" fontId="36" fillId="50" borderId="43" xfId="0" applyFont="1" applyFill="1" applyBorder="1" applyAlignment="1">
      <alignment horizontal="center" vertical="center" wrapText="1"/>
    </xf>
    <xf numFmtId="0" fontId="36" fillId="50" borderId="44" xfId="0" applyFont="1" applyFill="1" applyBorder="1" applyAlignment="1">
      <alignment horizontal="center" vertical="center" wrapText="1"/>
    </xf>
    <xf numFmtId="0" fontId="36" fillId="50" borderId="45" xfId="0" applyFont="1" applyFill="1" applyBorder="1" applyAlignment="1">
      <alignment horizontal="center" vertical="center" wrapText="1"/>
    </xf>
    <xf numFmtId="0" fontId="36" fillId="50" borderId="43" xfId="0" applyFont="1" applyFill="1" applyBorder="1" applyAlignment="1">
      <alignment horizontal="center" vertical="center"/>
    </xf>
    <xf numFmtId="0" fontId="36" fillId="50" borderId="44" xfId="0" applyFont="1" applyFill="1" applyBorder="1" applyAlignment="1">
      <alignment horizontal="center" vertical="center"/>
    </xf>
    <xf numFmtId="0" fontId="36" fillId="50" borderId="45" xfId="0" applyFont="1" applyFill="1" applyBorder="1" applyAlignment="1">
      <alignment horizontal="center" vertical="center"/>
    </xf>
    <xf numFmtId="167" fontId="34" fillId="48" borderId="43" xfId="0" applyNumberFormat="1" applyFont="1" applyFill="1" applyBorder="1" applyAlignment="1">
      <alignment horizontal="center" vertical="center" wrapText="1"/>
    </xf>
    <xf numFmtId="167" fontId="34" fillId="48" borderId="44" xfId="0" applyNumberFormat="1" applyFont="1" applyFill="1" applyBorder="1" applyAlignment="1">
      <alignment horizontal="center" vertical="center" wrapText="1"/>
    </xf>
    <xf numFmtId="167" fontId="34" fillId="48" borderId="45" xfId="0" applyNumberFormat="1" applyFont="1" applyFill="1" applyBorder="1" applyAlignment="1">
      <alignment horizontal="center" vertical="center" wrapText="1"/>
    </xf>
    <xf numFmtId="167" fontId="33" fillId="0" borderId="43" xfId="0" applyNumberFormat="1" applyFont="1" applyBorder="1" applyAlignment="1">
      <alignment horizontal="left" vertical="center" wrapText="1"/>
    </xf>
    <xf numFmtId="167" fontId="33" fillId="0" borderId="44" xfId="0" applyNumberFormat="1" applyFont="1" applyBorder="1" applyAlignment="1">
      <alignment horizontal="left" vertical="center" wrapText="1"/>
    </xf>
    <xf numFmtId="167" fontId="33" fillId="0" borderId="45" xfId="0" applyNumberFormat="1" applyFont="1" applyBorder="1" applyAlignment="1">
      <alignment horizontal="left" vertical="center" wrapText="1"/>
    </xf>
    <xf numFmtId="167" fontId="36" fillId="50" borderId="19" xfId="0" applyNumberFormat="1" applyFont="1" applyFill="1" applyBorder="1" applyAlignment="1">
      <alignment horizontal="center" vertical="center" wrapText="1"/>
    </xf>
    <xf numFmtId="167" fontId="36" fillId="50" borderId="12" xfId="0" applyNumberFormat="1" applyFont="1" applyFill="1" applyBorder="1" applyAlignment="1">
      <alignment horizontal="center" vertical="center" wrapText="1"/>
    </xf>
    <xf numFmtId="167" fontId="36" fillId="50" borderId="13" xfId="0" applyNumberFormat="1" applyFont="1" applyFill="1" applyBorder="1" applyAlignment="1">
      <alignment horizontal="center" vertical="center" wrapText="1"/>
    </xf>
    <xf numFmtId="0" fontId="55" fillId="0" borderId="43" xfId="65" applyFont="1" applyBorder="1" applyAlignment="1">
      <alignment horizontal="left" vertical="center" wrapText="1"/>
    </xf>
    <xf numFmtId="0" fontId="55" fillId="0" borderId="45" xfId="65" applyFont="1" applyBorder="1" applyAlignment="1">
      <alignment horizontal="left" vertical="center" wrapText="1"/>
    </xf>
    <xf numFmtId="0" fontId="54" fillId="53" borderId="20" xfId="65" applyFont="1" applyFill="1" applyBorder="1" applyAlignment="1">
      <alignment horizontal="center" vertical="center" wrapText="1"/>
    </xf>
    <xf numFmtId="0" fontId="54" fillId="53" borderId="15" xfId="65" applyFont="1" applyFill="1" applyBorder="1" applyAlignment="1">
      <alignment horizontal="center" vertical="center" wrapText="1"/>
    </xf>
    <xf numFmtId="0" fontId="52" fillId="0" borderId="55" xfId="65" applyFont="1" applyBorder="1" applyAlignment="1">
      <alignment horizontal="center" vertical="center" wrapText="1"/>
    </xf>
    <xf numFmtId="0" fontId="52" fillId="0" borderId="16" xfId="65" applyFont="1" applyBorder="1" applyAlignment="1">
      <alignment horizontal="center" vertical="center"/>
    </xf>
    <xf numFmtId="0" fontId="52" fillId="0" borderId="17" xfId="65" applyFont="1" applyBorder="1" applyAlignment="1">
      <alignment horizontal="center" vertical="center"/>
    </xf>
    <xf numFmtId="0" fontId="59" fillId="0" borderId="29" xfId="65" applyFont="1" applyBorder="1" applyAlignment="1">
      <alignment vertical="center" wrapText="1" shrinkToFit="1"/>
    </xf>
    <xf numFmtId="0" fontId="59" fillId="0" borderId="31" xfId="65" applyFont="1" applyBorder="1" applyAlignment="1">
      <alignment vertical="center" wrapText="1" shrinkToFit="1"/>
    </xf>
    <xf numFmtId="0" fontId="59" fillId="0" borderId="33" xfId="65" applyFont="1" applyBorder="1" applyAlignment="1">
      <alignment vertical="center" wrapText="1" shrinkToFit="1"/>
    </xf>
    <xf numFmtId="0" fontId="59" fillId="0" borderId="29" xfId="65" applyFont="1" applyBorder="1" applyAlignment="1">
      <alignment vertical="center" wrapText="1"/>
    </xf>
    <xf numFmtId="0" fontId="59" fillId="0" borderId="31" xfId="65" applyFont="1" applyBorder="1" applyAlignment="1">
      <alignment vertical="center" wrapText="1"/>
    </xf>
    <xf numFmtId="0" fontId="59" fillId="0" borderId="33" xfId="65" applyFont="1" applyBorder="1" applyAlignment="1">
      <alignment vertical="center" wrapText="1"/>
    </xf>
    <xf numFmtId="0" fontId="59" fillId="46" borderId="29" xfId="65" applyFont="1" applyFill="1" applyBorder="1" applyAlignment="1">
      <alignment vertical="center" wrapText="1"/>
    </xf>
    <xf numFmtId="0" fontId="59" fillId="46" borderId="31" xfId="65" applyFont="1" applyFill="1" applyBorder="1" applyAlignment="1">
      <alignment vertical="center" wrapText="1"/>
    </xf>
    <xf numFmtId="0" fontId="59" fillId="46" borderId="33" xfId="65" applyFont="1" applyFill="1" applyBorder="1" applyAlignment="1">
      <alignment vertical="center" wrapText="1"/>
    </xf>
    <xf numFmtId="0" fontId="59" fillId="0" borderId="29" xfId="65" applyFont="1" applyBorder="1" applyAlignment="1">
      <alignment horizontal="left" vertical="center" wrapText="1"/>
    </xf>
    <xf numFmtId="0" fontId="59" fillId="0" borderId="31" xfId="65" applyFont="1" applyBorder="1" applyAlignment="1">
      <alignment horizontal="left" vertical="center" wrapText="1"/>
    </xf>
    <xf numFmtId="0" fontId="59" fillId="0" borderId="33" xfId="65" applyFont="1" applyBorder="1" applyAlignment="1">
      <alignment horizontal="left" vertical="center" wrapText="1"/>
    </xf>
    <xf numFmtId="0" fontId="52" fillId="50" borderId="34" xfId="65" applyFont="1" applyFill="1" applyBorder="1" applyAlignment="1">
      <alignment horizontal="center" vertical="center"/>
    </xf>
    <xf numFmtId="0" fontId="52" fillId="50" borderId="16" xfId="65" applyFont="1" applyFill="1" applyBorder="1" applyAlignment="1">
      <alignment horizontal="center" vertical="center"/>
    </xf>
    <xf numFmtId="0" fontId="52" fillId="50" borderId="35" xfId="65" applyFont="1" applyFill="1" applyBorder="1" applyAlignment="1">
      <alignment horizontal="center" vertical="center"/>
    </xf>
    <xf numFmtId="0" fontId="58" fillId="0" borderId="11" xfId="65" applyFont="1" applyBorder="1" applyAlignment="1">
      <alignment horizontal="justify" vertical="center" wrapText="1"/>
    </xf>
    <xf numFmtId="0" fontId="58" fillId="0" borderId="14" xfId="65" applyFont="1" applyBorder="1" applyAlignment="1">
      <alignment horizontal="justify" vertical="center" wrapText="1"/>
    </xf>
    <xf numFmtId="167" fontId="32" fillId="0" borderId="10" xfId="104" applyNumberFormat="1" applyFont="1" applyBorder="1" applyAlignment="1">
      <alignment horizontal="left" vertical="center" wrapText="1"/>
    </xf>
    <xf numFmtId="0" fontId="35" fillId="52" borderId="10" xfId="0" applyFont="1" applyFill="1" applyBorder="1" applyAlignment="1">
      <alignment horizontal="left" vertical="center"/>
    </xf>
    <xf numFmtId="0" fontId="38" fillId="56" borderId="23" xfId="105" applyFont="1" applyFill="1" applyBorder="1" applyAlignment="1" applyProtection="1">
      <alignment horizontal="center" vertical="center" wrapText="1"/>
      <protection locked="0"/>
    </xf>
    <xf numFmtId="0" fontId="38" fillId="56" borderId="24" xfId="105" applyFont="1" applyFill="1" applyBorder="1" applyAlignment="1" applyProtection="1">
      <alignment horizontal="center" vertical="center" wrapText="1"/>
      <protection locked="0"/>
    </xf>
  </cellXfs>
  <cellStyles count="180">
    <cellStyle name="20% - Ênfase1 2" xfId="1" xr:uid="{00000000-0005-0000-0000-000000000000}"/>
    <cellStyle name="20% - Ênfase1 2 2" xfId="140" xr:uid="{00000000-0005-0000-0000-000001000000}"/>
    <cellStyle name="20% - Ênfase1 2 3" xfId="106" xr:uid="{00000000-0005-0000-0000-000002000000}"/>
    <cellStyle name="20% - Ênfase1 3" xfId="2" xr:uid="{00000000-0005-0000-0000-000003000000}"/>
    <cellStyle name="20% - Ênfase2 2" xfId="3" xr:uid="{00000000-0005-0000-0000-000004000000}"/>
    <cellStyle name="20% - Ênfase2 2 2" xfId="141" xr:uid="{00000000-0005-0000-0000-000005000000}"/>
    <cellStyle name="20% - Ênfase2 2 3" xfId="107" xr:uid="{00000000-0005-0000-0000-000006000000}"/>
    <cellStyle name="20% - Ênfase2 3" xfId="4" xr:uid="{00000000-0005-0000-0000-000007000000}"/>
    <cellStyle name="20% - Ênfase3 2" xfId="5" xr:uid="{00000000-0005-0000-0000-000008000000}"/>
    <cellStyle name="20% - Ênfase3 2 2" xfId="142" xr:uid="{00000000-0005-0000-0000-000009000000}"/>
    <cellStyle name="20% - Ênfase3 2 3" xfId="108" xr:uid="{00000000-0005-0000-0000-00000A000000}"/>
    <cellStyle name="20% - Ênfase3 3" xfId="6" xr:uid="{00000000-0005-0000-0000-00000B000000}"/>
    <cellStyle name="20% - Ênfase4 2" xfId="7" xr:uid="{00000000-0005-0000-0000-00000C000000}"/>
    <cellStyle name="20% - Ênfase4 2 2" xfId="143" xr:uid="{00000000-0005-0000-0000-00000D000000}"/>
    <cellStyle name="20% - Ênfase4 2 3" xfId="109" xr:uid="{00000000-0005-0000-0000-00000E000000}"/>
    <cellStyle name="20% - Ênfase4 3" xfId="8" xr:uid="{00000000-0005-0000-0000-00000F000000}"/>
    <cellStyle name="20% - Ênfase5 2" xfId="9" xr:uid="{00000000-0005-0000-0000-000010000000}"/>
    <cellStyle name="20% - Ênfase5 2 2" xfId="144" xr:uid="{00000000-0005-0000-0000-000011000000}"/>
    <cellStyle name="20% - Ênfase5 2 3" xfId="110" xr:uid="{00000000-0005-0000-0000-000012000000}"/>
    <cellStyle name="20% - Ênfase5 3" xfId="10" xr:uid="{00000000-0005-0000-0000-000013000000}"/>
    <cellStyle name="20% - Ênfase6 2" xfId="11" xr:uid="{00000000-0005-0000-0000-000014000000}"/>
    <cellStyle name="20% - Ênfase6 2 2" xfId="145" xr:uid="{00000000-0005-0000-0000-000015000000}"/>
    <cellStyle name="20% - Ênfase6 2 3" xfId="111" xr:uid="{00000000-0005-0000-0000-000016000000}"/>
    <cellStyle name="20% - Ênfase6 3" xfId="12" xr:uid="{00000000-0005-0000-0000-000017000000}"/>
    <cellStyle name="40% - Ênfase1 2" xfId="13" xr:uid="{00000000-0005-0000-0000-000018000000}"/>
    <cellStyle name="40% - Ênfase1 2 2" xfId="146" xr:uid="{00000000-0005-0000-0000-000019000000}"/>
    <cellStyle name="40% - Ênfase1 2 3" xfId="112" xr:uid="{00000000-0005-0000-0000-00001A000000}"/>
    <cellStyle name="40% - Ênfase1 3" xfId="14" xr:uid="{00000000-0005-0000-0000-00001B000000}"/>
    <cellStyle name="40% - Ênfase2 2" xfId="15" xr:uid="{00000000-0005-0000-0000-00001C000000}"/>
    <cellStyle name="40% - Ênfase2 2 2" xfId="147" xr:uid="{00000000-0005-0000-0000-00001D000000}"/>
    <cellStyle name="40% - Ênfase2 2 3" xfId="113" xr:uid="{00000000-0005-0000-0000-00001E000000}"/>
    <cellStyle name="40% - Ênfase2 3" xfId="16" xr:uid="{00000000-0005-0000-0000-00001F000000}"/>
    <cellStyle name="40% - Ênfase3 2" xfId="17" xr:uid="{00000000-0005-0000-0000-000020000000}"/>
    <cellStyle name="40% - Ênfase3 2 2" xfId="148" xr:uid="{00000000-0005-0000-0000-000021000000}"/>
    <cellStyle name="40% - Ênfase3 2 3" xfId="114" xr:uid="{00000000-0005-0000-0000-000022000000}"/>
    <cellStyle name="40% - Ênfase3 3" xfId="18" xr:uid="{00000000-0005-0000-0000-000023000000}"/>
    <cellStyle name="40% - Ênfase4 2" xfId="19" xr:uid="{00000000-0005-0000-0000-000024000000}"/>
    <cellStyle name="40% - Ênfase4 2 2" xfId="149" xr:uid="{00000000-0005-0000-0000-000025000000}"/>
    <cellStyle name="40% - Ênfase4 2 3" xfId="115" xr:uid="{00000000-0005-0000-0000-000026000000}"/>
    <cellStyle name="40% - Ênfase4 3" xfId="20" xr:uid="{00000000-0005-0000-0000-000027000000}"/>
    <cellStyle name="40% - Ênfase5 2" xfId="21" xr:uid="{00000000-0005-0000-0000-000028000000}"/>
    <cellStyle name="40% - Ênfase5 2 2" xfId="150" xr:uid="{00000000-0005-0000-0000-000029000000}"/>
    <cellStyle name="40% - Ênfase5 2 3" xfId="116" xr:uid="{00000000-0005-0000-0000-00002A000000}"/>
    <cellStyle name="40% - Ênfase5 3" xfId="22" xr:uid="{00000000-0005-0000-0000-00002B000000}"/>
    <cellStyle name="40% - Ênfase6 2" xfId="23" xr:uid="{00000000-0005-0000-0000-00002C000000}"/>
    <cellStyle name="40% - Ênfase6 2 2" xfId="151" xr:uid="{00000000-0005-0000-0000-00002D000000}"/>
    <cellStyle name="40% - Ênfase6 2 3" xfId="117" xr:uid="{00000000-0005-0000-0000-00002E000000}"/>
    <cellStyle name="40% - Ênfase6 3" xfId="24" xr:uid="{00000000-0005-0000-0000-00002F000000}"/>
    <cellStyle name="60% - Ênfase1 2" xfId="25" xr:uid="{00000000-0005-0000-0000-000030000000}"/>
    <cellStyle name="60% - Ênfase1 2 2" xfId="152" xr:uid="{00000000-0005-0000-0000-000031000000}"/>
    <cellStyle name="60% - Ênfase1 2 3" xfId="118" xr:uid="{00000000-0005-0000-0000-000032000000}"/>
    <cellStyle name="60% - Ênfase1 3" xfId="26" xr:uid="{00000000-0005-0000-0000-000033000000}"/>
    <cellStyle name="60% - Ênfase2 2" xfId="27" xr:uid="{00000000-0005-0000-0000-000034000000}"/>
    <cellStyle name="60% - Ênfase2 2 2" xfId="153" xr:uid="{00000000-0005-0000-0000-000035000000}"/>
    <cellStyle name="60% - Ênfase2 2 3" xfId="119" xr:uid="{00000000-0005-0000-0000-000036000000}"/>
    <cellStyle name="60% - Ênfase2 3" xfId="28" xr:uid="{00000000-0005-0000-0000-000037000000}"/>
    <cellStyle name="60% - Ênfase3 2" xfId="29" xr:uid="{00000000-0005-0000-0000-000038000000}"/>
    <cellStyle name="60% - Ênfase3 2 2" xfId="154" xr:uid="{00000000-0005-0000-0000-000039000000}"/>
    <cellStyle name="60% - Ênfase3 2 3" xfId="120" xr:uid="{00000000-0005-0000-0000-00003A000000}"/>
    <cellStyle name="60% - Ênfase3 3" xfId="30" xr:uid="{00000000-0005-0000-0000-00003B000000}"/>
    <cellStyle name="60% - Ênfase4 2" xfId="31" xr:uid="{00000000-0005-0000-0000-00003C000000}"/>
    <cellStyle name="60% - Ênfase4 2 2" xfId="155" xr:uid="{00000000-0005-0000-0000-00003D000000}"/>
    <cellStyle name="60% - Ênfase4 2 3" xfId="121" xr:uid="{00000000-0005-0000-0000-00003E000000}"/>
    <cellStyle name="60% - Ênfase4 3" xfId="32" xr:uid="{00000000-0005-0000-0000-00003F000000}"/>
    <cellStyle name="60% - Ênfase5 2" xfId="33" xr:uid="{00000000-0005-0000-0000-000040000000}"/>
    <cellStyle name="60% - Ênfase5 2 2" xfId="156" xr:uid="{00000000-0005-0000-0000-000041000000}"/>
    <cellStyle name="60% - Ênfase5 2 3" xfId="122" xr:uid="{00000000-0005-0000-0000-000042000000}"/>
    <cellStyle name="60% - Ênfase5 3" xfId="34" xr:uid="{00000000-0005-0000-0000-000043000000}"/>
    <cellStyle name="60% - Ênfase6 2" xfId="35" xr:uid="{00000000-0005-0000-0000-000044000000}"/>
    <cellStyle name="60% - Ênfase6 2 2" xfId="157" xr:uid="{00000000-0005-0000-0000-000045000000}"/>
    <cellStyle name="60% - Ênfase6 2 3" xfId="123" xr:uid="{00000000-0005-0000-0000-000046000000}"/>
    <cellStyle name="60% - Ênfase6 3" xfId="36" xr:uid="{00000000-0005-0000-0000-000047000000}"/>
    <cellStyle name="Bom 2" xfId="37" xr:uid="{00000000-0005-0000-0000-000048000000}"/>
    <cellStyle name="Bom 2 2" xfId="158" xr:uid="{00000000-0005-0000-0000-000049000000}"/>
    <cellStyle name="Bom 2 3" xfId="124" xr:uid="{00000000-0005-0000-0000-00004A000000}"/>
    <cellStyle name="Bom 3" xfId="38" xr:uid="{00000000-0005-0000-0000-00004B000000}"/>
    <cellStyle name="Cálculo 2" xfId="39" xr:uid="{00000000-0005-0000-0000-00004C000000}"/>
    <cellStyle name="Cálculo 2 2" xfId="159" xr:uid="{00000000-0005-0000-0000-00004D000000}"/>
    <cellStyle name="Cálculo 2 3" xfId="125" xr:uid="{00000000-0005-0000-0000-00004E000000}"/>
    <cellStyle name="Cálculo 3" xfId="40" xr:uid="{00000000-0005-0000-0000-00004F000000}"/>
    <cellStyle name="Célula de Verificação 2" xfId="41" xr:uid="{00000000-0005-0000-0000-000050000000}"/>
    <cellStyle name="Célula de Verificação 2 2" xfId="160" xr:uid="{00000000-0005-0000-0000-000051000000}"/>
    <cellStyle name="Célula de Verificação 2 3" xfId="126" xr:uid="{00000000-0005-0000-0000-000052000000}"/>
    <cellStyle name="Célula de Verificação 3" xfId="42" xr:uid="{00000000-0005-0000-0000-000053000000}"/>
    <cellStyle name="Célula Vinculada 2" xfId="43" xr:uid="{00000000-0005-0000-0000-000054000000}"/>
    <cellStyle name="Ênfase1 2" xfId="44" xr:uid="{00000000-0005-0000-0000-000055000000}"/>
    <cellStyle name="Ênfase1 2 2" xfId="161" xr:uid="{00000000-0005-0000-0000-000056000000}"/>
    <cellStyle name="Ênfase1 2 3" xfId="127" xr:uid="{00000000-0005-0000-0000-000057000000}"/>
    <cellStyle name="Ênfase1 3" xfId="45" xr:uid="{00000000-0005-0000-0000-000058000000}"/>
    <cellStyle name="Ênfase2 2" xfId="46" xr:uid="{00000000-0005-0000-0000-000059000000}"/>
    <cellStyle name="Ênfase2 2 2" xfId="162" xr:uid="{00000000-0005-0000-0000-00005A000000}"/>
    <cellStyle name="Ênfase2 2 3" xfId="128" xr:uid="{00000000-0005-0000-0000-00005B000000}"/>
    <cellStyle name="Ênfase2 3" xfId="47" xr:uid="{00000000-0005-0000-0000-00005C000000}"/>
    <cellStyle name="Ênfase3 2" xfId="48" xr:uid="{00000000-0005-0000-0000-00005D000000}"/>
    <cellStyle name="Ênfase3 2 2" xfId="163" xr:uid="{00000000-0005-0000-0000-00005E000000}"/>
    <cellStyle name="Ênfase3 2 3" xfId="129" xr:uid="{00000000-0005-0000-0000-00005F000000}"/>
    <cellStyle name="Ênfase3 3" xfId="49" xr:uid="{00000000-0005-0000-0000-000060000000}"/>
    <cellStyle name="Ênfase4 2" xfId="50" xr:uid="{00000000-0005-0000-0000-000061000000}"/>
    <cellStyle name="Ênfase4 2 2" xfId="164" xr:uid="{00000000-0005-0000-0000-000062000000}"/>
    <cellStyle name="Ênfase4 2 3" xfId="130" xr:uid="{00000000-0005-0000-0000-000063000000}"/>
    <cellStyle name="Ênfase4 3" xfId="51" xr:uid="{00000000-0005-0000-0000-000064000000}"/>
    <cellStyle name="Ênfase5 2" xfId="52" xr:uid="{00000000-0005-0000-0000-000065000000}"/>
    <cellStyle name="Ênfase5 2 2" xfId="165" xr:uid="{00000000-0005-0000-0000-000066000000}"/>
    <cellStyle name="Ênfase5 2 3" xfId="131" xr:uid="{00000000-0005-0000-0000-000067000000}"/>
    <cellStyle name="Ênfase5 3" xfId="53" xr:uid="{00000000-0005-0000-0000-000068000000}"/>
    <cellStyle name="Ênfase6 2" xfId="54" xr:uid="{00000000-0005-0000-0000-000069000000}"/>
    <cellStyle name="Ênfase6 2 2" xfId="166" xr:uid="{00000000-0005-0000-0000-00006A000000}"/>
    <cellStyle name="Ênfase6 2 3" xfId="132" xr:uid="{00000000-0005-0000-0000-00006B000000}"/>
    <cellStyle name="Ênfase6 3" xfId="55" xr:uid="{00000000-0005-0000-0000-00006C000000}"/>
    <cellStyle name="Entrada 2" xfId="56" xr:uid="{00000000-0005-0000-0000-00006D000000}"/>
    <cellStyle name="Entrada 2 2" xfId="167" xr:uid="{00000000-0005-0000-0000-00006E000000}"/>
    <cellStyle name="Entrada 2 3" xfId="133" xr:uid="{00000000-0005-0000-0000-00006F000000}"/>
    <cellStyle name="Entrada 3" xfId="57" xr:uid="{00000000-0005-0000-0000-000070000000}"/>
    <cellStyle name="Excel Built-in Normal" xfId="178" xr:uid="{AB3CB9DB-A7ED-43B8-B3AE-CB6510C47845}"/>
    <cellStyle name="Hiperlink" xfId="179" builtinId="8"/>
    <cellStyle name="Incorreto 2" xfId="58" xr:uid="{00000000-0005-0000-0000-000071000000}"/>
    <cellStyle name="Incorreto 2 2" xfId="168" xr:uid="{00000000-0005-0000-0000-000072000000}"/>
    <cellStyle name="Incorreto 2 3" xfId="134" xr:uid="{00000000-0005-0000-0000-000073000000}"/>
    <cellStyle name="Incorreto 3" xfId="59" xr:uid="{00000000-0005-0000-0000-000074000000}"/>
    <cellStyle name="Moeda 2" xfId="60" xr:uid="{00000000-0005-0000-0000-000075000000}"/>
    <cellStyle name="Moeda 2 2" xfId="61" xr:uid="{00000000-0005-0000-0000-000076000000}"/>
    <cellStyle name="Moeda 2 2 2" xfId="62" xr:uid="{00000000-0005-0000-0000-000077000000}"/>
    <cellStyle name="Neutra 2" xfId="63" xr:uid="{00000000-0005-0000-0000-000078000000}"/>
    <cellStyle name="Neutra 2 2" xfId="169" xr:uid="{00000000-0005-0000-0000-000079000000}"/>
    <cellStyle name="Neutra 2 3" xfId="135" xr:uid="{00000000-0005-0000-0000-00007A000000}"/>
    <cellStyle name="Neutra 3" xfId="64" xr:uid="{00000000-0005-0000-0000-00007B000000}"/>
    <cellStyle name="Normal" xfId="0" builtinId="0"/>
    <cellStyle name="Normal 10" xfId="65" xr:uid="{00000000-0005-0000-0000-00007D000000}"/>
    <cellStyle name="Normal 11" xfId="66" xr:uid="{00000000-0005-0000-0000-00007E000000}"/>
    <cellStyle name="Normal 12" xfId="67" xr:uid="{00000000-0005-0000-0000-00007F000000}"/>
    <cellStyle name="Normal 12 2" xfId="68" xr:uid="{00000000-0005-0000-0000-000080000000}"/>
    <cellStyle name="Normal 13" xfId="69" xr:uid="{00000000-0005-0000-0000-000081000000}"/>
    <cellStyle name="Normal 13 2" xfId="170" xr:uid="{00000000-0005-0000-0000-000082000000}"/>
    <cellStyle name="Normal 2" xfId="70" xr:uid="{00000000-0005-0000-0000-000083000000}"/>
    <cellStyle name="Normal 2 2" xfId="71" xr:uid="{00000000-0005-0000-0000-000084000000}"/>
    <cellStyle name="Normal 2 2 2" xfId="72" xr:uid="{00000000-0005-0000-0000-000085000000}"/>
    <cellStyle name="Normal 2 3" xfId="171" xr:uid="{00000000-0005-0000-0000-000086000000}"/>
    <cellStyle name="Normal 2 4" xfId="105" xr:uid="{00000000-0005-0000-0000-000087000000}"/>
    <cellStyle name="Normal 3" xfId="73" xr:uid="{00000000-0005-0000-0000-000088000000}"/>
    <cellStyle name="Normal 3 2" xfId="74" xr:uid="{00000000-0005-0000-0000-000089000000}"/>
    <cellStyle name="Normal 3 3" xfId="75" xr:uid="{00000000-0005-0000-0000-00008A000000}"/>
    <cellStyle name="Normal 3 3 2" xfId="76" xr:uid="{00000000-0005-0000-0000-00008B000000}"/>
    <cellStyle name="Normal 3 3 3" xfId="77" xr:uid="{00000000-0005-0000-0000-00008C000000}"/>
    <cellStyle name="Normal 3 4" xfId="78" xr:uid="{00000000-0005-0000-0000-00008D000000}"/>
    <cellStyle name="Normal 3 5" xfId="79" xr:uid="{00000000-0005-0000-0000-00008E000000}"/>
    <cellStyle name="Normal 3 6" xfId="80" xr:uid="{00000000-0005-0000-0000-00008F000000}"/>
    <cellStyle name="Normal 4" xfId="81" xr:uid="{00000000-0005-0000-0000-000090000000}"/>
    <cellStyle name="Normal 5" xfId="82" xr:uid="{00000000-0005-0000-0000-000091000000}"/>
    <cellStyle name="Normal 5 2" xfId="83" xr:uid="{00000000-0005-0000-0000-000092000000}"/>
    <cellStyle name="Normal 6" xfId="84" xr:uid="{00000000-0005-0000-0000-000093000000}"/>
    <cellStyle name="Normal 6 2" xfId="172" xr:uid="{00000000-0005-0000-0000-000094000000}"/>
    <cellStyle name="Normal 6 3" xfId="136" xr:uid="{00000000-0005-0000-0000-000095000000}"/>
    <cellStyle name="Normal 7" xfId="85" xr:uid="{00000000-0005-0000-0000-000096000000}"/>
    <cellStyle name="Normal 8" xfId="86" xr:uid="{00000000-0005-0000-0000-000097000000}"/>
    <cellStyle name="Normal 9" xfId="87" xr:uid="{00000000-0005-0000-0000-000098000000}"/>
    <cellStyle name="Normal_Plan1" xfId="104" xr:uid="{00000000-0005-0000-0000-000099000000}"/>
    <cellStyle name="Normal_Plan1_1" xfId="103" xr:uid="{00000000-0005-0000-0000-00009A000000}"/>
    <cellStyle name="Nota 2" xfId="88" xr:uid="{00000000-0005-0000-0000-00009B000000}"/>
    <cellStyle name="Nota 2 2" xfId="173" xr:uid="{00000000-0005-0000-0000-00009C000000}"/>
    <cellStyle name="Nota 2 3" xfId="137" xr:uid="{00000000-0005-0000-0000-00009D000000}"/>
    <cellStyle name="Nota 3" xfId="89" xr:uid="{00000000-0005-0000-0000-00009E000000}"/>
    <cellStyle name="Porcentagem" xfId="177" builtinId="5"/>
    <cellStyle name="Saída 2" xfId="90" xr:uid="{00000000-0005-0000-0000-0000A0000000}"/>
    <cellStyle name="Saída 2 2" xfId="174" xr:uid="{00000000-0005-0000-0000-0000A1000000}"/>
    <cellStyle name="Saída 2 3" xfId="138" xr:uid="{00000000-0005-0000-0000-0000A2000000}"/>
    <cellStyle name="Saída 3" xfId="91" xr:uid="{00000000-0005-0000-0000-0000A3000000}"/>
    <cellStyle name="Texto de Aviso 2" xfId="92" xr:uid="{00000000-0005-0000-0000-0000A4000000}"/>
    <cellStyle name="Texto Explicativo 2" xfId="93" xr:uid="{00000000-0005-0000-0000-0000A5000000}"/>
    <cellStyle name="Título 1 1" xfId="94" xr:uid="{00000000-0005-0000-0000-0000A6000000}"/>
    <cellStyle name="Título 1 2" xfId="95" xr:uid="{00000000-0005-0000-0000-0000A7000000}"/>
    <cellStyle name="Título 1 2 2" xfId="175" xr:uid="{00000000-0005-0000-0000-0000A8000000}"/>
    <cellStyle name="Título 1 2 3" xfId="139" xr:uid="{00000000-0005-0000-0000-0000A9000000}"/>
    <cellStyle name="Título 1 3" xfId="96" xr:uid="{00000000-0005-0000-0000-0000AA000000}"/>
    <cellStyle name="Título 2 2" xfId="97" xr:uid="{00000000-0005-0000-0000-0000AB000000}"/>
    <cellStyle name="Título 3 2" xfId="98" xr:uid="{00000000-0005-0000-0000-0000AC000000}"/>
    <cellStyle name="Título 4 2" xfId="99" xr:uid="{00000000-0005-0000-0000-0000AD000000}"/>
    <cellStyle name="Título 5" xfId="100" xr:uid="{00000000-0005-0000-0000-0000AE000000}"/>
    <cellStyle name="Total 2" xfId="101" xr:uid="{00000000-0005-0000-0000-0000AF000000}"/>
    <cellStyle name="Total 3" xfId="102" xr:uid="{00000000-0005-0000-0000-0000B0000000}"/>
    <cellStyle name="Vírgula" xfId="176" builtinId="3"/>
  </cellStyles>
  <dxfs count="0"/>
  <tableStyles count="0" defaultTableStyle="TableStyleMedium9" defaultPivotStyle="PivotStyleLight16"/>
  <colors>
    <mruColors>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gif"/><Relationship Id="rId3" Type="http://schemas.openxmlformats.org/officeDocument/2006/relationships/hyperlink" Target="https://www.ans.gov.br/component/legislacao/?view=legislacao&amp;task=textoLei&amp;format=raw&amp;id=NDQ4NA==" TargetMode="External"/><Relationship Id="rId7" Type="http://schemas.openxmlformats.org/officeDocument/2006/relationships/hyperlink" Target="https://www.ans.gov.br/component/legislacao/?view=legislacao&amp;task=textoLei&amp;format=raw&amp;id=NDYxMA==" TargetMode="External"/><Relationship Id="rId2" Type="http://schemas.openxmlformats.org/officeDocument/2006/relationships/hyperlink" Target="https://www.ans.gov.br/component/legislacao/?view=legislacao&amp;task=textoLei&amp;format=raw&amp;id=NDQwMg==" TargetMode="External"/><Relationship Id="rId1" Type="http://schemas.openxmlformats.org/officeDocument/2006/relationships/image" Target="../media/image2.png"/><Relationship Id="rId6" Type="http://schemas.openxmlformats.org/officeDocument/2006/relationships/hyperlink" Target="https://www.ans.gov.br/component/legislacao/?view=legislacao&amp;task=textoLei&amp;format=raw&amp;id=NDAzMw==" TargetMode="External"/><Relationship Id="rId5" Type="http://schemas.openxmlformats.org/officeDocument/2006/relationships/hyperlink" Target="https://www.ans.gov.br/component/legislacao/?view=legislacao&amp;task=textoLei&amp;format=raw&amp;id=NDU0Mg==" TargetMode="External"/><Relationship Id="rId4" Type="http://schemas.openxmlformats.org/officeDocument/2006/relationships/hyperlink" Target="https://www.ans.gov.br/component/legislacao/?view=legislacao&amp;task=textoLei&amp;format=raw&amp;id=NDUxM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1123950</xdr:colOff>
      <xdr:row>9</xdr:row>
      <xdr:rowOff>0</xdr:rowOff>
    </xdr:from>
    <xdr:to>
      <xdr:col>2</xdr:col>
      <xdr:colOff>1257300</xdr:colOff>
      <xdr:row>9</xdr:row>
      <xdr:rowOff>38100</xdr:rowOff>
    </xdr:to>
    <xdr:sp macro="" textlink="">
      <xdr:nvSpPr>
        <xdr:cNvPr id="17372" name="Text Box 25">
          <a:extLst>
            <a:ext uri="{FF2B5EF4-FFF2-40B4-BE49-F238E27FC236}">
              <a16:creationId xmlns:a16="http://schemas.microsoft.com/office/drawing/2014/main" id="{00000000-0008-0000-0000-0000DC43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373" name="Text Box 53">
          <a:extLst>
            <a:ext uri="{FF2B5EF4-FFF2-40B4-BE49-F238E27FC236}">
              <a16:creationId xmlns:a16="http://schemas.microsoft.com/office/drawing/2014/main" id="{00000000-0008-0000-0000-0000DD43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74" name="Text Box 25">
          <a:extLst>
            <a:ext uri="{FF2B5EF4-FFF2-40B4-BE49-F238E27FC236}">
              <a16:creationId xmlns:a16="http://schemas.microsoft.com/office/drawing/2014/main" id="{00000000-0008-0000-0000-0000DE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75" name="Text Box 53">
          <a:extLst>
            <a:ext uri="{FF2B5EF4-FFF2-40B4-BE49-F238E27FC236}">
              <a16:creationId xmlns:a16="http://schemas.microsoft.com/office/drawing/2014/main" id="{00000000-0008-0000-0000-0000DF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76" name="Text Box 25">
          <a:extLst>
            <a:ext uri="{FF2B5EF4-FFF2-40B4-BE49-F238E27FC236}">
              <a16:creationId xmlns:a16="http://schemas.microsoft.com/office/drawing/2014/main" id="{00000000-0008-0000-0000-0000E0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77" name="Text Box 53">
          <a:extLst>
            <a:ext uri="{FF2B5EF4-FFF2-40B4-BE49-F238E27FC236}">
              <a16:creationId xmlns:a16="http://schemas.microsoft.com/office/drawing/2014/main" id="{00000000-0008-0000-0000-0000E1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78" name="Text Box 25">
          <a:extLst>
            <a:ext uri="{FF2B5EF4-FFF2-40B4-BE49-F238E27FC236}">
              <a16:creationId xmlns:a16="http://schemas.microsoft.com/office/drawing/2014/main" id="{00000000-0008-0000-0000-0000E2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79" name="Text Box 53">
          <a:extLst>
            <a:ext uri="{FF2B5EF4-FFF2-40B4-BE49-F238E27FC236}">
              <a16:creationId xmlns:a16="http://schemas.microsoft.com/office/drawing/2014/main" id="{00000000-0008-0000-0000-0000E3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80" name="Text Box 25">
          <a:extLst>
            <a:ext uri="{FF2B5EF4-FFF2-40B4-BE49-F238E27FC236}">
              <a16:creationId xmlns:a16="http://schemas.microsoft.com/office/drawing/2014/main" id="{00000000-0008-0000-0000-0000E4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81" name="Text Box 53">
          <a:extLst>
            <a:ext uri="{FF2B5EF4-FFF2-40B4-BE49-F238E27FC236}">
              <a16:creationId xmlns:a16="http://schemas.microsoft.com/office/drawing/2014/main" id="{00000000-0008-0000-0000-0000E5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82" name="Text Box 25">
          <a:extLst>
            <a:ext uri="{FF2B5EF4-FFF2-40B4-BE49-F238E27FC236}">
              <a16:creationId xmlns:a16="http://schemas.microsoft.com/office/drawing/2014/main" id="{00000000-0008-0000-0000-0000E6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83" name="Text Box 53">
          <a:extLst>
            <a:ext uri="{FF2B5EF4-FFF2-40B4-BE49-F238E27FC236}">
              <a16:creationId xmlns:a16="http://schemas.microsoft.com/office/drawing/2014/main" id="{00000000-0008-0000-0000-0000E7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285750</xdr:colOff>
      <xdr:row>9</xdr:row>
      <xdr:rowOff>0</xdr:rowOff>
    </xdr:from>
    <xdr:to>
      <xdr:col>2</xdr:col>
      <xdr:colOff>371475</xdr:colOff>
      <xdr:row>9</xdr:row>
      <xdr:rowOff>38100</xdr:rowOff>
    </xdr:to>
    <xdr:sp macro="" textlink="">
      <xdr:nvSpPr>
        <xdr:cNvPr id="17384" name="Text Box 25">
          <a:extLst>
            <a:ext uri="{FF2B5EF4-FFF2-40B4-BE49-F238E27FC236}">
              <a16:creationId xmlns:a16="http://schemas.microsoft.com/office/drawing/2014/main" id="{00000000-0008-0000-0000-0000E8430000}"/>
            </a:ext>
          </a:extLst>
        </xdr:cNvPr>
        <xdr:cNvSpPr txBox="1">
          <a:spLocks noChangeArrowheads="1"/>
        </xdr:cNvSpPr>
      </xdr:nvSpPr>
      <xdr:spPr bwMode="auto">
        <a:xfrm>
          <a:off x="2781300" y="2162175"/>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85" name="Text Box 53">
          <a:extLst>
            <a:ext uri="{FF2B5EF4-FFF2-40B4-BE49-F238E27FC236}">
              <a16:creationId xmlns:a16="http://schemas.microsoft.com/office/drawing/2014/main" id="{00000000-0008-0000-0000-0000E9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86" name="Text Box 25">
          <a:extLst>
            <a:ext uri="{FF2B5EF4-FFF2-40B4-BE49-F238E27FC236}">
              <a16:creationId xmlns:a16="http://schemas.microsoft.com/office/drawing/2014/main" id="{00000000-0008-0000-0000-0000EA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87" name="Text Box 53">
          <a:extLst>
            <a:ext uri="{FF2B5EF4-FFF2-40B4-BE49-F238E27FC236}">
              <a16:creationId xmlns:a16="http://schemas.microsoft.com/office/drawing/2014/main" id="{00000000-0008-0000-0000-0000EB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88" name="Text Box 25">
          <a:extLst>
            <a:ext uri="{FF2B5EF4-FFF2-40B4-BE49-F238E27FC236}">
              <a16:creationId xmlns:a16="http://schemas.microsoft.com/office/drawing/2014/main" id="{00000000-0008-0000-0000-0000EC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89" name="Text Box 53">
          <a:extLst>
            <a:ext uri="{FF2B5EF4-FFF2-40B4-BE49-F238E27FC236}">
              <a16:creationId xmlns:a16="http://schemas.microsoft.com/office/drawing/2014/main" id="{00000000-0008-0000-0000-0000ED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90" name="Text Box 25">
          <a:extLst>
            <a:ext uri="{FF2B5EF4-FFF2-40B4-BE49-F238E27FC236}">
              <a16:creationId xmlns:a16="http://schemas.microsoft.com/office/drawing/2014/main" id="{00000000-0008-0000-0000-0000EE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91" name="Text Box 53">
          <a:extLst>
            <a:ext uri="{FF2B5EF4-FFF2-40B4-BE49-F238E27FC236}">
              <a16:creationId xmlns:a16="http://schemas.microsoft.com/office/drawing/2014/main" id="{00000000-0008-0000-0000-0000EF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92" name="Text Box 25">
          <a:extLst>
            <a:ext uri="{FF2B5EF4-FFF2-40B4-BE49-F238E27FC236}">
              <a16:creationId xmlns:a16="http://schemas.microsoft.com/office/drawing/2014/main" id="{00000000-0008-0000-0000-0000F0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93" name="Text Box 53">
          <a:extLst>
            <a:ext uri="{FF2B5EF4-FFF2-40B4-BE49-F238E27FC236}">
              <a16:creationId xmlns:a16="http://schemas.microsoft.com/office/drawing/2014/main" id="{00000000-0008-0000-0000-0000F1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94" name="Text Box 25">
          <a:extLst>
            <a:ext uri="{FF2B5EF4-FFF2-40B4-BE49-F238E27FC236}">
              <a16:creationId xmlns:a16="http://schemas.microsoft.com/office/drawing/2014/main" id="{00000000-0008-0000-0000-0000F2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1104900</xdr:colOff>
      <xdr:row>9</xdr:row>
      <xdr:rowOff>0</xdr:rowOff>
    </xdr:from>
    <xdr:to>
      <xdr:col>2</xdr:col>
      <xdr:colOff>85725</xdr:colOff>
      <xdr:row>9</xdr:row>
      <xdr:rowOff>38100</xdr:rowOff>
    </xdr:to>
    <xdr:sp macro="" textlink="">
      <xdr:nvSpPr>
        <xdr:cNvPr id="17395" name="Text Box 53">
          <a:extLst>
            <a:ext uri="{FF2B5EF4-FFF2-40B4-BE49-F238E27FC236}">
              <a16:creationId xmlns:a16="http://schemas.microsoft.com/office/drawing/2014/main" id="{00000000-0008-0000-0000-0000F343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96" name="Text Box 25">
          <a:extLst>
            <a:ext uri="{FF2B5EF4-FFF2-40B4-BE49-F238E27FC236}">
              <a16:creationId xmlns:a16="http://schemas.microsoft.com/office/drawing/2014/main" id="{00000000-0008-0000-0000-0000F4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97" name="Text Box 53">
          <a:extLst>
            <a:ext uri="{FF2B5EF4-FFF2-40B4-BE49-F238E27FC236}">
              <a16:creationId xmlns:a16="http://schemas.microsoft.com/office/drawing/2014/main" id="{00000000-0008-0000-0000-0000F5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98" name="Text Box 25">
          <a:extLst>
            <a:ext uri="{FF2B5EF4-FFF2-40B4-BE49-F238E27FC236}">
              <a16:creationId xmlns:a16="http://schemas.microsoft.com/office/drawing/2014/main" id="{00000000-0008-0000-0000-0000F6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399" name="Text Box 53">
          <a:extLst>
            <a:ext uri="{FF2B5EF4-FFF2-40B4-BE49-F238E27FC236}">
              <a16:creationId xmlns:a16="http://schemas.microsoft.com/office/drawing/2014/main" id="{00000000-0008-0000-0000-0000F743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76200</xdr:rowOff>
    </xdr:to>
    <xdr:sp macro="" textlink="">
      <xdr:nvSpPr>
        <xdr:cNvPr id="17400" name="Text Box 25">
          <a:extLst>
            <a:ext uri="{FF2B5EF4-FFF2-40B4-BE49-F238E27FC236}">
              <a16:creationId xmlns:a16="http://schemas.microsoft.com/office/drawing/2014/main" id="{00000000-0008-0000-0000-0000F8430000}"/>
            </a:ext>
          </a:extLst>
        </xdr:cNvPr>
        <xdr:cNvSpPr txBox="1">
          <a:spLocks noChangeArrowheads="1"/>
        </xdr:cNvSpPr>
      </xdr:nvSpPr>
      <xdr:spPr bwMode="auto">
        <a:xfrm>
          <a:off x="2409825" y="704850"/>
          <a:ext cx="133350" cy="762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76200</xdr:rowOff>
    </xdr:to>
    <xdr:sp macro="" textlink="">
      <xdr:nvSpPr>
        <xdr:cNvPr id="17401" name="Text Box 53">
          <a:extLst>
            <a:ext uri="{FF2B5EF4-FFF2-40B4-BE49-F238E27FC236}">
              <a16:creationId xmlns:a16="http://schemas.microsoft.com/office/drawing/2014/main" id="{00000000-0008-0000-0000-0000F9430000}"/>
            </a:ext>
          </a:extLst>
        </xdr:cNvPr>
        <xdr:cNvSpPr txBox="1">
          <a:spLocks noChangeArrowheads="1"/>
        </xdr:cNvSpPr>
      </xdr:nvSpPr>
      <xdr:spPr bwMode="auto">
        <a:xfrm>
          <a:off x="2409825" y="704850"/>
          <a:ext cx="133350" cy="762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76200</xdr:rowOff>
    </xdr:to>
    <xdr:sp macro="" textlink="">
      <xdr:nvSpPr>
        <xdr:cNvPr id="17402" name="Text Box 25">
          <a:extLst>
            <a:ext uri="{FF2B5EF4-FFF2-40B4-BE49-F238E27FC236}">
              <a16:creationId xmlns:a16="http://schemas.microsoft.com/office/drawing/2014/main" id="{00000000-0008-0000-0000-0000FA430000}"/>
            </a:ext>
          </a:extLst>
        </xdr:cNvPr>
        <xdr:cNvSpPr txBox="1">
          <a:spLocks noChangeArrowheads="1"/>
        </xdr:cNvSpPr>
      </xdr:nvSpPr>
      <xdr:spPr bwMode="auto">
        <a:xfrm>
          <a:off x="2409825" y="704850"/>
          <a:ext cx="133350" cy="762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76200</xdr:rowOff>
    </xdr:to>
    <xdr:sp macro="" textlink="">
      <xdr:nvSpPr>
        <xdr:cNvPr id="17403" name="Text Box 53">
          <a:extLst>
            <a:ext uri="{FF2B5EF4-FFF2-40B4-BE49-F238E27FC236}">
              <a16:creationId xmlns:a16="http://schemas.microsoft.com/office/drawing/2014/main" id="{00000000-0008-0000-0000-0000FB430000}"/>
            </a:ext>
          </a:extLst>
        </xdr:cNvPr>
        <xdr:cNvSpPr txBox="1">
          <a:spLocks noChangeArrowheads="1"/>
        </xdr:cNvSpPr>
      </xdr:nvSpPr>
      <xdr:spPr bwMode="auto">
        <a:xfrm>
          <a:off x="2409825" y="704850"/>
          <a:ext cx="133350" cy="762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04" name="Text Box 25">
          <a:extLst>
            <a:ext uri="{FF2B5EF4-FFF2-40B4-BE49-F238E27FC236}">
              <a16:creationId xmlns:a16="http://schemas.microsoft.com/office/drawing/2014/main" id="{00000000-0008-0000-0000-0000FC43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05" name="Text Box 53">
          <a:extLst>
            <a:ext uri="{FF2B5EF4-FFF2-40B4-BE49-F238E27FC236}">
              <a16:creationId xmlns:a16="http://schemas.microsoft.com/office/drawing/2014/main" id="{00000000-0008-0000-0000-0000FD43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06" name="Text Box 25">
          <a:extLst>
            <a:ext uri="{FF2B5EF4-FFF2-40B4-BE49-F238E27FC236}">
              <a16:creationId xmlns:a16="http://schemas.microsoft.com/office/drawing/2014/main" id="{00000000-0008-0000-0000-0000FE43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07" name="Text Box 53">
          <a:extLst>
            <a:ext uri="{FF2B5EF4-FFF2-40B4-BE49-F238E27FC236}">
              <a16:creationId xmlns:a16="http://schemas.microsoft.com/office/drawing/2014/main" id="{00000000-0008-0000-0000-0000FF43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08" name="Text Box 25">
          <a:extLst>
            <a:ext uri="{FF2B5EF4-FFF2-40B4-BE49-F238E27FC236}">
              <a16:creationId xmlns:a16="http://schemas.microsoft.com/office/drawing/2014/main" id="{00000000-0008-0000-0000-000000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09" name="Text Box 53">
          <a:extLst>
            <a:ext uri="{FF2B5EF4-FFF2-40B4-BE49-F238E27FC236}">
              <a16:creationId xmlns:a16="http://schemas.microsoft.com/office/drawing/2014/main" id="{00000000-0008-0000-0000-000001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10" name="Text Box 25">
          <a:extLst>
            <a:ext uri="{FF2B5EF4-FFF2-40B4-BE49-F238E27FC236}">
              <a16:creationId xmlns:a16="http://schemas.microsoft.com/office/drawing/2014/main" id="{00000000-0008-0000-0000-000002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11" name="Text Box 53">
          <a:extLst>
            <a:ext uri="{FF2B5EF4-FFF2-40B4-BE49-F238E27FC236}">
              <a16:creationId xmlns:a16="http://schemas.microsoft.com/office/drawing/2014/main" id="{00000000-0008-0000-0000-000003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12" name="Text Box 25">
          <a:extLst>
            <a:ext uri="{FF2B5EF4-FFF2-40B4-BE49-F238E27FC236}">
              <a16:creationId xmlns:a16="http://schemas.microsoft.com/office/drawing/2014/main" id="{00000000-0008-0000-0000-000004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13" name="Text Box 53">
          <a:extLst>
            <a:ext uri="{FF2B5EF4-FFF2-40B4-BE49-F238E27FC236}">
              <a16:creationId xmlns:a16="http://schemas.microsoft.com/office/drawing/2014/main" id="{00000000-0008-0000-0000-000005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14" name="Text Box 25">
          <a:extLst>
            <a:ext uri="{FF2B5EF4-FFF2-40B4-BE49-F238E27FC236}">
              <a16:creationId xmlns:a16="http://schemas.microsoft.com/office/drawing/2014/main" id="{00000000-0008-0000-0000-000006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15" name="Text Box 53">
          <a:extLst>
            <a:ext uri="{FF2B5EF4-FFF2-40B4-BE49-F238E27FC236}">
              <a16:creationId xmlns:a16="http://schemas.microsoft.com/office/drawing/2014/main" id="{00000000-0008-0000-0000-000007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16" name="Text Box 25">
          <a:extLst>
            <a:ext uri="{FF2B5EF4-FFF2-40B4-BE49-F238E27FC236}">
              <a16:creationId xmlns:a16="http://schemas.microsoft.com/office/drawing/2014/main" id="{00000000-0008-0000-0000-000008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17" name="Text Box 53">
          <a:extLst>
            <a:ext uri="{FF2B5EF4-FFF2-40B4-BE49-F238E27FC236}">
              <a16:creationId xmlns:a16="http://schemas.microsoft.com/office/drawing/2014/main" id="{00000000-0008-0000-0000-000009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18" name="Text Box 25">
          <a:extLst>
            <a:ext uri="{FF2B5EF4-FFF2-40B4-BE49-F238E27FC236}">
              <a16:creationId xmlns:a16="http://schemas.microsoft.com/office/drawing/2014/main" id="{00000000-0008-0000-0000-00000A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38100</xdr:rowOff>
    </xdr:to>
    <xdr:sp macro="" textlink="">
      <xdr:nvSpPr>
        <xdr:cNvPr id="17419" name="Text Box 53">
          <a:extLst>
            <a:ext uri="{FF2B5EF4-FFF2-40B4-BE49-F238E27FC236}">
              <a16:creationId xmlns:a16="http://schemas.microsoft.com/office/drawing/2014/main" id="{00000000-0008-0000-0000-00000B440000}"/>
            </a:ext>
          </a:extLst>
        </xdr:cNvPr>
        <xdr:cNvSpPr txBox="1">
          <a:spLocks noChangeArrowheads="1"/>
        </xdr:cNvSpPr>
      </xdr:nvSpPr>
      <xdr:spPr bwMode="auto">
        <a:xfrm>
          <a:off x="2409825" y="704850"/>
          <a:ext cx="133350"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0" name="Text Box 25">
          <a:extLst>
            <a:ext uri="{FF2B5EF4-FFF2-40B4-BE49-F238E27FC236}">
              <a16:creationId xmlns:a16="http://schemas.microsoft.com/office/drawing/2014/main" id="{00000000-0008-0000-0000-00000C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1" name="Text Box 53">
          <a:extLst>
            <a:ext uri="{FF2B5EF4-FFF2-40B4-BE49-F238E27FC236}">
              <a16:creationId xmlns:a16="http://schemas.microsoft.com/office/drawing/2014/main" id="{00000000-0008-0000-0000-00000D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2" name="Text Box 25">
          <a:extLst>
            <a:ext uri="{FF2B5EF4-FFF2-40B4-BE49-F238E27FC236}">
              <a16:creationId xmlns:a16="http://schemas.microsoft.com/office/drawing/2014/main" id="{00000000-0008-0000-0000-00000E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3" name="Text Box 53">
          <a:extLst>
            <a:ext uri="{FF2B5EF4-FFF2-40B4-BE49-F238E27FC236}">
              <a16:creationId xmlns:a16="http://schemas.microsoft.com/office/drawing/2014/main" id="{00000000-0008-0000-0000-00000F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4" name="Text Box 25">
          <a:extLst>
            <a:ext uri="{FF2B5EF4-FFF2-40B4-BE49-F238E27FC236}">
              <a16:creationId xmlns:a16="http://schemas.microsoft.com/office/drawing/2014/main" id="{00000000-0008-0000-0000-000010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5" name="Text Box 53">
          <a:extLst>
            <a:ext uri="{FF2B5EF4-FFF2-40B4-BE49-F238E27FC236}">
              <a16:creationId xmlns:a16="http://schemas.microsoft.com/office/drawing/2014/main" id="{00000000-0008-0000-0000-000011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6" name="Text Box 25">
          <a:extLst>
            <a:ext uri="{FF2B5EF4-FFF2-40B4-BE49-F238E27FC236}">
              <a16:creationId xmlns:a16="http://schemas.microsoft.com/office/drawing/2014/main" id="{00000000-0008-0000-0000-000012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1247775</xdr:colOff>
      <xdr:row>9</xdr:row>
      <xdr:rowOff>38100</xdr:rowOff>
    </xdr:to>
    <xdr:sp macro="" textlink="">
      <xdr:nvSpPr>
        <xdr:cNvPr id="17427" name="Text Box 53">
          <a:extLst>
            <a:ext uri="{FF2B5EF4-FFF2-40B4-BE49-F238E27FC236}">
              <a16:creationId xmlns:a16="http://schemas.microsoft.com/office/drawing/2014/main" id="{00000000-0008-0000-0000-000013440000}"/>
            </a:ext>
          </a:extLst>
        </xdr:cNvPr>
        <xdr:cNvSpPr txBox="1">
          <a:spLocks noChangeArrowheads="1"/>
        </xdr:cNvSpPr>
      </xdr:nvSpPr>
      <xdr:spPr bwMode="auto">
        <a:xfrm>
          <a:off x="2409825" y="704850"/>
          <a:ext cx="123825" cy="381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76200</xdr:rowOff>
    </xdr:to>
    <xdr:sp macro="" textlink="">
      <xdr:nvSpPr>
        <xdr:cNvPr id="17428" name="Text Box 25">
          <a:extLst>
            <a:ext uri="{FF2B5EF4-FFF2-40B4-BE49-F238E27FC236}">
              <a16:creationId xmlns:a16="http://schemas.microsoft.com/office/drawing/2014/main" id="{00000000-0008-0000-0000-000014440000}"/>
            </a:ext>
          </a:extLst>
        </xdr:cNvPr>
        <xdr:cNvSpPr txBox="1">
          <a:spLocks noChangeArrowheads="1"/>
        </xdr:cNvSpPr>
      </xdr:nvSpPr>
      <xdr:spPr bwMode="auto">
        <a:xfrm>
          <a:off x="2409825" y="704850"/>
          <a:ext cx="133350" cy="762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76200</xdr:rowOff>
    </xdr:to>
    <xdr:sp macro="" textlink="">
      <xdr:nvSpPr>
        <xdr:cNvPr id="17429" name="Text Box 53">
          <a:extLst>
            <a:ext uri="{FF2B5EF4-FFF2-40B4-BE49-F238E27FC236}">
              <a16:creationId xmlns:a16="http://schemas.microsoft.com/office/drawing/2014/main" id="{00000000-0008-0000-0000-000015440000}"/>
            </a:ext>
          </a:extLst>
        </xdr:cNvPr>
        <xdr:cNvSpPr txBox="1">
          <a:spLocks noChangeArrowheads="1"/>
        </xdr:cNvSpPr>
      </xdr:nvSpPr>
      <xdr:spPr bwMode="auto">
        <a:xfrm>
          <a:off x="2409825" y="704850"/>
          <a:ext cx="133350" cy="76200"/>
        </a:xfrm>
        <a:prstGeom prst="rect">
          <a:avLst/>
        </a:prstGeom>
        <a:noFill/>
        <a:ln w="9525">
          <a:noFill/>
          <a:miter lim="800000"/>
          <a:headEnd/>
          <a:tailEnd/>
        </a:ln>
      </xdr:spPr>
    </xdr:sp>
    <xdr:clientData/>
  </xdr:twoCellAnchor>
  <xdr:twoCellAnchor editAs="oneCell">
    <xdr:from>
      <xdr:col>2</xdr:col>
      <xdr:colOff>1123950</xdr:colOff>
      <xdr:row>9</xdr:row>
      <xdr:rowOff>0</xdr:rowOff>
    </xdr:from>
    <xdr:to>
      <xdr:col>2</xdr:col>
      <xdr:colOff>1257300</xdr:colOff>
      <xdr:row>9</xdr:row>
      <xdr:rowOff>76200</xdr:rowOff>
    </xdr:to>
    <xdr:sp macro="" textlink="">
      <xdr:nvSpPr>
        <xdr:cNvPr id="17430" name="Text Box 25">
          <a:extLst>
            <a:ext uri="{FF2B5EF4-FFF2-40B4-BE49-F238E27FC236}">
              <a16:creationId xmlns:a16="http://schemas.microsoft.com/office/drawing/2014/main" id="{00000000-0008-0000-0000-000016440000}"/>
            </a:ext>
          </a:extLst>
        </xdr:cNvPr>
        <xdr:cNvSpPr txBox="1">
          <a:spLocks noChangeArrowheads="1"/>
        </xdr:cNvSpPr>
      </xdr:nvSpPr>
      <xdr:spPr bwMode="auto">
        <a:xfrm>
          <a:off x="2409825" y="704850"/>
          <a:ext cx="133350" cy="762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1" name="Text Box 25">
          <a:extLst>
            <a:ext uri="{FF2B5EF4-FFF2-40B4-BE49-F238E27FC236}">
              <a16:creationId xmlns:a16="http://schemas.microsoft.com/office/drawing/2014/main" id="{00000000-0008-0000-0000-000017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2" name="Text Box 53">
          <a:extLst>
            <a:ext uri="{FF2B5EF4-FFF2-40B4-BE49-F238E27FC236}">
              <a16:creationId xmlns:a16="http://schemas.microsoft.com/office/drawing/2014/main" id="{00000000-0008-0000-0000-000018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3" name="Text Box 25">
          <a:extLst>
            <a:ext uri="{FF2B5EF4-FFF2-40B4-BE49-F238E27FC236}">
              <a16:creationId xmlns:a16="http://schemas.microsoft.com/office/drawing/2014/main" id="{00000000-0008-0000-0000-000019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4" name="Text Box 53">
          <a:extLst>
            <a:ext uri="{FF2B5EF4-FFF2-40B4-BE49-F238E27FC236}">
              <a16:creationId xmlns:a16="http://schemas.microsoft.com/office/drawing/2014/main" id="{00000000-0008-0000-0000-00001A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5" name="Text Box 25">
          <a:extLst>
            <a:ext uri="{FF2B5EF4-FFF2-40B4-BE49-F238E27FC236}">
              <a16:creationId xmlns:a16="http://schemas.microsoft.com/office/drawing/2014/main" id="{00000000-0008-0000-0000-00001B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6" name="Text Box 53">
          <a:extLst>
            <a:ext uri="{FF2B5EF4-FFF2-40B4-BE49-F238E27FC236}">
              <a16:creationId xmlns:a16="http://schemas.microsoft.com/office/drawing/2014/main" id="{00000000-0008-0000-0000-00001C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7" name="Text Box 25">
          <a:extLst>
            <a:ext uri="{FF2B5EF4-FFF2-40B4-BE49-F238E27FC236}">
              <a16:creationId xmlns:a16="http://schemas.microsoft.com/office/drawing/2014/main" id="{00000000-0008-0000-0000-00001D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8" name="Text Box 53">
          <a:extLst>
            <a:ext uri="{FF2B5EF4-FFF2-40B4-BE49-F238E27FC236}">
              <a16:creationId xmlns:a16="http://schemas.microsoft.com/office/drawing/2014/main" id="{00000000-0008-0000-0000-00001E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39" name="Text Box 25">
          <a:extLst>
            <a:ext uri="{FF2B5EF4-FFF2-40B4-BE49-F238E27FC236}">
              <a16:creationId xmlns:a16="http://schemas.microsoft.com/office/drawing/2014/main" id="{00000000-0008-0000-0000-00001F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40" name="Text Box 53">
          <a:extLst>
            <a:ext uri="{FF2B5EF4-FFF2-40B4-BE49-F238E27FC236}">
              <a16:creationId xmlns:a16="http://schemas.microsoft.com/office/drawing/2014/main" id="{00000000-0008-0000-0000-000020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41" name="Text Box 25">
          <a:extLst>
            <a:ext uri="{FF2B5EF4-FFF2-40B4-BE49-F238E27FC236}">
              <a16:creationId xmlns:a16="http://schemas.microsoft.com/office/drawing/2014/main" id="{00000000-0008-0000-0000-000021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85725</xdr:colOff>
      <xdr:row>9</xdr:row>
      <xdr:rowOff>38100</xdr:rowOff>
    </xdr:to>
    <xdr:sp macro="" textlink="">
      <xdr:nvSpPr>
        <xdr:cNvPr id="17442" name="Text Box 53">
          <a:extLst>
            <a:ext uri="{FF2B5EF4-FFF2-40B4-BE49-F238E27FC236}">
              <a16:creationId xmlns:a16="http://schemas.microsoft.com/office/drawing/2014/main" id="{00000000-0008-0000-0000-000022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43" name="Text Box 25">
          <a:extLst>
            <a:ext uri="{FF2B5EF4-FFF2-40B4-BE49-F238E27FC236}">
              <a16:creationId xmlns:a16="http://schemas.microsoft.com/office/drawing/2014/main" id="{00000000-0008-0000-0000-000023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44" name="Text Box 53">
          <a:extLst>
            <a:ext uri="{FF2B5EF4-FFF2-40B4-BE49-F238E27FC236}">
              <a16:creationId xmlns:a16="http://schemas.microsoft.com/office/drawing/2014/main" id="{00000000-0008-0000-0000-000024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45" name="Text Box 25">
          <a:extLst>
            <a:ext uri="{FF2B5EF4-FFF2-40B4-BE49-F238E27FC236}">
              <a16:creationId xmlns:a16="http://schemas.microsoft.com/office/drawing/2014/main" id="{00000000-0008-0000-0000-000025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46" name="Text Box 53">
          <a:extLst>
            <a:ext uri="{FF2B5EF4-FFF2-40B4-BE49-F238E27FC236}">
              <a16:creationId xmlns:a16="http://schemas.microsoft.com/office/drawing/2014/main" id="{00000000-0008-0000-0000-000026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47" name="Text Box 25">
          <a:extLst>
            <a:ext uri="{FF2B5EF4-FFF2-40B4-BE49-F238E27FC236}">
              <a16:creationId xmlns:a16="http://schemas.microsoft.com/office/drawing/2014/main" id="{00000000-0008-0000-0000-000027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48" name="Text Box 53">
          <a:extLst>
            <a:ext uri="{FF2B5EF4-FFF2-40B4-BE49-F238E27FC236}">
              <a16:creationId xmlns:a16="http://schemas.microsoft.com/office/drawing/2014/main" id="{00000000-0008-0000-0000-000028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49" name="Text Box 25">
          <a:extLst>
            <a:ext uri="{FF2B5EF4-FFF2-40B4-BE49-F238E27FC236}">
              <a16:creationId xmlns:a16="http://schemas.microsoft.com/office/drawing/2014/main" id="{00000000-0008-0000-0000-000029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50" name="Text Box 53">
          <a:extLst>
            <a:ext uri="{FF2B5EF4-FFF2-40B4-BE49-F238E27FC236}">
              <a16:creationId xmlns:a16="http://schemas.microsoft.com/office/drawing/2014/main" id="{00000000-0008-0000-0000-00002A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51" name="Text Box 25">
          <a:extLst>
            <a:ext uri="{FF2B5EF4-FFF2-40B4-BE49-F238E27FC236}">
              <a16:creationId xmlns:a16="http://schemas.microsoft.com/office/drawing/2014/main" id="{00000000-0008-0000-0000-00002B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52" name="Text Box 53">
          <a:extLst>
            <a:ext uri="{FF2B5EF4-FFF2-40B4-BE49-F238E27FC236}">
              <a16:creationId xmlns:a16="http://schemas.microsoft.com/office/drawing/2014/main" id="{00000000-0008-0000-0000-00002C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53" name="Text Box 25">
          <a:extLst>
            <a:ext uri="{FF2B5EF4-FFF2-40B4-BE49-F238E27FC236}">
              <a16:creationId xmlns:a16="http://schemas.microsoft.com/office/drawing/2014/main" id="{00000000-0008-0000-0000-00002D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1114425</xdr:colOff>
      <xdr:row>9</xdr:row>
      <xdr:rowOff>0</xdr:rowOff>
    </xdr:from>
    <xdr:to>
      <xdr:col>2</xdr:col>
      <xdr:colOff>76200</xdr:colOff>
      <xdr:row>9</xdr:row>
      <xdr:rowOff>38100</xdr:rowOff>
    </xdr:to>
    <xdr:sp macro="" textlink="">
      <xdr:nvSpPr>
        <xdr:cNvPr id="17454" name="Text Box 53">
          <a:extLst>
            <a:ext uri="{FF2B5EF4-FFF2-40B4-BE49-F238E27FC236}">
              <a16:creationId xmlns:a16="http://schemas.microsoft.com/office/drawing/2014/main" id="{00000000-0008-0000-0000-00002E440000}"/>
            </a:ext>
          </a:extLst>
        </xdr:cNvPr>
        <xdr:cNvSpPr txBox="1">
          <a:spLocks noChangeArrowheads="1"/>
        </xdr:cNvSpPr>
      </xdr:nvSpPr>
      <xdr:spPr bwMode="auto">
        <a:xfrm>
          <a:off x="1285875" y="704850"/>
          <a:ext cx="76200" cy="38100"/>
        </a:xfrm>
        <a:prstGeom prst="rect">
          <a:avLst/>
        </a:prstGeom>
        <a:noFill/>
        <a:ln w="9525">
          <a:noFill/>
          <a:miter lim="800000"/>
          <a:headEnd/>
          <a:tailEnd/>
        </a:ln>
      </xdr:spPr>
    </xdr:sp>
    <xdr:clientData/>
  </xdr:twoCellAnchor>
  <xdr:twoCellAnchor editAs="oneCell">
    <xdr:from>
      <xdr:col>1</xdr:col>
      <xdr:colOff>1123950</xdr:colOff>
      <xdr:row>9</xdr:row>
      <xdr:rowOff>0</xdr:rowOff>
    </xdr:from>
    <xdr:to>
      <xdr:col>2</xdr:col>
      <xdr:colOff>85725</xdr:colOff>
      <xdr:row>9</xdr:row>
      <xdr:rowOff>38100</xdr:rowOff>
    </xdr:to>
    <xdr:sp macro="" textlink="">
      <xdr:nvSpPr>
        <xdr:cNvPr id="17455" name="Text Box 25">
          <a:extLst>
            <a:ext uri="{FF2B5EF4-FFF2-40B4-BE49-F238E27FC236}">
              <a16:creationId xmlns:a16="http://schemas.microsoft.com/office/drawing/2014/main" id="{00000000-0008-0000-0000-00002F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1123950</xdr:colOff>
      <xdr:row>9</xdr:row>
      <xdr:rowOff>0</xdr:rowOff>
    </xdr:from>
    <xdr:to>
      <xdr:col>2</xdr:col>
      <xdr:colOff>85725</xdr:colOff>
      <xdr:row>9</xdr:row>
      <xdr:rowOff>38100</xdr:rowOff>
    </xdr:to>
    <xdr:sp macro="" textlink="">
      <xdr:nvSpPr>
        <xdr:cNvPr id="17456" name="Text Box 53">
          <a:extLst>
            <a:ext uri="{FF2B5EF4-FFF2-40B4-BE49-F238E27FC236}">
              <a16:creationId xmlns:a16="http://schemas.microsoft.com/office/drawing/2014/main" id="{00000000-0008-0000-0000-000030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1123950</xdr:colOff>
      <xdr:row>9</xdr:row>
      <xdr:rowOff>0</xdr:rowOff>
    </xdr:from>
    <xdr:to>
      <xdr:col>2</xdr:col>
      <xdr:colOff>85725</xdr:colOff>
      <xdr:row>9</xdr:row>
      <xdr:rowOff>38100</xdr:rowOff>
    </xdr:to>
    <xdr:sp macro="" textlink="">
      <xdr:nvSpPr>
        <xdr:cNvPr id="17457" name="Text Box 25">
          <a:extLst>
            <a:ext uri="{FF2B5EF4-FFF2-40B4-BE49-F238E27FC236}">
              <a16:creationId xmlns:a16="http://schemas.microsoft.com/office/drawing/2014/main" id="{00000000-0008-0000-0000-000031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1123950</xdr:colOff>
      <xdr:row>9</xdr:row>
      <xdr:rowOff>0</xdr:rowOff>
    </xdr:from>
    <xdr:to>
      <xdr:col>2</xdr:col>
      <xdr:colOff>85725</xdr:colOff>
      <xdr:row>9</xdr:row>
      <xdr:rowOff>38100</xdr:rowOff>
    </xdr:to>
    <xdr:sp macro="" textlink="">
      <xdr:nvSpPr>
        <xdr:cNvPr id="17458" name="Text Box 53">
          <a:extLst>
            <a:ext uri="{FF2B5EF4-FFF2-40B4-BE49-F238E27FC236}">
              <a16:creationId xmlns:a16="http://schemas.microsoft.com/office/drawing/2014/main" id="{00000000-0008-0000-0000-000032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xdr:col>
      <xdr:colOff>1123950</xdr:colOff>
      <xdr:row>9</xdr:row>
      <xdr:rowOff>0</xdr:rowOff>
    </xdr:from>
    <xdr:to>
      <xdr:col>2</xdr:col>
      <xdr:colOff>85725</xdr:colOff>
      <xdr:row>9</xdr:row>
      <xdr:rowOff>38100</xdr:rowOff>
    </xdr:to>
    <xdr:sp macro="" textlink="">
      <xdr:nvSpPr>
        <xdr:cNvPr id="17459" name="Text Box 25">
          <a:extLst>
            <a:ext uri="{FF2B5EF4-FFF2-40B4-BE49-F238E27FC236}">
              <a16:creationId xmlns:a16="http://schemas.microsoft.com/office/drawing/2014/main" id="{00000000-0008-0000-0000-000033440000}"/>
            </a:ext>
          </a:extLst>
        </xdr:cNvPr>
        <xdr:cNvSpPr txBox="1">
          <a:spLocks noChangeArrowheads="1"/>
        </xdr:cNvSpPr>
      </xdr:nvSpPr>
      <xdr:spPr bwMode="auto">
        <a:xfrm>
          <a:off x="1285875" y="704850"/>
          <a:ext cx="85725" cy="38100"/>
        </a:xfrm>
        <a:prstGeom prst="rect">
          <a:avLst/>
        </a:prstGeom>
        <a:noFill/>
        <a:ln w="9525">
          <a:noFill/>
          <a:miter lim="800000"/>
          <a:headEnd/>
          <a:tailEnd/>
        </a:ln>
      </xdr:spPr>
    </xdr:sp>
    <xdr:clientData/>
  </xdr:twoCellAnchor>
  <xdr:twoCellAnchor editAs="oneCell">
    <xdr:from>
      <xdr:col>16</xdr:col>
      <xdr:colOff>628650</xdr:colOff>
      <xdr:row>9</xdr:row>
      <xdr:rowOff>0</xdr:rowOff>
    </xdr:from>
    <xdr:to>
      <xdr:col>16</xdr:col>
      <xdr:colOff>714375</xdr:colOff>
      <xdr:row>9</xdr:row>
      <xdr:rowOff>38100</xdr:rowOff>
    </xdr:to>
    <xdr:sp macro="" textlink="">
      <xdr:nvSpPr>
        <xdr:cNvPr id="17460" name="Text Box 53">
          <a:extLst>
            <a:ext uri="{FF2B5EF4-FFF2-40B4-BE49-F238E27FC236}">
              <a16:creationId xmlns:a16="http://schemas.microsoft.com/office/drawing/2014/main" id="{00000000-0008-0000-0000-000034440000}"/>
            </a:ext>
          </a:extLst>
        </xdr:cNvPr>
        <xdr:cNvSpPr txBox="1">
          <a:spLocks noChangeArrowheads="1"/>
        </xdr:cNvSpPr>
      </xdr:nvSpPr>
      <xdr:spPr bwMode="auto">
        <a:xfrm>
          <a:off x="13087350" y="2114550"/>
          <a:ext cx="85725" cy="38100"/>
        </a:xfrm>
        <a:prstGeom prst="rect">
          <a:avLst/>
        </a:prstGeom>
        <a:noFill/>
        <a:ln w="9525">
          <a:noFill/>
          <a:miter lim="800000"/>
          <a:headEnd/>
          <a:tailEnd/>
        </a:ln>
      </xdr:spPr>
    </xdr:sp>
    <xdr:clientData/>
  </xdr:twoCellAnchor>
  <xdr:twoCellAnchor editAs="oneCell">
    <xdr:from>
      <xdr:col>0</xdr:col>
      <xdr:colOff>57149</xdr:colOff>
      <xdr:row>0</xdr:row>
      <xdr:rowOff>0</xdr:rowOff>
    </xdr:from>
    <xdr:to>
      <xdr:col>3</xdr:col>
      <xdr:colOff>257175</xdr:colOff>
      <xdr:row>4</xdr:row>
      <xdr:rowOff>66674</xdr:rowOff>
    </xdr:to>
    <xdr:pic>
      <xdr:nvPicPr>
        <xdr:cNvPr id="92" name="Imagem 91">
          <a:extLst>
            <a:ext uri="{FF2B5EF4-FFF2-40B4-BE49-F238E27FC236}">
              <a16:creationId xmlns:a16="http://schemas.microsoft.com/office/drawing/2014/main" id="{00000000-0008-0000-0000-00005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 y="0"/>
          <a:ext cx="3143251" cy="11334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414507</xdr:colOff>
      <xdr:row>1</xdr:row>
      <xdr:rowOff>172237</xdr:rowOff>
    </xdr:from>
    <xdr:to>
      <xdr:col>14</xdr:col>
      <xdr:colOff>1490638</xdr:colOff>
      <xdr:row>3</xdr:row>
      <xdr:rowOff>63380</xdr:rowOff>
    </xdr:to>
    <xdr:pic>
      <xdr:nvPicPr>
        <xdr:cNvPr id="2" name="Picture 1">
          <a:extLst>
            <a:ext uri="{FF2B5EF4-FFF2-40B4-BE49-F238E27FC236}">
              <a16:creationId xmlns:a16="http://schemas.microsoft.com/office/drawing/2014/main" id="{2185B93F-4E86-45CA-8492-2E5C15EA33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8907" y="362737"/>
          <a:ext cx="199831" cy="272143"/>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twoCellAnchor>
    <xdr:from>
      <xdr:col>4</xdr:col>
      <xdr:colOff>219076</xdr:colOff>
      <xdr:row>6708</xdr:row>
      <xdr:rowOff>19050</xdr:rowOff>
    </xdr:from>
    <xdr:to>
      <xdr:col>4</xdr:col>
      <xdr:colOff>752476</xdr:colOff>
      <xdr:row>6708</xdr:row>
      <xdr:rowOff>180975</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8ABC0C83-8837-403C-9F8C-D2F2697DF594}"/>
            </a:ext>
          </a:extLst>
        </xdr:cNvPr>
        <xdr:cNvSpPr/>
      </xdr:nvSpPr>
      <xdr:spPr bwMode="auto">
        <a:xfrm>
          <a:off x="2657476" y="1277893050"/>
          <a:ext cx="3905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6708</xdr:row>
      <xdr:rowOff>200025</xdr:rowOff>
    </xdr:from>
    <xdr:to>
      <xdr:col>4</xdr:col>
      <xdr:colOff>752475</xdr:colOff>
      <xdr:row>6708</xdr:row>
      <xdr:rowOff>342900</xdr:rowOff>
    </xdr:to>
    <xdr:sp macro="" textlink="">
      <xdr:nvSpPr>
        <xdr:cNvPr id="4" name="Retângulo 3">
          <a:hlinkClick xmlns:r="http://schemas.openxmlformats.org/officeDocument/2006/relationships" r:id="rId3"/>
          <a:extLst>
            <a:ext uri="{FF2B5EF4-FFF2-40B4-BE49-F238E27FC236}">
              <a16:creationId xmlns:a16="http://schemas.microsoft.com/office/drawing/2014/main" id="{9137FB84-C083-435D-ABA2-D722EECA4579}"/>
            </a:ext>
          </a:extLst>
        </xdr:cNvPr>
        <xdr:cNvSpPr/>
      </xdr:nvSpPr>
      <xdr:spPr bwMode="auto">
        <a:xfrm>
          <a:off x="2686050" y="1278064500"/>
          <a:ext cx="361950" cy="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2195</xdr:row>
      <xdr:rowOff>19050</xdr:rowOff>
    </xdr:from>
    <xdr:to>
      <xdr:col>4</xdr:col>
      <xdr:colOff>647701</xdr:colOff>
      <xdr:row>2195</xdr:row>
      <xdr:rowOff>180975</xdr:rowOff>
    </xdr:to>
    <xdr:sp macro="" textlink="">
      <xdr:nvSpPr>
        <xdr:cNvPr id="5" name="Retângulo 4">
          <a:hlinkClick xmlns:r="http://schemas.openxmlformats.org/officeDocument/2006/relationships" r:id="rId4"/>
          <a:extLst>
            <a:ext uri="{FF2B5EF4-FFF2-40B4-BE49-F238E27FC236}">
              <a16:creationId xmlns:a16="http://schemas.microsoft.com/office/drawing/2014/main" id="{07A3495F-B3F8-4183-AE0D-BDF6FCED1337}"/>
            </a:ext>
          </a:extLst>
        </xdr:cNvPr>
        <xdr:cNvSpPr/>
      </xdr:nvSpPr>
      <xdr:spPr bwMode="auto">
        <a:xfrm>
          <a:off x="2657476" y="418166550"/>
          <a:ext cx="3905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2195</xdr:row>
      <xdr:rowOff>200025</xdr:rowOff>
    </xdr:from>
    <xdr:to>
      <xdr:col>4</xdr:col>
      <xdr:colOff>647700</xdr:colOff>
      <xdr:row>2195</xdr:row>
      <xdr:rowOff>342900</xdr:rowOff>
    </xdr:to>
    <xdr:sp macro="" textlink="">
      <xdr:nvSpPr>
        <xdr:cNvPr id="6" name="Retângulo 5">
          <a:hlinkClick xmlns:r="http://schemas.openxmlformats.org/officeDocument/2006/relationships" r:id="rId5"/>
          <a:extLst>
            <a:ext uri="{FF2B5EF4-FFF2-40B4-BE49-F238E27FC236}">
              <a16:creationId xmlns:a16="http://schemas.microsoft.com/office/drawing/2014/main" id="{763E6B3D-CB85-41A6-B873-582E1EB1D397}"/>
            </a:ext>
          </a:extLst>
        </xdr:cNvPr>
        <xdr:cNvSpPr/>
      </xdr:nvSpPr>
      <xdr:spPr bwMode="auto">
        <a:xfrm>
          <a:off x="2686050" y="418338000"/>
          <a:ext cx="361950" cy="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2196</xdr:row>
      <xdr:rowOff>19050</xdr:rowOff>
    </xdr:from>
    <xdr:to>
      <xdr:col>4</xdr:col>
      <xdr:colOff>647701</xdr:colOff>
      <xdr:row>2196</xdr:row>
      <xdr:rowOff>180975</xdr:rowOff>
    </xdr:to>
    <xdr:sp macro="" textlink="">
      <xdr:nvSpPr>
        <xdr:cNvPr id="7" name="Retângulo 6">
          <a:hlinkClick xmlns:r="http://schemas.openxmlformats.org/officeDocument/2006/relationships" r:id="rId4"/>
          <a:extLst>
            <a:ext uri="{FF2B5EF4-FFF2-40B4-BE49-F238E27FC236}">
              <a16:creationId xmlns:a16="http://schemas.microsoft.com/office/drawing/2014/main" id="{372C8CE4-5D5C-431E-96F7-5BCAE1098970}"/>
            </a:ext>
          </a:extLst>
        </xdr:cNvPr>
        <xdr:cNvSpPr/>
      </xdr:nvSpPr>
      <xdr:spPr bwMode="auto">
        <a:xfrm>
          <a:off x="2657476" y="418357050"/>
          <a:ext cx="3905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2196</xdr:row>
      <xdr:rowOff>200025</xdr:rowOff>
    </xdr:from>
    <xdr:to>
      <xdr:col>4</xdr:col>
      <xdr:colOff>647700</xdr:colOff>
      <xdr:row>2196</xdr:row>
      <xdr:rowOff>342900</xdr:rowOff>
    </xdr:to>
    <xdr:sp macro="" textlink="">
      <xdr:nvSpPr>
        <xdr:cNvPr id="8" name="Retângulo 7">
          <a:hlinkClick xmlns:r="http://schemas.openxmlformats.org/officeDocument/2006/relationships" r:id="rId5"/>
          <a:extLst>
            <a:ext uri="{FF2B5EF4-FFF2-40B4-BE49-F238E27FC236}">
              <a16:creationId xmlns:a16="http://schemas.microsoft.com/office/drawing/2014/main" id="{41B4EE99-F1A8-4877-B2A3-FADDA83A6720}"/>
            </a:ext>
          </a:extLst>
        </xdr:cNvPr>
        <xdr:cNvSpPr/>
      </xdr:nvSpPr>
      <xdr:spPr bwMode="auto">
        <a:xfrm>
          <a:off x="2686050" y="418528500"/>
          <a:ext cx="361950" cy="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2226</xdr:row>
      <xdr:rowOff>19050</xdr:rowOff>
    </xdr:from>
    <xdr:to>
      <xdr:col>4</xdr:col>
      <xdr:colOff>647701</xdr:colOff>
      <xdr:row>2226</xdr:row>
      <xdr:rowOff>180975</xdr:rowOff>
    </xdr:to>
    <xdr:sp macro="" textlink="">
      <xdr:nvSpPr>
        <xdr:cNvPr id="9" name="Retângulo 8">
          <a:hlinkClick xmlns:r="http://schemas.openxmlformats.org/officeDocument/2006/relationships" r:id="rId4"/>
          <a:extLst>
            <a:ext uri="{FF2B5EF4-FFF2-40B4-BE49-F238E27FC236}">
              <a16:creationId xmlns:a16="http://schemas.microsoft.com/office/drawing/2014/main" id="{8952FC51-BDC9-45D8-9968-661B655B03C7}"/>
            </a:ext>
          </a:extLst>
        </xdr:cNvPr>
        <xdr:cNvSpPr/>
      </xdr:nvSpPr>
      <xdr:spPr bwMode="auto">
        <a:xfrm>
          <a:off x="2657476" y="424072050"/>
          <a:ext cx="3905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2226</xdr:row>
      <xdr:rowOff>200025</xdr:rowOff>
    </xdr:from>
    <xdr:to>
      <xdr:col>4</xdr:col>
      <xdr:colOff>647700</xdr:colOff>
      <xdr:row>2226</xdr:row>
      <xdr:rowOff>342900</xdr:rowOff>
    </xdr:to>
    <xdr:sp macro="" textlink="">
      <xdr:nvSpPr>
        <xdr:cNvPr id="10" name="Retângulo 9">
          <a:hlinkClick xmlns:r="http://schemas.openxmlformats.org/officeDocument/2006/relationships" r:id="rId5"/>
          <a:extLst>
            <a:ext uri="{FF2B5EF4-FFF2-40B4-BE49-F238E27FC236}">
              <a16:creationId xmlns:a16="http://schemas.microsoft.com/office/drawing/2014/main" id="{DADD50E7-FD10-4EAB-93B5-924BE7D558EE}"/>
            </a:ext>
          </a:extLst>
        </xdr:cNvPr>
        <xdr:cNvSpPr/>
      </xdr:nvSpPr>
      <xdr:spPr bwMode="auto">
        <a:xfrm>
          <a:off x="2686050" y="424243500"/>
          <a:ext cx="361950" cy="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227</xdr:row>
      <xdr:rowOff>19050</xdr:rowOff>
    </xdr:from>
    <xdr:to>
      <xdr:col>4</xdr:col>
      <xdr:colOff>752476</xdr:colOff>
      <xdr:row>227</xdr:row>
      <xdr:rowOff>180975</xdr:rowOff>
    </xdr:to>
    <xdr:sp macro="" textlink="">
      <xdr:nvSpPr>
        <xdr:cNvPr id="11" name="Retângulo 10">
          <a:hlinkClick xmlns:r="http://schemas.openxmlformats.org/officeDocument/2006/relationships" r:id="rId6"/>
          <a:extLst>
            <a:ext uri="{FF2B5EF4-FFF2-40B4-BE49-F238E27FC236}">
              <a16:creationId xmlns:a16="http://schemas.microsoft.com/office/drawing/2014/main" id="{B4BA248C-08CC-4FE7-B21E-494A36760914}"/>
            </a:ext>
          </a:extLst>
        </xdr:cNvPr>
        <xdr:cNvSpPr/>
      </xdr:nvSpPr>
      <xdr:spPr bwMode="auto">
        <a:xfrm>
          <a:off x="2657476" y="43262550"/>
          <a:ext cx="3905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227</xdr:row>
      <xdr:rowOff>200025</xdr:rowOff>
    </xdr:from>
    <xdr:to>
      <xdr:col>4</xdr:col>
      <xdr:colOff>752475</xdr:colOff>
      <xdr:row>227</xdr:row>
      <xdr:rowOff>342900</xdr:rowOff>
    </xdr:to>
    <xdr:sp macro="" textlink="">
      <xdr:nvSpPr>
        <xdr:cNvPr id="12" name="Retângulo 11">
          <a:hlinkClick xmlns:r="http://schemas.openxmlformats.org/officeDocument/2006/relationships" r:id="rId7"/>
          <a:extLst>
            <a:ext uri="{FF2B5EF4-FFF2-40B4-BE49-F238E27FC236}">
              <a16:creationId xmlns:a16="http://schemas.microsoft.com/office/drawing/2014/main" id="{AD99D7CD-373F-4839-839D-B238C85C7AFE}"/>
            </a:ext>
          </a:extLst>
        </xdr:cNvPr>
        <xdr:cNvSpPr/>
      </xdr:nvSpPr>
      <xdr:spPr bwMode="auto">
        <a:xfrm>
          <a:off x="2686050" y="43434000"/>
          <a:ext cx="361950" cy="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4178</xdr:row>
      <xdr:rowOff>19050</xdr:rowOff>
    </xdr:from>
    <xdr:to>
      <xdr:col>4</xdr:col>
      <xdr:colOff>752476</xdr:colOff>
      <xdr:row>4178</xdr:row>
      <xdr:rowOff>180975</xdr:rowOff>
    </xdr:to>
    <xdr:sp macro="" textlink="">
      <xdr:nvSpPr>
        <xdr:cNvPr id="13" name="Retângulo 12">
          <a:hlinkClick xmlns:r="http://schemas.openxmlformats.org/officeDocument/2006/relationships" r:id="rId6"/>
          <a:extLst>
            <a:ext uri="{FF2B5EF4-FFF2-40B4-BE49-F238E27FC236}">
              <a16:creationId xmlns:a16="http://schemas.microsoft.com/office/drawing/2014/main" id="{57853DC9-C7CF-4C22-92EB-44AB61DD597F}"/>
            </a:ext>
          </a:extLst>
        </xdr:cNvPr>
        <xdr:cNvSpPr/>
      </xdr:nvSpPr>
      <xdr:spPr bwMode="auto">
        <a:xfrm>
          <a:off x="2657476" y="795928050"/>
          <a:ext cx="3905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4178</xdr:row>
      <xdr:rowOff>200025</xdr:rowOff>
    </xdr:from>
    <xdr:to>
      <xdr:col>4</xdr:col>
      <xdr:colOff>752475</xdr:colOff>
      <xdr:row>4178</xdr:row>
      <xdr:rowOff>342900</xdr:rowOff>
    </xdr:to>
    <xdr:sp macro="" textlink="">
      <xdr:nvSpPr>
        <xdr:cNvPr id="14" name="Retângulo 13">
          <a:hlinkClick xmlns:r="http://schemas.openxmlformats.org/officeDocument/2006/relationships" r:id="rId7"/>
          <a:extLst>
            <a:ext uri="{FF2B5EF4-FFF2-40B4-BE49-F238E27FC236}">
              <a16:creationId xmlns:a16="http://schemas.microsoft.com/office/drawing/2014/main" id="{162BCE47-D07D-4E4F-985D-A21A89CDE4F2}"/>
            </a:ext>
          </a:extLst>
        </xdr:cNvPr>
        <xdr:cNvSpPr/>
      </xdr:nvSpPr>
      <xdr:spPr bwMode="auto">
        <a:xfrm>
          <a:off x="2686050" y="796099500"/>
          <a:ext cx="361950" cy="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oneCellAnchor>
    <xdr:from>
      <xdr:col>0</xdr:col>
      <xdr:colOff>0</xdr:colOff>
      <xdr:row>6734</xdr:row>
      <xdr:rowOff>0</xdr:rowOff>
    </xdr:from>
    <xdr:ext cx="38100" cy="152400"/>
    <xdr:pic>
      <xdr:nvPicPr>
        <xdr:cNvPr id="15" name="Imagem 14" descr="https://sei.ans.gov.br/infra_css/imagens/espaco.gif">
          <a:extLst>
            <a:ext uri="{FF2B5EF4-FFF2-40B4-BE49-F238E27FC236}">
              <a16:creationId xmlns:a16="http://schemas.microsoft.com/office/drawing/2014/main" id="{2D2416C5-2CEF-45DA-88D8-E2A2D4E4C7F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6" name="Imagem 15" descr="https://sei.ans.gov.br/infra_css/imagens/espaco.gif">
          <a:extLst>
            <a:ext uri="{FF2B5EF4-FFF2-40B4-BE49-F238E27FC236}">
              <a16:creationId xmlns:a16="http://schemas.microsoft.com/office/drawing/2014/main" id="{6BCFC0F2-B3B0-4E48-8CFA-0E7B90B0083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7" name="Imagem 16" descr="https://sei.ans.gov.br/infra_css/imagens/espaco.gif">
          <a:extLst>
            <a:ext uri="{FF2B5EF4-FFF2-40B4-BE49-F238E27FC236}">
              <a16:creationId xmlns:a16="http://schemas.microsoft.com/office/drawing/2014/main" id="{9C8542B6-C588-49ED-9588-6460017F764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8" name="Imagem 17" descr="https://sei.ans.gov.br/infra_css/imagens/espaco.gif">
          <a:extLst>
            <a:ext uri="{FF2B5EF4-FFF2-40B4-BE49-F238E27FC236}">
              <a16:creationId xmlns:a16="http://schemas.microsoft.com/office/drawing/2014/main" id="{F81AE3AB-ED83-4149-BB14-8BE4742726A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9" name="Imagem 18" descr="https://sei.ans.gov.br/infra_css/imagens/espaco.gif">
          <a:extLst>
            <a:ext uri="{FF2B5EF4-FFF2-40B4-BE49-F238E27FC236}">
              <a16:creationId xmlns:a16="http://schemas.microsoft.com/office/drawing/2014/main" id="{FCEA38C7-4C52-475A-B015-828E96E26AA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0" name="Imagem 19" descr="https://sei.ans.gov.br/infra_css/imagens/espaco.gif">
          <a:extLst>
            <a:ext uri="{FF2B5EF4-FFF2-40B4-BE49-F238E27FC236}">
              <a16:creationId xmlns:a16="http://schemas.microsoft.com/office/drawing/2014/main" id="{B7956608-2C30-4278-8D2F-ED4AC638688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1" name="Imagem 20" descr="https://sei.ans.gov.br/infra_css/imagens/espaco.gif">
          <a:extLst>
            <a:ext uri="{FF2B5EF4-FFF2-40B4-BE49-F238E27FC236}">
              <a16:creationId xmlns:a16="http://schemas.microsoft.com/office/drawing/2014/main" id="{483D0A86-687E-4CB7-AFD3-2D1D35C0D65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2" name="Imagem 21" descr="https://sei.ans.gov.br/infra_css/imagens/espaco.gif">
          <a:extLst>
            <a:ext uri="{FF2B5EF4-FFF2-40B4-BE49-F238E27FC236}">
              <a16:creationId xmlns:a16="http://schemas.microsoft.com/office/drawing/2014/main" id="{8238EBB7-2A61-4A83-9FEC-00A926E30BB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3" name="Imagem 22" descr="https://sei.ans.gov.br/infra_css/imagens/espaco.gif">
          <a:extLst>
            <a:ext uri="{FF2B5EF4-FFF2-40B4-BE49-F238E27FC236}">
              <a16:creationId xmlns:a16="http://schemas.microsoft.com/office/drawing/2014/main" id="{1909D32B-948A-49DF-8CBB-6A240180AD9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4" name="Imagem 23" descr="https://sei.ans.gov.br/infra_css/imagens/espaco.gif">
          <a:extLst>
            <a:ext uri="{FF2B5EF4-FFF2-40B4-BE49-F238E27FC236}">
              <a16:creationId xmlns:a16="http://schemas.microsoft.com/office/drawing/2014/main" id="{F50887DC-B548-4544-BB48-D30B4612FB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5" name="Imagem 24" descr="https://sei.ans.gov.br/infra_css/imagens/espaco.gif">
          <a:extLst>
            <a:ext uri="{FF2B5EF4-FFF2-40B4-BE49-F238E27FC236}">
              <a16:creationId xmlns:a16="http://schemas.microsoft.com/office/drawing/2014/main" id="{D9583907-DD0F-4D82-968E-C1F420E5078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6" name="Imagem 25" descr="https://sei.ans.gov.br/infra_css/imagens/espaco.gif">
          <a:extLst>
            <a:ext uri="{FF2B5EF4-FFF2-40B4-BE49-F238E27FC236}">
              <a16:creationId xmlns:a16="http://schemas.microsoft.com/office/drawing/2014/main" id="{B7B51258-3050-49AE-9B9F-3E46E41CFC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7" name="Imagem 26" descr="https://sei.ans.gov.br/infra_css/imagens/espaco.gif">
          <a:extLst>
            <a:ext uri="{FF2B5EF4-FFF2-40B4-BE49-F238E27FC236}">
              <a16:creationId xmlns:a16="http://schemas.microsoft.com/office/drawing/2014/main" id="{E61DFD06-67B4-48B4-A583-4EF32C00873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8" name="Imagem 27" descr="https://sei.ans.gov.br/infra_css/imagens/espaco.gif">
          <a:extLst>
            <a:ext uri="{FF2B5EF4-FFF2-40B4-BE49-F238E27FC236}">
              <a16:creationId xmlns:a16="http://schemas.microsoft.com/office/drawing/2014/main" id="{69799607-B667-434C-962D-F6D980E6C0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9" name="Imagem 28" descr="https://sei.ans.gov.br/infra_css/imagens/espaco.gif">
          <a:extLst>
            <a:ext uri="{FF2B5EF4-FFF2-40B4-BE49-F238E27FC236}">
              <a16:creationId xmlns:a16="http://schemas.microsoft.com/office/drawing/2014/main" id="{4955E7E9-F779-412E-BAD5-A6AB744A66A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30" name="Imagem 29" descr="https://sei.ans.gov.br/infra_css/imagens/espaco.gif">
          <a:extLst>
            <a:ext uri="{FF2B5EF4-FFF2-40B4-BE49-F238E27FC236}">
              <a16:creationId xmlns:a16="http://schemas.microsoft.com/office/drawing/2014/main" id="{13A77FFB-1E6E-4788-9444-A4327B133FC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31" name="Imagem 30" descr="https://sei.ans.gov.br/infra_css/imagens/espaco.gif">
          <a:extLst>
            <a:ext uri="{FF2B5EF4-FFF2-40B4-BE49-F238E27FC236}">
              <a16:creationId xmlns:a16="http://schemas.microsoft.com/office/drawing/2014/main" id="{3492965F-613C-4F32-A738-3A438751542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32" name="Imagem 31" descr="https://sei.ans.gov.br/infra_css/imagens/espaco.gif">
          <a:extLst>
            <a:ext uri="{FF2B5EF4-FFF2-40B4-BE49-F238E27FC236}">
              <a16:creationId xmlns:a16="http://schemas.microsoft.com/office/drawing/2014/main" id="{F4154FCE-108E-4894-86E3-48625249211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33" name="Imagem 32" descr="https://sei.ans.gov.br/infra_css/imagens/espaco.gif">
          <a:extLst>
            <a:ext uri="{FF2B5EF4-FFF2-40B4-BE49-F238E27FC236}">
              <a16:creationId xmlns:a16="http://schemas.microsoft.com/office/drawing/2014/main" id="{FE430FC5-94E9-4251-8BCA-74D5B23E439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34" name="Imagem 33" descr="https://sei.ans.gov.br/infra_css/imagens/espaco.gif">
          <a:extLst>
            <a:ext uri="{FF2B5EF4-FFF2-40B4-BE49-F238E27FC236}">
              <a16:creationId xmlns:a16="http://schemas.microsoft.com/office/drawing/2014/main" id="{D8C1E0DF-CF9F-44FA-893D-6ADFF715CEE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4366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35" name="Imagem 34" descr="https://sei.ans.gov.br/infra_css/imagens/espaco.gif">
          <a:extLst>
            <a:ext uri="{FF2B5EF4-FFF2-40B4-BE49-F238E27FC236}">
              <a16:creationId xmlns:a16="http://schemas.microsoft.com/office/drawing/2014/main" id="{6C334886-A2CF-415C-968F-8C3208B6D59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36" name="Imagem 35" descr="https://sei.ans.gov.br/infra_css/imagens/espaco.gif">
          <a:extLst>
            <a:ext uri="{FF2B5EF4-FFF2-40B4-BE49-F238E27FC236}">
              <a16:creationId xmlns:a16="http://schemas.microsoft.com/office/drawing/2014/main" id="{AD6FE9DE-4A71-4176-9B11-3F27718D516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37" name="Imagem 36" descr="https://sei.ans.gov.br/infra_css/imagens/espaco.gif">
          <a:extLst>
            <a:ext uri="{FF2B5EF4-FFF2-40B4-BE49-F238E27FC236}">
              <a16:creationId xmlns:a16="http://schemas.microsoft.com/office/drawing/2014/main" id="{BFBE2C05-4B61-4093-8CD3-E5D34C70CF8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38" name="Imagem 37" descr="https://sei.ans.gov.br/infra_css/imagens/espaco.gif">
          <a:extLst>
            <a:ext uri="{FF2B5EF4-FFF2-40B4-BE49-F238E27FC236}">
              <a16:creationId xmlns:a16="http://schemas.microsoft.com/office/drawing/2014/main" id="{C3251E41-E570-4380-A078-2A4483DC70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39" name="Imagem 38" descr="https://sei.ans.gov.br/infra_css/imagens/espaco.gif">
          <a:extLst>
            <a:ext uri="{FF2B5EF4-FFF2-40B4-BE49-F238E27FC236}">
              <a16:creationId xmlns:a16="http://schemas.microsoft.com/office/drawing/2014/main" id="{A4D153D9-E8B4-4AC7-AD94-029430E626A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40" name="Imagem 39" descr="https://sei.ans.gov.br/infra_css/imagens/espaco.gif">
          <a:extLst>
            <a:ext uri="{FF2B5EF4-FFF2-40B4-BE49-F238E27FC236}">
              <a16:creationId xmlns:a16="http://schemas.microsoft.com/office/drawing/2014/main" id="{6C94F52B-6CA5-4298-9058-5700F4A14BD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41" name="Imagem 40" descr="https://sei.ans.gov.br/infra_css/imagens/espaco.gif">
          <a:extLst>
            <a:ext uri="{FF2B5EF4-FFF2-40B4-BE49-F238E27FC236}">
              <a16:creationId xmlns:a16="http://schemas.microsoft.com/office/drawing/2014/main" id="{DD110E0F-DB3F-4E09-B024-C922B2C20F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42" name="Imagem 41" descr="https://sei.ans.gov.br/infra_css/imagens/espaco.gif">
          <a:extLst>
            <a:ext uri="{FF2B5EF4-FFF2-40B4-BE49-F238E27FC236}">
              <a16:creationId xmlns:a16="http://schemas.microsoft.com/office/drawing/2014/main" id="{BEADC64C-F057-4AB9-AA94-F2F0F13AE84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43" name="Imagem 42" descr="https://sei.ans.gov.br/infra_css/imagens/espaco.gif">
          <a:extLst>
            <a:ext uri="{FF2B5EF4-FFF2-40B4-BE49-F238E27FC236}">
              <a16:creationId xmlns:a16="http://schemas.microsoft.com/office/drawing/2014/main" id="{6AD58C91-7A49-4D87-82A8-1527A4E9827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44" name="Imagem 43" descr="https://sei.ans.gov.br/infra_css/imagens/espaco.gif">
          <a:extLst>
            <a:ext uri="{FF2B5EF4-FFF2-40B4-BE49-F238E27FC236}">
              <a16:creationId xmlns:a16="http://schemas.microsoft.com/office/drawing/2014/main" id="{3C3DF0AC-5F96-4B0B-A186-828F4E25BDF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45" name="Imagem 44" descr="https://sei.ans.gov.br/infra_css/imagens/espaco.gif">
          <a:extLst>
            <a:ext uri="{FF2B5EF4-FFF2-40B4-BE49-F238E27FC236}">
              <a16:creationId xmlns:a16="http://schemas.microsoft.com/office/drawing/2014/main" id="{88EF41A3-BDE1-432B-8F6B-F2AC2BE9F6C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6741</xdr:row>
      <xdr:rowOff>15240</xdr:rowOff>
    </xdr:from>
    <xdr:ext cx="38100" cy="152400"/>
    <xdr:pic>
      <xdr:nvPicPr>
        <xdr:cNvPr id="46" name="Imagem 45" descr="https://sei.ans.gov.br/infra_css/imagens/espaco.gif">
          <a:extLst>
            <a:ext uri="{FF2B5EF4-FFF2-40B4-BE49-F238E27FC236}">
              <a16:creationId xmlns:a16="http://schemas.microsoft.com/office/drawing/2014/main" id="{7DF7CBE8-9687-4CCF-AFED-ABD609568C2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41757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47" name="Imagem 46" descr="https://sei.ans.gov.br/infra_css/imagens/espaco.gif">
          <a:extLst>
            <a:ext uri="{FF2B5EF4-FFF2-40B4-BE49-F238E27FC236}">
              <a16:creationId xmlns:a16="http://schemas.microsoft.com/office/drawing/2014/main" id="{B1A0E6DE-034B-474E-8485-419D89A8FD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48" name="Imagem 47" descr="https://sei.ans.gov.br/infra_css/imagens/espaco.gif">
          <a:extLst>
            <a:ext uri="{FF2B5EF4-FFF2-40B4-BE49-F238E27FC236}">
              <a16:creationId xmlns:a16="http://schemas.microsoft.com/office/drawing/2014/main" id="{9B358A5B-1188-41EC-8F0E-5CEB05779CB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49" name="Imagem 48" descr="https://sei.ans.gov.br/infra_css/imagens/espaco.gif">
          <a:extLst>
            <a:ext uri="{FF2B5EF4-FFF2-40B4-BE49-F238E27FC236}">
              <a16:creationId xmlns:a16="http://schemas.microsoft.com/office/drawing/2014/main" id="{93528516-65A8-413F-9B97-F4A97C0AD0B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50" name="Imagem 49" descr="https://sei.ans.gov.br/infra_css/imagens/espaco.gif">
          <a:extLst>
            <a:ext uri="{FF2B5EF4-FFF2-40B4-BE49-F238E27FC236}">
              <a16:creationId xmlns:a16="http://schemas.microsoft.com/office/drawing/2014/main" id="{9FA1ABCD-04C3-475D-98DA-93639091A9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51" name="Imagem 50" descr="https://sei.ans.gov.br/infra_css/imagens/espaco.gif">
          <a:extLst>
            <a:ext uri="{FF2B5EF4-FFF2-40B4-BE49-F238E27FC236}">
              <a16:creationId xmlns:a16="http://schemas.microsoft.com/office/drawing/2014/main" id="{F476B13F-CC05-4989-85BD-BD99919F905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52" name="Imagem 51" descr="https://sei.ans.gov.br/infra_css/imagens/espaco.gif">
          <a:extLst>
            <a:ext uri="{FF2B5EF4-FFF2-40B4-BE49-F238E27FC236}">
              <a16:creationId xmlns:a16="http://schemas.microsoft.com/office/drawing/2014/main" id="{34F3B872-1581-4D5B-B7B3-6AF389BAF4E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53" name="Imagem 52" descr="https://sei.ans.gov.br/infra_css/imagens/espaco.gif">
          <a:extLst>
            <a:ext uri="{FF2B5EF4-FFF2-40B4-BE49-F238E27FC236}">
              <a16:creationId xmlns:a16="http://schemas.microsoft.com/office/drawing/2014/main" id="{C5DA286C-3319-4750-8956-34BFC2CAC7E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54" name="Imagem 53" descr="https://sei.ans.gov.br/infra_css/imagens/espaco.gif">
          <a:extLst>
            <a:ext uri="{FF2B5EF4-FFF2-40B4-BE49-F238E27FC236}">
              <a16:creationId xmlns:a16="http://schemas.microsoft.com/office/drawing/2014/main" id="{E9BEDCC7-A157-432C-A0FC-1DD5B5C2E2F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55" name="Imagem 54" descr="https://sei.ans.gov.br/infra_css/imagens/espaco.gif">
          <a:extLst>
            <a:ext uri="{FF2B5EF4-FFF2-40B4-BE49-F238E27FC236}">
              <a16:creationId xmlns:a16="http://schemas.microsoft.com/office/drawing/2014/main" id="{0FBA1CEE-3E13-4AD3-9504-AC7512062DB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56" name="Imagem 55" descr="https://sei.ans.gov.br/infra_css/imagens/espaco.gif">
          <a:extLst>
            <a:ext uri="{FF2B5EF4-FFF2-40B4-BE49-F238E27FC236}">
              <a16:creationId xmlns:a16="http://schemas.microsoft.com/office/drawing/2014/main" id="{BD76845B-60CE-4189-A675-F9A143386B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57" name="Imagem 56" descr="https://sei.ans.gov.br/infra_css/imagens/espaco.gif">
          <a:extLst>
            <a:ext uri="{FF2B5EF4-FFF2-40B4-BE49-F238E27FC236}">
              <a16:creationId xmlns:a16="http://schemas.microsoft.com/office/drawing/2014/main" id="{4D585571-B608-46F6-99AF-2B7F72053C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58" name="Imagem 57" descr="https://sei.ans.gov.br/infra_css/imagens/espaco.gif">
          <a:extLst>
            <a:ext uri="{FF2B5EF4-FFF2-40B4-BE49-F238E27FC236}">
              <a16:creationId xmlns:a16="http://schemas.microsoft.com/office/drawing/2014/main" id="{8907CF40-80B6-4053-B0AA-DA2EC5712A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985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59" name="Imagem 58" descr="https://sei.ans.gov.br/infra_css/imagens/espaco.gif">
          <a:extLst>
            <a:ext uri="{FF2B5EF4-FFF2-40B4-BE49-F238E27FC236}">
              <a16:creationId xmlns:a16="http://schemas.microsoft.com/office/drawing/2014/main" id="{9788616F-D4D6-40EC-A82B-86232F0BA02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0" name="Imagem 59" descr="https://sei.ans.gov.br/infra_css/imagens/espaco.gif">
          <a:extLst>
            <a:ext uri="{FF2B5EF4-FFF2-40B4-BE49-F238E27FC236}">
              <a16:creationId xmlns:a16="http://schemas.microsoft.com/office/drawing/2014/main" id="{8D94D2A3-188B-4E8A-B701-95EE449E3CE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1" name="Imagem 60" descr="https://sei.ans.gov.br/infra_css/imagens/espaco.gif">
          <a:extLst>
            <a:ext uri="{FF2B5EF4-FFF2-40B4-BE49-F238E27FC236}">
              <a16:creationId xmlns:a16="http://schemas.microsoft.com/office/drawing/2014/main" id="{CF5D4BA3-0415-4150-B7FF-428D9F120F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2" name="Imagem 61" descr="https://sei.ans.gov.br/infra_css/imagens/espaco.gif">
          <a:extLst>
            <a:ext uri="{FF2B5EF4-FFF2-40B4-BE49-F238E27FC236}">
              <a16:creationId xmlns:a16="http://schemas.microsoft.com/office/drawing/2014/main" id="{9DA54838-25E3-47B8-8A4D-EF616299872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63" name="Imagem 62" descr="https://sei.ans.gov.br/infra_css/imagens/espaco.gif">
          <a:extLst>
            <a:ext uri="{FF2B5EF4-FFF2-40B4-BE49-F238E27FC236}">
              <a16:creationId xmlns:a16="http://schemas.microsoft.com/office/drawing/2014/main" id="{C6407B0A-9C3F-4B48-8AE8-6410E3250F2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64" name="Imagem 63" descr="https://sei.ans.gov.br/infra_css/imagens/espaco.gif">
          <a:extLst>
            <a:ext uri="{FF2B5EF4-FFF2-40B4-BE49-F238E27FC236}">
              <a16:creationId xmlns:a16="http://schemas.microsoft.com/office/drawing/2014/main" id="{03E59EB2-D763-4E1D-9393-C6A90F0F4F4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65" name="Imagem 64" descr="https://sei.ans.gov.br/infra_css/imagens/espaco.gif">
          <a:extLst>
            <a:ext uri="{FF2B5EF4-FFF2-40B4-BE49-F238E27FC236}">
              <a16:creationId xmlns:a16="http://schemas.microsoft.com/office/drawing/2014/main" id="{B1B530CE-063E-4DAC-906C-7CE4C96EF9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66" name="Imagem 65" descr="https://sei.ans.gov.br/infra_css/imagens/espaco.gif">
          <a:extLst>
            <a:ext uri="{FF2B5EF4-FFF2-40B4-BE49-F238E27FC236}">
              <a16:creationId xmlns:a16="http://schemas.microsoft.com/office/drawing/2014/main" id="{D56B1400-C669-4B19-8F02-80656EFC15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67" name="Imagem 66" descr="https://sei.ans.gov.br/infra_css/imagens/espaco.gif">
          <a:extLst>
            <a:ext uri="{FF2B5EF4-FFF2-40B4-BE49-F238E27FC236}">
              <a16:creationId xmlns:a16="http://schemas.microsoft.com/office/drawing/2014/main" id="{615FF21B-47F1-4AA6-B43D-8DCCA9822DE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68" name="Imagem 67" descr="https://sei.ans.gov.br/infra_css/imagens/espaco.gif">
          <a:extLst>
            <a:ext uri="{FF2B5EF4-FFF2-40B4-BE49-F238E27FC236}">
              <a16:creationId xmlns:a16="http://schemas.microsoft.com/office/drawing/2014/main" id="{0EB46AEA-FCB4-444F-9D9F-68D4E7C9BDE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69" name="Imagem 68" descr="https://sei.ans.gov.br/infra_css/imagens/espaco.gif">
          <a:extLst>
            <a:ext uri="{FF2B5EF4-FFF2-40B4-BE49-F238E27FC236}">
              <a16:creationId xmlns:a16="http://schemas.microsoft.com/office/drawing/2014/main" id="{DA01286F-6ED8-4730-B360-8B363B644F8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6738</xdr:row>
      <xdr:rowOff>15240</xdr:rowOff>
    </xdr:from>
    <xdr:ext cx="38100" cy="152400"/>
    <xdr:pic>
      <xdr:nvPicPr>
        <xdr:cNvPr id="70" name="Imagem 69" descr="https://sei.ans.gov.br/infra_css/imagens/espaco.gif">
          <a:extLst>
            <a:ext uri="{FF2B5EF4-FFF2-40B4-BE49-F238E27FC236}">
              <a16:creationId xmlns:a16="http://schemas.microsoft.com/office/drawing/2014/main" id="{98C5BAB0-21E5-4E0B-891D-1D71EE5D40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604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1" name="Imagem 70" descr="https://sei.ans.gov.br/infra_css/imagens/espaco.gif">
          <a:extLst>
            <a:ext uri="{FF2B5EF4-FFF2-40B4-BE49-F238E27FC236}">
              <a16:creationId xmlns:a16="http://schemas.microsoft.com/office/drawing/2014/main" id="{767795D5-39A2-4FC4-B8AD-4F61B540390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2" name="Imagem 71" descr="https://sei.ans.gov.br/infra_css/imagens/espaco.gif">
          <a:extLst>
            <a:ext uri="{FF2B5EF4-FFF2-40B4-BE49-F238E27FC236}">
              <a16:creationId xmlns:a16="http://schemas.microsoft.com/office/drawing/2014/main" id="{D3F01D3E-AF8F-45CE-A362-A7502B16D1F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3" name="Imagem 72" descr="https://sei.ans.gov.br/infra_css/imagens/espaco.gif">
          <a:extLst>
            <a:ext uri="{FF2B5EF4-FFF2-40B4-BE49-F238E27FC236}">
              <a16:creationId xmlns:a16="http://schemas.microsoft.com/office/drawing/2014/main" id="{AC365DBF-A2C4-497E-95FF-6A60B88834A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4" name="Imagem 73" descr="https://sei.ans.gov.br/infra_css/imagens/espaco.gif">
          <a:extLst>
            <a:ext uri="{FF2B5EF4-FFF2-40B4-BE49-F238E27FC236}">
              <a16:creationId xmlns:a16="http://schemas.microsoft.com/office/drawing/2014/main" id="{286091D6-CDE9-46A1-8CCE-6668DD798A7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5" name="Imagem 74" descr="https://sei.ans.gov.br/infra_css/imagens/espaco.gif">
          <a:extLst>
            <a:ext uri="{FF2B5EF4-FFF2-40B4-BE49-F238E27FC236}">
              <a16:creationId xmlns:a16="http://schemas.microsoft.com/office/drawing/2014/main" id="{197435F0-E55D-44A7-A7E6-09F3FD6DF60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6" name="Imagem 75" descr="https://sei.ans.gov.br/infra_css/imagens/espaco.gif">
          <a:extLst>
            <a:ext uri="{FF2B5EF4-FFF2-40B4-BE49-F238E27FC236}">
              <a16:creationId xmlns:a16="http://schemas.microsoft.com/office/drawing/2014/main" id="{FF7E5043-AC26-4F9A-9542-2DF522DAC8B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7" name="Imagem 76" descr="https://sei.ans.gov.br/infra_css/imagens/espaco.gif">
          <a:extLst>
            <a:ext uri="{FF2B5EF4-FFF2-40B4-BE49-F238E27FC236}">
              <a16:creationId xmlns:a16="http://schemas.microsoft.com/office/drawing/2014/main" id="{6C0FC67F-E098-4E47-A90E-3678E77BF83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78" name="Imagem 77" descr="https://sei.ans.gov.br/infra_css/imagens/espaco.gif">
          <a:extLst>
            <a:ext uri="{FF2B5EF4-FFF2-40B4-BE49-F238E27FC236}">
              <a16:creationId xmlns:a16="http://schemas.microsoft.com/office/drawing/2014/main" id="{6809B677-4D2C-4AE3-B8D9-14EB150CC4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79" name="Imagem 78" descr="https://sei.ans.gov.br/infra_css/imagens/espaco.gif">
          <a:extLst>
            <a:ext uri="{FF2B5EF4-FFF2-40B4-BE49-F238E27FC236}">
              <a16:creationId xmlns:a16="http://schemas.microsoft.com/office/drawing/2014/main" id="{0F16E9DF-A2AF-4EA7-9AED-62788B1A5D6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80" name="Imagem 79" descr="https://sei.ans.gov.br/infra_css/imagens/espaco.gif">
          <a:extLst>
            <a:ext uri="{FF2B5EF4-FFF2-40B4-BE49-F238E27FC236}">
              <a16:creationId xmlns:a16="http://schemas.microsoft.com/office/drawing/2014/main" id="{D7145422-80AD-46BC-A487-3104319F3EF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81" name="Imagem 80" descr="https://sei.ans.gov.br/infra_css/imagens/espaco.gif">
          <a:extLst>
            <a:ext uri="{FF2B5EF4-FFF2-40B4-BE49-F238E27FC236}">
              <a16:creationId xmlns:a16="http://schemas.microsoft.com/office/drawing/2014/main" id="{8EA45197-3950-4723-A45C-D2E86F5B761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6738</xdr:row>
      <xdr:rowOff>15240</xdr:rowOff>
    </xdr:from>
    <xdr:ext cx="38100" cy="152400"/>
    <xdr:pic>
      <xdr:nvPicPr>
        <xdr:cNvPr id="82" name="Imagem 81" descr="https://sei.ans.gov.br/infra_css/imagens/espaco.gif">
          <a:extLst>
            <a:ext uri="{FF2B5EF4-FFF2-40B4-BE49-F238E27FC236}">
              <a16:creationId xmlns:a16="http://schemas.microsoft.com/office/drawing/2014/main" id="{2F9856AC-B421-4E46-BAC1-E02C19F1905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604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83" name="Imagem 82" descr="https://sei.ans.gov.br/infra_css/imagens/espaco.gif">
          <a:extLst>
            <a:ext uri="{FF2B5EF4-FFF2-40B4-BE49-F238E27FC236}">
              <a16:creationId xmlns:a16="http://schemas.microsoft.com/office/drawing/2014/main" id="{D3CD8B69-B689-4602-B598-7A8F01BB4B5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84" name="Imagem 83" descr="https://sei.ans.gov.br/infra_css/imagens/espaco.gif">
          <a:extLst>
            <a:ext uri="{FF2B5EF4-FFF2-40B4-BE49-F238E27FC236}">
              <a16:creationId xmlns:a16="http://schemas.microsoft.com/office/drawing/2014/main" id="{31901662-9B03-4229-955F-C2CAE362870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85" name="Imagem 84" descr="https://sei.ans.gov.br/infra_css/imagens/espaco.gif">
          <a:extLst>
            <a:ext uri="{FF2B5EF4-FFF2-40B4-BE49-F238E27FC236}">
              <a16:creationId xmlns:a16="http://schemas.microsoft.com/office/drawing/2014/main" id="{D96D53BC-85BD-4D14-956D-53363CCFC70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86" name="Imagem 85" descr="https://sei.ans.gov.br/infra_css/imagens/espaco.gif">
          <a:extLst>
            <a:ext uri="{FF2B5EF4-FFF2-40B4-BE49-F238E27FC236}">
              <a16:creationId xmlns:a16="http://schemas.microsoft.com/office/drawing/2014/main" id="{46AE7DDE-9880-4BF8-A23E-1D31AEF3B63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87" name="Imagem 86" descr="https://sei.ans.gov.br/infra_css/imagens/espaco.gif">
          <a:extLst>
            <a:ext uri="{FF2B5EF4-FFF2-40B4-BE49-F238E27FC236}">
              <a16:creationId xmlns:a16="http://schemas.microsoft.com/office/drawing/2014/main" id="{D3DE5F26-A974-4D3E-91F8-AC8E89A34C9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88" name="Imagem 87" descr="https://sei.ans.gov.br/infra_css/imagens/espaco.gif">
          <a:extLst>
            <a:ext uri="{FF2B5EF4-FFF2-40B4-BE49-F238E27FC236}">
              <a16:creationId xmlns:a16="http://schemas.microsoft.com/office/drawing/2014/main" id="{84798D96-04E1-49FD-926E-07BC7F33D5A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89" name="Imagem 88" descr="https://sei.ans.gov.br/infra_css/imagens/espaco.gif">
          <a:extLst>
            <a:ext uri="{FF2B5EF4-FFF2-40B4-BE49-F238E27FC236}">
              <a16:creationId xmlns:a16="http://schemas.microsoft.com/office/drawing/2014/main" id="{6E169835-38D2-4B1E-A286-1FAF6875584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90" name="Imagem 89" descr="https://sei.ans.gov.br/infra_css/imagens/espaco.gif">
          <a:extLst>
            <a:ext uri="{FF2B5EF4-FFF2-40B4-BE49-F238E27FC236}">
              <a16:creationId xmlns:a16="http://schemas.microsoft.com/office/drawing/2014/main" id="{DC38434B-2922-4D43-A150-BD80376BDF7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91" name="Imagem 90" descr="https://sei.ans.gov.br/infra_css/imagens/espaco.gif">
          <a:extLst>
            <a:ext uri="{FF2B5EF4-FFF2-40B4-BE49-F238E27FC236}">
              <a16:creationId xmlns:a16="http://schemas.microsoft.com/office/drawing/2014/main" id="{D665188D-36C5-4B02-A3DA-235A0937679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92" name="Imagem 91" descr="https://sei.ans.gov.br/infra_css/imagens/espaco.gif">
          <a:extLst>
            <a:ext uri="{FF2B5EF4-FFF2-40B4-BE49-F238E27FC236}">
              <a16:creationId xmlns:a16="http://schemas.microsoft.com/office/drawing/2014/main" id="{72194AC4-CF22-44A4-AE99-92F4AF94C8B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93" name="Imagem 92" descr="https://sei.ans.gov.br/infra_css/imagens/espaco.gif">
          <a:extLst>
            <a:ext uri="{FF2B5EF4-FFF2-40B4-BE49-F238E27FC236}">
              <a16:creationId xmlns:a16="http://schemas.microsoft.com/office/drawing/2014/main" id="{3ADA7FC8-E9B6-4CFC-B680-4BF929BC43F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6735</xdr:row>
      <xdr:rowOff>15240</xdr:rowOff>
    </xdr:from>
    <xdr:ext cx="38100" cy="152400"/>
    <xdr:pic>
      <xdr:nvPicPr>
        <xdr:cNvPr id="94" name="Imagem 93" descr="https://sei.ans.gov.br/infra_css/imagens/espaco.gif">
          <a:extLst>
            <a:ext uri="{FF2B5EF4-FFF2-40B4-BE49-F238E27FC236}">
              <a16:creationId xmlns:a16="http://schemas.microsoft.com/office/drawing/2014/main" id="{C298426D-C0D8-4C99-9076-58F31B4F41E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0327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95" name="Imagem 94" descr="https://sei.ans.gov.br/infra_css/imagens/espaco.gif">
          <a:extLst>
            <a:ext uri="{FF2B5EF4-FFF2-40B4-BE49-F238E27FC236}">
              <a16:creationId xmlns:a16="http://schemas.microsoft.com/office/drawing/2014/main" id="{BC42A30E-2026-4501-BA5F-CEDBE08DF99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96" name="Imagem 95" descr="https://sei.ans.gov.br/infra_css/imagens/espaco.gif">
          <a:extLst>
            <a:ext uri="{FF2B5EF4-FFF2-40B4-BE49-F238E27FC236}">
              <a16:creationId xmlns:a16="http://schemas.microsoft.com/office/drawing/2014/main" id="{3D593839-0A8E-445D-8F2B-A606D13514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97" name="Imagem 96" descr="https://sei.ans.gov.br/infra_css/imagens/espaco.gif">
          <a:extLst>
            <a:ext uri="{FF2B5EF4-FFF2-40B4-BE49-F238E27FC236}">
              <a16:creationId xmlns:a16="http://schemas.microsoft.com/office/drawing/2014/main" id="{2B12C596-97CE-445D-947C-CF149CFC42F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98" name="Imagem 97" descr="https://sei.ans.gov.br/infra_css/imagens/espaco.gif">
          <a:extLst>
            <a:ext uri="{FF2B5EF4-FFF2-40B4-BE49-F238E27FC236}">
              <a16:creationId xmlns:a16="http://schemas.microsoft.com/office/drawing/2014/main" id="{52C84A09-F3E5-4EEC-B192-378A82CB242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99" name="Imagem 98" descr="https://sei.ans.gov.br/infra_css/imagens/espaco.gif">
          <a:extLst>
            <a:ext uri="{FF2B5EF4-FFF2-40B4-BE49-F238E27FC236}">
              <a16:creationId xmlns:a16="http://schemas.microsoft.com/office/drawing/2014/main" id="{E53C5902-BCC2-422A-A305-ACA671BBD51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00" name="Imagem 99" descr="https://sei.ans.gov.br/infra_css/imagens/espaco.gif">
          <a:extLst>
            <a:ext uri="{FF2B5EF4-FFF2-40B4-BE49-F238E27FC236}">
              <a16:creationId xmlns:a16="http://schemas.microsoft.com/office/drawing/2014/main" id="{5C002E10-DCB4-4084-9939-D2CF7A14E5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01" name="Imagem 100" descr="https://sei.ans.gov.br/infra_css/imagens/espaco.gif">
          <a:extLst>
            <a:ext uri="{FF2B5EF4-FFF2-40B4-BE49-F238E27FC236}">
              <a16:creationId xmlns:a16="http://schemas.microsoft.com/office/drawing/2014/main" id="{610F7A54-9FAD-4800-84B8-2BE6E41D128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02" name="Imagem 101" descr="https://sei.ans.gov.br/infra_css/imagens/espaco.gif">
          <a:extLst>
            <a:ext uri="{FF2B5EF4-FFF2-40B4-BE49-F238E27FC236}">
              <a16:creationId xmlns:a16="http://schemas.microsoft.com/office/drawing/2014/main" id="{86307032-FF24-42BC-8F9C-4CD2AB6ABE4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03" name="Imagem 102" descr="https://sei.ans.gov.br/infra_css/imagens/espaco.gif">
          <a:extLst>
            <a:ext uri="{FF2B5EF4-FFF2-40B4-BE49-F238E27FC236}">
              <a16:creationId xmlns:a16="http://schemas.microsoft.com/office/drawing/2014/main" id="{DF4748AD-2346-482B-AF2D-D791541D2EF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04" name="Imagem 103" descr="https://sei.ans.gov.br/infra_css/imagens/espaco.gif">
          <a:extLst>
            <a:ext uri="{FF2B5EF4-FFF2-40B4-BE49-F238E27FC236}">
              <a16:creationId xmlns:a16="http://schemas.microsoft.com/office/drawing/2014/main" id="{29B061FC-6B93-4235-BA7C-E91D80AE103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05" name="Imagem 104" descr="https://sei.ans.gov.br/infra_css/imagens/espaco.gif">
          <a:extLst>
            <a:ext uri="{FF2B5EF4-FFF2-40B4-BE49-F238E27FC236}">
              <a16:creationId xmlns:a16="http://schemas.microsoft.com/office/drawing/2014/main" id="{F55C028B-4C1F-4F40-9A71-4EC3410C6FF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06" name="Imagem 105" descr="https://sei.ans.gov.br/infra_css/imagens/espaco.gif">
          <a:extLst>
            <a:ext uri="{FF2B5EF4-FFF2-40B4-BE49-F238E27FC236}">
              <a16:creationId xmlns:a16="http://schemas.microsoft.com/office/drawing/2014/main" id="{3CC3C3BA-5EC0-49E5-A4CA-B17A91AA15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07" name="Imagem 106" descr="https://sei.ans.gov.br/infra_css/imagens/espaco.gif">
          <a:extLst>
            <a:ext uri="{FF2B5EF4-FFF2-40B4-BE49-F238E27FC236}">
              <a16:creationId xmlns:a16="http://schemas.microsoft.com/office/drawing/2014/main" id="{857E49D1-6607-4A11-9E46-3148FFFD289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08" name="Imagem 107" descr="https://sei.ans.gov.br/infra_css/imagens/espaco.gif">
          <a:extLst>
            <a:ext uri="{FF2B5EF4-FFF2-40B4-BE49-F238E27FC236}">
              <a16:creationId xmlns:a16="http://schemas.microsoft.com/office/drawing/2014/main" id="{ECCF4080-CE7F-4CFD-9B68-0F2A9992E5C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09" name="Imagem 108" descr="https://sei.ans.gov.br/infra_css/imagens/espaco.gif">
          <a:extLst>
            <a:ext uri="{FF2B5EF4-FFF2-40B4-BE49-F238E27FC236}">
              <a16:creationId xmlns:a16="http://schemas.microsoft.com/office/drawing/2014/main" id="{83623E06-6A51-46DC-9E2A-1251BAEEB85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10" name="Imagem 109" descr="https://sei.ans.gov.br/infra_css/imagens/espaco.gif">
          <a:extLst>
            <a:ext uri="{FF2B5EF4-FFF2-40B4-BE49-F238E27FC236}">
              <a16:creationId xmlns:a16="http://schemas.microsoft.com/office/drawing/2014/main" id="{14E338A4-16F3-463D-8FB2-991718437FF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11" name="Imagem 110" descr="https://sei.ans.gov.br/infra_css/imagens/espaco.gif">
          <a:extLst>
            <a:ext uri="{FF2B5EF4-FFF2-40B4-BE49-F238E27FC236}">
              <a16:creationId xmlns:a16="http://schemas.microsoft.com/office/drawing/2014/main" id="{35EC5F0A-9FBA-437E-9A55-FD50532E030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12" name="Imagem 111" descr="https://sei.ans.gov.br/infra_css/imagens/espaco.gif">
          <a:extLst>
            <a:ext uri="{FF2B5EF4-FFF2-40B4-BE49-F238E27FC236}">
              <a16:creationId xmlns:a16="http://schemas.microsoft.com/office/drawing/2014/main" id="{FC6AE7B0-4DCD-467F-95C3-9402C5E5E3A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13" name="Imagem 112" descr="https://sei.ans.gov.br/infra_css/imagens/espaco.gif">
          <a:extLst>
            <a:ext uri="{FF2B5EF4-FFF2-40B4-BE49-F238E27FC236}">
              <a16:creationId xmlns:a16="http://schemas.microsoft.com/office/drawing/2014/main" id="{5A53A4D9-2731-4EC1-89C0-216899EA32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14" name="Imagem 113" descr="https://sei.ans.gov.br/infra_css/imagens/espaco.gif">
          <a:extLst>
            <a:ext uri="{FF2B5EF4-FFF2-40B4-BE49-F238E27FC236}">
              <a16:creationId xmlns:a16="http://schemas.microsoft.com/office/drawing/2014/main" id="{044D665F-E9D9-4EAB-B405-665BE42D1C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15" name="Imagem 114" descr="https://sei.ans.gov.br/infra_css/imagens/espaco.gif">
          <a:extLst>
            <a:ext uri="{FF2B5EF4-FFF2-40B4-BE49-F238E27FC236}">
              <a16:creationId xmlns:a16="http://schemas.microsoft.com/office/drawing/2014/main" id="{DEDF0B74-3BB3-4F3B-940F-BD89D92859D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16" name="Imagem 115" descr="https://sei.ans.gov.br/infra_css/imagens/espaco.gif">
          <a:extLst>
            <a:ext uri="{FF2B5EF4-FFF2-40B4-BE49-F238E27FC236}">
              <a16:creationId xmlns:a16="http://schemas.microsoft.com/office/drawing/2014/main" id="{5FE0381D-CDCE-493A-9708-30947A887E6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17" name="Imagem 116" descr="https://sei.ans.gov.br/infra_css/imagens/espaco.gif">
          <a:extLst>
            <a:ext uri="{FF2B5EF4-FFF2-40B4-BE49-F238E27FC236}">
              <a16:creationId xmlns:a16="http://schemas.microsoft.com/office/drawing/2014/main" id="{173F29E9-D316-4CC3-911F-6EE3A57B97E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118" name="Imagem 117" descr="https://sei.ans.gov.br/infra_css/imagens/espaco.gif">
          <a:extLst>
            <a:ext uri="{FF2B5EF4-FFF2-40B4-BE49-F238E27FC236}">
              <a16:creationId xmlns:a16="http://schemas.microsoft.com/office/drawing/2014/main" id="{399B7DBA-A2BD-42B9-8E4E-9AC31BCC5EE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4366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19" name="Imagem 118" descr="https://sei.ans.gov.br/infra_css/imagens/espaco.gif">
          <a:extLst>
            <a:ext uri="{FF2B5EF4-FFF2-40B4-BE49-F238E27FC236}">
              <a16:creationId xmlns:a16="http://schemas.microsoft.com/office/drawing/2014/main" id="{61FC1717-D585-448C-B5F3-0945CA176AA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20" name="Imagem 119" descr="https://sei.ans.gov.br/infra_css/imagens/espaco.gif">
          <a:extLst>
            <a:ext uri="{FF2B5EF4-FFF2-40B4-BE49-F238E27FC236}">
              <a16:creationId xmlns:a16="http://schemas.microsoft.com/office/drawing/2014/main" id="{492549BF-78F6-4A80-BD6F-5D796A06E5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21" name="Imagem 120" descr="https://sei.ans.gov.br/infra_css/imagens/espaco.gif">
          <a:extLst>
            <a:ext uri="{FF2B5EF4-FFF2-40B4-BE49-F238E27FC236}">
              <a16:creationId xmlns:a16="http://schemas.microsoft.com/office/drawing/2014/main" id="{C842CF96-4148-45AE-824B-F0DCBDAC7C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22" name="Imagem 121" descr="https://sei.ans.gov.br/infra_css/imagens/espaco.gif">
          <a:extLst>
            <a:ext uri="{FF2B5EF4-FFF2-40B4-BE49-F238E27FC236}">
              <a16:creationId xmlns:a16="http://schemas.microsoft.com/office/drawing/2014/main" id="{C4BB231C-F194-4FDD-8386-E7097CB86E7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23" name="Imagem 122" descr="https://sei.ans.gov.br/infra_css/imagens/espaco.gif">
          <a:extLst>
            <a:ext uri="{FF2B5EF4-FFF2-40B4-BE49-F238E27FC236}">
              <a16:creationId xmlns:a16="http://schemas.microsoft.com/office/drawing/2014/main" id="{2A0FFAB7-B498-4AB0-BD3D-BC3AF54B487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24" name="Imagem 123" descr="https://sei.ans.gov.br/infra_css/imagens/espaco.gif">
          <a:extLst>
            <a:ext uri="{FF2B5EF4-FFF2-40B4-BE49-F238E27FC236}">
              <a16:creationId xmlns:a16="http://schemas.microsoft.com/office/drawing/2014/main" id="{564F942A-8BDC-43CC-9971-F2B3E3CB68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25" name="Imagem 124" descr="https://sei.ans.gov.br/infra_css/imagens/espaco.gif">
          <a:extLst>
            <a:ext uri="{FF2B5EF4-FFF2-40B4-BE49-F238E27FC236}">
              <a16:creationId xmlns:a16="http://schemas.microsoft.com/office/drawing/2014/main" id="{3A2750C7-5839-418E-96E1-7D492BE4A53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26" name="Imagem 125" descr="https://sei.ans.gov.br/infra_css/imagens/espaco.gif">
          <a:extLst>
            <a:ext uri="{FF2B5EF4-FFF2-40B4-BE49-F238E27FC236}">
              <a16:creationId xmlns:a16="http://schemas.microsoft.com/office/drawing/2014/main" id="{2E84B82F-2344-4E17-B605-A74436702EE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127" name="Imagem 126" descr="https://sei.ans.gov.br/infra_css/imagens/espaco.gif">
          <a:extLst>
            <a:ext uri="{FF2B5EF4-FFF2-40B4-BE49-F238E27FC236}">
              <a16:creationId xmlns:a16="http://schemas.microsoft.com/office/drawing/2014/main" id="{94DA7887-034F-4A3C-AE25-16B0A9CE5F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128" name="Imagem 127" descr="https://sei.ans.gov.br/infra_css/imagens/espaco.gif">
          <a:extLst>
            <a:ext uri="{FF2B5EF4-FFF2-40B4-BE49-F238E27FC236}">
              <a16:creationId xmlns:a16="http://schemas.microsoft.com/office/drawing/2014/main" id="{CCCF2B8B-D305-4AEB-8C4F-4F54C84BCB3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129" name="Imagem 128" descr="https://sei.ans.gov.br/infra_css/imagens/espaco.gif">
          <a:extLst>
            <a:ext uri="{FF2B5EF4-FFF2-40B4-BE49-F238E27FC236}">
              <a16:creationId xmlns:a16="http://schemas.microsoft.com/office/drawing/2014/main" id="{F8776A26-3900-4471-83F7-7F532A08E6F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6741</xdr:row>
      <xdr:rowOff>15240</xdr:rowOff>
    </xdr:from>
    <xdr:ext cx="38100" cy="152400"/>
    <xdr:pic>
      <xdr:nvPicPr>
        <xdr:cNvPr id="130" name="Imagem 129" descr="https://sei.ans.gov.br/infra_css/imagens/espaco.gif">
          <a:extLst>
            <a:ext uri="{FF2B5EF4-FFF2-40B4-BE49-F238E27FC236}">
              <a16:creationId xmlns:a16="http://schemas.microsoft.com/office/drawing/2014/main" id="{BF462D37-94A3-437A-A19F-11C2E37996C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41757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31" name="Imagem 130" descr="https://sei.ans.gov.br/infra_css/imagens/espaco.gif">
          <a:extLst>
            <a:ext uri="{FF2B5EF4-FFF2-40B4-BE49-F238E27FC236}">
              <a16:creationId xmlns:a16="http://schemas.microsoft.com/office/drawing/2014/main" id="{D4FCD8E2-EF26-4826-BEC7-4AE96A50769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32" name="Imagem 131" descr="https://sei.ans.gov.br/infra_css/imagens/espaco.gif">
          <a:extLst>
            <a:ext uri="{FF2B5EF4-FFF2-40B4-BE49-F238E27FC236}">
              <a16:creationId xmlns:a16="http://schemas.microsoft.com/office/drawing/2014/main" id="{457687B8-794A-444C-BFC7-C8EF49C9AB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33" name="Imagem 132" descr="https://sei.ans.gov.br/infra_css/imagens/espaco.gif">
          <a:extLst>
            <a:ext uri="{FF2B5EF4-FFF2-40B4-BE49-F238E27FC236}">
              <a16:creationId xmlns:a16="http://schemas.microsoft.com/office/drawing/2014/main" id="{39D88174-119E-4A00-86BF-E4F464E042A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134" name="Imagem 133" descr="https://sei.ans.gov.br/infra_css/imagens/espaco.gif">
          <a:extLst>
            <a:ext uri="{FF2B5EF4-FFF2-40B4-BE49-F238E27FC236}">
              <a16:creationId xmlns:a16="http://schemas.microsoft.com/office/drawing/2014/main" id="{F73DC737-5D4F-45DE-AEAE-487E0FB7DE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35" name="Imagem 134" descr="https://sei.ans.gov.br/infra_css/imagens/espaco.gif">
          <a:extLst>
            <a:ext uri="{FF2B5EF4-FFF2-40B4-BE49-F238E27FC236}">
              <a16:creationId xmlns:a16="http://schemas.microsoft.com/office/drawing/2014/main" id="{8028A211-4778-4390-8A9E-8065D8B1771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36" name="Imagem 135" descr="https://sei.ans.gov.br/infra_css/imagens/espaco.gif">
          <a:extLst>
            <a:ext uri="{FF2B5EF4-FFF2-40B4-BE49-F238E27FC236}">
              <a16:creationId xmlns:a16="http://schemas.microsoft.com/office/drawing/2014/main" id="{3DF7BA1C-787C-41D5-B46F-84DD6A76908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37" name="Imagem 136" descr="https://sei.ans.gov.br/infra_css/imagens/espaco.gif">
          <a:extLst>
            <a:ext uri="{FF2B5EF4-FFF2-40B4-BE49-F238E27FC236}">
              <a16:creationId xmlns:a16="http://schemas.microsoft.com/office/drawing/2014/main" id="{C522E6B1-688D-40C6-8679-E42F02398E2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38" name="Imagem 137" descr="https://sei.ans.gov.br/infra_css/imagens/espaco.gif">
          <a:extLst>
            <a:ext uri="{FF2B5EF4-FFF2-40B4-BE49-F238E27FC236}">
              <a16:creationId xmlns:a16="http://schemas.microsoft.com/office/drawing/2014/main" id="{062268E7-2897-4BF1-80BD-C34B5B3CD80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39" name="Imagem 138" descr="https://sei.ans.gov.br/infra_css/imagens/espaco.gif">
          <a:extLst>
            <a:ext uri="{FF2B5EF4-FFF2-40B4-BE49-F238E27FC236}">
              <a16:creationId xmlns:a16="http://schemas.microsoft.com/office/drawing/2014/main" id="{24469F4D-6C08-4B3F-A235-95707B30A21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40" name="Imagem 139" descr="https://sei.ans.gov.br/infra_css/imagens/espaco.gif">
          <a:extLst>
            <a:ext uri="{FF2B5EF4-FFF2-40B4-BE49-F238E27FC236}">
              <a16:creationId xmlns:a16="http://schemas.microsoft.com/office/drawing/2014/main" id="{20BBC664-A6E8-477F-9979-206825CA087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41" name="Imagem 140" descr="https://sei.ans.gov.br/infra_css/imagens/espaco.gif">
          <a:extLst>
            <a:ext uri="{FF2B5EF4-FFF2-40B4-BE49-F238E27FC236}">
              <a16:creationId xmlns:a16="http://schemas.microsoft.com/office/drawing/2014/main" id="{C4BD4454-7D22-4E34-B715-60D599C7A4B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142" name="Imagem 141" descr="https://sei.ans.gov.br/infra_css/imagens/espaco.gif">
          <a:extLst>
            <a:ext uri="{FF2B5EF4-FFF2-40B4-BE49-F238E27FC236}">
              <a16:creationId xmlns:a16="http://schemas.microsoft.com/office/drawing/2014/main" id="{816311CF-1DC3-49CC-A210-40374C2F71E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985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3" name="Imagem 142" descr="https://sei.ans.gov.br/infra_css/imagens/espaco.gif">
          <a:extLst>
            <a:ext uri="{FF2B5EF4-FFF2-40B4-BE49-F238E27FC236}">
              <a16:creationId xmlns:a16="http://schemas.microsoft.com/office/drawing/2014/main" id="{E863EA55-42CB-4456-BE13-AADD2E75722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4" name="Imagem 143" descr="https://sei.ans.gov.br/infra_css/imagens/espaco.gif">
          <a:extLst>
            <a:ext uri="{FF2B5EF4-FFF2-40B4-BE49-F238E27FC236}">
              <a16:creationId xmlns:a16="http://schemas.microsoft.com/office/drawing/2014/main" id="{519CD95F-811A-4A70-BB6A-77FDFB7F1E7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5" name="Imagem 144" descr="https://sei.ans.gov.br/infra_css/imagens/espaco.gif">
          <a:extLst>
            <a:ext uri="{FF2B5EF4-FFF2-40B4-BE49-F238E27FC236}">
              <a16:creationId xmlns:a16="http://schemas.microsoft.com/office/drawing/2014/main" id="{D742FDB5-87B6-4A89-8F96-58636B4B8F7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6" name="Imagem 145" descr="https://sei.ans.gov.br/infra_css/imagens/espaco.gif">
          <a:extLst>
            <a:ext uri="{FF2B5EF4-FFF2-40B4-BE49-F238E27FC236}">
              <a16:creationId xmlns:a16="http://schemas.microsoft.com/office/drawing/2014/main" id="{38ABBCF3-316A-4AA1-9643-A599D27367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47" name="Imagem 146" descr="https://sei.ans.gov.br/infra_css/imagens/espaco.gif">
          <a:extLst>
            <a:ext uri="{FF2B5EF4-FFF2-40B4-BE49-F238E27FC236}">
              <a16:creationId xmlns:a16="http://schemas.microsoft.com/office/drawing/2014/main" id="{DB8A4773-0A57-4730-B81C-2A1E1E4A73A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48" name="Imagem 147" descr="https://sei.ans.gov.br/infra_css/imagens/espaco.gif">
          <a:extLst>
            <a:ext uri="{FF2B5EF4-FFF2-40B4-BE49-F238E27FC236}">
              <a16:creationId xmlns:a16="http://schemas.microsoft.com/office/drawing/2014/main" id="{9967A681-FF97-4369-BF65-1AC8703ADE3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49" name="Imagem 148" descr="https://sei.ans.gov.br/infra_css/imagens/espaco.gif">
          <a:extLst>
            <a:ext uri="{FF2B5EF4-FFF2-40B4-BE49-F238E27FC236}">
              <a16:creationId xmlns:a16="http://schemas.microsoft.com/office/drawing/2014/main" id="{AF27D193-10C2-49B1-B19B-3ADCB92248D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50" name="Imagem 149" descr="https://sei.ans.gov.br/infra_css/imagens/espaco.gif">
          <a:extLst>
            <a:ext uri="{FF2B5EF4-FFF2-40B4-BE49-F238E27FC236}">
              <a16:creationId xmlns:a16="http://schemas.microsoft.com/office/drawing/2014/main" id="{98C7DEF2-15A1-45E4-820B-FABC9E0547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151" name="Imagem 150" descr="https://sei.ans.gov.br/infra_css/imagens/espaco.gif">
          <a:extLst>
            <a:ext uri="{FF2B5EF4-FFF2-40B4-BE49-F238E27FC236}">
              <a16:creationId xmlns:a16="http://schemas.microsoft.com/office/drawing/2014/main" id="{D46E6E7F-2073-4CC1-8795-7AF73293D8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152" name="Imagem 151" descr="https://sei.ans.gov.br/infra_css/imagens/espaco.gif">
          <a:extLst>
            <a:ext uri="{FF2B5EF4-FFF2-40B4-BE49-F238E27FC236}">
              <a16:creationId xmlns:a16="http://schemas.microsoft.com/office/drawing/2014/main" id="{51F98A4C-FCAE-4B06-BB9B-D8CD04ED6D9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153" name="Imagem 152" descr="https://sei.ans.gov.br/infra_css/imagens/espaco.gif">
          <a:extLst>
            <a:ext uri="{FF2B5EF4-FFF2-40B4-BE49-F238E27FC236}">
              <a16:creationId xmlns:a16="http://schemas.microsoft.com/office/drawing/2014/main" id="{0CBC232C-42DA-4C35-B62B-F4403F729C6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6738</xdr:row>
      <xdr:rowOff>15240</xdr:rowOff>
    </xdr:from>
    <xdr:ext cx="38100" cy="152400"/>
    <xdr:pic>
      <xdr:nvPicPr>
        <xdr:cNvPr id="154" name="Imagem 153" descr="https://sei.ans.gov.br/infra_css/imagens/espaco.gif">
          <a:extLst>
            <a:ext uri="{FF2B5EF4-FFF2-40B4-BE49-F238E27FC236}">
              <a16:creationId xmlns:a16="http://schemas.microsoft.com/office/drawing/2014/main" id="{42AD1FBD-F54E-4F2E-96B3-D674A67CE56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604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55" name="Imagem 154" descr="https://sei.ans.gov.br/infra_css/imagens/espaco.gif">
          <a:extLst>
            <a:ext uri="{FF2B5EF4-FFF2-40B4-BE49-F238E27FC236}">
              <a16:creationId xmlns:a16="http://schemas.microsoft.com/office/drawing/2014/main" id="{91D8BA0F-6CEA-46B9-A9F0-2FB5221869B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56" name="Imagem 155" descr="https://sei.ans.gov.br/infra_css/imagens/espaco.gif">
          <a:extLst>
            <a:ext uri="{FF2B5EF4-FFF2-40B4-BE49-F238E27FC236}">
              <a16:creationId xmlns:a16="http://schemas.microsoft.com/office/drawing/2014/main" id="{56CCE3D1-F2EB-4A92-8C63-A8D9A690E92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57" name="Imagem 156" descr="https://sei.ans.gov.br/infra_css/imagens/espaco.gif">
          <a:extLst>
            <a:ext uri="{FF2B5EF4-FFF2-40B4-BE49-F238E27FC236}">
              <a16:creationId xmlns:a16="http://schemas.microsoft.com/office/drawing/2014/main" id="{4AB400D7-C28B-4020-B6BC-92A2EABDA6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58" name="Imagem 157" descr="https://sei.ans.gov.br/infra_css/imagens/espaco.gif">
          <a:extLst>
            <a:ext uri="{FF2B5EF4-FFF2-40B4-BE49-F238E27FC236}">
              <a16:creationId xmlns:a16="http://schemas.microsoft.com/office/drawing/2014/main" id="{5B40A27B-E360-499C-B1CC-40B4CDD5DE4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59" name="Imagem 158" descr="https://sei.ans.gov.br/infra_css/imagens/espaco.gif">
          <a:extLst>
            <a:ext uri="{FF2B5EF4-FFF2-40B4-BE49-F238E27FC236}">
              <a16:creationId xmlns:a16="http://schemas.microsoft.com/office/drawing/2014/main" id="{D9E59DCF-E913-4772-9A03-FCA18C6FD2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60" name="Imagem 159" descr="https://sei.ans.gov.br/infra_css/imagens/espaco.gif">
          <a:extLst>
            <a:ext uri="{FF2B5EF4-FFF2-40B4-BE49-F238E27FC236}">
              <a16:creationId xmlns:a16="http://schemas.microsoft.com/office/drawing/2014/main" id="{5D13C004-3228-4485-9526-BFD0588A42F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61" name="Imagem 160" descr="https://sei.ans.gov.br/infra_css/imagens/espaco.gif">
          <a:extLst>
            <a:ext uri="{FF2B5EF4-FFF2-40B4-BE49-F238E27FC236}">
              <a16:creationId xmlns:a16="http://schemas.microsoft.com/office/drawing/2014/main" id="{95869600-A2D1-4E88-903C-2D1F28F0D01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62" name="Imagem 161" descr="https://sei.ans.gov.br/infra_css/imagens/espaco.gif">
          <a:extLst>
            <a:ext uri="{FF2B5EF4-FFF2-40B4-BE49-F238E27FC236}">
              <a16:creationId xmlns:a16="http://schemas.microsoft.com/office/drawing/2014/main" id="{530DEEA0-04D5-4B4C-AEE5-263CDB1940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163" name="Imagem 162" descr="https://sei.ans.gov.br/infra_css/imagens/espaco.gif">
          <a:extLst>
            <a:ext uri="{FF2B5EF4-FFF2-40B4-BE49-F238E27FC236}">
              <a16:creationId xmlns:a16="http://schemas.microsoft.com/office/drawing/2014/main" id="{BD37253C-B472-422F-93B1-47CB9FC9FD5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164" name="Imagem 163" descr="https://sei.ans.gov.br/infra_css/imagens/espaco.gif">
          <a:extLst>
            <a:ext uri="{FF2B5EF4-FFF2-40B4-BE49-F238E27FC236}">
              <a16:creationId xmlns:a16="http://schemas.microsoft.com/office/drawing/2014/main" id="{51F52DB7-EDE8-447F-A0C4-18CFC236448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165" name="Imagem 164" descr="https://sei.ans.gov.br/infra_css/imagens/espaco.gif">
          <a:extLst>
            <a:ext uri="{FF2B5EF4-FFF2-40B4-BE49-F238E27FC236}">
              <a16:creationId xmlns:a16="http://schemas.microsoft.com/office/drawing/2014/main" id="{FDB18212-D098-4B76-8B4E-25EA39ABC17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6738</xdr:row>
      <xdr:rowOff>15240</xdr:rowOff>
    </xdr:from>
    <xdr:ext cx="38100" cy="152400"/>
    <xdr:pic>
      <xdr:nvPicPr>
        <xdr:cNvPr id="166" name="Imagem 165" descr="https://sei.ans.gov.br/infra_css/imagens/espaco.gif">
          <a:extLst>
            <a:ext uri="{FF2B5EF4-FFF2-40B4-BE49-F238E27FC236}">
              <a16:creationId xmlns:a16="http://schemas.microsoft.com/office/drawing/2014/main" id="{1ADEA235-8065-44BE-AFDB-F45721EEFAE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604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67" name="Imagem 166" descr="https://sei.ans.gov.br/infra_css/imagens/espaco.gif">
          <a:extLst>
            <a:ext uri="{FF2B5EF4-FFF2-40B4-BE49-F238E27FC236}">
              <a16:creationId xmlns:a16="http://schemas.microsoft.com/office/drawing/2014/main" id="{68A998E6-68CE-4B71-8C4E-5B50A73FAB6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68" name="Imagem 167" descr="https://sei.ans.gov.br/infra_css/imagens/espaco.gif">
          <a:extLst>
            <a:ext uri="{FF2B5EF4-FFF2-40B4-BE49-F238E27FC236}">
              <a16:creationId xmlns:a16="http://schemas.microsoft.com/office/drawing/2014/main" id="{07F64771-B175-49FF-97A8-16F80816828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69" name="Imagem 168" descr="https://sei.ans.gov.br/infra_css/imagens/espaco.gif">
          <a:extLst>
            <a:ext uri="{FF2B5EF4-FFF2-40B4-BE49-F238E27FC236}">
              <a16:creationId xmlns:a16="http://schemas.microsoft.com/office/drawing/2014/main" id="{792FA075-7F75-4BB3-83A5-80B3E02091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170" name="Imagem 169" descr="https://sei.ans.gov.br/infra_css/imagens/espaco.gif">
          <a:extLst>
            <a:ext uri="{FF2B5EF4-FFF2-40B4-BE49-F238E27FC236}">
              <a16:creationId xmlns:a16="http://schemas.microsoft.com/office/drawing/2014/main" id="{FB644C75-F950-4092-A031-BCC92F38D9D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71" name="Imagem 170" descr="https://sei.ans.gov.br/infra_css/imagens/espaco.gif">
          <a:extLst>
            <a:ext uri="{FF2B5EF4-FFF2-40B4-BE49-F238E27FC236}">
              <a16:creationId xmlns:a16="http://schemas.microsoft.com/office/drawing/2014/main" id="{3D074403-80AD-47A8-AEA5-8600C1A1C89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72" name="Imagem 171" descr="https://sei.ans.gov.br/infra_css/imagens/espaco.gif">
          <a:extLst>
            <a:ext uri="{FF2B5EF4-FFF2-40B4-BE49-F238E27FC236}">
              <a16:creationId xmlns:a16="http://schemas.microsoft.com/office/drawing/2014/main" id="{8B5C78DE-AC82-49BE-9036-42C9E20B41B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73" name="Imagem 172" descr="https://sei.ans.gov.br/infra_css/imagens/espaco.gif">
          <a:extLst>
            <a:ext uri="{FF2B5EF4-FFF2-40B4-BE49-F238E27FC236}">
              <a16:creationId xmlns:a16="http://schemas.microsoft.com/office/drawing/2014/main" id="{46B7439C-683F-488C-831F-09FBE6F7FBA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74" name="Imagem 173" descr="https://sei.ans.gov.br/infra_css/imagens/espaco.gif">
          <a:extLst>
            <a:ext uri="{FF2B5EF4-FFF2-40B4-BE49-F238E27FC236}">
              <a16:creationId xmlns:a16="http://schemas.microsoft.com/office/drawing/2014/main" id="{CD3BF161-E1B1-497D-9CE0-DC238E292C1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175" name="Imagem 174" descr="https://sei.ans.gov.br/infra_css/imagens/espaco.gif">
          <a:extLst>
            <a:ext uri="{FF2B5EF4-FFF2-40B4-BE49-F238E27FC236}">
              <a16:creationId xmlns:a16="http://schemas.microsoft.com/office/drawing/2014/main" id="{DA88AC6D-C1A3-4938-AD6E-114CE164121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176" name="Imagem 175" descr="https://sei.ans.gov.br/infra_css/imagens/espaco.gif">
          <a:extLst>
            <a:ext uri="{FF2B5EF4-FFF2-40B4-BE49-F238E27FC236}">
              <a16:creationId xmlns:a16="http://schemas.microsoft.com/office/drawing/2014/main" id="{DF6078A4-1A68-4691-9344-6F6F306C5CB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177" name="Imagem 176" descr="https://sei.ans.gov.br/infra_css/imagens/espaco.gif">
          <a:extLst>
            <a:ext uri="{FF2B5EF4-FFF2-40B4-BE49-F238E27FC236}">
              <a16:creationId xmlns:a16="http://schemas.microsoft.com/office/drawing/2014/main" id="{D5BF4B1B-FA9B-4E97-B59B-23F5E78A99A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6735</xdr:row>
      <xdr:rowOff>15240</xdr:rowOff>
    </xdr:from>
    <xdr:ext cx="38100" cy="152400"/>
    <xdr:pic>
      <xdr:nvPicPr>
        <xdr:cNvPr id="178" name="Imagem 177" descr="https://sei.ans.gov.br/infra_css/imagens/espaco.gif">
          <a:extLst>
            <a:ext uri="{FF2B5EF4-FFF2-40B4-BE49-F238E27FC236}">
              <a16:creationId xmlns:a16="http://schemas.microsoft.com/office/drawing/2014/main" id="{0E367DCF-80B0-4135-A259-EB9A6C4FA2A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0327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79" name="Imagem 178" descr="https://sei.ans.gov.br/infra_css/imagens/espaco.gif">
          <a:extLst>
            <a:ext uri="{FF2B5EF4-FFF2-40B4-BE49-F238E27FC236}">
              <a16:creationId xmlns:a16="http://schemas.microsoft.com/office/drawing/2014/main" id="{F247FFD2-E3A6-4C46-97EB-3A63DC4CA7F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80" name="Imagem 179" descr="https://sei.ans.gov.br/infra_css/imagens/espaco.gif">
          <a:extLst>
            <a:ext uri="{FF2B5EF4-FFF2-40B4-BE49-F238E27FC236}">
              <a16:creationId xmlns:a16="http://schemas.microsoft.com/office/drawing/2014/main" id="{B1C84493-A67F-4DD6-AC8B-F8D5E06A0AA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81" name="Imagem 180" descr="https://sei.ans.gov.br/infra_css/imagens/espaco.gif">
          <a:extLst>
            <a:ext uri="{FF2B5EF4-FFF2-40B4-BE49-F238E27FC236}">
              <a16:creationId xmlns:a16="http://schemas.microsoft.com/office/drawing/2014/main" id="{7CFF6C82-20FC-40B7-9F1C-174437DFAB5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182" name="Imagem 181" descr="https://sei.ans.gov.br/infra_css/imagens/espaco.gif">
          <a:extLst>
            <a:ext uri="{FF2B5EF4-FFF2-40B4-BE49-F238E27FC236}">
              <a16:creationId xmlns:a16="http://schemas.microsoft.com/office/drawing/2014/main" id="{D00FBAA6-6FFF-4C55-AE50-98A2EC23DB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83" name="Imagem 182" descr="https://sei.ans.gov.br/infra_css/imagens/espaco.gif">
          <a:extLst>
            <a:ext uri="{FF2B5EF4-FFF2-40B4-BE49-F238E27FC236}">
              <a16:creationId xmlns:a16="http://schemas.microsoft.com/office/drawing/2014/main" id="{E07D2F10-EB7E-4482-A1C9-CBDF7CFBE44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84" name="Imagem 183" descr="https://sei.ans.gov.br/infra_css/imagens/espaco.gif">
          <a:extLst>
            <a:ext uri="{FF2B5EF4-FFF2-40B4-BE49-F238E27FC236}">
              <a16:creationId xmlns:a16="http://schemas.microsoft.com/office/drawing/2014/main" id="{C2DB500C-CF98-4A3B-9DB1-313935F335E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85" name="Imagem 184" descr="https://sei.ans.gov.br/infra_css/imagens/espaco.gif">
          <a:extLst>
            <a:ext uri="{FF2B5EF4-FFF2-40B4-BE49-F238E27FC236}">
              <a16:creationId xmlns:a16="http://schemas.microsoft.com/office/drawing/2014/main" id="{52F7F1A0-84F7-4DEB-B231-B1AFDFC5AC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86" name="Imagem 185" descr="https://sei.ans.gov.br/infra_css/imagens/espaco.gif">
          <a:extLst>
            <a:ext uri="{FF2B5EF4-FFF2-40B4-BE49-F238E27FC236}">
              <a16:creationId xmlns:a16="http://schemas.microsoft.com/office/drawing/2014/main" id="{81C0FA19-0151-49A0-934F-43F3B69A7E1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87" name="Imagem 186" descr="https://sei.ans.gov.br/infra_css/imagens/espaco.gif">
          <a:extLst>
            <a:ext uri="{FF2B5EF4-FFF2-40B4-BE49-F238E27FC236}">
              <a16:creationId xmlns:a16="http://schemas.microsoft.com/office/drawing/2014/main" id="{73F43AB9-D05B-40BF-90B8-27069A86F7F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88" name="Imagem 187" descr="https://sei.ans.gov.br/infra_css/imagens/espaco.gif">
          <a:extLst>
            <a:ext uri="{FF2B5EF4-FFF2-40B4-BE49-F238E27FC236}">
              <a16:creationId xmlns:a16="http://schemas.microsoft.com/office/drawing/2014/main" id="{E734D75B-4462-4263-93F1-8E9757CA97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89" name="Imagem 188" descr="https://sei.ans.gov.br/infra_css/imagens/espaco.gif">
          <a:extLst>
            <a:ext uri="{FF2B5EF4-FFF2-40B4-BE49-F238E27FC236}">
              <a16:creationId xmlns:a16="http://schemas.microsoft.com/office/drawing/2014/main" id="{02190607-0F67-4AFD-8D86-C3E3F00E57F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90" name="Imagem 189" descr="https://sei.ans.gov.br/infra_css/imagens/espaco.gif">
          <a:extLst>
            <a:ext uri="{FF2B5EF4-FFF2-40B4-BE49-F238E27FC236}">
              <a16:creationId xmlns:a16="http://schemas.microsoft.com/office/drawing/2014/main" id="{BDCEAC2F-5688-4622-98AE-DE4032CECD9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91" name="Imagem 190" descr="https://sei.ans.gov.br/infra_css/imagens/espaco.gif">
          <a:extLst>
            <a:ext uri="{FF2B5EF4-FFF2-40B4-BE49-F238E27FC236}">
              <a16:creationId xmlns:a16="http://schemas.microsoft.com/office/drawing/2014/main" id="{21263437-A767-4AD0-98D9-EC06BA173A0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92" name="Imagem 191" descr="https://sei.ans.gov.br/infra_css/imagens/espaco.gif">
          <a:extLst>
            <a:ext uri="{FF2B5EF4-FFF2-40B4-BE49-F238E27FC236}">
              <a16:creationId xmlns:a16="http://schemas.microsoft.com/office/drawing/2014/main" id="{10E23F10-7A7D-4716-9DE5-6580A42BBE9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93" name="Imagem 192" descr="https://sei.ans.gov.br/infra_css/imagens/espaco.gif">
          <a:extLst>
            <a:ext uri="{FF2B5EF4-FFF2-40B4-BE49-F238E27FC236}">
              <a16:creationId xmlns:a16="http://schemas.microsoft.com/office/drawing/2014/main" id="{86C247C3-FE4C-4B01-BB59-CEDB6195462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94" name="Imagem 193" descr="https://sei.ans.gov.br/infra_css/imagens/espaco.gif">
          <a:extLst>
            <a:ext uri="{FF2B5EF4-FFF2-40B4-BE49-F238E27FC236}">
              <a16:creationId xmlns:a16="http://schemas.microsoft.com/office/drawing/2014/main" id="{0F2B0782-0D58-4269-B9AF-37E9EA8E8C0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827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95" name="Imagem 194" descr="https://sei.ans.gov.br/infra_css/imagens/espaco.gif">
          <a:extLst>
            <a:ext uri="{FF2B5EF4-FFF2-40B4-BE49-F238E27FC236}">
              <a16:creationId xmlns:a16="http://schemas.microsoft.com/office/drawing/2014/main" id="{CE463A69-FA32-4119-ACF5-B795D4A71CE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96" name="Imagem 195" descr="https://sei.ans.gov.br/infra_css/imagens/espaco.gif">
          <a:extLst>
            <a:ext uri="{FF2B5EF4-FFF2-40B4-BE49-F238E27FC236}">
              <a16:creationId xmlns:a16="http://schemas.microsoft.com/office/drawing/2014/main" id="{DCC817AA-515F-4DAD-9B41-E4653B0B0B5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97" name="Imagem 196" descr="https://sei.ans.gov.br/infra_css/imagens/espaco.gif">
          <a:extLst>
            <a:ext uri="{FF2B5EF4-FFF2-40B4-BE49-F238E27FC236}">
              <a16:creationId xmlns:a16="http://schemas.microsoft.com/office/drawing/2014/main" id="{44438240-C185-4F8A-8FE4-D197AA7B84C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98" name="Imagem 197" descr="https://sei.ans.gov.br/infra_css/imagens/espaco.gif">
          <a:extLst>
            <a:ext uri="{FF2B5EF4-FFF2-40B4-BE49-F238E27FC236}">
              <a16:creationId xmlns:a16="http://schemas.microsoft.com/office/drawing/2014/main" id="{1506AA1C-E99D-403F-A9F7-A63351D74F5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99" name="Imagem 198" descr="https://sei.ans.gov.br/infra_css/imagens/espaco.gif">
          <a:extLst>
            <a:ext uri="{FF2B5EF4-FFF2-40B4-BE49-F238E27FC236}">
              <a16:creationId xmlns:a16="http://schemas.microsoft.com/office/drawing/2014/main" id="{9CA3C252-EE10-4B7D-9099-6DB509B1B83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00" name="Imagem 199" descr="https://sei.ans.gov.br/infra_css/imagens/espaco.gif">
          <a:extLst>
            <a:ext uri="{FF2B5EF4-FFF2-40B4-BE49-F238E27FC236}">
              <a16:creationId xmlns:a16="http://schemas.microsoft.com/office/drawing/2014/main" id="{8490DA77-A441-4C96-8A07-1761E81E721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01" name="Imagem 200" descr="https://sei.ans.gov.br/infra_css/imagens/espaco.gif">
          <a:extLst>
            <a:ext uri="{FF2B5EF4-FFF2-40B4-BE49-F238E27FC236}">
              <a16:creationId xmlns:a16="http://schemas.microsoft.com/office/drawing/2014/main" id="{946FB1C3-13DD-4EA1-A98E-99CF6719628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202" name="Imagem 201" descr="https://sei.ans.gov.br/infra_css/imagens/espaco.gif">
          <a:extLst>
            <a:ext uri="{FF2B5EF4-FFF2-40B4-BE49-F238E27FC236}">
              <a16:creationId xmlns:a16="http://schemas.microsoft.com/office/drawing/2014/main" id="{4A8062F5-2735-4B23-9B0E-EBEBCAADC7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4366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03" name="Imagem 202" descr="https://sei.ans.gov.br/infra_css/imagens/espaco.gif">
          <a:extLst>
            <a:ext uri="{FF2B5EF4-FFF2-40B4-BE49-F238E27FC236}">
              <a16:creationId xmlns:a16="http://schemas.microsoft.com/office/drawing/2014/main" id="{FD4EB02D-E9E5-443D-926F-8412D34AE3B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04" name="Imagem 203" descr="https://sei.ans.gov.br/infra_css/imagens/espaco.gif">
          <a:extLst>
            <a:ext uri="{FF2B5EF4-FFF2-40B4-BE49-F238E27FC236}">
              <a16:creationId xmlns:a16="http://schemas.microsoft.com/office/drawing/2014/main" id="{A82926CF-A5A6-436F-A945-E986AA87640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05" name="Imagem 204" descr="https://sei.ans.gov.br/infra_css/imagens/espaco.gif">
          <a:extLst>
            <a:ext uri="{FF2B5EF4-FFF2-40B4-BE49-F238E27FC236}">
              <a16:creationId xmlns:a16="http://schemas.microsoft.com/office/drawing/2014/main" id="{632021D1-54ED-427D-A661-EC18AF097AB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06" name="Imagem 205" descr="https://sei.ans.gov.br/infra_css/imagens/espaco.gif">
          <a:extLst>
            <a:ext uri="{FF2B5EF4-FFF2-40B4-BE49-F238E27FC236}">
              <a16:creationId xmlns:a16="http://schemas.microsoft.com/office/drawing/2014/main" id="{34752AF8-CD13-4D06-97AD-30E2765FDC1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636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07" name="Imagem 206" descr="https://sei.ans.gov.br/infra_css/imagens/espaco.gif">
          <a:extLst>
            <a:ext uri="{FF2B5EF4-FFF2-40B4-BE49-F238E27FC236}">
              <a16:creationId xmlns:a16="http://schemas.microsoft.com/office/drawing/2014/main" id="{FF965E2F-063E-475E-877E-5895D529FF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08" name="Imagem 207" descr="https://sei.ans.gov.br/infra_css/imagens/espaco.gif">
          <a:extLst>
            <a:ext uri="{FF2B5EF4-FFF2-40B4-BE49-F238E27FC236}">
              <a16:creationId xmlns:a16="http://schemas.microsoft.com/office/drawing/2014/main" id="{13BFA3CB-0F24-43DE-93B7-01126564469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09" name="Imagem 208" descr="https://sei.ans.gov.br/infra_css/imagens/espaco.gif">
          <a:extLst>
            <a:ext uri="{FF2B5EF4-FFF2-40B4-BE49-F238E27FC236}">
              <a16:creationId xmlns:a16="http://schemas.microsoft.com/office/drawing/2014/main" id="{7182CC5D-D0E0-4C60-B41E-48F9D7E4FB4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10" name="Imagem 209" descr="https://sei.ans.gov.br/infra_css/imagens/espaco.gif">
          <a:extLst>
            <a:ext uri="{FF2B5EF4-FFF2-40B4-BE49-F238E27FC236}">
              <a16:creationId xmlns:a16="http://schemas.microsoft.com/office/drawing/2014/main" id="{BF4DA70E-1970-490A-A512-C31D1A9BE38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211" name="Imagem 210" descr="https://sei.ans.gov.br/infra_css/imagens/espaco.gif">
          <a:extLst>
            <a:ext uri="{FF2B5EF4-FFF2-40B4-BE49-F238E27FC236}">
              <a16:creationId xmlns:a16="http://schemas.microsoft.com/office/drawing/2014/main" id="{B0CB8B84-1339-46A8-B3FC-D4666A08005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212" name="Imagem 211" descr="https://sei.ans.gov.br/infra_css/imagens/espaco.gif">
          <a:extLst>
            <a:ext uri="{FF2B5EF4-FFF2-40B4-BE49-F238E27FC236}">
              <a16:creationId xmlns:a16="http://schemas.microsoft.com/office/drawing/2014/main" id="{77283379-2415-4DB2-9DFC-4383DECEBDB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6732</xdr:row>
      <xdr:rowOff>0</xdr:rowOff>
    </xdr:from>
    <xdr:ext cx="38100" cy="152400"/>
    <xdr:pic>
      <xdr:nvPicPr>
        <xdr:cNvPr id="213" name="Imagem 212" descr="https://sei.ans.gov.br/infra_css/imagens/espaco.gif">
          <a:extLst>
            <a:ext uri="{FF2B5EF4-FFF2-40B4-BE49-F238E27FC236}">
              <a16:creationId xmlns:a16="http://schemas.microsoft.com/office/drawing/2014/main" id="{7CEE6E17-4B0E-4714-80C4-97C7D73AE21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6741</xdr:row>
      <xdr:rowOff>15240</xdr:rowOff>
    </xdr:from>
    <xdr:ext cx="38100" cy="152400"/>
    <xdr:pic>
      <xdr:nvPicPr>
        <xdr:cNvPr id="214" name="Imagem 213" descr="https://sei.ans.gov.br/infra_css/imagens/espaco.gif">
          <a:extLst>
            <a:ext uri="{FF2B5EF4-FFF2-40B4-BE49-F238E27FC236}">
              <a16:creationId xmlns:a16="http://schemas.microsoft.com/office/drawing/2014/main" id="{87106F41-A186-4691-A8A2-CEF19553573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41757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15" name="Imagem 214" descr="https://sei.ans.gov.br/infra_css/imagens/espaco.gif">
          <a:extLst>
            <a:ext uri="{FF2B5EF4-FFF2-40B4-BE49-F238E27FC236}">
              <a16:creationId xmlns:a16="http://schemas.microsoft.com/office/drawing/2014/main" id="{EBCDF55B-5A18-46FC-9FEF-2F66A087ECA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16" name="Imagem 215" descr="https://sei.ans.gov.br/infra_css/imagens/espaco.gif">
          <a:extLst>
            <a:ext uri="{FF2B5EF4-FFF2-40B4-BE49-F238E27FC236}">
              <a16:creationId xmlns:a16="http://schemas.microsoft.com/office/drawing/2014/main" id="{92829248-CABE-458B-83A4-1B0BDA9C8D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17" name="Imagem 216" descr="https://sei.ans.gov.br/infra_css/imagens/espaco.gif">
          <a:extLst>
            <a:ext uri="{FF2B5EF4-FFF2-40B4-BE49-F238E27FC236}">
              <a16:creationId xmlns:a16="http://schemas.microsoft.com/office/drawing/2014/main" id="{3DE87180-3205-4DAF-B282-B163F7C89E7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6732</xdr:row>
      <xdr:rowOff>0</xdr:rowOff>
    </xdr:from>
    <xdr:ext cx="38100" cy="152400"/>
    <xdr:pic>
      <xdr:nvPicPr>
        <xdr:cNvPr id="218" name="Imagem 217" descr="https://sei.ans.gov.br/infra_css/imagens/espaco.gif">
          <a:extLst>
            <a:ext uri="{FF2B5EF4-FFF2-40B4-BE49-F238E27FC236}">
              <a16:creationId xmlns:a16="http://schemas.microsoft.com/office/drawing/2014/main" id="{EDFEB139-9B2E-4B41-8420-EF13E8B14C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446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19" name="Imagem 218" descr="https://sei.ans.gov.br/infra_css/imagens/espaco.gif">
          <a:extLst>
            <a:ext uri="{FF2B5EF4-FFF2-40B4-BE49-F238E27FC236}">
              <a16:creationId xmlns:a16="http://schemas.microsoft.com/office/drawing/2014/main" id="{75EA510B-9B5F-4226-8420-695D4761CAE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20" name="Imagem 219" descr="https://sei.ans.gov.br/infra_css/imagens/espaco.gif">
          <a:extLst>
            <a:ext uri="{FF2B5EF4-FFF2-40B4-BE49-F238E27FC236}">
              <a16:creationId xmlns:a16="http://schemas.microsoft.com/office/drawing/2014/main" id="{DE13A41E-AB09-42DC-A7DD-9073F6F29E5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21" name="Imagem 220" descr="https://sei.ans.gov.br/infra_css/imagens/espaco.gif">
          <a:extLst>
            <a:ext uri="{FF2B5EF4-FFF2-40B4-BE49-F238E27FC236}">
              <a16:creationId xmlns:a16="http://schemas.microsoft.com/office/drawing/2014/main" id="{490CDD2D-7ECB-405E-81CA-591B43B8A8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22" name="Imagem 221" descr="https://sei.ans.gov.br/infra_css/imagens/espaco.gif">
          <a:extLst>
            <a:ext uri="{FF2B5EF4-FFF2-40B4-BE49-F238E27FC236}">
              <a16:creationId xmlns:a16="http://schemas.microsoft.com/office/drawing/2014/main" id="{E9A5A9D4-65ED-4890-ACE8-1847FAAB96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23" name="Imagem 222" descr="https://sei.ans.gov.br/infra_css/imagens/espaco.gif">
          <a:extLst>
            <a:ext uri="{FF2B5EF4-FFF2-40B4-BE49-F238E27FC236}">
              <a16:creationId xmlns:a16="http://schemas.microsoft.com/office/drawing/2014/main" id="{8530EF95-FBFD-4278-97B7-23BDC01DD80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24" name="Imagem 223" descr="https://sei.ans.gov.br/infra_css/imagens/espaco.gif">
          <a:extLst>
            <a:ext uri="{FF2B5EF4-FFF2-40B4-BE49-F238E27FC236}">
              <a16:creationId xmlns:a16="http://schemas.microsoft.com/office/drawing/2014/main" id="{FDD1DAC2-DA83-4E6D-899D-C57221D748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25" name="Imagem 224" descr="https://sei.ans.gov.br/infra_css/imagens/espaco.gif">
          <a:extLst>
            <a:ext uri="{FF2B5EF4-FFF2-40B4-BE49-F238E27FC236}">
              <a16:creationId xmlns:a16="http://schemas.microsoft.com/office/drawing/2014/main" id="{68F5B1CD-0885-4DA9-BE4B-5D66E8C5CBC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226" name="Imagem 225" descr="https://sei.ans.gov.br/infra_css/imagens/espaco.gif">
          <a:extLst>
            <a:ext uri="{FF2B5EF4-FFF2-40B4-BE49-F238E27FC236}">
              <a16:creationId xmlns:a16="http://schemas.microsoft.com/office/drawing/2014/main" id="{605CCD6A-BCE6-4078-90C1-C1FC7C4E382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985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27" name="Imagem 226" descr="https://sei.ans.gov.br/infra_css/imagens/espaco.gif">
          <a:extLst>
            <a:ext uri="{FF2B5EF4-FFF2-40B4-BE49-F238E27FC236}">
              <a16:creationId xmlns:a16="http://schemas.microsoft.com/office/drawing/2014/main" id="{EB77ABCB-905E-40E4-989F-D38EDCB473A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28" name="Imagem 227" descr="https://sei.ans.gov.br/infra_css/imagens/espaco.gif">
          <a:extLst>
            <a:ext uri="{FF2B5EF4-FFF2-40B4-BE49-F238E27FC236}">
              <a16:creationId xmlns:a16="http://schemas.microsoft.com/office/drawing/2014/main" id="{C853A6C2-FDA4-439D-80D3-CC1E02C463F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29" name="Imagem 228" descr="https://sei.ans.gov.br/infra_css/imagens/espaco.gif">
          <a:extLst>
            <a:ext uri="{FF2B5EF4-FFF2-40B4-BE49-F238E27FC236}">
              <a16:creationId xmlns:a16="http://schemas.microsoft.com/office/drawing/2014/main" id="{36D64D66-D9F4-4461-8CA5-0827D3DDDE6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0" name="Imagem 229" descr="https://sei.ans.gov.br/infra_css/imagens/espaco.gif">
          <a:extLst>
            <a:ext uri="{FF2B5EF4-FFF2-40B4-BE49-F238E27FC236}">
              <a16:creationId xmlns:a16="http://schemas.microsoft.com/office/drawing/2014/main" id="{8BC6288E-75A9-4D23-9C7C-B2129CEB7C2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2255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31" name="Imagem 230" descr="https://sei.ans.gov.br/infra_css/imagens/espaco.gif">
          <a:extLst>
            <a:ext uri="{FF2B5EF4-FFF2-40B4-BE49-F238E27FC236}">
              <a16:creationId xmlns:a16="http://schemas.microsoft.com/office/drawing/2014/main" id="{1A65A948-2D03-492C-AA8F-951E138B38E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32" name="Imagem 231" descr="https://sei.ans.gov.br/infra_css/imagens/espaco.gif">
          <a:extLst>
            <a:ext uri="{FF2B5EF4-FFF2-40B4-BE49-F238E27FC236}">
              <a16:creationId xmlns:a16="http://schemas.microsoft.com/office/drawing/2014/main" id="{BC7C189D-7EB0-4ADF-9F09-4B1DD45CD45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33" name="Imagem 232" descr="https://sei.ans.gov.br/infra_css/imagens/espaco.gif">
          <a:extLst>
            <a:ext uri="{FF2B5EF4-FFF2-40B4-BE49-F238E27FC236}">
              <a16:creationId xmlns:a16="http://schemas.microsoft.com/office/drawing/2014/main" id="{CFF26447-EAEC-4F3F-80EE-3CCB33D9540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34" name="Imagem 233" descr="https://sei.ans.gov.br/infra_css/imagens/espaco.gif">
          <a:extLst>
            <a:ext uri="{FF2B5EF4-FFF2-40B4-BE49-F238E27FC236}">
              <a16:creationId xmlns:a16="http://schemas.microsoft.com/office/drawing/2014/main" id="{474D8798-999B-4F91-B68C-659A8588E97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235" name="Imagem 234" descr="https://sei.ans.gov.br/infra_css/imagens/espaco.gif">
          <a:extLst>
            <a:ext uri="{FF2B5EF4-FFF2-40B4-BE49-F238E27FC236}">
              <a16:creationId xmlns:a16="http://schemas.microsoft.com/office/drawing/2014/main" id="{D93075D1-ED16-4DF9-9590-A0377427893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236" name="Imagem 235" descr="https://sei.ans.gov.br/infra_css/imagens/espaco.gif">
          <a:extLst>
            <a:ext uri="{FF2B5EF4-FFF2-40B4-BE49-F238E27FC236}">
              <a16:creationId xmlns:a16="http://schemas.microsoft.com/office/drawing/2014/main" id="{52F21BBF-7553-461E-AD26-50EB13EB9FA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237" name="Imagem 236" descr="https://sei.ans.gov.br/infra_css/imagens/espaco.gif">
          <a:extLst>
            <a:ext uri="{FF2B5EF4-FFF2-40B4-BE49-F238E27FC236}">
              <a16:creationId xmlns:a16="http://schemas.microsoft.com/office/drawing/2014/main" id="{D011CFDC-BC43-4172-B094-C79E9A6023E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6738</xdr:row>
      <xdr:rowOff>15240</xdr:rowOff>
    </xdr:from>
    <xdr:ext cx="38100" cy="152400"/>
    <xdr:pic>
      <xdr:nvPicPr>
        <xdr:cNvPr id="238" name="Imagem 237" descr="https://sei.ans.gov.br/infra_css/imagens/espaco.gif">
          <a:extLst>
            <a:ext uri="{FF2B5EF4-FFF2-40B4-BE49-F238E27FC236}">
              <a16:creationId xmlns:a16="http://schemas.microsoft.com/office/drawing/2014/main" id="{E7E829B1-0935-47C3-9A96-6E534A8E5F0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604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39" name="Imagem 238" descr="https://sei.ans.gov.br/infra_css/imagens/espaco.gif">
          <a:extLst>
            <a:ext uri="{FF2B5EF4-FFF2-40B4-BE49-F238E27FC236}">
              <a16:creationId xmlns:a16="http://schemas.microsoft.com/office/drawing/2014/main" id="{46282DCD-93EC-45EE-9ACD-A1C1929DE12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40" name="Imagem 239" descr="https://sei.ans.gov.br/infra_css/imagens/espaco.gif">
          <a:extLst>
            <a:ext uri="{FF2B5EF4-FFF2-40B4-BE49-F238E27FC236}">
              <a16:creationId xmlns:a16="http://schemas.microsoft.com/office/drawing/2014/main" id="{E4403688-F604-4F59-AFDC-5338BD38AD8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41" name="Imagem 240" descr="https://sei.ans.gov.br/infra_css/imagens/espaco.gif">
          <a:extLst>
            <a:ext uri="{FF2B5EF4-FFF2-40B4-BE49-F238E27FC236}">
              <a16:creationId xmlns:a16="http://schemas.microsoft.com/office/drawing/2014/main" id="{54F36181-6A52-48C0-A67B-865428167E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42" name="Imagem 241" descr="https://sei.ans.gov.br/infra_css/imagens/espaco.gif">
          <a:extLst>
            <a:ext uri="{FF2B5EF4-FFF2-40B4-BE49-F238E27FC236}">
              <a16:creationId xmlns:a16="http://schemas.microsoft.com/office/drawing/2014/main" id="{5F639355-5625-42D5-BFDE-8B4211DD2F1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43" name="Imagem 242" descr="https://sei.ans.gov.br/infra_css/imagens/espaco.gif">
          <a:extLst>
            <a:ext uri="{FF2B5EF4-FFF2-40B4-BE49-F238E27FC236}">
              <a16:creationId xmlns:a16="http://schemas.microsoft.com/office/drawing/2014/main" id="{B55C9BD2-AD72-497D-ADC5-2A2283F61AA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44" name="Imagem 243" descr="https://sei.ans.gov.br/infra_css/imagens/espaco.gif">
          <a:extLst>
            <a:ext uri="{FF2B5EF4-FFF2-40B4-BE49-F238E27FC236}">
              <a16:creationId xmlns:a16="http://schemas.microsoft.com/office/drawing/2014/main" id="{26EA1F52-CCB8-4560-A028-E2547048578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45" name="Imagem 244" descr="https://sei.ans.gov.br/infra_css/imagens/espaco.gif">
          <a:extLst>
            <a:ext uri="{FF2B5EF4-FFF2-40B4-BE49-F238E27FC236}">
              <a16:creationId xmlns:a16="http://schemas.microsoft.com/office/drawing/2014/main" id="{EA374FB0-EFFB-4B90-B9E2-869025F4520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46" name="Imagem 245" descr="https://sei.ans.gov.br/infra_css/imagens/espaco.gif">
          <a:extLst>
            <a:ext uri="{FF2B5EF4-FFF2-40B4-BE49-F238E27FC236}">
              <a16:creationId xmlns:a16="http://schemas.microsoft.com/office/drawing/2014/main" id="{370E0AFC-CD9D-4239-BD48-ECED3A604BC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247" name="Imagem 246" descr="https://sei.ans.gov.br/infra_css/imagens/espaco.gif">
          <a:extLst>
            <a:ext uri="{FF2B5EF4-FFF2-40B4-BE49-F238E27FC236}">
              <a16:creationId xmlns:a16="http://schemas.microsoft.com/office/drawing/2014/main" id="{766AB6A0-984A-432F-9E47-CB3EA174722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248" name="Imagem 247" descr="https://sei.ans.gov.br/infra_css/imagens/espaco.gif">
          <a:extLst>
            <a:ext uri="{FF2B5EF4-FFF2-40B4-BE49-F238E27FC236}">
              <a16:creationId xmlns:a16="http://schemas.microsoft.com/office/drawing/2014/main" id="{6484DB9E-6537-480B-856C-0346A10795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6729</xdr:row>
      <xdr:rowOff>0</xdr:rowOff>
    </xdr:from>
    <xdr:ext cx="38100" cy="152400"/>
    <xdr:pic>
      <xdr:nvPicPr>
        <xdr:cNvPr id="249" name="Imagem 248" descr="https://sei.ans.gov.br/infra_css/imagens/espaco.gif">
          <a:extLst>
            <a:ext uri="{FF2B5EF4-FFF2-40B4-BE49-F238E27FC236}">
              <a16:creationId xmlns:a16="http://schemas.microsoft.com/office/drawing/2014/main" id="{28EE478A-0E7F-4670-AE90-01B8AE96FA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6738</xdr:row>
      <xdr:rowOff>15240</xdr:rowOff>
    </xdr:from>
    <xdr:ext cx="38100" cy="152400"/>
    <xdr:pic>
      <xdr:nvPicPr>
        <xdr:cNvPr id="250" name="Imagem 249" descr="https://sei.ans.gov.br/infra_css/imagens/espaco.gif">
          <a:extLst>
            <a:ext uri="{FF2B5EF4-FFF2-40B4-BE49-F238E27FC236}">
              <a16:creationId xmlns:a16="http://schemas.microsoft.com/office/drawing/2014/main" id="{5AE1BB14-00B5-4300-B7B3-920DBE0D822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6042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51" name="Imagem 250" descr="https://sei.ans.gov.br/infra_css/imagens/espaco.gif">
          <a:extLst>
            <a:ext uri="{FF2B5EF4-FFF2-40B4-BE49-F238E27FC236}">
              <a16:creationId xmlns:a16="http://schemas.microsoft.com/office/drawing/2014/main" id="{54E19CF4-CCA6-4561-AB19-76A32F69CE5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52" name="Imagem 251" descr="https://sei.ans.gov.br/infra_css/imagens/espaco.gif">
          <a:extLst>
            <a:ext uri="{FF2B5EF4-FFF2-40B4-BE49-F238E27FC236}">
              <a16:creationId xmlns:a16="http://schemas.microsoft.com/office/drawing/2014/main" id="{E27F1C19-B388-40A1-9610-C8603A6B581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53" name="Imagem 252" descr="https://sei.ans.gov.br/infra_css/imagens/espaco.gif">
          <a:extLst>
            <a:ext uri="{FF2B5EF4-FFF2-40B4-BE49-F238E27FC236}">
              <a16:creationId xmlns:a16="http://schemas.microsoft.com/office/drawing/2014/main" id="{A67CDA51-444C-4AE3-9348-3A14E58CBA6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6729</xdr:row>
      <xdr:rowOff>0</xdr:rowOff>
    </xdr:from>
    <xdr:ext cx="38100" cy="152400"/>
    <xdr:pic>
      <xdr:nvPicPr>
        <xdr:cNvPr id="254" name="Imagem 253" descr="https://sei.ans.gov.br/infra_css/imagens/espaco.gif">
          <a:extLst>
            <a:ext uri="{FF2B5EF4-FFF2-40B4-BE49-F238E27FC236}">
              <a16:creationId xmlns:a16="http://schemas.microsoft.com/office/drawing/2014/main" id="{AA14F363-E9F8-4ECC-9E94-4A7B2857595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8745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55" name="Imagem 254" descr="https://sei.ans.gov.br/infra_css/imagens/espaco.gif">
          <a:extLst>
            <a:ext uri="{FF2B5EF4-FFF2-40B4-BE49-F238E27FC236}">
              <a16:creationId xmlns:a16="http://schemas.microsoft.com/office/drawing/2014/main" id="{721E5ADD-0947-40C2-8D50-51AEE0F104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56" name="Imagem 255" descr="https://sei.ans.gov.br/infra_css/imagens/espaco.gif">
          <a:extLst>
            <a:ext uri="{FF2B5EF4-FFF2-40B4-BE49-F238E27FC236}">
              <a16:creationId xmlns:a16="http://schemas.microsoft.com/office/drawing/2014/main" id="{BF9C1DA8-B574-4F05-910B-F8BB062C521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57" name="Imagem 256" descr="https://sei.ans.gov.br/infra_css/imagens/espaco.gif">
          <a:extLst>
            <a:ext uri="{FF2B5EF4-FFF2-40B4-BE49-F238E27FC236}">
              <a16:creationId xmlns:a16="http://schemas.microsoft.com/office/drawing/2014/main" id="{443C940A-7003-4309-B6AF-AD141B257FF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58" name="Imagem 257" descr="https://sei.ans.gov.br/infra_css/imagens/espaco.gif">
          <a:extLst>
            <a:ext uri="{FF2B5EF4-FFF2-40B4-BE49-F238E27FC236}">
              <a16:creationId xmlns:a16="http://schemas.microsoft.com/office/drawing/2014/main" id="{FE3312A8-3299-4CB2-867A-F870358705C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259" name="Imagem 258" descr="https://sei.ans.gov.br/infra_css/imagens/espaco.gif">
          <a:extLst>
            <a:ext uri="{FF2B5EF4-FFF2-40B4-BE49-F238E27FC236}">
              <a16:creationId xmlns:a16="http://schemas.microsoft.com/office/drawing/2014/main" id="{3CF862FA-8CE1-475E-B108-063253DCE58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260" name="Imagem 259" descr="https://sei.ans.gov.br/infra_css/imagens/espaco.gif">
          <a:extLst>
            <a:ext uri="{FF2B5EF4-FFF2-40B4-BE49-F238E27FC236}">
              <a16:creationId xmlns:a16="http://schemas.microsoft.com/office/drawing/2014/main" id="{47AB29BE-C680-4F75-923B-CA7722C720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6726</xdr:row>
      <xdr:rowOff>0</xdr:rowOff>
    </xdr:from>
    <xdr:ext cx="38100" cy="152400"/>
    <xdr:pic>
      <xdr:nvPicPr>
        <xdr:cNvPr id="261" name="Imagem 260" descr="https://sei.ans.gov.br/infra_css/imagens/espaco.gif">
          <a:extLst>
            <a:ext uri="{FF2B5EF4-FFF2-40B4-BE49-F238E27FC236}">
              <a16:creationId xmlns:a16="http://schemas.microsoft.com/office/drawing/2014/main" id="{80729ECC-7681-4547-A8C6-2D892F9BA9E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6735</xdr:row>
      <xdr:rowOff>15240</xdr:rowOff>
    </xdr:from>
    <xdr:ext cx="38100" cy="152400"/>
    <xdr:pic>
      <xdr:nvPicPr>
        <xdr:cNvPr id="262" name="Imagem 261" descr="https://sei.ans.gov.br/infra_css/imagens/espaco.gif">
          <a:extLst>
            <a:ext uri="{FF2B5EF4-FFF2-40B4-BE49-F238E27FC236}">
              <a16:creationId xmlns:a16="http://schemas.microsoft.com/office/drawing/2014/main" id="{F79F913A-6F11-4BF2-932D-9430ECD8B51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9200" y="12830327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63" name="Imagem 262" descr="https://sei.ans.gov.br/infra_css/imagens/espaco.gif">
          <a:extLst>
            <a:ext uri="{FF2B5EF4-FFF2-40B4-BE49-F238E27FC236}">
              <a16:creationId xmlns:a16="http://schemas.microsoft.com/office/drawing/2014/main" id="{9A16E360-7BCE-4B4E-A168-914DB233DA2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64" name="Imagem 263" descr="https://sei.ans.gov.br/infra_css/imagens/espaco.gif">
          <a:extLst>
            <a:ext uri="{FF2B5EF4-FFF2-40B4-BE49-F238E27FC236}">
              <a16:creationId xmlns:a16="http://schemas.microsoft.com/office/drawing/2014/main" id="{5C6AA87A-9A20-48AF-AD41-1FECB28915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65" name="Imagem 264" descr="https://sei.ans.gov.br/infra_css/imagens/espaco.gif">
          <a:extLst>
            <a:ext uri="{FF2B5EF4-FFF2-40B4-BE49-F238E27FC236}">
              <a16:creationId xmlns:a16="http://schemas.microsoft.com/office/drawing/2014/main" id="{AF03CB5D-D924-400D-8AA6-8B520400D44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6726</xdr:row>
      <xdr:rowOff>0</xdr:rowOff>
    </xdr:from>
    <xdr:ext cx="38100" cy="152400"/>
    <xdr:pic>
      <xdr:nvPicPr>
        <xdr:cNvPr id="266" name="Imagem 265" descr="https://sei.ans.gov.br/infra_css/imagens/espaco.gif">
          <a:extLst>
            <a:ext uri="{FF2B5EF4-FFF2-40B4-BE49-F238E27FC236}">
              <a16:creationId xmlns:a16="http://schemas.microsoft.com/office/drawing/2014/main" id="{3353A84C-095C-4613-9155-D95564E059B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81303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www.ans.gov.br/component/legislacao/?view=legislacao&amp;task=textoLei&amp;format=raw&amp;id=NDI2NA==" TargetMode="External"/><Relationship Id="rId117" Type="http://schemas.openxmlformats.org/officeDocument/2006/relationships/hyperlink" Target="https://www.ans.gov.br/images/stories/Legislacao/rn/Anexo_II_DUT_2021_RN_465.2021_RN663.2026.pdf" TargetMode="External"/><Relationship Id="rId21" Type="http://schemas.openxmlformats.org/officeDocument/2006/relationships/hyperlink" Target="https://www.ans.gov.br/component/legislacao/?view=legislacao&amp;task=textoLei&amp;format=raw&amp;id=NDI2NA==" TargetMode="External"/><Relationship Id="rId42" Type="http://schemas.openxmlformats.org/officeDocument/2006/relationships/hyperlink" Target="https://www.ans.gov.br/component/legislacao/?view=legislacao&amp;task=textoLei&amp;format=raw&amp;id=NDI5Ng==" TargetMode="External"/><Relationship Id="rId47" Type="http://schemas.openxmlformats.org/officeDocument/2006/relationships/hyperlink" Target="https://www.ans.gov.br/component/legislacao/?view=legislacao&amp;task=textoLei&amp;format=raw&amp;id=NDI5Ng==" TargetMode="External"/><Relationship Id="rId63" Type="http://schemas.openxmlformats.org/officeDocument/2006/relationships/hyperlink" Target="https://www.ans.gov.br/component/legislacao/?view=legislacao&amp;task=textoLei&amp;format=raw&amp;id=NDI2NA==" TargetMode="External"/><Relationship Id="rId68" Type="http://schemas.openxmlformats.org/officeDocument/2006/relationships/hyperlink" Target="https://www.ans.gov.br/component/legislacao/?view=legislacao&amp;task=textoLei&amp;format=raw&amp;id=NDI2NA==" TargetMode="External"/><Relationship Id="rId84" Type="http://schemas.openxmlformats.org/officeDocument/2006/relationships/hyperlink" Target="https://www.ans.gov.br/component/legislacao/?view=legislacao&amp;task=textoLei&amp;format=raw&amp;id=NDU4OQ==" TargetMode="External"/><Relationship Id="rId89" Type="http://schemas.openxmlformats.org/officeDocument/2006/relationships/hyperlink" Target="https://www.ans.gov.br/component/legislacao/?view=legislacao&amp;task=textoLei&amp;format=raw&amp;id=NDYyNA==" TargetMode="External"/><Relationship Id="rId112" Type="http://schemas.openxmlformats.org/officeDocument/2006/relationships/hyperlink" Target="https://www.ans.gov.br/images/stories/Legislacao/rn/rn465/Anexo_II_DUT_2021_RN_465.2021_RN654.2025.pdf" TargetMode="External"/><Relationship Id="rId16" Type="http://schemas.openxmlformats.org/officeDocument/2006/relationships/hyperlink" Target="https://www.ans.gov.br/component/legislacao/?view=legislacao&amp;task=textoLei&amp;format=raw&amp;id=NDI2NA==" TargetMode="External"/><Relationship Id="rId107" Type="http://schemas.openxmlformats.org/officeDocument/2006/relationships/hyperlink" Target="https://www.ans.gov.br/images/stories/Legislacao/rn/rn465/Anexo_II_DUT_2021_RN_465.2021_RN645.2025.pdf" TargetMode="External"/><Relationship Id="rId11" Type="http://schemas.openxmlformats.org/officeDocument/2006/relationships/hyperlink" Target="https://www.ans.gov.br/component/legislacao/?view=legislacao&amp;task=textoLei&amp;format=raw&amp;id=NDI2NA==" TargetMode="External"/><Relationship Id="rId32" Type="http://schemas.openxmlformats.org/officeDocument/2006/relationships/hyperlink" Target="https://www.ans.gov.br/component/legislacao/?view=legislacao&amp;task=textoLei&amp;format=raw&amp;id=NDI4MA==" TargetMode="External"/><Relationship Id="rId37" Type="http://schemas.openxmlformats.org/officeDocument/2006/relationships/hyperlink" Target="https://www.ans.gov.br/component/legislacao/?view=legislacao&amp;task=textoLei&amp;format=raw&amp;id=NDI4MA==" TargetMode="External"/><Relationship Id="rId53" Type="http://schemas.openxmlformats.org/officeDocument/2006/relationships/hyperlink" Target="https://www.ans.gov.br/component/legislacao/?view=legislacao&amp;task=textoLei&amp;format=raw&amp;id=NDQxNg==" TargetMode="External"/><Relationship Id="rId58" Type="http://schemas.openxmlformats.org/officeDocument/2006/relationships/hyperlink" Target="https://www.ans.gov.br/component/legislacao/?view=legislacao&amp;task=textoLei&amp;format=raw&amp;id=NDI2NA==" TargetMode="External"/><Relationship Id="rId74" Type="http://schemas.openxmlformats.org/officeDocument/2006/relationships/hyperlink" Target="https://www.ans.gov.br/component/legislacao/?view=legislacao&amp;task=textoLei&amp;format=raw&amp;id=NDQ5MA==" TargetMode="External"/><Relationship Id="rId79" Type="http://schemas.openxmlformats.org/officeDocument/2006/relationships/hyperlink" Target="https://www.ans.gov.br/component/legislacao/?view=legislacao&amp;task=textoLei&amp;format=raw&amp;id=NDUyNg==" TargetMode="External"/><Relationship Id="rId102" Type="http://schemas.openxmlformats.org/officeDocument/2006/relationships/hyperlink" Target="https://www.ans.gov.br/component/legislacao/?view=legislacao&amp;task=textoLei&amp;format=raw&amp;id=NDcxNA==" TargetMode="External"/><Relationship Id="rId123" Type="http://schemas.openxmlformats.org/officeDocument/2006/relationships/hyperlink" Target="https://www.ans.gov.br/component/legislacao/?view=legislacao&amp;task=textoLei&amp;format=raw&amp;id=NDc1OA==" TargetMode="External"/><Relationship Id="rId5" Type="http://schemas.openxmlformats.org/officeDocument/2006/relationships/hyperlink" Target="https://www.ans.gov.br/component/legislacao/?view=legislacao&amp;task=pdfAtualizado&amp;format=raw&amp;id=NDEzNA==" TargetMode="External"/><Relationship Id="rId90" Type="http://schemas.openxmlformats.org/officeDocument/2006/relationships/hyperlink" Target="https://www.ans.gov.br/component/legislacao/?view=legislacao&amp;task=textoLei&amp;format=raw&amp;id=NDYyNA==" TargetMode="External"/><Relationship Id="rId95" Type="http://schemas.openxmlformats.org/officeDocument/2006/relationships/hyperlink" Target="https://www.ans.gov.br/images/stories/Legislacao/rn/Anexo_II_DUT_2021_RN_465.2021_RN637.2025.pdf" TargetMode="External"/><Relationship Id="rId22" Type="http://schemas.openxmlformats.org/officeDocument/2006/relationships/hyperlink" Target="https://www.ans.gov.br/component/legislacao/?view=legislacao&amp;task=textoLei&amp;format=raw&amp;id=NDI2NA==" TargetMode="External"/><Relationship Id="rId27" Type="http://schemas.openxmlformats.org/officeDocument/2006/relationships/hyperlink" Target="https://www.ans.gov.br/component/legislacao/?view=legislacao&amp;task=textoLei&amp;format=raw&amp;id=NDI2NA==" TargetMode="External"/><Relationship Id="rId43" Type="http://schemas.openxmlformats.org/officeDocument/2006/relationships/hyperlink" Target="https://www.ans.gov.br/component/legislacao/?view=legislacao&amp;task=textoLei&amp;format=raw&amp;id=NDI5Ng==" TargetMode="External"/><Relationship Id="rId48" Type="http://schemas.openxmlformats.org/officeDocument/2006/relationships/hyperlink" Target="https://www.ans.gov.br/component/legislacao/?view=legislacao&amp;task=textoLei&amp;format=raw&amp;id=NDM1MQ==" TargetMode="External"/><Relationship Id="rId64" Type="http://schemas.openxmlformats.org/officeDocument/2006/relationships/hyperlink" Target="https://www.ans.gov.br/component/legislacao/?view=legislacao&amp;task=textoLei&amp;format=raw&amp;id=NDI2NA==" TargetMode="External"/><Relationship Id="rId69" Type="http://schemas.openxmlformats.org/officeDocument/2006/relationships/hyperlink" Target="https://www.ans.gov.br/component/legislacao/?view=legislacao&amp;task=textoLei&amp;format=raw&amp;id=NDI2NA==" TargetMode="External"/><Relationship Id="rId113" Type="http://schemas.openxmlformats.org/officeDocument/2006/relationships/hyperlink" Target="https://www.ans.gov.br/images/stories/Legislacao/rn/Anexo_II_DUT_2021_RN_465.2021_RN663.2026.pdf" TargetMode="External"/><Relationship Id="rId118" Type="http://schemas.openxmlformats.org/officeDocument/2006/relationships/hyperlink" Target="https://www.ans.gov.br/component/legislacao/?view=legislacao&amp;task=textoLei&amp;format=raw&amp;id=NDc3MA==" TargetMode="External"/><Relationship Id="rId80" Type="http://schemas.openxmlformats.org/officeDocument/2006/relationships/hyperlink" Target="https://www.ans.gov.br/component/legislacao/?view=legislacao&amp;task=textoLei&amp;format=raw&amp;id=NDUyNw==" TargetMode="External"/><Relationship Id="rId85" Type="http://schemas.openxmlformats.org/officeDocument/2006/relationships/hyperlink" Target="https://www.ans.gov.br/component/legislacao/?view=legislacao&amp;task=textoLei&amp;format=raw&amp;id=NDU4OQ==" TargetMode="External"/><Relationship Id="rId12" Type="http://schemas.openxmlformats.org/officeDocument/2006/relationships/hyperlink" Target="https://www.ans.gov.br/component/legislacao/?view=legislacao&amp;task=textoLei&amp;format=raw&amp;id=NDI2NA==" TargetMode="External"/><Relationship Id="rId17" Type="http://schemas.openxmlformats.org/officeDocument/2006/relationships/hyperlink" Target="https://www.ans.gov.br/component/legislacao/?view=legislacao&amp;task=textoLei&amp;format=raw&amp;id=NDI2NA==" TargetMode="External"/><Relationship Id="rId33" Type="http://schemas.openxmlformats.org/officeDocument/2006/relationships/hyperlink" Target="https://www.ans.gov.br/component/legislacao/?view=legislacao&amp;task=textoLei&amp;format=raw&amp;id=NDI4MA==" TargetMode="External"/><Relationship Id="rId38" Type="http://schemas.openxmlformats.org/officeDocument/2006/relationships/hyperlink" Target="https://www.ans.gov.br/component/legislacao/?view=legislacao&amp;task=textoLei&amp;format=raw&amp;id=NDI4MA==" TargetMode="External"/><Relationship Id="rId59" Type="http://schemas.openxmlformats.org/officeDocument/2006/relationships/hyperlink" Target="https://www.ans.gov.br/component/legislacao/?view=legislacao&amp;task=textoLei&amp;format=raw&amp;id=NDI2NA==" TargetMode="External"/><Relationship Id="rId103" Type="http://schemas.openxmlformats.org/officeDocument/2006/relationships/hyperlink" Target="https://www.gov.br/ans/pt-br/acesso-a-informacao/participacao-da-sociedade/atualizacao-do-rol-de-procedimentos/Anexo_II_DUT_2021_RN_465.2021_RN637.2025.pdf" TargetMode="External"/><Relationship Id="rId108" Type="http://schemas.openxmlformats.org/officeDocument/2006/relationships/hyperlink" Target="https://www.ans.gov.br/images/stories/Legislacao/rn/rn465/Anexo_II_DUT_2021_RN_465.2021_RN645.2025.pdf" TargetMode="External"/><Relationship Id="rId124" Type="http://schemas.openxmlformats.org/officeDocument/2006/relationships/hyperlink" Target="https://www.ans.gov.br/images/stories/Legislacao/rn/Anexo_II_DUT_2021_RN_465.2021_RN675.2026.pdf" TargetMode="External"/><Relationship Id="rId54" Type="http://schemas.openxmlformats.org/officeDocument/2006/relationships/hyperlink" Target="https://www.ans.gov.br/component/legislacao/?view=legislacao&amp;task=textoLei&amp;format=raw&amp;id=NDQxNg==" TargetMode="External"/><Relationship Id="rId70" Type="http://schemas.openxmlformats.org/officeDocument/2006/relationships/hyperlink" Target="https://www.ans.gov.br/component/legislacao/?view=legislacao&amp;task=textoLei&amp;format=raw&amp;id=NDI2NA==" TargetMode="External"/><Relationship Id="rId75" Type="http://schemas.openxmlformats.org/officeDocument/2006/relationships/hyperlink" Target="https://www.ans.gov.br/component/legislacao/?view=legislacao&amp;task=textoLei&amp;format=raw&amp;id=NDQ5MA==" TargetMode="External"/><Relationship Id="rId91" Type="http://schemas.openxmlformats.org/officeDocument/2006/relationships/hyperlink" Target="https://www.gov.br/ans/pt-br/acesso-a-informacao/participacao-da-sociedade/atualizacao-do-rol-de-procedimentos/Anexo_II_DUT_2021_RN_465.2021_RN624_RN625.2024.pdf" TargetMode="External"/><Relationship Id="rId96" Type="http://schemas.openxmlformats.org/officeDocument/2006/relationships/hyperlink" Target="https://www.gov.br/ans/pt-br/acesso-a-informacao/participacao-da-sociedade/atualizacao-do-rol-de-procedimentos/Anexo_II_DUT_2021_RN_465.2021_RN637.2025.pdf" TargetMode="External"/><Relationship Id="rId1" Type="http://schemas.openxmlformats.org/officeDocument/2006/relationships/hyperlink" Target="https://www.ans.gov.br/component/legislacao/?view=legislacao&amp;task=pdfAtualizado&amp;format=raw&amp;id=NDEwMg==" TargetMode="External"/><Relationship Id="rId6" Type="http://schemas.openxmlformats.org/officeDocument/2006/relationships/hyperlink" Target="https://www.in.gov.br/en/web/dou/-/resolucao-normativa-ans-n-536-de-2-de-maio-de-2022-398111061" TargetMode="External"/><Relationship Id="rId23" Type="http://schemas.openxmlformats.org/officeDocument/2006/relationships/hyperlink" Target="https://www.ans.gov.br/component/legislacao/?view=legislacao&amp;task=textoLei&amp;format=raw&amp;id=NDI2NA==" TargetMode="External"/><Relationship Id="rId28" Type="http://schemas.openxmlformats.org/officeDocument/2006/relationships/hyperlink" Target="https://www.ans.gov.br/component/legislacao/?view=legislacao&amp;task=textoLei&amp;format=raw&amp;id=NDI2NA==" TargetMode="External"/><Relationship Id="rId49" Type="http://schemas.openxmlformats.org/officeDocument/2006/relationships/hyperlink" Target="https://www.ans.gov.br/component/legislacao/?view=legislacao&amp;task=textoLei&amp;format=raw&amp;id=NDM3OQ==" TargetMode="External"/><Relationship Id="rId114" Type="http://schemas.openxmlformats.org/officeDocument/2006/relationships/hyperlink" Target="https://www.ans.gov.br/images/stories/Legislacao/rn/Anexo_II_DUT_2021_RN_465.2021_RN663.2026.pdf" TargetMode="External"/><Relationship Id="rId119" Type="http://schemas.openxmlformats.org/officeDocument/2006/relationships/hyperlink" Target="https://www.ans.gov.br/images/stories/Legislacao/rn/Anexo_II_DUT_2021_RN_465.2021_RN667.2026.pdf" TargetMode="External"/><Relationship Id="rId44" Type="http://schemas.openxmlformats.org/officeDocument/2006/relationships/hyperlink" Target="https://www.ans.gov.br/component/legislacao/?view=legislacao&amp;task=textoLei&amp;format=raw&amp;id=NDI5Ng==" TargetMode="External"/><Relationship Id="rId60" Type="http://schemas.openxmlformats.org/officeDocument/2006/relationships/hyperlink" Target="https://www.ans.gov.br/component/legislacao/?view=legislacao&amp;task=textoLei&amp;format=raw&amp;id=NDI2NA==" TargetMode="External"/><Relationship Id="rId65" Type="http://schemas.openxmlformats.org/officeDocument/2006/relationships/hyperlink" Target="https://www.ans.gov.br/component/legislacao/?view=legislacao&amp;task=textoLei&amp;format=raw&amp;id=NDI2NA==" TargetMode="External"/><Relationship Id="rId81" Type="http://schemas.openxmlformats.org/officeDocument/2006/relationships/hyperlink" Target="https://www.ans.gov.br/component/legislacao/?view=legislacao&amp;task=textoLei&amp;format=raw&amp;id=NDU4OQ==" TargetMode="External"/><Relationship Id="rId86" Type="http://schemas.openxmlformats.org/officeDocument/2006/relationships/hyperlink" Target="https://www.ans.gov.br/component/legislacao/?view=legislacao&amp;task=textoLei&amp;format=raw&amp;id=NDYyNA==" TargetMode="External"/><Relationship Id="rId13" Type="http://schemas.openxmlformats.org/officeDocument/2006/relationships/hyperlink" Target="https://www.ans.gov.br/component/legislacao/?view=legislacao&amp;task=textoLei&amp;format=raw&amp;id=NDI2NA==" TargetMode="External"/><Relationship Id="rId18" Type="http://schemas.openxmlformats.org/officeDocument/2006/relationships/hyperlink" Target="https://www.ans.gov.br/component/legislacao/?view=legislacao&amp;task=textoLei&amp;format=raw&amp;id=NDI2NA==" TargetMode="External"/><Relationship Id="rId39" Type="http://schemas.openxmlformats.org/officeDocument/2006/relationships/hyperlink" Target="https://www.ans.gov.br/component/legislacao/?view=legislacao&amp;task=textoLei&amp;format=raw&amp;id=NDI4NQ==" TargetMode="External"/><Relationship Id="rId109" Type="http://schemas.openxmlformats.org/officeDocument/2006/relationships/hyperlink" Target="https://www.ans.gov.br/component/legislacao/?view=legislacao&amp;task=textoLei&amp;format=raw&amp;id=NDc0Mg==" TargetMode="External"/><Relationship Id="rId34" Type="http://schemas.openxmlformats.org/officeDocument/2006/relationships/hyperlink" Target="https://www.ans.gov.br/component/legislacao/?view=legislacao&amp;task=textoLei&amp;format=raw&amp;id=NDI4MA==" TargetMode="External"/><Relationship Id="rId50" Type="http://schemas.openxmlformats.org/officeDocument/2006/relationships/hyperlink" Target="https://www.ans.gov.br/component/legislacao/?view=legislacao&amp;task=textoLei&amp;format=raw&amp;id=NDQwMg==" TargetMode="External"/><Relationship Id="rId55" Type="http://schemas.openxmlformats.org/officeDocument/2006/relationships/hyperlink" Target="https://www.ans.gov.br/component/legislacao/?view=legislacao&amp;task=textoLei&amp;format=raw&amp;id=NDI2NA==" TargetMode="External"/><Relationship Id="rId76" Type="http://schemas.openxmlformats.org/officeDocument/2006/relationships/hyperlink" Target="https://www.ans.gov.br/component/legislacao/?view=legislacao&amp;task=textoLei&amp;format=raw&amp;id=NDUwMA==" TargetMode="External"/><Relationship Id="rId97" Type="http://schemas.openxmlformats.org/officeDocument/2006/relationships/hyperlink" Target="https://www.ans.gov.br/images/stories/Legislacao/rn/Anexo_II_DUT_2021_RN_465.2021_RN654.2025.pdf" TargetMode="External"/><Relationship Id="rId104" Type="http://schemas.openxmlformats.org/officeDocument/2006/relationships/hyperlink" Target="https://www.ans.gov.br/component/legislacao/?view=legislacao&amp;task=textoLei&amp;format=raw&amp;id=NDcxNA==" TargetMode="External"/><Relationship Id="rId120" Type="http://schemas.openxmlformats.org/officeDocument/2006/relationships/hyperlink" Target="https://www.ans.gov.br/component/legislacao/?view=legislacao&amp;task=textoLei&amp;format=raw&amp;id=NDc1OA==" TargetMode="External"/><Relationship Id="rId125" Type="http://schemas.openxmlformats.org/officeDocument/2006/relationships/printerSettings" Target="../printerSettings/printerSettings4.bin"/><Relationship Id="rId7" Type="http://schemas.openxmlformats.org/officeDocument/2006/relationships/hyperlink" Target="https://www.in.gov.br/en/web/dou/-/resolucao-normativa-ans-n-536-de-2-de-maio-de-2022-398111061" TargetMode="External"/><Relationship Id="rId71" Type="http://schemas.openxmlformats.org/officeDocument/2006/relationships/hyperlink" Target="https://www.ans.gov.br/component/legislacao/?view=legislacao&amp;task=textoLei&amp;format=raw&amp;id=NDI2NA==" TargetMode="External"/><Relationship Id="rId92" Type="http://schemas.openxmlformats.org/officeDocument/2006/relationships/hyperlink" Target="https://www.gov.br/ans/pt-br/acesso-a-informacao/participacao-da-sociedade/atualizacao-do-rol-de-procedimentos/Anexo_II_DUT_2021_RN_465.2021_RN618.2024.pdf" TargetMode="External"/><Relationship Id="rId2" Type="http://schemas.openxmlformats.org/officeDocument/2006/relationships/hyperlink" Target="https://www.ans.gov.br/component/legislacao/?view=legislacao&amp;task=pdfAtualizado&amp;format=raw&amp;id=NDEyMQ==https://www.ans.gov.br/component/legislacao/?view=legislacao&amp;task=pdfAtualizado&amp;format=raw&amp;id=NDEyMQ==" TargetMode="External"/><Relationship Id="rId29" Type="http://schemas.openxmlformats.org/officeDocument/2006/relationships/hyperlink" Target="https://www.ans.gov.br/component/legislacao/?view=legislacao&amp;task=textoLei&amp;format=raw&amp;id=NDI2NA==" TargetMode="External"/><Relationship Id="rId24" Type="http://schemas.openxmlformats.org/officeDocument/2006/relationships/hyperlink" Target="https://www.ans.gov.br/component/legislacao/?view=legislacao&amp;task=textoLei&amp;format=raw&amp;id=NDI2NA==" TargetMode="External"/><Relationship Id="rId40" Type="http://schemas.openxmlformats.org/officeDocument/2006/relationships/hyperlink" Target="https://www.ans.gov.br/component/legislacao/?view=legislacao&amp;task=textoLei&amp;format=raw&amp;id=NDI5Ng==" TargetMode="External"/><Relationship Id="rId45" Type="http://schemas.openxmlformats.org/officeDocument/2006/relationships/hyperlink" Target="https://www.ans.gov.br/component/legislacao/?view=legislacao&amp;task=textoLei&amp;format=raw&amp;id=NDI5Ng==" TargetMode="External"/><Relationship Id="rId66" Type="http://schemas.openxmlformats.org/officeDocument/2006/relationships/hyperlink" Target="https://www.ans.gov.br/component/legislacao/?view=legislacao&amp;task=textoLei&amp;format=raw&amp;id=NDI2NA==" TargetMode="External"/><Relationship Id="rId87" Type="http://schemas.openxmlformats.org/officeDocument/2006/relationships/hyperlink" Target="https://www.ans.gov.br/component/legislacao/?view=legislacao&amp;task=textoLei&amp;format=raw&amp;id=NDYyNA==" TargetMode="External"/><Relationship Id="rId110" Type="http://schemas.openxmlformats.org/officeDocument/2006/relationships/hyperlink" Target="https://www.ans.gov.br/component/legislacao/?view=legislacao&amp;task=textoLei&amp;format=raw&amp;id=NDc0Mg==" TargetMode="External"/><Relationship Id="rId115" Type="http://schemas.openxmlformats.org/officeDocument/2006/relationships/hyperlink" Target="https://www.ans.gov.br/component/legislacao/?view=legislacao&amp;task=textoLei&amp;format=raw&amp;id=NDc3MA==" TargetMode="External"/><Relationship Id="rId61" Type="http://schemas.openxmlformats.org/officeDocument/2006/relationships/hyperlink" Target="https://www.ans.gov.br/component/legislacao/?view=legislacao&amp;task=textoLei&amp;format=raw&amp;id=NDI2NA==" TargetMode="External"/><Relationship Id="rId82" Type="http://schemas.openxmlformats.org/officeDocument/2006/relationships/hyperlink" Target="https://www.ans.gov.br/component/legislacao/?view=legislacao&amp;task=textoLei&amp;format=raw&amp;id=NDU4OQ==" TargetMode="External"/><Relationship Id="rId19" Type="http://schemas.openxmlformats.org/officeDocument/2006/relationships/hyperlink" Target="https://www.ans.gov.br/component/legislacao/?view=legislacao&amp;task=textoLei&amp;format=raw&amp;id=NDI2NA==" TargetMode="External"/><Relationship Id="rId14" Type="http://schemas.openxmlformats.org/officeDocument/2006/relationships/hyperlink" Target="https://www.ans.gov.br/component/legislacao/?view=legislacao&amp;task=textoLei&amp;format=raw&amp;id=NDI2NA==" TargetMode="External"/><Relationship Id="rId30" Type="http://schemas.openxmlformats.org/officeDocument/2006/relationships/hyperlink" Target="https://www.ans.gov.br/component/legislacao/?view=legislacao&amp;task=textoLei&amp;format=raw&amp;id=NDI2NA==" TargetMode="External"/><Relationship Id="rId35" Type="http://schemas.openxmlformats.org/officeDocument/2006/relationships/hyperlink" Target="https://www.ans.gov.br/component/legislacao/?view=legislacao&amp;task=textoLei&amp;format=raw&amp;id=NDI4MA==" TargetMode="External"/><Relationship Id="rId56" Type="http://schemas.openxmlformats.org/officeDocument/2006/relationships/hyperlink" Target="https://www.ans.gov.br/component/legislacao/?view=legislacao&amp;task=textoLei&amp;format=raw&amp;id=NDI2NA==" TargetMode="External"/><Relationship Id="rId77" Type="http://schemas.openxmlformats.org/officeDocument/2006/relationships/hyperlink" Target="https://www.ans.gov.br/component/legislacao/?view=legislacao&amp;task=textoLei&amp;format=raw&amp;id=NDUwMA==" TargetMode="External"/><Relationship Id="rId100" Type="http://schemas.openxmlformats.org/officeDocument/2006/relationships/hyperlink" Target="https://www.ans.gov.br/component/legislacao/?view=legislacao&amp;task=textoLei&amp;format=raw&amp;id=NDcxNA==" TargetMode="External"/><Relationship Id="rId105" Type="http://schemas.openxmlformats.org/officeDocument/2006/relationships/hyperlink" Target="https://www.ans.gov.br/images/stories/Legislacao/rn/rn465/Anexo_II_DUT_2021_RN_465.2021_RN645.2025.pdf" TargetMode="External"/><Relationship Id="rId126" Type="http://schemas.openxmlformats.org/officeDocument/2006/relationships/drawing" Target="../drawings/drawing2.xml"/><Relationship Id="rId8" Type="http://schemas.openxmlformats.org/officeDocument/2006/relationships/hyperlink" Target="https://www.ans.gov.br/component/legislacao/?view=legislacao&amp;task=pdfAtualizado&amp;format=raw&amp;id=NDI1NQ==" TargetMode="External"/><Relationship Id="rId51" Type="http://schemas.openxmlformats.org/officeDocument/2006/relationships/hyperlink" Target="https://www.ans.gov.br/component/legislacao/?view=legislacao&amp;task=textoLei&amp;format=raw&amp;id=NDQwMw==" TargetMode="External"/><Relationship Id="rId72" Type="http://schemas.openxmlformats.org/officeDocument/2006/relationships/hyperlink" Target="https://www.ans.gov.br/component/legislacao/?view=legislacao&amp;task=textoLei&amp;format=raw&amp;id=NDQ2NQ==" TargetMode="External"/><Relationship Id="rId93" Type="http://schemas.openxmlformats.org/officeDocument/2006/relationships/hyperlink" Target="https://www.gov.br/ans/pt-br/acesso-a-informacao/participacao-da-sociedade/atualizacao-do-rol-de-procedimentos/Anexo_II_DUT_2021_RN_465.2021_RN624_RN625.2024.pdf" TargetMode="External"/><Relationship Id="rId98" Type="http://schemas.openxmlformats.org/officeDocument/2006/relationships/hyperlink" Target="https://www.gov.br/ans/pt-br/acesso-a-informacao/participacao-da-sociedade/atualizacao-do-rol-de-procedimentos/Anexo_II_DUT_2021_RN_465.2021_RN637.2025.pdf" TargetMode="External"/><Relationship Id="rId121" Type="http://schemas.openxmlformats.org/officeDocument/2006/relationships/hyperlink" Target="https://www.ans.gov.br/component/legislacao/?view=legislacao&amp;task=textoLei&amp;format=raw&amp;id=NDc1OA==" TargetMode="External"/><Relationship Id="rId3" Type="http://schemas.openxmlformats.org/officeDocument/2006/relationships/hyperlink" Target="https://www.ans.gov.br/component/legislacao/?view=legislacao&amp;task=pdfAtualizado&amp;format=raw&amp;id=NDEzNA==" TargetMode="External"/><Relationship Id="rId25" Type="http://schemas.openxmlformats.org/officeDocument/2006/relationships/hyperlink" Target="https://www.ans.gov.br/component/legislacao/?view=legislacao&amp;task=textoLei&amp;format=raw&amp;id=NDI2NA==" TargetMode="External"/><Relationship Id="rId46" Type="http://schemas.openxmlformats.org/officeDocument/2006/relationships/hyperlink" Target="https://www.ans.gov.br/component/legislacao/?view=legislacao&amp;task=textoLei&amp;format=raw&amp;id=NDI5Ng==" TargetMode="External"/><Relationship Id="rId67" Type="http://schemas.openxmlformats.org/officeDocument/2006/relationships/hyperlink" Target="https://www.ans.gov.br/component/legislacao/?view=legislacao&amp;task=textoLei&amp;format=raw&amp;id=NDI2NA==" TargetMode="External"/><Relationship Id="rId116" Type="http://schemas.openxmlformats.org/officeDocument/2006/relationships/hyperlink" Target="https://www.ans.gov.br/images/stories/Legislacao/rn/Anexo_II_DUT_2021_RN_465.2021_RN663.2026.pdf" TargetMode="External"/><Relationship Id="rId20" Type="http://schemas.openxmlformats.org/officeDocument/2006/relationships/hyperlink" Target="https://www.ans.gov.br/component/legislacao/?view=legislacao&amp;task=textoLei&amp;format=raw&amp;id=NDI2NA==" TargetMode="External"/><Relationship Id="rId41" Type="http://schemas.openxmlformats.org/officeDocument/2006/relationships/hyperlink" Target="https://www.ans.gov.br/component/legislacao/?view=legislacao&amp;task=textoLei&amp;format=raw&amp;id=NDI5Ng==" TargetMode="External"/><Relationship Id="rId62" Type="http://schemas.openxmlformats.org/officeDocument/2006/relationships/hyperlink" Target="https://www.ans.gov.br/component/legislacao/?view=legislacao&amp;task=textoLei&amp;format=raw&amp;id=NDI2NA==" TargetMode="External"/><Relationship Id="rId83" Type="http://schemas.openxmlformats.org/officeDocument/2006/relationships/hyperlink" Target="https://www.ans.gov.br/component/legislacao/?view=legislacao&amp;task=textoLei&amp;format=raw&amp;id=NDU4OQ==" TargetMode="External"/><Relationship Id="rId88" Type="http://schemas.openxmlformats.org/officeDocument/2006/relationships/hyperlink" Target="https://www.ans.gov.br/component/legislacao/?view=legislacao&amp;task=textoLei&amp;format=raw&amp;id=NDYyNA==" TargetMode="External"/><Relationship Id="rId111" Type="http://schemas.openxmlformats.org/officeDocument/2006/relationships/hyperlink" Target="https://www.ans.gov.br/component/legislacao/?view=legislacao&amp;task=textoLei&amp;format=raw&amp;id=NDc1OA==" TargetMode="External"/><Relationship Id="rId15" Type="http://schemas.openxmlformats.org/officeDocument/2006/relationships/hyperlink" Target="https://www.ans.gov.br/component/legislacao/?view=legislacao&amp;task=textoLei&amp;format=raw&amp;id=NDI2NA==" TargetMode="External"/><Relationship Id="rId36" Type="http://schemas.openxmlformats.org/officeDocument/2006/relationships/hyperlink" Target="https://www.ans.gov.br/component/legislacao/?view=legislacao&amp;task=textoLei&amp;format=raw&amp;id=NDI4MA==" TargetMode="External"/><Relationship Id="rId57" Type="http://schemas.openxmlformats.org/officeDocument/2006/relationships/hyperlink" Target="https://www.ans.gov.br/component/legislacao/?view=legislacao&amp;task=textoLei&amp;format=raw&amp;id=NDI2NA==" TargetMode="External"/><Relationship Id="rId106" Type="http://schemas.openxmlformats.org/officeDocument/2006/relationships/hyperlink" Target="https://www.ans.gov.br/component/legislacao/?view=legislacao&amp;task=textoLei&amp;format=raw&amp;id=NDc0Mg==" TargetMode="External"/><Relationship Id="rId10" Type="http://schemas.openxmlformats.org/officeDocument/2006/relationships/hyperlink" Target="https://www.ans.gov.br/component/legislacao/?view=legislacao&amp;task=pdfAtualizado&amp;format=raw&amp;id=NDI1NQ==" TargetMode="External"/><Relationship Id="rId31" Type="http://schemas.openxmlformats.org/officeDocument/2006/relationships/hyperlink" Target="https://www.ans.gov.br/component/legislacao/?view=legislacao&amp;task=textoLei&amp;format=raw&amp;id=NDI2NA==" TargetMode="External"/><Relationship Id="rId52" Type="http://schemas.openxmlformats.org/officeDocument/2006/relationships/hyperlink" Target="https://www.ans.gov.br/component/legislacao/?view=legislacao&amp;task=textoLei&amp;format=raw&amp;id=NDQxNg==" TargetMode="External"/><Relationship Id="rId73" Type="http://schemas.openxmlformats.org/officeDocument/2006/relationships/hyperlink" Target="https://www.ans.gov.br/component/legislacao/?view=legislacao&amp;task=textoLei&amp;format=raw&amp;id=NDQ2NQ==" TargetMode="External"/><Relationship Id="rId78" Type="http://schemas.openxmlformats.org/officeDocument/2006/relationships/hyperlink" Target="https://www.ans.gov.br/component/legislacao/?view=legislacao&amp;task=textoLei&amp;format=raw&amp;id=NDUwMA==" TargetMode="External"/><Relationship Id="rId94" Type="http://schemas.openxmlformats.org/officeDocument/2006/relationships/hyperlink" Target="https://www.gov.br/ans/pt-br/acesso-a-informacao/participacao-da-sociedade/atualizacao-do-rol-de-procedimentos/Anexo_II_DUT_2021_RN_465.2021_RN628.2025_RN629.2025.pdf" TargetMode="External"/><Relationship Id="rId99" Type="http://schemas.openxmlformats.org/officeDocument/2006/relationships/hyperlink" Target="https://www.gov.br/ans/pt-br/acesso-a-informacao/participacao-da-sociedade/atualizacao-do-rol-de-procedimentos/Anexo_II_DUT_2021_RN_465.2021_RN637.2025.pdf" TargetMode="External"/><Relationship Id="rId101" Type="http://schemas.openxmlformats.org/officeDocument/2006/relationships/hyperlink" Target="https://www.gov.br/ans/pt-br/acesso-a-informacao/participacao-da-sociedade/atualizacao-do-rol-de-procedimentos/Anexo_II_DUT_2021_RN_465.2021_RN637.2025.pdf" TargetMode="External"/><Relationship Id="rId122" Type="http://schemas.openxmlformats.org/officeDocument/2006/relationships/hyperlink" Target="https://www.ans.gov.br/component/legislacao/?view=legislacao&amp;task=textoLei&amp;format=raw&amp;id=NDc1OA==" TargetMode="External"/><Relationship Id="rId4" Type="http://schemas.openxmlformats.org/officeDocument/2006/relationships/hyperlink" Target="https://www.ans.gov.br/component/legislacao/?view=legislacao&amp;task=pdfAtualizado&amp;format=raw&amp;id=NDEzNA==" TargetMode="External"/><Relationship Id="rId9" Type="http://schemas.openxmlformats.org/officeDocument/2006/relationships/hyperlink" Target="https://www.ans.gov.br/component/legislacao/?view=legislacao&amp;task=pdfAtualizado&amp;format=raw&amp;id=NDI1NQ=="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rgb="FF002060"/>
  </sheetPr>
  <dimension ref="A1:S4833"/>
  <sheetViews>
    <sheetView showGridLines="0" tabSelected="1" topLeftCell="B1" zoomScale="104" zoomScaleNormal="104" workbookViewId="0">
      <selection activeCell="B13" sqref="B13"/>
    </sheetView>
  </sheetViews>
  <sheetFormatPr defaultRowHeight="15" x14ac:dyDescent="0.25"/>
  <cols>
    <col min="1" max="1" width="8.140625" style="4" customWidth="1"/>
    <col min="2" max="2" width="13" style="18" customWidth="1"/>
    <col min="3" max="3" width="23" style="19" customWidth="1"/>
    <col min="4" max="4" width="7.5703125" style="18" customWidth="1"/>
    <col min="5" max="5" width="7" style="21" customWidth="1"/>
    <col min="6" max="6" width="20" style="5" customWidth="1"/>
    <col min="7" max="7" width="8.5703125" style="22" bestFit="1" customWidth="1"/>
    <col min="8" max="8" width="10.140625" style="5" customWidth="1"/>
    <col min="9" max="9" width="5.5703125" style="18" customWidth="1"/>
    <col min="10" max="10" width="10.28515625" style="23" customWidth="1"/>
    <col min="11" max="11" width="8.85546875" style="5" customWidth="1"/>
    <col min="12" max="12" width="10.7109375" style="24" bestFit="1" customWidth="1"/>
    <col min="13" max="13" width="8.140625" style="6" customWidth="1"/>
    <col min="14" max="14" width="10.42578125" style="5" bestFit="1" customWidth="1"/>
    <col min="15" max="15" width="9.140625" style="10" customWidth="1"/>
    <col min="16" max="16" width="8.5703125" style="8" bestFit="1" customWidth="1"/>
    <col min="17" max="17" width="12.140625" style="9" customWidth="1"/>
    <col min="18" max="18" width="9.140625" style="4"/>
    <col min="19" max="19" width="57" style="4" customWidth="1"/>
    <col min="20" max="16384" width="9.140625" style="4"/>
  </cols>
  <sheetData>
    <row r="1" spans="1:17" ht="21" customHeight="1" x14ac:dyDescent="0.25">
      <c r="E1" s="298" t="s">
        <v>11230</v>
      </c>
      <c r="F1" s="299"/>
      <c r="G1" s="299"/>
      <c r="H1" s="299"/>
      <c r="I1" s="299"/>
      <c r="J1" s="299"/>
      <c r="K1" s="299"/>
      <c r="L1" s="299"/>
      <c r="M1" s="299"/>
      <c r="N1" s="299"/>
      <c r="O1" s="299"/>
      <c r="P1" s="299"/>
      <c r="Q1" s="300"/>
    </row>
    <row r="2" spans="1:17" ht="21" customHeight="1" x14ac:dyDescent="0.25">
      <c r="D2" s="20"/>
      <c r="E2" s="301"/>
      <c r="F2" s="302"/>
      <c r="G2" s="302"/>
      <c r="H2" s="302"/>
      <c r="I2" s="302"/>
      <c r="J2" s="302"/>
      <c r="K2" s="302"/>
      <c r="L2" s="302"/>
      <c r="M2" s="302"/>
      <c r="N2" s="302"/>
      <c r="O2" s="302"/>
      <c r="P2" s="302"/>
      <c r="Q2" s="303"/>
    </row>
    <row r="3" spans="1:17" ht="21" customHeight="1" x14ac:dyDescent="0.25">
      <c r="E3" s="301"/>
      <c r="F3" s="302"/>
      <c r="G3" s="302"/>
      <c r="H3" s="302"/>
      <c r="I3" s="302"/>
      <c r="J3" s="302"/>
      <c r="K3" s="302"/>
      <c r="L3" s="302"/>
      <c r="M3" s="302"/>
      <c r="N3" s="302"/>
      <c r="O3" s="302"/>
      <c r="P3" s="302"/>
      <c r="Q3" s="303"/>
    </row>
    <row r="4" spans="1:17" ht="21" customHeight="1" x14ac:dyDescent="0.25">
      <c r="E4" s="304"/>
      <c r="F4" s="305"/>
      <c r="G4" s="305"/>
      <c r="H4" s="305"/>
      <c r="I4" s="305"/>
      <c r="J4" s="305"/>
      <c r="K4" s="305"/>
      <c r="L4" s="305"/>
      <c r="M4" s="305"/>
      <c r="N4" s="305"/>
      <c r="O4" s="305"/>
      <c r="P4" s="305"/>
      <c r="Q4" s="306"/>
    </row>
    <row r="5" spans="1:17" ht="6.75" customHeight="1" x14ac:dyDescent="0.25"/>
    <row r="6" spans="1:17" ht="23.25" customHeight="1" x14ac:dyDescent="0.25">
      <c r="B6" s="334" t="s">
        <v>4756</v>
      </c>
      <c r="C6" s="335"/>
      <c r="D6" s="335"/>
      <c r="E6" s="335"/>
      <c r="F6" s="335"/>
      <c r="G6" s="335"/>
      <c r="H6" s="335"/>
      <c r="I6" s="335"/>
      <c r="J6" s="335"/>
      <c r="K6" s="335"/>
      <c r="L6" s="335"/>
      <c r="M6" s="335"/>
      <c r="N6" s="335"/>
      <c r="O6" s="335"/>
      <c r="P6" s="335"/>
      <c r="Q6" s="336"/>
    </row>
    <row r="7" spans="1:17" ht="27.75" customHeight="1" x14ac:dyDescent="0.25">
      <c r="B7" s="310" t="s">
        <v>10995</v>
      </c>
      <c r="C7" s="311"/>
      <c r="D7" s="311"/>
      <c r="E7" s="311"/>
      <c r="F7" s="311"/>
      <c r="G7" s="311"/>
      <c r="H7" s="311"/>
      <c r="I7" s="311"/>
      <c r="J7" s="311"/>
      <c r="K7" s="311"/>
      <c r="L7" s="311"/>
      <c r="M7" s="311"/>
      <c r="N7" s="311"/>
      <c r="O7" s="311"/>
      <c r="P7" s="311"/>
      <c r="Q7" s="312"/>
    </row>
    <row r="8" spans="1:17" ht="6" customHeight="1" x14ac:dyDescent="0.25">
      <c r="O8" s="7"/>
    </row>
    <row r="9" spans="1:17" ht="23.25" customHeight="1" x14ac:dyDescent="0.25">
      <c r="B9" s="322" t="s">
        <v>6115</v>
      </c>
      <c r="C9" s="323"/>
      <c r="D9" s="323"/>
      <c r="E9" s="324"/>
      <c r="F9" s="4"/>
      <c r="H9" s="4"/>
      <c r="O9" s="7"/>
    </row>
    <row r="10" spans="1:17" s="25" customFormat="1" ht="30" customHeight="1" x14ac:dyDescent="0.25">
      <c r="A10" s="180" t="s">
        <v>4753</v>
      </c>
      <c r="B10" s="248" t="s">
        <v>0</v>
      </c>
      <c r="C10" s="180" t="s">
        <v>1</v>
      </c>
      <c r="D10" s="325" t="s">
        <v>2</v>
      </c>
      <c r="E10" s="326"/>
      <c r="F10" s="326"/>
      <c r="G10" s="326"/>
      <c r="H10" s="327"/>
      <c r="I10" s="325" t="s">
        <v>3</v>
      </c>
      <c r="J10" s="326"/>
      <c r="K10" s="327"/>
      <c r="L10" s="313" t="s">
        <v>4</v>
      </c>
      <c r="M10" s="314"/>
      <c r="N10" s="315"/>
      <c r="O10" s="189"/>
      <c r="P10" s="190"/>
      <c r="Q10" s="190"/>
    </row>
    <row r="11" spans="1:17" s="26" customFormat="1" ht="39.75" customHeight="1" x14ac:dyDescent="0.25">
      <c r="A11" s="182"/>
      <c r="B11" s="248"/>
      <c r="C11" s="181"/>
      <c r="D11" s="248" t="s">
        <v>6</v>
      </c>
      <c r="E11" s="183" t="s">
        <v>7</v>
      </c>
      <c r="F11" s="184" t="s">
        <v>7390</v>
      </c>
      <c r="G11" s="184" t="s">
        <v>8</v>
      </c>
      <c r="H11" s="185" t="s">
        <v>4705</v>
      </c>
      <c r="I11" s="248" t="s">
        <v>9</v>
      </c>
      <c r="J11" s="186" t="s">
        <v>3</v>
      </c>
      <c r="K11" s="185" t="s">
        <v>4706</v>
      </c>
      <c r="L11" s="187" t="s">
        <v>5</v>
      </c>
      <c r="M11" s="188" t="s">
        <v>4092</v>
      </c>
      <c r="N11" s="185" t="s">
        <v>4707</v>
      </c>
      <c r="O11" s="189" t="s">
        <v>4091</v>
      </c>
      <c r="P11" s="190" t="s">
        <v>4708</v>
      </c>
      <c r="Q11" s="190" t="s">
        <v>7419</v>
      </c>
    </row>
    <row r="12" spans="1:17" s="27" customFormat="1" x14ac:dyDescent="0.25">
      <c r="A12" s="191"/>
      <c r="B12" s="192">
        <v>10101004</v>
      </c>
      <c r="C12" s="193" t="s">
        <v>3717</v>
      </c>
      <c r="D12" s="194"/>
      <c r="E12" s="192"/>
      <c r="F12" s="194"/>
      <c r="G12" s="194"/>
      <c r="H12" s="194"/>
      <c r="I12" s="194"/>
      <c r="J12" s="194"/>
      <c r="K12" s="194"/>
      <c r="L12" s="194"/>
      <c r="M12" s="194"/>
      <c r="N12" s="194"/>
      <c r="O12" s="194"/>
      <c r="P12" s="194"/>
      <c r="Q12" s="194"/>
    </row>
    <row r="13" spans="1:17" ht="45" x14ac:dyDescent="0.25">
      <c r="A13" s="195" t="s">
        <v>4754</v>
      </c>
      <c r="B13" s="196">
        <v>10101012</v>
      </c>
      <c r="C13" s="197" t="s">
        <v>10</v>
      </c>
      <c r="D13" s="196" t="s">
        <v>3667</v>
      </c>
      <c r="E13" s="198"/>
      <c r="F13" s="199">
        <f>'Parâmetro - Portes e Uco'!P2</f>
        <v>142.12125053711887</v>
      </c>
      <c r="G13" s="200"/>
      <c r="H13" s="201"/>
      <c r="I13" s="196"/>
      <c r="J13" s="202">
        <v>0</v>
      </c>
      <c r="K13" s="202"/>
      <c r="L13" s="203"/>
      <c r="M13" s="204"/>
      <c r="N13" s="199"/>
      <c r="O13" s="201">
        <v>0</v>
      </c>
      <c r="P13" s="201"/>
      <c r="Q13" s="205">
        <f t="shared" ref="Q13:Q21" si="0">F13+H13+K13+N13+P13</f>
        <v>142.12125053711887</v>
      </c>
    </row>
    <row r="14" spans="1:17" x14ac:dyDescent="0.25">
      <c r="A14" s="195" t="s">
        <v>4754</v>
      </c>
      <c r="B14" s="196">
        <v>10101039</v>
      </c>
      <c r="C14" s="197" t="s">
        <v>11</v>
      </c>
      <c r="D14" s="196" t="s">
        <v>3667</v>
      </c>
      <c r="E14" s="198"/>
      <c r="F14" s="199">
        <f>'Parâmetro - Portes e Uco'!P3</f>
        <v>135.98764129934611</v>
      </c>
      <c r="G14" s="200"/>
      <c r="H14" s="201"/>
      <c r="I14" s="196"/>
      <c r="J14" s="202">
        <v>0</v>
      </c>
      <c r="K14" s="202"/>
      <c r="L14" s="203"/>
      <c r="M14" s="204"/>
      <c r="N14" s="199"/>
      <c r="O14" s="201">
        <v>0</v>
      </c>
      <c r="P14" s="201"/>
      <c r="Q14" s="205">
        <f t="shared" si="0"/>
        <v>135.98764129934611</v>
      </c>
    </row>
    <row r="15" spans="1:17" x14ac:dyDescent="0.25">
      <c r="A15" s="195" t="s">
        <v>4752</v>
      </c>
      <c r="B15" s="196">
        <v>52101080</v>
      </c>
      <c r="C15" s="197" t="s">
        <v>4768</v>
      </c>
      <c r="D15" s="196" t="s">
        <v>3667</v>
      </c>
      <c r="E15" s="198"/>
      <c r="F15" s="199">
        <f>'Parâmetro - Portes e Uco'!X2</f>
        <v>151.4725586945541</v>
      </c>
      <c r="G15" s="200"/>
      <c r="H15" s="201"/>
      <c r="I15" s="196"/>
      <c r="J15" s="202"/>
      <c r="K15" s="202"/>
      <c r="L15" s="203"/>
      <c r="M15" s="204"/>
      <c r="N15" s="199"/>
      <c r="O15" s="201"/>
      <c r="P15" s="201"/>
      <c r="Q15" s="205">
        <f>F15+H15+K15+N15+P15</f>
        <v>151.4725586945541</v>
      </c>
    </row>
    <row r="16" spans="1:17" x14ac:dyDescent="0.25">
      <c r="A16" s="195" t="s">
        <v>4752</v>
      </c>
      <c r="B16" s="196">
        <v>52101090</v>
      </c>
      <c r="C16" s="197" t="s">
        <v>4769</v>
      </c>
      <c r="D16" s="196" t="s">
        <v>3667</v>
      </c>
      <c r="E16" s="198"/>
      <c r="F16" s="199">
        <f>F15</f>
        <v>151.4725586945541</v>
      </c>
      <c r="G16" s="200"/>
      <c r="H16" s="201"/>
      <c r="I16" s="196"/>
      <c r="J16" s="202"/>
      <c r="K16" s="202"/>
      <c r="L16" s="203"/>
      <c r="M16" s="204"/>
      <c r="N16" s="199"/>
      <c r="O16" s="201"/>
      <c r="P16" s="201"/>
      <c r="Q16" s="205">
        <f t="shared" si="0"/>
        <v>151.4725586945541</v>
      </c>
    </row>
    <row r="17" spans="1:17" x14ac:dyDescent="0.25">
      <c r="A17" s="195" t="s">
        <v>4752</v>
      </c>
      <c r="B17" s="196">
        <v>52101100</v>
      </c>
      <c r="C17" s="197" t="s">
        <v>4770</v>
      </c>
      <c r="D17" s="196" t="s">
        <v>3667</v>
      </c>
      <c r="E17" s="198"/>
      <c r="F17" s="199">
        <f>F15</f>
        <v>151.4725586945541</v>
      </c>
      <c r="G17" s="200"/>
      <c r="H17" s="201"/>
      <c r="I17" s="196"/>
      <c r="J17" s="202"/>
      <c r="K17" s="202"/>
      <c r="L17" s="203"/>
      <c r="M17" s="204"/>
      <c r="N17" s="199"/>
      <c r="O17" s="201"/>
      <c r="P17" s="201"/>
      <c r="Q17" s="205">
        <f t="shared" si="0"/>
        <v>151.4725586945541</v>
      </c>
    </row>
    <row r="18" spans="1:17" x14ac:dyDescent="0.25">
      <c r="A18" s="195" t="s">
        <v>4752</v>
      </c>
      <c r="B18" s="196">
        <v>52101110</v>
      </c>
      <c r="C18" s="197" t="s">
        <v>4771</v>
      </c>
      <c r="D18" s="196" t="s">
        <v>3667</v>
      </c>
      <c r="E18" s="198"/>
      <c r="F18" s="199">
        <f>F15</f>
        <v>151.4725586945541</v>
      </c>
      <c r="G18" s="200"/>
      <c r="H18" s="201"/>
      <c r="I18" s="196"/>
      <c r="J18" s="202"/>
      <c r="K18" s="202"/>
      <c r="L18" s="203"/>
      <c r="M18" s="204"/>
      <c r="N18" s="199"/>
      <c r="O18" s="201"/>
      <c r="P18" s="201"/>
      <c r="Q18" s="205">
        <f t="shared" si="0"/>
        <v>151.4725586945541</v>
      </c>
    </row>
    <row r="19" spans="1:17" x14ac:dyDescent="0.25">
      <c r="A19" s="195" t="s">
        <v>4752</v>
      </c>
      <c r="B19" s="196">
        <v>52101120</v>
      </c>
      <c r="C19" s="197" t="s">
        <v>4772</v>
      </c>
      <c r="D19" s="196" t="s">
        <v>3667</v>
      </c>
      <c r="E19" s="198"/>
      <c r="F19" s="199">
        <f>F15</f>
        <v>151.4725586945541</v>
      </c>
      <c r="G19" s="200"/>
      <c r="H19" s="201"/>
      <c r="I19" s="196"/>
      <c r="J19" s="202"/>
      <c r="K19" s="202"/>
      <c r="L19" s="203"/>
      <c r="M19" s="204"/>
      <c r="N19" s="199"/>
      <c r="O19" s="201"/>
      <c r="P19" s="201"/>
      <c r="Q19" s="205">
        <f t="shared" si="0"/>
        <v>151.4725586945541</v>
      </c>
    </row>
    <row r="20" spans="1:17" x14ac:dyDescent="0.25">
      <c r="A20" s="195" t="s">
        <v>4752</v>
      </c>
      <c r="B20" s="196">
        <v>52106021</v>
      </c>
      <c r="C20" s="197" t="s">
        <v>4773</v>
      </c>
      <c r="D20" s="196" t="s">
        <v>3667</v>
      </c>
      <c r="E20" s="198"/>
      <c r="F20" s="199">
        <f>'Parâmetro - Portes e Uco'!X3</f>
        <v>158.08380698170845</v>
      </c>
      <c r="G20" s="200"/>
      <c r="H20" s="201"/>
      <c r="I20" s="196"/>
      <c r="J20" s="202"/>
      <c r="K20" s="202"/>
      <c r="L20" s="203"/>
      <c r="M20" s="204"/>
      <c r="N20" s="199"/>
      <c r="O20" s="201"/>
      <c r="P20" s="201"/>
      <c r="Q20" s="205">
        <f t="shared" si="0"/>
        <v>158.08380698170845</v>
      </c>
    </row>
    <row r="21" spans="1:17" ht="30" x14ac:dyDescent="0.25">
      <c r="A21" s="195" t="s">
        <v>4752</v>
      </c>
      <c r="B21" s="196">
        <v>50001205</v>
      </c>
      <c r="C21" s="197" t="s">
        <v>6981</v>
      </c>
      <c r="D21" s="196" t="s">
        <v>3667</v>
      </c>
      <c r="E21" s="198"/>
      <c r="F21" s="199">
        <f>'Parâmetro - Portes e Uco'!C17</f>
        <v>100.71624984422843</v>
      </c>
      <c r="G21" s="200"/>
      <c r="H21" s="201"/>
      <c r="I21" s="196"/>
      <c r="J21" s="202"/>
      <c r="K21" s="202"/>
      <c r="L21" s="203"/>
      <c r="M21" s="204"/>
      <c r="N21" s="199"/>
      <c r="O21" s="201"/>
      <c r="P21" s="201"/>
      <c r="Q21" s="205">
        <f t="shared" si="0"/>
        <v>100.71624984422843</v>
      </c>
    </row>
    <row r="22" spans="1:17" x14ac:dyDescent="0.25">
      <c r="A22" s="191"/>
      <c r="B22" s="192">
        <v>10101993</v>
      </c>
      <c r="C22" s="193" t="s">
        <v>3747</v>
      </c>
      <c r="D22" s="194"/>
      <c r="E22" s="192"/>
      <c r="F22" s="194"/>
      <c r="G22" s="194"/>
      <c r="H22" s="194"/>
      <c r="I22" s="194"/>
      <c r="J22" s="194"/>
      <c r="K22" s="194"/>
      <c r="L22" s="194"/>
      <c r="M22" s="194"/>
      <c r="N22" s="194"/>
      <c r="O22" s="194"/>
      <c r="P22" s="194"/>
      <c r="Q22" s="194"/>
    </row>
    <row r="23" spans="1:17" ht="15" customHeight="1" x14ac:dyDescent="0.25">
      <c r="A23" s="206"/>
      <c r="B23" s="307" t="s">
        <v>3744</v>
      </c>
      <c r="C23" s="308"/>
      <c r="D23" s="308"/>
      <c r="E23" s="308"/>
      <c r="F23" s="308"/>
      <c r="G23" s="308"/>
      <c r="H23" s="308"/>
      <c r="I23" s="308"/>
      <c r="J23" s="308"/>
      <c r="K23" s="308"/>
      <c r="L23" s="308"/>
      <c r="M23" s="308"/>
      <c r="N23" s="308"/>
      <c r="O23" s="308"/>
      <c r="P23" s="308"/>
      <c r="Q23" s="309"/>
    </row>
    <row r="24" spans="1:17" ht="15" customHeight="1" x14ac:dyDescent="0.25">
      <c r="A24" s="206"/>
      <c r="B24" s="307" t="s">
        <v>3745</v>
      </c>
      <c r="C24" s="308"/>
      <c r="D24" s="308"/>
      <c r="E24" s="308"/>
      <c r="F24" s="308"/>
      <c r="G24" s="308"/>
      <c r="H24" s="308"/>
      <c r="I24" s="308"/>
      <c r="J24" s="308"/>
      <c r="K24" s="308"/>
      <c r="L24" s="308"/>
      <c r="M24" s="308"/>
      <c r="N24" s="308"/>
      <c r="O24" s="308"/>
      <c r="P24" s="308"/>
      <c r="Q24" s="309"/>
    </row>
    <row r="25" spans="1:17" ht="15" customHeight="1" x14ac:dyDescent="0.25">
      <c r="A25" s="206"/>
      <c r="B25" s="307" t="s">
        <v>3746</v>
      </c>
      <c r="C25" s="308"/>
      <c r="D25" s="308"/>
      <c r="E25" s="308"/>
      <c r="F25" s="308"/>
      <c r="G25" s="308"/>
      <c r="H25" s="308"/>
      <c r="I25" s="308"/>
      <c r="J25" s="308"/>
      <c r="K25" s="308"/>
      <c r="L25" s="308"/>
      <c r="M25" s="308"/>
      <c r="N25" s="308"/>
      <c r="O25" s="308"/>
      <c r="P25" s="308"/>
      <c r="Q25" s="309"/>
    </row>
    <row r="26" spans="1:17" ht="15" customHeight="1" x14ac:dyDescent="0.25">
      <c r="A26" s="206"/>
      <c r="B26" s="307" t="s">
        <v>4093</v>
      </c>
      <c r="C26" s="308"/>
      <c r="D26" s="308"/>
      <c r="E26" s="308"/>
      <c r="F26" s="308"/>
      <c r="G26" s="308"/>
      <c r="H26" s="308"/>
      <c r="I26" s="308"/>
      <c r="J26" s="308"/>
      <c r="K26" s="308"/>
      <c r="L26" s="308"/>
      <c r="M26" s="308"/>
      <c r="N26" s="308"/>
      <c r="O26" s="308"/>
      <c r="P26" s="308"/>
      <c r="Q26" s="309"/>
    </row>
    <row r="27" spans="1:17" ht="15" customHeight="1" x14ac:dyDescent="0.25">
      <c r="A27" s="206"/>
      <c r="B27" s="307" t="s">
        <v>4094</v>
      </c>
      <c r="C27" s="308"/>
      <c r="D27" s="308"/>
      <c r="E27" s="308"/>
      <c r="F27" s="308"/>
      <c r="G27" s="308"/>
      <c r="H27" s="308"/>
      <c r="I27" s="308"/>
      <c r="J27" s="308"/>
      <c r="K27" s="308"/>
      <c r="L27" s="308"/>
      <c r="M27" s="308"/>
      <c r="N27" s="308"/>
      <c r="O27" s="308"/>
      <c r="P27" s="308"/>
      <c r="Q27" s="309"/>
    </row>
    <row r="28" spans="1:17" ht="15" customHeight="1" x14ac:dyDescent="0.25">
      <c r="A28" s="206"/>
      <c r="B28" s="307" t="s">
        <v>4095</v>
      </c>
      <c r="C28" s="308"/>
      <c r="D28" s="308"/>
      <c r="E28" s="308"/>
      <c r="F28" s="308"/>
      <c r="G28" s="308"/>
      <c r="H28" s="308"/>
      <c r="I28" s="308"/>
      <c r="J28" s="308"/>
      <c r="K28" s="308"/>
      <c r="L28" s="308"/>
      <c r="M28" s="308"/>
      <c r="N28" s="308"/>
      <c r="O28" s="308"/>
      <c r="P28" s="308"/>
      <c r="Q28" s="309"/>
    </row>
    <row r="29" spans="1:17" ht="15" customHeight="1" x14ac:dyDescent="0.25">
      <c r="A29" s="206"/>
      <c r="B29" s="307" t="s">
        <v>4096</v>
      </c>
      <c r="C29" s="308"/>
      <c r="D29" s="308"/>
      <c r="E29" s="308"/>
      <c r="F29" s="308"/>
      <c r="G29" s="308"/>
      <c r="H29" s="308"/>
      <c r="I29" s="308"/>
      <c r="J29" s="308"/>
      <c r="K29" s="308"/>
      <c r="L29" s="308"/>
      <c r="M29" s="308"/>
      <c r="N29" s="308"/>
      <c r="O29" s="308"/>
      <c r="P29" s="308"/>
      <c r="Q29" s="309"/>
    </row>
    <row r="30" spans="1:17" ht="15" customHeight="1" x14ac:dyDescent="0.25">
      <c r="A30" s="206"/>
      <c r="B30" s="307" t="s">
        <v>4097</v>
      </c>
      <c r="C30" s="308"/>
      <c r="D30" s="308"/>
      <c r="E30" s="308"/>
      <c r="F30" s="308"/>
      <c r="G30" s="308"/>
      <c r="H30" s="308"/>
      <c r="I30" s="308"/>
      <c r="J30" s="308"/>
      <c r="K30" s="308"/>
      <c r="L30" s="308"/>
      <c r="M30" s="308"/>
      <c r="N30" s="308"/>
      <c r="O30" s="308"/>
      <c r="P30" s="308"/>
      <c r="Q30" s="309"/>
    </row>
    <row r="31" spans="1:17" x14ac:dyDescent="0.25">
      <c r="A31" s="191"/>
      <c r="B31" s="192">
        <v>10102000</v>
      </c>
      <c r="C31" s="193" t="s">
        <v>4098</v>
      </c>
      <c r="D31" s="194"/>
      <c r="E31" s="192"/>
      <c r="F31" s="194"/>
      <c r="G31" s="194"/>
      <c r="H31" s="194"/>
      <c r="I31" s="194"/>
      <c r="J31" s="194"/>
      <c r="K31" s="194"/>
      <c r="L31" s="194"/>
      <c r="M31" s="194"/>
      <c r="N31" s="194"/>
      <c r="O31" s="194"/>
      <c r="P31" s="194"/>
      <c r="Q31" s="194"/>
    </row>
    <row r="32" spans="1:17" ht="30" x14ac:dyDescent="0.25">
      <c r="A32" s="207" t="s">
        <v>4754</v>
      </c>
      <c r="B32" s="196">
        <v>10102019</v>
      </c>
      <c r="C32" s="197" t="s">
        <v>12</v>
      </c>
      <c r="D32" s="196" t="s">
        <v>3667</v>
      </c>
      <c r="E32" s="198"/>
      <c r="F32" s="199">
        <f>IF(D32 &lt;&gt; "",VLOOKUP(D32,'Parâmetro - Portes e Uco'!$A$13:$E$54,3,0),"")</f>
        <v>100.71624984422843</v>
      </c>
      <c r="G32" s="200"/>
      <c r="H32" s="201"/>
      <c r="I32" s="196"/>
      <c r="J32" s="202">
        <v>0</v>
      </c>
      <c r="K32" s="202"/>
      <c r="L32" s="203"/>
      <c r="M32" s="204"/>
      <c r="N32" s="199"/>
      <c r="O32" s="201">
        <v>0</v>
      </c>
      <c r="P32" s="201"/>
      <c r="Q32" s="205">
        <f>F32+H32+K32+N32+P32</f>
        <v>100.71624984422843</v>
      </c>
    </row>
    <row r="33" spans="1:17" x14ac:dyDescent="0.25">
      <c r="A33" s="191"/>
      <c r="B33" s="192">
        <v>10102990</v>
      </c>
      <c r="C33" s="193" t="s">
        <v>3747</v>
      </c>
      <c r="D33" s="194"/>
      <c r="E33" s="192"/>
      <c r="F33" s="194"/>
      <c r="G33" s="194"/>
      <c r="H33" s="194"/>
      <c r="I33" s="194"/>
      <c r="J33" s="194"/>
      <c r="K33" s="194"/>
      <c r="L33" s="194"/>
      <c r="M33" s="194"/>
      <c r="N33" s="194"/>
      <c r="O33" s="194"/>
      <c r="P33" s="194"/>
      <c r="Q33" s="194"/>
    </row>
    <row r="34" spans="1:17" ht="15" customHeight="1" x14ac:dyDescent="0.25">
      <c r="A34" s="206"/>
      <c r="B34" s="307" t="s">
        <v>3748</v>
      </c>
      <c r="C34" s="308"/>
      <c r="D34" s="308"/>
      <c r="E34" s="308"/>
      <c r="F34" s="308"/>
      <c r="G34" s="308"/>
      <c r="H34" s="308"/>
      <c r="I34" s="308"/>
      <c r="J34" s="308"/>
      <c r="K34" s="308"/>
      <c r="L34" s="308"/>
      <c r="M34" s="308"/>
      <c r="N34" s="308"/>
      <c r="O34" s="308"/>
      <c r="P34" s="308"/>
      <c r="Q34" s="309"/>
    </row>
    <row r="35" spans="1:17" x14ac:dyDescent="0.25">
      <c r="A35" s="191"/>
      <c r="B35" s="192">
        <v>10103007</v>
      </c>
      <c r="C35" s="193" t="s">
        <v>3749</v>
      </c>
      <c r="D35" s="194"/>
      <c r="E35" s="192"/>
      <c r="F35" s="194"/>
      <c r="G35" s="194"/>
      <c r="H35" s="194"/>
      <c r="I35" s="194"/>
      <c r="J35" s="194"/>
      <c r="K35" s="194"/>
      <c r="L35" s="194"/>
      <c r="M35" s="194"/>
      <c r="N35" s="194"/>
      <c r="O35" s="194"/>
      <c r="P35" s="194"/>
      <c r="Q35" s="194"/>
    </row>
    <row r="36" spans="1:17" ht="30" x14ac:dyDescent="0.25">
      <c r="A36" s="207" t="s">
        <v>4754</v>
      </c>
      <c r="B36" s="196">
        <v>10103015</v>
      </c>
      <c r="C36" s="197" t="s">
        <v>13</v>
      </c>
      <c r="D36" s="196" t="s">
        <v>3670</v>
      </c>
      <c r="E36" s="198"/>
      <c r="F36" s="199">
        <f>IF(D36 &lt;&gt; "",VLOOKUP(D36,'Parâmetro - Portes e Uco'!$A$13:$E$54,3,0),"")</f>
        <v>238.38376255669928</v>
      </c>
      <c r="G36" s="208"/>
      <c r="H36" s="201"/>
      <c r="I36" s="196"/>
      <c r="J36" s="202">
        <v>0</v>
      </c>
      <c r="K36" s="202"/>
      <c r="L36" s="203"/>
      <c r="M36" s="204"/>
      <c r="N36" s="199"/>
      <c r="O36" s="201">
        <v>0</v>
      </c>
      <c r="P36" s="201"/>
      <c r="Q36" s="205">
        <f>F36+H36+K36+N36+P36</f>
        <v>238.38376255669928</v>
      </c>
    </row>
    <row r="37" spans="1:17" ht="75" x14ac:dyDescent="0.25">
      <c r="A37" s="207" t="s">
        <v>4754</v>
      </c>
      <c r="B37" s="196">
        <v>10103023</v>
      </c>
      <c r="C37" s="197" t="s">
        <v>15</v>
      </c>
      <c r="D37" s="196" t="s">
        <v>3672</v>
      </c>
      <c r="E37" s="198"/>
      <c r="F37" s="199">
        <f>IF(D37 &lt;&gt; "",VLOOKUP(D37,'Parâmetro - Portes e Uco'!$A$13:$E$54,3,0),"")</f>
        <v>350.87221280811309</v>
      </c>
      <c r="G37" s="200"/>
      <c r="H37" s="201"/>
      <c r="I37" s="196"/>
      <c r="J37" s="202">
        <v>0</v>
      </c>
      <c r="K37" s="202"/>
      <c r="L37" s="203"/>
      <c r="M37" s="204"/>
      <c r="N37" s="199"/>
      <c r="O37" s="201">
        <v>0</v>
      </c>
      <c r="P37" s="201"/>
      <c r="Q37" s="205">
        <f>F37+H37+K37+N37+P37</f>
        <v>350.87221280811309</v>
      </c>
    </row>
    <row r="38" spans="1:17" ht="60" x14ac:dyDescent="0.25">
      <c r="A38" s="207" t="s">
        <v>4754</v>
      </c>
      <c r="B38" s="196">
        <v>10103031</v>
      </c>
      <c r="C38" s="197" t="s">
        <v>14</v>
      </c>
      <c r="D38" s="196" t="s">
        <v>3671</v>
      </c>
      <c r="E38" s="198"/>
      <c r="F38" s="199">
        <f>IF(D38 &lt;&gt; "",VLOOKUP(D38,'Parâmetro - Portes e Uco'!$A$13:$E$54,3,0),"")</f>
        <v>407.94036013477069</v>
      </c>
      <c r="G38" s="200"/>
      <c r="H38" s="201"/>
      <c r="I38" s="196"/>
      <c r="J38" s="202">
        <v>0</v>
      </c>
      <c r="K38" s="202"/>
      <c r="L38" s="203"/>
      <c r="M38" s="204"/>
      <c r="N38" s="199"/>
      <c r="O38" s="201">
        <v>0</v>
      </c>
      <c r="P38" s="201"/>
      <c r="Q38" s="205">
        <f>F38+H38+K38+N38+P38</f>
        <v>407.94036013477069</v>
      </c>
    </row>
    <row r="39" spans="1:17" x14ac:dyDescent="0.25">
      <c r="A39" s="191"/>
      <c r="B39" s="192">
        <v>10103996</v>
      </c>
      <c r="C39" s="193" t="s">
        <v>3743</v>
      </c>
      <c r="D39" s="194"/>
      <c r="E39" s="192"/>
      <c r="F39" s="194"/>
      <c r="G39" s="194"/>
      <c r="H39" s="194"/>
      <c r="I39" s="194"/>
      <c r="J39" s="194"/>
      <c r="K39" s="194"/>
      <c r="L39" s="194"/>
      <c r="M39" s="194"/>
      <c r="N39" s="194"/>
      <c r="O39" s="194"/>
      <c r="P39" s="194"/>
      <c r="Q39" s="194"/>
    </row>
    <row r="40" spans="1:17" ht="15" customHeight="1" x14ac:dyDescent="0.25">
      <c r="A40" s="206"/>
      <c r="B40" s="307" t="s">
        <v>3750</v>
      </c>
      <c r="C40" s="308"/>
      <c r="D40" s="308"/>
      <c r="E40" s="308"/>
      <c r="F40" s="308"/>
      <c r="G40" s="308"/>
      <c r="H40" s="308"/>
      <c r="I40" s="308"/>
      <c r="J40" s="308"/>
      <c r="K40" s="308"/>
      <c r="L40" s="308"/>
      <c r="M40" s="308"/>
      <c r="N40" s="308"/>
      <c r="O40" s="308"/>
      <c r="P40" s="308"/>
      <c r="Q40" s="309"/>
    </row>
    <row r="41" spans="1:17" ht="15" customHeight="1" x14ac:dyDescent="0.25">
      <c r="A41" s="206"/>
      <c r="B41" s="307" t="s">
        <v>3751</v>
      </c>
      <c r="C41" s="308"/>
      <c r="D41" s="308"/>
      <c r="E41" s="308"/>
      <c r="F41" s="308"/>
      <c r="G41" s="308"/>
      <c r="H41" s="308"/>
      <c r="I41" s="308"/>
      <c r="J41" s="308"/>
      <c r="K41" s="308"/>
      <c r="L41" s="308"/>
      <c r="M41" s="308"/>
      <c r="N41" s="308"/>
      <c r="O41" s="308"/>
      <c r="P41" s="308"/>
      <c r="Q41" s="309"/>
    </row>
    <row r="42" spans="1:17" ht="15" customHeight="1" x14ac:dyDescent="0.25">
      <c r="A42" s="206"/>
      <c r="B42" s="307" t="s">
        <v>3752</v>
      </c>
      <c r="C42" s="308"/>
      <c r="D42" s="308"/>
      <c r="E42" s="308"/>
      <c r="F42" s="308"/>
      <c r="G42" s="308"/>
      <c r="H42" s="308"/>
      <c r="I42" s="308"/>
      <c r="J42" s="308"/>
      <c r="K42" s="308"/>
      <c r="L42" s="308"/>
      <c r="M42" s="308"/>
      <c r="N42" s="308"/>
      <c r="O42" s="308"/>
      <c r="P42" s="308"/>
      <c r="Q42" s="309"/>
    </row>
    <row r="43" spans="1:17" ht="15" customHeight="1" x14ac:dyDescent="0.25">
      <c r="A43" s="206"/>
      <c r="B43" s="307" t="s">
        <v>3753</v>
      </c>
      <c r="C43" s="308"/>
      <c r="D43" s="308"/>
      <c r="E43" s="308"/>
      <c r="F43" s="308"/>
      <c r="G43" s="308"/>
      <c r="H43" s="308"/>
      <c r="I43" s="308"/>
      <c r="J43" s="308"/>
      <c r="K43" s="308"/>
      <c r="L43" s="308"/>
      <c r="M43" s="308"/>
      <c r="N43" s="308"/>
      <c r="O43" s="308"/>
      <c r="P43" s="308"/>
      <c r="Q43" s="309"/>
    </row>
    <row r="44" spans="1:17" ht="15" customHeight="1" x14ac:dyDescent="0.25">
      <c r="A44" s="206"/>
      <c r="B44" s="307" t="s">
        <v>3754</v>
      </c>
      <c r="C44" s="308"/>
      <c r="D44" s="308"/>
      <c r="E44" s="308"/>
      <c r="F44" s="308"/>
      <c r="G44" s="308"/>
      <c r="H44" s="308"/>
      <c r="I44" s="308"/>
      <c r="J44" s="308"/>
      <c r="K44" s="308"/>
      <c r="L44" s="308"/>
      <c r="M44" s="308"/>
      <c r="N44" s="308"/>
      <c r="O44" s="308"/>
      <c r="P44" s="308"/>
      <c r="Q44" s="309"/>
    </row>
    <row r="45" spans="1:17" x14ac:dyDescent="0.25">
      <c r="A45" s="191"/>
      <c r="B45" s="192">
        <v>10104003</v>
      </c>
      <c r="C45" s="193" t="s">
        <v>3755</v>
      </c>
      <c r="D45" s="194"/>
      <c r="E45" s="192"/>
      <c r="F45" s="194"/>
      <c r="G45" s="194"/>
      <c r="H45" s="194"/>
      <c r="I45" s="194"/>
      <c r="J45" s="194"/>
      <c r="K45" s="194"/>
      <c r="L45" s="194"/>
      <c r="M45" s="194"/>
      <c r="N45" s="194"/>
      <c r="O45" s="194"/>
      <c r="P45" s="194"/>
      <c r="Q45" s="194"/>
    </row>
    <row r="46" spans="1:17" ht="45" x14ac:dyDescent="0.25">
      <c r="A46" s="207" t="s">
        <v>4754</v>
      </c>
      <c r="B46" s="196">
        <v>10104011</v>
      </c>
      <c r="C46" s="197" t="s">
        <v>16</v>
      </c>
      <c r="D46" s="196" t="s">
        <v>3667</v>
      </c>
      <c r="E46" s="198"/>
      <c r="F46" s="199">
        <f>IF(D46 &lt;&gt; "",VLOOKUP(D46,'Parâmetro - Portes e Uco'!$A$13:$E$54,3,0),"")</f>
        <v>100.71624984422843</v>
      </c>
      <c r="G46" s="200"/>
      <c r="H46" s="201"/>
      <c r="I46" s="196"/>
      <c r="J46" s="202">
        <v>0</v>
      </c>
      <c r="K46" s="202"/>
      <c r="L46" s="203"/>
      <c r="M46" s="204"/>
      <c r="N46" s="199"/>
      <c r="O46" s="201">
        <v>0</v>
      </c>
      <c r="P46" s="201"/>
      <c r="Q46" s="205">
        <f>F46+H46+K46+N46+P46</f>
        <v>100.71624984422843</v>
      </c>
    </row>
    <row r="47" spans="1:17" ht="60" x14ac:dyDescent="0.25">
      <c r="A47" s="207" t="s">
        <v>4754</v>
      </c>
      <c r="B47" s="196">
        <v>10104020</v>
      </c>
      <c r="C47" s="197" t="s">
        <v>17</v>
      </c>
      <c r="D47" s="196" t="s">
        <v>3670</v>
      </c>
      <c r="E47" s="198"/>
      <c r="F47" s="199">
        <f>IF(D47 &lt;&gt; "",VLOOKUP(D47,'Parâmetro - Portes e Uco'!$A$13:$E$54,3,0),"")</f>
        <v>238.38376255669928</v>
      </c>
      <c r="G47" s="200"/>
      <c r="H47" s="201"/>
      <c r="I47" s="196"/>
      <c r="J47" s="202">
        <v>0</v>
      </c>
      <c r="K47" s="202"/>
      <c r="L47" s="203"/>
      <c r="M47" s="204"/>
      <c r="N47" s="199"/>
      <c r="O47" s="201">
        <v>0</v>
      </c>
      <c r="P47" s="201"/>
      <c r="Q47" s="205">
        <f>F47+H47+K47+N47+P47</f>
        <v>238.38376255669928</v>
      </c>
    </row>
    <row r="48" spans="1:17" x14ac:dyDescent="0.25">
      <c r="A48" s="191"/>
      <c r="B48" s="192">
        <v>10104992</v>
      </c>
      <c r="C48" s="193" t="s">
        <v>3743</v>
      </c>
      <c r="D48" s="194"/>
      <c r="E48" s="192"/>
      <c r="F48" s="194"/>
      <c r="G48" s="194"/>
      <c r="H48" s="194"/>
      <c r="I48" s="194"/>
      <c r="J48" s="194"/>
      <c r="K48" s="194"/>
      <c r="L48" s="194"/>
      <c r="M48" s="194"/>
      <c r="N48" s="194"/>
      <c r="O48" s="194"/>
      <c r="P48" s="194"/>
      <c r="Q48" s="194"/>
    </row>
    <row r="49" spans="1:17" ht="15" customHeight="1" x14ac:dyDescent="0.25">
      <c r="A49" s="206"/>
      <c r="B49" s="307" t="s">
        <v>4099</v>
      </c>
      <c r="C49" s="308"/>
      <c r="D49" s="308"/>
      <c r="E49" s="308"/>
      <c r="F49" s="308"/>
      <c r="G49" s="308"/>
      <c r="H49" s="308"/>
      <c r="I49" s="308"/>
      <c r="J49" s="308"/>
      <c r="K49" s="308"/>
      <c r="L49" s="308"/>
      <c r="M49" s="308"/>
      <c r="N49" s="308"/>
      <c r="O49" s="308"/>
      <c r="P49" s="308"/>
      <c r="Q49" s="309"/>
    </row>
    <row r="50" spans="1:17" ht="15" customHeight="1" x14ac:dyDescent="0.25">
      <c r="A50" s="206"/>
      <c r="B50" s="307" t="s">
        <v>4100</v>
      </c>
      <c r="C50" s="308"/>
      <c r="D50" s="308"/>
      <c r="E50" s="308"/>
      <c r="F50" s="308"/>
      <c r="G50" s="308"/>
      <c r="H50" s="308"/>
      <c r="I50" s="308"/>
      <c r="J50" s="308"/>
      <c r="K50" s="308"/>
      <c r="L50" s="308"/>
      <c r="M50" s="308"/>
      <c r="N50" s="308"/>
      <c r="O50" s="308"/>
      <c r="P50" s="308"/>
      <c r="Q50" s="309"/>
    </row>
    <row r="51" spans="1:17" ht="15" customHeight="1" x14ac:dyDescent="0.25">
      <c r="A51" s="206"/>
      <c r="B51" s="307" t="s">
        <v>4101</v>
      </c>
      <c r="C51" s="308"/>
      <c r="D51" s="308"/>
      <c r="E51" s="308"/>
      <c r="F51" s="308"/>
      <c r="G51" s="308"/>
      <c r="H51" s="308"/>
      <c r="I51" s="308"/>
      <c r="J51" s="308"/>
      <c r="K51" s="308"/>
      <c r="L51" s="308"/>
      <c r="M51" s="308"/>
      <c r="N51" s="308"/>
      <c r="O51" s="308"/>
      <c r="P51" s="308"/>
      <c r="Q51" s="309"/>
    </row>
    <row r="52" spans="1:17" ht="15" customHeight="1" x14ac:dyDescent="0.25">
      <c r="A52" s="206"/>
      <c r="B52" s="307" t="s">
        <v>4102</v>
      </c>
      <c r="C52" s="308"/>
      <c r="D52" s="308"/>
      <c r="E52" s="308"/>
      <c r="F52" s="308"/>
      <c r="G52" s="308"/>
      <c r="H52" s="308"/>
      <c r="I52" s="308"/>
      <c r="J52" s="308"/>
      <c r="K52" s="308"/>
      <c r="L52" s="308"/>
      <c r="M52" s="308"/>
      <c r="N52" s="308"/>
      <c r="O52" s="308"/>
      <c r="P52" s="308"/>
      <c r="Q52" s="309"/>
    </row>
    <row r="53" spans="1:17" s="28" customFormat="1" ht="45" x14ac:dyDescent="0.25">
      <c r="A53" s="209"/>
      <c r="B53" s="210">
        <v>10105000</v>
      </c>
      <c r="C53" s="193" t="s">
        <v>3756</v>
      </c>
      <c r="D53" s="211"/>
      <c r="E53" s="210"/>
      <c r="F53" s="211"/>
      <c r="G53" s="211"/>
      <c r="H53" s="211"/>
      <c r="I53" s="211"/>
      <c r="J53" s="211"/>
      <c r="K53" s="211"/>
      <c r="L53" s="211"/>
      <c r="M53" s="211"/>
      <c r="N53" s="211"/>
      <c r="O53" s="211"/>
      <c r="P53" s="211"/>
      <c r="Q53" s="211"/>
    </row>
    <row r="54" spans="1:17" ht="75" x14ac:dyDescent="0.25">
      <c r="A54" s="207" t="s">
        <v>4754</v>
      </c>
      <c r="B54" s="196">
        <v>10105034</v>
      </c>
      <c r="C54" s="197" t="s">
        <v>19</v>
      </c>
      <c r="D54" s="196" t="s">
        <v>3670</v>
      </c>
      <c r="E54" s="198"/>
      <c r="F54" s="199">
        <f>IF(D54 &lt;&gt; "",VLOOKUP(D54,'Parâmetro - Portes e Uco'!$A$13:$E$54,3,0),"")</f>
        <v>238.38376255669928</v>
      </c>
      <c r="G54" s="200"/>
      <c r="H54" s="201"/>
      <c r="I54" s="196"/>
      <c r="J54" s="202">
        <v>0</v>
      </c>
      <c r="K54" s="202"/>
      <c r="L54" s="203"/>
      <c r="M54" s="204"/>
      <c r="N54" s="199"/>
      <c r="O54" s="201">
        <v>0</v>
      </c>
      <c r="P54" s="201"/>
      <c r="Q54" s="205">
        <f>F54+H54+K54+N54+P54</f>
        <v>238.38376255669928</v>
      </c>
    </row>
    <row r="55" spans="1:17" ht="90" x14ac:dyDescent="0.25">
      <c r="A55" s="207" t="s">
        <v>4754</v>
      </c>
      <c r="B55" s="196">
        <v>10105042</v>
      </c>
      <c r="C55" s="197" t="s">
        <v>20</v>
      </c>
      <c r="D55" s="196" t="s">
        <v>3667</v>
      </c>
      <c r="E55" s="198"/>
      <c r="F55" s="199">
        <f>IF(D55 &lt;&gt; "",VLOOKUP(D55,'Parâmetro - Portes e Uco'!$A$13:$E$54,3,0),"")</f>
        <v>100.71624984422843</v>
      </c>
      <c r="G55" s="200"/>
      <c r="H55" s="201"/>
      <c r="I55" s="196"/>
      <c r="J55" s="202">
        <v>0</v>
      </c>
      <c r="K55" s="202"/>
      <c r="L55" s="203"/>
      <c r="M55" s="204"/>
      <c r="N55" s="199"/>
      <c r="O55" s="201">
        <v>0</v>
      </c>
      <c r="P55" s="201"/>
      <c r="Q55" s="205">
        <f>F55+H55+K55+N55+P55</f>
        <v>100.71624984422843</v>
      </c>
    </row>
    <row r="56" spans="1:17" ht="105" x14ac:dyDescent="0.25">
      <c r="A56" s="207" t="s">
        <v>4754</v>
      </c>
      <c r="B56" s="196">
        <v>10105077</v>
      </c>
      <c r="C56" s="197" t="s">
        <v>18</v>
      </c>
      <c r="D56" s="196" t="s">
        <v>3667</v>
      </c>
      <c r="E56" s="198"/>
      <c r="F56" s="199">
        <f>IF(D56 &lt;&gt; "",VLOOKUP(D56,'Parâmetro - Portes e Uco'!$A$13:$E$54,3,0),"")</f>
        <v>100.71624984422843</v>
      </c>
      <c r="G56" s="200"/>
      <c r="H56" s="201"/>
      <c r="I56" s="196"/>
      <c r="J56" s="202">
        <v>0</v>
      </c>
      <c r="K56" s="202"/>
      <c r="L56" s="203"/>
      <c r="M56" s="204"/>
      <c r="N56" s="199"/>
      <c r="O56" s="201">
        <v>0</v>
      </c>
      <c r="P56" s="201"/>
      <c r="Q56" s="205">
        <f>F56+H56+K56+N56+P56</f>
        <v>100.71624984422843</v>
      </c>
    </row>
    <row r="57" spans="1:17" s="28" customFormat="1" x14ac:dyDescent="0.25">
      <c r="A57" s="209"/>
      <c r="B57" s="210">
        <v>10106006</v>
      </c>
      <c r="C57" s="193" t="s">
        <v>3757</v>
      </c>
      <c r="D57" s="211"/>
      <c r="E57" s="210"/>
      <c r="F57" s="211"/>
      <c r="G57" s="211"/>
      <c r="H57" s="211"/>
      <c r="I57" s="211"/>
      <c r="J57" s="211"/>
      <c r="K57" s="211"/>
      <c r="L57" s="211"/>
      <c r="M57" s="211"/>
      <c r="N57" s="211"/>
      <c r="O57" s="211"/>
      <c r="P57" s="211"/>
      <c r="Q57" s="211"/>
    </row>
    <row r="58" spans="1:17" ht="30" x14ac:dyDescent="0.25">
      <c r="A58" s="207" t="s">
        <v>4754</v>
      </c>
      <c r="B58" s="196">
        <v>10106014</v>
      </c>
      <c r="C58" s="197" t="s">
        <v>21</v>
      </c>
      <c r="D58" s="196" t="s">
        <v>3673</v>
      </c>
      <c r="E58" s="198"/>
      <c r="F58" s="199">
        <f>IF(D58 &lt;&gt; "",VLOOKUP(D58,'Parâmetro - Portes e Uco'!$A$13:$E$54,3,0),"")</f>
        <v>283.71925774181733</v>
      </c>
      <c r="G58" s="200"/>
      <c r="H58" s="201"/>
      <c r="I58" s="196"/>
      <c r="J58" s="202">
        <v>0</v>
      </c>
      <c r="K58" s="202"/>
      <c r="L58" s="203"/>
      <c r="M58" s="204"/>
      <c r="N58" s="199"/>
      <c r="O58" s="201">
        <v>0</v>
      </c>
      <c r="P58" s="201"/>
      <c r="Q58" s="205">
        <f>F58+H58+K58+N58+P58</f>
        <v>283.71925774181733</v>
      </c>
    </row>
    <row r="59" spans="1:17" ht="30" x14ac:dyDescent="0.25">
      <c r="A59" s="207" t="s">
        <v>4754</v>
      </c>
      <c r="B59" s="196">
        <v>10106030</v>
      </c>
      <c r="C59" s="197" t="s">
        <v>23</v>
      </c>
      <c r="D59" s="196" t="s">
        <v>3675</v>
      </c>
      <c r="E59" s="198"/>
      <c r="F59" s="199">
        <f>IF(D59 &lt;&gt; "",VLOOKUP(D59,'Parâmetro - Portes e Uco'!$A$13:$E$54,3,0),"")</f>
        <v>57.305436920531527</v>
      </c>
      <c r="G59" s="200"/>
      <c r="H59" s="201"/>
      <c r="I59" s="196"/>
      <c r="J59" s="202">
        <v>0</v>
      </c>
      <c r="K59" s="202"/>
      <c r="L59" s="203"/>
      <c r="M59" s="204"/>
      <c r="N59" s="199"/>
      <c r="O59" s="201">
        <v>0</v>
      </c>
      <c r="P59" s="201"/>
      <c r="Q59" s="205">
        <f>F59+H59+K59+N59+P59</f>
        <v>57.305436920531527</v>
      </c>
    </row>
    <row r="60" spans="1:17" ht="30" x14ac:dyDescent="0.25">
      <c r="A60" s="207" t="s">
        <v>4754</v>
      </c>
      <c r="B60" s="196">
        <v>10106049</v>
      </c>
      <c r="C60" s="197" t="s">
        <v>24</v>
      </c>
      <c r="D60" s="196" t="s">
        <v>3667</v>
      </c>
      <c r="E60" s="198"/>
      <c r="F60" s="199">
        <f>IF(D60 &lt;&gt; "",VLOOKUP(D60,'Parâmetro - Portes e Uco'!$A$13:$E$54,3,0),"")</f>
        <v>100.71624984422843</v>
      </c>
      <c r="G60" s="200"/>
      <c r="H60" s="201"/>
      <c r="I60" s="196"/>
      <c r="J60" s="202">
        <v>0</v>
      </c>
      <c r="K60" s="202"/>
      <c r="L60" s="203"/>
      <c r="M60" s="204"/>
      <c r="N60" s="199"/>
      <c r="O60" s="201">
        <v>0</v>
      </c>
      <c r="P60" s="201"/>
      <c r="Q60" s="205">
        <f>F60+H60+K60+N60+P60</f>
        <v>100.71624984422843</v>
      </c>
    </row>
    <row r="61" spans="1:17" ht="90" x14ac:dyDescent="0.25">
      <c r="A61" s="207" t="s">
        <v>4752</v>
      </c>
      <c r="B61" s="196">
        <v>10106090</v>
      </c>
      <c r="C61" s="197" t="s">
        <v>4056</v>
      </c>
      <c r="D61" s="196" t="s">
        <v>3667</v>
      </c>
      <c r="E61" s="198"/>
      <c r="F61" s="199">
        <f>IF(D61 &lt;&gt; "",VLOOKUP(D61,'Parâmetro - Portes e Uco'!$A$13:$E$54,3,0),"")</f>
        <v>100.71624984422843</v>
      </c>
      <c r="G61" s="200"/>
      <c r="H61" s="201"/>
      <c r="I61" s="196"/>
      <c r="J61" s="202">
        <v>0</v>
      </c>
      <c r="K61" s="202"/>
      <c r="L61" s="203"/>
      <c r="M61" s="204"/>
      <c r="N61" s="199"/>
      <c r="O61" s="201" t="s">
        <v>3718</v>
      </c>
      <c r="P61" s="201"/>
      <c r="Q61" s="205">
        <f>F61+H61+K61+N61+P61</f>
        <v>100.71624984422843</v>
      </c>
    </row>
    <row r="62" spans="1:17" ht="45" x14ac:dyDescent="0.25">
      <c r="A62" s="207" t="s">
        <v>4754</v>
      </c>
      <c r="B62" s="196">
        <v>10106146</v>
      </c>
      <c r="C62" s="197" t="s">
        <v>22</v>
      </c>
      <c r="D62" s="196" t="s">
        <v>3674</v>
      </c>
      <c r="E62" s="198"/>
      <c r="F62" s="199">
        <f>IF(D62 &lt;&gt; "",VLOOKUP(D62,'Parâmetro - Portes e Uco'!$A$13:$E$54,3,0),"")</f>
        <v>208.11615658256991</v>
      </c>
      <c r="G62" s="200"/>
      <c r="H62" s="201"/>
      <c r="I62" s="196"/>
      <c r="J62" s="202">
        <v>0</v>
      </c>
      <c r="K62" s="202"/>
      <c r="L62" s="203"/>
      <c r="M62" s="204"/>
      <c r="N62" s="199"/>
      <c r="O62" s="201">
        <v>0</v>
      </c>
      <c r="P62" s="201"/>
      <c r="Q62" s="205">
        <f>F62+H62+K62+N62+P62</f>
        <v>208.11615658256991</v>
      </c>
    </row>
    <row r="63" spans="1:17" s="28" customFormat="1" x14ac:dyDescent="0.25">
      <c r="A63" s="209"/>
      <c r="B63" s="210">
        <v>10106995</v>
      </c>
      <c r="C63" s="193" t="s">
        <v>3743</v>
      </c>
      <c r="D63" s="211"/>
      <c r="E63" s="210"/>
      <c r="F63" s="211"/>
      <c r="G63" s="211"/>
      <c r="H63" s="211"/>
      <c r="I63" s="211"/>
      <c r="J63" s="211"/>
      <c r="K63" s="211"/>
      <c r="L63" s="211"/>
      <c r="M63" s="211"/>
      <c r="N63" s="211"/>
      <c r="O63" s="211"/>
      <c r="P63" s="211"/>
      <c r="Q63" s="211"/>
    </row>
    <row r="64" spans="1:17" ht="15" customHeight="1" x14ac:dyDescent="0.25">
      <c r="A64" s="206"/>
      <c r="B64" s="307" t="s">
        <v>4103</v>
      </c>
      <c r="C64" s="308"/>
      <c r="D64" s="308"/>
      <c r="E64" s="308"/>
      <c r="F64" s="308"/>
      <c r="G64" s="308"/>
      <c r="H64" s="308"/>
      <c r="I64" s="308"/>
      <c r="J64" s="308"/>
      <c r="K64" s="308"/>
      <c r="L64" s="308"/>
      <c r="M64" s="308"/>
      <c r="N64" s="308"/>
      <c r="O64" s="308"/>
      <c r="P64" s="308"/>
      <c r="Q64" s="309"/>
    </row>
    <row r="65" spans="1:17" ht="15" customHeight="1" x14ac:dyDescent="0.25">
      <c r="A65" s="206"/>
      <c r="B65" s="307" t="s">
        <v>4104</v>
      </c>
      <c r="C65" s="308"/>
      <c r="D65" s="308"/>
      <c r="E65" s="308"/>
      <c r="F65" s="308"/>
      <c r="G65" s="308"/>
      <c r="H65" s="308"/>
      <c r="I65" s="308"/>
      <c r="J65" s="308"/>
      <c r="K65" s="308"/>
      <c r="L65" s="308"/>
      <c r="M65" s="308"/>
      <c r="N65" s="308"/>
      <c r="O65" s="308"/>
      <c r="P65" s="308"/>
      <c r="Q65" s="309"/>
    </row>
    <row r="66" spans="1:17" ht="15" customHeight="1" x14ac:dyDescent="0.25">
      <c r="A66" s="206"/>
      <c r="B66" s="307" t="s">
        <v>4105</v>
      </c>
      <c r="C66" s="308"/>
      <c r="D66" s="308"/>
      <c r="E66" s="308"/>
      <c r="F66" s="308"/>
      <c r="G66" s="308"/>
      <c r="H66" s="308"/>
      <c r="I66" s="308"/>
      <c r="J66" s="308"/>
      <c r="K66" s="308"/>
      <c r="L66" s="308"/>
      <c r="M66" s="308"/>
      <c r="N66" s="308"/>
      <c r="O66" s="308"/>
      <c r="P66" s="308"/>
      <c r="Q66" s="309"/>
    </row>
    <row r="67" spans="1:17" ht="15" customHeight="1" x14ac:dyDescent="0.25">
      <c r="A67" s="206"/>
      <c r="B67" s="307" t="s">
        <v>4106</v>
      </c>
      <c r="C67" s="308"/>
      <c r="D67" s="308"/>
      <c r="E67" s="308"/>
      <c r="F67" s="308"/>
      <c r="G67" s="308"/>
      <c r="H67" s="308"/>
      <c r="I67" s="308"/>
      <c r="J67" s="308"/>
      <c r="K67" s="308"/>
      <c r="L67" s="308"/>
      <c r="M67" s="308"/>
      <c r="N67" s="308"/>
      <c r="O67" s="308"/>
      <c r="P67" s="308"/>
      <c r="Q67" s="309"/>
    </row>
    <row r="68" spans="1:17" ht="15" customHeight="1" x14ac:dyDescent="0.25">
      <c r="A68" s="206"/>
      <c r="B68" s="307" t="s">
        <v>4107</v>
      </c>
      <c r="C68" s="308"/>
      <c r="D68" s="308"/>
      <c r="E68" s="308"/>
      <c r="F68" s="308"/>
      <c r="G68" s="308"/>
      <c r="H68" s="308"/>
      <c r="I68" s="308"/>
      <c r="J68" s="308"/>
      <c r="K68" s="308"/>
      <c r="L68" s="308"/>
      <c r="M68" s="308"/>
      <c r="N68" s="308"/>
      <c r="O68" s="308"/>
      <c r="P68" s="308"/>
      <c r="Q68" s="309"/>
    </row>
    <row r="69" spans="1:17" ht="15" customHeight="1" x14ac:dyDescent="0.25">
      <c r="A69" s="206"/>
      <c r="B69" s="319" t="s">
        <v>4108</v>
      </c>
      <c r="C69" s="320"/>
      <c r="D69" s="320"/>
      <c r="E69" s="320"/>
      <c r="F69" s="320"/>
      <c r="G69" s="320"/>
      <c r="H69" s="320"/>
      <c r="I69" s="320"/>
      <c r="J69" s="320"/>
      <c r="K69" s="320"/>
      <c r="L69" s="320"/>
      <c r="M69" s="320"/>
      <c r="N69" s="320"/>
      <c r="O69" s="320"/>
      <c r="P69" s="320"/>
      <c r="Q69" s="321"/>
    </row>
    <row r="70" spans="1:17" ht="15" customHeight="1" x14ac:dyDescent="0.25">
      <c r="A70" s="206"/>
      <c r="B70" s="307" t="s">
        <v>4109</v>
      </c>
      <c r="C70" s="308"/>
      <c r="D70" s="308"/>
      <c r="E70" s="308"/>
      <c r="F70" s="308"/>
      <c r="G70" s="308"/>
      <c r="H70" s="308"/>
      <c r="I70" s="308"/>
      <c r="J70" s="308"/>
      <c r="K70" s="308"/>
      <c r="L70" s="308"/>
      <c r="M70" s="308"/>
      <c r="N70" s="308"/>
      <c r="O70" s="308"/>
      <c r="P70" s="308"/>
      <c r="Q70" s="309"/>
    </row>
    <row r="71" spans="1:17" ht="15" customHeight="1" x14ac:dyDescent="0.25">
      <c r="A71" s="206"/>
      <c r="B71" s="307" t="s">
        <v>4110</v>
      </c>
      <c r="C71" s="308"/>
      <c r="D71" s="308"/>
      <c r="E71" s="308"/>
      <c r="F71" s="308"/>
      <c r="G71" s="308"/>
      <c r="H71" s="308"/>
      <c r="I71" s="308"/>
      <c r="J71" s="308"/>
      <c r="K71" s="308"/>
      <c r="L71" s="308"/>
      <c r="M71" s="308"/>
      <c r="N71" s="308"/>
      <c r="O71" s="308"/>
      <c r="P71" s="308"/>
      <c r="Q71" s="309"/>
    </row>
    <row r="72" spans="1:17" ht="15" customHeight="1" x14ac:dyDescent="0.25">
      <c r="A72" s="206"/>
      <c r="B72" s="307" t="s">
        <v>4111</v>
      </c>
      <c r="C72" s="308"/>
      <c r="D72" s="308"/>
      <c r="E72" s="308"/>
      <c r="F72" s="308"/>
      <c r="G72" s="308"/>
      <c r="H72" s="308"/>
      <c r="I72" s="308"/>
      <c r="J72" s="308"/>
      <c r="K72" s="308"/>
      <c r="L72" s="308"/>
      <c r="M72" s="308"/>
      <c r="N72" s="308"/>
      <c r="O72" s="308"/>
      <c r="P72" s="308"/>
      <c r="Q72" s="309"/>
    </row>
    <row r="73" spans="1:17" ht="15" customHeight="1" x14ac:dyDescent="0.25">
      <c r="A73" s="206"/>
      <c r="B73" s="307" t="s">
        <v>4112</v>
      </c>
      <c r="C73" s="308"/>
      <c r="D73" s="308"/>
      <c r="E73" s="308"/>
      <c r="F73" s="308"/>
      <c r="G73" s="308"/>
      <c r="H73" s="308"/>
      <c r="I73" s="308"/>
      <c r="J73" s="308"/>
      <c r="K73" s="308"/>
      <c r="L73" s="308"/>
      <c r="M73" s="308"/>
      <c r="N73" s="308"/>
      <c r="O73" s="308"/>
      <c r="P73" s="308"/>
      <c r="Q73" s="309"/>
    </row>
    <row r="74" spans="1:17" ht="15" customHeight="1" x14ac:dyDescent="0.25">
      <c r="A74" s="206"/>
      <c r="B74" s="307" t="s">
        <v>4113</v>
      </c>
      <c r="C74" s="308"/>
      <c r="D74" s="308"/>
      <c r="E74" s="308"/>
      <c r="F74" s="308"/>
      <c r="G74" s="308"/>
      <c r="H74" s="308"/>
      <c r="I74" s="308"/>
      <c r="J74" s="308"/>
      <c r="K74" s="308"/>
      <c r="L74" s="308"/>
      <c r="M74" s="308"/>
      <c r="N74" s="308"/>
      <c r="O74" s="308"/>
      <c r="P74" s="308"/>
      <c r="Q74" s="309"/>
    </row>
    <row r="75" spans="1:17" ht="15" customHeight="1" x14ac:dyDescent="0.25">
      <c r="A75" s="206"/>
      <c r="B75" s="307" t="s">
        <v>4114</v>
      </c>
      <c r="C75" s="308"/>
      <c r="D75" s="308"/>
      <c r="E75" s="308"/>
      <c r="F75" s="308"/>
      <c r="G75" s="308"/>
      <c r="H75" s="308"/>
      <c r="I75" s="308"/>
      <c r="J75" s="308"/>
      <c r="K75" s="308"/>
      <c r="L75" s="308"/>
      <c r="M75" s="308"/>
      <c r="N75" s="308"/>
      <c r="O75" s="308"/>
      <c r="P75" s="308"/>
      <c r="Q75" s="309"/>
    </row>
    <row r="76" spans="1:17" ht="15" customHeight="1" x14ac:dyDescent="0.25">
      <c r="A76" s="206"/>
      <c r="B76" s="307" t="s">
        <v>4115</v>
      </c>
      <c r="C76" s="308"/>
      <c r="D76" s="308"/>
      <c r="E76" s="308"/>
      <c r="F76" s="308"/>
      <c r="G76" s="308"/>
      <c r="H76" s="308"/>
      <c r="I76" s="308"/>
      <c r="J76" s="308"/>
      <c r="K76" s="308"/>
      <c r="L76" s="308"/>
      <c r="M76" s="308"/>
      <c r="N76" s="308"/>
      <c r="O76" s="308"/>
      <c r="P76" s="308"/>
      <c r="Q76" s="309"/>
    </row>
    <row r="77" spans="1:17" ht="15" customHeight="1" x14ac:dyDescent="0.25">
      <c r="A77" s="206"/>
      <c r="B77" s="307" t="s">
        <v>4116</v>
      </c>
      <c r="C77" s="308"/>
      <c r="D77" s="308"/>
      <c r="E77" s="308"/>
      <c r="F77" s="308"/>
      <c r="G77" s="308"/>
      <c r="H77" s="308"/>
      <c r="I77" s="308"/>
      <c r="J77" s="308"/>
      <c r="K77" s="308"/>
      <c r="L77" s="308"/>
      <c r="M77" s="308"/>
      <c r="N77" s="308"/>
      <c r="O77" s="308"/>
      <c r="P77" s="308"/>
      <c r="Q77" s="309"/>
    </row>
    <row r="78" spans="1:17" ht="15" customHeight="1" x14ac:dyDescent="0.25">
      <c r="A78" s="206"/>
      <c r="B78" s="307" t="s">
        <v>4117</v>
      </c>
      <c r="C78" s="308"/>
      <c r="D78" s="308"/>
      <c r="E78" s="308"/>
      <c r="F78" s="308"/>
      <c r="G78" s="308"/>
      <c r="H78" s="308"/>
      <c r="I78" s="308"/>
      <c r="J78" s="308"/>
      <c r="K78" s="308"/>
      <c r="L78" s="308"/>
      <c r="M78" s="308"/>
      <c r="N78" s="308"/>
      <c r="O78" s="308"/>
      <c r="P78" s="308"/>
      <c r="Q78" s="309"/>
    </row>
    <row r="79" spans="1:17" ht="15" customHeight="1" x14ac:dyDescent="0.25">
      <c r="A79" s="206"/>
      <c r="B79" s="307" t="s">
        <v>4118</v>
      </c>
      <c r="C79" s="308"/>
      <c r="D79" s="308"/>
      <c r="E79" s="308"/>
      <c r="F79" s="308"/>
      <c r="G79" s="308"/>
      <c r="H79" s="308"/>
      <c r="I79" s="308"/>
      <c r="J79" s="308"/>
      <c r="K79" s="308"/>
      <c r="L79" s="308"/>
      <c r="M79" s="308"/>
      <c r="N79" s="308"/>
      <c r="O79" s="308"/>
      <c r="P79" s="308"/>
      <c r="Q79" s="309"/>
    </row>
    <row r="80" spans="1:17" ht="15" customHeight="1" x14ac:dyDescent="0.25">
      <c r="A80" s="206"/>
      <c r="B80" s="307" t="s">
        <v>4119</v>
      </c>
      <c r="C80" s="308"/>
      <c r="D80" s="308"/>
      <c r="E80" s="308"/>
      <c r="F80" s="308"/>
      <c r="G80" s="308"/>
      <c r="H80" s="308"/>
      <c r="I80" s="308"/>
      <c r="J80" s="308"/>
      <c r="K80" s="308"/>
      <c r="L80" s="308"/>
      <c r="M80" s="308"/>
      <c r="N80" s="308"/>
      <c r="O80" s="308"/>
      <c r="P80" s="308"/>
      <c r="Q80" s="309"/>
    </row>
    <row r="81" spans="1:17" ht="15" customHeight="1" x14ac:dyDescent="0.25">
      <c r="A81" s="206"/>
      <c r="B81" s="307" t="s">
        <v>4120</v>
      </c>
      <c r="C81" s="308"/>
      <c r="D81" s="308"/>
      <c r="E81" s="308"/>
      <c r="F81" s="308"/>
      <c r="G81" s="308"/>
      <c r="H81" s="308"/>
      <c r="I81" s="308"/>
      <c r="J81" s="308"/>
      <c r="K81" s="308"/>
      <c r="L81" s="308"/>
      <c r="M81" s="308"/>
      <c r="N81" s="308"/>
      <c r="O81" s="308"/>
      <c r="P81" s="308"/>
      <c r="Q81" s="309"/>
    </row>
    <row r="82" spans="1:17" ht="15" customHeight="1" x14ac:dyDescent="0.25">
      <c r="A82" s="206"/>
      <c r="B82" s="307" t="s">
        <v>4121</v>
      </c>
      <c r="C82" s="308"/>
      <c r="D82" s="308"/>
      <c r="E82" s="308"/>
      <c r="F82" s="308"/>
      <c r="G82" s="308"/>
      <c r="H82" s="308"/>
      <c r="I82" s="308"/>
      <c r="J82" s="308"/>
      <c r="K82" s="308"/>
      <c r="L82" s="308"/>
      <c r="M82" s="308"/>
      <c r="N82" s="308"/>
      <c r="O82" s="308"/>
      <c r="P82" s="308"/>
      <c r="Q82" s="309"/>
    </row>
    <row r="83" spans="1:17" ht="15" customHeight="1" x14ac:dyDescent="0.25">
      <c r="A83" s="206"/>
      <c r="B83" s="307" t="s">
        <v>4122</v>
      </c>
      <c r="C83" s="308"/>
      <c r="D83" s="308"/>
      <c r="E83" s="308"/>
      <c r="F83" s="308"/>
      <c r="G83" s="308"/>
      <c r="H83" s="308"/>
      <c r="I83" s="308"/>
      <c r="J83" s="308"/>
      <c r="K83" s="308"/>
      <c r="L83" s="308"/>
      <c r="M83" s="308"/>
      <c r="N83" s="308"/>
      <c r="O83" s="308"/>
      <c r="P83" s="308"/>
      <c r="Q83" s="309"/>
    </row>
    <row r="84" spans="1:17" s="28" customFormat="1" ht="30" x14ac:dyDescent="0.25">
      <c r="A84" s="209"/>
      <c r="B84" s="210">
        <v>20101007</v>
      </c>
      <c r="C84" s="193" t="s">
        <v>3758</v>
      </c>
      <c r="D84" s="211"/>
      <c r="E84" s="210"/>
      <c r="F84" s="211"/>
      <c r="G84" s="211"/>
      <c r="H84" s="211"/>
      <c r="I84" s="211"/>
      <c r="J84" s="211"/>
      <c r="K84" s="211"/>
      <c r="L84" s="211"/>
      <c r="M84" s="211"/>
      <c r="N84" s="211"/>
      <c r="O84" s="211"/>
      <c r="P84" s="211"/>
      <c r="Q84" s="211"/>
    </row>
    <row r="85" spans="1:17" ht="60" x14ac:dyDescent="0.25">
      <c r="A85" s="207" t="s">
        <v>4754</v>
      </c>
      <c r="B85" s="196">
        <v>20101015</v>
      </c>
      <c r="C85" s="197" t="s">
        <v>27</v>
      </c>
      <c r="D85" s="196" t="s">
        <v>3667</v>
      </c>
      <c r="E85" s="198"/>
      <c r="F85" s="199">
        <f>IF(D85 &lt;&gt; "",VLOOKUP(D85,'Parâmetro - Portes e Uco'!$A$13:$E$54,3,0),"")</f>
        <v>100.71624984422843</v>
      </c>
      <c r="G85" s="200"/>
      <c r="H85" s="201"/>
      <c r="I85" s="196"/>
      <c r="J85" s="202">
        <v>0</v>
      </c>
      <c r="K85" s="202"/>
      <c r="L85" s="203"/>
      <c r="M85" s="204"/>
      <c r="N85" s="199"/>
      <c r="O85" s="201">
        <v>0</v>
      </c>
      <c r="P85" s="201"/>
      <c r="Q85" s="205">
        <f t="shared" ref="Q85:Q94" si="1">F85+H85+K85+N85+P85</f>
        <v>100.71624984422843</v>
      </c>
    </row>
    <row r="86" spans="1:17" ht="45" x14ac:dyDescent="0.25">
      <c r="A86" s="207" t="s">
        <v>4754</v>
      </c>
      <c r="B86" s="196">
        <v>20101023</v>
      </c>
      <c r="C86" s="197" t="s">
        <v>28</v>
      </c>
      <c r="D86" s="196" t="s">
        <v>3676</v>
      </c>
      <c r="E86" s="198"/>
      <c r="F86" s="199">
        <f>IF(D86 &lt;&gt; "",VLOOKUP(D86,'Parâmetro - Portes e Uco'!$A$13:$E$54,3,0),"")</f>
        <v>19.101812306843847</v>
      </c>
      <c r="G86" s="200"/>
      <c r="H86" s="201"/>
      <c r="I86" s="196"/>
      <c r="J86" s="202">
        <v>0</v>
      </c>
      <c r="K86" s="202"/>
      <c r="L86" s="203"/>
      <c r="M86" s="204"/>
      <c r="N86" s="199"/>
      <c r="O86" s="201">
        <v>0</v>
      </c>
      <c r="P86" s="201"/>
      <c r="Q86" s="205">
        <f t="shared" si="1"/>
        <v>19.101812306843847</v>
      </c>
    </row>
    <row r="87" spans="1:17" ht="30" x14ac:dyDescent="0.25">
      <c r="A87" s="207" t="s">
        <v>4754</v>
      </c>
      <c r="B87" s="196">
        <v>20101074</v>
      </c>
      <c r="C87" s="197" t="s">
        <v>32</v>
      </c>
      <c r="D87" s="196" t="s">
        <v>3667</v>
      </c>
      <c r="E87" s="198"/>
      <c r="F87" s="199">
        <f>IF(D87 &lt;&gt; "",VLOOKUP(D87,'Parâmetro - Portes e Uco'!$A$13:$E$54,3,0),"")</f>
        <v>100.71624984422843</v>
      </c>
      <c r="G87" s="200"/>
      <c r="H87" s="201"/>
      <c r="I87" s="196"/>
      <c r="J87" s="202">
        <v>0</v>
      </c>
      <c r="K87" s="202"/>
      <c r="L87" s="203"/>
      <c r="M87" s="204"/>
      <c r="N87" s="199"/>
      <c r="O87" s="201">
        <v>0</v>
      </c>
      <c r="P87" s="201"/>
      <c r="Q87" s="205">
        <f t="shared" si="1"/>
        <v>100.71624984422843</v>
      </c>
    </row>
    <row r="88" spans="1:17" ht="45" x14ac:dyDescent="0.25">
      <c r="A88" s="207" t="s">
        <v>4754</v>
      </c>
      <c r="B88" s="196">
        <v>20101082</v>
      </c>
      <c r="C88" s="197" t="s">
        <v>33</v>
      </c>
      <c r="D88" s="196" t="s">
        <v>3667</v>
      </c>
      <c r="E88" s="198"/>
      <c r="F88" s="199">
        <f>IF(D88 &lt;&gt; "",VLOOKUP(D88,'Parâmetro - Portes e Uco'!$A$13:$E$54,3,0),"")</f>
        <v>100.71624984422843</v>
      </c>
      <c r="G88" s="200"/>
      <c r="H88" s="201"/>
      <c r="I88" s="196"/>
      <c r="J88" s="202">
        <v>0</v>
      </c>
      <c r="K88" s="202"/>
      <c r="L88" s="203"/>
      <c r="M88" s="204"/>
      <c r="N88" s="199"/>
      <c r="O88" s="201">
        <v>0</v>
      </c>
      <c r="P88" s="201"/>
      <c r="Q88" s="205">
        <f t="shared" si="1"/>
        <v>100.71624984422843</v>
      </c>
    </row>
    <row r="89" spans="1:17" ht="60" x14ac:dyDescent="0.25">
      <c r="A89" s="207" t="s">
        <v>4754</v>
      </c>
      <c r="B89" s="196">
        <v>20101090</v>
      </c>
      <c r="C89" s="197" t="s">
        <v>30</v>
      </c>
      <c r="D89" s="196" t="s">
        <v>3667</v>
      </c>
      <c r="E89" s="198"/>
      <c r="F89" s="199">
        <f>IF(D89 &lt;&gt; "",VLOOKUP(D89,'Parâmetro - Portes e Uco'!$A$13:$E$54,3,0),"")</f>
        <v>100.71624984422843</v>
      </c>
      <c r="G89" s="200"/>
      <c r="H89" s="201"/>
      <c r="I89" s="196"/>
      <c r="J89" s="202">
        <v>0</v>
      </c>
      <c r="K89" s="202"/>
      <c r="L89" s="203"/>
      <c r="M89" s="204"/>
      <c r="N89" s="199"/>
      <c r="O89" s="201">
        <v>0</v>
      </c>
      <c r="P89" s="201"/>
      <c r="Q89" s="205">
        <f t="shared" si="1"/>
        <v>100.71624984422843</v>
      </c>
    </row>
    <row r="90" spans="1:17" ht="45" x14ac:dyDescent="0.25">
      <c r="A90" s="207" t="s">
        <v>4754</v>
      </c>
      <c r="B90" s="196">
        <v>20101104</v>
      </c>
      <c r="C90" s="197" t="s">
        <v>31</v>
      </c>
      <c r="D90" s="196" t="s">
        <v>3677</v>
      </c>
      <c r="E90" s="198"/>
      <c r="F90" s="199">
        <f>IF(D90 &lt;&gt; "",VLOOKUP(D90,'Parâmetro - Portes e Uco'!$A$13:$E$54,3,0),"")</f>
        <v>38.190441858472475</v>
      </c>
      <c r="G90" s="200"/>
      <c r="H90" s="201"/>
      <c r="I90" s="196"/>
      <c r="J90" s="202">
        <v>0</v>
      </c>
      <c r="K90" s="202"/>
      <c r="L90" s="203">
        <v>0.75</v>
      </c>
      <c r="M90" s="204">
        <v>50</v>
      </c>
      <c r="N90" s="199">
        <f>(('Parâmetro - Portes e Uco'!$P$5*'TABELA HONORÁRIOS MÉDICOS2026'!M90)/100)*'TABELA HONORÁRIOS MÉDICOS2026'!L90</f>
        <v>6.8065855549421759</v>
      </c>
      <c r="O90" s="201">
        <v>0</v>
      </c>
      <c r="P90" s="201"/>
      <c r="Q90" s="205">
        <f t="shared" si="1"/>
        <v>44.997027413414649</v>
      </c>
    </row>
    <row r="91" spans="1:17" ht="60" x14ac:dyDescent="0.25">
      <c r="A91" s="207" t="s">
        <v>4754</v>
      </c>
      <c r="B91" s="196">
        <v>20101171</v>
      </c>
      <c r="C91" s="197" t="s">
        <v>34</v>
      </c>
      <c r="D91" s="196" t="s">
        <v>3678</v>
      </c>
      <c r="E91" s="198"/>
      <c r="F91" s="199">
        <f>IF(D91 &lt;&gt; "",VLOOKUP(D91,'Parâmetro - Portes e Uco'!$A$13:$E$54,3,0),"")</f>
        <v>119.19847265595725</v>
      </c>
      <c r="G91" s="200"/>
      <c r="H91" s="201"/>
      <c r="I91" s="196"/>
      <c r="J91" s="202">
        <v>0</v>
      </c>
      <c r="K91" s="202"/>
      <c r="L91" s="203"/>
      <c r="M91" s="204"/>
      <c r="N91" s="199"/>
      <c r="O91" s="201">
        <v>0</v>
      </c>
      <c r="P91" s="201"/>
      <c r="Q91" s="205">
        <f t="shared" si="1"/>
        <v>119.19847265595725</v>
      </c>
    </row>
    <row r="92" spans="1:17" ht="75" x14ac:dyDescent="0.25">
      <c r="A92" s="207" t="s">
        <v>4754</v>
      </c>
      <c r="B92" s="196">
        <v>20101201</v>
      </c>
      <c r="C92" s="197" t="s">
        <v>29</v>
      </c>
      <c r="D92" s="196" t="s">
        <v>3667</v>
      </c>
      <c r="E92" s="198"/>
      <c r="F92" s="199">
        <f>IF(D92 &lt;&gt; "",VLOOKUP(D92,'Parâmetro - Portes e Uco'!$A$13:$E$54,3,0),"")</f>
        <v>100.71624984422843</v>
      </c>
      <c r="G92" s="200"/>
      <c r="H92" s="201"/>
      <c r="I92" s="196"/>
      <c r="J92" s="202">
        <v>0</v>
      </c>
      <c r="K92" s="202"/>
      <c r="L92" s="203">
        <v>6</v>
      </c>
      <c r="M92" s="204">
        <v>50</v>
      </c>
      <c r="N92" s="199">
        <f>(('Parâmetro - Portes e Uco'!$P$5*'TABELA HONORÁRIOS MÉDICOS2026'!M92)/100)*'TABELA HONORÁRIOS MÉDICOS2026'!L92</f>
        <v>54.452684439537407</v>
      </c>
      <c r="O92" s="201">
        <v>0</v>
      </c>
      <c r="P92" s="201"/>
      <c r="Q92" s="205">
        <f>F92+H92+K92+N92+P92</f>
        <v>155.16893428376585</v>
      </c>
    </row>
    <row r="93" spans="1:17" ht="75" x14ac:dyDescent="0.25">
      <c r="A93" s="207" t="s">
        <v>4754</v>
      </c>
      <c r="B93" s="196">
        <v>20101210</v>
      </c>
      <c r="C93" s="197" t="s">
        <v>25</v>
      </c>
      <c r="D93" s="196" t="s">
        <v>3667</v>
      </c>
      <c r="E93" s="198"/>
      <c r="F93" s="199">
        <f>IF(D93 &lt;&gt; "",VLOOKUP(D93,'Parâmetro - Portes e Uco'!$A$13:$E$54,3,0),"")</f>
        <v>100.71624984422843</v>
      </c>
      <c r="G93" s="200"/>
      <c r="H93" s="201"/>
      <c r="I93" s="196"/>
      <c r="J93" s="202">
        <v>0</v>
      </c>
      <c r="K93" s="202"/>
      <c r="L93" s="203"/>
      <c r="M93" s="204"/>
      <c r="N93" s="199"/>
      <c r="O93" s="201">
        <v>0</v>
      </c>
      <c r="P93" s="201"/>
      <c r="Q93" s="205">
        <f t="shared" si="1"/>
        <v>100.71624984422843</v>
      </c>
    </row>
    <row r="94" spans="1:17" ht="60" x14ac:dyDescent="0.25">
      <c r="A94" s="207" t="s">
        <v>4754</v>
      </c>
      <c r="B94" s="196">
        <v>20101228</v>
      </c>
      <c r="C94" s="197" t="s">
        <v>26</v>
      </c>
      <c r="D94" s="196" t="s">
        <v>3667</v>
      </c>
      <c r="E94" s="198"/>
      <c r="F94" s="199">
        <f>IF(D94 &lt;&gt; "",VLOOKUP(D94,'Parâmetro - Portes e Uco'!$A$13:$E$54,3,0),"")</f>
        <v>100.71624984422843</v>
      </c>
      <c r="G94" s="200"/>
      <c r="H94" s="201"/>
      <c r="I94" s="196"/>
      <c r="J94" s="202">
        <v>0</v>
      </c>
      <c r="K94" s="202"/>
      <c r="L94" s="203"/>
      <c r="M94" s="204"/>
      <c r="N94" s="199"/>
      <c r="O94" s="201">
        <v>0</v>
      </c>
      <c r="P94" s="201"/>
      <c r="Q94" s="205">
        <f t="shared" si="1"/>
        <v>100.71624984422843</v>
      </c>
    </row>
    <row r="95" spans="1:17" ht="30" x14ac:dyDescent="0.25">
      <c r="A95" s="207" t="s">
        <v>10994</v>
      </c>
      <c r="B95" s="196">
        <v>20101368</v>
      </c>
      <c r="C95" s="197" t="s">
        <v>7463</v>
      </c>
      <c r="D95" s="196" t="s">
        <v>3696</v>
      </c>
      <c r="E95" s="198"/>
      <c r="F95" s="199">
        <f>IF(D95 &lt;&gt; "",VLOOKUP(D95,'Parâmetro - Portes e Uco'!$A$13:$E$54,3,0),"")</f>
        <v>518.75460047385241</v>
      </c>
      <c r="G95" s="200"/>
      <c r="H95" s="201"/>
      <c r="I95" s="196"/>
      <c r="J95" s="202">
        <v>0</v>
      </c>
      <c r="K95" s="202"/>
      <c r="L95" s="203"/>
      <c r="M95" s="204"/>
      <c r="N95" s="199"/>
      <c r="O95" s="201">
        <v>0</v>
      </c>
      <c r="P95" s="201"/>
      <c r="Q95" s="205">
        <f t="shared" ref="Q95" si="2">F95+H95+K95+N95+P95</f>
        <v>518.75460047385241</v>
      </c>
    </row>
    <row r="96" spans="1:17" s="28" customFormat="1" x14ac:dyDescent="0.25">
      <c r="A96" s="209"/>
      <c r="B96" s="210">
        <v>20102003</v>
      </c>
      <c r="C96" s="193" t="s">
        <v>4123</v>
      </c>
      <c r="D96" s="211"/>
      <c r="E96" s="210"/>
      <c r="F96" s="211"/>
      <c r="G96" s="211"/>
      <c r="H96" s="211"/>
      <c r="I96" s="211"/>
      <c r="J96" s="211"/>
      <c r="K96" s="211"/>
      <c r="L96" s="211"/>
      <c r="M96" s="211"/>
      <c r="N96" s="211"/>
      <c r="O96" s="211"/>
      <c r="P96" s="211"/>
      <c r="Q96" s="211"/>
    </row>
    <row r="97" spans="1:17" ht="30" x14ac:dyDescent="0.25">
      <c r="A97" s="207" t="s">
        <v>4754</v>
      </c>
      <c r="B97" s="196">
        <v>20102011</v>
      </c>
      <c r="C97" s="197" t="s">
        <v>35</v>
      </c>
      <c r="D97" s="196" t="s">
        <v>3669</v>
      </c>
      <c r="E97" s="198"/>
      <c r="F97" s="199">
        <f>IF(D97 &lt;&gt; "",VLOOKUP(D97,'Parâmetro - Portes e Uco'!$A$13:$E$54,3,0),"")</f>
        <v>76.407249227375388</v>
      </c>
      <c r="G97" s="200"/>
      <c r="H97" s="201"/>
      <c r="I97" s="196"/>
      <c r="J97" s="202">
        <v>0</v>
      </c>
      <c r="K97" s="202"/>
      <c r="L97" s="203">
        <v>8.1</v>
      </c>
      <c r="M97" s="204">
        <v>75</v>
      </c>
      <c r="N97" s="199">
        <f>(('Parâmetro - Portes e Uco'!$P$5*'TABELA HONORÁRIOS MÉDICOS2026'!M97)/100)*'TABELA HONORÁRIOS MÉDICOS2026'!L97</f>
        <v>110.26668599006324</v>
      </c>
      <c r="O97" s="201">
        <v>0</v>
      </c>
      <c r="P97" s="201"/>
      <c r="Q97" s="205">
        <f>F97+H97+K97+N97+P97</f>
        <v>186.67393521743861</v>
      </c>
    </row>
    <row r="98" spans="1:17" ht="30" x14ac:dyDescent="0.25">
      <c r="A98" s="207" t="s">
        <v>4754</v>
      </c>
      <c r="B98" s="196">
        <v>20102020</v>
      </c>
      <c r="C98" s="197" t="s">
        <v>36</v>
      </c>
      <c r="D98" s="196" t="s">
        <v>3669</v>
      </c>
      <c r="E98" s="198"/>
      <c r="F98" s="199">
        <f>IF(D98 &lt;&gt; "",VLOOKUP(D98,'Parâmetro - Portes e Uco'!$A$13:$E$54,3,0),"")</f>
        <v>76.407249227375388</v>
      </c>
      <c r="G98" s="200"/>
      <c r="H98" s="201"/>
      <c r="I98" s="196"/>
      <c r="J98" s="202">
        <v>0</v>
      </c>
      <c r="K98" s="202"/>
      <c r="L98" s="203">
        <v>12</v>
      </c>
      <c r="M98" s="204">
        <v>75</v>
      </c>
      <c r="N98" s="199">
        <f>(('Parâmetro - Portes e Uco'!$P$5*'TABELA HONORÁRIOS MÉDICOS2026'!M98)/100)*'TABELA HONORÁRIOS MÉDICOS2026'!L98</f>
        <v>163.35805331861224</v>
      </c>
      <c r="O98" s="201">
        <v>0</v>
      </c>
      <c r="P98" s="201"/>
      <c r="Q98" s="205">
        <f>F98+H98+K98+N98+P98</f>
        <v>239.76530254598762</v>
      </c>
    </row>
    <row r="99" spans="1:17" ht="45" x14ac:dyDescent="0.25">
      <c r="A99" s="207" t="s">
        <v>4754</v>
      </c>
      <c r="B99" s="196">
        <v>20102038</v>
      </c>
      <c r="C99" s="197" t="s">
        <v>37</v>
      </c>
      <c r="D99" s="196" t="s">
        <v>3669</v>
      </c>
      <c r="E99" s="198"/>
      <c r="F99" s="199">
        <f>IF(D99 &lt;&gt; "",VLOOKUP(D99,'Parâmetro - Portes e Uco'!$A$13:$E$54,3,0),"")</f>
        <v>76.407249227375388</v>
      </c>
      <c r="G99" s="200"/>
      <c r="H99" s="201"/>
      <c r="I99" s="196"/>
      <c r="J99" s="202">
        <v>0</v>
      </c>
      <c r="K99" s="202"/>
      <c r="L99" s="203">
        <v>12</v>
      </c>
      <c r="M99" s="204">
        <v>75</v>
      </c>
      <c r="N99" s="199">
        <f>(('Parâmetro - Portes e Uco'!$P$5*'TABELA HONORÁRIOS MÉDICOS2026'!M99)/100)*'TABELA HONORÁRIOS MÉDICOS2026'!L99</f>
        <v>163.35805331861224</v>
      </c>
      <c r="O99" s="201">
        <v>0</v>
      </c>
      <c r="P99" s="201"/>
      <c r="Q99" s="205">
        <f>F99+H99+K99+N99+P99</f>
        <v>239.76530254598762</v>
      </c>
    </row>
    <row r="100" spans="1:17" x14ac:dyDescent="0.25">
      <c r="A100" s="207" t="s">
        <v>4754</v>
      </c>
      <c r="B100" s="196">
        <v>20102070</v>
      </c>
      <c r="C100" s="197" t="s">
        <v>38</v>
      </c>
      <c r="D100" s="196" t="s">
        <v>3673</v>
      </c>
      <c r="E100" s="198"/>
      <c r="F100" s="199">
        <f>IF(D100 &lt;&gt; "",VLOOKUP(D100,'Parâmetro - Portes e Uco'!$A$13:$E$54,3,0),"")</f>
        <v>283.71925774181733</v>
      </c>
      <c r="G100" s="200"/>
      <c r="H100" s="201"/>
      <c r="I100" s="196"/>
      <c r="J100" s="202">
        <v>0</v>
      </c>
      <c r="K100" s="202"/>
      <c r="L100" s="203">
        <v>12</v>
      </c>
      <c r="M100" s="204">
        <v>75</v>
      </c>
      <c r="N100" s="199">
        <f>(('Parâmetro - Portes e Uco'!$P$5*'TABELA HONORÁRIOS MÉDICOS2026'!M100)/100)*'TABELA HONORÁRIOS MÉDICOS2026'!L100</f>
        <v>163.35805331861224</v>
      </c>
      <c r="O100" s="201">
        <v>0</v>
      </c>
      <c r="P100" s="201"/>
      <c r="Q100" s="205">
        <f>F100+H100+K100+N100+P100</f>
        <v>447.07731106042957</v>
      </c>
    </row>
    <row r="101" spans="1:17" s="28" customFormat="1" x14ac:dyDescent="0.25">
      <c r="A101" s="209"/>
      <c r="B101" s="210">
        <v>20103000</v>
      </c>
      <c r="C101" s="193" t="s">
        <v>4124</v>
      </c>
      <c r="D101" s="211"/>
      <c r="E101" s="210"/>
      <c r="F101" s="211"/>
      <c r="G101" s="211"/>
      <c r="H101" s="211"/>
      <c r="I101" s="211"/>
      <c r="J101" s="211"/>
      <c r="K101" s="211"/>
      <c r="L101" s="211"/>
      <c r="M101" s="211"/>
      <c r="N101" s="211"/>
      <c r="O101" s="211"/>
      <c r="P101" s="211"/>
      <c r="Q101" s="211"/>
    </row>
    <row r="102" spans="1:17" ht="75" x14ac:dyDescent="0.25">
      <c r="A102" s="207" t="s">
        <v>4754</v>
      </c>
      <c r="B102" s="196">
        <v>20103018</v>
      </c>
      <c r="C102" s="197" t="s">
        <v>39</v>
      </c>
      <c r="D102" s="196" t="s">
        <v>3677</v>
      </c>
      <c r="E102" s="198"/>
      <c r="F102" s="199">
        <f>IF(D102 &lt;&gt; "",VLOOKUP(D102,'Parâmetro - Portes e Uco'!$A$13:$E$54,3,0),"")</f>
        <v>38.190441858472475</v>
      </c>
      <c r="G102" s="200"/>
      <c r="H102" s="201"/>
      <c r="I102" s="196"/>
      <c r="J102" s="202">
        <v>0</v>
      </c>
      <c r="K102" s="202"/>
      <c r="L102" s="203"/>
      <c r="M102" s="204"/>
      <c r="N102" s="199"/>
      <c r="O102" s="201">
        <v>0</v>
      </c>
      <c r="P102" s="201"/>
      <c r="Q102" s="205">
        <f t="shared" ref="Q102:Q133" si="3">F102+H102+K102+N102+P102</f>
        <v>38.190441858472475</v>
      </c>
    </row>
    <row r="103" spans="1:17" ht="30" x14ac:dyDescent="0.25">
      <c r="A103" s="207" t="s">
        <v>4754</v>
      </c>
      <c r="B103" s="196">
        <v>20103026</v>
      </c>
      <c r="C103" s="197" t="s">
        <v>40</v>
      </c>
      <c r="D103" s="196" t="s">
        <v>3675</v>
      </c>
      <c r="E103" s="198"/>
      <c r="F103" s="199">
        <f>IF(D103 &lt;&gt; "",VLOOKUP(D103,'Parâmetro - Portes e Uco'!$A$13:$E$54,3,0),"")</f>
        <v>57.305436920531527</v>
      </c>
      <c r="G103" s="200"/>
      <c r="H103" s="201"/>
      <c r="I103" s="196"/>
      <c r="J103" s="202">
        <v>0</v>
      </c>
      <c r="K103" s="202"/>
      <c r="L103" s="203">
        <v>0.71</v>
      </c>
      <c r="M103" s="204">
        <v>50</v>
      </c>
      <c r="N103" s="199">
        <f>(('Parâmetro - Portes e Uco'!$P$5*'TABELA HONORÁRIOS MÉDICOS2026'!M103)/100)*'TABELA HONORÁRIOS MÉDICOS2026'!L103</f>
        <v>6.4435676586785933</v>
      </c>
      <c r="O103" s="201">
        <v>0</v>
      </c>
      <c r="P103" s="201"/>
      <c r="Q103" s="205">
        <f t="shared" si="3"/>
        <v>63.749004579210123</v>
      </c>
    </row>
    <row r="104" spans="1:17" ht="30" x14ac:dyDescent="0.25">
      <c r="A104" s="207" t="s">
        <v>4754</v>
      </c>
      <c r="B104" s="196">
        <v>20103034</v>
      </c>
      <c r="C104" s="197" t="s">
        <v>41</v>
      </c>
      <c r="D104" s="196" t="s">
        <v>3675</v>
      </c>
      <c r="E104" s="198"/>
      <c r="F104" s="199">
        <f>IF(D104 &lt;&gt; "",VLOOKUP(D104,'Parâmetro - Portes e Uco'!$A$13:$E$54,3,0),"")</f>
        <v>57.305436920531527</v>
      </c>
      <c r="G104" s="200"/>
      <c r="H104" s="201"/>
      <c r="I104" s="196"/>
      <c r="J104" s="202">
        <v>0</v>
      </c>
      <c r="K104" s="202"/>
      <c r="L104" s="203">
        <v>0.64</v>
      </c>
      <c r="M104" s="204">
        <v>50</v>
      </c>
      <c r="N104" s="199">
        <f>(('Parâmetro - Portes e Uco'!$P$5*'TABELA HONORÁRIOS MÉDICOS2026'!M104)/100)*'TABELA HONORÁRIOS MÉDICOS2026'!L104</f>
        <v>5.8082863402173235</v>
      </c>
      <c r="O104" s="201">
        <v>0</v>
      </c>
      <c r="P104" s="201"/>
      <c r="Q104" s="205">
        <f t="shared" si="3"/>
        <v>63.113723260748849</v>
      </c>
    </row>
    <row r="105" spans="1:17" ht="30" x14ac:dyDescent="0.25">
      <c r="A105" s="207" t="s">
        <v>4754</v>
      </c>
      <c r="B105" s="196">
        <v>20103042</v>
      </c>
      <c r="C105" s="197" t="s">
        <v>42</v>
      </c>
      <c r="D105" s="196" t="s">
        <v>3677</v>
      </c>
      <c r="E105" s="198"/>
      <c r="F105" s="199">
        <f>IF(D105 &lt;&gt; "",VLOOKUP(D105,'Parâmetro - Portes e Uco'!$A$13:$E$54,3,0),"")</f>
        <v>38.190441858472475</v>
      </c>
      <c r="G105" s="200"/>
      <c r="H105" s="201"/>
      <c r="I105" s="196"/>
      <c r="J105" s="202">
        <v>0</v>
      </c>
      <c r="K105" s="202"/>
      <c r="L105" s="203">
        <v>0.47</v>
      </c>
      <c r="M105" s="204">
        <v>50</v>
      </c>
      <c r="N105" s="199">
        <f>(('Parâmetro - Portes e Uco'!$P$5*'TABELA HONORÁRIOS MÉDICOS2026'!M105)/100)*'TABELA HONORÁRIOS MÉDICOS2026'!L105</f>
        <v>4.2654602810970967</v>
      </c>
      <c r="O105" s="201">
        <v>0</v>
      </c>
      <c r="P105" s="201"/>
      <c r="Q105" s="205">
        <f t="shared" si="3"/>
        <v>42.455902139569574</v>
      </c>
    </row>
    <row r="106" spans="1:17" ht="30" x14ac:dyDescent="0.25">
      <c r="A106" s="207" t="s">
        <v>4754</v>
      </c>
      <c r="B106" s="196">
        <v>20103050</v>
      </c>
      <c r="C106" s="197" t="s">
        <v>43</v>
      </c>
      <c r="D106" s="196" t="s">
        <v>3677</v>
      </c>
      <c r="E106" s="198"/>
      <c r="F106" s="199">
        <f>IF(D106 &lt;&gt; "",VLOOKUP(D106,'Parâmetro - Portes e Uco'!$A$13:$E$54,3,0),"")</f>
        <v>38.190441858472475</v>
      </c>
      <c r="G106" s="200"/>
      <c r="H106" s="201"/>
      <c r="I106" s="196"/>
      <c r="J106" s="202">
        <v>0</v>
      </c>
      <c r="K106" s="202"/>
      <c r="L106" s="203">
        <v>0.49</v>
      </c>
      <c r="M106" s="204">
        <v>50</v>
      </c>
      <c r="N106" s="199">
        <f>(('Parâmetro - Portes e Uco'!$P$5*'TABELA HONORÁRIOS MÉDICOS2026'!M106)/100)*'TABELA HONORÁRIOS MÉDICOS2026'!L106</f>
        <v>4.4469692292288885</v>
      </c>
      <c r="O106" s="201">
        <v>0</v>
      </c>
      <c r="P106" s="201"/>
      <c r="Q106" s="205">
        <f t="shared" si="3"/>
        <v>42.637411087701366</v>
      </c>
    </row>
    <row r="107" spans="1:17" ht="60" x14ac:dyDescent="0.25">
      <c r="A107" s="207" t="s">
        <v>4754</v>
      </c>
      <c r="B107" s="196">
        <v>20103069</v>
      </c>
      <c r="C107" s="197" t="s">
        <v>44</v>
      </c>
      <c r="D107" s="196" t="s">
        <v>3677</v>
      </c>
      <c r="E107" s="198"/>
      <c r="F107" s="199">
        <f>IF(D107 &lt;&gt; "",VLOOKUP(D107,'Parâmetro - Portes e Uco'!$A$13:$E$54,3,0),"")</f>
        <v>38.190441858472475</v>
      </c>
      <c r="G107" s="200"/>
      <c r="H107" s="201"/>
      <c r="I107" s="196"/>
      <c r="J107" s="202">
        <v>0</v>
      </c>
      <c r="K107" s="202"/>
      <c r="L107" s="203">
        <v>0.3</v>
      </c>
      <c r="M107" s="204">
        <v>50</v>
      </c>
      <c r="N107" s="199">
        <f>(('Parâmetro - Portes e Uco'!$P$5*'TABELA HONORÁRIOS MÉDICOS2026'!M107)/100)*'TABELA HONORÁRIOS MÉDICOS2026'!L107</f>
        <v>2.7226342219768704</v>
      </c>
      <c r="O107" s="201">
        <v>0</v>
      </c>
      <c r="P107" s="201"/>
      <c r="Q107" s="205">
        <f t="shared" si="3"/>
        <v>40.913076080449343</v>
      </c>
    </row>
    <row r="108" spans="1:17" x14ac:dyDescent="0.25">
      <c r="A108" s="207" t="s">
        <v>4754</v>
      </c>
      <c r="B108" s="196">
        <v>20103077</v>
      </c>
      <c r="C108" s="197" t="s">
        <v>45</v>
      </c>
      <c r="D108" s="196" t="s">
        <v>3675</v>
      </c>
      <c r="E108" s="198"/>
      <c r="F108" s="199">
        <f>IF(D108 &lt;&gt; "",VLOOKUP(D108,'Parâmetro - Portes e Uco'!$A$13:$E$54,3,0),"")</f>
        <v>57.305436920531527</v>
      </c>
      <c r="G108" s="200"/>
      <c r="H108" s="201"/>
      <c r="I108" s="196"/>
      <c r="J108" s="202">
        <v>0</v>
      </c>
      <c r="K108" s="202"/>
      <c r="L108" s="203">
        <v>0.23</v>
      </c>
      <c r="M108" s="204">
        <v>50</v>
      </c>
      <c r="N108" s="199">
        <f>(('Parâmetro - Portes e Uco'!$P$5*'TABELA HONORÁRIOS MÉDICOS2026'!M108)/100)*'TABELA HONORÁRIOS MÉDICOS2026'!L108</f>
        <v>2.0873529035156007</v>
      </c>
      <c r="O108" s="201">
        <v>0</v>
      </c>
      <c r="P108" s="201"/>
      <c r="Q108" s="205">
        <f t="shared" si="3"/>
        <v>59.392789824047128</v>
      </c>
    </row>
    <row r="109" spans="1:17" ht="60" x14ac:dyDescent="0.25">
      <c r="A109" s="207" t="s">
        <v>4754</v>
      </c>
      <c r="B109" s="196">
        <v>20103093</v>
      </c>
      <c r="C109" s="197" t="s">
        <v>46</v>
      </c>
      <c r="D109" s="196" t="s">
        <v>3677</v>
      </c>
      <c r="E109" s="198"/>
      <c r="F109" s="199">
        <f>IF(D109 &lt;&gt; "",VLOOKUP(D109,'Parâmetro - Portes e Uco'!$A$13:$E$54,3,0),"")</f>
        <v>38.190441858472475</v>
      </c>
      <c r="G109" s="200"/>
      <c r="H109" s="201"/>
      <c r="I109" s="196"/>
      <c r="J109" s="202">
        <v>0</v>
      </c>
      <c r="K109" s="202"/>
      <c r="L109" s="203"/>
      <c r="M109" s="204"/>
      <c r="N109" s="199">
        <f>(('Parâmetro - Portes e Uco'!$Q$5*'TABELA HONORÁRIOS MÉDICOS2026'!M109)/100)*'TABELA HONORÁRIOS MÉDICOS2026'!L109</f>
        <v>0</v>
      </c>
      <c r="O109" s="201">
        <v>0</v>
      </c>
      <c r="P109" s="201"/>
      <c r="Q109" s="205">
        <f t="shared" si="3"/>
        <v>38.190441858472475</v>
      </c>
    </row>
    <row r="110" spans="1:17" ht="30" x14ac:dyDescent="0.25">
      <c r="A110" s="207" t="s">
        <v>4754</v>
      </c>
      <c r="B110" s="196">
        <v>20103107</v>
      </c>
      <c r="C110" s="197" t="s">
        <v>47</v>
      </c>
      <c r="D110" s="196" t="s">
        <v>3677</v>
      </c>
      <c r="E110" s="198"/>
      <c r="F110" s="199">
        <f>IF(D110 &lt;&gt; "",VLOOKUP(D110,'Parâmetro - Portes e Uco'!$A$13:$E$54,3,0),"")</f>
        <v>38.190441858472475</v>
      </c>
      <c r="G110" s="200"/>
      <c r="H110" s="201"/>
      <c r="I110" s="196"/>
      <c r="J110" s="202">
        <v>0</v>
      </c>
      <c r="K110" s="202"/>
      <c r="L110" s="203"/>
      <c r="M110" s="204"/>
      <c r="N110" s="199">
        <f>(('Parâmetro - Portes e Uco'!$Q$5*'TABELA HONORÁRIOS MÉDICOS2026'!M110)/100)*'TABELA HONORÁRIOS MÉDICOS2026'!L110</f>
        <v>0</v>
      </c>
      <c r="O110" s="201">
        <v>0</v>
      </c>
      <c r="P110" s="201"/>
      <c r="Q110" s="205">
        <f t="shared" si="3"/>
        <v>38.190441858472475</v>
      </c>
    </row>
    <row r="111" spans="1:17" x14ac:dyDescent="0.25">
      <c r="A111" s="207" t="s">
        <v>4754</v>
      </c>
      <c r="B111" s="196">
        <v>20103131</v>
      </c>
      <c r="C111" s="197" t="s">
        <v>48</v>
      </c>
      <c r="D111" s="196" t="s">
        <v>3678</v>
      </c>
      <c r="E111" s="198"/>
      <c r="F111" s="199">
        <f>IF(D111 &lt;&gt; "",VLOOKUP(D111,'Parâmetro - Portes e Uco'!$A$13:$E$54,3,0),"")</f>
        <v>119.19847265595725</v>
      </c>
      <c r="G111" s="200"/>
      <c r="H111" s="201"/>
      <c r="I111" s="196"/>
      <c r="J111" s="202">
        <v>0</v>
      </c>
      <c r="K111" s="202"/>
      <c r="L111" s="203">
        <v>0.42</v>
      </c>
      <c r="M111" s="204">
        <v>50</v>
      </c>
      <c r="N111" s="199">
        <f>(('Parâmetro - Portes e Uco'!$P$5*'TABELA HONORÁRIOS MÉDICOS2026'!M111)/100)*'TABELA HONORÁRIOS MÉDICOS2026'!L111</f>
        <v>3.8116879107676183</v>
      </c>
      <c r="O111" s="201">
        <v>0</v>
      </c>
      <c r="P111" s="201"/>
      <c r="Q111" s="205">
        <f t="shared" si="3"/>
        <v>123.01016056672486</v>
      </c>
    </row>
    <row r="112" spans="1:17" ht="60" x14ac:dyDescent="0.25">
      <c r="A112" s="207" t="s">
        <v>4754</v>
      </c>
      <c r="B112" s="196">
        <v>20103140</v>
      </c>
      <c r="C112" s="197" t="s">
        <v>49</v>
      </c>
      <c r="D112" s="196" t="s">
        <v>3673</v>
      </c>
      <c r="E112" s="198"/>
      <c r="F112" s="199">
        <f>IF(D112 &lt;&gt; "",VLOOKUP(D112,'Parâmetro - Portes e Uco'!$A$13:$E$54,3,0),"")</f>
        <v>283.71925774181733</v>
      </c>
      <c r="G112" s="200"/>
      <c r="H112" s="201"/>
      <c r="I112" s="196"/>
      <c r="J112" s="202">
        <v>0</v>
      </c>
      <c r="K112" s="202"/>
      <c r="L112" s="203">
        <v>1.95</v>
      </c>
      <c r="M112" s="204">
        <v>50</v>
      </c>
      <c r="N112" s="199">
        <f>(('Parâmetro - Portes e Uco'!$P$5*'TABELA HONORÁRIOS MÉDICOS2026'!M112)/100)*'TABELA HONORÁRIOS MÉDICOS2026'!L112</f>
        <v>17.697122442849658</v>
      </c>
      <c r="O112" s="201">
        <v>0</v>
      </c>
      <c r="P112" s="201"/>
      <c r="Q112" s="205">
        <f t="shared" si="3"/>
        <v>301.41638018466699</v>
      </c>
    </row>
    <row r="113" spans="1:17" ht="45" x14ac:dyDescent="0.25">
      <c r="A113" s="207" t="s">
        <v>4754</v>
      </c>
      <c r="B113" s="196">
        <v>20103158</v>
      </c>
      <c r="C113" s="197" t="s">
        <v>50</v>
      </c>
      <c r="D113" s="196" t="s">
        <v>3677</v>
      </c>
      <c r="E113" s="198"/>
      <c r="F113" s="199">
        <f>IF(D113 &lt;&gt; "",VLOOKUP(D113,'Parâmetro - Portes e Uco'!$A$13:$E$54,3,0),"")</f>
        <v>38.190441858472475</v>
      </c>
      <c r="G113" s="200"/>
      <c r="H113" s="201"/>
      <c r="I113" s="196"/>
      <c r="J113" s="202">
        <v>0</v>
      </c>
      <c r="K113" s="202"/>
      <c r="L113" s="203">
        <v>0.42</v>
      </c>
      <c r="M113" s="204">
        <v>50</v>
      </c>
      <c r="N113" s="199">
        <f>(('Parâmetro - Portes e Uco'!$P$5*'TABELA HONORÁRIOS MÉDICOS2026'!M113)/100)*'TABELA HONORÁRIOS MÉDICOS2026'!L113</f>
        <v>3.8116879107676183</v>
      </c>
      <c r="O113" s="201">
        <v>0</v>
      </c>
      <c r="P113" s="201"/>
      <c r="Q113" s="205">
        <f t="shared" si="3"/>
        <v>42.002129769240092</v>
      </c>
    </row>
    <row r="114" spans="1:17" ht="30" x14ac:dyDescent="0.25">
      <c r="A114" s="207" t="s">
        <v>4754</v>
      </c>
      <c r="B114" s="196">
        <v>20103166</v>
      </c>
      <c r="C114" s="197" t="s">
        <v>51</v>
      </c>
      <c r="D114" s="196" t="s">
        <v>3675</v>
      </c>
      <c r="E114" s="198"/>
      <c r="F114" s="199">
        <f>IF(D114 &lt;&gt; "",VLOOKUP(D114,'Parâmetro - Portes e Uco'!$A$13:$E$54,3,0),"")</f>
        <v>57.305436920531527</v>
      </c>
      <c r="G114" s="200"/>
      <c r="H114" s="201"/>
      <c r="I114" s="196"/>
      <c r="J114" s="202">
        <v>0</v>
      </c>
      <c r="K114" s="202"/>
      <c r="L114" s="203">
        <v>6.3</v>
      </c>
      <c r="M114" s="204">
        <v>50</v>
      </c>
      <c r="N114" s="199">
        <f>(('Parâmetro - Portes e Uco'!$P$5*'TABELA HONORÁRIOS MÉDICOS2026'!M114)/100)*'TABELA HONORÁRIOS MÉDICOS2026'!L114</f>
        <v>57.175318661514275</v>
      </c>
      <c r="O114" s="201">
        <v>0</v>
      </c>
      <c r="P114" s="201"/>
      <c r="Q114" s="205">
        <f t="shared" si="3"/>
        <v>114.4807555820458</v>
      </c>
    </row>
    <row r="115" spans="1:17" ht="30" x14ac:dyDescent="0.25">
      <c r="A115" s="207" t="s">
        <v>4754</v>
      </c>
      <c r="B115" s="196">
        <v>20103174</v>
      </c>
      <c r="C115" s="197" t="s">
        <v>52</v>
      </c>
      <c r="D115" s="196" t="s">
        <v>3677</v>
      </c>
      <c r="E115" s="198"/>
      <c r="F115" s="199">
        <f>IF(D115 &lt;&gt; "",VLOOKUP(D115,'Parâmetro - Portes e Uco'!$A$13:$E$54,3,0),"")</f>
        <v>38.190441858472475</v>
      </c>
      <c r="G115" s="200"/>
      <c r="H115" s="201"/>
      <c r="I115" s="196"/>
      <c r="J115" s="202">
        <v>0</v>
      </c>
      <c r="K115" s="202"/>
      <c r="L115" s="203">
        <v>5.5</v>
      </c>
      <c r="M115" s="204">
        <v>50</v>
      </c>
      <c r="N115" s="199">
        <f>(('Parâmetro - Portes e Uco'!$P$5*'TABELA HONORÁRIOS MÉDICOS2026'!M115)/100)*'TABELA HONORÁRIOS MÉDICOS2026'!L115</f>
        <v>49.91496073624262</v>
      </c>
      <c r="O115" s="201">
        <v>0</v>
      </c>
      <c r="P115" s="201"/>
      <c r="Q115" s="205">
        <f t="shared" si="3"/>
        <v>88.105402594715088</v>
      </c>
    </row>
    <row r="116" spans="1:17" ht="30" x14ac:dyDescent="0.25">
      <c r="A116" s="207" t="s">
        <v>4754</v>
      </c>
      <c r="B116" s="196">
        <v>20103182</v>
      </c>
      <c r="C116" s="197" t="s">
        <v>53</v>
      </c>
      <c r="D116" s="196" t="s">
        <v>3677</v>
      </c>
      <c r="E116" s="198"/>
      <c r="F116" s="199">
        <f>IF(D116 &lt;&gt; "",VLOOKUP(D116,'Parâmetro - Portes e Uco'!$A$13:$E$54,3,0),"")</f>
        <v>38.190441858472475</v>
      </c>
      <c r="G116" s="200"/>
      <c r="H116" s="201"/>
      <c r="I116" s="196"/>
      <c r="J116" s="202">
        <v>0</v>
      </c>
      <c r="K116" s="202"/>
      <c r="L116" s="203"/>
      <c r="M116" s="204"/>
      <c r="N116" s="199">
        <f>(('Parâmetro - Portes e Uco'!$P$5*'TABELA HONORÁRIOS MÉDICOS2026'!M116)/100)*'TABELA HONORÁRIOS MÉDICOS2026'!L116</f>
        <v>0</v>
      </c>
      <c r="O116" s="201">
        <v>0</v>
      </c>
      <c r="P116" s="201"/>
      <c r="Q116" s="205">
        <f t="shared" si="3"/>
        <v>38.190441858472475</v>
      </c>
    </row>
    <row r="117" spans="1:17" x14ac:dyDescent="0.25">
      <c r="A117" s="207" t="s">
        <v>4754</v>
      </c>
      <c r="B117" s="196">
        <v>20103190</v>
      </c>
      <c r="C117" s="197" t="s">
        <v>54</v>
      </c>
      <c r="D117" s="196" t="s">
        <v>3677</v>
      </c>
      <c r="E117" s="198"/>
      <c r="F117" s="199">
        <f>IF(D117 &lt;&gt; "",VLOOKUP(D117,'Parâmetro - Portes e Uco'!$A$13:$E$54,3,0),"")</f>
        <v>38.190441858472475</v>
      </c>
      <c r="G117" s="200"/>
      <c r="H117" s="201"/>
      <c r="I117" s="196"/>
      <c r="J117" s="202">
        <v>0</v>
      </c>
      <c r="K117" s="202"/>
      <c r="L117" s="203">
        <v>0.16</v>
      </c>
      <c r="M117" s="204">
        <v>50</v>
      </c>
      <c r="N117" s="199">
        <f>(('Parâmetro - Portes e Uco'!$P$5*'TABELA HONORÁRIOS MÉDICOS2026'!M117)/100)*'TABELA HONORÁRIOS MÉDICOS2026'!L117</f>
        <v>1.4520715850543309</v>
      </c>
      <c r="O117" s="201">
        <v>0</v>
      </c>
      <c r="P117" s="201"/>
      <c r="Q117" s="205">
        <f t="shared" si="3"/>
        <v>39.642513443526809</v>
      </c>
    </row>
    <row r="118" spans="1:17" ht="30" x14ac:dyDescent="0.25">
      <c r="A118" s="207" t="s">
        <v>4754</v>
      </c>
      <c r="B118" s="196">
        <v>20103204</v>
      </c>
      <c r="C118" s="197" t="s">
        <v>55</v>
      </c>
      <c r="D118" s="196" t="s">
        <v>3675</v>
      </c>
      <c r="E118" s="198"/>
      <c r="F118" s="199">
        <f>IF(D118 &lt;&gt; "",VLOOKUP(D118,'Parâmetro - Portes e Uco'!$A$13:$E$54,3,0),"")</f>
        <v>57.305436920531527</v>
      </c>
      <c r="G118" s="200"/>
      <c r="H118" s="201"/>
      <c r="I118" s="196"/>
      <c r="J118" s="202">
        <v>0</v>
      </c>
      <c r="K118" s="202"/>
      <c r="L118" s="203">
        <v>0.45</v>
      </c>
      <c r="M118" s="204">
        <v>50</v>
      </c>
      <c r="N118" s="199">
        <f>(('Parâmetro - Portes e Uco'!$P$5*'TABELA HONORÁRIOS MÉDICOS2026'!M118)/100)*'TABELA HONORÁRIOS MÉDICOS2026'!L118</f>
        <v>4.0839513329653059</v>
      </c>
      <c r="O118" s="201">
        <v>0</v>
      </c>
      <c r="P118" s="201"/>
      <c r="Q118" s="205">
        <f t="shared" si="3"/>
        <v>61.389388253496833</v>
      </c>
    </row>
    <row r="119" spans="1:17" ht="45" x14ac:dyDescent="0.25">
      <c r="A119" s="207" t="s">
        <v>4754</v>
      </c>
      <c r="B119" s="196">
        <v>20103212</v>
      </c>
      <c r="C119" s="197" t="s">
        <v>56</v>
      </c>
      <c r="D119" s="196" t="s">
        <v>3677</v>
      </c>
      <c r="E119" s="198"/>
      <c r="F119" s="199">
        <f>IF(D119 &lt;&gt; "",VLOOKUP(D119,'Parâmetro - Portes e Uco'!$A$13:$E$54,3,0),"")</f>
        <v>38.190441858472475</v>
      </c>
      <c r="G119" s="200"/>
      <c r="H119" s="201"/>
      <c r="I119" s="196"/>
      <c r="J119" s="202">
        <v>0</v>
      </c>
      <c r="K119" s="202"/>
      <c r="L119" s="203">
        <v>1.1000000000000001</v>
      </c>
      <c r="M119" s="204">
        <v>50</v>
      </c>
      <c r="N119" s="199">
        <f>(('Parâmetro - Portes e Uco'!$P$5*'TABELA HONORÁRIOS MÉDICOS2026'!M119)/100)*'TABELA HONORÁRIOS MÉDICOS2026'!L119</f>
        <v>9.9829921472485257</v>
      </c>
      <c r="O119" s="201">
        <v>0</v>
      </c>
      <c r="P119" s="201"/>
      <c r="Q119" s="205">
        <f t="shared" si="3"/>
        <v>48.173434005720999</v>
      </c>
    </row>
    <row r="120" spans="1:17" ht="45" x14ac:dyDescent="0.25">
      <c r="A120" s="207" t="s">
        <v>4754</v>
      </c>
      <c r="B120" s="196">
        <v>20103220</v>
      </c>
      <c r="C120" s="197" t="s">
        <v>57</v>
      </c>
      <c r="D120" s="196" t="s">
        <v>3677</v>
      </c>
      <c r="E120" s="198"/>
      <c r="F120" s="199">
        <f>IF(D120 &lt;&gt; "",VLOOKUP(D120,'Parâmetro - Portes e Uco'!$A$13:$E$54,3,0),"")</f>
        <v>38.190441858472475</v>
      </c>
      <c r="G120" s="200"/>
      <c r="H120" s="201"/>
      <c r="I120" s="196"/>
      <c r="J120" s="202">
        <v>0</v>
      </c>
      <c r="K120" s="202"/>
      <c r="L120" s="203">
        <v>0.44</v>
      </c>
      <c r="M120" s="204">
        <v>50</v>
      </c>
      <c r="N120" s="199">
        <f>(('Parâmetro - Portes e Uco'!$P$5*'TABELA HONORÁRIOS MÉDICOS2026'!M120)/100)*'TABELA HONORÁRIOS MÉDICOS2026'!L120</f>
        <v>3.99319685889941</v>
      </c>
      <c r="O120" s="201">
        <v>0</v>
      </c>
      <c r="P120" s="201"/>
      <c r="Q120" s="205">
        <f t="shared" si="3"/>
        <v>42.183638717371885</v>
      </c>
    </row>
    <row r="121" spans="1:17" ht="30" x14ac:dyDescent="0.25">
      <c r="A121" s="207" t="s">
        <v>4754</v>
      </c>
      <c r="B121" s="196">
        <v>20103239</v>
      </c>
      <c r="C121" s="197" t="s">
        <v>58</v>
      </c>
      <c r="D121" s="196" t="s">
        <v>3676</v>
      </c>
      <c r="E121" s="198"/>
      <c r="F121" s="199">
        <f>IF(D121 &lt;&gt; "",VLOOKUP(D121,'Parâmetro - Portes e Uco'!$A$13:$E$54,3,0),"")</f>
        <v>19.101812306843847</v>
      </c>
      <c r="G121" s="200"/>
      <c r="H121" s="201"/>
      <c r="I121" s="196"/>
      <c r="J121" s="202">
        <v>0</v>
      </c>
      <c r="K121" s="202"/>
      <c r="L121" s="203"/>
      <c r="M121" s="204"/>
      <c r="N121" s="199">
        <f>(('Parâmetro - Portes e Uco'!$Q$5*'TABELA HONORÁRIOS MÉDICOS2026'!M121)/100)*'TABELA HONORÁRIOS MÉDICOS2026'!L121</f>
        <v>0</v>
      </c>
      <c r="O121" s="201">
        <v>0</v>
      </c>
      <c r="P121" s="201"/>
      <c r="Q121" s="205">
        <f t="shared" si="3"/>
        <v>19.101812306843847</v>
      </c>
    </row>
    <row r="122" spans="1:17" ht="60" x14ac:dyDescent="0.25">
      <c r="A122" s="207" t="s">
        <v>4754</v>
      </c>
      <c r="B122" s="196">
        <v>20103247</v>
      </c>
      <c r="C122" s="197" t="s">
        <v>59</v>
      </c>
      <c r="D122" s="196" t="s">
        <v>3676</v>
      </c>
      <c r="E122" s="198"/>
      <c r="F122" s="199">
        <f>IF(D122 &lt;&gt; "",VLOOKUP(D122,'Parâmetro - Portes e Uco'!$A$13:$E$54,3,0),"")</f>
        <v>19.101812306843847</v>
      </c>
      <c r="G122" s="200"/>
      <c r="H122" s="201"/>
      <c r="I122" s="196"/>
      <c r="J122" s="202">
        <v>0</v>
      </c>
      <c r="K122" s="202"/>
      <c r="L122" s="203">
        <v>0.44</v>
      </c>
      <c r="M122" s="204">
        <v>50</v>
      </c>
      <c r="N122" s="199">
        <f>(('Parâmetro - Portes e Uco'!$P$5*'TABELA HONORÁRIOS MÉDICOS2026'!M122)/100)*'TABELA HONORÁRIOS MÉDICOS2026'!L122</f>
        <v>3.99319685889941</v>
      </c>
      <c r="O122" s="201">
        <v>0</v>
      </c>
      <c r="P122" s="201"/>
      <c r="Q122" s="205">
        <f t="shared" si="3"/>
        <v>23.095009165743257</v>
      </c>
    </row>
    <row r="123" spans="1:17" ht="60" x14ac:dyDescent="0.25">
      <c r="A123" s="207" t="s">
        <v>4754</v>
      </c>
      <c r="B123" s="196">
        <v>20103255</v>
      </c>
      <c r="C123" s="197" t="s">
        <v>60</v>
      </c>
      <c r="D123" s="196" t="s">
        <v>3677</v>
      </c>
      <c r="E123" s="198"/>
      <c r="F123" s="199">
        <f>IF(D123 &lt;&gt; "",VLOOKUP(D123,'Parâmetro - Portes e Uco'!$A$13:$E$54,3,0),"")</f>
        <v>38.190441858472475</v>
      </c>
      <c r="G123" s="200"/>
      <c r="H123" s="201"/>
      <c r="I123" s="196"/>
      <c r="J123" s="202">
        <v>0</v>
      </c>
      <c r="K123" s="202"/>
      <c r="L123" s="203">
        <v>0.44</v>
      </c>
      <c r="M123" s="204">
        <v>50</v>
      </c>
      <c r="N123" s="199">
        <f>(('Parâmetro - Portes e Uco'!$P$5*'TABELA HONORÁRIOS MÉDICOS2026'!M123)/100)*'TABELA HONORÁRIOS MÉDICOS2026'!L123</f>
        <v>3.99319685889941</v>
      </c>
      <c r="O123" s="201">
        <v>0</v>
      </c>
      <c r="P123" s="201"/>
      <c r="Q123" s="205">
        <f t="shared" si="3"/>
        <v>42.183638717371885</v>
      </c>
    </row>
    <row r="124" spans="1:17" x14ac:dyDescent="0.25">
      <c r="A124" s="207" t="s">
        <v>4754</v>
      </c>
      <c r="B124" s="196">
        <v>20103263</v>
      </c>
      <c r="C124" s="197" t="s">
        <v>61</v>
      </c>
      <c r="D124" s="196" t="s">
        <v>3669</v>
      </c>
      <c r="E124" s="198"/>
      <c r="F124" s="199">
        <f>IF(D124 &lt;&gt; "",VLOOKUP(D124,'Parâmetro - Portes e Uco'!$A$13:$E$54,3,0),"")</f>
        <v>76.407249227375388</v>
      </c>
      <c r="G124" s="200"/>
      <c r="H124" s="201"/>
      <c r="I124" s="196"/>
      <c r="J124" s="202">
        <v>0</v>
      </c>
      <c r="K124" s="202"/>
      <c r="L124" s="203">
        <v>0.25</v>
      </c>
      <c r="M124" s="204">
        <v>50</v>
      </c>
      <c r="N124" s="199">
        <f>(('Parâmetro - Portes e Uco'!$P$5*'TABELA HONORÁRIOS MÉDICOS2026'!M124)/100)*'TABELA HONORÁRIOS MÉDICOS2026'!L124</f>
        <v>2.268861851647392</v>
      </c>
      <c r="O124" s="201">
        <v>0</v>
      </c>
      <c r="P124" s="201"/>
      <c r="Q124" s="205">
        <f t="shared" si="3"/>
        <v>78.676111079022775</v>
      </c>
    </row>
    <row r="125" spans="1:17" x14ac:dyDescent="0.25">
      <c r="A125" s="207" t="s">
        <v>4754</v>
      </c>
      <c r="B125" s="196">
        <v>20103271</v>
      </c>
      <c r="C125" s="197" t="s">
        <v>62</v>
      </c>
      <c r="D125" s="196" t="s">
        <v>3669</v>
      </c>
      <c r="E125" s="198"/>
      <c r="F125" s="199">
        <f>IF(D125 &lt;&gt; "",VLOOKUP(D125,'Parâmetro - Portes e Uco'!$A$13:$E$54,3,0),"")</f>
        <v>76.407249227375388</v>
      </c>
      <c r="G125" s="200"/>
      <c r="H125" s="201"/>
      <c r="I125" s="196"/>
      <c r="J125" s="202">
        <v>0</v>
      </c>
      <c r="K125" s="202"/>
      <c r="L125" s="203">
        <v>0.33</v>
      </c>
      <c r="M125" s="204">
        <v>50</v>
      </c>
      <c r="N125" s="199">
        <f>(('Parâmetro - Portes e Uco'!$P$5*'TABELA HONORÁRIOS MÉDICOS2026'!M125)/100)*'TABELA HONORÁRIOS MÉDICOS2026'!L125</f>
        <v>2.9948976441745576</v>
      </c>
      <c r="O125" s="201">
        <v>0</v>
      </c>
      <c r="P125" s="201"/>
      <c r="Q125" s="205">
        <f t="shared" si="3"/>
        <v>79.402146871549945</v>
      </c>
    </row>
    <row r="126" spans="1:17" ht="30" x14ac:dyDescent="0.25">
      <c r="A126" s="207" t="s">
        <v>4754</v>
      </c>
      <c r="B126" s="196">
        <v>20103280</v>
      </c>
      <c r="C126" s="197" t="s">
        <v>63</v>
      </c>
      <c r="D126" s="196" t="s">
        <v>3669</v>
      </c>
      <c r="E126" s="198"/>
      <c r="F126" s="199">
        <f>IF(D126 &lt;&gt; "",VLOOKUP(D126,'Parâmetro - Portes e Uco'!$A$13:$E$54,3,0),"")</f>
        <v>76.407249227375388</v>
      </c>
      <c r="G126" s="200"/>
      <c r="H126" s="201"/>
      <c r="I126" s="196"/>
      <c r="J126" s="202">
        <v>0</v>
      </c>
      <c r="K126" s="202"/>
      <c r="L126" s="203">
        <v>0.35</v>
      </c>
      <c r="M126" s="204">
        <v>50</v>
      </c>
      <c r="N126" s="199">
        <f>(('Parâmetro - Portes e Uco'!$P$5*'TABELA HONORÁRIOS MÉDICOS2026'!M126)/100)*'TABELA HONORÁRIOS MÉDICOS2026'!L126</f>
        <v>3.1764065923063485</v>
      </c>
      <c r="O126" s="201">
        <v>0</v>
      </c>
      <c r="P126" s="201"/>
      <c r="Q126" s="205">
        <f t="shared" si="3"/>
        <v>79.583655819681738</v>
      </c>
    </row>
    <row r="127" spans="1:17" ht="30" x14ac:dyDescent="0.25">
      <c r="A127" s="207" t="s">
        <v>4754</v>
      </c>
      <c r="B127" s="196">
        <v>20103298</v>
      </c>
      <c r="C127" s="197" t="s">
        <v>64</v>
      </c>
      <c r="D127" s="196" t="s">
        <v>3677</v>
      </c>
      <c r="E127" s="198"/>
      <c r="F127" s="199">
        <f>IF(D127 &lt;&gt; "",VLOOKUP(D127,'Parâmetro - Portes e Uco'!$A$13:$E$54,3,0),"")</f>
        <v>38.190441858472475</v>
      </c>
      <c r="G127" s="200"/>
      <c r="H127" s="201"/>
      <c r="I127" s="196"/>
      <c r="J127" s="202">
        <v>0</v>
      </c>
      <c r="K127" s="202"/>
      <c r="L127" s="203">
        <v>0.42</v>
      </c>
      <c r="M127" s="204">
        <v>50</v>
      </c>
      <c r="N127" s="199">
        <f>(('Parâmetro - Portes e Uco'!$P$5*'TABELA HONORÁRIOS MÉDICOS2026'!M127)/100)*'TABELA HONORÁRIOS MÉDICOS2026'!L127</f>
        <v>3.8116879107676183</v>
      </c>
      <c r="O127" s="201">
        <v>0</v>
      </c>
      <c r="P127" s="201"/>
      <c r="Q127" s="205">
        <f t="shared" si="3"/>
        <v>42.002129769240092</v>
      </c>
    </row>
    <row r="128" spans="1:17" ht="60" x14ac:dyDescent="0.25">
      <c r="A128" s="207" t="s">
        <v>4754</v>
      </c>
      <c r="B128" s="196">
        <v>20103301</v>
      </c>
      <c r="C128" s="197" t="s">
        <v>65</v>
      </c>
      <c r="D128" s="196" t="s">
        <v>3668</v>
      </c>
      <c r="E128" s="198"/>
      <c r="F128" s="199">
        <f>IF(D128 &lt;&gt; "",VLOOKUP(D128,'Parâmetro - Portes e Uco'!$A$13:$E$54,3,0),"")</f>
        <v>162.8729406839584</v>
      </c>
      <c r="G128" s="200"/>
      <c r="H128" s="201"/>
      <c r="I128" s="196"/>
      <c r="J128" s="202">
        <v>0</v>
      </c>
      <c r="K128" s="202"/>
      <c r="L128" s="203"/>
      <c r="M128" s="204"/>
      <c r="N128" s="199">
        <f>(('Parâmetro - Portes e Uco'!$Q$5*'TABELA HONORÁRIOS MÉDICOS2026'!M128)/100)*'TABELA HONORÁRIOS MÉDICOS2026'!L128</f>
        <v>0</v>
      </c>
      <c r="O128" s="201">
        <v>0</v>
      </c>
      <c r="P128" s="201"/>
      <c r="Q128" s="205">
        <f t="shared" si="3"/>
        <v>162.8729406839584</v>
      </c>
    </row>
    <row r="129" spans="1:17" ht="60" x14ac:dyDescent="0.25">
      <c r="A129" s="207" t="s">
        <v>4754</v>
      </c>
      <c r="B129" s="196">
        <v>20103310</v>
      </c>
      <c r="C129" s="197" t="s">
        <v>66</v>
      </c>
      <c r="D129" s="196" t="s">
        <v>3675</v>
      </c>
      <c r="E129" s="198"/>
      <c r="F129" s="199">
        <f>IF(D129 &lt;&gt; "",VLOOKUP(D129,'Parâmetro - Portes e Uco'!$A$13:$E$54,3,0),"")</f>
        <v>57.305436920531527</v>
      </c>
      <c r="G129" s="200"/>
      <c r="H129" s="201"/>
      <c r="I129" s="196"/>
      <c r="J129" s="202">
        <v>0</v>
      </c>
      <c r="K129" s="202"/>
      <c r="L129" s="203">
        <v>0.4</v>
      </c>
      <c r="M129" s="204">
        <v>50</v>
      </c>
      <c r="N129" s="199">
        <f>(('Parâmetro - Portes e Uco'!$P$5*'TABELA HONORÁRIOS MÉDICOS2026'!M129)/100)*'TABELA HONORÁRIOS MÉDICOS2026'!L129</f>
        <v>3.6301789626358274</v>
      </c>
      <c r="O129" s="201">
        <v>0</v>
      </c>
      <c r="P129" s="201"/>
      <c r="Q129" s="205">
        <f t="shared" si="3"/>
        <v>60.935615883167351</v>
      </c>
    </row>
    <row r="130" spans="1:17" ht="60" x14ac:dyDescent="0.25">
      <c r="A130" s="207" t="s">
        <v>4754</v>
      </c>
      <c r="B130" s="196">
        <v>20103328</v>
      </c>
      <c r="C130" s="197" t="s">
        <v>67</v>
      </c>
      <c r="D130" s="196" t="s">
        <v>3675</v>
      </c>
      <c r="E130" s="198"/>
      <c r="F130" s="199">
        <f>IF(D130 &lt;&gt; "",VLOOKUP(D130,'Parâmetro - Portes e Uco'!$A$13:$E$54,3,0),"")</f>
        <v>57.305436920531527</v>
      </c>
      <c r="G130" s="200"/>
      <c r="H130" s="201"/>
      <c r="I130" s="196"/>
      <c r="J130" s="202">
        <v>0</v>
      </c>
      <c r="K130" s="202"/>
      <c r="L130" s="203">
        <v>0.4</v>
      </c>
      <c r="M130" s="204">
        <v>50</v>
      </c>
      <c r="N130" s="199">
        <f>(('Parâmetro - Portes e Uco'!$P$5*'TABELA HONORÁRIOS MÉDICOS2026'!M130)/100)*'TABELA HONORÁRIOS MÉDICOS2026'!L130</f>
        <v>3.6301789626358274</v>
      </c>
      <c r="O130" s="201">
        <v>0</v>
      </c>
      <c r="P130" s="201"/>
      <c r="Q130" s="205">
        <f t="shared" si="3"/>
        <v>60.935615883167351</v>
      </c>
    </row>
    <row r="131" spans="1:17" x14ac:dyDescent="0.25">
      <c r="A131" s="207" t="s">
        <v>4754</v>
      </c>
      <c r="B131" s="196">
        <v>20103344</v>
      </c>
      <c r="C131" s="197" t="s">
        <v>68</v>
      </c>
      <c r="D131" s="196" t="s">
        <v>3675</v>
      </c>
      <c r="E131" s="198"/>
      <c r="F131" s="199">
        <f>IF(D131 &lt;&gt; "",VLOOKUP(D131,'Parâmetro - Portes e Uco'!$A$13:$E$54,3,0),"")</f>
        <v>57.305436920531527</v>
      </c>
      <c r="G131" s="200"/>
      <c r="H131" s="201"/>
      <c r="I131" s="196"/>
      <c r="J131" s="202">
        <v>0</v>
      </c>
      <c r="K131" s="202"/>
      <c r="L131" s="203">
        <v>0.37</v>
      </c>
      <c r="M131" s="204">
        <v>50</v>
      </c>
      <c r="N131" s="199">
        <f>(('Parâmetro - Portes e Uco'!$P$5*'TABELA HONORÁRIOS MÉDICOS2026'!M131)/100)*'TABELA HONORÁRIOS MÉDICOS2026'!L131</f>
        <v>3.3579155404381402</v>
      </c>
      <c r="O131" s="201">
        <v>0</v>
      </c>
      <c r="P131" s="201"/>
      <c r="Q131" s="205">
        <f t="shared" si="3"/>
        <v>60.663352460969669</v>
      </c>
    </row>
    <row r="132" spans="1:17" ht="75" x14ac:dyDescent="0.25">
      <c r="A132" s="207" t="s">
        <v>4754</v>
      </c>
      <c r="B132" s="196">
        <v>20103360</v>
      </c>
      <c r="C132" s="197" t="s">
        <v>69</v>
      </c>
      <c r="D132" s="196" t="s">
        <v>3675</v>
      </c>
      <c r="E132" s="198"/>
      <c r="F132" s="199">
        <f>IF(D132 &lt;&gt; "",VLOOKUP(D132,'Parâmetro - Portes e Uco'!$A$13:$E$54,3,0),"")</f>
        <v>57.305436920531527</v>
      </c>
      <c r="G132" s="200"/>
      <c r="H132" s="201"/>
      <c r="I132" s="196"/>
      <c r="J132" s="202">
        <v>0</v>
      </c>
      <c r="K132" s="202"/>
      <c r="L132" s="203">
        <v>0.54</v>
      </c>
      <c r="M132" s="204">
        <v>50</v>
      </c>
      <c r="N132" s="199">
        <f>(('Parâmetro - Portes e Uco'!$P$5*'TABELA HONORÁRIOS MÉDICOS2026'!M132)/100)*'TABELA HONORÁRIOS MÉDICOS2026'!L132</f>
        <v>4.9007415995583665</v>
      </c>
      <c r="O132" s="201">
        <v>0</v>
      </c>
      <c r="P132" s="201"/>
      <c r="Q132" s="205">
        <f t="shared" si="3"/>
        <v>62.206178520089892</v>
      </c>
    </row>
    <row r="133" spans="1:17" ht="75" x14ac:dyDescent="0.25">
      <c r="A133" s="207" t="s">
        <v>4754</v>
      </c>
      <c r="B133" s="196">
        <v>20103379</v>
      </c>
      <c r="C133" s="197" t="s">
        <v>70</v>
      </c>
      <c r="D133" s="196" t="s">
        <v>3677</v>
      </c>
      <c r="E133" s="198"/>
      <c r="F133" s="199">
        <f>IF(D133 &lt;&gt; "",VLOOKUP(D133,'Parâmetro - Portes e Uco'!$A$13:$E$54,3,0),"")</f>
        <v>38.190441858472475</v>
      </c>
      <c r="G133" s="200"/>
      <c r="H133" s="201"/>
      <c r="I133" s="196"/>
      <c r="J133" s="202">
        <v>0</v>
      </c>
      <c r="K133" s="202"/>
      <c r="L133" s="203"/>
      <c r="M133" s="204"/>
      <c r="N133" s="199">
        <f>(('Parâmetro - Portes e Uco'!$Q$5*'TABELA HONORÁRIOS MÉDICOS2026'!M133)/100)*'TABELA HONORÁRIOS MÉDICOS2026'!L133</f>
        <v>0</v>
      </c>
      <c r="O133" s="201">
        <v>0</v>
      </c>
      <c r="P133" s="201"/>
      <c r="Q133" s="205">
        <f t="shared" si="3"/>
        <v>38.190441858472475</v>
      </c>
    </row>
    <row r="134" spans="1:17" ht="75" x14ac:dyDescent="0.25">
      <c r="A134" s="207" t="s">
        <v>4754</v>
      </c>
      <c r="B134" s="196">
        <v>20103387</v>
      </c>
      <c r="C134" s="197" t="s">
        <v>71</v>
      </c>
      <c r="D134" s="196" t="s">
        <v>3677</v>
      </c>
      <c r="E134" s="198"/>
      <c r="F134" s="199">
        <f>IF(D134 &lt;&gt; "",VLOOKUP(D134,'Parâmetro - Portes e Uco'!$A$13:$E$54,3,0),"")</f>
        <v>38.190441858472475</v>
      </c>
      <c r="G134" s="200"/>
      <c r="H134" s="201"/>
      <c r="I134" s="196"/>
      <c r="J134" s="202">
        <v>0</v>
      </c>
      <c r="K134" s="202"/>
      <c r="L134" s="203"/>
      <c r="M134" s="204"/>
      <c r="N134" s="199">
        <f>(('Parâmetro - Portes e Uco'!$Q$5*'TABELA HONORÁRIOS MÉDICOS2026'!M134)/100)*'TABELA HONORÁRIOS MÉDICOS2026'!L134</f>
        <v>0</v>
      </c>
      <c r="O134" s="201">
        <v>0</v>
      </c>
      <c r="P134" s="201"/>
      <c r="Q134" s="205">
        <f t="shared" ref="Q134:Q163" si="4">F134+H134+K134+N134+P134</f>
        <v>38.190441858472475</v>
      </c>
    </row>
    <row r="135" spans="1:17" ht="75" x14ac:dyDescent="0.25">
      <c r="A135" s="207" t="s">
        <v>4754</v>
      </c>
      <c r="B135" s="196">
        <v>20103395</v>
      </c>
      <c r="C135" s="197" t="s">
        <v>72</v>
      </c>
      <c r="D135" s="196" t="s">
        <v>3677</v>
      </c>
      <c r="E135" s="198"/>
      <c r="F135" s="199">
        <f>IF(D135 &lt;&gt; "",VLOOKUP(D135,'Parâmetro - Portes e Uco'!$A$13:$E$54,3,0),"")</f>
        <v>38.190441858472475</v>
      </c>
      <c r="G135" s="200"/>
      <c r="H135" s="201"/>
      <c r="I135" s="196"/>
      <c r="J135" s="202">
        <v>0</v>
      </c>
      <c r="K135" s="202"/>
      <c r="L135" s="203"/>
      <c r="M135" s="204"/>
      <c r="N135" s="199">
        <f>(('Parâmetro - Portes e Uco'!$Q$5*'TABELA HONORÁRIOS MÉDICOS2026'!M135)/100)*'TABELA HONORÁRIOS MÉDICOS2026'!L135</f>
        <v>0</v>
      </c>
      <c r="O135" s="201">
        <v>0</v>
      </c>
      <c r="P135" s="201"/>
      <c r="Q135" s="205">
        <f t="shared" si="4"/>
        <v>38.190441858472475</v>
      </c>
    </row>
    <row r="136" spans="1:17" ht="75" x14ac:dyDescent="0.25">
      <c r="A136" s="207" t="s">
        <v>4754</v>
      </c>
      <c r="B136" s="196">
        <v>20103409</v>
      </c>
      <c r="C136" s="197" t="s">
        <v>73</v>
      </c>
      <c r="D136" s="196" t="s">
        <v>3677</v>
      </c>
      <c r="E136" s="198"/>
      <c r="F136" s="199">
        <f>IF(D136 &lt;&gt; "",VLOOKUP(D136,'Parâmetro - Portes e Uco'!$A$13:$E$54,3,0),"")</f>
        <v>38.190441858472475</v>
      </c>
      <c r="G136" s="200"/>
      <c r="H136" s="201"/>
      <c r="I136" s="196"/>
      <c r="J136" s="202">
        <v>0</v>
      </c>
      <c r="K136" s="202"/>
      <c r="L136" s="203">
        <v>0.14000000000000001</v>
      </c>
      <c r="M136" s="204">
        <v>50</v>
      </c>
      <c r="N136" s="199">
        <f>(('Parâmetro - Portes e Uco'!$P$5*'TABELA HONORÁRIOS MÉDICOS2026'!M136)/100)*'TABELA HONORÁRIOS MÉDICOS2026'!L136</f>
        <v>1.2705626369225396</v>
      </c>
      <c r="O136" s="201">
        <v>0</v>
      </c>
      <c r="P136" s="201"/>
      <c r="Q136" s="205">
        <f t="shared" si="4"/>
        <v>39.461004495395017</v>
      </c>
    </row>
    <row r="137" spans="1:17" ht="105" x14ac:dyDescent="0.25">
      <c r="A137" s="207" t="s">
        <v>4754</v>
      </c>
      <c r="B137" s="196">
        <v>20103417</v>
      </c>
      <c r="C137" s="197" t="s">
        <v>74</v>
      </c>
      <c r="D137" s="196" t="s">
        <v>3675</v>
      </c>
      <c r="E137" s="198"/>
      <c r="F137" s="199">
        <f>IF(D137 &lt;&gt; "",VLOOKUP(D137,'Parâmetro - Portes e Uco'!$A$13:$E$54,3,0),"")</f>
        <v>57.305436920531527</v>
      </c>
      <c r="G137" s="200"/>
      <c r="H137" s="201"/>
      <c r="I137" s="196"/>
      <c r="J137" s="202">
        <v>0</v>
      </c>
      <c r="K137" s="202"/>
      <c r="L137" s="203">
        <v>1.06</v>
      </c>
      <c r="M137" s="204">
        <v>50</v>
      </c>
      <c r="N137" s="199">
        <f>(('Parâmetro - Portes e Uco'!$P$5*'TABELA HONORÁRIOS MÉDICOS2026'!M137)/100)*'TABELA HONORÁRIOS MÉDICOS2026'!L137</f>
        <v>9.6199742509849422</v>
      </c>
      <c r="O137" s="201">
        <v>0</v>
      </c>
      <c r="P137" s="201"/>
      <c r="Q137" s="205">
        <f t="shared" si="4"/>
        <v>66.925411171516473</v>
      </c>
    </row>
    <row r="138" spans="1:17" x14ac:dyDescent="0.25">
      <c r="A138" s="207" t="s">
        <v>4754</v>
      </c>
      <c r="B138" s="196">
        <v>20103425</v>
      </c>
      <c r="C138" s="197" t="s">
        <v>75</v>
      </c>
      <c r="D138" s="196" t="s">
        <v>3669</v>
      </c>
      <c r="E138" s="198"/>
      <c r="F138" s="199">
        <f>IF(D138 &lt;&gt; "",VLOOKUP(D138,'Parâmetro - Portes e Uco'!$A$13:$E$54,3,0),"")</f>
        <v>76.407249227375388</v>
      </c>
      <c r="G138" s="200"/>
      <c r="H138" s="201"/>
      <c r="I138" s="196"/>
      <c r="J138" s="202">
        <v>0</v>
      </c>
      <c r="K138" s="202"/>
      <c r="L138" s="203">
        <v>0.59</v>
      </c>
      <c r="M138" s="204">
        <v>50</v>
      </c>
      <c r="N138" s="199">
        <f>(('Parâmetro - Portes e Uco'!$P$5*'TABELA HONORÁRIOS MÉDICOS2026'!M138)/100)*'TABELA HONORÁRIOS MÉDICOS2026'!L138</f>
        <v>5.3545139698878446</v>
      </c>
      <c r="O138" s="201">
        <v>0</v>
      </c>
      <c r="P138" s="201"/>
      <c r="Q138" s="205">
        <f t="shared" si="4"/>
        <v>81.761763197263235</v>
      </c>
    </row>
    <row r="139" spans="1:17" ht="45" x14ac:dyDescent="0.25">
      <c r="A139" s="207" t="s">
        <v>4754</v>
      </c>
      <c r="B139" s="196">
        <v>20103433</v>
      </c>
      <c r="C139" s="197" t="s">
        <v>76</v>
      </c>
      <c r="D139" s="196" t="s">
        <v>3669</v>
      </c>
      <c r="E139" s="198"/>
      <c r="F139" s="199">
        <f>IF(D139 &lt;&gt; "",VLOOKUP(D139,'Parâmetro - Portes e Uco'!$A$13:$E$54,3,0),"")</f>
        <v>76.407249227375388</v>
      </c>
      <c r="G139" s="200"/>
      <c r="H139" s="201"/>
      <c r="I139" s="196"/>
      <c r="J139" s="202">
        <v>0</v>
      </c>
      <c r="K139" s="202"/>
      <c r="L139" s="203">
        <v>0.45</v>
      </c>
      <c r="M139" s="204">
        <v>50</v>
      </c>
      <c r="N139" s="199">
        <f>(('Parâmetro - Portes e Uco'!$P$5*'TABELA HONORÁRIOS MÉDICOS2026'!M139)/100)*'TABELA HONORÁRIOS MÉDICOS2026'!L139</f>
        <v>4.0839513329653059</v>
      </c>
      <c r="O139" s="201">
        <v>0</v>
      </c>
      <c r="P139" s="201"/>
      <c r="Q139" s="205">
        <f t="shared" si="4"/>
        <v>80.491200560340701</v>
      </c>
    </row>
    <row r="140" spans="1:17" x14ac:dyDescent="0.25">
      <c r="A140" s="207" t="s">
        <v>4754</v>
      </c>
      <c r="B140" s="196">
        <v>20103441</v>
      </c>
      <c r="C140" s="197" t="s">
        <v>77</v>
      </c>
      <c r="D140" s="196" t="s">
        <v>3675</v>
      </c>
      <c r="E140" s="198"/>
      <c r="F140" s="199">
        <f>IF(D140 &lt;&gt; "",VLOOKUP(D140,'Parâmetro - Portes e Uco'!$A$13:$E$54,3,0),"")</f>
        <v>57.305436920531527</v>
      </c>
      <c r="G140" s="200"/>
      <c r="H140" s="201"/>
      <c r="I140" s="196"/>
      <c r="J140" s="202">
        <v>0</v>
      </c>
      <c r="K140" s="202"/>
      <c r="L140" s="203">
        <v>0.66</v>
      </c>
      <c r="M140" s="204">
        <v>50</v>
      </c>
      <c r="N140" s="199">
        <f>(('Parâmetro - Portes e Uco'!$P$5*'TABELA HONORÁRIOS MÉDICOS2026'!M140)/100)*'TABELA HONORÁRIOS MÉDICOS2026'!L140</f>
        <v>5.9897952883491152</v>
      </c>
      <c r="O140" s="201">
        <v>0</v>
      </c>
      <c r="P140" s="201"/>
      <c r="Q140" s="205">
        <f t="shared" si="4"/>
        <v>63.295232208880641</v>
      </c>
    </row>
    <row r="141" spans="1:17" x14ac:dyDescent="0.25">
      <c r="A141" s="207" t="s">
        <v>4754</v>
      </c>
      <c r="B141" s="196">
        <v>20103450</v>
      </c>
      <c r="C141" s="197" t="s">
        <v>78</v>
      </c>
      <c r="D141" s="196" t="s">
        <v>3675</v>
      </c>
      <c r="E141" s="198"/>
      <c r="F141" s="199">
        <f>IF(D141 &lt;&gt; "",VLOOKUP(D141,'Parâmetro - Portes e Uco'!$A$13:$E$54,3,0),"")</f>
        <v>57.305436920531527</v>
      </c>
      <c r="G141" s="200"/>
      <c r="H141" s="201"/>
      <c r="I141" s="196"/>
      <c r="J141" s="202">
        <v>0</v>
      </c>
      <c r="K141" s="202"/>
      <c r="L141" s="203">
        <v>0.52</v>
      </c>
      <c r="M141" s="204">
        <v>50</v>
      </c>
      <c r="N141" s="199">
        <f>(('Parâmetro - Portes e Uco'!$P$5*'TABELA HONORÁRIOS MÉDICOS2026'!M141)/100)*'TABELA HONORÁRIOS MÉDICOS2026'!L141</f>
        <v>4.7192326514265757</v>
      </c>
      <c r="O141" s="201">
        <v>0</v>
      </c>
      <c r="P141" s="201"/>
      <c r="Q141" s="205">
        <f t="shared" si="4"/>
        <v>62.0246695719581</v>
      </c>
    </row>
    <row r="142" spans="1:17" x14ac:dyDescent="0.25">
      <c r="A142" s="207" t="s">
        <v>4754</v>
      </c>
      <c r="B142" s="196">
        <v>20103468</v>
      </c>
      <c r="C142" s="197" t="s">
        <v>79</v>
      </c>
      <c r="D142" s="196" t="s">
        <v>3669</v>
      </c>
      <c r="E142" s="198"/>
      <c r="F142" s="199">
        <f>IF(D142 &lt;&gt; "",VLOOKUP(D142,'Parâmetro - Portes e Uco'!$A$13:$E$54,3,0),"")</f>
        <v>76.407249227375388</v>
      </c>
      <c r="G142" s="200"/>
      <c r="H142" s="201"/>
      <c r="I142" s="196"/>
      <c r="J142" s="202">
        <v>0</v>
      </c>
      <c r="K142" s="202"/>
      <c r="L142" s="203">
        <v>0.23</v>
      </c>
      <c r="M142" s="204">
        <v>50</v>
      </c>
      <c r="N142" s="199">
        <f>(('Parâmetro - Portes e Uco'!$P$5*'TABELA HONORÁRIOS MÉDICOS2026'!M142)/100)*'TABELA HONORÁRIOS MÉDICOS2026'!L142</f>
        <v>2.0873529035156007</v>
      </c>
      <c r="O142" s="201">
        <v>0</v>
      </c>
      <c r="P142" s="201"/>
      <c r="Q142" s="205">
        <f t="shared" si="4"/>
        <v>78.494602130890982</v>
      </c>
    </row>
    <row r="143" spans="1:17" ht="45" x14ac:dyDescent="0.25">
      <c r="A143" s="207" t="s">
        <v>4754</v>
      </c>
      <c r="B143" s="196">
        <v>20103476</v>
      </c>
      <c r="C143" s="197" t="s">
        <v>80</v>
      </c>
      <c r="D143" s="196" t="s">
        <v>3675</v>
      </c>
      <c r="E143" s="198"/>
      <c r="F143" s="199">
        <f>IF(D143 &lt;&gt; "",VLOOKUP(D143,'Parâmetro - Portes e Uco'!$A$13:$E$54,3,0),"")</f>
        <v>57.305436920531527</v>
      </c>
      <c r="G143" s="200"/>
      <c r="H143" s="201"/>
      <c r="I143" s="196"/>
      <c r="J143" s="202">
        <v>0</v>
      </c>
      <c r="K143" s="202"/>
      <c r="L143" s="203">
        <v>0.87</v>
      </c>
      <c r="M143" s="204">
        <v>50</v>
      </c>
      <c r="N143" s="199">
        <f>(('Parâmetro - Portes e Uco'!$P$5*'TABELA HONORÁRIOS MÉDICOS2026'!M143)/100)*'TABELA HONORÁRIOS MÉDICOS2026'!L143</f>
        <v>7.8956392437329237</v>
      </c>
      <c r="O143" s="201">
        <v>0</v>
      </c>
      <c r="P143" s="201"/>
      <c r="Q143" s="205">
        <f t="shared" si="4"/>
        <v>65.20107616426445</v>
      </c>
    </row>
    <row r="144" spans="1:17" ht="45" x14ac:dyDescent="0.25">
      <c r="A144" s="207" t="s">
        <v>4754</v>
      </c>
      <c r="B144" s="196">
        <v>20103484</v>
      </c>
      <c r="C144" s="197" t="s">
        <v>83</v>
      </c>
      <c r="D144" s="196" t="s">
        <v>3675</v>
      </c>
      <c r="E144" s="198"/>
      <c r="F144" s="199">
        <f>IF(D144 &lt;&gt; "",VLOOKUP(D144,'Parâmetro - Portes e Uco'!$A$13:$E$54,3,0),"")</f>
        <v>57.305436920531527</v>
      </c>
      <c r="G144" s="200"/>
      <c r="H144" s="201"/>
      <c r="I144" s="196"/>
      <c r="J144" s="202">
        <v>0</v>
      </c>
      <c r="K144" s="202"/>
      <c r="L144" s="203">
        <v>0.47</v>
      </c>
      <c r="M144" s="204">
        <v>50</v>
      </c>
      <c r="N144" s="199">
        <f>(('Parâmetro - Portes e Uco'!$P$5*'TABELA HONORÁRIOS MÉDICOS2026'!M144)/100)*'TABELA HONORÁRIOS MÉDICOS2026'!L144</f>
        <v>4.2654602810970967</v>
      </c>
      <c r="O144" s="201">
        <v>0</v>
      </c>
      <c r="P144" s="201"/>
      <c r="Q144" s="205">
        <f t="shared" si="4"/>
        <v>61.570897201628625</v>
      </c>
    </row>
    <row r="145" spans="1:17" ht="45" x14ac:dyDescent="0.25">
      <c r="A145" s="207" t="s">
        <v>4754</v>
      </c>
      <c r="B145" s="196">
        <v>20103492</v>
      </c>
      <c r="C145" s="197" t="s">
        <v>82</v>
      </c>
      <c r="D145" s="196" t="s">
        <v>3669</v>
      </c>
      <c r="E145" s="198"/>
      <c r="F145" s="199">
        <f>IF(D145 &lt;&gt; "",VLOOKUP(D145,'Parâmetro - Portes e Uco'!$A$13:$E$54,3,0),"")</f>
        <v>76.407249227375388</v>
      </c>
      <c r="G145" s="200"/>
      <c r="H145" s="201"/>
      <c r="I145" s="196"/>
      <c r="J145" s="202">
        <v>0</v>
      </c>
      <c r="K145" s="202"/>
      <c r="L145" s="203">
        <v>0.6</v>
      </c>
      <c r="M145" s="204">
        <v>50</v>
      </c>
      <c r="N145" s="199">
        <f>(('Parâmetro - Portes e Uco'!$P$5*'TABELA HONORÁRIOS MÉDICOS2026'!M145)/100)*'TABELA HONORÁRIOS MÉDICOS2026'!L145</f>
        <v>5.4452684439537409</v>
      </c>
      <c r="O145" s="201">
        <v>0</v>
      </c>
      <c r="P145" s="201"/>
      <c r="Q145" s="205">
        <f t="shared" si="4"/>
        <v>81.852517671329124</v>
      </c>
    </row>
    <row r="146" spans="1:17" ht="45" x14ac:dyDescent="0.25">
      <c r="A146" s="207" t="s">
        <v>4754</v>
      </c>
      <c r="B146" s="196">
        <v>20103506</v>
      </c>
      <c r="C146" s="197" t="s">
        <v>84</v>
      </c>
      <c r="D146" s="196" t="s">
        <v>3675</v>
      </c>
      <c r="E146" s="198"/>
      <c r="F146" s="199">
        <f>IF(D146 &lt;&gt; "",VLOOKUP(D146,'Parâmetro - Portes e Uco'!$A$13:$E$54,3,0),"")</f>
        <v>57.305436920531527</v>
      </c>
      <c r="G146" s="200"/>
      <c r="H146" s="201"/>
      <c r="I146" s="196"/>
      <c r="J146" s="202">
        <v>0</v>
      </c>
      <c r="K146" s="202"/>
      <c r="L146" s="203">
        <v>0.27</v>
      </c>
      <c r="M146" s="204">
        <v>50</v>
      </c>
      <c r="N146" s="199">
        <f>(('Parâmetro - Portes e Uco'!$P$5*'TABELA HONORÁRIOS MÉDICOS2026'!M146)/100)*'TABELA HONORÁRIOS MÉDICOS2026'!L146</f>
        <v>2.4503707997791833</v>
      </c>
      <c r="O146" s="201">
        <v>0</v>
      </c>
      <c r="P146" s="201"/>
      <c r="Q146" s="205">
        <f t="shared" si="4"/>
        <v>59.755807720310713</v>
      </c>
    </row>
    <row r="147" spans="1:17" ht="60" x14ac:dyDescent="0.25">
      <c r="A147" s="207" t="s">
        <v>4754</v>
      </c>
      <c r="B147" s="196">
        <v>20103514</v>
      </c>
      <c r="C147" s="197" t="s">
        <v>81</v>
      </c>
      <c r="D147" s="196" t="s">
        <v>3669</v>
      </c>
      <c r="E147" s="198"/>
      <c r="F147" s="199">
        <f>IF(D147 &lt;&gt; "",VLOOKUP(D147,'Parâmetro - Portes e Uco'!$A$13:$E$54,3,0),"")</f>
        <v>76.407249227375388</v>
      </c>
      <c r="G147" s="200"/>
      <c r="H147" s="201"/>
      <c r="I147" s="196"/>
      <c r="J147" s="202">
        <v>0</v>
      </c>
      <c r="K147" s="202"/>
      <c r="L147" s="203">
        <v>1.56</v>
      </c>
      <c r="M147" s="204">
        <v>50</v>
      </c>
      <c r="N147" s="199">
        <f>(('Parâmetro - Portes e Uco'!$P$5*'TABELA HONORÁRIOS MÉDICOS2026'!M147)/100)*'TABELA HONORÁRIOS MÉDICOS2026'!L147</f>
        <v>14.157697954279726</v>
      </c>
      <c r="O147" s="201">
        <v>0</v>
      </c>
      <c r="P147" s="201"/>
      <c r="Q147" s="205">
        <f t="shared" si="4"/>
        <v>90.564947181655114</v>
      </c>
    </row>
    <row r="148" spans="1:17" ht="60" x14ac:dyDescent="0.25">
      <c r="A148" s="207" t="s">
        <v>4754</v>
      </c>
      <c r="B148" s="196">
        <v>20103522</v>
      </c>
      <c r="C148" s="197" t="s">
        <v>85</v>
      </c>
      <c r="D148" s="196" t="s">
        <v>3675</v>
      </c>
      <c r="E148" s="198"/>
      <c r="F148" s="199">
        <f>IF(D148 &lt;&gt; "",VLOOKUP(D148,'Parâmetro - Portes e Uco'!$A$13:$E$54,3,0),"")</f>
        <v>57.305436920531527</v>
      </c>
      <c r="G148" s="200"/>
      <c r="H148" s="201"/>
      <c r="I148" s="196"/>
      <c r="J148" s="202">
        <v>0</v>
      </c>
      <c r="K148" s="202"/>
      <c r="L148" s="203">
        <v>0.63</v>
      </c>
      <c r="M148" s="204">
        <v>50</v>
      </c>
      <c r="N148" s="199">
        <f>(('Parâmetro - Portes e Uco'!$P$5*'TABELA HONORÁRIOS MÉDICOS2026'!M148)/100)*'TABELA HONORÁRIOS MÉDICOS2026'!L148</f>
        <v>5.7175318661514281</v>
      </c>
      <c r="O148" s="201">
        <v>0</v>
      </c>
      <c r="P148" s="201"/>
      <c r="Q148" s="205">
        <f t="shared" si="4"/>
        <v>63.022968786682952</v>
      </c>
    </row>
    <row r="149" spans="1:17" ht="60" x14ac:dyDescent="0.25">
      <c r="A149" s="207" t="s">
        <v>4754</v>
      </c>
      <c r="B149" s="196">
        <v>20103530</v>
      </c>
      <c r="C149" s="197" t="s">
        <v>93</v>
      </c>
      <c r="D149" s="196" t="s">
        <v>3675</v>
      </c>
      <c r="E149" s="198"/>
      <c r="F149" s="199">
        <f>IF(D149 &lt;&gt; "",VLOOKUP(D149,'Parâmetro - Portes e Uco'!$A$13:$E$54,3,0),"")</f>
        <v>57.305436920531527</v>
      </c>
      <c r="G149" s="200"/>
      <c r="H149" s="201"/>
      <c r="I149" s="196"/>
      <c r="J149" s="202">
        <v>0</v>
      </c>
      <c r="K149" s="202"/>
      <c r="L149" s="203">
        <v>0.9</v>
      </c>
      <c r="M149" s="204">
        <v>50</v>
      </c>
      <c r="N149" s="199">
        <f>(('Parâmetro - Portes e Uco'!$P$5*'TABELA HONORÁRIOS MÉDICOS2026'!M149)/100)*'TABELA HONORÁRIOS MÉDICOS2026'!L149</f>
        <v>8.1679026659306118</v>
      </c>
      <c r="O149" s="201">
        <v>0</v>
      </c>
      <c r="P149" s="201"/>
      <c r="Q149" s="205">
        <f t="shared" si="4"/>
        <v>65.473339586462146</v>
      </c>
    </row>
    <row r="150" spans="1:17" ht="30" x14ac:dyDescent="0.25">
      <c r="A150" s="207" t="s">
        <v>4754</v>
      </c>
      <c r="B150" s="196">
        <v>20103565</v>
      </c>
      <c r="C150" s="197" t="s">
        <v>86</v>
      </c>
      <c r="D150" s="196" t="s">
        <v>3677</v>
      </c>
      <c r="E150" s="198"/>
      <c r="F150" s="199">
        <f>IF(D150 &lt;&gt; "",VLOOKUP(D150,'Parâmetro - Portes e Uco'!$A$13:$E$54,3,0),"")</f>
        <v>38.190441858472475</v>
      </c>
      <c r="G150" s="200"/>
      <c r="H150" s="201"/>
      <c r="I150" s="196"/>
      <c r="J150" s="202">
        <v>0</v>
      </c>
      <c r="K150" s="202"/>
      <c r="L150" s="203">
        <v>0.46</v>
      </c>
      <c r="M150" s="204">
        <v>50</v>
      </c>
      <c r="N150" s="199">
        <f>(('Parâmetro - Portes e Uco'!$P$5*'TABELA HONORÁRIOS MÉDICOS2026'!M150)/100)*'TABELA HONORÁRIOS MÉDICOS2026'!L150</f>
        <v>4.1747058070312013</v>
      </c>
      <c r="O150" s="201">
        <v>0</v>
      </c>
      <c r="P150" s="201"/>
      <c r="Q150" s="205">
        <f t="shared" si="4"/>
        <v>42.365147665503677</v>
      </c>
    </row>
    <row r="151" spans="1:17" ht="60" x14ac:dyDescent="0.25">
      <c r="A151" s="207" t="s">
        <v>4754</v>
      </c>
      <c r="B151" s="196">
        <v>20103611</v>
      </c>
      <c r="C151" s="197" t="s">
        <v>87</v>
      </c>
      <c r="D151" s="196" t="s">
        <v>3675</v>
      </c>
      <c r="E151" s="198"/>
      <c r="F151" s="199">
        <f>IF(D151 &lt;&gt; "",VLOOKUP(D151,'Parâmetro - Portes e Uco'!$A$13:$E$54,3,0),"")</f>
        <v>57.305436920531527</v>
      </c>
      <c r="G151" s="200"/>
      <c r="H151" s="201"/>
      <c r="I151" s="196"/>
      <c r="J151" s="202">
        <v>0</v>
      </c>
      <c r="K151" s="202"/>
      <c r="L151" s="203">
        <v>0.3</v>
      </c>
      <c r="M151" s="204">
        <v>50</v>
      </c>
      <c r="N151" s="199">
        <f>(('Parâmetro - Portes e Uco'!$P$5*'TABELA HONORÁRIOS MÉDICOS2026'!M151)/100)*'TABELA HONORÁRIOS MÉDICOS2026'!L151</f>
        <v>2.7226342219768704</v>
      </c>
      <c r="O151" s="201">
        <v>0</v>
      </c>
      <c r="P151" s="201"/>
      <c r="Q151" s="205">
        <f t="shared" si="4"/>
        <v>60.028071142508395</v>
      </c>
    </row>
    <row r="152" spans="1:17" ht="30" x14ac:dyDescent="0.25">
      <c r="A152" s="207" t="s">
        <v>4754</v>
      </c>
      <c r="B152" s="196">
        <v>20103620</v>
      </c>
      <c r="C152" s="197" t="s">
        <v>89</v>
      </c>
      <c r="D152" s="196" t="s">
        <v>3677</v>
      </c>
      <c r="E152" s="198"/>
      <c r="F152" s="199">
        <f>IF(D152 &lt;&gt; "",VLOOKUP(D152,'Parâmetro - Portes e Uco'!$A$13:$E$54,3,0),"")</f>
        <v>38.190441858472475</v>
      </c>
      <c r="G152" s="200"/>
      <c r="H152" s="201"/>
      <c r="I152" s="196"/>
      <c r="J152" s="202">
        <v>0</v>
      </c>
      <c r="K152" s="202"/>
      <c r="L152" s="203">
        <v>0.76</v>
      </c>
      <c r="M152" s="204">
        <v>50</v>
      </c>
      <c r="N152" s="199">
        <f>(('Parâmetro - Portes e Uco'!$P$5*'TABELA HONORÁRIOS MÉDICOS2026'!M152)/100)*'TABELA HONORÁRIOS MÉDICOS2026'!L152</f>
        <v>6.8973400290080713</v>
      </c>
      <c r="O152" s="201">
        <v>0</v>
      </c>
      <c r="P152" s="201"/>
      <c r="Q152" s="205">
        <f t="shared" si="4"/>
        <v>45.087781887480546</v>
      </c>
    </row>
    <row r="153" spans="1:17" ht="30" x14ac:dyDescent="0.25">
      <c r="A153" s="207" t="s">
        <v>4754</v>
      </c>
      <c r="B153" s="196">
        <v>20103638</v>
      </c>
      <c r="C153" s="197" t="s">
        <v>90</v>
      </c>
      <c r="D153" s="196" t="s">
        <v>3675</v>
      </c>
      <c r="E153" s="198"/>
      <c r="F153" s="199">
        <f>IF(D153 &lt;&gt; "",VLOOKUP(D153,'Parâmetro - Portes e Uco'!$A$13:$E$54,3,0),"")</f>
        <v>57.305436920531527</v>
      </c>
      <c r="G153" s="200"/>
      <c r="H153" s="201"/>
      <c r="I153" s="196"/>
      <c r="J153" s="202">
        <v>0</v>
      </c>
      <c r="K153" s="202"/>
      <c r="L153" s="203">
        <v>1</v>
      </c>
      <c r="M153" s="204">
        <v>50</v>
      </c>
      <c r="N153" s="199">
        <f>(('Parâmetro - Portes e Uco'!$P$5*'TABELA HONORÁRIOS MÉDICOS2026'!M153)/100)*'TABELA HONORÁRIOS MÉDICOS2026'!L153</f>
        <v>9.0754474065895678</v>
      </c>
      <c r="O153" s="201">
        <v>0</v>
      </c>
      <c r="P153" s="201"/>
      <c r="Q153" s="205">
        <f t="shared" si="4"/>
        <v>66.380884327121095</v>
      </c>
    </row>
    <row r="154" spans="1:17" ht="30" x14ac:dyDescent="0.25">
      <c r="A154" s="207" t="s">
        <v>4754</v>
      </c>
      <c r="B154" s="196">
        <v>20103646</v>
      </c>
      <c r="C154" s="197" t="s">
        <v>91</v>
      </c>
      <c r="D154" s="196" t="s">
        <v>3670</v>
      </c>
      <c r="E154" s="198"/>
      <c r="F154" s="199">
        <f>IF(D154 &lt;&gt; "",VLOOKUP(D154,'Parâmetro - Portes e Uco'!$A$13:$E$54,3,0),"")</f>
        <v>238.38376255669928</v>
      </c>
      <c r="G154" s="200"/>
      <c r="H154" s="201"/>
      <c r="I154" s="196"/>
      <c r="J154" s="202">
        <v>0</v>
      </c>
      <c r="K154" s="202"/>
      <c r="L154" s="203">
        <v>8.3000000000000007</v>
      </c>
      <c r="M154" s="204">
        <v>50</v>
      </c>
      <c r="N154" s="199">
        <f>(('Parâmetro - Portes e Uco'!$P$5*'TABELA HONORÁRIOS MÉDICOS2026'!M154)/100)*'TABELA HONORÁRIOS MÉDICOS2026'!L154</f>
        <v>75.326213474693418</v>
      </c>
      <c r="O154" s="201">
        <v>0</v>
      </c>
      <c r="P154" s="201"/>
      <c r="Q154" s="205">
        <f t="shared" si="4"/>
        <v>313.70997603139267</v>
      </c>
    </row>
    <row r="155" spans="1:17" ht="45" x14ac:dyDescent="0.25">
      <c r="A155" s="207" t="s">
        <v>4754</v>
      </c>
      <c r="B155" s="196">
        <v>20103654</v>
      </c>
      <c r="C155" s="197" t="s">
        <v>92</v>
      </c>
      <c r="D155" s="196" t="s">
        <v>3677</v>
      </c>
      <c r="E155" s="198"/>
      <c r="F155" s="199">
        <f>IF(D155 &lt;&gt; "",VLOOKUP(D155,'Parâmetro - Portes e Uco'!$A$13:$E$54,3,0),"")</f>
        <v>38.190441858472475</v>
      </c>
      <c r="G155" s="200"/>
      <c r="H155" s="201"/>
      <c r="I155" s="196"/>
      <c r="J155" s="202">
        <v>0</v>
      </c>
      <c r="K155" s="202"/>
      <c r="L155" s="203">
        <v>0.34</v>
      </c>
      <c r="M155" s="204">
        <v>50</v>
      </c>
      <c r="N155" s="199">
        <f>(('Parâmetro - Portes e Uco'!$P$5*'TABELA HONORÁRIOS MÉDICOS2026'!M155)/100)*'TABELA HONORÁRIOS MÉDICOS2026'!L155</f>
        <v>3.0856521182404535</v>
      </c>
      <c r="O155" s="201">
        <v>0</v>
      </c>
      <c r="P155" s="201"/>
      <c r="Q155" s="205">
        <f t="shared" si="4"/>
        <v>41.276093976712929</v>
      </c>
    </row>
    <row r="156" spans="1:17" ht="120" x14ac:dyDescent="0.25">
      <c r="A156" s="207" t="s">
        <v>4754</v>
      </c>
      <c r="B156" s="196">
        <v>20103662</v>
      </c>
      <c r="C156" s="197" t="s">
        <v>95</v>
      </c>
      <c r="D156" s="196" t="s">
        <v>3677</v>
      </c>
      <c r="E156" s="198"/>
      <c r="F156" s="199">
        <f>IF(D156 &lt;&gt; "",VLOOKUP(D156,'Parâmetro - Portes e Uco'!$A$13:$E$54,3,0),"")</f>
        <v>38.190441858472475</v>
      </c>
      <c r="G156" s="200"/>
      <c r="H156" s="201"/>
      <c r="I156" s="196"/>
      <c r="J156" s="202">
        <v>0</v>
      </c>
      <c r="K156" s="202"/>
      <c r="L156" s="203">
        <v>0.47</v>
      </c>
      <c r="M156" s="204">
        <v>50</v>
      </c>
      <c r="N156" s="199">
        <f>(('Parâmetro - Portes e Uco'!$P$5*'TABELA HONORÁRIOS MÉDICOS2026'!M156)/100)*'TABELA HONORÁRIOS MÉDICOS2026'!L156</f>
        <v>4.2654602810970967</v>
      </c>
      <c r="O156" s="201">
        <v>0</v>
      </c>
      <c r="P156" s="201"/>
      <c r="Q156" s="205">
        <f t="shared" si="4"/>
        <v>42.455902139569574</v>
      </c>
    </row>
    <row r="157" spans="1:17" ht="135" x14ac:dyDescent="0.25">
      <c r="A157" s="207" t="s">
        <v>4754</v>
      </c>
      <c r="B157" s="196">
        <v>20103670</v>
      </c>
      <c r="C157" s="197" t="s">
        <v>94</v>
      </c>
      <c r="D157" s="196" t="s">
        <v>3677</v>
      </c>
      <c r="E157" s="198"/>
      <c r="F157" s="199">
        <f>IF(D157 &lt;&gt; "",VLOOKUP(D157,'Parâmetro - Portes e Uco'!$A$13:$E$54,3,0),"")</f>
        <v>38.190441858472475</v>
      </c>
      <c r="G157" s="200"/>
      <c r="H157" s="201"/>
      <c r="I157" s="196"/>
      <c r="J157" s="202">
        <v>0</v>
      </c>
      <c r="K157" s="202"/>
      <c r="L157" s="203">
        <v>0.7</v>
      </c>
      <c r="M157" s="204">
        <v>50</v>
      </c>
      <c r="N157" s="199">
        <f>(('Parâmetro - Portes e Uco'!$P$5*'TABELA HONORÁRIOS MÉDICOS2026'!M157)/100)*'TABELA HONORÁRIOS MÉDICOS2026'!L157</f>
        <v>6.352813184612697</v>
      </c>
      <c r="O157" s="201">
        <v>0</v>
      </c>
      <c r="P157" s="201"/>
      <c r="Q157" s="205">
        <f t="shared" si="4"/>
        <v>44.543255043085175</v>
      </c>
    </row>
    <row r="158" spans="1:17" ht="45" x14ac:dyDescent="0.25">
      <c r="A158" s="207" t="s">
        <v>4754</v>
      </c>
      <c r="B158" s="196">
        <v>20103689</v>
      </c>
      <c r="C158" s="197" t="s">
        <v>96</v>
      </c>
      <c r="D158" s="196" t="s">
        <v>3677</v>
      </c>
      <c r="E158" s="198"/>
      <c r="F158" s="199">
        <f>IF(D158 &lt;&gt; "",VLOOKUP(D158,'Parâmetro - Portes e Uco'!$A$13:$E$54,3,0),"")</f>
        <v>38.190441858472475</v>
      </c>
      <c r="G158" s="200"/>
      <c r="H158" s="201"/>
      <c r="I158" s="196"/>
      <c r="J158" s="202">
        <v>0</v>
      </c>
      <c r="K158" s="202"/>
      <c r="L158" s="203">
        <v>0.62</v>
      </c>
      <c r="M158" s="204">
        <v>50</v>
      </c>
      <c r="N158" s="199">
        <f>(('Parâmetro - Portes e Uco'!$P$5*'TABELA HONORÁRIOS MÉDICOS2026'!M158)/100)*'TABELA HONORÁRIOS MÉDICOS2026'!L158</f>
        <v>5.6267773920855317</v>
      </c>
      <c r="O158" s="201">
        <v>0</v>
      </c>
      <c r="P158" s="201"/>
      <c r="Q158" s="205">
        <f t="shared" si="4"/>
        <v>43.817219250558004</v>
      </c>
    </row>
    <row r="159" spans="1:17" ht="45" x14ac:dyDescent="0.25">
      <c r="A159" s="207" t="s">
        <v>4754</v>
      </c>
      <c r="B159" s="196">
        <v>20103697</v>
      </c>
      <c r="C159" s="197" t="s">
        <v>97</v>
      </c>
      <c r="D159" s="196" t="s">
        <v>3677</v>
      </c>
      <c r="E159" s="198"/>
      <c r="F159" s="199">
        <f>IF(D159 &lt;&gt; "",VLOOKUP(D159,'Parâmetro - Portes e Uco'!$A$13:$E$54,3,0),"")</f>
        <v>38.190441858472475</v>
      </c>
      <c r="G159" s="200"/>
      <c r="H159" s="201"/>
      <c r="I159" s="196"/>
      <c r="J159" s="202">
        <v>0</v>
      </c>
      <c r="K159" s="202"/>
      <c r="L159" s="203">
        <v>0.3</v>
      </c>
      <c r="M159" s="204">
        <v>50</v>
      </c>
      <c r="N159" s="199">
        <f>(('Parâmetro - Portes e Uco'!$P$5*'TABELA HONORÁRIOS MÉDICOS2026'!M159)/100)*'TABELA HONORÁRIOS MÉDICOS2026'!L159</f>
        <v>2.7226342219768704</v>
      </c>
      <c r="O159" s="201">
        <v>0</v>
      </c>
      <c r="P159" s="201"/>
      <c r="Q159" s="205">
        <f t="shared" si="4"/>
        <v>40.913076080449343</v>
      </c>
    </row>
    <row r="160" spans="1:17" ht="45" x14ac:dyDescent="0.25">
      <c r="A160" s="207" t="s">
        <v>4754</v>
      </c>
      <c r="B160" s="196">
        <v>20103700</v>
      </c>
      <c r="C160" s="197" t="s">
        <v>98</v>
      </c>
      <c r="D160" s="196" t="s">
        <v>3677</v>
      </c>
      <c r="E160" s="198"/>
      <c r="F160" s="199">
        <f>IF(D160 &lt;&gt; "",VLOOKUP(D160,'Parâmetro - Portes e Uco'!$A$13:$E$54,3,0),"")</f>
        <v>38.190441858472475</v>
      </c>
      <c r="G160" s="200"/>
      <c r="H160" s="201"/>
      <c r="I160" s="196"/>
      <c r="J160" s="202">
        <v>0</v>
      </c>
      <c r="K160" s="202"/>
      <c r="L160" s="203">
        <v>1.56</v>
      </c>
      <c r="M160" s="204">
        <v>50</v>
      </c>
      <c r="N160" s="199">
        <f>(('Parâmetro - Portes e Uco'!$P$5*'TABELA HONORÁRIOS MÉDICOS2026'!M160)/100)*'TABELA HONORÁRIOS MÉDICOS2026'!L160</f>
        <v>14.157697954279726</v>
      </c>
      <c r="O160" s="201">
        <v>0</v>
      </c>
      <c r="P160" s="201"/>
      <c r="Q160" s="205">
        <f t="shared" si="4"/>
        <v>52.348139812752201</v>
      </c>
    </row>
    <row r="161" spans="1:17" x14ac:dyDescent="0.25">
      <c r="A161" s="207" t="s">
        <v>4754</v>
      </c>
      <c r="B161" s="196">
        <v>20103719</v>
      </c>
      <c r="C161" s="197" t="s">
        <v>99</v>
      </c>
      <c r="D161" s="196" t="s">
        <v>3677</v>
      </c>
      <c r="E161" s="198"/>
      <c r="F161" s="199">
        <f>IF(D161 &lt;&gt; "",VLOOKUP(D161,'Parâmetro - Portes e Uco'!$A$13:$E$54,3,0),"")</f>
        <v>38.190441858472475</v>
      </c>
      <c r="G161" s="200"/>
      <c r="H161" s="201"/>
      <c r="I161" s="196"/>
      <c r="J161" s="202">
        <v>0</v>
      </c>
      <c r="K161" s="202"/>
      <c r="L161" s="203">
        <v>0.3</v>
      </c>
      <c r="M161" s="204">
        <v>50</v>
      </c>
      <c r="N161" s="199">
        <f>(('Parâmetro - Portes e Uco'!$P$5*'TABELA HONORÁRIOS MÉDICOS2026'!M161)/100)*'TABELA HONORÁRIOS MÉDICOS2026'!L161</f>
        <v>2.7226342219768704</v>
      </c>
      <c r="O161" s="201">
        <v>0</v>
      </c>
      <c r="P161" s="201"/>
      <c r="Q161" s="205">
        <f t="shared" si="4"/>
        <v>40.913076080449343</v>
      </c>
    </row>
    <row r="162" spans="1:17" ht="90" x14ac:dyDescent="0.25">
      <c r="A162" s="207" t="s">
        <v>4754</v>
      </c>
      <c r="B162" s="196">
        <v>20103727</v>
      </c>
      <c r="C162" s="197" t="s">
        <v>88</v>
      </c>
      <c r="D162" s="196" t="s">
        <v>3675</v>
      </c>
      <c r="E162" s="198"/>
      <c r="F162" s="199">
        <f>IF(D162 &lt;&gt; "",VLOOKUP(D162,'Parâmetro - Portes e Uco'!$A$13:$E$54,3,0),"")</f>
        <v>57.305436920531527</v>
      </c>
      <c r="G162" s="200"/>
      <c r="H162" s="201"/>
      <c r="I162" s="196"/>
      <c r="J162" s="202">
        <v>0</v>
      </c>
      <c r="K162" s="202"/>
      <c r="L162" s="203"/>
      <c r="M162" s="204"/>
      <c r="N162" s="199">
        <f>(('Parâmetro - Portes e Uco'!$Q$5*'TABELA HONORÁRIOS MÉDICOS2026'!M162)/100)*'TABELA HONORÁRIOS MÉDICOS2026'!L162</f>
        <v>0</v>
      </c>
      <c r="O162" s="201">
        <v>0</v>
      </c>
      <c r="P162" s="201"/>
      <c r="Q162" s="205">
        <f t="shared" si="4"/>
        <v>57.305436920531527</v>
      </c>
    </row>
    <row r="163" spans="1:17" x14ac:dyDescent="0.25">
      <c r="A163" s="207" t="s">
        <v>4752</v>
      </c>
      <c r="B163" s="196">
        <v>20103743</v>
      </c>
      <c r="C163" s="197" t="s">
        <v>4039</v>
      </c>
      <c r="D163" s="196" t="s">
        <v>3676</v>
      </c>
      <c r="E163" s="198"/>
      <c r="F163" s="199">
        <f>IF(D163 &lt;&gt; "",VLOOKUP(D163,'Parâmetro - Portes e Uco'!$A$13:$E$54,3,0),"")</f>
        <v>19.101812306843847</v>
      </c>
      <c r="G163" s="200"/>
      <c r="H163" s="201"/>
      <c r="I163" s="196"/>
      <c r="J163" s="202">
        <v>0</v>
      </c>
      <c r="K163" s="202"/>
      <c r="L163" s="203"/>
      <c r="M163" s="204"/>
      <c r="N163" s="199">
        <f>(('Parâmetro - Portes e Uco'!$Q$5*'TABELA HONORÁRIOS MÉDICOS2026'!M163)/100)*'TABELA HONORÁRIOS MÉDICOS2026'!L163</f>
        <v>0</v>
      </c>
      <c r="O163" s="201" t="s">
        <v>3718</v>
      </c>
      <c r="P163" s="201"/>
      <c r="Q163" s="205">
        <f t="shared" si="4"/>
        <v>19.101812306843847</v>
      </c>
    </row>
    <row r="164" spans="1:17" s="28" customFormat="1" x14ac:dyDescent="0.25">
      <c r="A164" s="209"/>
      <c r="B164" s="210">
        <v>20104006</v>
      </c>
      <c r="C164" s="193" t="s">
        <v>3719</v>
      </c>
      <c r="D164" s="211"/>
      <c r="E164" s="210"/>
      <c r="F164" s="211"/>
      <c r="G164" s="211"/>
      <c r="H164" s="211"/>
      <c r="I164" s="211"/>
      <c r="J164" s="211"/>
      <c r="K164" s="211"/>
      <c r="L164" s="211"/>
      <c r="M164" s="211"/>
      <c r="N164" s="211"/>
      <c r="O164" s="211"/>
      <c r="P164" s="211"/>
      <c r="Q164" s="211"/>
    </row>
    <row r="165" spans="1:17" ht="30" x14ac:dyDescent="0.25">
      <c r="A165" s="207" t="s">
        <v>4754</v>
      </c>
      <c r="B165" s="196">
        <v>20104014</v>
      </c>
      <c r="C165" s="197" t="s">
        <v>100</v>
      </c>
      <c r="D165" s="196" t="s">
        <v>3676</v>
      </c>
      <c r="E165" s="198"/>
      <c r="F165" s="199">
        <f>IF(D165 &lt;&gt; "",VLOOKUP(D165,'Parâmetro - Portes e Uco'!$A$13:$E$54,3,0),"")</f>
        <v>19.101812306843847</v>
      </c>
      <c r="G165" s="200"/>
      <c r="H165" s="201"/>
      <c r="I165" s="196"/>
      <c r="J165" s="202">
        <v>0</v>
      </c>
      <c r="K165" s="202"/>
      <c r="L165" s="203"/>
      <c r="M165" s="204"/>
      <c r="N165" s="199"/>
      <c r="O165" s="201">
        <v>0</v>
      </c>
      <c r="P165" s="201"/>
      <c r="Q165" s="205">
        <f t="shared" ref="Q165:Q178" si="5">F165+H165+K165+N165+P165</f>
        <v>19.101812306843847</v>
      </c>
    </row>
    <row r="166" spans="1:17" ht="90" x14ac:dyDescent="0.25">
      <c r="A166" s="207" t="s">
        <v>4754</v>
      </c>
      <c r="B166" s="196">
        <v>20104022</v>
      </c>
      <c r="C166" s="197" t="s">
        <v>101</v>
      </c>
      <c r="D166" s="196" t="s">
        <v>3676</v>
      </c>
      <c r="E166" s="198"/>
      <c r="F166" s="199">
        <f>IF(D166 &lt;&gt; "",VLOOKUP(D166,'Parâmetro - Portes e Uco'!$A$13:$E$54,3,0),"")</f>
        <v>19.101812306843847</v>
      </c>
      <c r="G166" s="200"/>
      <c r="H166" s="201"/>
      <c r="I166" s="196"/>
      <c r="J166" s="202">
        <v>0</v>
      </c>
      <c r="K166" s="202"/>
      <c r="L166" s="203"/>
      <c r="M166" s="204"/>
      <c r="N166" s="199"/>
      <c r="O166" s="201">
        <v>0</v>
      </c>
      <c r="P166" s="201"/>
      <c r="Q166" s="205">
        <f t="shared" si="5"/>
        <v>19.101812306843847</v>
      </c>
    </row>
    <row r="167" spans="1:17" ht="30" x14ac:dyDescent="0.25">
      <c r="A167" s="207" t="s">
        <v>4754</v>
      </c>
      <c r="B167" s="196">
        <v>20104049</v>
      </c>
      <c r="C167" s="197" t="s">
        <v>102</v>
      </c>
      <c r="D167" s="196" t="s">
        <v>3675</v>
      </c>
      <c r="E167" s="198"/>
      <c r="F167" s="199">
        <f>IF(D167 &lt;&gt; "",VLOOKUP(D167,'Parâmetro - Portes e Uco'!$A$13:$E$54,3,0),"")</f>
        <v>57.305436920531527</v>
      </c>
      <c r="G167" s="200"/>
      <c r="H167" s="201"/>
      <c r="I167" s="196"/>
      <c r="J167" s="202">
        <v>0</v>
      </c>
      <c r="K167" s="202"/>
      <c r="L167" s="203"/>
      <c r="M167" s="204"/>
      <c r="N167" s="199"/>
      <c r="O167" s="201">
        <v>0</v>
      </c>
      <c r="P167" s="201"/>
      <c r="Q167" s="205">
        <f t="shared" si="5"/>
        <v>57.305436920531527</v>
      </c>
    </row>
    <row r="168" spans="1:17" ht="30" x14ac:dyDescent="0.25">
      <c r="A168" s="207" t="s">
        <v>4752</v>
      </c>
      <c r="B168" s="196">
        <v>20104057</v>
      </c>
      <c r="C168" s="197" t="s">
        <v>4040</v>
      </c>
      <c r="D168" s="196" t="s">
        <v>3667</v>
      </c>
      <c r="E168" s="198"/>
      <c r="F168" s="199">
        <f>IF(D168 &lt;&gt; "",VLOOKUP(D168,'Parâmetro - Portes e Uco'!$A$13:$E$54,3,0),"")</f>
        <v>100.71624984422843</v>
      </c>
      <c r="G168" s="200"/>
      <c r="H168" s="201"/>
      <c r="I168" s="196"/>
      <c r="J168" s="202">
        <v>0</v>
      </c>
      <c r="K168" s="202"/>
      <c r="L168" s="203"/>
      <c r="M168" s="204"/>
      <c r="N168" s="199"/>
      <c r="O168" s="201" t="s">
        <v>3718</v>
      </c>
      <c r="P168" s="201"/>
      <c r="Q168" s="205">
        <f t="shared" si="5"/>
        <v>100.71624984422843</v>
      </c>
    </row>
    <row r="169" spans="1:17" ht="30" x14ac:dyDescent="0.25">
      <c r="A169" s="207" t="s">
        <v>4754</v>
      </c>
      <c r="B169" s="196">
        <v>20104065</v>
      </c>
      <c r="C169" s="197" t="s">
        <v>103</v>
      </c>
      <c r="D169" s="196" t="s">
        <v>3677</v>
      </c>
      <c r="E169" s="198"/>
      <c r="F169" s="199">
        <f>IF(D169 &lt;&gt; "",VLOOKUP(D169,'Parâmetro - Portes e Uco'!$A$13:$E$54,3,0),"")</f>
        <v>38.190441858472475</v>
      </c>
      <c r="G169" s="200"/>
      <c r="H169" s="201"/>
      <c r="I169" s="196"/>
      <c r="J169" s="202">
        <v>0</v>
      </c>
      <c r="K169" s="202"/>
      <c r="L169" s="203"/>
      <c r="M169" s="204"/>
      <c r="N169" s="199"/>
      <c r="O169" s="201">
        <v>0</v>
      </c>
      <c r="P169" s="201"/>
      <c r="Q169" s="205">
        <f t="shared" si="5"/>
        <v>38.190441858472475</v>
      </c>
    </row>
    <row r="170" spans="1:17" ht="30" x14ac:dyDescent="0.25">
      <c r="A170" s="207" t="s">
        <v>4754</v>
      </c>
      <c r="B170" s="196">
        <v>20104073</v>
      </c>
      <c r="C170" s="197" t="s">
        <v>104</v>
      </c>
      <c r="D170" s="196" t="s">
        <v>3669</v>
      </c>
      <c r="E170" s="198"/>
      <c r="F170" s="199">
        <f>IF(D170 &lt;&gt; "",VLOOKUP(D170,'Parâmetro - Portes e Uco'!$A$13:$E$54,3,0),"")</f>
        <v>76.407249227375388</v>
      </c>
      <c r="G170" s="200"/>
      <c r="H170" s="201"/>
      <c r="I170" s="196"/>
      <c r="J170" s="202">
        <v>0</v>
      </c>
      <c r="K170" s="202"/>
      <c r="L170" s="203"/>
      <c r="M170" s="204"/>
      <c r="N170" s="199"/>
      <c r="O170" s="201">
        <v>0</v>
      </c>
      <c r="P170" s="201"/>
      <c r="Q170" s="205">
        <f t="shared" si="5"/>
        <v>76.407249227375388</v>
      </c>
    </row>
    <row r="171" spans="1:17" ht="45" x14ac:dyDescent="0.25">
      <c r="A171" s="207" t="s">
        <v>4754</v>
      </c>
      <c r="B171" s="196">
        <v>20104081</v>
      </c>
      <c r="C171" s="197" t="s">
        <v>108</v>
      </c>
      <c r="D171" s="196" t="s">
        <v>3676</v>
      </c>
      <c r="E171" s="198"/>
      <c r="F171" s="199">
        <f>IF(D171 &lt;&gt; "",VLOOKUP(D171,'Parâmetro - Portes e Uco'!$A$13:$E$54,3,0),"")</f>
        <v>19.101812306843847</v>
      </c>
      <c r="G171" s="200"/>
      <c r="H171" s="201"/>
      <c r="I171" s="196"/>
      <c r="J171" s="202">
        <v>0</v>
      </c>
      <c r="K171" s="202"/>
      <c r="L171" s="203"/>
      <c r="M171" s="204"/>
      <c r="N171" s="199"/>
      <c r="O171" s="201">
        <v>0</v>
      </c>
      <c r="P171" s="201"/>
      <c r="Q171" s="205">
        <f t="shared" si="5"/>
        <v>19.101812306843847</v>
      </c>
    </row>
    <row r="172" spans="1:17" ht="45" x14ac:dyDescent="0.25">
      <c r="A172" s="207" t="s">
        <v>4754</v>
      </c>
      <c r="B172" s="196">
        <v>20104090</v>
      </c>
      <c r="C172" s="197" t="s">
        <v>105</v>
      </c>
      <c r="D172" s="196" t="s">
        <v>3669</v>
      </c>
      <c r="E172" s="198"/>
      <c r="F172" s="199">
        <f>IF(D172 &lt;&gt; "",VLOOKUP(D172,'Parâmetro - Portes e Uco'!$A$13:$E$54,3,0),"")</f>
        <v>76.407249227375388</v>
      </c>
      <c r="G172" s="200"/>
      <c r="H172" s="201"/>
      <c r="I172" s="196"/>
      <c r="J172" s="202">
        <v>0</v>
      </c>
      <c r="K172" s="202"/>
      <c r="L172" s="203"/>
      <c r="M172" s="204"/>
      <c r="N172" s="199"/>
      <c r="O172" s="201">
        <v>0</v>
      </c>
      <c r="P172" s="201"/>
      <c r="Q172" s="205">
        <f t="shared" si="5"/>
        <v>76.407249227375388</v>
      </c>
    </row>
    <row r="173" spans="1:17" ht="45" x14ac:dyDescent="0.25">
      <c r="A173" s="207" t="s">
        <v>4754</v>
      </c>
      <c r="B173" s="196">
        <v>20104103</v>
      </c>
      <c r="C173" s="197" t="s">
        <v>109</v>
      </c>
      <c r="D173" s="196" t="s">
        <v>3676</v>
      </c>
      <c r="E173" s="198"/>
      <c r="F173" s="199">
        <f>IF(D173 &lt;&gt; "",VLOOKUP(D173,'Parâmetro - Portes e Uco'!$A$13:$E$54,3,0),"")</f>
        <v>19.101812306843847</v>
      </c>
      <c r="G173" s="200"/>
      <c r="H173" s="201"/>
      <c r="I173" s="196"/>
      <c r="J173" s="202">
        <v>0</v>
      </c>
      <c r="K173" s="202"/>
      <c r="L173" s="203"/>
      <c r="M173" s="204"/>
      <c r="N173" s="199"/>
      <c r="O173" s="201">
        <v>0</v>
      </c>
      <c r="P173" s="201"/>
      <c r="Q173" s="205">
        <f t="shared" si="5"/>
        <v>19.101812306843847</v>
      </c>
    </row>
    <row r="174" spans="1:17" x14ac:dyDescent="0.25">
      <c r="A174" s="207" t="s">
        <v>4754</v>
      </c>
      <c r="B174" s="196">
        <v>20104111</v>
      </c>
      <c r="C174" s="197" t="s">
        <v>110</v>
      </c>
      <c r="D174" s="196" t="s">
        <v>3678</v>
      </c>
      <c r="E174" s="198"/>
      <c r="F174" s="199">
        <f>IF(D174 &lt;&gt; "",VLOOKUP(D174,'Parâmetro - Portes e Uco'!$A$13:$E$54,3,0),"")</f>
        <v>119.19847265595725</v>
      </c>
      <c r="G174" s="200"/>
      <c r="H174" s="201"/>
      <c r="I174" s="196"/>
      <c r="J174" s="202">
        <v>0</v>
      </c>
      <c r="K174" s="202"/>
      <c r="L174" s="203"/>
      <c r="M174" s="204"/>
      <c r="N174" s="199"/>
      <c r="O174" s="201">
        <v>0</v>
      </c>
      <c r="P174" s="201"/>
      <c r="Q174" s="205">
        <f t="shared" si="5"/>
        <v>119.19847265595725</v>
      </c>
    </row>
    <row r="175" spans="1:17" ht="30" x14ac:dyDescent="0.25">
      <c r="A175" s="207" t="s">
        <v>4754</v>
      </c>
      <c r="B175" s="196">
        <v>20104120</v>
      </c>
      <c r="C175" s="197" t="s">
        <v>111</v>
      </c>
      <c r="D175" s="196" t="s">
        <v>3677</v>
      </c>
      <c r="E175" s="198"/>
      <c r="F175" s="199">
        <f>IF(D175 &lt;&gt; "",VLOOKUP(D175,'Parâmetro - Portes e Uco'!$A$13:$E$54,3,0),"")</f>
        <v>38.190441858472475</v>
      </c>
      <c r="G175" s="200"/>
      <c r="H175" s="201"/>
      <c r="I175" s="196"/>
      <c r="J175" s="202">
        <v>0</v>
      </c>
      <c r="K175" s="202"/>
      <c r="L175" s="203"/>
      <c r="M175" s="204"/>
      <c r="N175" s="199"/>
      <c r="O175" s="201">
        <v>0</v>
      </c>
      <c r="P175" s="201"/>
      <c r="Q175" s="205">
        <f t="shared" si="5"/>
        <v>38.190441858472475</v>
      </c>
    </row>
    <row r="176" spans="1:17" ht="45" x14ac:dyDescent="0.25">
      <c r="A176" s="207" t="s">
        <v>4754</v>
      </c>
      <c r="B176" s="196">
        <v>20104138</v>
      </c>
      <c r="C176" s="197" t="s">
        <v>112</v>
      </c>
      <c r="D176" s="196" t="s">
        <v>3678</v>
      </c>
      <c r="E176" s="198"/>
      <c r="F176" s="199">
        <f>IF(D176 &lt;&gt; "",VLOOKUP(D176,'Parâmetro - Portes e Uco'!$A$13:$E$54,3,0),"")</f>
        <v>119.19847265595725</v>
      </c>
      <c r="G176" s="200"/>
      <c r="H176" s="201"/>
      <c r="I176" s="196"/>
      <c r="J176" s="202">
        <v>0</v>
      </c>
      <c r="K176" s="202"/>
      <c r="L176" s="203"/>
      <c r="M176" s="204"/>
      <c r="N176" s="199"/>
      <c r="O176" s="201">
        <v>0</v>
      </c>
      <c r="P176" s="201"/>
      <c r="Q176" s="205">
        <f t="shared" si="5"/>
        <v>119.19847265595725</v>
      </c>
    </row>
    <row r="177" spans="1:17" ht="45" x14ac:dyDescent="0.25">
      <c r="A177" s="207" t="s">
        <v>4754</v>
      </c>
      <c r="B177" s="196">
        <v>20104146</v>
      </c>
      <c r="C177" s="197" t="s">
        <v>113</v>
      </c>
      <c r="D177" s="196" t="s">
        <v>3678</v>
      </c>
      <c r="E177" s="198"/>
      <c r="F177" s="199">
        <f>IF(D177 &lt;&gt; "",VLOOKUP(D177,'Parâmetro - Portes e Uco'!$A$13:$E$54,3,0),"")</f>
        <v>119.19847265595725</v>
      </c>
      <c r="G177" s="200"/>
      <c r="H177" s="201"/>
      <c r="I177" s="196"/>
      <c r="J177" s="202">
        <v>0</v>
      </c>
      <c r="K177" s="202"/>
      <c r="L177" s="203"/>
      <c r="M177" s="204"/>
      <c r="N177" s="199"/>
      <c r="O177" s="201">
        <v>0</v>
      </c>
      <c r="P177" s="201"/>
      <c r="Q177" s="205">
        <f t="shared" si="5"/>
        <v>119.19847265595725</v>
      </c>
    </row>
    <row r="178" spans="1:17" ht="30" x14ac:dyDescent="0.25">
      <c r="A178" s="207" t="s">
        <v>4754</v>
      </c>
      <c r="B178" s="196">
        <v>20104154</v>
      </c>
      <c r="C178" s="197" t="s">
        <v>114</v>
      </c>
      <c r="D178" s="196" t="s">
        <v>3667</v>
      </c>
      <c r="E178" s="198"/>
      <c r="F178" s="199">
        <f>IF(D178 &lt;&gt; "",VLOOKUP(D178,'Parâmetro - Portes e Uco'!$A$13:$E$54,3,0),"")</f>
        <v>100.71624984422843</v>
      </c>
      <c r="G178" s="200"/>
      <c r="H178" s="201"/>
      <c r="I178" s="196"/>
      <c r="J178" s="202">
        <v>0</v>
      </c>
      <c r="K178" s="202"/>
      <c r="L178" s="203"/>
      <c r="M178" s="204"/>
      <c r="N178" s="199"/>
      <c r="O178" s="201">
        <v>0</v>
      </c>
      <c r="P178" s="201"/>
      <c r="Q178" s="205">
        <f t="shared" si="5"/>
        <v>100.71624984422843</v>
      </c>
    </row>
    <row r="179" spans="1:17" ht="90" x14ac:dyDescent="0.25">
      <c r="A179" s="207" t="s">
        <v>4754</v>
      </c>
      <c r="B179" s="196">
        <v>20104170</v>
      </c>
      <c r="C179" s="197" t="s">
        <v>6108</v>
      </c>
      <c r="D179" s="196" t="s">
        <v>3670</v>
      </c>
      <c r="E179" s="198"/>
      <c r="F179" s="199">
        <f>IF(D179 &lt;&gt; "",VLOOKUP(D179,'Parâmetro - Portes e Uco'!$A$13:$E$54,3,0),"")</f>
        <v>238.38376255669928</v>
      </c>
      <c r="G179" s="200">
        <v>1</v>
      </c>
      <c r="H179" s="199">
        <f>IFERROR(VLOOKUP(G179,'Parâmetro - Portes e Uco'!$B$19:$E$46,4,0),"")</f>
        <v>207.32</v>
      </c>
      <c r="I179" s="196"/>
      <c r="J179" s="202">
        <v>0</v>
      </c>
      <c r="K179" s="202"/>
      <c r="L179" s="203"/>
      <c r="M179" s="204"/>
      <c r="N179" s="199"/>
      <c r="O179" s="201">
        <v>0</v>
      </c>
      <c r="P179" s="201"/>
      <c r="Q179" s="205">
        <f>F179+H179+K179+N179+P179+0.01</f>
        <v>445.71376255669929</v>
      </c>
    </row>
    <row r="180" spans="1:17" ht="60" x14ac:dyDescent="0.25">
      <c r="A180" s="207" t="s">
        <v>4754</v>
      </c>
      <c r="B180" s="196">
        <v>20104189</v>
      </c>
      <c r="C180" s="197" t="s">
        <v>116</v>
      </c>
      <c r="D180" s="196" t="s">
        <v>3671</v>
      </c>
      <c r="E180" s="198"/>
      <c r="F180" s="199">
        <f>IF(D180 &lt;&gt; "",VLOOKUP(D180,'Parâmetro - Portes e Uco'!$A$13:$E$54,3,0),"")</f>
        <v>407.94036013477069</v>
      </c>
      <c r="G180" s="200"/>
      <c r="H180" s="199" t="str">
        <f>IFERROR(VLOOKUP(G180,'Parâmetro - Portes e Uco'!$B$19:$E$46,4,0),"")</f>
        <v/>
      </c>
      <c r="I180" s="196"/>
      <c r="J180" s="202">
        <v>0</v>
      </c>
      <c r="K180" s="202"/>
      <c r="L180" s="203">
        <v>9.2100000000000009</v>
      </c>
      <c r="M180" s="204">
        <v>50</v>
      </c>
      <c r="N180" s="199">
        <f>(('Parâmetro - Portes e Uco'!$P$5*'TABELA HONORÁRIOS MÉDICOS2026'!M180)/100)*'TABELA HONORÁRIOS MÉDICOS2026'!L180</f>
        <v>83.584870614689933</v>
      </c>
      <c r="O180" s="201">
        <v>0</v>
      </c>
      <c r="P180" s="201"/>
      <c r="Q180" s="205" t="e">
        <f>F180+H180+K180+N180+P180</f>
        <v>#VALUE!</v>
      </c>
    </row>
    <row r="181" spans="1:17" ht="30" x14ac:dyDescent="0.25">
      <c r="A181" s="207" t="s">
        <v>4754</v>
      </c>
      <c r="B181" s="260">
        <v>20104200</v>
      </c>
      <c r="C181" s="197" t="s">
        <v>6117</v>
      </c>
      <c r="D181" s="196"/>
      <c r="E181" s="198"/>
      <c r="F181" s="199" t="str">
        <f>IF(D181 &lt;&gt; "",VLOOKUP(D181,'Parâmetro - Portes e Uco'!$A$13:$E$54,3,0),"")</f>
        <v/>
      </c>
      <c r="G181" s="200"/>
      <c r="H181" s="201"/>
      <c r="I181" s="196"/>
      <c r="J181" s="202">
        <v>0</v>
      </c>
      <c r="K181" s="202"/>
      <c r="L181" s="203"/>
      <c r="M181" s="204"/>
      <c r="N181" s="199">
        <f>(('Parâmetro - Portes e Uco'!$Q$5*'TABELA HONORÁRIOS MÉDICOS2026'!M181)/100)*'TABELA HONORÁRIOS MÉDICOS2026'!L181</f>
        <v>0</v>
      </c>
      <c r="O181" s="201">
        <v>0</v>
      </c>
      <c r="P181" s="201"/>
      <c r="Q181" s="205" t="str">
        <f>F181</f>
        <v/>
      </c>
    </row>
    <row r="182" spans="1:17" ht="30" x14ac:dyDescent="0.25">
      <c r="A182" s="207" t="s">
        <v>4754</v>
      </c>
      <c r="B182" s="196">
        <v>20104219</v>
      </c>
      <c r="C182" s="197" t="s">
        <v>117</v>
      </c>
      <c r="D182" s="196"/>
      <c r="E182" s="198"/>
      <c r="F182" s="199" t="str">
        <f>IF(D182 &lt;&gt; "",VLOOKUP(D182,'Parâmetro - Portes e Uco'!$A$13:$E$54,3,0),"")</f>
        <v/>
      </c>
      <c r="G182" s="200"/>
      <c r="H182" s="201"/>
      <c r="I182" s="196"/>
      <c r="J182" s="202">
        <v>0</v>
      </c>
      <c r="K182" s="202"/>
      <c r="L182" s="203"/>
      <c r="M182" s="204"/>
      <c r="N182" s="199">
        <f>(('Parâmetro - Portes e Uco'!$Q$5*'TABELA HONORÁRIOS MÉDICOS2026'!M182)/100)*'TABELA HONORÁRIOS MÉDICOS2026'!L182</f>
        <v>0</v>
      </c>
      <c r="O182" s="201">
        <v>0</v>
      </c>
      <c r="P182" s="201"/>
      <c r="Q182" s="205" t="e">
        <f t="shared" ref="Q182:Q198" si="6">F182+H182+K182+N182+P182</f>
        <v>#VALUE!</v>
      </c>
    </row>
    <row r="183" spans="1:17" ht="30" x14ac:dyDescent="0.25">
      <c r="A183" s="207" t="s">
        <v>4754</v>
      </c>
      <c r="B183" s="196">
        <v>20104227</v>
      </c>
      <c r="C183" s="197" t="s">
        <v>6118</v>
      </c>
      <c r="D183" s="196"/>
      <c r="E183" s="198"/>
      <c r="F183" s="199" t="str">
        <f>IF(D183 &lt;&gt; "",VLOOKUP(D183,'Parâmetro - Portes e Uco'!$A$13:$E$54,3,0),"")</f>
        <v/>
      </c>
      <c r="G183" s="200"/>
      <c r="H183" s="201"/>
      <c r="I183" s="196"/>
      <c r="J183" s="202">
        <v>0</v>
      </c>
      <c r="K183" s="202"/>
      <c r="L183" s="203"/>
      <c r="M183" s="204"/>
      <c r="N183" s="199">
        <f>(('Parâmetro - Portes e Uco'!$Q$5*'TABELA HONORÁRIOS MÉDICOS2026'!M183)/100)*'TABELA HONORÁRIOS MÉDICOS2026'!L183</f>
        <v>0</v>
      </c>
      <c r="O183" s="201">
        <v>0</v>
      </c>
      <c r="P183" s="201"/>
      <c r="Q183" s="205" t="e">
        <f t="shared" si="6"/>
        <v>#VALUE!</v>
      </c>
    </row>
    <row r="184" spans="1:17" ht="30" x14ac:dyDescent="0.25">
      <c r="A184" s="207" t="s">
        <v>4754</v>
      </c>
      <c r="B184" s="196">
        <v>20104235</v>
      </c>
      <c r="C184" s="197" t="s">
        <v>119</v>
      </c>
      <c r="D184" s="196" t="s">
        <v>3676</v>
      </c>
      <c r="E184" s="198"/>
      <c r="F184" s="199">
        <f>IF(D184 &lt;&gt; "",VLOOKUP(D184,'Parâmetro - Portes e Uco'!$A$13:$E$54,3,0),"")</f>
        <v>19.101812306843847</v>
      </c>
      <c r="G184" s="200"/>
      <c r="H184" s="201"/>
      <c r="I184" s="196"/>
      <c r="J184" s="202">
        <v>0</v>
      </c>
      <c r="K184" s="202"/>
      <c r="L184" s="203"/>
      <c r="M184" s="204"/>
      <c r="N184" s="199">
        <f>(('Parâmetro - Portes e Uco'!$Q$5*'TABELA HONORÁRIOS MÉDICOS2026'!M184)/100)*'TABELA HONORÁRIOS MÉDICOS2026'!L184</f>
        <v>0</v>
      </c>
      <c r="O184" s="201">
        <v>0</v>
      </c>
      <c r="P184" s="201"/>
      <c r="Q184" s="205">
        <f t="shared" si="6"/>
        <v>19.101812306843847</v>
      </c>
    </row>
    <row r="185" spans="1:17" ht="60" x14ac:dyDescent="0.25">
      <c r="A185" s="207" t="s">
        <v>4754</v>
      </c>
      <c r="B185" s="196">
        <v>20104243</v>
      </c>
      <c r="C185" s="197" t="s">
        <v>122</v>
      </c>
      <c r="D185" s="196" t="s">
        <v>3679</v>
      </c>
      <c r="E185" s="198"/>
      <c r="F185" s="199">
        <f>IF(D185 &lt;&gt; "",VLOOKUP(D185,'Parâmetro - Portes e Uco'!$A$13:$E$54,3,0),"")</f>
        <v>612.76082791353724</v>
      </c>
      <c r="G185" s="200"/>
      <c r="H185" s="201"/>
      <c r="I185" s="196"/>
      <c r="J185" s="202">
        <v>0</v>
      </c>
      <c r="K185" s="202"/>
      <c r="L185" s="203"/>
      <c r="M185" s="204"/>
      <c r="N185" s="199">
        <f>(('Parâmetro - Portes e Uco'!$Q$5*'TABELA HONORÁRIOS MÉDICOS2026'!M185)/100)*'TABELA HONORÁRIOS MÉDICOS2026'!L185</f>
        <v>0</v>
      </c>
      <c r="O185" s="201">
        <v>0</v>
      </c>
      <c r="P185" s="201"/>
      <c r="Q185" s="205">
        <f t="shared" si="6"/>
        <v>612.76082791353724</v>
      </c>
    </row>
    <row r="186" spans="1:17" ht="75" x14ac:dyDescent="0.25">
      <c r="A186" s="207" t="s">
        <v>4754</v>
      </c>
      <c r="B186" s="196">
        <v>20104251</v>
      </c>
      <c r="C186" s="197" t="s">
        <v>123</v>
      </c>
      <c r="D186" s="196" t="s">
        <v>3678</v>
      </c>
      <c r="E186" s="198"/>
      <c r="F186" s="199">
        <f>IF(D186 &lt;&gt; "",VLOOKUP(D186,'Parâmetro - Portes e Uco'!$A$13:$E$54,3,0),"")</f>
        <v>119.19847265595725</v>
      </c>
      <c r="G186" s="200"/>
      <c r="H186" s="201"/>
      <c r="I186" s="196"/>
      <c r="J186" s="202">
        <v>0</v>
      </c>
      <c r="K186" s="202"/>
      <c r="L186" s="203"/>
      <c r="M186" s="204"/>
      <c r="N186" s="199">
        <f>(('Parâmetro - Portes e Uco'!$Q$5*'TABELA HONORÁRIOS MÉDICOS2026'!M186)/100)*'TABELA HONORÁRIOS MÉDICOS2026'!L186</f>
        <v>0</v>
      </c>
      <c r="O186" s="201">
        <v>0</v>
      </c>
      <c r="P186" s="201"/>
      <c r="Q186" s="205">
        <f t="shared" si="6"/>
        <v>119.19847265595725</v>
      </c>
    </row>
    <row r="187" spans="1:17" ht="90" x14ac:dyDescent="0.25">
      <c r="A187" s="207" t="s">
        <v>4754</v>
      </c>
      <c r="B187" s="196">
        <v>20104260</v>
      </c>
      <c r="C187" s="197" t="s">
        <v>124</v>
      </c>
      <c r="D187" s="196" t="s">
        <v>3672</v>
      </c>
      <c r="E187" s="198"/>
      <c r="F187" s="199">
        <f>IF(D187 &lt;&gt; "",VLOOKUP(D187,'Parâmetro - Portes e Uco'!$A$13:$E$54,3,0),"")</f>
        <v>350.87221280811309</v>
      </c>
      <c r="G187" s="200"/>
      <c r="H187" s="201"/>
      <c r="I187" s="196"/>
      <c r="J187" s="202">
        <v>0</v>
      </c>
      <c r="K187" s="202"/>
      <c r="L187" s="203"/>
      <c r="M187" s="204"/>
      <c r="N187" s="199">
        <f>(('Parâmetro - Portes e Uco'!$Q$5*'TABELA HONORÁRIOS MÉDICOS2026'!M187)/100)*'TABELA HONORÁRIOS MÉDICOS2026'!L187</f>
        <v>0</v>
      </c>
      <c r="O187" s="201">
        <v>0</v>
      </c>
      <c r="P187" s="201"/>
      <c r="Q187" s="205">
        <f t="shared" si="6"/>
        <v>350.87221280811309</v>
      </c>
    </row>
    <row r="188" spans="1:17" ht="120" x14ac:dyDescent="0.25">
      <c r="A188" s="207" t="s">
        <v>4754</v>
      </c>
      <c r="B188" s="196">
        <v>20104278</v>
      </c>
      <c r="C188" s="197" t="s">
        <v>125</v>
      </c>
      <c r="D188" s="196" t="s">
        <v>3680</v>
      </c>
      <c r="E188" s="198"/>
      <c r="F188" s="199">
        <f>IF(D188 &lt;&gt; "",VLOOKUP(D188,'Parâmetro - Portes e Uco'!$A$13:$E$54,3,0),"")</f>
        <v>310.58571287042162</v>
      </c>
      <c r="G188" s="200"/>
      <c r="H188" s="201"/>
      <c r="I188" s="196"/>
      <c r="J188" s="202">
        <v>0</v>
      </c>
      <c r="K188" s="202"/>
      <c r="L188" s="203"/>
      <c r="M188" s="204"/>
      <c r="N188" s="199">
        <f>(('Parâmetro - Portes e Uco'!$Q$5*'TABELA HONORÁRIOS MÉDICOS2026'!M188)/100)*'TABELA HONORÁRIOS MÉDICOS2026'!L188</f>
        <v>0</v>
      </c>
      <c r="O188" s="201">
        <v>0</v>
      </c>
      <c r="P188" s="201"/>
      <c r="Q188" s="205">
        <f t="shared" si="6"/>
        <v>310.58571287042162</v>
      </c>
    </row>
    <row r="189" spans="1:17" ht="135" x14ac:dyDescent="0.25">
      <c r="A189" s="207" t="s">
        <v>4754</v>
      </c>
      <c r="B189" s="196">
        <v>20104286</v>
      </c>
      <c r="C189" s="197" t="s">
        <v>4125</v>
      </c>
      <c r="D189" s="196" t="s">
        <v>3669</v>
      </c>
      <c r="E189" s="198"/>
      <c r="F189" s="199">
        <f>IF(D189 &lt;&gt; "",VLOOKUP(D189,'Parâmetro - Portes e Uco'!$A$13:$E$54,3,0),"")</f>
        <v>76.407249227375388</v>
      </c>
      <c r="G189" s="200"/>
      <c r="H189" s="201"/>
      <c r="I189" s="196"/>
      <c r="J189" s="202">
        <v>0</v>
      </c>
      <c r="K189" s="202"/>
      <c r="L189" s="203"/>
      <c r="M189" s="204"/>
      <c r="N189" s="199">
        <f>(('Parâmetro - Portes e Uco'!$Q$5*'TABELA HONORÁRIOS MÉDICOS2026'!M189)/100)*'TABELA HONORÁRIOS MÉDICOS2026'!L189</f>
        <v>0</v>
      </c>
      <c r="O189" s="201">
        <v>0</v>
      </c>
      <c r="P189" s="201"/>
      <c r="Q189" s="205">
        <f t="shared" si="6"/>
        <v>76.407249227375388</v>
      </c>
    </row>
    <row r="190" spans="1:17" ht="45" x14ac:dyDescent="0.25">
      <c r="A190" s="207" t="s">
        <v>4754</v>
      </c>
      <c r="B190" s="196">
        <v>20104294</v>
      </c>
      <c r="C190" s="197" t="s">
        <v>120</v>
      </c>
      <c r="D190" s="196" t="s">
        <v>3673</v>
      </c>
      <c r="E190" s="198"/>
      <c r="F190" s="199">
        <f>IF(D190 &lt;&gt; "",VLOOKUP(D190,'Parâmetro - Portes e Uco'!$A$13:$E$54,3,0),"")</f>
        <v>283.71925774181733</v>
      </c>
      <c r="G190" s="200"/>
      <c r="H190" s="201"/>
      <c r="I190" s="196"/>
      <c r="J190" s="202">
        <v>0</v>
      </c>
      <c r="K190" s="202"/>
      <c r="L190" s="203"/>
      <c r="M190" s="204"/>
      <c r="N190" s="199">
        <f>(('Parâmetro - Portes e Uco'!$Q$5*'TABELA HONORÁRIOS MÉDICOS2026'!M190)/100)*'TABELA HONORÁRIOS MÉDICOS2026'!L190</f>
        <v>0</v>
      </c>
      <c r="O190" s="201">
        <v>0</v>
      </c>
      <c r="P190" s="201"/>
      <c r="Q190" s="205">
        <f t="shared" si="6"/>
        <v>283.71925774181733</v>
      </c>
    </row>
    <row r="191" spans="1:17" ht="60" x14ac:dyDescent="0.25">
      <c r="A191" s="207" t="s">
        <v>4754</v>
      </c>
      <c r="B191" s="196">
        <v>20104308</v>
      </c>
      <c r="C191" s="197" t="s">
        <v>121</v>
      </c>
      <c r="D191" s="196" t="s">
        <v>3675</v>
      </c>
      <c r="E191" s="198"/>
      <c r="F191" s="199">
        <f>IF(D191 &lt;&gt; "",VLOOKUP(D191,'Parâmetro - Portes e Uco'!$A$13:$E$54,3,0),"")</f>
        <v>57.305436920531527</v>
      </c>
      <c r="G191" s="200"/>
      <c r="H191" s="201"/>
      <c r="I191" s="196"/>
      <c r="J191" s="202">
        <v>0</v>
      </c>
      <c r="K191" s="202"/>
      <c r="L191" s="203"/>
      <c r="M191" s="204"/>
      <c r="N191" s="199">
        <f>(('Parâmetro - Portes e Uco'!$Q$5*'TABELA HONORÁRIOS MÉDICOS2026'!M191)/100)*'TABELA HONORÁRIOS MÉDICOS2026'!L191</f>
        <v>0</v>
      </c>
      <c r="O191" s="201">
        <v>0</v>
      </c>
      <c r="P191" s="201"/>
      <c r="Q191" s="205">
        <f t="shared" si="6"/>
        <v>57.305436920531527</v>
      </c>
    </row>
    <row r="192" spans="1:17" ht="30" x14ac:dyDescent="0.25">
      <c r="A192" s="207" t="s">
        <v>4754</v>
      </c>
      <c r="B192" s="196">
        <v>20104316</v>
      </c>
      <c r="C192" s="197" t="s">
        <v>106</v>
      </c>
      <c r="D192" s="196" t="s">
        <v>3677</v>
      </c>
      <c r="E192" s="198"/>
      <c r="F192" s="199">
        <f>IF(D192 &lt;&gt; "",VLOOKUP(D192,'Parâmetro - Portes e Uco'!$A$13:$E$54,3,0),"")</f>
        <v>38.190441858472475</v>
      </c>
      <c r="G192" s="200"/>
      <c r="H192" s="201"/>
      <c r="I192" s="196"/>
      <c r="J192" s="202">
        <v>0</v>
      </c>
      <c r="K192" s="202"/>
      <c r="L192" s="203"/>
      <c r="M192" s="204"/>
      <c r="N192" s="199">
        <f>(('Parâmetro - Portes e Uco'!$Q$5*'TABELA HONORÁRIOS MÉDICOS2026'!M192)/100)*'TABELA HONORÁRIOS MÉDICOS2026'!L192</f>
        <v>0</v>
      </c>
      <c r="O192" s="201">
        <v>0</v>
      </c>
      <c r="P192" s="201"/>
      <c r="Q192" s="205">
        <f t="shared" si="6"/>
        <v>38.190441858472475</v>
      </c>
    </row>
    <row r="193" spans="1:17" x14ac:dyDescent="0.25">
      <c r="A193" s="207" t="s">
        <v>4754</v>
      </c>
      <c r="B193" s="196">
        <v>20104324</v>
      </c>
      <c r="C193" s="197" t="s">
        <v>107</v>
      </c>
      <c r="D193" s="196" t="s">
        <v>3677</v>
      </c>
      <c r="E193" s="198"/>
      <c r="F193" s="199">
        <f>IF(D193 &lt;&gt; "",VLOOKUP(D193,'Parâmetro - Portes e Uco'!$A$13:$E$54,3,0),"")</f>
        <v>38.190441858472475</v>
      </c>
      <c r="G193" s="200"/>
      <c r="H193" s="201"/>
      <c r="I193" s="196"/>
      <c r="J193" s="202">
        <v>0</v>
      </c>
      <c r="K193" s="202"/>
      <c r="L193" s="203"/>
      <c r="M193" s="204"/>
      <c r="N193" s="199">
        <f>(('Parâmetro - Portes e Uco'!$Q$5*'TABELA HONORÁRIOS MÉDICOS2026'!M193)/100)*'TABELA HONORÁRIOS MÉDICOS2026'!L193</f>
        <v>0</v>
      </c>
      <c r="O193" s="201">
        <v>0</v>
      </c>
      <c r="P193" s="201"/>
      <c r="Q193" s="205">
        <f t="shared" si="6"/>
        <v>38.190441858472475</v>
      </c>
    </row>
    <row r="194" spans="1:17" x14ac:dyDescent="0.25">
      <c r="A194" s="207" t="s">
        <v>4752</v>
      </c>
      <c r="B194" s="196">
        <v>20104332</v>
      </c>
      <c r="C194" s="197" t="s">
        <v>4041</v>
      </c>
      <c r="D194" s="196" t="s">
        <v>3669</v>
      </c>
      <c r="E194" s="198"/>
      <c r="F194" s="199">
        <f>IF(D194 &lt;&gt; "",VLOOKUP(D194,'Parâmetro - Portes e Uco'!$A$13:$E$54,3,0),"")</f>
        <v>76.407249227375388</v>
      </c>
      <c r="G194" s="200"/>
      <c r="H194" s="201"/>
      <c r="I194" s="196"/>
      <c r="J194" s="202">
        <v>0</v>
      </c>
      <c r="K194" s="202"/>
      <c r="L194" s="203"/>
      <c r="M194" s="204"/>
      <c r="N194" s="199">
        <f>(('Parâmetro - Portes e Uco'!$Q$5*'TABELA HONORÁRIOS MÉDICOS2026'!M194)/100)*'TABELA HONORÁRIOS MÉDICOS2026'!L194</f>
        <v>0</v>
      </c>
      <c r="O194" s="201" t="s">
        <v>3718</v>
      </c>
      <c r="P194" s="201"/>
      <c r="Q194" s="205">
        <f t="shared" si="6"/>
        <v>76.407249227375388</v>
      </c>
    </row>
    <row r="195" spans="1:17" ht="30" x14ac:dyDescent="0.25">
      <c r="A195" s="207" t="s">
        <v>4754</v>
      </c>
      <c r="B195" s="196">
        <v>20104383</v>
      </c>
      <c r="C195" s="197" t="s">
        <v>115</v>
      </c>
      <c r="D195" s="196" t="s">
        <v>3672</v>
      </c>
      <c r="E195" s="198"/>
      <c r="F195" s="199">
        <f>IF(D195 &lt;&gt; "",VLOOKUP(D195,'Parâmetro - Portes e Uco'!$A$13:$E$54,3,0),"")</f>
        <v>350.87221280811309</v>
      </c>
      <c r="G195" s="200"/>
      <c r="H195" s="201"/>
      <c r="I195" s="196"/>
      <c r="J195" s="202">
        <v>0</v>
      </c>
      <c r="K195" s="202"/>
      <c r="L195" s="203"/>
      <c r="M195" s="204"/>
      <c r="N195" s="199">
        <f>(('Parâmetro - Portes e Uco'!$Q$5*'TABELA HONORÁRIOS MÉDICOS2026'!M195)/100)*'TABELA HONORÁRIOS MÉDICOS2026'!L195</f>
        <v>0</v>
      </c>
      <c r="O195" s="201">
        <v>0</v>
      </c>
      <c r="P195" s="201"/>
      <c r="Q195" s="205">
        <f t="shared" si="6"/>
        <v>350.87221280811309</v>
      </c>
    </row>
    <row r="196" spans="1:17" ht="30" x14ac:dyDescent="0.25">
      <c r="A196" s="207" t="s">
        <v>4754</v>
      </c>
      <c r="B196" s="196">
        <v>20104391</v>
      </c>
      <c r="C196" s="197" t="s">
        <v>118</v>
      </c>
      <c r="D196" s="196" t="s">
        <v>3672</v>
      </c>
      <c r="E196" s="198"/>
      <c r="F196" s="199">
        <f>IF(D196 &lt;&gt; "",VLOOKUP(D196,'Parâmetro - Portes e Uco'!$A$13:$E$54,3,0),"")</f>
        <v>350.87221280811309</v>
      </c>
      <c r="G196" s="200"/>
      <c r="H196" s="201"/>
      <c r="I196" s="196"/>
      <c r="J196" s="202">
        <v>0</v>
      </c>
      <c r="K196" s="202"/>
      <c r="L196" s="203"/>
      <c r="M196" s="204"/>
      <c r="N196" s="199">
        <f>(('Parâmetro - Portes e Uco'!$Q$5*'TABELA HONORÁRIOS MÉDICOS2026'!M196)/100)*'TABELA HONORÁRIOS MÉDICOS2026'!L196</f>
        <v>0</v>
      </c>
      <c r="O196" s="201">
        <v>0</v>
      </c>
      <c r="P196" s="201"/>
      <c r="Q196" s="205">
        <f t="shared" si="6"/>
        <v>350.87221280811309</v>
      </c>
    </row>
    <row r="197" spans="1:17" ht="60" x14ac:dyDescent="0.25">
      <c r="A197" s="207" t="s">
        <v>4754</v>
      </c>
      <c r="B197" s="196">
        <v>20104421</v>
      </c>
      <c r="C197" s="197" t="s">
        <v>6109</v>
      </c>
      <c r="D197" s="196" t="s">
        <v>3678</v>
      </c>
      <c r="E197" s="198"/>
      <c r="F197" s="199">
        <f>IF(D197 &lt;&gt; "",VLOOKUP(D197,'Parâmetro - Portes e Uco'!$A$13:$E$54,3,0),"")</f>
        <v>119.19847265595725</v>
      </c>
      <c r="G197" s="200"/>
      <c r="H197" s="201"/>
      <c r="I197" s="196"/>
      <c r="J197" s="202">
        <v>0</v>
      </c>
      <c r="K197" s="202"/>
      <c r="L197" s="203"/>
      <c r="M197" s="204"/>
      <c r="N197" s="199">
        <f>(('Parâmetro - Portes e Uco'!$Q$5*'TABELA HONORÁRIOS MÉDICOS2026'!M197)/100)*'TABELA HONORÁRIOS MÉDICOS2026'!L197</f>
        <v>0</v>
      </c>
      <c r="O197" s="201">
        <v>0</v>
      </c>
      <c r="P197" s="201"/>
      <c r="Q197" s="205">
        <f t="shared" si="6"/>
        <v>119.19847265595725</v>
      </c>
    </row>
    <row r="198" spans="1:17" s="29" customFormat="1" ht="45" x14ac:dyDescent="0.25">
      <c r="A198" s="212" t="s">
        <v>4752</v>
      </c>
      <c r="B198" s="213">
        <v>20104430</v>
      </c>
      <c r="C198" s="214" t="s">
        <v>4037</v>
      </c>
      <c r="D198" s="213" t="s">
        <v>3855</v>
      </c>
      <c r="E198" s="215"/>
      <c r="F198" s="199">
        <v>0</v>
      </c>
      <c r="G198" s="216"/>
      <c r="H198" s="217"/>
      <c r="I198" s="213"/>
      <c r="J198" s="218">
        <v>0</v>
      </c>
      <c r="K198" s="218"/>
      <c r="L198" s="219"/>
      <c r="M198" s="220"/>
      <c r="N198" s="199">
        <f>(('Parâmetro - Portes e Uco'!$Q$5*'TABELA HONORÁRIOS MÉDICOS2026'!M198)/100)*'TABELA HONORÁRIOS MÉDICOS2026'!L198</f>
        <v>0</v>
      </c>
      <c r="O198" s="217" t="s">
        <v>3718</v>
      </c>
      <c r="P198" s="217"/>
      <c r="Q198" s="205">
        <f t="shared" si="6"/>
        <v>0</v>
      </c>
    </row>
    <row r="199" spans="1:17" s="29" customFormat="1" ht="75" x14ac:dyDescent="0.25">
      <c r="A199" s="212" t="s">
        <v>4752</v>
      </c>
      <c r="B199" s="213">
        <v>20104464</v>
      </c>
      <c r="C199" s="214" t="s">
        <v>4822</v>
      </c>
      <c r="D199" s="222"/>
      <c r="E199" s="222"/>
      <c r="F199" s="199"/>
      <c r="G199" s="216"/>
      <c r="H199" s="217"/>
      <c r="I199" s="213"/>
      <c r="J199" s="218"/>
      <c r="K199" s="218"/>
      <c r="L199" s="219"/>
      <c r="M199" s="220"/>
      <c r="N199" s="199">
        <f>(('Parâmetro - Portes e Uco'!$Q$5*'TABELA HONORÁRIOS MÉDICOS2026'!M199)/100)*'TABELA HONORÁRIOS MÉDICOS2026'!L199</f>
        <v>0</v>
      </c>
      <c r="O199" s="217"/>
      <c r="P199" s="217"/>
      <c r="Q199" s="205">
        <v>77.930000000000007</v>
      </c>
    </row>
    <row r="200" spans="1:17" s="29" customFormat="1" ht="30" x14ac:dyDescent="0.25">
      <c r="A200" s="212" t="s">
        <v>4752</v>
      </c>
      <c r="B200" s="213">
        <v>20104448</v>
      </c>
      <c r="C200" s="214" t="s">
        <v>7396</v>
      </c>
      <c r="D200" s="222"/>
      <c r="E200" s="222"/>
      <c r="F200" s="199"/>
      <c r="G200" s="216"/>
      <c r="H200" s="217"/>
      <c r="I200" s="213"/>
      <c r="J200" s="218">
        <v>0</v>
      </c>
      <c r="K200" s="218"/>
      <c r="L200" s="219"/>
      <c r="M200" s="220"/>
      <c r="N200" s="199">
        <f>(('Parâmetro - Portes e Uco'!$Q$5*'TABELA HONORÁRIOS MÉDICOS2026'!M200)/100)*'TABELA HONORÁRIOS MÉDICOS2026'!L200</f>
        <v>0</v>
      </c>
      <c r="O200" s="217">
        <v>0</v>
      </c>
      <c r="P200" s="217"/>
      <c r="Q200" s="205">
        <v>120.48</v>
      </c>
    </row>
    <row r="201" spans="1:17" s="28" customFormat="1" x14ac:dyDescent="0.25">
      <c r="A201" s="209"/>
      <c r="B201" s="210">
        <v>20105002</v>
      </c>
      <c r="C201" s="193" t="s">
        <v>3757</v>
      </c>
      <c r="D201" s="211"/>
      <c r="E201" s="210"/>
      <c r="F201" s="211"/>
      <c r="G201" s="211"/>
      <c r="H201" s="211"/>
      <c r="I201" s="211"/>
      <c r="J201" s="211"/>
      <c r="K201" s="211"/>
      <c r="L201" s="211"/>
      <c r="M201" s="211"/>
      <c r="N201" s="211"/>
      <c r="O201" s="211"/>
      <c r="P201" s="211"/>
      <c r="Q201" s="211"/>
    </row>
    <row r="202" spans="1:17" s="30" customFormat="1" ht="105" x14ac:dyDescent="0.25">
      <c r="A202" s="212" t="s">
        <v>4752</v>
      </c>
      <c r="B202" s="213">
        <v>20105037</v>
      </c>
      <c r="C202" s="214" t="s">
        <v>4038</v>
      </c>
      <c r="D202" s="213" t="s">
        <v>3855</v>
      </c>
      <c r="E202" s="215"/>
      <c r="F202" s="199">
        <v>0</v>
      </c>
      <c r="G202" s="216"/>
      <c r="H202" s="217"/>
      <c r="I202" s="213"/>
      <c r="J202" s="218">
        <v>0</v>
      </c>
      <c r="K202" s="218"/>
      <c r="L202" s="219"/>
      <c r="M202" s="220"/>
      <c r="N202" s="221"/>
      <c r="O202" s="217" t="s">
        <v>3718</v>
      </c>
      <c r="P202" s="217"/>
      <c r="Q202" s="205">
        <f>F202+H202+K202+N202+P202</f>
        <v>0</v>
      </c>
    </row>
    <row r="203" spans="1:17" s="28" customFormat="1" x14ac:dyDescent="0.25">
      <c r="A203" s="209"/>
      <c r="B203" s="210">
        <v>20199007</v>
      </c>
      <c r="C203" s="193" t="s">
        <v>3743</v>
      </c>
      <c r="D203" s="211"/>
      <c r="E203" s="210"/>
      <c r="F203" s="211"/>
      <c r="G203" s="211"/>
      <c r="H203" s="211"/>
      <c r="I203" s="211"/>
      <c r="J203" s="211"/>
      <c r="K203" s="211"/>
      <c r="L203" s="211"/>
      <c r="M203" s="211"/>
      <c r="N203" s="211"/>
      <c r="O203" s="211"/>
      <c r="P203" s="211"/>
      <c r="Q203" s="211"/>
    </row>
    <row r="204" spans="1:17" ht="15" customHeight="1" x14ac:dyDescent="0.25">
      <c r="A204" s="206"/>
      <c r="B204" s="307" t="s">
        <v>3760</v>
      </c>
      <c r="C204" s="308"/>
      <c r="D204" s="308"/>
      <c r="E204" s="308"/>
      <c r="F204" s="308"/>
      <c r="G204" s="308"/>
      <c r="H204" s="308"/>
      <c r="I204" s="308"/>
      <c r="J204" s="308"/>
      <c r="K204" s="308"/>
      <c r="L204" s="308"/>
      <c r="M204" s="308"/>
      <c r="N204" s="308"/>
      <c r="O204" s="308"/>
      <c r="P204" s="308"/>
      <c r="Q204" s="309"/>
    </row>
    <row r="205" spans="1:17" ht="15" customHeight="1" x14ac:dyDescent="0.25">
      <c r="A205" s="206"/>
      <c r="B205" s="307" t="s">
        <v>4126</v>
      </c>
      <c r="C205" s="308"/>
      <c r="D205" s="308"/>
      <c r="E205" s="308"/>
      <c r="F205" s="308"/>
      <c r="G205" s="308"/>
      <c r="H205" s="308"/>
      <c r="I205" s="308"/>
      <c r="J205" s="308"/>
      <c r="K205" s="308"/>
      <c r="L205" s="308"/>
      <c r="M205" s="308"/>
      <c r="N205" s="308"/>
      <c r="O205" s="308"/>
      <c r="P205" s="308"/>
      <c r="Q205" s="309"/>
    </row>
    <row r="206" spans="1:17" ht="15" customHeight="1" x14ac:dyDescent="0.25">
      <c r="A206" s="206"/>
      <c r="B206" s="307" t="s">
        <v>3761</v>
      </c>
      <c r="C206" s="308"/>
      <c r="D206" s="308"/>
      <c r="E206" s="308"/>
      <c r="F206" s="308"/>
      <c r="G206" s="308"/>
      <c r="H206" s="308"/>
      <c r="I206" s="308"/>
      <c r="J206" s="308"/>
      <c r="K206" s="308"/>
      <c r="L206" s="308"/>
      <c r="M206" s="308"/>
      <c r="N206" s="308"/>
      <c r="O206" s="308"/>
      <c r="P206" s="308"/>
      <c r="Q206" s="309"/>
    </row>
    <row r="207" spans="1:17" ht="15" customHeight="1" x14ac:dyDescent="0.25">
      <c r="A207" s="206"/>
      <c r="B207" s="307" t="s">
        <v>3762</v>
      </c>
      <c r="C207" s="308"/>
      <c r="D207" s="308"/>
      <c r="E207" s="308"/>
      <c r="F207" s="308"/>
      <c r="G207" s="308"/>
      <c r="H207" s="308"/>
      <c r="I207" s="308"/>
      <c r="J207" s="308"/>
      <c r="K207" s="308"/>
      <c r="L207" s="308"/>
      <c r="M207" s="308"/>
      <c r="N207" s="308"/>
      <c r="O207" s="308"/>
      <c r="P207" s="308"/>
      <c r="Q207" s="309"/>
    </row>
    <row r="208" spans="1:17" ht="15" customHeight="1" x14ac:dyDescent="0.25">
      <c r="A208" s="206"/>
      <c r="B208" s="307" t="s">
        <v>3763</v>
      </c>
      <c r="C208" s="308"/>
      <c r="D208" s="308"/>
      <c r="E208" s="308"/>
      <c r="F208" s="308"/>
      <c r="G208" s="308"/>
      <c r="H208" s="308"/>
      <c r="I208" s="308"/>
      <c r="J208" s="308"/>
      <c r="K208" s="308"/>
      <c r="L208" s="308"/>
      <c r="M208" s="308"/>
      <c r="N208" s="308"/>
      <c r="O208" s="308"/>
      <c r="P208" s="308"/>
      <c r="Q208" s="309"/>
    </row>
    <row r="209" spans="1:17" ht="15" customHeight="1" x14ac:dyDescent="0.25">
      <c r="A209" s="206"/>
      <c r="B209" s="307" t="s">
        <v>4127</v>
      </c>
      <c r="C209" s="308"/>
      <c r="D209" s="308"/>
      <c r="E209" s="308"/>
      <c r="F209" s="308"/>
      <c r="G209" s="308"/>
      <c r="H209" s="308"/>
      <c r="I209" s="308"/>
      <c r="J209" s="308"/>
      <c r="K209" s="308"/>
      <c r="L209" s="308"/>
      <c r="M209" s="308"/>
      <c r="N209" s="308"/>
      <c r="O209" s="308"/>
      <c r="P209" s="308"/>
      <c r="Q209" s="309"/>
    </row>
    <row r="210" spans="1:17" ht="15" customHeight="1" x14ac:dyDescent="0.25">
      <c r="A210" s="206"/>
      <c r="B210" s="307" t="s">
        <v>3764</v>
      </c>
      <c r="C210" s="308"/>
      <c r="D210" s="308"/>
      <c r="E210" s="308"/>
      <c r="F210" s="308"/>
      <c r="G210" s="308"/>
      <c r="H210" s="308"/>
      <c r="I210" s="308"/>
      <c r="J210" s="308"/>
      <c r="K210" s="308"/>
      <c r="L210" s="308"/>
      <c r="M210" s="308"/>
      <c r="N210" s="308"/>
      <c r="O210" s="308"/>
      <c r="P210" s="308"/>
      <c r="Q210" s="309"/>
    </row>
    <row r="211" spans="1:17" ht="15" customHeight="1" x14ac:dyDescent="0.25">
      <c r="A211" s="206"/>
      <c r="B211" s="307" t="s">
        <v>4683</v>
      </c>
      <c r="C211" s="308"/>
      <c r="D211" s="308"/>
      <c r="E211" s="308"/>
      <c r="F211" s="308"/>
      <c r="G211" s="308"/>
      <c r="H211" s="308"/>
      <c r="I211" s="308"/>
      <c r="J211" s="308"/>
      <c r="K211" s="308"/>
      <c r="L211" s="308"/>
      <c r="M211" s="308"/>
      <c r="N211" s="308"/>
      <c r="O211" s="308"/>
      <c r="P211" s="308"/>
      <c r="Q211" s="309"/>
    </row>
    <row r="212" spans="1:17" ht="15" customHeight="1" x14ac:dyDescent="0.25">
      <c r="A212" s="206"/>
      <c r="B212" s="307" t="s">
        <v>4128</v>
      </c>
      <c r="C212" s="308"/>
      <c r="D212" s="308"/>
      <c r="E212" s="308"/>
      <c r="F212" s="308"/>
      <c r="G212" s="308"/>
      <c r="H212" s="308"/>
      <c r="I212" s="308"/>
      <c r="J212" s="308"/>
      <c r="K212" s="308"/>
      <c r="L212" s="308"/>
      <c r="M212" s="308"/>
      <c r="N212" s="308"/>
      <c r="O212" s="308"/>
      <c r="P212" s="308"/>
      <c r="Q212" s="309"/>
    </row>
    <row r="213" spans="1:17" ht="15" customHeight="1" x14ac:dyDescent="0.25">
      <c r="A213" s="206"/>
      <c r="B213" s="307" t="s">
        <v>4129</v>
      </c>
      <c r="C213" s="308"/>
      <c r="D213" s="308"/>
      <c r="E213" s="308"/>
      <c r="F213" s="308"/>
      <c r="G213" s="308"/>
      <c r="H213" s="308"/>
      <c r="I213" s="308"/>
      <c r="J213" s="308"/>
      <c r="K213" s="308"/>
      <c r="L213" s="308"/>
      <c r="M213" s="308"/>
      <c r="N213" s="308"/>
      <c r="O213" s="308"/>
      <c r="P213" s="308"/>
      <c r="Q213" s="309"/>
    </row>
    <row r="214" spans="1:17" ht="15" customHeight="1" x14ac:dyDescent="0.25">
      <c r="A214" s="206"/>
      <c r="B214" s="307" t="s">
        <v>4130</v>
      </c>
      <c r="C214" s="308"/>
      <c r="D214" s="308"/>
      <c r="E214" s="308"/>
      <c r="F214" s="308"/>
      <c r="G214" s="308"/>
      <c r="H214" s="308"/>
      <c r="I214" s="308"/>
      <c r="J214" s="308"/>
      <c r="K214" s="308"/>
      <c r="L214" s="308"/>
      <c r="M214" s="308"/>
      <c r="N214" s="308"/>
      <c r="O214" s="308"/>
      <c r="P214" s="308"/>
      <c r="Q214" s="309"/>
    </row>
    <row r="215" spans="1:17" ht="15" customHeight="1" x14ac:dyDescent="0.25">
      <c r="A215" s="206"/>
      <c r="B215" s="307" t="s">
        <v>4684</v>
      </c>
      <c r="C215" s="308"/>
      <c r="D215" s="308"/>
      <c r="E215" s="308"/>
      <c r="F215" s="308"/>
      <c r="G215" s="308"/>
      <c r="H215" s="308"/>
      <c r="I215" s="308"/>
      <c r="J215" s="308"/>
      <c r="K215" s="308"/>
      <c r="L215" s="308"/>
      <c r="M215" s="308"/>
      <c r="N215" s="308"/>
      <c r="O215" s="308"/>
      <c r="P215" s="308"/>
      <c r="Q215" s="309"/>
    </row>
    <row r="216" spans="1:17" ht="15" customHeight="1" x14ac:dyDescent="0.25">
      <c r="A216" s="206"/>
      <c r="B216" s="307" t="s">
        <v>4685</v>
      </c>
      <c r="C216" s="308"/>
      <c r="D216" s="308"/>
      <c r="E216" s="308"/>
      <c r="F216" s="308"/>
      <c r="G216" s="308"/>
      <c r="H216" s="308"/>
      <c r="I216" s="308"/>
      <c r="J216" s="308"/>
      <c r="K216" s="308"/>
      <c r="L216" s="308"/>
      <c r="M216" s="308"/>
      <c r="N216" s="308"/>
      <c r="O216" s="308"/>
      <c r="P216" s="308"/>
      <c r="Q216" s="309"/>
    </row>
    <row r="217" spans="1:17" ht="15" customHeight="1" x14ac:dyDescent="0.25">
      <c r="A217" s="206"/>
      <c r="B217" s="307" t="s">
        <v>4131</v>
      </c>
      <c r="C217" s="308"/>
      <c r="D217" s="308"/>
      <c r="E217" s="308"/>
      <c r="F217" s="308"/>
      <c r="G217" s="308"/>
      <c r="H217" s="308"/>
      <c r="I217" s="308"/>
      <c r="J217" s="308"/>
      <c r="K217" s="308"/>
      <c r="L217" s="308"/>
      <c r="M217" s="308"/>
      <c r="N217" s="308"/>
      <c r="O217" s="308"/>
      <c r="P217" s="308"/>
      <c r="Q217" s="309"/>
    </row>
    <row r="218" spans="1:17" ht="15" customHeight="1" x14ac:dyDescent="0.25">
      <c r="A218" s="206"/>
      <c r="B218" s="307" t="s">
        <v>4132</v>
      </c>
      <c r="C218" s="308"/>
      <c r="D218" s="308"/>
      <c r="E218" s="308"/>
      <c r="F218" s="308"/>
      <c r="G218" s="308"/>
      <c r="H218" s="308"/>
      <c r="I218" s="308"/>
      <c r="J218" s="308"/>
      <c r="K218" s="308"/>
      <c r="L218" s="308"/>
      <c r="M218" s="308"/>
      <c r="N218" s="308"/>
      <c r="O218" s="308"/>
      <c r="P218" s="308"/>
      <c r="Q218" s="309"/>
    </row>
    <row r="219" spans="1:17" ht="15" customHeight="1" x14ac:dyDescent="0.25">
      <c r="A219" s="206"/>
      <c r="B219" s="307" t="s">
        <v>4133</v>
      </c>
      <c r="C219" s="308"/>
      <c r="D219" s="308"/>
      <c r="E219" s="308"/>
      <c r="F219" s="308"/>
      <c r="G219" s="308"/>
      <c r="H219" s="308"/>
      <c r="I219" s="308"/>
      <c r="J219" s="308"/>
      <c r="K219" s="308"/>
      <c r="L219" s="308"/>
      <c r="M219" s="308"/>
      <c r="N219" s="308"/>
      <c r="O219" s="308"/>
      <c r="P219" s="308"/>
      <c r="Q219" s="309"/>
    </row>
    <row r="220" spans="1:17" ht="15" customHeight="1" x14ac:dyDescent="0.25">
      <c r="A220" s="206"/>
      <c r="B220" s="307" t="s">
        <v>4134</v>
      </c>
      <c r="C220" s="308"/>
      <c r="D220" s="308"/>
      <c r="E220" s="308"/>
      <c r="F220" s="308"/>
      <c r="G220" s="308"/>
      <c r="H220" s="308"/>
      <c r="I220" s="308"/>
      <c r="J220" s="308"/>
      <c r="K220" s="308"/>
      <c r="L220" s="308"/>
      <c r="M220" s="308"/>
      <c r="N220" s="308"/>
      <c r="O220" s="308"/>
      <c r="P220" s="308"/>
      <c r="Q220" s="309"/>
    </row>
    <row r="221" spans="1:17" ht="15" customHeight="1" x14ac:dyDescent="0.25">
      <c r="A221" s="206"/>
      <c r="B221" s="307" t="s">
        <v>4135</v>
      </c>
      <c r="C221" s="308"/>
      <c r="D221" s="308"/>
      <c r="E221" s="308"/>
      <c r="F221" s="308"/>
      <c r="G221" s="308"/>
      <c r="H221" s="308"/>
      <c r="I221" s="308"/>
      <c r="J221" s="308"/>
      <c r="K221" s="308"/>
      <c r="L221" s="308"/>
      <c r="M221" s="308"/>
      <c r="N221" s="308"/>
      <c r="O221" s="308"/>
      <c r="P221" s="308"/>
      <c r="Q221" s="309"/>
    </row>
    <row r="222" spans="1:17" x14ac:dyDescent="0.25">
      <c r="A222" s="206"/>
      <c r="B222" s="307" t="s">
        <v>4136</v>
      </c>
      <c r="C222" s="308"/>
      <c r="D222" s="308"/>
      <c r="E222" s="308"/>
      <c r="F222" s="308"/>
      <c r="G222" s="308"/>
      <c r="H222" s="308"/>
      <c r="I222" s="308"/>
      <c r="J222" s="308"/>
      <c r="K222" s="308"/>
      <c r="L222" s="308"/>
      <c r="M222" s="308"/>
      <c r="N222" s="308"/>
      <c r="O222" s="308"/>
      <c r="P222" s="308"/>
      <c r="Q222" s="309"/>
    </row>
    <row r="223" spans="1:17" ht="15" customHeight="1" x14ac:dyDescent="0.25">
      <c r="A223" s="206"/>
      <c r="B223" s="307" t="s">
        <v>4137</v>
      </c>
      <c r="C223" s="308"/>
      <c r="D223" s="308"/>
      <c r="E223" s="308"/>
      <c r="F223" s="308"/>
      <c r="G223" s="308"/>
      <c r="H223" s="308"/>
      <c r="I223" s="308"/>
      <c r="J223" s="308"/>
      <c r="K223" s="308"/>
      <c r="L223" s="308"/>
      <c r="M223" s="308"/>
      <c r="N223" s="308"/>
      <c r="O223" s="308"/>
      <c r="P223" s="308"/>
      <c r="Q223" s="309"/>
    </row>
    <row r="224" spans="1:17" ht="15" customHeight="1" x14ac:dyDescent="0.25">
      <c r="A224" s="206"/>
      <c r="B224" s="307" t="s">
        <v>4138</v>
      </c>
      <c r="C224" s="308"/>
      <c r="D224" s="308"/>
      <c r="E224" s="308"/>
      <c r="F224" s="308"/>
      <c r="G224" s="308"/>
      <c r="H224" s="308"/>
      <c r="I224" s="308"/>
      <c r="J224" s="308"/>
      <c r="K224" s="308"/>
      <c r="L224" s="308"/>
      <c r="M224" s="308"/>
      <c r="N224" s="308"/>
      <c r="O224" s="308"/>
      <c r="P224" s="308"/>
      <c r="Q224" s="309"/>
    </row>
    <row r="225" spans="1:17" ht="15" customHeight="1" x14ac:dyDescent="0.25">
      <c r="A225" s="206"/>
      <c r="B225" s="307" t="s">
        <v>4139</v>
      </c>
      <c r="C225" s="308"/>
      <c r="D225" s="308"/>
      <c r="E225" s="308"/>
      <c r="F225" s="308"/>
      <c r="G225" s="308"/>
      <c r="H225" s="308"/>
      <c r="I225" s="308"/>
      <c r="J225" s="308"/>
      <c r="K225" s="308"/>
      <c r="L225" s="308"/>
      <c r="M225" s="308"/>
      <c r="N225" s="308"/>
      <c r="O225" s="308"/>
      <c r="P225" s="308"/>
      <c r="Q225" s="309"/>
    </row>
    <row r="226" spans="1:17" ht="15" customHeight="1" x14ac:dyDescent="0.25">
      <c r="A226" s="206"/>
      <c r="B226" s="307" t="s">
        <v>4140</v>
      </c>
      <c r="C226" s="308"/>
      <c r="D226" s="308"/>
      <c r="E226" s="308"/>
      <c r="F226" s="308"/>
      <c r="G226" s="308"/>
      <c r="H226" s="308"/>
      <c r="I226" s="308"/>
      <c r="J226" s="308"/>
      <c r="K226" s="308"/>
      <c r="L226" s="308"/>
      <c r="M226" s="308"/>
      <c r="N226" s="308"/>
      <c r="O226" s="308"/>
      <c r="P226" s="308"/>
      <c r="Q226" s="309"/>
    </row>
    <row r="227" spans="1:17" ht="15" customHeight="1" x14ac:dyDescent="0.25">
      <c r="A227" s="206"/>
      <c r="B227" s="307" t="s">
        <v>4141</v>
      </c>
      <c r="C227" s="308"/>
      <c r="D227" s="308"/>
      <c r="E227" s="308"/>
      <c r="F227" s="308"/>
      <c r="G227" s="308"/>
      <c r="H227" s="308"/>
      <c r="I227" s="308"/>
      <c r="J227" s="308"/>
      <c r="K227" s="308"/>
      <c r="L227" s="308"/>
      <c r="M227" s="308"/>
      <c r="N227" s="308"/>
      <c r="O227" s="308"/>
      <c r="P227" s="308"/>
      <c r="Q227" s="309"/>
    </row>
    <row r="228" spans="1:17" ht="15" customHeight="1" x14ac:dyDescent="0.25">
      <c r="A228" s="206"/>
      <c r="B228" s="307" t="s">
        <v>4142</v>
      </c>
      <c r="C228" s="308"/>
      <c r="D228" s="308"/>
      <c r="E228" s="308"/>
      <c r="F228" s="308"/>
      <c r="G228" s="308"/>
      <c r="H228" s="308"/>
      <c r="I228" s="308"/>
      <c r="J228" s="308"/>
      <c r="K228" s="308"/>
      <c r="L228" s="308"/>
      <c r="M228" s="308"/>
      <c r="N228" s="308"/>
      <c r="O228" s="308"/>
      <c r="P228" s="308"/>
      <c r="Q228" s="309"/>
    </row>
    <row r="229" spans="1:17" ht="15" customHeight="1" x14ac:dyDescent="0.25">
      <c r="A229" s="206"/>
      <c r="B229" s="307" t="s">
        <v>4143</v>
      </c>
      <c r="C229" s="308"/>
      <c r="D229" s="308"/>
      <c r="E229" s="308"/>
      <c r="F229" s="308"/>
      <c r="G229" s="308"/>
      <c r="H229" s="308"/>
      <c r="I229" s="308"/>
      <c r="J229" s="308"/>
      <c r="K229" s="308"/>
      <c r="L229" s="308"/>
      <c r="M229" s="308"/>
      <c r="N229" s="308"/>
      <c r="O229" s="308"/>
      <c r="P229" s="308"/>
      <c r="Q229" s="309"/>
    </row>
    <row r="230" spans="1:17" ht="15" customHeight="1" x14ac:dyDescent="0.25">
      <c r="A230" s="206"/>
      <c r="B230" s="307" t="s">
        <v>4144</v>
      </c>
      <c r="C230" s="308"/>
      <c r="D230" s="308"/>
      <c r="E230" s="308"/>
      <c r="F230" s="308"/>
      <c r="G230" s="308"/>
      <c r="H230" s="308"/>
      <c r="I230" s="308"/>
      <c r="J230" s="308"/>
      <c r="K230" s="308"/>
      <c r="L230" s="308"/>
      <c r="M230" s="308"/>
      <c r="N230" s="308"/>
      <c r="O230" s="308"/>
      <c r="P230" s="308"/>
      <c r="Q230" s="309"/>
    </row>
    <row r="231" spans="1:17" ht="15" customHeight="1" x14ac:dyDescent="0.25">
      <c r="A231" s="206"/>
      <c r="B231" s="307" t="s">
        <v>4686</v>
      </c>
      <c r="C231" s="308"/>
      <c r="D231" s="308"/>
      <c r="E231" s="308"/>
      <c r="F231" s="308"/>
      <c r="G231" s="308"/>
      <c r="H231" s="308"/>
      <c r="I231" s="308"/>
      <c r="J231" s="308"/>
      <c r="K231" s="308"/>
      <c r="L231" s="308"/>
      <c r="M231" s="308"/>
      <c r="N231" s="308"/>
      <c r="O231" s="308"/>
      <c r="P231" s="308"/>
      <c r="Q231" s="309"/>
    </row>
    <row r="232" spans="1:17" ht="15" customHeight="1" x14ac:dyDescent="0.25">
      <c r="A232" s="206"/>
      <c r="B232" s="307" t="s">
        <v>4687</v>
      </c>
      <c r="C232" s="308"/>
      <c r="D232" s="308"/>
      <c r="E232" s="308"/>
      <c r="F232" s="308"/>
      <c r="G232" s="308"/>
      <c r="H232" s="308"/>
      <c r="I232" s="308"/>
      <c r="J232" s="308"/>
      <c r="K232" s="308"/>
      <c r="L232" s="308"/>
      <c r="M232" s="308"/>
      <c r="N232" s="308"/>
      <c r="O232" s="308"/>
      <c r="P232" s="308"/>
      <c r="Q232" s="309"/>
    </row>
    <row r="233" spans="1:17" ht="15" customHeight="1" x14ac:dyDescent="0.25">
      <c r="A233" s="206"/>
      <c r="B233" s="307" t="s">
        <v>4688</v>
      </c>
      <c r="C233" s="308"/>
      <c r="D233" s="308"/>
      <c r="E233" s="308"/>
      <c r="F233" s="308"/>
      <c r="G233" s="308"/>
      <c r="H233" s="308"/>
      <c r="I233" s="308"/>
      <c r="J233" s="308"/>
      <c r="K233" s="308"/>
      <c r="L233" s="308"/>
      <c r="M233" s="308"/>
      <c r="N233" s="308"/>
      <c r="O233" s="308"/>
      <c r="P233" s="308"/>
      <c r="Q233" s="309"/>
    </row>
    <row r="234" spans="1:17" ht="15" customHeight="1" x14ac:dyDescent="0.25">
      <c r="A234" s="206"/>
      <c r="B234" s="307" t="s">
        <v>4689</v>
      </c>
      <c r="C234" s="308"/>
      <c r="D234" s="308"/>
      <c r="E234" s="308"/>
      <c r="F234" s="308"/>
      <c r="G234" s="308"/>
      <c r="H234" s="308"/>
      <c r="I234" s="308"/>
      <c r="J234" s="308"/>
      <c r="K234" s="308"/>
      <c r="L234" s="308"/>
      <c r="M234" s="308"/>
      <c r="N234" s="308"/>
      <c r="O234" s="308"/>
      <c r="P234" s="308"/>
      <c r="Q234" s="309"/>
    </row>
    <row r="235" spans="1:17" x14ac:dyDescent="0.25">
      <c r="A235" s="206"/>
      <c r="B235" s="307" t="s">
        <v>4145</v>
      </c>
      <c r="C235" s="308"/>
      <c r="D235" s="308"/>
      <c r="E235" s="308"/>
      <c r="F235" s="308"/>
      <c r="G235" s="308"/>
      <c r="H235" s="308"/>
      <c r="I235" s="308"/>
      <c r="J235" s="308"/>
      <c r="K235" s="308"/>
      <c r="L235" s="308"/>
      <c r="M235" s="308"/>
      <c r="N235" s="308"/>
      <c r="O235" s="308"/>
      <c r="P235" s="308"/>
      <c r="Q235" s="309"/>
    </row>
    <row r="236" spans="1:17" ht="15" customHeight="1" x14ac:dyDescent="0.25">
      <c r="A236" s="206"/>
      <c r="B236" s="307" t="s">
        <v>4146</v>
      </c>
      <c r="C236" s="308"/>
      <c r="D236" s="308"/>
      <c r="E236" s="308"/>
      <c r="F236" s="308"/>
      <c r="G236" s="308"/>
      <c r="H236" s="308"/>
      <c r="I236" s="308"/>
      <c r="J236" s="308"/>
      <c r="K236" s="308"/>
      <c r="L236" s="308"/>
      <c r="M236" s="308"/>
      <c r="N236" s="308"/>
      <c r="O236" s="308"/>
      <c r="P236" s="308"/>
      <c r="Q236" s="309"/>
    </row>
    <row r="237" spans="1:17" ht="15" customHeight="1" x14ac:dyDescent="0.25">
      <c r="A237" s="206"/>
      <c r="B237" s="307" t="s">
        <v>4147</v>
      </c>
      <c r="C237" s="308"/>
      <c r="D237" s="308"/>
      <c r="E237" s="308"/>
      <c r="F237" s="308"/>
      <c r="G237" s="308"/>
      <c r="H237" s="308"/>
      <c r="I237" s="308"/>
      <c r="J237" s="308"/>
      <c r="K237" s="308"/>
      <c r="L237" s="308"/>
      <c r="M237" s="308"/>
      <c r="N237" s="308"/>
      <c r="O237" s="308"/>
      <c r="P237" s="308"/>
      <c r="Q237" s="309"/>
    </row>
    <row r="238" spans="1:17" ht="15" customHeight="1" x14ac:dyDescent="0.25">
      <c r="A238" s="206"/>
      <c r="B238" s="307" t="s">
        <v>4148</v>
      </c>
      <c r="C238" s="308"/>
      <c r="D238" s="308"/>
      <c r="E238" s="308"/>
      <c r="F238" s="308"/>
      <c r="G238" s="308"/>
      <c r="H238" s="308"/>
      <c r="I238" s="308"/>
      <c r="J238" s="308"/>
      <c r="K238" s="308"/>
      <c r="L238" s="308"/>
      <c r="M238" s="308"/>
      <c r="N238" s="308"/>
      <c r="O238" s="308"/>
      <c r="P238" s="308"/>
      <c r="Q238" s="309"/>
    </row>
    <row r="239" spans="1:17" ht="15" customHeight="1" x14ac:dyDescent="0.25">
      <c r="A239" s="206"/>
      <c r="B239" s="307" t="s">
        <v>4149</v>
      </c>
      <c r="C239" s="308"/>
      <c r="D239" s="308"/>
      <c r="E239" s="308"/>
      <c r="F239" s="308"/>
      <c r="G239" s="308"/>
      <c r="H239" s="308"/>
      <c r="I239" s="308"/>
      <c r="J239" s="308"/>
      <c r="K239" s="308"/>
      <c r="L239" s="308"/>
      <c r="M239" s="308"/>
      <c r="N239" s="308"/>
      <c r="O239" s="308"/>
      <c r="P239" s="308"/>
      <c r="Q239" s="309"/>
    </row>
    <row r="240" spans="1:17" ht="15" customHeight="1" x14ac:dyDescent="0.25">
      <c r="A240" s="206"/>
      <c r="B240" s="307" t="s">
        <v>4150</v>
      </c>
      <c r="C240" s="308"/>
      <c r="D240" s="308"/>
      <c r="E240" s="308"/>
      <c r="F240" s="308"/>
      <c r="G240" s="308"/>
      <c r="H240" s="308"/>
      <c r="I240" s="308"/>
      <c r="J240" s="308"/>
      <c r="K240" s="308"/>
      <c r="L240" s="308"/>
      <c r="M240" s="308"/>
      <c r="N240" s="308"/>
      <c r="O240" s="308"/>
      <c r="P240" s="308"/>
      <c r="Q240" s="309"/>
    </row>
    <row r="241" spans="1:17" ht="15" customHeight="1" x14ac:dyDescent="0.25">
      <c r="A241" s="206"/>
      <c r="B241" s="307" t="s">
        <v>4151</v>
      </c>
      <c r="C241" s="308"/>
      <c r="D241" s="308"/>
      <c r="E241" s="308"/>
      <c r="F241" s="308"/>
      <c r="G241" s="308"/>
      <c r="H241" s="308"/>
      <c r="I241" s="308"/>
      <c r="J241" s="308"/>
      <c r="K241" s="308"/>
      <c r="L241" s="308"/>
      <c r="M241" s="308"/>
      <c r="N241" s="308"/>
      <c r="O241" s="308"/>
      <c r="P241" s="308"/>
      <c r="Q241" s="309"/>
    </row>
    <row r="242" spans="1:17" ht="15" customHeight="1" x14ac:dyDescent="0.25">
      <c r="A242" s="206"/>
      <c r="B242" s="307" t="s">
        <v>4690</v>
      </c>
      <c r="C242" s="308"/>
      <c r="D242" s="308"/>
      <c r="E242" s="308"/>
      <c r="F242" s="308"/>
      <c r="G242" s="308"/>
      <c r="H242" s="308"/>
      <c r="I242" s="308"/>
      <c r="J242" s="308"/>
      <c r="K242" s="308"/>
      <c r="L242" s="308"/>
      <c r="M242" s="308"/>
      <c r="N242" s="308"/>
      <c r="O242" s="308"/>
      <c r="P242" s="308"/>
      <c r="Q242" s="309"/>
    </row>
    <row r="243" spans="1:17" ht="15" customHeight="1" x14ac:dyDescent="0.25">
      <c r="A243" s="206"/>
      <c r="B243" s="307" t="s">
        <v>4691</v>
      </c>
      <c r="C243" s="308"/>
      <c r="D243" s="308"/>
      <c r="E243" s="308"/>
      <c r="F243" s="308"/>
      <c r="G243" s="308"/>
      <c r="H243" s="308"/>
      <c r="I243" s="308"/>
      <c r="J243" s="308"/>
      <c r="K243" s="308"/>
      <c r="L243" s="308"/>
      <c r="M243" s="308"/>
      <c r="N243" s="308"/>
      <c r="O243" s="308"/>
      <c r="P243" s="308"/>
      <c r="Q243" s="309"/>
    </row>
    <row r="244" spans="1:17" ht="15" customHeight="1" x14ac:dyDescent="0.25">
      <c r="A244" s="206"/>
      <c r="B244" s="307" t="s">
        <v>4692</v>
      </c>
      <c r="C244" s="308"/>
      <c r="D244" s="308"/>
      <c r="E244" s="308"/>
      <c r="F244" s="308"/>
      <c r="G244" s="308"/>
      <c r="H244" s="308"/>
      <c r="I244" s="308"/>
      <c r="J244" s="308"/>
      <c r="K244" s="308"/>
      <c r="L244" s="308"/>
      <c r="M244" s="308"/>
      <c r="N244" s="308"/>
      <c r="O244" s="308"/>
      <c r="P244" s="308"/>
      <c r="Q244" s="309"/>
    </row>
    <row r="245" spans="1:17" ht="15" customHeight="1" x14ac:dyDescent="0.25">
      <c r="A245" s="206"/>
      <c r="B245" s="307" t="s">
        <v>4693</v>
      </c>
      <c r="C245" s="308"/>
      <c r="D245" s="308"/>
      <c r="E245" s="308"/>
      <c r="F245" s="308"/>
      <c r="G245" s="308"/>
      <c r="H245" s="308"/>
      <c r="I245" s="308"/>
      <c r="J245" s="308"/>
      <c r="K245" s="308"/>
      <c r="L245" s="308"/>
      <c r="M245" s="308"/>
      <c r="N245" s="308"/>
      <c r="O245" s="308"/>
      <c r="P245" s="308"/>
      <c r="Q245" s="309"/>
    </row>
    <row r="246" spans="1:17" s="28" customFormat="1" ht="30" x14ac:dyDescent="0.25">
      <c r="A246" s="209"/>
      <c r="B246" s="210">
        <v>20201001</v>
      </c>
      <c r="C246" s="193" t="s">
        <v>3758</v>
      </c>
      <c r="D246" s="211"/>
      <c r="E246" s="210"/>
      <c r="F246" s="211"/>
      <c r="G246" s="211"/>
      <c r="H246" s="211"/>
      <c r="I246" s="211"/>
      <c r="J246" s="211"/>
      <c r="K246" s="211"/>
      <c r="L246" s="211"/>
      <c r="M246" s="211"/>
      <c r="N246" s="211"/>
      <c r="O246" s="211"/>
      <c r="P246" s="211"/>
      <c r="Q246" s="211"/>
    </row>
    <row r="247" spans="1:17" ht="90" x14ac:dyDescent="0.25">
      <c r="A247" s="207" t="s">
        <v>4754</v>
      </c>
      <c r="B247" s="196">
        <v>20201010</v>
      </c>
      <c r="C247" s="197" t="s">
        <v>126</v>
      </c>
      <c r="D247" s="196" t="s">
        <v>3681</v>
      </c>
      <c r="E247" s="198"/>
      <c r="F247" s="199">
        <f>IF(D247 &lt;&gt; "",VLOOKUP(D247,'Parâmetro - Portes e Uco'!$A$13:$E$54,3,0),"")</f>
        <v>4119.7032840406137</v>
      </c>
      <c r="G247" s="200"/>
      <c r="H247" s="201"/>
      <c r="I247" s="196"/>
      <c r="J247" s="202">
        <v>0</v>
      </c>
      <c r="K247" s="202"/>
      <c r="L247" s="203"/>
      <c r="M247" s="204"/>
      <c r="N247" s="199"/>
      <c r="O247" s="201">
        <v>0</v>
      </c>
      <c r="P247" s="201"/>
      <c r="Q247" s="205">
        <f t="shared" ref="Q247:Q257" si="7">F247+H247+K247+N247+P247</f>
        <v>4119.7032840406137</v>
      </c>
    </row>
    <row r="248" spans="1:17" ht="30" x14ac:dyDescent="0.25">
      <c r="A248" s="207" t="s">
        <v>4754</v>
      </c>
      <c r="B248" s="196">
        <v>20201028</v>
      </c>
      <c r="C248" s="197" t="s">
        <v>127</v>
      </c>
      <c r="D248" s="196" t="s">
        <v>3667</v>
      </c>
      <c r="E248" s="198"/>
      <c r="F248" s="199">
        <f>IF(D248 &lt;&gt; "",VLOOKUP(D248,'Parâmetro - Portes e Uco'!$A$13:$E$54,3,0),"")</f>
        <v>100.71624984422843</v>
      </c>
      <c r="G248" s="200"/>
      <c r="H248" s="201"/>
      <c r="I248" s="196"/>
      <c r="J248" s="202">
        <v>0</v>
      </c>
      <c r="K248" s="202"/>
      <c r="L248" s="203"/>
      <c r="M248" s="204"/>
      <c r="N248" s="199"/>
      <c r="O248" s="201">
        <v>0</v>
      </c>
      <c r="P248" s="201"/>
      <c r="Q248" s="205">
        <f t="shared" si="7"/>
        <v>100.71624984422843</v>
      </c>
    </row>
    <row r="249" spans="1:17" ht="60" x14ac:dyDescent="0.25">
      <c r="A249" s="207" t="s">
        <v>4754</v>
      </c>
      <c r="B249" s="196">
        <v>20201036</v>
      </c>
      <c r="C249" s="197" t="s">
        <v>130</v>
      </c>
      <c r="D249" s="196" t="s">
        <v>3668</v>
      </c>
      <c r="E249" s="198"/>
      <c r="F249" s="199">
        <f>IF(D249 &lt;&gt; "",VLOOKUP(D249,'Parâmetro - Portes e Uco'!$A$13:$E$54,3,0),"")</f>
        <v>162.8729406839584</v>
      </c>
      <c r="G249" s="200"/>
      <c r="H249" s="201"/>
      <c r="I249" s="196"/>
      <c r="J249" s="202">
        <v>0</v>
      </c>
      <c r="K249" s="202"/>
      <c r="L249" s="203"/>
      <c r="M249" s="204"/>
      <c r="N249" s="199"/>
      <c r="O249" s="201">
        <v>0</v>
      </c>
      <c r="P249" s="201"/>
      <c r="Q249" s="205">
        <f t="shared" si="7"/>
        <v>162.8729406839584</v>
      </c>
    </row>
    <row r="250" spans="1:17" ht="75" x14ac:dyDescent="0.25">
      <c r="A250" s="207" t="s">
        <v>4754</v>
      </c>
      <c r="B250" s="196">
        <v>20201044</v>
      </c>
      <c r="C250" s="197" t="s">
        <v>129</v>
      </c>
      <c r="D250" s="196" t="s">
        <v>3669</v>
      </c>
      <c r="E250" s="198"/>
      <c r="F250" s="199">
        <f>IF(D250 &lt;&gt; "",VLOOKUP(D250,'Parâmetro - Portes e Uco'!$A$13:$E$54,3,0),"")</f>
        <v>76.407249227375388</v>
      </c>
      <c r="G250" s="200"/>
      <c r="H250" s="201"/>
      <c r="I250" s="196"/>
      <c r="J250" s="202">
        <v>0</v>
      </c>
      <c r="K250" s="202"/>
      <c r="L250" s="203"/>
      <c r="M250" s="204"/>
      <c r="N250" s="199"/>
      <c r="O250" s="201">
        <v>0</v>
      </c>
      <c r="P250" s="201"/>
      <c r="Q250" s="205">
        <f t="shared" si="7"/>
        <v>76.407249227375388</v>
      </c>
    </row>
    <row r="251" spans="1:17" ht="75" x14ac:dyDescent="0.25">
      <c r="A251" s="207" t="s">
        <v>4754</v>
      </c>
      <c r="B251" s="196">
        <v>20201052</v>
      </c>
      <c r="C251" s="197" t="s">
        <v>134</v>
      </c>
      <c r="D251" s="196" t="s">
        <v>3691</v>
      </c>
      <c r="E251" s="198"/>
      <c r="F251" s="199">
        <f>IF(D251 &lt;&gt; "",VLOOKUP(D251,'Parâmetro - Portes e Uco'!$A$13:$E$54,3,0),"")</f>
        <v>377.71230242628701</v>
      </c>
      <c r="G251" s="200"/>
      <c r="H251" s="201"/>
      <c r="I251" s="196"/>
      <c r="J251" s="202">
        <v>0</v>
      </c>
      <c r="K251" s="202"/>
      <c r="L251" s="203"/>
      <c r="M251" s="204"/>
      <c r="N251" s="199"/>
      <c r="O251" s="201">
        <v>0</v>
      </c>
      <c r="P251" s="201"/>
      <c r="Q251" s="205">
        <f t="shared" si="7"/>
        <v>377.71230242628701</v>
      </c>
    </row>
    <row r="252" spans="1:17" ht="60" x14ac:dyDescent="0.25">
      <c r="A252" s="207" t="s">
        <v>4754</v>
      </c>
      <c r="B252" s="196">
        <v>20201060</v>
      </c>
      <c r="C252" s="197" t="s">
        <v>135</v>
      </c>
      <c r="D252" s="196" t="s">
        <v>3678</v>
      </c>
      <c r="E252" s="198"/>
      <c r="F252" s="199">
        <f>IF(D252 &lt;&gt; "",VLOOKUP(D252,'Parâmetro - Portes e Uco'!$A$13:$E$54,3,0),"")</f>
        <v>119.19847265595725</v>
      </c>
      <c r="G252" s="200"/>
      <c r="H252" s="201"/>
      <c r="I252" s="196"/>
      <c r="J252" s="202">
        <v>0</v>
      </c>
      <c r="K252" s="202"/>
      <c r="L252" s="203"/>
      <c r="M252" s="204"/>
      <c r="N252" s="199"/>
      <c r="O252" s="201">
        <v>0</v>
      </c>
      <c r="P252" s="201"/>
      <c r="Q252" s="205">
        <f t="shared" si="7"/>
        <v>119.19847265595725</v>
      </c>
    </row>
    <row r="253" spans="1:17" ht="105" x14ac:dyDescent="0.25">
      <c r="A253" s="207" t="s">
        <v>4754</v>
      </c>
      <c r="B253" s="196">
        <v>20201087</v>
      </c>
      <c r="C253" s="197" t="s">
        <v>136</v>
      </c>
      <c r="D253" s="196" t="s">
        <v>3670</v>
      </c>
      <c r="E253" s="198"/>
      <c r="F253" s="199">
        <f>IF(D253 &lt;&gt; "",VLOOKUP(D253,'Parâmetro - Portes e Uco'!$A$13:$E$54,3,0),"")</f>
        <v>238.38376255669928</v>
      </c>
      <c r="G253" s="200"/>
      <c r="H253" s="201"/>
      <c r="I253" s="196"/>
      <c r="J253" s="202">
        <v>0</v>
      </c>
      <c r="K253" s="202"/>
      <c r="L253" s="203"/>
      <c r="M253" s="204"/>
      <c r="N253" s="199"/>
      <c r="O253" s="201">
        <v>0</v>
      </c>
      <c r="P253" s="201"/>
      <c r="Q253" s="205">
        <f t="shared" si="7"/>
        <v>238.38376255669928</v>
      </c>
    </row>
    <row r="254" spans="1:17" ht="60" x14ac:dyDescent="0.25">
      <c r="A254" s="207" t="s">
        <v>4754</v>
      </c>
      <c r="B254" s="196">
        <v>20201095</v>
      </c>
      <c r="C254" s="197" t="s">
        <v>128</v>
      </c>
      <c r="D254" s="196" t="s">
        <v>3669</v>
      </c>
      <c r="E254" s="198"/>
      <c r="F254" s="199">
        <f>IF(D254 &lt;&gt; "",VLOOKUP(D254,'Parâmetro - Portes e Uco'!$A$13:$E$54,3,0),"")</f>
        <v>76.407249227375388</v>
      </c>
      <c r="G254" s="200"/>
      <c r="H254" s="201"/>
      <c r="I254" s="196"/>
      <c r="J254" s="202">
        <v>0</v>
      </c>
      <c r="K254" s="202"/>
      <c r="L254" s="203"/>
      <c r="M254" s="204"/>
      <c r="N254" s="199"/>
      <c r="O254" s="201">
        <v>0</v>
      </c>
      <c r="P254" s="201"/>
      <c r="Q254" s="205">
        <f t="shared" si="7"/>
        <v>76.407249227375388</v>
      </c>
    </row>
    <row r="255" spans="1:17" ht="30" x14ac:dyDescent="0.25">
      <c r="A255" s="207" t="s">
        <v>4754</v>
      </c>
      <c r="B255" s="196">
        <v>20201109</v>
      </c>
      <c r="C255" s="197" t="s">
        <v>131</v>
      </c>
      <c r="D255" s="196" t="s">
        <v>3667</v>
      </c>
      <c r="E255" s="198"/>
      <c r="F255" s="199">
        <f>IF(D255 &lt;&gt; "",VLOOKUP(D255,'Parâmetro - Portes e Uco'!$A$13:$E$54,3,0),"")</f>
        <v>100.71624984422843</v>
      </c>
      <c r="G255" s="200"/>
      <c r="H255" s="201"/>
      <c r="I255" s="196"/>
      <c r="J255" s="202">
        <v>0</v>
      </c>
      <c r="K255" s="202"/>
      <c r="L255" s="203"/>
      <c r="M255" s="204"/>
      <c r="N255" s="199"/>
      <c r="O255" s="201">
        <v>0</v>
      </c>
      <c r="P255" s="201"/>
      <c r="Q255" s="205">
        <f t="shared" si="7"/>
        <v>100.71624984422843</v>
      </c>
    </row>
    <row r="256" spans="1:17" ht="30" x14ac:dyDescent="0.25">
      <c r="A256" s="207" t="s">
        <v>4754</v>
      </c>
      <c r="B256" s="196">
        <v>20201117</v>
      </c>
      <c r="C256" s="197" t="s">
        <v>132</v>
      </c>
      <c r="D256" s="196" t="s">
        <v>3668</v>
      </c>
      <c r="E256" s="198"/>
      <c r="F256" s="199">
        <f>IF(D256 &lt;&gt; "",VLOOKUP(D256,'Parâmetro - Portes e Uco'!$A$13:$E$54,3,0),"")</f>
        <v>162.8729406839584</v>
      </c>
      <c r="G256" s="200"/>
      <c r="H256" s="201"/>
      <c r="I256" s="196"/>
      <c r="J256" s="202">
        <v>0</v>
      </c>
      <c r="K256" s="202"/>
      <c r="L256" s="203"/>
      <c r="M256" s="204"/>
      <c r="N256" s="199"/>
      <c r="O256" s="201">
        <v>0</v>
      </c>
      <c r="P256" s="201"/>
      <c r="Q256" s="205">
        <f t="shared" si="7"/>
        <v>162.8729406839584</v>
      </c>
    </row>
    <row r="257" spans="1:17" ht="30" x14ac:dyDescent="0.25">
      <c r="A257" s="207" t="s">
        <v>4754</v>
      </c>
      <c r="B257" s="196">
        <v>20201125</v>
      </c>
      <c r="C257" s="197" t="s">
        <v>133</v>
      </c>
      <c r="D257" s="196" t="s">
        <v>3674</v>
      </c>
      <c r="E257" s="198"/>
      <c r="F257" s="199">
        <f>IF(D257 &lt;&gt; "",VLOOKUP(D257,'Parâmetro - Portes e Uco'!$A$13:$E$54,3,0),"")</f>
        <v>208.11615658256991</v>
      </c>
      <c r="G257" s="200"/>
      <c r="H257" s="201"/>
      <c r="I257" s="196"/>
      <c r="J257" s="202">
        <v>0</v>
      </c>
      <c r="K257" s="202"/>
      <c r="L257" s="203"/>
      <c r="M257" s="204"/>
      <c r="N257" s="199"/>
      <c r="O257" s="201">
        <v>0</v>
      </c>
      <c r="P257" s="201"/>
      <c r="Q257" s="205">
        <f t="shared" si="7"/>
        <v>208.11615658256991</v>
      </c>
    </row>
    <row r="258" spans="1:17" s="28" customFormat="1" x14ac:dyDescent="0.25">
      <c r="A258" s="209"/>
      <c r="B258" s="210">
        <v>20201990</v>
      </c>
      <c r="C258" s="193" t="s">
        <v>3743</v>
      </c>
      <c r="D258" s="211"/>
      <c r="E258" s="210"/>
      <c r="F258" s="211"/>
      <c r="G258" s="211"/>
      <c r="H258" s="211"/>
      <c r="I258" s="211"/>
      <c r="J258" s="211"/>
      <c r="K258" s="211"/>
      <c r="L258" s="211"/>
      <c r="M258" s="211"/>
      <c r="N258" s="211"/>
      <c r="O258" s="211"/>
      <c r="P258" s="211"/>
      <c r="Q258" s="211"/>
    </row>
    <row r="259" spans="1:17" ht="15" customHeight="1" x14ac:dyDescent="0.25">
      <c r="A259" s="206"/>
      <c r="B259" s="307" t="s">
        <v>4152</v>
      </c>
      <c r="C259" s="308"/>
      <c r="D259" s="308"/>
      <c r="E259" s="308"/>
      <c r="F259" s="308"/>
      <c r="G259" s="308"/>
      <c r="H259" s="308"/>
      <c r="I259" s="308"/>
      <c r="J259" s="308"/>
      <c r="K259" s="308"/>
      <c r="L259" s="308"/>
      <c r="M259" s="308"/>
      <c r="N259" s="308"/>
      <c r="O259" s="308"/>
      <c r="P259" s="308"/>
      <c r="Q259" s="309"/>
    </row>
    <row r="260" spans="1:17" ht="15" customHeight="1" x14ac:dyDescent="0.25">
      <c r="A260" s="206"/>
      <c r="B260" s="307" t="s">
        <v>4153</v>
      </c>
      <c r="C260" s="308"/>
      <c r="D260" s="308"/>
      <c r="E260" s="308"/>
      <c r="F260" s="308"/>
      <c r="G260" s="308"/>
      <c r="H260" s="308"/>
      <c r="I260" s="308"/>
      <c r="J260" s="308"/>
      <c r="K260" s="308"/>
      <c r="L260" s="308"/>
      <c r="M260" s="308"/>
      <c r="N260" s="308"/>
      <c r="O260" s="308"/>
      <c r="P260" s="308"/>
      <c r="Q260" s="309"/>
    </row>
    <row r="261" spans="1:17" ht="15" customHeight="1" x14ac:dyDescent="0.25">
      <c r="A261" s="206"/>
      <c r="B261" s="307" t="s">
        <v>4154</v>
      </c>
      <c r="C261" s="308"/>
      <c r="D261" s="308"/>
      <c r="E261" s="308"/>
      <c r="F261" s="308"/>
      <c r="G261" s="308"/>
      <c r="H261" s="308"/>
      <c r="I261" s="308"/>
      <c r="J261" s="308"/>
      <c r="K261" s="308"/>
      <c r="L261" s="308"/>
      <c r="M261" s="308"/>
      <c r="N261" s="308"/>
      <c r="O261" s="308"/>
      <c r="P261" s="308"/>
      <c r="Q261" s="309"/>
    </row>
    <row r="262" spans="1:17" ht="15" customHeight="1" x14ac:dyDescent="0.25">
      <c r="A262" s="206"/>
      <c r="B262" s="307" t="s">
        <v>4155</v>
      </c>
      <c r="C262" s="308"/>
      <c r="D262" s="308"/>
      <c r="E262" s="308"/>
      <c r="F262" s="308"/>
      <c r="G262" s="308"/>
      <c r="H262" s="308"/>
      <c r="I262" s="308"/>
      <c r="J262" s="308"/>
      <c r="K262" s="308"/>
      <c r="L262" s="308"/>
      <c r="M262" s="308"/>
      <c r="N262" s="308"/>
      <c r="O262" s="308"/>
      <c r="P262" s="308"/>
      <c r="Q262" s="309"/>
    </row>
    <row r="263" spans="1:17" ht="15" customHeight="1" x14ac:dyDescent="0.25">
      <c r="A263" s="206"/>
      <c r="B263" s="307" t="s">
        <v>4156</v>
      </c>
      <c r="C263" s="308"/>
      <c r="D263" s="308"/>
      <c r="E263" s="308"/>
      <c r="F263" s="308"/>
      <c r="G263" s="308"/>
      <c r="H263" s="308"/>
      <c r="I263" s="308"/>
      <c r="J263" s="308"/>
      <c r="K263" s="308"/>
      <c r="L263" s="308"/>
      <c r="M263" s="308"/>
      <c r="N263" s="308"/>
      <c r="O263" s="308"/>
      <c r="P263" s="308"/>
      <c r="Q263" s="309"/>
    </row>
    <row r="264" spans="1:17" s="28" customFormat="1" x14ac:dyDescent="0.25">
      <c r="A264" s="209"/>
      <c r="B264" s="210">
        <v>20202008</v>
      </c>
      <c r="C264" s="193" t="s">
        <v>4123</v>
      </c>
      <c r="D264" s="211"/>
      <c r="E264" s="210"/>
      <c r="F264" s="211"/>
      <c r="G264" s="211"/>
      <c r="H264" s="211"/>
      <c r="I264" s="211"/>
      <c r="J264" s="211"/>
      <c r="K264" s="211"/>
      <c r="L264" s="211"/>
      <c r="M264" s="211"/>
      <c r="N264" s="211"/>
      <c r="O264" s="211"/>
      <c r="P264" s="211"/>
      <c r="Q264" s="211"/>
    </row>
    <row r="265" spans="1:17" ht="30" x14ac:dyDescent="0.25">
      <c r="A265" s="207" t="s">
        <v>4754</v>
      </c>
      <c r="B265" s="196">
        <v>20202016</v>
      </c>
      <c r="C265" s="197" t="s">
        <v>137</v>
      </c>
      <c r="D265" s="196" t="s">
        <v>3677</v>
      </c>
      <c r="E265" s="198"/>
      <c r="F265" s="199">
        <f>IF(D265 &lt;&gt; "",VLOOKUP(D265,'Parâmetro - Portes e Uco'!$A$13:$E$54,3,0),"")</f>
        <v>38.190441858472475</v>
      </c>
      <c r="G265" s="200"/>
      <c r="H265" s="201"/>
      <c r="I265" s="196"/>
      <c r="J265" s="202">
        <v>0</v>
      </c>
      <c r="K265" s="202"/>
      <c r="L265" s="203">
        <v>1.74</v>
      </c>
      <c r="M265" s="204">
        <v>65</v>
      </c>
      <c r="N265" s="199">
        <f>(('Parâmetro - Portes e Uco'!$P$5*'TABELA HONORÁRIOS MÉDICOS2026'!M265)/100)*'TABELA HONORÁRIOS MÉDICOS2026'!L265</f>
        <v>20.528662033705601</v>
      </c>
      <c r="O265" s="201">
        <v>0</v>
      </c>
      <c r="P265" s="201"/>
      <c r="Q265" s="205">
        <f t="shared" ref="Q265:Q270" si="8">F265+H265+K265+N265+P265</f>
        <v>58.719103892178076</v>
      </c>
    </row>
    <row r="266" spans="1:17" ht="45" x14ac:dyDescent="0.25">
      <c r="A266" s="207" t="s">
        <v>4754</v>
      </c>
      <c r="B266" s="196">
        <v>20202024</v>
      </c>
      <c r="C266" s="197" t="s">
        <v>138</v>
      </c>
      <c r="D266" s="196" t="s">
        <v>3676</v>
      </c>
      <c r="E266" s="198"/>
      <c r="F266" s="199">
        <f>IF(D266 &lt;&gt; "",VLOOKUP(D266,'Parâmetro - Portes e Uco'!$A$13:$E$54,3,0),"")</f>
        <v>19.101812306843847</v>
      </c>
      <c r="G266" s="200"/>
      <c r="H266" s="201"/>
      <c r="I266" s="196"/>
      <c r="J266" s="202">
        <v>0</v>
      </c>
      <c r="K266" s="202"/>
      <c r="L266" s="203"/>
      <c r="M266" s="204"/>
      <c r="N266" s="199">
        <f>(('Parâmetro - Portes e Uco'!$Q$5*'TABELA HONORÁRIOS MÉDICOS2026'!M266)/100)*'TABELA HONORÁRIOS MÉDICOS2026'!L266</f>
        <v>0</v>
      </c>
      <c r="O266" s="201">
        <v>0</v>
      </c>
      <c r="P266" s="201"/>
      <c r="Q266" s="205">
        <f t="shared" si="8"/>
        <v>19.101812306843847</v>
      </c>
    </row>
    <row r="267" spans="1:17" ht="45" x14ac:dyDescent="0.25">
      <c r="A267" s="207" t="s">
        <v>4754</v>
      </c>
      <c r="B267" s="196">
        <v>20202032</v>
      </c>
      <c r="C267" s="197" t="s">
        <v>140</v>
      </c>
      <c r="D267" s="196" t="s">
        <v>3669</v>
      </c>
      <c r="E267" s="198"/>
      <c r="F267" s="199">
        <f>IF(D267 &lt;&gt; "",VLOOKUP(D267,'Parâmetro - Portes e Uco'!$A$13:$E$54,3,0),"")</f>
        <v>76.407249227375388</v>
      </c>
      <c r="G267" s="200"/>
      <c r="H267" s="201"/>
      <c r="I267" s="196"/>
      <c r="J267" s="202">
        <v>0</v>
      </c>
      <c r="K267" s="202"/>
      <c r="L267" s="203"/>
      <c r="M267" s="204"/>
      <c r="N267" s="199">
        <f>(('Parâmetro - Portes e Uco'!$Q$5*'TABELA HONORÁRIOS MÉDICOS2026'!M267)/100)*'TABELA HONORÁRIOS MÉDICOS2026'!L267</f>
        <v>0</v>
      </c>
      <c r="O267" s="201">
        <v>0</v>
      </c>
      <c r="P267" s="201"/>
      <c r="Q267" s="205">
        <f t="shared" si="8"/>
        <v>76.407249227375388</v>
      </c>
    </row>
    <row r="268" spans="1:17" ht="45" x14ac:dyDescent="0.25">
      <c r="A268" s="207" t="s">
        <v>4754</v>
      </c>
      <c r="B268" s="196">
        <v>20202040</v>
      </c>
      <c r="C268" s="197" t="s">
        <v>141</v>
      </c>
      <c r="D268" s="196" t="s">
        <v>3682</v>
      </c>
      <c r="E268" s="198"/>
      <c r="F268" s="199">
        <f>IF(D268 &lt;&gt; "",VLOOKUP(D268,'Parâmetro - Portes e Uco'!$A$13:$E$54,3,0),"")</f>
        <v>802.43430995002416</v>
      </c>
      <c r="G268" s="200"/>
      <c r="H268" s="201"/>
      <c r="I268" s="196"/>
      <c r="J268" s="202">
        <v>0</v>
      </c>
      <c r="K268" s="202"/>
      <c r="L268" s="203">
        <v>32</v>
      </c>
      <c r="M268" s="204">
        <v>75</v>
      </c>
      <c r="N268" s="199">
        <f>(('Parâmetro - Portes e Uco'!$P$5*'TABELA HONORÁRIOS MÉDICOS2026'!M268)/100)*'TABELA HONORÁRIOS MÉDICOS2026'!L268</f>
        <v>435.62147551629926</v>
      </c>
      <c r="O268" s="201">
        <v>0</v>
      </c>
      <c r="P268" s="201"/>
      <c r="Q268" s="205">
        <f t="shared" si="8"/>
        <v>1238.0557854663234</v>
      </c>
    </row>
    <row r="269" spans="1:17" ht="60" x14ac:dyDescent="0.25">
      <c r="A269" s="207" t="s">
        <v>4754</v>
      </c>
      <c r="B269" s="196">
        <v>20202059</v>
      </c>
      <c r="C269" s="197" t="s">
        <v>142</v>
      </c>
      <c r="D269" s="196" t="s">
        <v>3667</v>
      </c>
      <c r="E269" s="198"/>
      <c r="F269" s="199">
        <f>IF(D269 &lt;&gt; "",VLOOKUP(D269,'Parâmetro - Portes e Uco'!$A$13:$E$54,3,0),"")</f>
        <v>100.71624984422843</v>
      </c>
      <c r="G269" s="200"/>
      <c r="H269" s="201"/>
      <c r="I269" s="196"/>
      <c r="J269" s="202">
        <v>0</v>
      </c>
      <c r="K269" s="202"/>
      <c r="L269" s="203">
        <v>8.26</v>
      </c>
      <c r="M269" s="204">
        <v>75</v>
      </c>
      <c r="N269" s="199">
        <f>(('Parâmetro - Portes e Uco'!$P$5*'TABELA HONORÁRIOS MÉDICOS2026'!M269)/100)*'TABELA HONORÁRIOS MÉDICOS2026'!L269</f>
        <v>112.44479336764475</v>
      </c>
      <c r="O269" s="201">
        <v>0</v>
      </c>
      <c r="P269" s="201"/>
      <c r="Q269" s="205">
        <f t="shared" si="8"/>
        <v>213.16104321187316</v>
      </c>
    </row>
    <row r="270" spans="1:17" ht="45" x14ac:dyDescent="0.25">
      <c r="A270" s="207" t="s">
        <v>4754</v>
      </c>
      <c r="B270" s="196">
        <v>20202067</v>
      </c>
      <c r="C270" s="197" t="s">
        <v>139</v>
      </c>
      <c r="D270" s="196" t="s">
        <v>3667</v>
      </c>
      <c r="E270" s="198"/>
      <c r="F270" s="199">
        <f>IF(D270 &lt;&gt; "",VLOOKUP(D270,'Parâmetro - Portes e Uco'!$A$13:$E$54,3,0),"")</f>
        <v>100.71624984422843</v>
      </c>
      <c r="G270" s="200"/>
      <c r="H270" s="201"/>
      <c r="I270" s="196"/>
      <c r="J270" s="202">
        <v>0</v>
      </c>
      <c r="K270" s="202"/>
      <c r="L270" s="203"/>
      <c r="M270" s="204"/>
      <c r="N270" s="199">
        <f>(('Parâmetro - Portes e Uco'!$Q$5*'TABELA HONORÁRIOS MÉDICOS2026'!M270)/100)*'TABELA HONORÁRIOS MÉDICOS2026'!L270</f>
        <v>0</v>
      </c>
      <c r="O270" s="201">
        <v>0</v>
      </c>
      <c r="P270" s="201"/>
      <c r="Q270" s="205">
        <f t="shared" si="8"/>
        <v>100.71624984422843</v>
      </c>
    </row>
    <row r="271" spans="1:17" s="28" customFormat="1" ht="30" x14ac:dyDescent="0.25">
      <c r="A271" s="209"/>
      <c r="B271" s="210">
        <v>20203004</v>
      </c>
      <c r="C271" s="193" t="s">
        <v>3759</v>
      </c>
      <c r="D271" s="211"/>
      <c r="E271" s="210"/>
      <c r="F271" s="211"/>
      <c r="G271" s="211"/>
      <c r="H271" s="211"/>
      <c r="I271" s="211"/>
      <c r="J271" s="211"/>
      <c r="K271" s="211"/>
      <c r="L271" s="211"/>
      <c r="M271" s="211"/>
      <c r="N271" s="211"/>
      <c r="O271" s="211"/>
      <c r="P271" s="211"/>
      <c r="Q271" s="211"/>
    </row>
    <row r="272" spans="1:17" ht="60" x14ac:dyDescent="0.25">
      <c r="A272" s="207" t="s">
        <v>4754</v>
      </c>
      <c r="B272" s="196">
        <v>20203012</v>
      </c>
      <c r="C272" s="197" t="s">
        <v>144</v>
      </c>
      <c r="D272" s="196" t="s">
        <v>3677</v>
      </c>
      <c r="E272" s="198"/>
      <c r="F272" s="199">
        <f>IF(D272 &lt;&gt; "",VLOOKUP(D272,'Parâmetro - Portes e Uco'!$A$13:$E$54,3,0),"")</f>
        <v>38.190441858472475</v>
      </c>
      <c r="G272" s="200"/>
      <c r="H272" s="201"/>
      <c r="I272" s="196"/>
      <c r="J272" s="202">
        <v>0</v>
      </c>
      <c r="K272" s="202"/>
      <c r="L272" s="203">
        <v>0.44</v>
      </c>
      <c r="M272" s="204">
        <v>50</v>
      </c>
      <c r="N272" s="199">
        <f>(('Parâmetro - Portes e Uco'!$P$5*'TABELA HONORÁRIOS MÉDICOS2026'!M272)/100)*'TABELA HONORÁRIOS MÉDICOS2026'!L272</f>
        <v>3.99319685889941</v>
      </c>
      <c r="O272" s="201">
        <v>0</v>
      </c>
      <c r="P272" s="201"/>
      <c r="Q272" s="205">
        <f>F272+H272+K272+N272+P272</f>
        <v>42.183638717371885</v>
      </c>
    </row>
    <row r="273" spans="1:17" ht="75" x14ac:dyDescent="0.25">
      <c r="A273" s="207" t="s">
        <v>4754</v>
      </c>
      <c r="B273" s="196">
        <v>20203020</v>
      </c>
      <c r="C273" s="197" t="s">
        <v>145</v>
      </c>
      <c r="D273" s="196" t="s">
        <v>3675</v>
      </c>
      <c r="E273" s="198"/>
      <c r="F273" s="199">
        <f>IF(D273 &lt;&gt; "",VLOOKUP(D273,'Parâmetro - Portes e Uco'!$A$13:$E$54,3,0),"")</f>
        <v>57.305436920531527</v>
      </c>
      <c r="G273" s="200"/>
      <c r="H273" s="201"/>
      <c r="I273" s="196"/>
      <c r="J273" s="202">
        <v>0</v>
      </c>
      <c r="K273" s="202"/>
      <c r="L273" s="203"/>
      <c r="M273" s="204"/>
      <c r="N273" s="199">
        <f>(('Parâmetro - Portes e Uco'!$Q$5*'TABELA HONORÁRIOS MÉDICOS2026'!M273)/100)*'TABELA HONORÁRIOS MÉDICOS2026'!L273</f>
        <v>0</v>
      </c>
      <c r="O273" s="201">
        <v>0</v>
      </c>
      <c r="P273" s="201"/>
      <c r="Q273" s="205">
        <f>F273+H273+K273+N273+P273</f>
        <v>57.305436920531527</v>
      </c>
    </row>
    <row r="274" spans="1:17" ht="45" x14ac:dyDescent="0.25">
      <c r="A274" s="207" t="s">
        <v>4754</v>
      </c>
      <c r="B274" s="196">
        <v>20203047</v>
      </c>
      <c r="C274" s="197" t="s">
        <v>143</v>
      </c>
      <c r="D274" s="196" t="s">
        <v>3677</v>
      </c>
      <c r="E274" s="198"/>
      <c r="F274" s="199">
        <f>IF(D274 &lt;&gt; "",VLOOKUP(D274,'Parâmetro - Portes e Uco'!$A$13:$E$54,3,0),"")</f>
        <v>38.190441858472475</v>
      </c>
      <c r="G274" s="200"/>
      <c r="H274" s="201"/>
      <c r="I274" s="196"/>
      <c r="J274" s="202">
        <v>0</v>
      </c>
      <c r="K274" s="202"/>
      <c r="L274" s="203">
        <v>0.3</v>
      </c>
      <c r="M274" s="204">
        <v>50</v>
      </c>
      <c r="N274" s="199">
        <f>(('Parâmetro - Portes e Uco'!$P$5*'TABELA HONORÁRIOS MÉDICOS2026'!M274)/100)*'TABELA HONORÁRIOS MÉDICOS2026'!L274</f>
        <v>2.7226342219768704</v>
      </c>
      <c r="O274" s="201">
        <v>0</v>
      </c>
      <c r="P274" s="201"/>
      <c r="Q274" s="205">
        <f>F274+H274+K274+N274+P274</f>
        <v>40.913076080449343</v>
      </c>
    </row>
    <row r="275" spans="1:17" ht="60" x14ac:dyDescent="0.25">
      <c r="A275" s="207" t="s">
        <v>4754</v>
      </c>
      <c r="B275" s="196">
        <v>20203063</v>
      </c>
      <c r="C275" s="197" t="s">
        <v>146</v>
      </c>
      <c r="D275" s="196" t="s">
        <v>3677</v>
      </c>
      <c r="E275" s="198"/>
      <c r="F275" s="199">
        <f>IF(D275 &lt;&gt; "",VLOOKUP(D275,'Parâmetro - Portes e Uco'!$A$13:$E$54,3,0),"")</f>
        <v>38.190441858472475</v>
      </c>
      <c r="G275" s="200"/>
      <c r="H275" s="201"/>
      <c r="I275" s="196"/>
      <c r="J275" s="202">
        <v>0</v>
      </c>
      <c r="K275" s="202"/>
      <c r="L275" s="203">
        <v>1.06</v>
      </c>
      <c r="M275" s="204">
        <v>50</v>
      </c>
      <c r="N275" s="199">
        <f>(('Parâmetro - Portes e Uco'!$P$5*'TABELA HONORÁRIOS MÉDICOS2026'!M275)/100)*'TABELA HONORÁRIOS MÉDICOS2026'!L275</f>
        <v>9.6199742509849422</v>
      </c>
      <c r="O275" s="201">
        <v>0</v>
      </c>
      <c r="P275" s="201"/>
      <c r="Q275" s="205">
        <f>F275+H275+K275+N275+P275</f>
        <v>47.810416109457421</v>
      </c>
    </row>
    <row r="276" spans="1:17" ht="75" x14ac:dyDescent="0.25">
      <c r="A276" s="207" t="s">
        <v>4754</v>
      </c>
      <c r="B276" s="196">
        <v>20203071</v>
      </c>
      <c r="C276" s="197" t="s">
        <v>147</v>
      </c>
      <c r="D276" s="196" t="s">
        <v>3677</v>
      </c>
      <c r="E276" s="198"/>
      <c r="F276" s="199">
        <f>IF(D276 &lt;&gt; "",VLOOKUP(D276,'Parâmetro - Portes e Uco'!$A$13:$E$54,3,0),"")</f>
        <v>38.190441858472475</v>
      </c>
      <c r="G276" s="200"/>
      <c r="H276" s="201"/>
      <c r="I276" s="196"/>
      <c r="J276" s="202">
        <v>0</v>
      </c>
      <c r="K276" s="202"/>
      <c r="L276" s="203">
        <v>1.06</v>
      </c>
      <c r="M276" s="204">
        <v>50</v>
      </c>
      <c r="N276" s="199">
        <f>(('Parâmetro - Portes e Uco'!$P$5*'TABELA HONORÁRIOS MÉDICOS2026'!M276)/100)*'TABELA HONORÁRIOS MÉDICOS2026'!L276</f>
        <v>9.6199742509849422</v>
      </c>
      <c r="O276" s="201">
        <v>0</v>
      </c>
      <c r="P276" s="201"/>
      <c r="Q276" s="205">
        <f>F276+H276+K276+N276+P276</f>
        <v>47.810416109457421</v>
      </c>
    </row>
    <row r="277" spans="1:17" s="28" customFormat="1" x14ac:dyDescent="0.25">
      <c r="A277" s="209"/>
      <c r="B277" s="210">
        <v>20204000</v>
      </c>
      <c r="C277" s="193" t="s">
        <v>3719</v>
      </c>
      <c r="D277" s="211"/>
      <c r="E277" s="210"/>
      <c r="F277" s="211"/>
      <c r="G277" s="211"/>
      <c r="H277" s="211"/>
      <c r="I277" s="211"/>
      <c r="J277" s="211"/>
      <c r="K277" s="211"/>
      <c r="L277" s="211"/>
      <c r="M277" s="211"/>
      <c r="N277" s="211"/>
      <c r="O277" s="211"/>
      <c r="P277" s="211"/>
      <c r="Q277" s="211"/>
    </row>
    <row r="278" spans="1:17" ht="30" x14ac:dyDescent="0.25">
      <c r="A278" s="207" t="s">
        <v>4754</v>
      </c>
      <c r="B278" s="196">
        <v>20204027</v>
      </c>
      <c r="C278" s="197" t="s">
        <v>148</v>
      </c>
      <c r="D278" s="196" t="s">
        <v>3678</v>
      </c>
      <c r="E278" s="198"/>
      <c r="F278" s="199">
        <f>IF(D278 &lt;&gt; "",VLOOKUP(D278,'Parâmetro - Portes e Uco'!$A$13:$E$54,3,0),"")</f>
        <v>119.19847265595725</v>
      </c>
      <c r="G278" s="200"/>
      <c r="H278" s="201"/>
      <c r="I278" s="196"/>
      <c r="J278" s="202">
        <v>0</v>
      </c>
      <c r="K278" s="202"/>
      <c r="L278" s="203"/>
      <c r="M278" s="204"/>
      <c r="N278" s="199"/>
      <c r="O278" s="201">
        <v>0</v>
      </c>
      <c r="P278" s="201"/>
      <c r="Q278" s="205">
        <f t="shared" ref="Q278:Q284" si="9">F278+H278+K278+N278+P278</f>
        <v>119.19847265595725</v>
      </c>
    </row>
    <row r="279" spans="1:17" ht="45" x14ac:dyDescent="0.25">
      <c r="A279" s="207" t="s">
        <v>4754</v>
      </c>
      <c r="B279" s="196">
        <v>20204035</v>
      </c>
      <c r="C279" s="197" t="s">
        <v>149</v>
      </c>
      <c r="D279" s="196" t="s">
        <v>3678</v>
      </c>
      <c r="E279" s="198"/>
      <c r="F279" s="199">
        <f>IF(D279 &lt;&gt; "",VLOOKUP(D279,'Parâmetro - Portes e Uco'!$A$13:$E$54,3,0),"")</f>
        <v>119.19847265595725</v>
      </c>
      <c r="G279" s="200"/>
      <c r="H279" s="201"/>
      <c r="I279" s="196"/>
      <c r="J279" s="202">
        <v>0</v>
      </c>
      <c r="K279" s="202"/>
      <c r="L279" s="203"/>
      <c r="M279" s="204"/>
      <c r="N279" s="199"/>
      <c r="O279" s="201">
        <v>0</v>
      </c>
      <c r="P279" s="201"/>
      <c r="Q279" s="205">
        <f t="shared" si="9"/>
        <v>119.19847265595725</v>
      </c>
    </row>
    <row r="280" spans="1:17" ht="30" x14ac:dyDescent="0.25">
      <c r="A280" s="207" t="s">
        <v>4754</v>
      </c>
      <c r="B280" s="196">
        <v>20204043</v>
      </c>
      <c r="C280" s="197" t="s">
        <v>150</v>
      </c>
      <c r="D280" s="196" t="s">
        <v>3668</v>
      </c>
      <c r="E280" s="198"/>
      <c r="F280" s="199">
        <f>IF(D280 &lt;&gt; "",VLOOKUP(D280,'Parâmetro - Portes e Uco'!$A$13:$E$54,3,0),"")</f>
        <v>162.8729406839584</v>
      </c>
      <c r="G280" s="200"/>
      <c r="H280" s="201"/>
      <c r="I280" s="196"/>
      <c r="J280" s="202">
        <v>0</v>
      </c>
      <c r="K280" s="202"/>
      <c r="L280" s="203"/>
      <c r="M280" s="204"/>
      <c r="N280" s="199"/>
      <c r="O280" s="201">
        <v>0</v>
      </c>
      <c r="P280" s="201"/>
      <c r="Q280" s="205">
        <f t="shared" si="9"/>
        <v>162.8729406839584</v>
      </c>
    </row>
    <row r="281" spans="1:17" ht="105" x14ac:dyDescent="0.25">
      <c r="A281" s="207" t="s">
        <v>4754</v>
      </c>
      <c r="B281" s="196">
        <v>20204086</v>
      </c>
      <c r="C281" s="197" t="s">
        <v>151</v>
      </c>
      <c r="D281" s="196" t="s">
        <v>3683</v>
      </c>
      <c r="E281" s="198"/>
      <c r="F281" s="199">
        <f>IF(D281 &lt;&gt; "",VLOOKUP(D281,'Parâmetro - Portes e Uco'!$A$13:$E$54,3,0),"")</f>
        <v>908.21273779689443</v>
      </c>
      <c r="G281" s="200"/>
      <c r="H281" s="201"/>
      <c r="I281" s="196"/>
      <c r="J281" s="202">
        <v>0</v>
      </c>
      <c r="K281" s="202"/>
      <c r="L281" s="203"/>
      <c r="M281" s="204"/>
      <c r="N281" s="199"/>
      <c r="O281" s="201">
        <v>0</v>
      </c>
      <c r="P281" s="201"/>
      <c r="Q281" s="205">
        <f t="shared" si="9"/>
        <v>908.21273779689443</v>
      </c>
    </row>
    <row r="282" spans="1:17" ht="30" x14ac:dyDescent="0.25">
      <c r="A282" s="207" t="s">
        <v>4754</v>
      </c>
      <c r="B282" s="196">
        <v>20204159</v>
      </c>
      <c r="C282" s="197" t="s">
        <v>115</v>
      </c>
      <c r="D282" s="196" t="s">
        <v>3672</v>
      </c>
      <c r="E282" s="198"/>
      <c r="F282" s="199">
        <f>IF(D282 &lt;&gt; "",VLOOKUP(D282,'Parâmetro - Portes e Uco'!$A$13:$E$54,3,0),"")</f>
        <v>350.87221280811309</v>
      </c>
      <c r="G282" s="200"/>
      <c r="H282" s="201"/>
      <c r="I282" s="196"/>
      <c r="J282" s="202">
        <v>0</v>
      </c>
      <c r="K282" s="202"/>
      <c r="L282" s="203"/>
      <c r="M282" s="204"/>
      <c r="N282" s="199"/>
      <c r="O282" s="201">
        <v>0</v>
      </c>
      <c r="P282" s="201"/>
      <c r="Q282" s="205">
        <f t="shared" si="9"/>
        <v>350.87221280811309</v>
      </c>
    </row>
    <row r="283" spans="1:17" ht="45" x14ac:dyDescent="0.25">
      <c r="A283" s="207" t="s">
        <v>4754</v>
      </c>
      <c r="B283" s="196">
        <v>20204183</v>
      </c>
      <c r="C283" s="197" t="s">
        <v>4827</v>
      </c>
      <c r="D283" s="196" t="s">
        <v>3678</v>
      </c>
      <c r="E283" s="198"/>
      <c r="F283" s="199">
        <f>IF(D283 &lt;&gt; "",VLOOKUP(D283,'Parâmetro - Portes e Uco'!$A$13:$E$54,3,0),"")</f>
        <v>119.19847265595725</v>
      </c>
      <c r="G283" s="200"/>
      <c r="H283" s="201"/>
      <c r="I283" s="196"/>
      <c r="J283" s="202">
        <v>0</v>
      </c>
      <c r="K283" s="202"/>
      <c r="L283" s="203"/>
      <c r="M283" s="204"/>
      <c r="N283" s="199"/>
      <c r="O283" s="201">
        <v>0</v>
      </c>
      <c r="P283" s="201"/>
      <c r="Q283" s="205">
        <f t="shared" si="9"/>
        <v>119.19847265595725</v>
      </c>
    </row>
    <row r="284" spans="1:17" ht="30" x14ac:dyDescent="0.25">
      <c r="A284" s="207" t="s">
        <v>4754</v>
      </c>
      <c r="B284" s="196">
        <v>20204167</v>
      </c>
      <c r="C284" s="197" t="s">
        <v>118</v>
      </c>
      <c r="D284" s="196" t="s">
        <v>3672</v>
      </c>
      <c r="E284" s="198"/>
      <c r="F284" s="199">
        <f>IF(D284 &lt;&gt; "",VLOOKUP(D284,'Parâmetro - Portes e Uco'!$A$13:$E$54,3,0),"")</f>
        <v>350.87221280811309</v>
      </c>
      <c r="G284" s="200"/>
      <c r="H284" s="201"/>
      <c r="I284" s="196"/>
      <c r="J284" s="202">
        <v>0</v>
      </c>
      <c r="K284" s="202"/>
      <c r="L284" s="203"/>
      <c r="M284" s="204"/>
      <c r="N284" s="199"/>
      <c r="O284" s="201">
        <v>0</v>
      </c>
      <c r="P284" s="201"/>
      <c r="Q284" s="205">
        <f t="shared" si="9"/>
        <v>350.87221280811309</v>
      </c>
    </row>
    <row r="285" spans="1:17" s="29" customFormat="1" ht="75" x14ac:dyDescent="0.25">
      <c r="A285" s="212" t="s">
        <v>4752</v>
      </c>
      <c r="B285" s="213">
        <v>20104183</v>
      </c>
      <c r="C285" s="214" t="s">
        <v>4823</v>
      </c>
      <c r="D285" s="213"/>
      <c r="E285" s="215"/>
      <c r="F285" s="199"/>
      <c r="G285" s="216"/>
      <c r="H285" s="217"/>
      <c r="I285" s="213"/>
      <c r="J285" s="218"/>
      <c r="K285" s="218"/>
      <c r="L285" s="219"/>
      <c r="M285" s="220"/>
      <c r="N285" s="221"/>
      <c r="O285" s="217"/>
      <c r="P285" s="217"/>
      <c r="Q285" s="205">
        <f>77.93*104.17%</f>
        <v>81.179681000000016</v>
      </c>
    </row>
    <row r="286" spans="1:17" s="28" customFormat="1" x14ac:dyDescent="0.25">
      <c r="A286" s="209"/>
      <c r="B286" s="210">
        <v>20299001</v>
      </c>
      <c r="C286" s="193" t="s">
        <v>3743</v>
      </c>
      <c r="D286" s="211"/>
      <c r="E286" s="210"/>
      <c r="F286" s="211"/>
      <c r="G286" s="211"/>
      <c r="H286" s="211"/>
      <c r="I286" s="211"/>
      <c r="J286" s="211"/>
      <c r="K286" s="211"/>
      <c r="L286" s="211"/>
      <c r="M286" s="211"/>
      <c r="N286" s="211"/>
      <c r="O286" s="211"/>
      <c r="P286" s="211"/>
      <c r="Q286" s="211"/>
    </row>
    <row r="287" spans="1:17" ht="15" customHeight="1" x14ac:dyDescent="0.25">
      <c r="A287" s="206"/>
      <c r="B287" s="307" t="s">
        <v>4694</v>
      </c>
      <c r="C287" s="308"/>
      <c r="D287" s="308"/>
      <c r="E287" s="308"/>
      <c r="F287" s="308"/>
      <c r="G287" s="308"/>
      <c r="H287" s="308"/>
      <c r="I287" s="308"/>
      <c r="J287" s="308"/>
      <c r="K287" s="308"/>
      <c r="L287" s="308"/>
      <c r="M287" s="308"/>
      <c r="N287" s="308"/>
      <c r="O287" s="308"/>
      <c r="P287" s="308"/>
      <c r="Q287" s="309"/>
    </row>
    <row r="288" spans="1:17" ht="15" customHeight="1" x14ac:dyDescent="0.25">
      <c r="A288" s="206"/>
      <c r="B288" s="307" t="s">
        <v>4157</v>
      </c>
      <c r="C288" s="308"/>
      <c r="D288" s="308"/>
      <c r="E288" s="308"/>
      <c r="F288" s="308"/>
      <c r="G288" s="308"/>
      <c r="H288" s="308"/>
      <c r="I288" s="308"/>
      <c r="J288" s="308"/>
      <c r="K288" s="308"/>
      <c r="L288" s="308"/>
      <c r="M288" s="308"/>
      <c r="N288" s="308"/>
      <c r="O288" s="308"/>
      <c r="P288" s="308"/>
      <c r="Q288" s="309"/>
    </row>
    <row r="289" spans="1:17" ht="15" customHeight="1" x14ac:dyDescent="0.25">
      <c r="A289" s="206"/>
      <c r="B289" s="307" t="s">
        <v>4127</v>
      </c>
      <c r="C289" s="308"/>
      <c r="D289" s="308"/>
      <c r="E289" s="308"/>
      <c r="F289" s="308"/>
      <c r="G289" s="308"/>
      <c r="H289" s="308"/>
      <c r="I289" s="308"/>
      <c r="J289" s="308"/>
      <c r="K289" s="308"/>
      <c r="L289" s="308"/>
      <c r="M289" s="308"/>
      <c r="N289" s="308"/>
      <c r="O289" s="308"/>
      <c r="P289" s="308"/>
      <c r="Q289" s="309"/>
    </row>
    <row r="290" spans="1:17" ht="15" customHeight="1" x14ac:dyDescent="0.25">
      <c r="A290" s="206"/>
      <c r="B290" s="307" t="s">
        <v>3766</v>
      </c>
      <c r="C290" s="308"/>
      <c r="D290" s="308"/>
      <c r="E290" s="308"/>
      <c r="F290" s="308"/>
      <c r="G290" s="308"/>
      <c r="H290" s="308"/>
      <c r="I290" s="308"/>
      <c r="J290" s="308"/>
      <c r="K290" s="308"/>
      <c r="L290" s="308"/>
      <c r="M290" s="308"/>
      <c r="N290" s="308"/>
      <c r="O290" s="308"/>
      <c r="P290" s="308"/>
      <c r="Q290" s="309"/>
    </row>
    <row r="291" spans="1:17" ht="15" customHeight="1" x14ac:dyDescent="0.25">
      <c r="A291" s="206"/>
      <c r="B291" s="307" t="s">
        <v>4158</v>
      </c>
      <c r="C291" s="308"/>
      <c r="D291" s="308"/>
      <c r="E291" s="308"/>
      <c r="F291" s="308"/>
      <c r="G291" s="308"/>
      <c r="H291" s="308"/>
      <c r="I291" s="308"/>
      <c r="J291" s="308"/>
      <c r="K291" s="308"/>
      <c r="L291" s="308"/>
      <c r="M291" s="308"/>
      <c r="N291" s="308"/>
      <c r="O291" s="308"/>
      <c r="P291" s="308"/>
      <c r="Q291" s="309"/>
    </row>
    <row r="292" spans="1:17" ht="15" customHeight="1" x14ac:dyDescent="0.25">
      <c r="A292" s="206"/>
      <c r="B292" s="307" t="s">
        <v>4159</v>
      </c>
      <c r="C292" s="308"/>
      <c r="D292" s="308"/>
      <c r="E292" s="308"/>
      <c r="F292" s="308"/>
      <c r="G292" s="308"/>
      <c r="H292" s="308"/>
      <c r="I292" s="308"/>
      <c r="J292" s="308"/>
      <c r="K292" s="308"/>
      <c r="L292" s="308"/>
      <c r="M292" s="308"/>
      <c r="N292" s="308"/>
      <c r="O292" s="308"/>
      <c r="P292" s="308"/>
      <c r="Q292" s="309"/>
    </row>
    <row r="293" spans="1:17" ht="15" customHeight="1" x14ac:dyDescent="0.25">
      <c r="A293" s="206"/>
      <c r="B293" s="307" t="s">
        <v>4160</v>
      </c>
      <c r="C293" s="308"/>
      <c r="D293" s="308"/>
      <c r="E293" s="308"/>
      <c r="F293" s="308"/>
      <c r="G293" s="308"/>
      <c r="H293" s="308"/>
      <c r="I293" s="308"/>
      <c r="J293" s="308"/>
      <c r="K293" s="308"/>
      <c r="L293" s="308"/>
      <c r="M293" s="308"/>
      <c r="N293" s="308"/>
      <c r="O293" s="308"/>
      <c r="P293" s="308"/>
      <c r="Q293" s="309"/>
    </row>
    <row r="294" spans="1:17" ht="15" customHeight="1" x14ac:dyDescent="0.25">
      <c r="A294" s="206"/>
      <c r="B294" s="307" t="s">
        <v>4161</v>
      </c>
      <c r="C294" s="308"/>
      <c r="D294" s="308"/>
      <c r="E294" s="308"/>
      <c r="F294" s="308"/>
      <c r="G294" s="308"/>
      <c r="H294" s="308"/>
      <c r="I294" s="308"/>
      <c r="J294" s="308"/>
      <c r="K294" s="308"/>
      <c r="L294" s="308"/>
      <c r="M294" s="308"/>
      <c r="N294" s="308"/>
      <c r="O294" s="308"/>
      <c r="P294" s="308"/>
      <c r="Q294" s="309"/>
    </row>
    <row r="295" spans="1:17" ht="15" customHeight="1" x14ac:dyDescent="0.25">
      <c r="A295" s="206"/>
      <c r="B295" s="307" t="s">
        <v>4162</v>
      </c>
      <c r="C295" s="308"/>
      <c r="D295" s="308"/>
      <c r="E295" s="308"/>
      <c r="F295" s="308"/>
      <c r="G295" s="308"/>
      <c r="H295" s="308"/>
      <c r="I295" s="308"/>
      <c r="J295" s="308"/>
      <c r="K295" s="308"/>
      <c r="L295" s="308"/>
      <c r="M295" s="308"/>
      <c r="N295" s="308"/>
      <c r="O295" s="308"/>
      <c r="P295" s="308"/>
      <c r="Q295" s="309"/>
    </row>
    <row r="296" spans="1:17" s="28" customFormat="1" x14ac:dyDescent="0.25">
      <c r="A296" s="209"/>
      <c r="B296" s="210">
        <v>30101000</v>
      </c>
      <c r="C296" s="193" t="s">
        <v>3767</v>
      </c>
      <c r="D296" s="211"/>
      <c r="E296" s="210"/>
      <c r="F296" s="211"/>
      <c r="G296" s="211"/>
      <c r="H296" s="211"/>
      <c r="I296" s="211"/>
      <c r="J296" s="211"/>
      <c r="K296" s="211"/>
      <c r="L296" s="211"/>
      <c r="M296" s="211"/>
      <c r="N296" s="211"/>
      <c r="O296" s="211"/>
      <c r="P296" s="211"/>
      <c r="Q296" s="211"/>
    </row>
    <row r="297" spans="1:17" ht="30" x14ac:dyDescent="0.25">
      <c r="A297" s="207" t="s">
        <v>4754</v>
      </c>
      <c r="B297" s="196">
        <v>30101018</v>
      </c>
      <c r="C297" s="197" t="s">
        <v>152</v>
      </c>
      <c r="D297" s="196" t="s">
        <v>3670</v>
      </c>
      <c r="E297" s="198"/>
      <c r="F297" s="199">
        <f>IF(D297 &lt;&gt; "",VLOOKUP(D297,'Parâmetro - Portes e Uco'!$A$13:$E$54,3,0),"")</f>
        <v>238.38376255669928</v>
      </c>
      <c r="G297" s="200">
        <v>2</v>
      </c>
      <c r="H297" s="199">
        <f>VLOOKUP(G297,'Parâmetro - Portes e Uco'!$B$19:$E$46,4,0)</f>
        <v>303.45</v>
      </c>
      <c r="I297" s="196"/>
      <c r="J297" s="202">
        <v>0</v>
      </c>
      <c r="K297" s="202"/>
      <c r="L297" s="203"/>
      <c r="M297" s="204"/>
      <c r="N297" s="199"/>
      <c r="O297" s="201">
        <v>0</v>
      </c>
      <c r="P297" s="201"/>
      <c r="Q297" s="205">
        <f t="shared" ref="Q297:Q328" si="10">F297+H297+K297+N297+P297</f>
        <v>541.8337625566993</v>
      </c>
    </row>
    <row r="298" spans="1:17" ht="30" x14ac:dyDescent="0.25">
      <c r="A298" s="207" t="s">
        <v>4754</v>
      </c>
      <c r="B298" s="196">
        <v>30101050</v>
      </c>
      <c r="C298" s="197" t="s">
        <v>154</v>
      </c>
      <c r="D298" s="196" t="s">
        <v>3673</v>
      </c>
      <c r="E298" s="198"/>
      <c r="F298" s="199">
        <f>IF(D298 &lt;&gt; "",VLOOKUP(D298,'Parâmetro - Portes e Uco'!$A$13:$E$54,3,0),"")</f>
        <v>283.71925774181733</v>
      </c>
      <c r="G298" s="200">
        <v>4</v>
      </c>
      <c r="H298" s="199">
        <f>VLOOKUP(G298,'Parâmetro - Portes e Uco'!$B$19:$E$46,4,0)</f>
        <v>660.37</v>
      </c>
      <c r="I298" s="196"/>
      <c r="J298" s="202">
        <v>0</v>
      </c>
      <c r="K298" s="202"/>
      <c r="L298" s="203"/>
      <c r="M298" s="204"/>
      <c r="N298" s="199"/>
      <c r="O298" s="201">
        <v>1</v>
      </c>
      <c r="P298" s="199">
        <f>F298*30%</f>
        <v>85.115777322545199</v>
      </c>
      <c r="Q298" s="205">
        <f t="shared" si="10"/>
        <v>1029.2050350643626</v>
      </c>
    </row>
    <row r="299" spans="1:17" ht="30" x14ac:dyDescent="0.25">
      <c r="A299" s="207" t="s">
        <v>4754</v>
      </c>
      <c r="B299" s="196">
        <v>30101069</v>
      </c>
      <c r="C299" s="197" t="s">
        <v>155</v>
      </c>
      <c r="D299" s="196" t="s">
        <v>3671</v>
      </c>
      <c r="E299" s="198"/>
      <c r="F299" s="199">
        <f>IF(D299 &lt;&gt; "",VLOOKUP(D299,'Parâmetro - Portes e Uco'!$A$13:$E$54,3,0),"")</f>
        <v>407.94036013477069</v>
      </c>
      <c r="G299" s="200">
        <v>2</v>
      </c>
      <c r="H299" s="199">
        <f>VLOOKUP(G299,'Parâmetro - Portes e Uco'!$B$19:$E$46,4,0)</f>
        <v>303.45</v>
      </c>
      <c r="I299" s="196"/>
      <c r="J299" s="202">
        <v>0</v>
      </c>
      <c r="K299" s="202"/>
      <c r="L299" s="203"/>
      <c r="M299" s="204"/>
      <c r="N299" s="199"/>
      <c r="O299" s="201">
        <v>1</v>
      </c>
      <c r="P299" s="199">
        <f>F299*30%</f>
        <v>122.38210804043121</v>
      </c>
      <c r="Q299" s="205">
        <f t="shared" si="10"/>
        <v>833.77246817520177</v>
      </c>
    </row>
    <row r="300" spans="1:17" ht="60" x14ac:dyDescent="0.25">
      <c r="A300" s="207" t="s">
        <v>4754</v>
      </c>
      <c r="B300" s="196">
        <v>30101077</v>
      </c>
      <c r="C300" s="197" t="s">
        <v>156</v>
      </c>
      <c r="D300" s="196" t="s">
        <v>3667</v>
      </c>
      <c r="E300" s="198"/>
      <c r="F300" s="199">
        <f>IF(D300 &lt;&gt; "",VLOOKUP(D300,'Parâmetro - Portes e Uco'!$A$13:$E$54,3,0),"")</f>
        <v>100.71624984422843</v>
      </c>
      <c r="G300" s="200"/>
      <c r="H300" s="201"/>
      <c r="I300" s="196"/>
      <c r="J300" s="202">
        <v>0</v>
      </c>
      <c r="K300" s="202"/>
      <c r="L300" s="203"/>
      <c r="M300" s="204"/>
      <c r="N300" s="199"/>
      <c r="O300" s="201">
        <v>1</v>
      </c>
      <c r="P300" s="199">
        <f>F300*30%</f>
        <v>30.214874953268527</v>
      </c>
      <c r="Q300" s="205">
        <f t="shared" si="10"/>
        <v>130.93112479749695</v>
      </c>
    </row>
    <row r="301" spans="1:17" x14ac:dyDescent="0.25">
      <c r="A301" s="207" t="s">
        <v>4754</v>
      </c>
      <c r="B301" s="196">
        <v>30101085</v>
      </c>
      <c r="C301" s="197" t="s">
        <v>157</v>
      </c>
      <c r="D301" s="196" t="s">
        <v>3667</v>
      </c>
      <c r="E301" s="198"/>
      <c r="F301" s="199">
        <f>IF(D301 &lt;&gt; "",VLOOKUP(D301,'Parâmetro - Portes e Uco'!$A$13:$E$54,3,0),"")</f>
        <v>100.71624984422843</v>
      </c>
      <c r="G301" s="200"/>
      <c r="H301" s="201"/>
      <c r="I301" s="196"/>
      <c r="J301" s="202">
        <v>0</v>
      </c>
      <c r="K301" s="202"/>
      <c r="L301" s="203"/>
      <c r="M301" s="204"/>
      <c r="N301" s="199"/>
      <c r="O301" s="201">
        <v>0</v>
      </c>
      <c r="P301" s="201"/>
      <c r="Q301" s="205">
        <f t="shared" si="10"/>
        <v>100.71624984422843</v>
      </c>
    </row>
    <row r="302" spans="1:17" ht="60" x14ac:dyDescent="0.25">
      <c r="A302" s="207" t="s">
        <v>4754</v>
      </c>
      <c r="B302" s="196">
        <v>30101093</v>
      </c>
      <c r="C302" s="197" t="s">
        <v>158</v>
      </c>
      <c r="D302" s="196" t="s">
        <v>3677</v>
      </c>
      <c r="E302" s="198"/>
      <c r="F302" s="199">
        <f>IF(D302 &lt;&gt; "",VLOOKUP(D302,'Parâmetro - Portes e Uco'!$A$13:$E$54,3,0),"")</f>
        <v>38.190441858472475</v>
      </c>
      <c r="G302" s="200"/>
      <c r="H302" s="201"/>
      <c r="I302" s="196"/>
      <c r="J302" s="202">
        <v>0</v>
      </c>
      <c r="K302" s="202"/>
      <c r="L302" s="203"/>
      <c r="M302" s="204"/>
      <c r="N302" s="199"/>
      <c r="O302" s="201">
        <v>0</v>
      </c>
      <c r="P302" s="201"/>
      <c r="Q302" s="205">
        <f t="shared" si="10"/>
        <v>38.190441858472475</v>
      </c>
    </row>
    <row r="303" spans="1:17" ht="45" x14ac:dyDescent="0.25">
      <c r="A303" s="207" t="s">
        <v>4754</v>
      </c>
      <c r="B303" s="196">
        <v>30101107</v>
      </c>
      <c r="C303" s="197" t="s">
        <v>160</v>
      </c>
      <c r="D303" s="196" t="s">
        <v>3669</v>
      </c>
      <c r="E303" s="198"/>
      <c r="F303" s="199">
        <f>IF(D303 &lt;&gt; "",VLOOKUP(D303,'Parâmetro - Portes e Uco'!$A$13:$E$54,3,0),"")</f>
        <v>76.407249227375388</v>
      </c>
      <c r="G303" s="200"/>
      <c r="H303" s="201"/>
      <c r="I303" s="196"/>
      <c r="J303" s="202">
        <v>0</v>
      </c>
      <c r="K303" s="202"/>
      <c r="L303" s="203"/>
      <c r="M303" s="204"/>
      <c r="N303" s="199"/>
      <c r="O303" s="201">
        <v>0</v>
      </c>
      <c r="P303" s="201"/>
      <c r="Q303" s="205">
        <f t="shared" si="10"/>
        <v>76.407249227375388</v>
      </c>
    </row>
    <row r="304" spans="1:17" ht="30" x14ac:dyDescent="0.25">
      <c r="A304" s="207" t="s">
        <v>4754</v>
      </c>
      <c r="B304" s="196">
        <v>30101115</v>
      </c>
      <c r="C304" s="197" t="s">
        <v>161</v>
      </c>
      <c r="D304" s="196" t="s">
        <v>3671</v>
      </c>
      <c r="E304" s="198"/>
      <c r="F304" s="199">
        <f>IF(D304 &lt;&gt; "",VLOOKUP(D304,'Parâmetro - Portes e Uco'!$A$13:$E$54,3,0),"")</f>
        <v>407.94036013477069</v>
      </c>
      <c r="G304" s="200">
        <v>3</v>
      </c>
      <c r="H304" s="199">
        <f>VLOOKUP(G304,'Parâmetro - Portes e Uco'!$B$19:$E$46,4,0)</f>
        <v>446.65</v>
      </c>
      <c r="I304" s="196"/>
      <c r="J304" s="202">
        <v>0</v>
      </c>
      <c r="K304" s="202"/>
      <c r="L304" s="203"/>
      <c r="M304" s="204"/>
      <c r="N304" s="199"/>
      <c r="O304" s="201">
        <v>1</v>
      </c>
      <c r="P304" s="199">
        <f>F304*30%</f>
        <v>122.38210804043121</v>
      </c>
      <c r="Q304" s="205">
        <f t="shared" si="10"/>
        <v>976.97246817520181</v>
      </c>
    </row>
    <row r="305" spans="1:17" ht="30" x14ac:dyDescent="0.25">
      <c r="A305" s="207" t="s">
        <v>4752</v>
      </c>
      <c r="B305" s="196">
        <v>30101123</v>
      </c>
      <c r="C305" s="197" t="s">
        <v>4042</v>
      </c>
      <c r="D305" s="196" t="s">
        <v>3690</v>
      </c>
      <c r="E305" s="198">
        <v>0</v>
      </c>
      <c r="F305" s="199">
        <f>IF(D305 &lt;&gt; "",VLOOKUP(D305,'Parâmetro - Portes e Uco'!$A$13:$E$54,3,0),"")</f>
        <v>433.10623984061266</v>
      </c>
      <c r="G305" s="200">
        <v>3</v>
      </c>
      <c r="H305" s="199">
        <f>VLOOKUP(G305,'Parâmetro - Portes e Uco'!$B$19:$E$46,4,0)</f>
        <v>446.65</v>
      </c>
      <c r="I305" s="196"/>
      <c r="J305" s="202">
        <v>0</v>
      </c>
      <c r="K305" s="202"/>
      <c r="L305" s="203"/>
      <c r="M305" s="204"/>
      <c r="N305" s="199"/>
      <c r="O305" s="201" t="s">
        <v>3718</v>
      </c>
      <c r="P305" s="201"/>
      <c r="Q305" s="205">
        <f t="shared" si="10"/>
        <v>879.75623984061258</v>
      </c>
    </row>
    <row r="306" spans="1:17" ht="30" x14ac:dyDescent="0.25">
      <c r="A306" s="207" t="s">
        <v>4754</v>
      </c>
      <c r="B306" s="196">
        <v>30101140</v>
      </c>
      <c r="C306" s="197" t="s">
        <v>162</v>
      </c>
      <c r="D306" s="196" t="s">
        <v>3685</v>
      </c>
      <c r="E306" s="198"/>
      <c r="F306" s="199">
        <f>IF(D306 &lt;&gt; "",VLOOKUP(D306,'Parâmetro - Portes e Uco'!$A$13:$E$54,3,0),"")</f>
        <v>1233.8795226335199</v>
      </c>
      <c r="G306" s="200">
        <v>4</v>
      </c>
      <c r="H306" s="199">
        <f>VLOOKUP(G306,'Parâmetro - Portes e Uco'!$B$19:$E$46,4,0)</f>
        <v>660.37</v>
      </c>
      <c r="I306" s="196"/>
      <c r="J306" s="202">
        <v>0</v>
      </c>
      <c r="K306" s="202"/>
      <c r="L306" s="203"/>
      <c r="M306" s="204"/>
      <c r="N306" s="199"/>
      <c r="O306" s="201">
        <v>2</v>
      </c>
      <c r="P306" s="199">
        <f>(F306*30%)+(F306*20%)</f>
        <v>616.93976131675993</v>
      </c>
      <c r="Q306" s="205">
        <f t="shared" si="10"/>
        <v>2511.1892839502798</v>
      </c>
    </row>
    <row r="307" spans="1:17" ht="75" x14ac:dyDescent="0.25">
      <c r="A307" s="207" t="s">
        <v>4754</v>
      </c>
      <c r="B307" s="196">
        <v>30101158</v>
      </c>
      <c r="C307" s="197" t="s">
        <v>163</v>
      </c>
      <c r="D307" s="196" t="s">
        <v>3686</v>
      </c>
      <c r="E307" s="198"/>
      <c r="F307" s="199">
        <f>IF(D307 &lt;&gt; "",VLOOKUP(D307,'Parâmetro - Portes e Uco'!$A$13:$E$54,3,0),"")</f>
        <v>471.73171262118711</v>
      </c>
      <c r="G307" s="200">
        <v>5</v>
      </c>
      <c r="H307" s="199">
        <f>VLOOKUP(G307,'Parâmetro - Portes e Uco'!$B$19:$E$46,4,0)</f>
        <v>1021.47</v>
      </c>
      <c r="I307" s="196"/>
      <c r="J307" s="202">
        <v>0</v>
      </c>
      <c r="K307" s="202"/>
      <c r="L307" s="203"/>
      <c r="M307" s="204"/>
      <c r="N307" s="199"/>
      <c r="O307" s="201">
        <v>1</v>
      </c>
      <c r="P307" s="199">
        <f>F307*30%</f>
        <v>141.51951378635613</v>
      </c>
      <c r="Q307" s="205">
        <f t="shared" si="10"/>
        <v>1634.7212264075433</v>
      </c>
    </row>
    <row r="308" spans="1:17" ht="60" x14ac:dyDescent="0.25">
      <c r="A308" s="207" t="s">
        <v>4754</v>
      </c>
      <c r="B308" s="196">
        <v>30101166</v>
      </c>
      <c r="C308" s="197" t="s">
        <v>164</v>
      </c>
      <c r="D308" s="196" t="s">
        <v>3687</v>
      </c>
      <c r="E308" s="198"/>
      <c r="F308" s="199">
        <f>IF(D308 &lt;&gt; "",VLOOKUP(D308,'Parâmetro - Portes e Uco'!$A$13:$E$54,3,0),"")</f>
        <v>1119.7564107354196</v>
      </c>
      <c r="G308" s="200">
        <v>6</v>
      </c>
      <c r="H308" s="199">
        <f>VLOOKUP(G308,'Parâmetro - Portes e Uco'!$B$19:$E$46,4,0)</f>
        <v>1425.4</v>
      </c>
      <c r="I308" s="196"/>
      <c r="J308" s="202">
        <v>0</v>
      </c>
      <c r="K308" s="202"/>
      <c r="L308" s="203"/>
      <c r="M308" s="204"/>
      <c r="N308" s="199"/>
      <c r="O308" s="201">
        <v>2</v>
      </c>
      <c r="P308" s="199">
        <f>(F308*30%)+(F308*20%)</f>
        <v>559.87820536770982</v>
      </c>
      <c r="Q308" s="205">
        <f t="shared" si="10"/>
        <v>3105.0346161031293</v>
      </c>
    </row>
    <row r="309" spans="1:17" ht="135" x14ac:dyDescent="0.25">
      <c r="A309" s="207" t="s">
        <v>4754</v>
      </c>
      <c r="B309" s="196">
        <v>30101174</v>
      </c>
      <c r="C309" s="197" t="s">
        <v>165</v>
      </c>
      <c r="D309" s="196" t="s">
        <v>3687</v>
      </c>
      <c r="E309" s="198"/>
      <c r="F309" s="199">
        <f>IF(D309 &lt;&gt; "",VLOOKUP(D309,'Parâmetro - Portes e Uco'!$A$13:$E$54,3,0),"")</f>
        <v>1119.7564107354196</v>
      </c>
      <c r="G309" s="200">
        <v>4</v>
      </c>
      <c r="H309" s="199">
        <f>VLOOKUP(G309,'Parâmetro - Portes e Uco'!$B$19:$E$46,4,0)</f>
        <v>660.37</v>
      </c>
      <c r="I309" s="196"/>
      <c r="J309" s="202">
        <v>0</v>
      </c>
      <c r="K309" s="202"/>
      <c r="L309" s="203"/>
      <c r="M309" s="204"/>
      <c r="N309" s="199"/>
      <c r="O309" s="201">
        <v>2</v>
      </c>
      <c r="P309" s="199">
        <f>(F309*30%)+(F309*20%)</f>
        <v>559.87820536770982</v>
      </c>
      <c r="Q309" s="205">
        <f t="shared" si="10"/>
        <v>2340.0046161031296</v>
      </c>
    </row>
    <row r="310" spans="1:17" ht="120" x14ac:dyDescent="0.25">
      <c r="A310" s="207" t="s">
        <v>4754</v>
      </c>
      <c r="B310" s="196">
        <v>30101182</v>
      </c>
      <c r="C310" s="197" t="s">
        <v>166</v>
      </c>
      <c r="D310" s="196" t="s">
        <v>3687</v>
      </c>
      <c r="E310" s="198"/>
      <c r="F310" s="199">
        <f>IF(D310 &lt;&gt; "",VLOOKUP(D310,'Parâmetro - Portes e Uco'!$A$13:$E$54,3,0),"")</f>
        <v>1119.7564107354196</v>
      </c>
      <c r="G310" s="200">
        <v>4</v>
      </c>
      <c r="H310" s="199">
        <f>VLOOKUP(G310,'Parâmetro - Portes e Uco'!$B$19:$E$46,4,0)</f>
        <v>660.37</v>
      </c>
      <c r="I310" s="196"/>
      <c r="J310" s="202">
        <v>0</v>
      </c>
      <c r="K310" s="202"/>
      <c r="L310" s="203"/>
      <c r="M310" s="204"/>
      <c r="N310" s="199"/>
      <c r="O310" s="201">
        <v>2</v>
      </c>
      <c r="P310" s="199">
        <f>(F310*30%)+(F310*20%)</f>
        <v>559.87820536770982</v>
      </c>
      <c r="Q310" s="205">
        <f t="shared" si="10"/>
        <v>2340.0046161031296</v>
      </c>
    </row>
    <row r="311" spans="1:17" ht="45" x14ac:dyDescent="0.25">
      <c r="A311" s="207" t="s">
        <v>4754</v>
      </c>
      <c r="B311" s="196">
        <v>30101204</v>
      </c>
      <c r="C311" s="197" t="s">
        <v>167</v>
      </c>
      <c r="D311" s="196" t="s">
        <v>3674</v>
      </c>
      <c r="E311" s="198"/>
      <c r="F311" s="199">
        <f>IF(D311 &lt;&gt; "",VLOOKUP(D311,'Parâmetro - Portes e Uco'!$A$13:$E$54,3,0),"")</f>
        <v>208.11615658256991</v>
      </c>
      <c r="G311" s="200">
        <v>2</v>
      </c>
      <c r="H311" s="199">
        <f>VLOOKUP(G311,'Parâmetro - Portes e Uco'!$B$19:$E$46,4,0)</f>
        <v>303.45</v>
      </c>
      <c r="I311" s="196"/>
      <c r="J311" s="202">
        <v>0</v>
      </c>
      <c r="K311" s="202"/>
      <c r="L311" s="203"/>
      <c r="M311" s="204"/>
      <c r="N311" s="199"/>
      <c r="O311" s="201">
        <v>0</v>
      </c>
      <c r="P311" s="201"/>
      <c r="Q311" s="205">
        <f t="shared" si="10"/>
        <v>511.56615658256987</v>
      </c>
    </row>
    <row r="312" spans="1:17" ht="45" x14ac:dyDescent="0.25">
      <c r="A312" s="207" t="s">
        <v>4754</v>
      </c>
      <c r="B312" s="196">
        <v>30101212</v>
      </c>
      <c r="C312" s="197" t="s">
        <v>168</v>
      </c>
      <c r="D312" s="196" t="s">
        <v>3675</v>
      </c>
      <c r="E312" s="198"/>
      <c r="F312" s="199">
        <f>IF(D312 &lt;&gt; "",VLOOKUP(D312,'Parâmetro - Portes e Uco'!$A$13:$E$54,3,0),"")</f>
        <v>57.305436920531527</v>
      </c>
      <c r="G312" s="200">
        <v>1</v>
      </c>
      <c r="H312" s="199">
        <f>VLOOKUP(G312,'Parâmetro - Portes e Uco'!$B$19:$E$46,4,0)</f>
        <v>207.32</v>
      </c>
      <c r="I312" s="196"/>
      <c r="J312" s="202">
        <v>0</v>
      </c>
      <c r="K312" s="202"/>
      <c r="L312" s="203"/>
      <c r="M312" s="204"/>
      <c r="N312" s="199"/>
      <c r="O312" s="201">
        <v>0</v>
      </c>
      <c r="P312" s="201"/>
      <c r="Q312" s="205">
        <f t="shared" si="10"/>
        <v>264.62543692053151</v>
      </c>
    </row>
    <row r="313" spans="1:17" ht="45" x14ac:dyDescent="0.25">
      <c r="A313" s="207" t="s">
        <v>4754</v>
      </c>
      <c r="B313" s="196">
        <v>30101220</v>
      </c>
      <c r="C313" s="197" t="s">
        <v>169</v>
      </c>
      <c r="D313" s="196" t="s">
        <v>3678</v>
      </c>
      <c r="E313" s="198"/>
      <c r="F313" s="199">
        <f>IF(D313 &lt;&gt; "",VLOOKUP(D313,'Parâmetro - Portes e Uco'!$A$13:$E$54,3,0),"")</f>
        <v>119.19847265595725</v>
      </c>
      <c r="G313" s="200">
        <v>1</v>
      </c>
      <c r="H313" s="199">
        <f>VLOOKUP(G313,'Parâmetro - Portes e Uco'!$B$19:$E$46,4,0)</f>
        <v>207.32</v>
      </c>
      <c r="I313" s="196"/>
      <c r="J313" s="202">
        <v>0</v>
      </c>
      <c r="K313" s="202"/>
      <c r="L313" s="203"/>
      <c r="M313" s="204"/>
      <c r="N313" s="199"/>
      <c r="O313" s="201">
        <v>0</v>
      </c>
      <c r="P313" s="201"/>
      <c r="Q313" s="205">
        <f t="shared" si="10"/>
        <v>326.51847265595723</v>
      </c>
    </row>
    <row r="314" spans="1:17" ht="45" x14ac:dyDescent="0.25">
      <c r="A314" s="207" t="s">
        <v>4754</v>
      </c>
      <c r="B314" s="196">
        <v>30101239</v>
      </c>
      <c r="C314" s="197" t="s">
        <v>170</v>
      </c>
      <c r="D314" s="196" t="s">
        <v>3678</v>
      </c>
      <c r="E314" s="198"/>
      <c r="F314" s="199">
        <f>IF(D314 &lt;&gt; "",VLOOKUP(D314,'Parâmetro - Portes e Uco'!$A$13:$E$54,3,0),"")</f>
        <v>119.19847265595725</v>
      </c>
      <c r="G314" s="200">
        <v>1</v>
      </c>
      <c r="H314" s="199">
        <f>VLOOKUP(G314,'Parâmetro - Portes e Uco'!$B$19:$E$46,4,0)</f>
        <v>207.32</v>
      </c>
      <c r="I314" s="196"/>
      <c r="J314" s="202">
        <v>0</v>
      </c>
      <c r="K314" s="202"/>
      <c r="L314" s="203"/>
      <c r="M314" s="204"/>
      <c r="N314" s="199"/>
      <c r="O314" s="201">
        <v>0</v>
      </c>
      <c r="P314" s="201"/>
      <c r="Q314" s="205">
        <f t="shared" si="10"/>
        <v>326.51847265595723</v>
      </c>
    </row>
    <row r="315" spans="1:17" ht="45" x14ac:dyDescent="0.25">
      <c r="A315" s="207" t="s">
        <v>4754</v>
      </c>
      <c r="B315" s="196">
        <v>30101247</v>
      </c>
      <c r="C315" s="197" t="s">
        <v>171</v>
      </c>
      <c r="D315" s="196" t="s">
        <v>3668</v>
      </c>
      <c r="E315" s="198"/>
      <c r="F315" s="199">
        <f>IF(D315 &lt;&gt; "",VLOOKUP(D315,'Parâmetro - Portes e Uco'!$A$13:$E$54,3,0),"")</f>
        <v>162.8729406839584</v>
      </c>
      <c r="G315" s="200"/>
      <c r="H315" s="199"/>
      <c r="I315" s="196"/>
      <c r="J315" s="202">
        <v>0</v>
      </c>
      <c r="K315" s="202"/>
      <c r="L315" s="203"/>
      <c r="M315" s="204"/>
      <c r="N315" s="199"/>
      <c r="O315" s="201">
        <v>0</v>
      </c>
      <c r="P315" s="201"/>
      <c r="Q315" s="205">
        <f t="shared" si="10"/>
        <v>162.8729406839584</v>
      </c>
    </row>
    <row r="316" spans="1:17" ht="45" x14ac:dyDescent="0.25">
      <c r="A316" s="207" t="s">
        <v>4754</v>
      </c>
      <c r="B316" s="196">
        <v>30101255</v>
      </c>
      <c r="C316" s="197" t="s">
        <v>172</v>
      </c>
      <c r="D316" s="196" t="s">
        <v>3669</v>
      </c>
      <c r="E316" s="198"/>
      <c r="F316" s="199">
        <f>IF(D316 &lt;&gt; "",VLOOKUP(D316,'Parâmetro - Portes e Uco'!$A$13:$E$54,3,0),"")</f>
        <v>76.407249227375388</v>
      </c>
      <c r="G316" s="200"/>
      <c r="H316" s="199"/>
      <c r="I316" s="196"/>
      <c r="J316" s="202">
        <v>0</v>
      </c>
      <c r="K316" s="202"/>
      <c r="L316" s="203"/>
      <c r="M316" s="204"/>
      <c r="N316" s="199"/>
      <c r="O316" s="201">
        <v>0</v>
      </c>
      <c r="P316" s="201"/>
      <c r="Q316" s="205">
        <f t="shared" si="10"/>
        <v>76.407249227375388</v>
      </c>
    </row>
    <row r="317" spans="1:17" ht="30" x14ac:dyDescent="0.25">
      <c r="A317" s="207" t="s">
        <v>4754</v>
      </c>
      <c r="B317" s="196">
        <v>30101263</v>
      </c>
      <c r="C317" s="197" t="s">
        <v>173</v>
      </c>
      <c r="D317" s="196" t="s">
        <v>3672</v>
      </c>
      <c r="E317" s="198"/>
      <c r="F317" s="199">
        <f>IF(D317 &lt;&gt; "",VLOOKUP(D317,'Parâmetro - Portes e Uco'!$A$13:$E$54,3,0),"")</f>
        <v>350.87221280811309</v>
      </c>
      <c r="G317" s="200"/>
      <c r="H317" s="199"/>
      <c r="I317" s="196"/>
      <c r="J317" s="202">
        <v>0</v>
      </c>
      <c r="K317" s="202"/>
      <c r="L317" s="203"/>
      <c r="M317" s="204"/>
      <c r="N317" s="199"/>
      <c r="O317" s="201">
        <v>0</v>
      </c>
      <c r="P317" s="201"/>
      <c r="Q317" s="205">
        <f t="shared" si="10"/>
        <v>350.87221280811309</v>
      </c>
    </row>
    <row r="318" spans="1:17" ht="45" x14ac:dyDescent="0.25">
      <c r="A318" s="207" t="s">
        <v>4754</v>
      </c>
      <c r="B318" s="196">
        <v>30101271</v>
      </c>
      <c r="C318" s="197" t="s">
        <v>174</v>
      </c>
      <c r="D318" s="196" t="s">
        <v>3685</v>
      </c>
      <c r="E318" s="198"/>
      <c r="F318" s="199">
        <f>IF(D318 &lt;&gt; "",VLOOKUP(D318,'Parâmetro - Portes e Uco'!$A$13:$E$54,3,0),"")</f>
        <v>1233.8795226335199</v>
      </c>
      <c r="G318" s="200">
        <v>5</v>
      </c>
      <c r="H318" s="199">
        <f>VLOOKUP(G318,'Parâmetro - Portes e Uco'!$B$19:$E$46,4,0)</f>
        <v>1021.47</v>
      </c>
      <c r="I318" s="196"/>
      <c r="J318" s="202">
        <v>0</v>
      </c>
      <c r="K318" s="202"/>
      <c r="L318" s="203"/>
      <c r="M318" s="204"/>
      <c r="N318" s="199"/>
      <c r="O318" s="201">
        <v>2</v>
      </c>
      <c r="P318" s="199">
        <f>(F318*30%)+(F318*20%)</f>
        <v>616.93976131675993</v>
      </c>
      <c r="Q318" s="205">
        <f t="shared" si="10"/>
        <v>2872.2892839502797</v>
      </c>
    </row>
    <row r="319" spans="1:17" ht="45" x14ac:dyDescent="0.25">
      <c r="A319" s="207" t="s">
        <v>4754</v>
      </c>
      <c r="B319" s="196">
        <v>30101280</v>
      </c>
      <c r="C319" s="197" t="s">
        <v>175</v>
      </c>
      <c r="D319" s="196" t="s">
        <v>3670</v>
      </c>
      <c r="E319" s="198"/>
      <c r="F319" s="199">
        <f>IF(D319 &lt;&gt; "",VLOOKUP(D319,'Parâmetro - Portes e Uco'!$A$13:$E$54,3,0),"")</f>
        <v>238.38376255669928</v>
      </c>
      <c r="G319" s="200">
        <v>2</v>
      </c>
      <c r="H319" s="199">
        <f>VLOOKUP(G319,'Parâmetro - Portes e Uco'!$B$19:$E$46,4,0)</f>
        <v>303.45</v>
      </c>
      <c r="I319" s="196"/>
      <c r="J319" s="202">
        <v>0</v>
      </c>
      <c r="K319" s="202"/>
      <c r="L319" s="203"/>
      <c r="M319" s="204"/>
      <c r="N319" s="199"/>
      <c r="O319" s="201">
        <v>0</v>
      </c>
      <c r="P319" s="201"/>
      <c r="Q319" s="205">
        <f t="shared" si="10"/>
        <v>541.8337625566993</v>
      </c>
    </row>
    <row r="320" spans="1:17" ht="75" x14ac:dyDescent="0.25">
      <c r="A320" s="207" t="s">
        <v>4754</v>
      </c>
      <c r="B320" s="196">
        <v>30101298</v>
      </c>
      <c r="C320" s="197" t="s">
        <v>176</v>
      </c>
      <c r="D320" s="196" t="s">
        <v>3678</v>
      </c>
      <c r="E320" s="198"/>
      <c r="F320" s="199">
        <f>IF(D320 &lt;&gt; "",VLOOKUP(D320,'Parâmetro - Portes e Uco'!$A$13:$E$54,3,0),"")</f>
        <v>119.19847265595725</v>
      </c>
      <c r="G320" s="200"/>
      <c r="H320" s="199"/>
      <c r="I320" s="196"/>
      <c r="J320" s="202">
        <v>0</v>
      </c>
      <c r="K320" s="202"/>
      <c r="L320" s="203"/>
      <c r="M320" s="204"/>
      <c r="N320" s="199"/>
      <c r="O320" s="201">
        <v>0</v>
      </c>
      <c r="P320" s="201"/>
      <c r="Q320" s="205">
        <f t="shared" si="10"/>
        <v>119.19847265595725</v>
      </c>
    </row>
    <row r="321" spans="1:17" x14ac:dyDescent="0.25">
      <c r="A321" s="207" t="s">
        <v>4754</v>
      </c>
      <c r="B321" s="196">
        <v>30101301</v>
      </c>
      <c r="C321" s="197" t="s">
        <v>177</v>
      </c>
      <c r="D321" s="196" t="s">
        <v>3671</v>
      </c>
      <c r="E321" s="198"/>
      <c r="F321" s="199">
        <f>IF(D321 &lt;&gt; "",VLOOKUP(D321,'Parâmetro - Portes e Uco'!$A$13:$E$54,3,0),"")</f>
        <v>407.94036013477069</v>
      </c>
      <c r="G321" s="200">
        <v>2</v>
      </c>
      <c r="H321" s="199">
        <f>VLOOKUP(G321,'Parâmetro - Portes e Uco'!$B$19:$E$46,4,0)</f>
        <v>303.45</v>
      </c>
      <c r="I321" s="196"/>
      <c r="J321" s="202">
        <v>0</v>
      </c>
      <c r="K321" s="202"/>
      <c r="L321" s="203"/>
      <c r="M321" s="204"/>
      <c r="N321" s="199"/>
      <c r="O321" s="201">
        <v>1</v>
      </c>
      <c r="P321" s="199">
        <f>F321*30%</f>
        <v>122.38210804043121</v>
      </c>
      <c r="Q321" s="205">
        <f t="shared" si="10"/>
        <v>833.77246817520177</v>
      </c>
    </row>
    <row r="322" spans="1:17" x14ac:dyDescent="0.25">
      <c r="A322" s="207" t="s">
        <v>4754</v>
      </c>
      <c r="B322" s="196">
        <v>30101310</v>
      </c>
      <c r="C322" s="197" t="s">
        <v>178</v>
      </c>
      <c r="D322" s="196" t="s">
        <v>3671</v>
      </c>
      <c r="E322" s="198"/>
      <c r="F322" s="199">
        <f>IF(D322 &lt;&gt; "",VLOOKUP(D322,'Parâmetro - Portes e Uco'!$A$13:$E$54,3,0),"")</f>
        <v>407.94036013477069</v>
      </c>
      <c r="G322" s="200">
        <v>2</v>
      </c>
      <c r="H322" s="199">
        <f>VLOOKUP(G322,'Parâmetro - Portes e Uco'!$B$19:$E$46,4,0)</f>
        <v>303.45</v>
      </c>
      <c r="I322" s="196"/>
      <c r="J322" s="202">
        <v>0</v>
      </c>
      <c r="K322" s="202"/>
      <c r="L322" s="203"/>
      <c r="M322" s="204"/>
      <c r="N322" s="199"/>
      <c r="O322" s="201">
        <v>1</v>
      </c>
      <c r="P322" s="199">
        <f>F322*30%</f>
        <v>122.38210804043121</v>
      </c>
      <c r="Q322" s="205">
        <f t="shared" si="10"/>
        <v>833.77246817520177</v>
      </c>
    </row>
    <row r="323" spans="1:17" x14ac:dyDescent="0.25">
      <c r="A323" s="207" t="s">
        <v>4754</v>
      </c>
      <c r="B323" s="196">
        <v>30101328</v>
      </c>
      <c r="C323" s="197" t="s">
        <v>179</v>
      </c>
      <c r="D323" s="196" t="s">
        <v>3671</v>
      </c>
      <c r="E323" s="198"/>
      <c r="F323" s="199">
        <f>IF(D323 &lt;&gt; "",VLOOKUP(D323,'Parâmetro - Portes e Uco'!$A$13:$E$54,3,0),"")</f>
        <v>407.94036013477069</v>
      </c>
      <c r="G323" s="200">
        <v>2</v>
      </c>
      <c r="H323" s="199">
        <f>VLOOKUP(G323,'Parâmetro - Portes e Uco'!$B$19:$E$46,4,0)</f>
        <v>303.45</v>
      </c>
      <c r="I323" s="196"/>
      <c r="J323" s="202">
        <v>0</v>
      </c>
      <c r="K323" s="202"/>
      <c r="L323" s="203"/>
      <c r="M323" s="204"/>
      <c r="N323" s="199"/>
      <c r="O323" s="201">
        <v>1</v>
      </c>
      <c r="P323" s="199">
        <f>F323*30%</f>
        <v>122.38210804043121</v>
      </c>
      <c r="Q323" s="205">
        <f t="shared" si="10"/>
        <v>833.77246817520177</v>
      </c>
    </row>
    <row r="324" spans="1:17" ht="30" x14ac:dyDescent="0.25">
      <c r="A324" s="207" t="s">
        <v>4754</v>
      </c>
      <c r="B324" s="196">
        <v>30101336</v>
      </c>
      <c r="C324" s="197" t="s">
        <v>180</v>
      </c>
      <c r="D324" s="196" t="s">
        <v>3671</v>
      </c>
      <c r="E324" s="198"/>
      <c r="F324" s="199">
        <f>IF(D324 &lt;&gt; "",VLOOKUP(D324,'Parâmetro - Portes e Uco'!$A$13:$E$54,3,0),"")</f>
        <v>407.94036013477069</v>
      </c>
      <c r="G324" s="200">
        <v>2</v>
      </c>
      <c r="H324" s="199">
        <f>VLOOKUP(G324,'Parâmetro - Portes e Uco'!$B$19:$E$46,4,0)</f>
        <v>303.45</v>
      </c>
      <c r="I324" s="196"/>
      <c r="J324" s="202">
        <v>0</v>
      </c>
      <c r="K324" s="202"/>
      <c r="L324" s="203"/>
      <c r="M324" s="204"/>
      <c r="N324" s="199"/>
      <c r="O324" s="201">
        <v>2</v>
      </c>
      <c r="P324" s="199">
        <f>(F324*30%)+(F324*20%)</f>
        <v>203.97018006738534</v>
      </c>
      <c r="Q324" s="205">
        <f t="shared" si="10"/>
        <v>915.36054020215602</v>
      </c>
    </row>
    <row r="325" spans="1:17" ht="45" x14ac:dyDescent="0.25">
      <c r="A325" s="207" t="s">
        <v>4754</v>
      </c>
      <c r="B325" s="196">
        <v>30101344</v>
      </c>
      <c r="C325" s="197" t="s">
        <v>181</v>
      </c>
      <c r="D325" s="196" t="s">
        <v>3671</v>
      </c>
      <c r="E325" s="198"/>
      <c r="F325" s="199">
        <f>IF(D325 &lt;&gt; "",VLOOKUP(D325,'Parâmetro - Portes e Uco'!$A$13:$E$54,3,0),"")</f>
        <v>407.94036013477069</v>
      </c>
      <c r="G325" s="200">
        <v>2</v>
      </c>
      <c r="H325" s="199">
        <f>VLOOKUP(G325,'Parâmetro - Portes e Uco'!$B$19:$E$46,4,0)</f>
        <v>303.45</v>
      </c>
      <c r="I325" s="196"/>
      <c r="J325" s="202">
        <v>0</v>
      </c>
      <c r="K325" s="202"/>
      <c r="L325" s="203"/>
      <c r="M325" s="204"/>
      <c r="N325" s="199"/>
      <c r="O325" s="201">
        <v>2</v>
      </c>
      <c r="P325" s="199">
        <f>(F325*30%)+(F325*20%)</f>
        <v>203.97018006738534</v>
      </c>
      <c r="Q325" s="205">
        <f t="shared" si="10"/>
        <v>915.36054020215602</v>
      </c>
    </row>
    <row r="326" spans="1:17" ht="30" x14ac:dyDescent="0.25">
      <c r="A326" s="207" t="s">
        <v>4754</v>
      </c>
      <c r="B326" s="196">
        <v>30101352</v>
      </c>
      <c r="C326" s="197" t="s">
        <v>182</v>
      </c>
      <c r="D326" s="196" t="s">
        <v>3669</v>
      </c>
      <c r="E326" s="198"/>
      <c r="F326" s="199">
        <f>IF(D326 &lt;&gt; "",VLOOKUP(D326,'Parâmetro - Portes e Uco'!$A$13:$E$54,3,0),"")</f>
        <v>76.407249227375388</v>
      </c>
      <c r="G326" s="200"/>
      <c r="H326" s="199"/>
      <c r="I326" s="196"/>
      <c r="J326" s="202">
        <v>0</v>
      </c>
      <c r="K326" s="202"/>
      <c r="L326" s="203"/>
      <c r="M326" s="204"/>
      <c r="N326" s="199"/>
      <c r="O326" s="201">
        <v>0</v>
      </c>
      <c r="P326" s="201"/>
      <c r="Q326" s="205">
        <f t="shared" si="10"/>
        <v>76.407249227375388</v>
      </c>
    </row>
    <row r="327" spans="1:17" ht="30" x14ac:dyDescent="0.25">
      <c r="A327" s="207" t="s">
        <v>4754</v>
      </c>
      <c r="B327" s="196">
        <v>30101360</v>
      </c>
      <c r="C327" s="197" t="s">
        <v>183</v>
      </c>
      <c r="D327" s="196" t="s">
        <v>3686</v>
      </c>
      <c r="E327" s="198"/>
      <c r="F327" s="199">
        <f>IF(D327 &lt;&gt; "",VLOOKUP(D327,'Parâmetro - Portes e Uco'!$A$13:$E$54,3,0),"")</f>
        <v>471.73171262118711</v>
      </c>
      <c r="G327" s="200">
        <v>4</v>
      </c>
      <c r="H327" s="199">
        <f>VLOOKUP(G327,'Parâmetro - Portes e Uco'!$B$19:$E$46,4,0)</f>
        <v>660.37</v>
      </c>
      <c r="I327" s="196"/>
      <c r="J327" s="202">
        <v>0</v>
      </c>
      <c r="K327" s="202"/>
      <c r="L327" s="203"/>
      <c r="M327" s="204"/>
      <c r="N327" s="199"/>
      <c r="O327" s="201">
        <v>2</v>
      </c>
      <c r="P327" s="199">
        <f>(F327*30%)+(F327*20%)</f>
        <v>235.86585631059356</v>
      </c>
      <c r="Q327" s="205">
        <f t="shared" si="10"/>
        <v>1367.9675689317805</v>
      </c>
    </row>
    <row r="328" spans="1:17" ht="30" x14ac:dyDescent="0.25">
      <c r="A328" s="207" t="s">
        <v>4754</v>
      </c>
      <c r="B328" s="196">
        <v>30101379</v>
      </c>
      <c r="C328" s="197" t="s">
        <v>184</v>
      </c>
      <c r="D328" s="196" t="s">
        <v>3687</v>
      </c>
      <c r="E328" s="198"/>
      <c r="F328" s="199">
        <f>IF(D328 &lt;&gt; "",VLOOKUP(D328,'Parâmetro - Portes e Uco'!$A$13:$E$54,3,0),"")</f>
        <v>1119.7564107354196</v>
      </c>
      <c r="G328" s="200">
        <v>5</v>
      </c>
      <c r="H328" s="199">
        <f>VLOOKUP(G328,'Parâmetro - Portes e Uco'!$B$19:$E$46,4,0)</f>
        <v>1021.47</v>
      </c>
      <c r="I328" s="196"/>
      <c r="J328" s="202">
        <v>0</v>
      </c>
      <c r="K328" s="202"/>
      <c r="L328" s="203"/>
      <c r="M328" s="204"/>
      <c r="N328" s="199"/>
      <c r="O328" s="201">
        <v>2</v>
      </c>
      <c r="P328" s="199">
        <f>(F328*30%)+(F328*20%)</f>
        <v>559.87820536770982</v>
      </c>
      <c r="Q328" s="205">
        <f t="shared" si="10"/>
        <v>2701.104616103129</v>
      </c>
    </row>
    <row r="329" spans="1:17" ht="75" x14ac:dyDescent="0.25">
      <c r="A329" s="207" t="s">
        <v>4754</v>
      </c>
      <c r="B329" s="196">
        <v>30101387</v>
      </c>
      <c r="C329" s="197" t="s">
        <v>185</v>
      </c>
      <c r="D329" s="196" t="s">
        <v>3674</v>
      </c>
      <c r="E329" s="198"/>
      <c r="F329" s="199">
        <f>IF(D329 &lt;&gt; "",VLOOKUP(D329,'Parâmetro - Portes e Uco'!$A$13:$E$54,3,0),"")</f>
        <v>208.11615658256991</v>
      </c>
      <c r="G329" s="200">
        <v>2</v>
      </c>
      <c r="H329" s="199">
        <f>VLOOKUP(G329,'Parâmetro - Portes e Uco'!$B$19:$E$46,4,0)</f>
        <v>303.45</v>
      </c>
      <c r="I329" s="196"/>
      <c r="J329" s="202">
        <v>0</v>
      </c>
      <c r="K329" s="202"/>
      <c r="L329" s="203"/>
      <c r="M329" s="204"/>
      <c r="N329" s="199"/>
      <c r="O329" s="201">
        <v>0</v>
      </c>
      <c r="P329" s="201"/>
      <c r="Q329" s="205">
        <f t="shared" ref="Q329:Q360" si="11">F329+H329+K329+N329+P329</f>
        <v>511.56615658256987</v>
      </c>
    </row>
    <row r="330" spans="1:17" ht="30" x14ac:dyDescent="0.25">
      <c r="A330" s="207" t="s">
        <v>4754</v>
      </c>
      <c r="B330" s="196">
        <v>30101425</v>
      </c>
      <c r="C330" s="197" t="s">
        <v>186</v>
      </c>
      <c r="D330" s="196" t="s">
        <v>3688</v>
      </c>
      <c r="E330" s="198"/>
      <c r="F330" s="199">
        <f>IF(D330 &lt;&gt; "",VLOOKUP(D330,'Parâmetro - Portes e Uco'!$A$13:$E$54,3,0),"")</f>
        <v>1024.0627906281875</v>
      </c>
      <c r="G330" s="200">
        <v>3</v>
      </c>
      <c r="H330" s="199">
        <f>VLOOKUP(G330,'Parâmetro - Portes e Uco'!$B$19:$E$46,4,0)</f>
        <v>446.65</v>
      </c>
      <c r="I330" s="196"/>
      <c r="J330" s="202">
        <v>0</v>
      </c>
      <c r="K330" s="202"/>
      <c r="L330" s="203"/>
      <c r="M330" s="204"/>
      <c r="N330" s="199"/>
      <c r="O330" s="201">
        <v>1</v>
      </c>
      <c r="P330" s="199">
        <f>F330*30%</f>
        <v>307.21883718845623</v>
      </c>
      <c r="Q330" s="205">
        <f t="shared" si="11"/>
        <v>1777.9316278166439</v>
      </c>
    </row>
    <row r="331" spans="1:17" ht="30" x14ac:dyDescent="0.25">
      <c r="A331" s="207" t="s">
        <v>4754</v>
      </c>
      <c r="B331" s="196">
        <v>30101433</v>
      </c>
      <c r="C331" s="197" t="s">
        <v>187</v>
      </c>
      <c r="D331" s="196" t="s">
        <v>3689</v>
      </c>
      <c r="E331" s="198"/>
      <c r="F331" s="199">
        <f>IF(D331 &lt;&gt; "",VLOOKUP(D331,'Parâmetro - Portes e Uco'!$A$13:$E$54,3,0),"")</f>
        <v>2027.969148532314</v>
      </c>
      <c r="G331" s="200">
        <v>5</v>
      </c>
      <c r="H331" s="199">
        <f>VLOOKUP(G331,'Parâmetro - Portes e Uco'!$B$19:$E$46,4,0)</f>
        <v>1021.47</v>
      </c>
      <c r="I331" s="196"/>
      <c r="J331" s="202">
        <v>0</v>
      </c>
      <c r="K331" s="202"/>
      <c r="L331" s="203"/>
      <c r="M331" s="204"/>
      <c r="N331" s="199"/>
      <c r="O331" s="201">
        <v>2</v>
      </c>
      <c r="P331" s="199">
        <f>(F331*30%)+(F331*20%)</f>
        <v>1013.9845742661571</v>
      </c>
      <c r="Q331" s="205">
        <f t="shared" si="11"/>
        <v>4063.4237227984713</v>
      </c>
    </row>
    <row r="332" spans="1:17" ht="30" x14ac:dyDescent="0.25">
      <c r="A332" s="207" t="s">
        <v>4754</v>
      </c>
      <c r="B332" s="196">
        <v>30101441</v>
      </c>
      <c r="C332" s="197" t="s">
        <v>189</v>
      </c>
      <c r="D332" s="196" t="s">
        <v>3690</v>
      </c>
      <c r="E332" s="198"/>
      <c r="F332" s="199">
        <f>IF(D332 &lt;&gt; "",VLOOKUP(D332,'Parâmetro - Portes e Uco'!$A$13:$E$54,3,0),"")</f>
        <v>433.10623984061266</v>
      </c>
      <c r="G332" s="200">
        <v>2</v>
      </c>
      <c r="H332" s="199">
        <f>VLOOKUP(G332,'Parâmetro - Portes e Uco'!$B$19:$E$46,4,0)</f>
        <v>303.45</v>
      </c>
      <c r="I332" s="196"/>
      <c r="J332" s="202">
        <v>0</v>
      </c>
      <c r="K332" s="202"/>
      <c r="L332" s="203"/>
      <c r="M332" s="204"/>
      <c r="N332" s="199"/>
      <c r="O332" s="201">
        <v>1</v>
      </c>
      <c r="P332" s="199">
        <f>F332*30%</f>
        <v>129.9318719521838</v>
      </c>
      <c r="Q332" s="205">
        <f t="shared" si="11"/>
        <v>866.48811179279642</v>
      </c>
    </row>
    <row r="333" spans="1:17" ht="60" x14ac:dyDescent="0.25">
      <c r="A333" s="207" t="s">
        <v>4754</v>
      </c>
      <c r="B333" s="196">
        <v>30101450</v>
      </c>
      <c r="C333" s="197" t="s">
        <v>193</v>
      </c>
      <c r="D333" s="196" t="s">
        <v>3691</v>
      </c>
      <c r="E333" s="198"/>
      <c r="F333" s="199">
        <f>IF(D333 &lt;&gt; "",VLOOKUP(D333,'Parâmetro - Portes e Uco'!$A$13:$E$54,3,0),"")</f>
        <v>377.71230242628701</v>
      </c>
      <c r="G333" s="200">
        <v>2</v>
      </c>
      <c r="H333" s="199">
        <f>VLOOKUP(G333,'Parâmetro - Portes e Uco'!$B$19:$E$46,4,0)</f>
        <v>303.45</v>
      </c>
      <c r="I333" s="196"/>
      <c r="J333" s="202">
        <v>0</v>
      </c>
      <c r="K333" s="202"/>
      <c r="L333" s="203"/>
      <c r="M333" s="204"/>
      <c r="N333" s="199"/>
      <c r="O333" s="201">
        <v>1</v>
      </c>
      <c r="P333" s="199">
        <f>F333*30%</f>
        <v>113.3136907278861</v>
      </c>
      <c r="Q333" s="205">
        <f t="shared" si="11"/>
        <v>794.47599315417301</v>
      </c>
    </row>
    <row r="334" spans="1:17" ht="30" x14ac:dyDescent="0.25">
      <c r="A334" s="207" t="s">
        <v>4754</v>
      </c>
      <c r="B334" s="196">
        <v>30101468</v>
      </c>
      <c r="C334" s="197" t="s">
        <v>188</v>
      </c>
      <c r="D334" s="196" t="s">
        <v>3670</v>
      </c>
      <c r="E334" s="198"/>
      <c r="F334" s="199">
        <f>IF(D334 &lt;&gt; "",VLOOKUP(D334,'Parâmetro - Portes e Uco'!$A$13:$E$54,3,0),"")</f>
        <v>238.38376255669928</v>
      </c>
      <c r="G334" s="200"/>
      <c r="H334" s="199"/>
      <c r="I334" s="196"/>
      <c r="J334" s="202">
        <v>0</v>
      </c>
      <c r="K334" s="202"/>
      <c r="L334" s="203"/>
      <c r="M334" s="204"/>
      <c r="N334" s="199"/>
      <c r="O334" s="201">
        <v>1</v>
      </c>
      <c r="P334" s="199">
        <f>F334*30%</f>
        <v>71.515128767009784</v>
      </c>
      <c r="Q334" s="205">
        <f t="shared" si="11"/>
        <v>309.89889132370905</v>
      </c>
    </row>
    <row r="335" spans="1:17" ht="45" x14ac:dyDescent="0.25">
      <c r="A335" s="207" t="s">
        <v>4754</v>
      </c>
      <c r="B335" s="196">
        <v>30101476</v>
      </c>
      <c r="C335" s="197" t="s">
        <v>190</v>
      </c>
      <c r="D335" s="196" t="s">
        <v>3671</v>
      </c>
      <c r="E335" s="198"/>
      <c r="F335" s="199">
        <f>IF(D335 &lt;&gt; "",VLOOKUP(D335,'Parâmetro - Portes e Uco'!$A$13:$E$54,3,0),"")</f>
        <v>407.94036013477069</v>
      </c>
      <c r="G335" s="200">
        <v>2</v>
      </c>
      <c r="H335" s="199">
        <f>VLOOKUP(G335,'Parâmetro - Portes e Uco'!$B$19:$E$46,4,0)</f>
        <v>303.45</v>
      </c>
      <c r="I335" s="196"/>
      <c r="J335" s="202">
        <v>0</v>
      </c>
      <c r="K335" s="202"/>
      <c r="L335" s="203"/>
      <c r="M335" s="204"/>
      <c r="N335" s="199"/>
      <c r="O335" s="201">
        <v>1</v>
      </c>
      <c r="P335" s="199">
        <f>F335*30%</f>
        <v>122.38210804043121</v>
      </c>
      <c r="Q335" s="205">
        <f t="shared" si="11"/>
        <v>833.77246817520177</v>
      </c>
    </row>
    <row r="336" spans="1:17" x14ac:dyDescent="0.25">
      <c r="A336" s="207" t="s">
        <v>4754</v>
      </c>
      <c r="B336" s="196">
        <v>30101484</v>
      </c>
      <c r="C336" s="197" t="s">
        <v>191</v>
      </c>
      <c r="D336" s="196" t="s">
        <v>3667</v>
      </c>
      <c r="E336" s="198"/>
      <c r="F336" s="199">
        <f>IF(D336 &lt;&gt; "",VLOOKUP(D336,'Parâmetro - Portes e Uco'!$A$13:$E$54,3,0),"")</f>
        <v>100.71624984422843</v>
      </c>
      <c r="G336" s="200"/>
      <c r="H336" s="199"/>
      <c r="I336" s="196"/>
      <c r="J336" s="202">
        <v>0</v>
      </c>
      <c r="K336" s="202"/>
      <c r="L336" s="203"/>
      <c r="M336" s="204"/>
      <c r="N336" s="199"/>
      <c r="O336" s="201">
        <v>0</v>
      </c>
      <c r="P336" s="201"/>
      <c r="Q336" s="205">
        <f t="shared" si="11"/>
        <v>100.71624984422843</v>
      </c>
    </row>
    <row r="337" spans="1:17" ht="45" x14ac:dyDescent="0.25">
      <c r="A337" s="207" t="s">
        <v>4754</v>
      </c>
      <c r="B337" s="196">
        <v>30101492</v>
      </c>
      <c r="C337" s="197" t="s">
        <v>194</v>
      </c>
      <c r="D337" s="196" t="s">
        <v>3674</v>
      </c>
      <c r="E337" s="198"/>
      <c r="F337" s="199">
        <f>IF(D337 &lt;&gt; "",VLOOKUP(D337,'Parâmetro - Portes e Uco'!$A$13:$E$54,3,0),"")</f>
        <v>208.11615658256991</v>
      </c>
      <c r="G337" s="200"/>
      <c r="H337" s="199"/>
      <c r="I337" s="196"/>
      <c r="J337" s="202">
        <v>0</v>
      </c>
      <c r="K337" s="202"/>
      <c r="L337" s="203"/>
      <c r="M337" s="204"/>
      <c r="N337" s="199"/>
      <c r="O337" s="201">
        <v>0</v>
      </c>
      <c r="P337" s="201"/>
      <c r="Q337" s="205">
        <f t="shared" si="11"/>
        <v>208.11615658256991</v>
      </c>
    </row>
    <row r="338" spans="1:17" ht="45" x14ac:dyDescent="0.25">
      <c r="A338" s="207" t="s">
        <v>4754</v>
      </c>
      <c r="B338" s="196">
        <v>30101506</v>
      </c>
      <c r="C338" s="197" t="s">
        <v>195</v>
      </c>
      <c r="D338" s="196" t="s">
        <v>3678</v>
      </c>
      <c r="E338" s="198"/>
      <c r="F338" s="199">
        <f>IF(D338 &lt;&gt; "",VLOOKUP(D338,'Parâmetro - Portes e Uco'!$A$13:$E$54,3,0),"")</f>
        <v>119.19847265595725</v>
      </c>
      <c r="G338" s="200">
        <v>2</v>
      </c>
      <c r="H338" s="199">
        <f>VLOOKUP(G338,'Parâmetro - Portes e Uco'!$B$19:$E$46,4,0)</f>
        <v>303.45</v>
      </c>
      <c r="I338" s="196"/>
      <c r="J338" s="202">
        <v>0</v>
      </c>
      <c r="K338" s="202"/>
      <c r="L338" s="203"/>
      <c r="M338" s="204"/>
      <c r="N338" s="199"/>
      <c r="O338" s="201">
        <v>0</v>
      </c>
      <c r="P338" s="201"/>
      <c r="Q338" s="205">
        <f>F338+H338+K338+N338+P338</f>
        <v>422.64847265595722</v>
      </c>
    </row>
    <row r="339" spans="1:17" ht="30" x14ac:dyDescent="0.25">
      <c r="A339" s="207" t="s">
        <v>4754</v>
      </c>
      <c r="B339" s="196">
        <v>30101514</v>
      </c>
      <c r="C339" s="197" t="s">
        <v>196</v>
      </c>
      <c r="D339" s="196" t="s">
        <v>3675</v>
      </c>
      <c r="E339" s="198"/>
      <c r="F339" s="199">
        <f>IF(D339 &lt;&gt; "",VLOOKUP(D339,'Parâmetro - Portes e Uco'!$A$13:$E$54,3,0),"")</f>
        <v>57.305436920531527</v>
      </c>
      <c r="G339" s="200">
        <v>2</v>
      </c>
      <c r="H339" s="199">
        <f>VLOOKUP(G339,'Parâmetro - Portes e Uco'!$B$19:$E$46,4,0)</f>
        <v>303.45</v>
      </c>
      <c r="I339" s="196"/>
      <c r="J339" s="202">
        <v>0</v>
      </c>
      <c r="K339" s="202"/>
      <c r="L339" s="203"/>
      <c r="M339" s="204"/>
      <c r="N339" s="199"/>
      <c r="O339" s="201">
        <v>0</v>
      </c>
      <c r="P339" s="201"/>
      <c r="Q339" s="205">
        <f t="shared" si="11"/>
        <v>360.75543692053151</v>
      </c>
    </row>
    <row r="340" spans="1:17" ht="60" x14ac:dyDescent="0.25">
      <c r="A340" s="207" t="s">
        <v>4754</v>
      </c>
      <c r="B340" s="196">
        <v>30101522</v>
      </c>
      <c r="C340" s="197" t="s">
        <v>197</v>
      </c>
      <c r="D340" s="196" t="s">
        <v>3683</v>
      </c>
      <c r="E340" s="198"/>
      <c r="F340" s="199">
        <f>IF(D340 &lt;&gt; "",VLOOKUP(D340,'Parâmetro - Portes e Uco'!$A$13:$E$54,3,0),"")</f>
        <v>908.21273779689443</v>
      </c>
      <c r="G340" s="200">
        <v>3</v>
      </c>
      <c r="H340" s="199">
        <f>VLOOKUP(G340,'Parâmetro - Portes e Uco'!$B$19:$E$46,4,0)</f>
        <v>446.65</v>
      </c>
      <c r="I340" s="196"/>
      <c r="J340" s="202">
        <v>0</v>
      </c>
      <c r="K340" s="202"/>
      <c r="L340" s="203"/>
      <c r="M340" s="204"/>
      <c r="N340" s="199"/>
      <c r="O340" s="201">
        <v>1</v>
      </c>
      <c r="P340" s="199">
        <f t="shared" ref="P340:P346" si="12">F340*30%</f>
        <v>272.46382133906832</v>
      </c>
      <c r="Q340" s="205">
        <f t="shared" si="11"/>
        <v>1627.3265591359627</v>
      </c>
    </row>
    <row r="341" spans="1:17" ht="90" x14ac:dyDescent="0.25">
      <c r="A341" s="207" t="s">
        <v>4754</v>
      </c>
      <c r="B341" s="196">
        <v>30101530</v>
      </c>
      <c r="C341" s="197" t="s">
        <v>198</v>
      </c>
      <c r="D341" s="196" t="s">
        <v>3687</v>
      </c>
      <c r="E341" s="198"/>
      <c r="F341" s="199">
        <f>IF(D341 &lt;&gt; "",VLOOKUP(D341,'Parâmetro - Portes e Uco'!$A$13:$E$54,3,0),"")</f>
        <v>1119.7564107354196</v>
      </c>
      <c r="G341" s="200">
        <v>4</v>
      </c>
      <c r="H341" s="199">
        <f>VLOOKUP(G341,'Parâmetro - Portes e Uco'!$B$19:$E$46,4,0)</f>
        <v>660.37</v>
      </c>
      <c r="I341" s="196"/>
      <c r="J341" s="202">
        <v>0</v>
      </c>
      <c r="K341" s="202"/>
      <c r="L341" s="203"/>
      <c r="M341" s="204"/>
      <c r="N341" s="199"/>
      <c r="O341" s="201">
        <v>1</v>
      </c>
      <c r="P341" s="199">
        <f t="shared" si="12"/>
        <v>335.92692322062589</v>
      </c>
      <c r="Q341" s="205">
        <f t="shared" si="11"/>
        <v>2116.0533339560452</v>
      </c>
    </row>
    <row r="342" spans="1:17" ht="60" x14ac:dyDescent="0.25">
      <c r="A342" s="207" t="s">
        <v>4754</v>
      </c>
      <c r="B342" s="196">
        <v>30101549</v>
      </c>
      <c r="C342" s="197" t="s">
        <v>199</v>
      </c>
      <c r="D342" s="196" t="s">
        <v>3687</v>
      </c>
      <c r="E342" s="198"/>
      <c r="F342" s="199">
        <f>IF(D342 &lt;&gt; "",VLOOKUP(D342,'Parâmetro - Portes e Uco'!$A$13:$E$54,3,0),"")</f>
        <v>1119.7564107354196</v>
      </c>
      <c r="G342" s="200">
        <v>4</v>
      </c>
      <c r="H342" s="199">
        <f>VLOOKUP(G342,'Parâmetro - Portes e Uco'!$B$19:$E$46,4,0)</f>
        <v>660.37</v>
      </c>
      <c r="I342" s="196"/>
      <c r="J342" s="202">
        <v>0</v>
      </c>
      <c r="K342" s="202"/>
      <c r="L342" s="203"/>
      <c r="M342" s="204"/>
      <c r="N342" s="199"/>
      <c r="O342" s="201">
        <v>1</v>
      </c>
      <c r="P342" s="199">
        <f t="shared" si="12"/>
        <v>335.92692322062589</v>
      </c>
      <c r="Q342" s="205">
        <f t="shared" si="11"/>
        <v>2116.0533339560452</v>
      </c>
    </row>
    <row r="343" spans="1:17" ht="75" x14ac:dyDescent="0.25">
      <c r="A343" s="207" t="s">
        <v>4754</v>
      </c>
      <c r="B343" s="196">
        <v>30101557</v>
      </c>
      <c r="C343" s="197" t="s">
        <v>200</v>
      </c>
      <c r="D343" s="196" t="s">
        <v>3687</v>
      </c>
      <c r="E343" s="198"/>
      <c r="F343" s="199">
        <f>IF(D343 &lt;&gt; "",VLOOKUP(D343,'Parâmetro - Portes e Uco'!$A$13:$E$54,3,0),"")</f>
        <v>1119.7564107354196</v>
      </c>
      <c r="G343" s="200">
        <v>4</v>
      </c>
      <c r="H343" s="199">
        <f>VLOOKUP(G343,'Parâmetro - Portes e Uco'!$B$19:$E$46,4,0)</f>
        <v>660.37</v>
      </c>
      <c r="I343" s="196"/>
      <c r="J343" s="202">
        <v>0</v>
      </c>
      <c r="K343" s="202"/>
      <c r="L343" s="203"/>
      <c r="M343" s="204"/>
      <c r="N343" s="199"/>
      <c r="O343" s="201">
        <v>1</v>
      </c>
      <c r="P343" s="199">
        <f t="shared" si="12"/>
        <v>335.92692322062589</v>
      </c>
      <c r="Q343" s="205">
        <f t="shared" si="11"/>
        <v>2116.0533339560452</v>
      </c>
    </row>
    <row r="344" spans="1:17" ht="60" x14ac:dyDescent="0.25">
      <c r="A344" s="207" t="s">
        <v>4754</v>
      </c>
      <c r="B344" s="196">
        <v>30101565</v>
      </c>
      <c r="C344" s="197" t="s">
        <v>201</v>
      </c>
      <c r="D344" s="196" t="s">
        <v>3688</v>
      </c>
      <c r="E344" s="198"/>
      <c r="F344" s="199">
        <f>IF(D344 &lt;&gt; "",VLOOKUP(D344,'Parâmetro - Portes e Uco'!$A$13:$E$54,3,0),"")</f>
        <v>1024.0627906281875</v>
      </c>
      <c r="G344" s="200">
        <v>4</v>
      </c>
      <c r="H344" s="199">
        <f>VLOOKUP(G344,'Parâmetro - Portes e Uco'!$B$19:$E$46,4,0)</f>
        <v>660.37</v>
      </c>
      <c r="I344" s="196"/>
      <c r="J344" s="202">
        <v>0</v>
      </c>
      <c r="K344" s="202"/>
      <c r="L344" s="203"/>
      <c r="M344" s="204"/>
      <c r="N344" s="199"/>
      <c r="O344" s="201">
        <v>1</v>
      </c>
      <c r="P344" s="199">
        <f t="shared" si="12"/>
        <v>307.21883718845623</v>
      </c>
      <c r="Q344" s="205">
        <f t="shared" si="11"/>
        <v>1991.6516278166437</v>
      </c>
    </row>
    <row r="345" spans="1:17" ht="60" x14ac:dyDescent="0.25">
      <c r="A345" s="207" t="s">
        <v>4754</v>
      </c>
      <c r="B345" s="196">
        <v>30101573</v>
      </c>
      <c r="C345" s="197" t="s">
        <v>202</v>
      </c>
      <c r="D345" s="196" t="s">
        <v>3688</v>
      </c>
      <c r="E345" s="198"/>
      <c r="F345" s="199">
        <f>IF(D345 &lt;&gt; "",VLOOKUP(D345,'Parâmetro - Portes e Uco'!$A$13:$E$54,3,0),"")</f>
        <v>1024.0627906281875</v>
      </c>
      <c r="G345" s="200">
        <v>4</v>
      </c>
      <c r="H345" s="199">
        <f>VLOOKUP(G345,'Parâmetro - Portes e Uco'!$B$19:$E$46,4,0)</f>
        <v>660.37</v>
      </c>
      <c r="I345" s="196"/>
      <c r="J345" s="202">
        <v>0</v>
      </c>
      <c r="K345" s="202"/>
      <c r="L345" s="203"/>
      <c r="M345" s="204"/>
      <c r="N345" s="199"/>
      <c r="O345" s="201">
        <v>1</v>
      </c>
      <c r="P345" s="199">
        <f t="shared" si="12"/>
        <v>307.21883718845623</v>
      </c>
      <c r="Q345" s="205">
        <f t="shared" si="11"/>
        <v>1991.6516278166437</v>
      </c>
    </row>
    <row r="346" spans="1:17" ht="60" x14ac:dyDescent="0.25">
      <c r="A346" s="207" t="s">
        <v>4754</v>
      </c>
      <c r="B346" s="196">
        <v>30101581</v>
      </c>
      <c r="C346" s="197" t="s">
        <v>203</v>
      </c>
      <c r="D346" s="196" t="s">
        <v>3692</v>
      </c>
      <c r="E346" s="198"/>
      <c r="F346" s="199">
        <f>IF(D346 &lt;&gt; "",VLOOKUP(D346,'Parâmetro - Portes e Uco'!$A$13:$E$54,3,0),"")</f>
        <v>866.25202794687084</v>
      </c>
      <c r="G346" s="200">
        <v>3</v>
      </c>
      <c r="H346" s="199">
        <f>VLOOKUP(G346,'Parâmetro - Portes e Uco'!$B$19:$E$46,4,0)</f>
        <v>446.65</v>
      </c>
      <c r="I346" s="196"/>
      <c r="J346" s="202">
        <v>0</v>
      </c>
      <c r="K346" s="202"/>
      <c r="L346" s="203"/>
      <c r="M346" s="204"/>
      <c r="N346" s="199"/>
      <c r="O346" s="201">
        <v>1</v>
      </c>
      <c r="P346" s="199">
        <f t="shared" si="12"/>
        <v>259.87560838406125</v>
      </c>
      <c r="Q346" s="205">
        <f t="shared" si="11"/>
        <v>1572.7776363309322</v>
      </c>
    </row>
    <row r="347" spans="1:17" x14ac:dyDescent="0.25">
      <c r="A347" s="207" t="s">
        <v>4754</v>
      </c>
      <c r="B347" s="196">
        <v>30101590</v>
      </c>
      <c r="C347" s="197" t="s">
        <v>204</v>
      </c>
      <c r="D347" s="196" t="s">
        <v>3674</v>
      </c>
      <c r="E347" s="198"/>
      <c r="F347" s="199">
        <f>IF(D347 &lt;&gt; "",VLOOKUP(D347,'Parâmetro - Portes e Uco'!$A$13:$E$54,3,0),"")</f>
        <v>208.11615658256991</v>
      </c>
      <c r="G347" s="200"/>
      <c r="H347" s="199"/>
      <c r="I347" s="196"/>
      <c r="J347" s="202">
        <v>0</v>
      </c>
      <c r="K347" s="202"/>
      <c r="L347" s="203"/>
      <c r="M347" s="204"/>
      <c r="N347" s="199"/>
      <c r="O347" s="201">
        <v>0</v>
      </c>
      <c r="P347" s="201"/>
      <c r="Q347" s="205">
        <f t="shared" si="11"/>
        <v>208.11615658256991</v>
      </c>
    </row>
    <row r="348" spans="1:17" ht="45" x14ac:dyDescent="0.25">
      <c r="A348" s="207" t="s">
        <v>4754</v>
      </c>
      <c r="B348" s="196">
        <v>30101603</v>
      </c>
      <c r="C348" s="197" t="s">
        <v>205</v>
      </c>
      <c r="D348" s="196" t="s">
        <v>3667</v>
      </c>
      <c r="E348" s="198"/>
      <c r="F348" s="199">
        <f>IF(D348 &lt;&gt; "",VLOOKUP(D348,'Parâmetro - Portes e Uco'!$A$13:$E$54,3,0),"")</f>
        <v>100.71624984422843</v>
      </c>
      <c r="G348" s="200">
        <v>2</v>
      </c>
      <c r="H348" s="199">
        <f>VLOOKUP(G348,'Parâmetro - Portes e Uco'!$B$19:$E$46,4,0)</f>
        <v>303.45</v>
      </c>
      <c r="I348" s="196"/>
      <c r="J348" s="202">
        <v>0</v>
      </c>
      <c r="K348" s="202"/>
      <c r="L348" s="203"/>
      <c r="M348" s="204"/>
      <c r="N348" s="199"/>
      <c r="O348" s="201">
        <v>1</v>
      </c>
      <c r="P348" s="199">
        <f>F348*30%</f>
        <v>30.214874953268527</v>
      </c>
      <c r="Q348" s="205">
        <f t="shared" si="11"/>
        <v>434.38112479749697</v>
      </c>
    </row>
    <row r="349" spans="1:17" ht="45" x14ac:dyDescent="0.25">
      <c r="A349" s="207" t="s">
        <v>4754</v>
      </c>
      <c r="B349" s="196">
        <v>30101611</v>
      </c>
      <c r="C349" s="197" t="s">
        <v>208</v>
      </c>
      <c r="D349" s="196" t="s">
        <v>3674</v>
      </c>
      <c r="E349" s="198"/>
      <c r="F349" s="199">
        <f>IF(D349 &lt;&gt; "",VLOOKUP(D349,'Parâmetro - Portes e Uco'!$A$13:$E$54,3,0),"")</f>
        <v>208.11615658256991</v>
      </c>
      <c r="G349" s="200">
        <v>2</v>
      </c>
      <c r="H349" s="199">
        <f>VLOOKUP(G349,'Parâmetro - Portes e Uco'!$B$19:$E$46,4,0)</f>
        <v>303.45</v>
      </c>
      <c r="I349" s="196"/>
      <c r="J349" s="202">
        <v>0</v>
      </c>
      <c r="K349" s="202"/>
      <c r="L349" s="203"/>
      <c r="M349" s="204"/>
      <c r="N349" s="199"/>
      <c r="O349" s="201">
        <v>1</v>
      </c>
      <c r="P349" s="199">
        <f>F349*30%</f>
        <v>62.43484697477097</v>
      </c>
      <c r="Q349" s="205">
        <f t="shared" si="11"/>
        <v>574.00100355734082</v>
      </c>
    </row>
    <row r="350" spans="1:17" ht="45" x14ac:dyDescent="0.25">
      <c r="A350" s="207" t="s">
        <v>4754</v>
      </c>
      <c r="B350" s="196">
        <v>30101620</v>
      </c>
      <c r="C350" s="197" t="s">
        <v>206</v>
      </c>
      <c r="D350" s="196" t="s">
        <v>3667</v>
      </c>
      <c r="E350" s="198"/>
      <c r="F350" s="199">
        <f>IF(D350 &lt;&gt; "",VLOOKUP(D350,'Parâmetro - Portes e Uco'!$A$13:$E$54,3,0),"")</f>
        <v>100.71624984422843</v>
      </c>
      <c r="G350" s="200"/>
      <c r="H350" s="199"/>
      <c r="I350" s="196"/>
      <c r="J350" s="202">
        <v>0</v>
      </c>
      <c r="K350" s="202"/>
      <c r="L350" s="203"/>
      <c r="M350" s="204"/>
      <c r="N350" s="199"/>
      <c r="O350" s="201">
        <v>0</v>
      </c>
      <c r="P350" s="201"/>
      <c r="Q350" s="205">
        <f t="shared" si="11"/>
        <v>100.71624984422843</v>
      </c>
    </row>
    <row r="351" spans="1:17" ht="30" x14ac:dyDescent="0.25">
      <c r="A351" s="207" t="s">
        <v>4754</v>
      </c>
      <c r="B351" s="196">
        <v>30101638</v>
      </c>
      <c r="C351" s="197" t="s">
        <v>207</v>
      </c>
      <c r="D351" s="196" t="s">
        <v>3668</v>
      </c>
      <c r="E351" s="198"/>
      <c r="F351" s="199">
        <f>IF(D351 &lt;&gt; "",VLOOKUP(D351,'Parâmetro - Portes e Uco'!$A$13:$E$54,3,0),"")</f>
        <v>162.8729406839584</v>
      </c>
      <c r="G351" s="200"/>
      <c r="H351" s="199"/>
      <c r="I351" s="196"/>
      <c r="J351" s="202">
        <v>0</v>
      </c>
      <c r="K351" s="202"/>
      <c r="L351" s="203"/>
      <c r="M351" s="204"/>
      <c r="N351" s="199"/>
      <c r="O351" s="201">
        <v>0</v>
      </c>
      <c r="P351" s="201"/>
      <c r="Q351" s="205">
        <f t="shared" si="11"/>
        <v>162.8729406839584</v>
      </c>
    </row>
    <row r="352" spans="1:17" ht="60" x14ac:dyDescent="0.25">
      <c r="A352" s="207" t="s">
        <v>4754</v>
      </c>
      <c r="B352" s="196">
        <v>30101646</v>
      </c>
      <c r="C352" s="197" t="s">
        <v>209</v>
      </c>
      <c r="D352" s="196" t="s">
        <v>3675</v>
      </c>
      <c r="E352" s="198"/>
      <c r="F352" s="199">
        <f>IF(D352 &lt;&gt; "",VLOOKUP(D352,'Parâmetro - Portes e Uco'!$A$13:$E$54,3,0),"")</f>
        <v>57.305436920531527</v>
      </c>
      <c r="G352" s="200"/>
      <c r="H352" s="199"/>
      <c r="I352" s="196"/>
      <c r="J352" s="202">
        <v>0</v>
      </c>
      <c r="K352" s="202"/>
      <c r="L352" s="203"/>
      <c r="M352" s="204"/>
      <c r="N352" s="199"/>
      <c r="O352" s="201">
        <v>0</v>
      </c>
      <c r="P352" s="201"/>
      <c r="Q352" s="205">
        <f t="shared" si="11"/>
        <v>57.305436920531527</v>
      </c>
    </row>
    <row r="353" spans="1:17" ht="30" x14ac:dyDescent="0.25">
      <c r="A353" s="207" t="s">
        <v>4754</v>
      </c>
      <c r="B353" s="196">
        <v>30101662</v>
      </c>
      <c r="C353" s="197" t="s">
        <v>210</v>
      </c>
      <c r="D353" s="196" t="s">
        <v>3668</v>
      </c>
      <c r="E353" s="198"/>
      <c r="F353" s="199">
        <f>IF(D353 &lt;&gt; "",VLOOKUP(D353,'Parâmetro - Portes e Uco'!$A$13:$E$54,3,0),"")</f>
        <v>162.8729406839584</v>
      </c>
      <c r="G353" s="200"/>
      <c r="H353" s="199"/>
      <c r="I353" s="196"/>
      <c r="J353" s="202">
        <v>0</v>
      </c>
      <c r="K353" s="202"/>
      <c r="L353" s="203"/>
      <c r="M353" s="204"/>
      <c r="N353" s="199"/>
      <c r="O353" s="201">
        <v>0</v>
      </c>
      <c r="P353" s="201"/>
      <c r="Q353" s="205">
        <f t="shared" si="11"/>
        <v>162.8729406839584</v>
      </c>
    </row>
    <row r="354" spans="1:17" x14ac:dyDescent="0.25">
      <c r="A354" s="207" t="s">
        <v>4754</v>
      </c>
      <c r="B354" s="196">
        <v>30101670</v>
      </c>
      <c r="C354" s="197" t="s">
        <v>211</v>
      </c>
      <c r="D354" s="196" t="s">
        <v>3673</v>
      </c>
      <c r="E354" s="198"/>
      <c r="F354" s="199">
        <f>IF(D354 &lt;&gt; "",VLOOKUP(D354,'Parâmetro - Portes e Uco'!$A$13:$E$54,3,0),"")</f>
        <v>283.71925774181733</v>
      </c>
      <c r="G354" s="200">
        <v>2</v>
      </c>
      <c r="H354" s="199">
        <f>VLOOKUP(G354,'Parâmetro - Portes e Uco'!$B$19:$E$46,4,0)</f>
        <v>303.45</v>
      </c>
      <c r="I354" s="196"/>
      <c r="J354" s="202">
        <v>0</v>
      </c>
      <c r="K354" s="202"/>
      <c r="L354" s="203"/>
      <c r="M354" s="204"/>
      <c r="N354" s="199"/>
      <c r="O354" s="201">
        <v>1</v>
      </c>
      <c r="P354" s="199">
        <f>F354*30%</f>
        <v>85.115777322545199</v>
      </c>
      <c r="Q354" s="205">
        <f t="shared" si="11"/>
        <v>672.28503506436255</v>
      </c>
    </row>
    <row r="355" spans="1:17" ht="45" x14ac:dyDescent="0.25">
      <c r="A355" s="207" t="s">
        <v>4754</v>
      </c>
      <c r="B355" s="196">
        <v>30101689</v>
      </c>
      <c r="C355" s="197" t="s">
        <v>212</v>
      </c>
      <c r="D355" s="196" t="s">
        <v>3684</v>
      </c>
      <c r="E355" s="198"/>
      <c r="F355" s="199">
        <f>IF(D355 &lt;&gt; "",VLOOKUP(D355,'Parâmetro - Portes e Uco'!$A$13:$E$54,3,0),"")</f>
        <v>963.60667521122014</v>
      </c>
      <c r="G355" s="200">
        <v>5</v>
      </c>
      <c r="H355" s="199">
        <f>VLOOKUP(G355,'Parâmetro - Portes e Uco'!$B$19:$E$46,4,0)</f>
        <v>1021.47</v>
      </c>
      <c r="I355" s="196"/>
      <c r="J355" s="202">
        <v>0</v>
      </c>
      <c r="K355" s="202"/>
      <c r="L355" s="203"/>
      <c r="M355" s="204"/>
      <c r="N355" s="199"/>
      <c r="O355" s="201">
        <v>2</v>
      </c>
      <c r="P355" s="199">
        <f>(F355*30%)+(F355*20%)</f>
        <v>481.80333760561007</v>
      </c>
      <c r="Q355" s="205">
        <f t="shared" si="11"/>
        <v>2466.8800128168305</v>
      </c>
    </row>
    <row r="356" spans="1:17" ht="45" x14ac:dyDescent="0.25">
      <c r="A356" s="207" t="s">
        <v>4754</v>
      </c>
      <c r="B356" s="196">
        <v>30101697</v>
      </c>
      <c r="C356" s="197" t="s">
        <v>213</v>
      </c>
      <c r="D356" s="196" t="s">
        <v>3684</v>
      </c>
      <c r="E356" s="198"/>
      <c r="F356" s="199">
        <f>IF(D356 &lt;&gt; "",VLOOKUP(D356,'Parâmetro - Portes e Uco'!$A$13:$E$54,3,0),"")</f>
        <v>963.60667521122014</v>
      </c>
      <c r="G356" s="200">
        <v>5</v>
      </c>
      <c r="H356" s="199">
        <f>VLOOKUP(G356,'Parâmetro - Portes e Uco'!$B$19:$E$46,4,0)</f>
        <v>1021.47</v>
      </c>
      <c r="I356" s="196"/>
      <c r="J356" s="202">
        <v>0</v>
      </c>
      <c r="K356" s="202"/>
      <c r="L356" s="203"/>
      <c r="M356" s="204"/>
      <c r="N356" s="199"/>
      <c r="O356" s="201">
        <v>2</v>
      </c>
      <c r="P356" s="199">
        <f>(F356*30%)+(F356*20%)</f>
        <v>481.80333760561007</v>
      </c>
      <c r="Q356" s="205">
        <f t="shared" si="11"/>
        <v>2466.8800128168305</v>
      </c>
    </row>
    <row r="357" spans="1:17" x14ac:dyDescent="0.25">
      <c r="A357" s="207" t="s">
        <v>4752</v>
      </c>
      <c r="B357" s="196">
        <v>30101700</v>
      </c>
      <c r="C357" s="197" t="s">
        <v>3982</v>
      </c>
      <c r="D357" s="196" t="s">
        <v>3692</v>
      </c>
      <c r="E357" s="198">
        <v>0</v>
      </c>
      <c r="F357" s="199">
        <f>IF(D357 &lt;&gt; "",VLOOKUP(D357,'Parâmetro - Portes e Uco'!$A$13:$E$54,3,0),"")</f>
        <v>866.25202794687084</v>
      </c>
      <c r="G357" s="200">
        <v>3</v>
      </c>
      <c r="H357" s="199">
        <f>VLOOKUP(G357,'Parâmetro - Portes e Uco'!$B$19:$E$46,4,0)</f>
        <v>446.65</v>
      </c>
      <c r="I357" s="196"/>
      <c r="J357" s="202">
        <v>0</v>
      </c>
      <c r="K357" s="202"/>
      <c r="L357" s="203"/>
      <c r="M357" s="204"/>
      <c r="N357" s="199"/>
      <c r="O357" s="201">
        <v>2</v>
      </c>
      <c r="P357" s="199">
        <f>(F357*30%)+(F357*20%)</f>
        <v>433.12601397343542</v>
      </c>
      <c r="Q357" s="205">
        <f t="shared" si="11"/>
        <v>1746.0280419203064</v>
      </c>
    </row>
    <row r="358" spans="1:17" ht="30" x14ac:dyDescent="0.25">
      <c r="A358" s="207" t="s">
        <v>4752</v>
      </c>
      <c r="B358" s="196">
        <v>30101719</v>
      </c>
      <c r="C358" s="197" t="s">
        <v>3983</v>
      </c>
      <c r="D358" s="196" t="s">
        <v>3683</v>
      </c>
      <c r="E358" s="198">
        <v>0</v>
      </c>
      <c r="F358" s="199">
        <f>IF(D358 &lt;&gt; "",VLOOKUP(D358,'Parâmetro - Portes e Uco'!$A$13:$E$54,3,0),"")</f>
        <v>908.21273779689443</v>
      </c>
      <c r="G358" s="200">
        <v>4</v>
      </c>
      <c r="H358" s="199">
        <f>VLOOKUP(G358,'Parâmetro - Portes e Uco'!$B$19:$E$46,4,0)</f>
        <v>660.37</v>
      </c>
      <c r="I358" s="196"/>
      <c r="J358" s="202">
        <v>0</v>
      </c>
      <c r="K358" s="202"/>
      <c r="L358" s="203"/>
      <c r="M358" s="204"/>
      <c r="N358" s="199"/>
      <c r="O358" s="201">
        <v>2</v>
      </c>
      <c r="P358" s="199">
        <f>(F358*30%)+(F358*20%)</f>
        <v>454.10636889844722</v>
      </c>
      <c r="Q358" s="205">
        <f t="shared" si="11"/>
        <v>2022.6891066953417</v>
      </c>
    </row>
    <row r="359" spans="1:17" ht="30" x14ac:dyDescent="0.25">
      <c r="A359" s="207" t="s">
        <v>4754</v>
      </c>
      <c r="B359" s="196">
        <v>30101735</v>
      </c>
      <c r="C359" s="197" t="s">
        <v>214</v>
      </c>
      <c r="D359" s="196" t="s">
        <v>3678</v>
      </c>
      <c r="E359" s="198"/>
      <c r="F359" s="199">
        <f>IF(D359 &lt;&gt; "",VLOOKUP(D359,'Parâmetro - Portes e Uco'!$A$13:$E$54,3,0),"")</f>
        <v>119.19847265595725</v>
      </c>
      <c r="G359" s="200"/>
      <c r="H359" s="199"/>
      <c r="I359" s="196"/>
      <c r="J359" s="202">
        <v>0</v>
      </c>
      <c r="K359" s="202"/>
      <c r="L359" s="203"/>
      <c r="M359" s="204"/>
      <c r="N359" s="199"/>
      <c r="O359" s="201">
        <v>0</v>
      </c>
      <c r="P359" s="201"/>
      <c r="Q359" s="205">
        <f t="shared" si="11"/>
        <v>119.19847265595725</v>
      </c>
    </row>
    <row r="360" spans="1:17" ht="45" x14ac:dyDescent="0.25">
      <c r="A360" s="207" t="s">
        <v>4754</v>
      </c>
      <c r="B360" s="196">
        <v>30101743</v>
      </c>
      <c r="C360" s="197" t="s">
        <v>215</v>
      </c>
      <c r="D360" s="196" t="s">
        <v>3671</v>
      </c>
      <c r="E360" s="198"/>
      <c r="F360" s="199">
        <f>IF(D360 &lt;&gt; "",VLOOKUP(D360,'Parâmetro - Portes e Uco'!$A$13:$E$54,3,0),"")</f>
        <v>407.94036013477069</v>
      </c>
      <c r="G360" s="200">
        <v>3</v>
      </c>
      <c r="H360" s="199">
        <f>VLOOKUP(G360,'Parâmetro - Portes e Uco'!$B$19:$E$46,4,0)</f>
        <v>446.65</v>
      </c>
      <c r="I360" s="196"/>
      <c r="J360" s="202">
        <v>0</v>
      </c>
      <c r="K360" s="202"/>
      <c r="L360" s="203"/>
      <c r="M360" s="204"/>
      <c r="N360" s="199"/>
      <c r="O360" s="201">
        <v>2</v>
      </c>
      <c r="P360" s="199">
        <f>(F360*30%)+(F360*20%)</f>
        <v>203.97018006738534</v>
      </c>
      <c r="Q360" s="205">
        <f t="shared" si="11"/>
        <v>1058.5605402021561</v>
      </c>
    </row>
    <row r="361" spans="1:17" ht="60" x14ac:dyDescent="0.25">
      <c r="A361" s="207" t="s">
        <v>4754</v>
      </c>
      <c r="B361" s="196">
        <v>30101751</v>
      </c>
      <c r="C361" s="197" t="s">
        <v>216</v>
      </c>
      <c r="D361" s="196" t="s">
        <v>3671</v>
      </c>
      <c r="E361" s="198"/>
      <c r="F361" s="199">
        <f>IF(D361 &lt;&gt; "",VLOOKUP(D361,'Parâmetro - Portes e Uco'!$A$13:$E$54,3,0),"")</f>
        <v>407.94036013477069</v>
      </c>
      <c r="G361" s="200">
        <v>3</v>
      </c>
      <c r="H361" s="199">
        <f>VLOOKUP(G361,'Parâmetro - Portes e Uco'!$B$19:$E$46,4,0)</f>
        <v>446.65</v>
      </c>
      <c r="I361" s="196"/>
      <c r="J361" s="202">
        <v>0</v>
      </c>
      <c r="K361" s="202"/>
      <c r="L361" s="203"/>
      <c r="M361" s="204"/>
      <c r="N361" s="199"/>
      <c r="O361" s="201">
        <v>1</v>
      </c>
      <c r="P361" s="199">
        <f>F361*30%</f>
        <v>122.38210804043121</v>
      </c>
      <c r="Q361" s="205">
        <f t="shared" ref="Q361:Q379" si="13">F361+H361+K361+N361+P361</f>
        <v>976.97246817520181</v>
      </c>
    </row>
    <row r="362" spans="1:17" ht="45" x14ac:dyDescent="0.25">
      <c r="A362" s="207" t="s">
        <v>4754</v>
      </c>
      <c r="B362" s="196">
        <v>30101760</v>
      </c>
      <c r="C362" s="197" t="s">
        <v>217</v>
      </c>
      <c r="D362" s="196" t="s">
        <v>3671</v>
      </c>
      <c r="E362" s="198"/>
      <c r="F362" s="199">
        <f>IF(D362 &lt;&gt; "",VLOOKUP(D362,'Parâmetro - Portes e Uco'!$A$13:$E$54,3,0),"")</f>
        <v>407.94036013477069</v>
      </c>
      <c r="G362" s="200">
        <v>3</v>
      </c>
      <c r="H362" s="199">
        <f>VLOOKUP(G362,'Parâmetro - Portes e Uco'!$B$19:$E$46,4,0)</f>
        <v>446.65</v>
      </c>
      <c r="I362" s="196"/>
      <c r="J362" s="202">
        <v>0</v>
      </c>
      <c r="K362" s="202"/>
      <c r="L362" s="203"/>
      <c r="M362" s="204"/>
      <c r="N362" s="199"/>
      <c r="O362" s="201">
        <v>2</v>
      </c>
      <c r="P362" s="199">
        <f>(F362*30%)+(F362*20%)</f>
        <v>203.97018006738534</v>
      </c>
      <c r="Q362" s="205">
        <f t="shared" si="13"/>
        <v>1058.5605402021561</v>
      </c>
    </row>
    <row r="363" spans="1:17" ht="30" x14ac:dyDescent="0.25">
      <c r="A363" s="207" t="s">
        <v>4754</v>
      </c>
      <c r="B363" s="196">
        <v>30101778</v>
      </c>
      <c r="C363" s="197" t="s">
        <v>218</v>
      </c>
      <c r="D363" s="196" t="s">
        <v>3671</v>
      </c>
      <c r="E363" s="198"/>
      <c r="F363" s="199">
        <f>IF(D363 &lt;&gt; "",VLOOKUP(D363,'Parâmetro - Portes e Uco'!$A$13:$E$54,3,0),"")</f>
        <v>407.94036013477069</v>
      </c>
      <c r="G363" s="200">
        <v>3</v>
      </c>
      <c r="H363" s="199">
        <f>VLOOKUP(G363,'Parâmetro - Portes e Uco'!$B$19:$E$46,4,0)</f>
        <v>446.65</v>
      </c>
      <c r="I363" s="196"/>
      <c r="J363" s="202">
        <v>0</v>
      </c>
      <c r="K363" s="202"/>
      <c r="L363" s="203"/>
      <c r="M363" s="204"/>
      <c r="N363" s="199"/>
      <c r="O363" s="201">
        <v>1</v>
      </c>
      <c r="P363" s="199">
        <f>F363*30%</f>
        <v>122.38210804043121</v>
      </c>
      <c r="Q363" s="205">
        <f t="shared" si="13"/>
        <v>976.97246817520181</v>
      </c>
    </row>
    <row r="364" spans="1:17" ht="45" x14ac:dyDescent="0.25">
      <c r="A364" s="207" t="s">
        <v>4754</v>
      </c>
      <c r="B364" s="196">
        <v>30101786</v>
      </c>
      <c r="C364" s="197" t="s">
        <v>219</v>
      </c>
      <c r="D364" s="196" t="s">
        <v>3671</v>
      </c>
      <c r="E364" s="198"/>
      <c r="F364" s="199">
        <f>IF(D364 &lt;&gt; "",VLOOKUP(D364,'Parâmetro - Portes e Uco'!$A$13:$E$54,3,0),"")</f>
        <v>407.94036013477069</v>
      </c>
      <c r="G364" s="200">
        <v>3</v>
      </c>
      <c r="H364" s="199">
        <f>VLOOKUP(G364,'Parâmetro - Portes e Uco'!$B$19:$E$46,4,0)</f>
        <v>446.65</v>
      </c>
      <c r="I364" s="196"/>
      <c r="J364" s="202">
        <v>0</v>
      </c>
      <c r="K364" s="202"/>
      <c r="L364" s="203"/>
      <c r="M364" s="204"/>
      <c r="N364" s="199"/>
      <c r="O364" s="201">
        <v>1</v>
      </c>
      <c r="P364" s="199">
        <f>F364*30%</f>
        <v>122.38210804043121</v>
      </c>
      <c r="Q364" s="205">
        <f t="shared" si="13"/>
        <v>976.97246817520181</v>
      </c>
    </row>
    <row r="365" spans="1:17" ht="45" x14ac:dyDescent="0.25">
      <c r="A365" s="207" t="s">
        <v>4754</v>
      </c>
      <c r="B365" s="196">
        <v>30101794</v>
      </c>
      <c r="C365" s="197" t="s">
        <v>220</v>
      </c>
      <c r="D365" s="196" t="s">
        <v>3667</v>
      </c>
      <c r="E365" s="198"/>
      <c r="F365" s="199">
        <f>IF(D365 &lt;&gt; "",VLOOKUP(D365,'Parâmetro - Portes e Uco'!$A$13:$E$54,3,0),"")</f>
        <v>100.71624984422843</v>
      </c>
      <c r="G365" s="200"/>
      <c r="H365" s="199"/>
      <c r="I365" s="196"/>
      <c r="J365" s="202">
        <v>0</v>
      </c>
      <c r="K365" s="202"/>
      <c r="L365" s="203"/>
      <c r="M365" s="204"/>
      <c r="N365" s="199"/>
      <c r="O365" s="201">
        <v>0</v>
      </c>
      <c r="P365" s="201"/>
      <c r="Q365" s="205">
        <f t="shared" si="13"/>
        <v>100.71624984422843</v>
      </c>
    </row>
    <row r="366" spans="1:17" x14ac:dyDescent="0.25">
      <c r="A366" s="207" t="s">
        <v>4754</v>
      </c>
      <c r="B366" s="196">
        <v>30101808</v>
      </c>
      <c r="C366" s="197" t="s">
        <v>221</v>
      </c>
      <c r="D366" s="196" t="s">
        <v>3671</v>
      </c>
      <c r="E366" s="198"/>
      <c r="F366" s="199">
        <f>IF(D366 &lt;&gt; "",VLOOKUP(D366,'Parâmetro - Portes e Uco'!$A$13:$E$54,3,0),"")</f>
        <v>407.94036013477069</v>
      </c>
      <c r="G366" s="200">
        <v>3</v>
      </c>
      <c r="H366" s="199">
        <f>VLOOKUP(G366,'Parâmetro - Portes e Uco'!$B$19:$E$46,4,0)</f>
        <v>446.65</v>
      </c>
      <c r="I366" s="196"/>
      <c r="J366" s="202">
        <v>0</v>
      </c>
      <c r="K366" s="202"/>
      <c r="L366" s="203"/>
      <c r="M366" s="204"/>
      <c r="N366" s="199"/>
      <c r="O366" s="201">
        <v>1</v>
      </c>
      <c r="P366" s="199">
        <f>F366*30%</f>
        <v>122.38210804043121</v>
      </c>
      <c r="Q366" s="205">
        <f t="shared" si="13"/>
        <v>976.97246817520181</v>
      </c>
    </row>
    <row r="367" spans="1:17" ht="30" x14ac:dyDescent="0.25">
      <c r="A367" s="207" t="s">
        <v>4754</v>
      </c>
      <c r="B367" s="196">
        <v>30101816</v>
      </c>
      <c r="C367" s="197" t="s">
        <v>222</v>
      </c>
      <c r="D367" s="196" t="s">
        <v>3671</v>
      </c>
      <c r="E367" s="198"/>
      <c r="F367" s="199">
        <f>IF(D367 &lt;&gt; "",VLOOKUP(D367,'Parâmetro - Portes e Uco'!$A$13:$E$54,3,0),"")</f>
        <v>407.94036013477069</v>
      </c>
      <c r="G367" s="200">
        <v>3</v>
      </c>
      <c r="H367" s="199">
        <f>VLOOKUP(G367,'Parâmetro - Portes e Uco'!$B$19:$E$46,4,0)</f>
        <v>446.65</v>
      </c>
      <c r="I367" s="196"/>
      <c r="J367" s="202">
        <v>0</v>
      </c>
      <c r="K367" s="202"/>
      <c r="L367" s="203"/>
      <c r="M367" s="204"/>
      <c r="N367" s="199"/>
      <c r="O367" s="201">
        <v>1</v>
      </c>
      <c r="P367" s="199">
        <f>F367*30%</f>
        <v>122.38210804043121</v>
      </c>
      <c r="Q367" s="205">
        <f t="shared" si="13"/>
        <v>976.97246817520181</v>
      </c>
    </row>
    <row r="368" spans="1:17" ht="30" x14ac:dyDescent="0.25">
      <c r="A368" s="207" t="s">
        <v>4754</v>
      </c>
      <c r="B368" s="196">
        <v>30101824</v>
      </c>
      <c r="C368" s="197" t="s">
        <v>223</v>
      </c>
      <c r="D368" s="196" t="s">
        <v>3688</v>
      </c>
      <c r="E368" s="198"/>
      <c r="F368" s="199">
        <f>IF(D368 &lt;&gt; "",VLOOKUP(D368,'Parâmetro - Portes e Uco'!$A$13:$E$54,3,0),"")</f>
        <v>1024.0627906281875</v>
      </c>
      <c r="G368" s="200">
        <v>3</v>
      </c>
      <c r="H368" s="199">
        <f>VLOOKUP(G368,'Parâmetro - Portes e Uco'!$B$19:$E$46,4,0)</f>
        <v>446.65</v>
      </c>
      <c r="I368" s="196"/>
      <c r="J368" s="202">
        <v>0</v>
      </c>
      <c r="K368" s="202"/>
      <c r="L368" s="203"/>
      <c r="M368" s="204"/>
      <c r="N368" s="199"/>
      <c r="O368" s="201">
        <v>1</v>
      </c>
      <c r="P368" s="199">
        <f>F368*30%</f>
        <v>307.21883718845623</v>
      </c>
      <c r="Q368" s="205">
        <f t="shared" si="13"/>
        <v>1777.9316278166439</v>
      </c>
    </row>
    <row r="369" spans="1:17" ht="30" x14ac:dyDescent="0.25">
      <c r="A369" s="207" t="s">
        <v>4754</v>
      </c>
      <c r="B369" s="196">
        <v>30101832</v>
      </c>
      <c r="C369" s="197" t="s">
        <v>224</v>
      </c>
      <c r="D369" s="196" t="s">
        <v>3685</v>
      </c>
      <c r="E369" s="198"/>
      <c r="F369" s="199">
        <f>IF(D369 &lt;&gt; "",VLOOKUP(D369,'Parâmetro - Portes e Uco'!$A$13:$E$54,3,0),"")</f>
        <v>1233.8795226335199</v>
      </c>
      <c r="G369" s="200">
        <v>4</v>
      </c>
      <c r="H369" s="199">
        <f>VLOOKUP(G369,'Parâmetro - Portes e Uco'!$B$19:$E$46,4,0)</f>
        <v>660.37</v>
      </c>
      <c r="I369" s="196"/>
      <c r="J369" s="202">
        <v>0</v>
      </c>
      <c r="K369" s="202"/>
      <c r="L369" s="203"/>
      <c r="M369" s="204"/>
      <c r="N369" s="199"/>
      <c r="O369" s="201">
        <v>2</v>
      </c>
      <c r="P369" s="199">
        <f>(F369*30%)+(F369*20%)</f>
        <v>616.93976131675993</v>
      </c>
      <c r="Q369" s="205">
        <f t="shared" si="13"/>
        <v>2511.1892839502798</v>
      </c>
    </row>
    <row r="370" spans="1:17" ht="30" x14ac:dyDescent="0.25">
      <c r="A370" s="207" t="s">
        <v>4754</v>
      </c>
      <c r="B370" s="196">
        <v>30101840</v>
      </c>
      <c r="C370" s="197" t="s">
        <v>225</v>
      </c>
      <c r="D370" s="196" t="s">
        <v>3678</v>
      </c>
      <c r="E370" s="198"/>
      <c r="F370" s="199">
        <f>IF(D370 &lt;&gt; "",VLOOKUP(D370,'Parâmetro - Portes e Uco'!$A$13:$E$54,3,0),"")</f>
        <v>119.19847265595725</v>
      </c>
      <c r="G370" s="200"/>
      <c r="H370" s="199"/>
      <c r="I370" s="196"/>
      <c r="J370" s="202">
        <v>0</v>
      </c>
      <c r="K370" s="202"/>
      <c r="L370" s="203"/>
      <c r="M370" s="204"/>
      <c r="N370" s="199"/>
      <c r="O370" s="201">
        <v>0</v>
      </c>
      <c r="P370" s="201"/>
      <c r="Q370" s="205">
        <f t="shared" si="13"/>
        <v>119.19847265595725</v>
      </c>
    </row>
    <row r="371" spans="1:17" ht="45" x14ac:dyDescent="0.25">
      <c r="A371" s="207" t="s">
        <v>4754</v>
      </c>
      <c r="B371" s="196">
        <v>30101867</v>
      </c>
      <c r="C371" s="197" t="s">
        <v>226</v>
      </c>
      <c r="D371" s="196" t="s">
        <v>3688</v>
      </c>
      <c r="E371" s="198"/>
      <c r="F371" s="199">
        <f>IF(D371 &lt;&gt; "",VLOOKUP(D371,'Parâmetro - Portes e Uco'!$A$13:$E$54,3,0),"")</f>
        <v>1024.0627906281875</v>
      </c>
      <c r="G371" s="200">
        <v>4</v>
      </c>
      <c r="H371" s="199">
        <f>VLOOKUP(G371,'Parâmetro - Portes e Uco'!$B$19:$E$46,4,0)</f>
        <v>660.37</v>
      </c>
      <c r="I371" s="196"/>
      <c r="J371" s="202">
        <v>0</v>
      </c>
      <c r="K371" s="202"/>
      <c r="L371" s="203"/>
      <c r="M371" s="204"/>
      <c r="N371" s="199"/>
      <c r="O371" s="201">
        <v>1</v>
      </c>
      <c r="P371" s="199">
        <f>F371*30%</f>
        <v>307.21883718845623</v>
      </c>
      <c r="Q371" s="205">
        <f t="shared" si="13"/>
        <v>1991.6516278166437</v>
      </c>
    </row>
    <row r="372" spans="1:17" ht="45" x14ac:dyDescent="0.25">
      <c r="A372" s="207" t="s">
        <v>4754</v>
      </c>
      <c r="B372" s="196">
        <v>30101875</v>
      </c>
      <c r="C372" s="197" t="s">
        <v>227</v>
      </c>
      <c r="D372" s="196" t="s">
        <v>3688</v>
      </c>
      <c r="E372" s="198"/>
      <c r="F372" s="199">
        <f>IF(D372 &lt;&gt; "",VLOOKUP(D372,'Parâmetro - Portes e Uco'!$A$13:$E$54,3,0),"")</f>
        <v>1024.0627906281875</v>
      </c>
      <c r="G372" s="200">
        <v>4</v>
      </c>
      <c r="H372" s="199">
        <f>VLOOKUP(G372,'Parâmetro - Portes e Uco'!$B$19:$E$46,4,0)</f>
        <v>660.37</v>
      </c>
      <c r="I372" s="196"/>
      <c r="J372" s="202">
        <v>0</v>
      </c>
      <c r="K372" s="202"/>
      <c r="L372" s="203"/>
      <c r="M372" s="204"/>
      <c r="N372" s="199"/>
      <c r="O372" s="201">
        <v>1</v>
      </c>
      <c r="P372" s="199">
        <f>F372*30%</f>
        <v>307.21883718845623</v>
      </c>
      <c r="Q372" s="205">
        <f t="shared" si="13"/>
        <v>1991.6516278166437</v>
      </c>
    </row>
    <row r="373" spans="1:17" ht="60" x14ac:dyDescent="0.25">
      <c r="A373" s="207" t="s">
        <v>4754</v>
      </c>
      <c r="B373" s="196">
        <v>30101883</v>
      </c>
      <c r="C373" s="197" t="s">
        <v>228</v>
      </c>
      <c r="D373" s="196" t="s">
        <v>3687</v>
      </c>
      <c r="E373" s="198"/>
      <c r="F373" s="199">
        <f>IF(D373 &lt;&gt; "",VLOOKUP(D373,'Parâmetro - Portes e Uco'!$A$13:$E$54,3,0),"")</f>
        <v>1119.7564107354196</v>
      </c>
      <c r="G373" s="200">
        <v>5</v>
      </c>
      <c r="H373" s="199">
        <f>VLOOKUP(G373,'Parâmetro - Portes e Uco'!$B$19:$E$46,4,0)</f>
        <v>1021.47</v>
      </c>
      <c r="I373" s="196"/>
      <c r="J373" s="202">
        <v>0</v>
      </c>
      <c r="K373" s="202"/>
      <c r="L373" s="203"/>
      <c r="M373" s="204"/>
      <c r="N373" s="199"/>
      <c r="O373" s="201">
        <v>1</v>
      </c>
      <c r="P373" s="199">
        <f>F373*30%</f>
        <v>335.92692322062589</v>
      </c>
      <c r="Q373" s="205">
        <f t="shared" si="13"/>
        <v>2477.1533339560456</v>
      </c>
    </row>
    <row r="374" spans="1:17" ht="30" x14ac:dyDescent="0.25">
      <c r="A374" s="207" t="s">
        <v>4754</v>
      </c>
      <c r="B374" s="196">
        <v>30101891</v>
      </c>
      <c r="C374" s="197" t="s">
        <v>229</v>
      </c>
      <c r="D374" s="196" t="s">
        <v>3674</v>
      </c>
      <c r="E374" s="198"/>
      <c r="F374" s="199">
        <f>IF(D374 &lt;&gt; "",VLOOKUP(D374,'Parâmetro - Portes e Uco'!$A$13:$E$54,3,0),"")</f>
        <v>208.11615658256991</v>
      </c>
      <c r="G374" s="200">
        <v>2</v>
      </c>
      <c r="H374" s="199">
        <f>VLOOKUP(G374,'Parâmetro - Portes e Uco'!$B$19:$E$46,4,0)</f>
        <v>303.45</v>
      </c>
      <c r="I374" s="196"/>
      <c r="J374" s="202">
        <v>0</v>
      </c>
      <c r="K374" s="202"/>
      <c r="L374" s="203"/>
      <c r="M374" s="204"/>
      <c r="N374" s="199"/>
      <c r="O374" s="201">
        <v>0</v>
      </c>
      <c r="P374" s="201"/>
      <c r="Q374" s="205">
        <f t="shared" si="13"/>
        <v>511.56615658256987</v>
      </c>
    </row>
    <row r="375" spans="1:17" ht="30" x14ac:dyDescent="0.25">
      <c r="A375" s="207" t="s">
        <v>4754</v>
      </c>
      <c r="B375" s="196">
        <v>30101913</v>
      </c>
      <c r="C375" s="197" t="s">
        <v>230</v>
      </c>
      <c r="D375" s="196" t="s">
        <v>3673</v>
      </c>
      <c r="E375" s="198"/>
      <c r="F375" s="199">
        <f>IF(D375 &lt;&gt; "",VLOOKUP(D375,'Parâmetro - Portes e Uco'!$A$13:$E$54,3,0),"")</f>
        <v>283.71925774181733</v>
      </c>
      <c r="G375" s="200">
        <v>1</v>
      </c>
      <c r="H375" s="199">
        <f>VLOOKUP(G375,'Parâmetro - Portes e Uco'!$B$19:$E$46,4,0)</f>
        <v>207.32</v>
      </c>
      <c r="I375" s="196"/>
      <c r="J375" s="202">
        <v>0</v>
      </c>
      <c r="K375" s="202"/>
      <c r="L375" s="203"/>
      <c r="M375" s="204"/>
      <c r="N375" s="199"/>
      <c r="O375" s="201">
        <v>1</v>
      </c>
      <c r="P375" s="199">
        <f>F375*30%</f>
        <v>85.115777322545199</v>
      </c>
      <c r="Q375" s="205">
        <f t="shared" si="13"/>
        <v>576.15503506436255</v>
      </c>
    </row>
    <row r="376" spans="1:17" ht="75" x14ac:dyDescent="0.25">
      <c r="A376" s="207" t="s">
        <v>4754</v>
      </c>
      <c r="B376" s="196">
        <v>30101921</v>
      </c>
      <c r="C376" s="197" t="s">
        <v>192</v>
      </c>
      <c r="D376" s="196" t="s">
        <v>3674</v>
      </c>
      <c r="E376" s="198"/>
      <c r="F376" s="199">
        <f>IF(D376 &lt;&gt; "",VLOOKUP(D376,'Parâmetro - Portes e Uco'!$A$13:$E$54,3,0),"")</f>
        <v>208.11615658256991</v>
      </c>
      <c r="G376" s="200"/>
      <c r="H376" s="199"/>
      <c r="I376" s="196"/>
      <c r="J376" s="202">
        <v>0</v>
      </c>
      <c r="K376" s="202"/>
      <c r="L376" s="203"/>
      <c r="M376" s="204"/>
      <c r="N376" s="199"/>
      <c r="O376" s="201">
        <v>1</v>
      </c>
      <c r="P376" s="199">
        <f>F376*30%</f>
        <v>62.43484697477097</v>
      </c>
      <c r="Q376" s="205">
        <f t="shared" si="13"/>
        <v>270.55100355734089</v>
      </c>
    </row>
    <row r="377" spans="1:17" ht="45" x14ac:dyDescent="0.25">
      <c r="A377" s="207" t="s">
        <v>4754</v>
      </c>
      <c r="B377" s="196">
        <v>30101930</v>
      </c>
      <c r="C377" s="197" t="s">
        <v>153</v>
      </c>
      <c r="D377" s="196" t="s">
        <v>3667</v>
      </c>
      <c r="E377" s="198"/>
      <c r="F377" s="199">
        <f>IF(D377 &lt;&gt; "",VLOOKUP(D377,'Parâmetro - Portes e Uco'!$A$13:$E$54,3,0),"")</f>
        <v>100.71624984422843</v>
      </c>
      <c r="G377" s="200"/>
      <c r="H377" s="199"/>
      <c r="I377" s="196"/>
      <c r="J377" s="202">
        <v>0</v>
      </c>
      <c r="K377" s="202"/>
      <c r="L377" s="203"/>
      <c r="M377" s="204"/>
      <c r="N377" s="199"/>
      <c r="O377" s="201">
        <v>0</v>
      </c>
      <c r="P377" s="201"/>
      <c r="Q377" s="205">
        <f t="shared" si="13"/>
        <v>100.71624984422843</v>
      </c>
    </row>
    <row r="378" spans="1:17" x14ac:dyDescent="0.25">
      <c r="A378" s="207" t="s">
        <v>4754</v>
      </c>
      <c r="B378" s="196">
        <v>30101948</v>
      </c>
      <c r="C378" s="197" t="s">
        <v>159</v>
      </c>
      <c r="D378" s="196" t="s">
        <v>3668</v>
      </c>
      <c r="E378" s="198"/>
      <c r="F378" s="199">
        <f>IF(D378 &lt;&gt; "",VLOOKUP(D378,'Parâmetro - Portes e Uco'!$A$13:$E$54,3,0),"")</f>
        <v>162.8729406839584</v>
      </c>
      <c r="G378" s="200">
        <v>2</v>
      </c>
      <c r="H378" s="199">
        <f>VLOOKUP(G378,'Parâmetro - Portes e Uco'!$B$19:$E$46,4,0)</f>
        <v>303.45</v>
      </c>
      <c r="I378" s="196"/>
      <c r="J378" s="202">
        <v>0</v>
      </c>
      <c r="K378" s="202"/>
      <c r="L378" s="203"/>
      <c r="M378" s="204"/>
      <c r="N378" s="199"/>
      <c r="O378" s="201">
        <v>1</v>
      </c>
      <c r="P378" s="199">
        <f>F378*30%</f>
        <v>48.86188220518752</v>
      </c>
      <c r="Q378" s="205">
        <f t="shared" si="13"/>
        <v>515.18482288914595</v>
      </c>
    </row>
    <row r="379" spans="1:17" ht="30" x14ac:dyDescent="0.25">
      <c r="A379" s="207" t="s">
        <v>4754</v>
      </c>
      <c r="B379" s="196">
        <v>30101956</v>
      </c>
      <c r="C379" s="197" t="s">
        <v>231</v>
      </c>
      <c r="D379" s="196" t="s">
        <v>3667</v>
      </c>
      <c r="E379" s="198"/>
      <c r="F379" s="199">
        <f>IF(D379 &lt;&gt; "",VLOOKUP(D379,'Parâmetro - Portes e Uco'!$A$13:$E$54,3,0),"")</f>
        <v>100.71624984422843</v>
      </c>
      <c r="G379" s="200">
        <v>2</v>
      </c>
      <c r="H379" s="199">
        <f>VLOOKUP(G379,'Parâmetro - Portes e Uco'!$B$19:$E$46,4,0)</f>
        <v>303.45</v>
      </c>
      <c r="I379" s="196"/>
      <c r="J379" s="202">
        <v>0</v>
      </c>
      <c r="K379" s="202"/>
      <c r="L379" s="203"/>
      <c r="M379" s="204"/>
      <c r="N379" s="199"/>
      <c r="O379" s="201">
        <v>1</v>
      </c>
      <c r="P379" s="199">
        <f>F379*30%</f>
        <v>30.214874953268527</v>
      </c>
      <c r="Q379" s="205">
        <f t="shared" si="13"/>
        <v>434.38112479749697</v>
      </c>
    </row>
    <row r="380" spans="1:17" s="28" customFormat="1" x14ac:dyDescent="0.25">
      <c r="A380" s="209"/>
      <c r="B380" s="210">
        <v>30199000</v>
      </c>
      <c r="C380" s="193" t="s">
        <v>3743</v>
      </c>
      <c r="D380" s="211"/>
      <c r="E380" s="210"/>
      <c r="F380" s="211"/>
      <c r="G380" s="211"/>
      <c r="H380" s="211"/>
      <c r="I380" s="211"/>
      <c r="J380" s="211"/>
      <c r="K380" s="211"/>
      <c r="L380" s="211"/>
      <c r="M380" s="211"/>
      <c r="N380" s="211"/>
      <c r="O380" s="211"/>
      <c r="P380" s="211"/>
      <c r="Q380" s="211"/>
    </row>
    <row r="381" spans="1:17" ht="15" customHeight="1" x14ac:dyDescent="0.25">
      <c r="A381" s="206"/>
      <c r="B381" s="307" t="s">
        <v>3768</v>
      </c>
      <c r="C381" s="308"/>
      <c r="D381" s="308"/>
      <c r="E381" s="308"/>
      <c r="F381" s="308"/>
      <c r="G381" s="308"/>
      <c r="H381" s="308"/>
      <c r="I381" s="308"/>
      <c r="J381" s="308"/>
      <c r="K381" s="308"/>
      <c r="L381" s="308"/>
      <c r="M381" s="308"/>
      <c r="N381" s="308"/>
      <c r="O381" s="308"/>
      <c r="P381" s="308"/>
      <c r="Q381" s="309"/>
    </row>
    <row r="382" spans="1:17" ht="15" customHeight="1" x14ac:dyDescent="0.25">
      <c r="A382" s="206"/>
      <c r="B382" s="307" t="s">
        <v>4163</v>
      </c>
      <c r="C382" s="308"/>
      <c r="D382" s="308"/>
      <c r="E382" s="308"/>
      <c r="F382" s="308"/>
      <c r="G382" s="308"/>
      <c r="H382" s="308"/>
      <c r="I382" s="308"/>
      <c r="J382" s="308"/>
      <c r="K382" s="308"/>
      <c r="L382" s="308"/>
      <c r="M382" s="308"/>
      <c r="N382" s="308"/>
      <c r="O382" s="308"/>
      <c r="P382" s="308"/>
      <c r="Q382" s="309"/>
    </row>
    <row r="383" spans="1:17" ht="15" customHeight="1" x14ac:dyDescent="0.25">
      <c r="A383" s="206"/>
      <c r="B383" s="307" t="s">
        <v>4164</v>
      </c>
      <c r="C383" s="308"/>
      <c r="D383" s="308"/>
      <c r="E383" s="308"/>
      <c r="F383" s="308"/>
      <c r="G383" s="308"/>
      <c r="H383" s="308"/>
      <c r="I383" s="308"/>
      <c r="J383" s="308"/>
      <c r="K383" s="308"/>
      <c r="L383" s="308"/>
      <c r="M383" s="308"/>
      <c r="N383" s="308"/>
      <c r="O383" s="308"/>
      <c r="P383" s="308"/>
      <c r="Q383" s="309"/>
    </row>
    <row r="384" spans="1:17" ht="15" customHeight="1" x14ac:dyDescent="0.25">
      <c r="A384" s="206"/>
      <c r="B384" s="307" t="s">
        <v>4165</v>
      </c>
      <c r="C384" s="308"/>
      <c r="D384" s="308"/>
      <c r="E384" s="308"/>
      <c r="F384" s="308"/>
      <c r="G384" s="308"/>
      <c r="H384" s="308"/>
      <c r="I384" s="308"/>
      <c r="J384" s="308"/>
      <c r="K384" s="308"/>
      <c r="L384" s="308"/>
      <c r="M384" s="308"/>
      <c r="N384" s="308"/>
      <c r="O384" s="308"/>
      <c r="P384" s="308"/>
      <c r="Q384" s="309"/>
    </row>
    <row r="385" spans="1:17" ht="15" customHeight="1" x14ac:dyDescent="0.25">
      <c r="A385" s="206"/>
      <c r="B385" s="307" t="s">
        <v>4166</v>
      </c>
      <c r="C385" s="308"/>
      <c r="D385" s="308"/>
      <c r="E385" s="308"/>
      <c r="F385" s="308"/>
      <c r="G385" s="308"/>
      <c r="H385" s="308"/>
      <c r="I385" s="308"/>
      <c r="J385" s="308"/>
      <c r="K385" s="308"/>
      <c r="L385" s="308"/>
      <c r="M385" s="308"/>
      <c r="N385" s="308"/>
      <c r="O385" s="308"/>
      <c r="P385" s="308"/>
      <c r="Q385" s="309"/>
    </row>
    <row r="386" spans="1:17" ht="15" customHeight="1" x14ac:dyDescent="0.25">
      <c r="A386" s="206"/>
      <c r="B386" s="307" t="s">
        <v>4167</v>
      </c>
      <c r="C386" s="308"/>
      <c r="D386" s="308"/>
      <c r="E386" s="308"/>
      <c r="F386" s="308"/>
      <c r="G386" s="308"/>
      <c r="H386" s="308"/>
      <c r="I386" s="308"/>
      <c r="J386" s="308"/>
      <c r="K386" s="308"/>
      <c r="L386" s="308"/>
      <c r="M386" s="308"/>
      <c r="N386" s="308"/>
      <c r="O386" s="308"/>
      <c r="P386" s="308"/>
      <c r="Q386" s="309"/>
    </row>
    <row r="387" spans="1:17" ht="15" customHeight="1" x14ac:dyDescent="0.25">
      <c r="A387" s="206"/>
      <c r="B387" s="307" t="s">
        <v>4168</v>
      </c>
      <c r="C387" s="308"/>
      <c r="D387" s="308"/>
      <c r="E387" s="308"/>
      <c r="F387" s="308"/>
      <c r="G387" s="308"/>
      <c r="H387" s="308"/>
      <c r="I387" s="308"/>
      <c r="J387" s="308"/>
      <c r="K387" s="308"/>
      <c r="L387" s="308"/>
      <c r="M387" s="308"/>
      <c r="N387" s="308"/>
      <c r="O387" s="308"/>
      <c r="P387" s="308"/>
      <c r="Q387" s="309"/>
    </row>
    <row r="388" spans="1:17" ht="15" customHeight="1" x14ac:dyDescent="0.25">
      <c r="A388" s="206"/>
      <c r="B388" s="307" t="s">
        <v>4169</v>
      </c>
      <c r="C388" s="308"/>
      <c r="D388" s="308"/>
      <c r="E388" s="308"/>
      <c r="F388" s="308"/>
      <c r="G388" s="308"/>
      <c r="H388" s="308"/>
      <c r="I388" s="308"/>
      <c r="J388" s="308"/>
      <c r="K388" s="308"/>
      <c r="L388" s="308"/>
      <c r="M388" s="308"/>
      <c r="N388" s="308"/>
      <c r="O388" s="308"/>
      <c r="P388" s="308"/>
      <c r="Q388" s="309"/>
    </row>
    <row r="389" spans="1:17" s="28" customFormat="1" x14ac:dyDescent="0.25">
      <c r="A389" s="209"/>
      <c r="B389" s="210" t="s">
        <v>4170</v>
      </c>
      <c r="C389" s="193"/>
      <c r="D389" s="211"/>
      <c r="E389" s="210"/>
      <c r="F389" s="211"/>
      <c r="G389" s="211"/>
      <c r="H389" s="211"/>
      <c r="I389" s="211"/>
      <c r="J389" s="211"/>
      <c r="K389" s="211"/>
      <c r="L389" s="211"/>
      <c r="M389" s="211"/>
      <c r="N389" s="211"/>
      <c r="O389" s="211"/>
      <c r="P389" s="211"/>
      <c r="Q389" s="211"/>
    </row>
    <row r="390" spans="1:17" ht="15" customHeight="1" x14ac:dyDescent="0.25">
      <c r="A390" s="206"/>
      <c r="B390" s="307" t="s">
        <v>4171</v>
      </c>
      <c r="C390" s="308"/>
      <c r="D390" s="308"/>
      <c r="E390" s="308"/>
      <c r="F390" s="308"/>
      <c r="G390" s="308"/>
      <c r="H390" s="308"/>
      <c r="I390" s="308"/>
      <c r="J390" s="308"/>
      <c r="K390" s="308"/>
      <c r="L390" s="308"/>
      <c r="M390" s="308"/>
      <c r="N390" s="308"/>
      <c r="O390" s="308"/>
      <c r="P390" s="308"/>
      <c r="Q390" s="309"/>
    </row>
    <row r="391" spans="1:17" ht="15" customHeight="1" x14ac:dyDescent="0.25">
      <c r="A391" s="206"/>
      <c r="B391" s="307" t="s">
        <v>4172</v>
      </c>
      <c r="C391" s="308"/>
      <c r="D391" s="308"/>
      <c r="E391" s="308"/>
      <c r="F391" s="308"/>
      <c r="G391" s="308"/>
      <c r="H391" s="308"/>
      <c r="I391" s="308"/>
      <c r="J391" s="308"/>
      <c r="K391" s="308"/>
      <c r="L391" s="308"/>
      <c r="M391" s="308"/>
      <c r="N391" s="308"/>
      <c r="O391" s="308"/>
      <c r="P391" s="308"/>
      <c r="Q391" s="309"/>
    </row>
    <row r="392" spans="1:17" s="28" customFormat="1" x14ac:dyDescent="0.25">
      <c r="A392" s="209"/>
      <c r="B392" s="210">
        <v>30201004</v>
      </c>
      <c r="C392" s="193" t="s">
        <v>3769</v>
      </c>
      <c r="D392" s="211"/>
      <c r="E392" s="210"/>
      <c r="F392" s="211"/>
      <c r="G392" s="211"/>
      <c r="H392" s="211"/>
      <c r="I392" s="211"/>
      <c r="J392" s="211"/>
      <c r="K392" s="211"/>
      <c r="L392" s="211"/>
      <c r="M392" s="211"/>
      <c r="N392" s="211"/>
      <c r="O392" s="211"/>
      <c r="P392" s="211"/>
      <c r="Q392" s="211"/>
    </row>
    <row r="393" spans="1:17" x14ac:dyDescent="0.25">
      <c r="A393" s="207" t="s">
        <v>4754</v>
      </c>
      <c r="B393" s="196">
        <v>30201012</v>
      </c>
      <c r="C393" s="197" t="s">
        <v>232</v>
      </c>
      <c r="D393" s="196" t="s">
        <v>3667</v>
      </c>
      <c r="E393" s="198"/>
      <c r="F393" s="199">
        <f>IF(D393 &lt;&gt; "",VLOOKUP(D393,'Parâmetro - Portes e Uco'!$A$13:$E$54,3,0),"")</f>
        <v>100.71624984422843</v>
      </c>
      <c r="G393" s="200"/>
      <c r="H393" s="201"/>
      <c r="I393" s="196"/>
      <c r="J393" s="202">
        <v>0</v>
      </c>
      <c r="K393" s="202"/>
      <c r="L393" s="203"/>
      <c r="M393" s="204"/>
      <c r="N393" s="199"/>
      <c r="O393" s="201">
        <v>0</v>
      </c>
      <c r="P393" s="201"/>
      <c r="Q393" s="205">
        <f t="shared" ref="Q393:Q404" si="14">F393+H393+K393+N393+P393</f>
        <v>100.71624984422843</v>
      </c>
    </row>
    <row r="394" spans="1:17" ht="30" x14ac:dyDescent="0.25">
      <c r="A394" s="207" t="s">
        <v>4754</v>
      </c>
      <c r="B394" s="196">
        <v>30201020</v>
      </c>
      <c r="C394" s="197" t="s">
        <v>233</v>
      </c>
      <c r="D394" s="196" t="s">
        <v>3671</v>
      </c>
      <c r="E394" s="198"/>
      <c r="F394" s="199">
        <f>IF(D394 &lt;&gt; "",VLOOKUP(D394,'Parâmetro - Portes e Uco'!$A$13:$E$54,3,0),"")</f>
        <v>407.94036013477069</v>
      </c>
      <c r="G394" s="200">
        <v>3</v>
      </c>
      <c r="H394" s="199">
        <f>VLOOKUP(G394,'Parâmetro - Portes e Uco'!$B$19:$E$46,4,0)</f>
        <v>446.65</v>
      </c>
      <c r="I394" s="196"/>
      <c r="J394" s="202">
        <v>0</v>
      </c>
      <c r="K394" s="202"/>
      <c r="L394" s="203"/>
      <c r="M394" s="204"/>
      <c r="N394" s="199"/>
      <c r="O394" s="201">
        <v>2</v>
      </c>
      <c r="P394" s="199">
        <f>(F394*30%)+(F394*20%)</f>
        <v>203.97018006738534</v>
      </c>
      <c r="Q394" s="205">
        <f t="shared" si="14"/>
        <v>1058.5605402021561</v>
      </c>
    </row>
    <row r="395" spans="1:17" ht="45" x14ac:dyDescent="0.25">
      <c r="A395" s="207" t="s">
        <v>4754</v>
      </c>
      <c r="B395" s="196">
        <v>30201039</v>
      </c>
      <c r="C395" s="197" t="s">
        <v>234</v>
      </c>
      <c r="D395" s="196" t="s">
        <v>3682</v>
      </c>
      <c r="E395" s="198"/>
      <c r="F395" s="199">
        <f>IF(D395 &lt;&gt; "",VLOOKUP(D395,'Parâmetro - Portes e Uco'!$A$13:$E$54,3,0),"")</f>
        <v>802.43430995002416</v>
      </c>
      <c r="G395" s="200">
        <v>3</v>
      </c>
      <c r="H395" s="199">
        <f>VLOOKUP(G395,'Parâmetro - Portes e Uco'!$B$19:$E$46,4,0)</f>
        <v>446.65</v>
      </c>
      <c r="I395" s="196"/>
      <c r="J395" s="202">
        <v>0</v>
      </c>
      <c r="K395" s="202"/>
      <c r="L395" s="203"/>
      <c r="M395" s="204"/>
      <c r="N395" s="199"/>
      <c r="O395" s="201">
        <v>2</v>
      </c>
      <c r="P395" s="199">
        <f>(F395*30%)+(F395*20%)</f>
        <v>401.21715497501208</v>
      </c>
      <c r="Q395" s="205">
        <f t="shared" si="14"/>
        <v>1650.3014649250363</v>
      </c>
    </row>
    <row r="396" spans="1:17" ht="30" x14ac:dyDescent="0.25">
      <c r="A396" s="207" t="s">
        <v>4754</v>
      </c>
      <c r="B396" s="196">
        <v>30201047</v>
      </c>
      <c r="C396" s="197" t="s">
        <v>235</v>
      </c>
      <c r="D396" s="196" t="s">
        <v>3693</v>
      </c>
      <c r="E396" s="198"/>
      <c r="F396" s="199">
        <f>IF(D396 &lt;&gt; "",VLOOKUP(D396,'Parâmetro - Portes e Uco'!$A$13:$E$54,3,0),"")</f>
        <v>1435.3515705876223</v>
      </c>
      <c r="G396" s="200">
        <v>5</v>
      </c>
      <c r="H396" s="199">
        <f>VLOOKUP(G396,'Parâmetro - Portes e Uco'!$B$19:$E$46,4,0)</f>
        <v>1021.47</v>
      </c>
      <c r="I396" s="196"/>
      <c r="J396" s="202">
        <v>0</v>
      </c>
      <c r="K396" s="202"/>
      <c r="L396" s="203"/>
      <c r="M396" s="204"/>
      <c r="N396" s="199"/>
      <c r="O396" s="201">
        <v>2</v>
      </c>
      <c r="P396" s="199">
        <f>(F396*30%)+(F396*20%)</f>
        <v>717.67578529381115</v>
      </c>
      <c r="Q396" s="205">
        <f t="shared" si="14"/>
        <v>3174.4973558814336</v>
      </c>
    </row>
    <row r="397" spans="1:17" x14ac:dyDescent="0.25">
      <c r="A397" s="207" t="s">
        <v>4754</v>
      </c>
      <c r="B397" s="196">
        <v>30201055</v>
      </c>
      <c r="C397" s="197" t="s">
        <v>236</v>
      </c>
      <c r="D397" s="196" t="s">
        <v>3667</v>
      </c>
      <c r="E397" s="198"/>
      <c r="F397" s="199">
        <f>IF(D397 &lt;&gt; "",VLOOKUP(D397,'Parâmetro - Portes e Uco'!$A$13:$E$54,3,0),"")</f>
        <v>100.71624984422843</v>
      </c>
      <c r="G397" s="200"/>
      <c r="H397" s="201"/>
      <c r="I397" s="196"/>
      <c r="J397" s="202">
        <v>0</v>
      </c>
      <c r="K397" s="202"/>
      <c r="L397" s="203"/>
      <c r="M397" s="204"/>
      <c r="N397" s="199"/>
      <c r="O397" s="201">
        <v>1</v>
      </c>
      <c r="P397" s="199">
        <f>F397*30%</f>
        <v>30.214874953268527</v>
      </c>
      <c r="Q397" s="205">
        <f t="shared" si="14"/>
        <v>130.93112479749695</v>
      </c>
    </row>
    <row r="398" spans="1:17" x14ac:dyDescent="0.25">
      <c r="A398" s="207" t="s">
        <v>4754</v>
      </c>
      <c r="B398" s="196">
        <v>30201063</v>
      </c>
      <c r="C398" s="197" t="s">
        <v>237</v>
      </c>
      <c r="D398" s="196" t="s">
        <v>3678</v>
      </c>
      <c r="E398" s="198"/>
      <c r="F398" s="199">
        <f>IF(D398 &lt;&gt; "",VLOOKUP(D398,'Parâmetro - Portes e Uco'!$A$13:$E$54,3,0),"")</f>
        <v>119.19847265595725</v>
      </c>
      <c r="G398" s="200"/>
      <c r="H398" s="201"/>
      <c r="I398" s="196"/>
      <c r="J398" s="202">
        <v>0</v>
      </c>
      <c r="K398" s="202"/>
      <c r="L398" s="203"/>
      <c r="M398" s="204"/>
      <c r="N398" s="199"/>
      <c r="O398" s="201">
        <v>0</v>
      </c>
      <c r="P398" s="201"/>
      <c r="Q398" s="205">
        <f t="shared" si="14"/>
        <v>119.19847265595725</v>
      </c>
    </row>
    <row r="399" spans="1:17" ht="45" x14ac:dyDescent="0.25">
      <c r="A399" s="207" t="s">
        <v>4754</v>
      </c>
      <c r="B399" s="196">
        <v>30201071</v>
      </c>
      <c r="C399" s="197" t="s">
        <v>238</v>
      </c>
      <c r="D399" s="196" t="s">
        <v>3687</v>
      </c>
      <c r="E399" s="198"/>
      <c r="F399" s="199">
        <f>IF(D399 &lt;&gt; "",VLOOKUP(D399,'Parâmetro - Portes e Uco'!$A$13:$E$54,3,0),"")</f>
        <v>1119.7564107354196</v>
      </c>
      <c r="G399" s="200">
        <v>4</v>
      </c>
      <c r="H399" s="199">
        <f>VLOOKUP(G399,'Parâmetro - Portes e Uco'!$B$19:$E$46,4,0)</f>
        <v>660.37</v>
      </c>
      <c r="I399" s="196"/>
      <c r="J399" s="202">
        <v>0</v>
      </c>
      <c r="K399" s="202"/>
      <c r="L399" s="203"/>
      <c r="M399" s="204"/>
      <c r="N399" s="199"/>
      <c r="O399" s="201">
        <v>1</v>
      </c>
      <c r="P399" s="199">
        <f>F399*30%</f>
        <v>335.92692322062589</v>
      </c>
      <c r="Q399" s="205">
        <f t="shared" si="14"/>
        <v>2116.0533339560452</v>
      </c>
    </row>
    <row r="400" spans="1:17" ht="30" x14ac:dyDescent="0.25">
      <c r="A400" s="207" t="s">
        <v>4754</v>
      </c>
      <c r="B400" s="196">
        <v>30201080</v>
      </c>
      <c r="C400" s="197" t="s">
        <v>239</v>
      </c>
      <c r="D400" s="196" t="s">
        <v>3686</v>
      </c>
      <c r="E400" s="198"/>
      <c r="F400" s="199">
        <f>IF(D400 &lt;&gt; "",VLOOKUP(D400,'Parâmetro - Portes e Uco'!$A$13:$E$54,3,0),"")</f>
        <v>471.73171262118711</v>
      </c>
      <c r="G400" s="200">
        <v>3</v>
      </c>
      <c r="H400" s="199">
        <f>VLOOKUP(G400,'Parâmetro - Portes e Uco'!$B$19:$E$46,4,0)</f>
        <v>446.65</v>
      </c>
      <c r="I400" s="196"/>
      <c r="J400" s="202">
        <v>0</v>
      </c>
      <c r="K400" s="202"/>
      <c r="L400" s="203"/>
      <c r="M400" s="204"/>
      <c r="N400" s="199"/>
      <c r="O400" s="201">
        <v>1</v>
      </c>
      <c r="P400" s="199">
        <f>F400*30%</f>
        <v>141.51951378635613</v>
      </c>
      <c r="Q400" s="205">
        <f t="shared" si="14"/>
        <v>1059.9012264075432</v>
      </c>
    </row>
    <row r="401" spans="1:17" ht="30" x14ac:dyDescent="0.25">
      <c r="A401" s="207" t="s">
        <v>4754</v>
      </c>
      <c r="B401" s="196">
        <v>30201098</v>
      </c>
      <c r="C401" s="197" t="s">
        <v>240</v>
      </c>
      <c r="D401" s="196" t="s">
        <v>3693</v>
      </c>
      <c r="E401" s="198"/>
      <c r="F401" s="199">
        <f>IF(D401 &lt;&gt; "",VLOOKUP(D401,'Parâmetro - Portes e Uco'!$A$13:$E$54,3,0),"")</f>
        <v>1435.3515705876223</v>
      </c>
      <c r="G401" s="200">
        <v>5</v>
      </c>
      <c r="H401" s="199">
        <f>VLOOKUP(G401,'Parâmetro - Portes e Uco'!$B$19:$E$46,4,0)</f>
        <v>1021.47</v>
      </c>
      <c r="I401" s="196"/>
      <c r="J401" s="202">
        <v>0</v>
      </c>
      <c r="K401" s="202"/>
      <c r="L401" s="203"/>
      <c r="M401" s="204"/>
      <c r="N401" s="199"/>
      <c r="O401" s="201">
        <v>2</v>
      </c>
      <c r="P401" s="199">
        <f>(F401*30%)+(F401*20%)</f>
        <v>717.67578529381115</v>
      </c>
      <c r="Q401" s="205">
        <f t="shared" si="14"/>
        <v>3174.4973558814336</v>
      </c>
    </row>
    <row r="402" spans="1:17" ht="30" x14ac:dyDescent="0.25">
      <c r="A402" s="207" t="s">
        <v>4754</v>
      </c>
      <c r="B402" s="196">
        <v>30201101</v>
      </c>
      <c r="C402" s="197" t="s">
        <v>241</v>
      </c>
      <c r="D402" s="196" t="s">
        <v>3671</v>
      </c>
      <c r="E402" s="198"/>
      <c r="F402" s="199">
        <f>IF(D402 &lt;&gt; "",VLOOKUP(D402,'Parâmetro - Portes e Uco'!$A$13:$E$54,3,0),"")</f>
        <v>407.94036013477069</v>
      </c>
      <c r="G402" s="200">
        <v>3</v>
      </c>
      <c r="H402" s="199">
        <f>VLOOKUP(G402,'Parâmetro - Portes e Uco'!$B$19:$E$46,4,0)</f>
        <v>446.65</v>
      </c>
      <c r="I402" s="196"/>
      <c r="J402" s="202">
        <v>0</v>
      </c>
      <c r="K402" s="202"/>
      <c r="L402" s="203"/>
      <c r="M402" s="204"/>
      <c r="N402" s="199"/>
      <c r="O402" s="201">
        <v>1</v>
      </c>
      <c r="P402" s="199">
        <f>F402*30%</f>
        <v>122.38210804043121</v>
      </c>
      <c r="Q402" s="205">
        <f t="shared" si="14"/>
        <v>976.97246817520181</v>
      </c>
    </row>
    <row r="403" spans="1:17" ht="30" x14ac:dyDescent="0.25">
      <c r="A403" s="207" t="s">
        <v>4754</v>
      </c>
      <c r="B403" s="196">
        <v>30201110</v>
      </c>
      <c r="C403" s="197" t="s">
        <v>242</v>
      </c>
      <c r="D403" s="196" t="s">
        <v>3671</v>
      </c>
      <c r="E403" s="198"/>
      <c r="F403" s="199">
        <f>IF(D403 &lt;&gt; "",VLOOKUP(D403,'Parâmetro - Portes e Uco'!$A$13:$E$54,3,0),"")</f>
        <v>407.94036013477069</v>
      </c>
      <c r="G403" s="200">
        <v>3</v>
      </c>
      <c r="H403" s="199">
        <f>VLOOKUP(G403,'Parâmetro - Portes e Uco'!$B$19:$E$46,4,0)</f>
        <v>446.65</v>
      </c>
      <c r="I403" s="196"/>
      <c r="J403" s="202">
        <v>0</v>
      </c>
      <c r="K403" s="202"/>
      <c r="L403" s="203"/>
      <c r="M403" s="204"/>
      <c r="N403" s="199"/>
      <c r="O403" s="201">
        <v>1</v>
      </c>
      <c r="P403" s="199">
        <f>F403*30%</f>
        <v>122.38210804043121</v>
      </c>
      <c r="Q403" s="205">
        <f t="shared" si="14"/>
        <v>976.97246817520181</v>
      </c>
    </row>
    <row r="404" spans="1:17" ht="30" x14ac:dyDescent="0.25">
      <c r="A404" s="207" t="s">
        <v>4752</v>
      </c>
      <c r="B404" s="196">
        <v>30201128</v>
      </c>
      <c r="C404" s="197" t="s">
        <v>4043</v>
      </c>
      <c r="D404" s="196" t="s">
        <v>3682</v>
      </c>
      <c r="E404" s="198"/>
      <c r="F404" s="199">
        <f>IF(D404 &lt;&gt; "",VLOOKUP(D404,'Parâmetro - Portes e Uco'!$A$13:$E$54,3,0),"")</f>
        <v>802.43430995002416</v>
      </c>
      <c r="G404" s="200">
        <v>3</v>
      </c>
      <c r="H404" s="199">
        <f>VLOOKUP(G404,'Parâmetro - Portes e Uco'!$B$19:$E$46,4,0)</f>
        <v>446.65</v>
      </c>
      <c r="I404" s="196"/>
      <c r="J404" s="202">
        <v>0</v>
      </c>
      <c r="K404" s="202"/>
      <c r="L404" s="203"/>
      <c r="M404" s="204"/>
      <c r="N404" s="199"/>
      <c r="O404" s="201">
        <v>2</v>
      </c>
      <c r="P404" s="199">
        <f>(F404*30%)+(F404*20%)</f>
        <v>401.21715497501208</v>
      </c>
      <c r="Q404" s="205">
        <f t="shared" si="14"/>
        <v>1650.3014649250363</v>
      </c>
    </row>
    <row r="405" spans="1:17" s="28" customFormat="1" x14ac:dyDescent="0.25">
      <c r="A405" s="209"/>
      <c r="B405" s="210">
        <v>30202000</v>
      </c>
      <c r="C405" s="193" t="s">
        <v>3770</v>
      </c>
      <c r="D405" s="211"/>
      <c r="E405" s="210"/>
      <c r="F405" s="211"/>
      <c r="G405" s="211"/>
      <c r="H405" s="211"/>
      <c r="I405" s="211"/>
      <c r="J405" s="211"/>
      <c r="K405" s="211"/>
      <c r="L405" s="211"/>
      <c r="M405" s="211"/>
      <c r="N405" s="211"/>
      <c r="O405" s="211"/>
      <c r="P405" s="211"/>
      <c r="Q405" s="211"/>
    </row>
    <row r="406" spans="1:17" ht="30" x14ac:dyDescent="0.25">
      <c r="A406" s="207" t="s">
        <v>4754</v>
      </c>
      <c r="B406" s="196">
        <v>30202019</v>
      </c>
      <c r="C406" s="197" t="s">
        <v>243</v>
      </c>
      <c r="D406" s="196" t="s">
        <v>3688</v>
      </c>
      <c r="E406" s="198"/>
      <c r="F406" s="199">
        <f>IF(D406 &lt;&gt; "",VLOOKUP(D406,'Parâmetro - Portes e Uco'!$A$13:$E$54,3,0),"")</f>
        <v>1024.0627906281875</v>
      </c>
      <c r="G406" s="200">
        <v>4</v>
      </c>
      <c r="H406" s="199">
        <f>VLOOKUP(G406,'Parâmetro - Portes e Uco'!$B$19:$E$46,4,0)</f>
        <v>660.37</v>
      </c>
      <c r="I406" s="196"/>
      <c r="J406" s="202">
        <v>0</v>
      </c>
      <c r="K406" s="202"/>
      <c r="L406" s="203"/>
      <c r="M406" s="204"/>
      <c r="N406" s="199"/>
      <c r="O406" s="201">
        <v>1</v>
      </c>
      <c r="P406" s="199">
        <f>F406*30%</f>
        <v>307.21883718845623</v>
      </c>
      <c r="Q406" s="205">
        <f t="shared" ref="Q406:Q420" si="15">F406+H406+K406+N406+P406</f>
        <v>1991.6516278166437</v>
      </c>
    </row>
    <row r="407" spans="1:17" x14ac:dyDescent="0.25">
      <c r="A407" s="207" t="s">
        <v>4754</v>
      </c>
      <c r="B407" s="196">
        <v>30202027</v>
      </c>
      <c r="C407" s="197" t="s">
        <v>244</v>
      </c>
      <c r="D407" s="196" t="s">
        <v>3667</v>
      </c>
      <c r="E407" s="198"/>
      <c r="F407" s="199">
        <f>IF(D407 &lt;&gt; "",VLOOKUP(D407,'Parâmetro - Portes e Uco'!$A$13:$E$54,3,0),"")</f>
        <v>100.71624984422843</v>
      </c>
      <c r="G407" s="200"/>
      <c r="H407" s="201"/>
      <c r="I407" s="196"/>
      <c r="J407" s="202">
        <v>0</v>
      </c>
      <c r="K407" s="202"/>
      <c r="L407" s="203"/>
      <c r="M407" s="204"/>
      <c r="N407" s="199"/>
      <c r="O407" s="201">
        <v>0</v>
      </c>
      <c r="P407" s="201"/>
      <c r="Q407" s="205">
        <f t="shared" si="15"/>
        <v>100.71624984422843</v>
      </c>
    </row>
    <row r="408" spans="1:17" ht="45" x14ac:dyDescent="0.25">
      <c r="A408" s="207" t="s">
        <v>4754</v>
      </c>
      <c r="B408" s="196">
        <v>30202035</v>
      </c>
      <c r="C408" s="197" t="s">
        <v>245</v>
      </c>
      <c r="D408" s="196" t="s">
        <v>3683</v>
      </c>
      <c r="E408" s="198"/>
      <c r="F408" s="199">
        <f>IF(D408 &lt;&gt; "",VLOOKUP(D408,'Parâmetro - Portes e Uco'!$A$13:$E$54,3,0),"")</f>
        <v>908.21273779689443</v>
      </c>
      <c r="G408" s="200">
        <v>4</v>
      </c>
      <c r="H408" s="199">
        <f>VLOOKUP(G408,'Parâmetro - Portes e Uco'!$B$19:$E$46,4,0)</f>
        <v>660.37</v>
      </c>
      <c r="I408" s="196"/>
      <c r="J408" s="202">
        <v>0</v>
      </c>
      <c r="K408" s="202"/>
      <c r="L408" s="203"/>
      <c r="M408" s="204"/>
      <c r="N408" s="199"/>
      <c r="O408" s="201">
        <v>3</v>
      </c>
      <c r="P408" s="223">
        <f>(F408*30%)+(F408*20%)+(F408*20%)</f>
        <v>635.74891645782611</v>
      </c>
      <c r="Q408" s="205">
        <f t="shared" si="15"/>
        <v>2204.3316542547204</v>
      </c>
    </row>
    <row r="409" spans="1:17" ht="45" x14ac:dyDescent="0.25">
      <c r="A409" s="207" t="s">
        <v>4754</v>
      </c>
      <c r="B409" s="196">
        <v>30202043</v>
      </c>
      <c r="C409" s="197" t="s">
        <v>246</v>
      </c>
      <c r="D409" s="196" t="s">
        <v>3694</v>
      </c>
      <c r="E409" s="198"/>
      <c r="F409" s="199">
        <f>IF(D409 &lt;&gt; "",VLOOKUP(D409,'Parâmetro - Portes e Uco'!$A$13:$E$54,3,0),"")</f>
        <v>1324.5505130037554</v>
      </c>
      <c r="G409" s="200">
        <v>5</v>
      </c>
      <c r="H409" s="199">
        <f>VLOOKUP(G409,'Parâmetro - Portes e Uco'!$B$19:$E$46,4,0)</f>
        <v>1021.47</v>
      </c>
      <c r="I409" s="196"/>
      <c r="J409" s="202">
        <v>0</v>
      </c>
      <c r="K409" s="202"/>
      <c r="L409" s="203"/>
      <c r="M409" s="204"/>
      <c r="N409" s="199"/>
      <c r="O409" s="201">
        <v>3</v>
      </c>
      <c r="P409" s="223">
        <f>(F409*30%)+(F409*20%)+(F409*20%)</f>
        <v>927.18535910262881</v>
      </c>
      <c r="Q409" s="205">
        <f t="shared" si="15"/>
        <v>3273.2058721063845</v>
      </c>
    </row>
    <row r="410" spans="1:17" ht="45" x14ac:dyDescent="0.25">
      <c r="A410" s="207" t="s">
        <v>4754</v>
      </c>
      <c r="B410" s="196">
        <v>30202051</v>
      </c>
      <c r="C410" s="197" t="s">
        <v>247</v>
      </c>
      <c r="D410" s="196" t="s">
        <v>3671</v>
      </c>
      <c r="E410" s="198"/>
      <c r="F410" s="199">
        <f>IF(D410 &lt;&gt; "",VLOOKUP(D410,'Parâmetro - Portes e Uco'!$A$13:$E$54,3,0),"")</f>
        <v>407.94036013477069</v>
      </c>
      <c r="G410" s="200">
        <v>4</v>
      </c>
      <c r="H410" s="199">
        <f>VLOOKUP(G410,'Parâmetro - Portes e Uco'!$B$19:$E$46,4,0)</f>
        <v>660.37</v>
      </c>
      <c r="I410" s="196"/>
      <c r="J410" s="202">
        <v>0</v>
      </c>
      <c r="K410" s="202"/>
      <c r="L410" s="203"/>
      <c r="M410" s="204"/>
      <c r="N410" s="199"/>
      <c r="O410" s="201">
        <v>1</v>
      </c>
      <c r="P410" s="199">
        <f>F410*30%</f>
        <v>122.38210804043121</v>
      </c>
      <c r="Q410" s="205">
        <f t="shared" si="15"/>
        <v>1190.6924681752018</v>
      </c>
    </row>
    <row r="411" spans="1:17" ht="30" x14ac:dyDescent="0.25">
      <c r="A411" s="207" t="s">
        <v>4754</v>
      </c>
      <c r="B411" s="196">
        <v>30202060</v>
      </c>
      <c r="C411" s="197" t="s">
        <v>248</v>
      </c>
      <c r="D411" s="196" t="s">
        <v>3686</v>
      </c>
      <c r="E411" s="198"/>
      <c r="F411" s="199">
        <f>IF(D411 &lt;&gt; "",VLOOKUP(D411,'Parâmetro - Portes e Uco'!$A$13:$E$54,3,0),"")</f>
        <v>471.73171262118711</v>
      </c>
      <c r="G411" s="200">
        <v>3</v>
      </c>
      <c r="H411" s="199">
        <f>VLOOKUP(G411,'Parâmetro - Portes e Uco'!$B$19:$E$46,4,0)</f>
        <v>446.65</v>
      </c>
      <c r="I411" s="196"/>
      <c r="J411" s="202">
        <v>0</v>
      </c>
      <c r="K411" s="202"/>
      <c r="L411" s="203"/>
      <c r="M411" s="204"/>
      <c r="N411" s="199"/>
      <c r="O411" s="201">
        <v>1</v>
      </c>
      <c r="P411" s="199">
        <f>F411*30%</f>
        <v>141.51951378635613</v>
      </c>
      <c r="Q411" s="205">
        <f t="shared" si="15"/>
        <v>1059.9012264075432</v>
      </c>
    </row>
    <row r="412" spans="1:17" ht="45" x14ac:dyDescent="0.25">
      <c r="A412" s="207" t="s">
        <v>4754</v>
      </c>
      <c r="B412" s="196">
        <v>30202078</v>
      </c>
      <c r="C412" s="197" t="s">
        <v>249</v>
      </c>
      <c r="D412" s="196" t="s">
        <v>3694</v>
      </c>
      <c r="E412" s="198"/>
      <c r="F412" s="199">
        <f>IF(D412 &lt;&gt; "",VLOOKUP(D412,'Parâmetro - Portes e Uco'!$A$13:$E$54,3,0),"")</f>
        <v>1324.5505130037554</v>
      </c>
      <c r="G412" s="200">
        <v>5</v>
      </c>
      <c r="H412" s="199">
        <f>VLOOKUP(G412,'Parâmetro - Portes e Uco'!$B$19:$E$46,4,0)</f>
        <v>1021.47</v>
      </c>
      <c r="I412" s="196"/>
      <c r="J412" s="202">
        <v>0</v>
      </c>
      <c r="K412" s="202"/>
      <c r="L412" s="203"/>
      <c r="M412" s="204"/>
      <c r="N412" s="199"/>
      <c r="O412" s="201">
        <v>3</v>
      </c>
      <c r="P412" s="223">
        <f>(F412*30%)+(F412*20%)+(F412*20%)</f>
        <v>927.18535910262881</v>
      </c>
      <c r="Q412" s="205">
        <f t="shared" si="15"/>
        <v>3273.2058721063845</v>
      </c>
    </row>
    <row r="413" spans="1:17" ht="30" x14ac:dyDescent="0.25">
      <c r="A413" s="207" t="s">
        <v>4754</v>
      </c>
      <c r="B413" s="196">
        <v>30202086</v>
      </c>
      <c r="C413" s="197" t="s">
        <v>255</v>
      </c>
      <c r="D413" s="196" t="s">
        <v>3694</v>
      </c>
      <c r="E413" s="198"/>
      <c r="F413" s="199">
        <f>IF(D413 &lt;&gt; "",VLOOKUP(D413,'Parâmetro - Portes e Uco'!$A$13:$E$54,3,0),"")</f>
        <v>1324.5505130037554</v>
      </c>
      <c r="G413" s="200">
        <v>5</v>
      </c>
      <c r="H413" s="199">
        <f>VLOOKUP(G413,'Parâmetro - Portes e Uco'!$B$19:$E$46,4,0)</f>
        <v>1021.47</v>
      </c>
      <c r="I413" s="196"/>
      <c r="J413" s="202">
        <v>0</v>
      </c>
      <c r="K413" s="202"/>
      <c r="L413" s="203"/>
      <c r="M413" s="204"/>
      <c r="N413" s="199"/>
      <c r="O413" s="201">
        <v>2</v>
      </c>
      <c r="P413" s="199">
        <f>(F413*30%)+(F413*20%)</f>
        <v>662.27525650187772</v>
      </c>
      <c r="Q413" s="205">
        <f t="shared" si="15"/>
        <v>3008.2957695056334</v>
      </c>
    </row>
    <row r="414" spans="1:17" ht="30" x14ac:dyDescent="0.25">
      <c r="A414" s="207" t="s">
        <v>4754</v>
      </c>
      <c r="B414" s="196">
        <v>30202094</v>
      </c>
      <c r="C414" s="197" t="s">
        <v>250</v>
      </c>
      <c r="D414" s="196" t="s">
        <v>3694</v>
      </c>
      <c r="E414" s="198"/>
      <c r="F414" s="199">
        <f>IF(D414 &lt;&gt; "",VLOOKUP(D414,'Parâmetro - Portes e Uco'!$A$13:$E$54,3,0),"")</f>
        <v>1324.5505130037554</v>
      </c>
      <c r="G414" s="200">
        <v>5</v>
      </c>
      <c r="H414" s="199">
        <f>VLOOKUP(G414,'Parâmetro - Portes e Uco'!$B$19:$E$46,4,0)</f>
        <v>1021.47</v>
      </c>
      <c r="I414" s="196"/>
      <c r="J414" s="202">
        <v>0</v>
      </c>
      <c r="K414" s="202"/>
      <c r="L414" s="203"/>
      <c r="M414" s="204"/>
      <c r="N414" s="199"/>
      <c r="O414" s="201">
        <v>1</v>
      </c>
      <c r="P414" s="199">
        <f>F414*30%</f>
        <v>397.36515390112663</v>
      </c>
      <c r="Q414" s="205">
        <f t="shared" si="15"/>
        <v>2743.3856669048823</v>
      </c>
    </row>
    <row r="415" spans="1:17" ht="30" x14ac:dyDescent="0.25">
      <c r="A415" s="207" t="s">
        <v>4754</v>
      </c>
      <c r="B415" s="196">
        <v>30202108</v>
      </c>
      <c r="C415" s="197" t="s">
        <v>251</v>
      </c>
      <c r="D415" s="196" t="s">
        <v>3694</v>
      </c>
      <c r="E415" s="198"/>
      <c r="F415" s="199">
        <f>IF(D415 &lt;&gt; "",VLOOKUP(D415,'Parâmetro - Portes e Uco'!$A$13:$E$54,3,0),"")</f>
        <v>1324.5505130037554</v>
      </c>
      <c r="G415" s="200">
        <v>5</v>
      </c>
      <c r="H415" s="199">
        <f>VLOOKUP(G415,'Parâmetro - Portes e Uco'!$B$19:$E$46,4,0)</f>
        <v>1021.47</v>
      </c>
      <c r="I415" s="196"/>
      <c r="J415" s="202">
        <v>0</v>
      </c>
      <c r="K415" s="202"/>
      <c r="L415" s="203"/>
      <c r="M415" s="204"/>
      <c r="N415" s="199"/>
      <c r="O415" s="201">
        <v>1</v>
      </c>
      <c r="P415" s="199">
        <f>F415*30%</f>
        <v>397.36515390112663</v>
      </c>
      <c r="Q415" s="205">
        <f t="shared" si="15"/>
        <v>2743.3856669048823</v>
      </c>
    </row>
    <row r="416" spans="1:17" ht="30" x14ac:dyDescent="0.25">
      <c r="A416" s="207" t="s">
        <v>4754</v>
      </c>
      <c r="B416" s="196">
        <v>30202116</v>
      </c>
      <c r="C416" s="197" t="s">
        <v>252</v>
      </c>
      <c r="D416" s="196" t="s">
        <v>3685</v>
      </c>
      <c r="E416" s="198"/>
      <c r="F416" s="199">
        <f>IF(D416 &lt;&gt; "",VLOOKUP(D416,'Parâmetro - Portes e Uco'!$A$13:$E$54,3,0),"")</f>
        <v>1233.8795226335199</v>
      </c>
      <c r="G416" s="200">
        <v>5</v>
      </c>
      <c r="H416" s="199">
        <f>VLOOKUP(G416,'Parâmetro - Portes e Uco'!$B$19:$E$46,4,0)</f>
        <v>1021.47</v>
      </c>
      <c r="I416" s="196"/>
      <c r="J416" s="202">
        <v>0</v>
      </c>
      <c r="K416" s="202"/>
      <c r="L416" s="203"/>
      <c r="M416" s="204"/>
      <c r="N416" s="199"/>
      <c r="O416" s="201">
        <v>2</v>
      </c>
      <c r="P416" s="199">
        <f>(F416*30%)+(F416*20%)</f>
        <v>616.93976131675993</v>
      </c>
      <c r="Q416" s="205">
        <f t="shared" si="15"/>
        <v>2872.2892839502797</v>
      </c>
    </row>
    <row r="417" spans="1:17" x14ac:dyDescent="0.25">
      <c r="A417" s="207" t="s">
        <v>4754</v>
      </c>
      <c r="B417" s="196">
        <v>30202124</v>
      </c>
      <c r="C417" s="197" t="s">
        <v>253</v>
      </c>
      <c r="D417" s="196" t="s">
        <v>3688</v>
      </c>
      <c r="E417" s="198"/>
      <c r="F417" s="199">
        <f>IF(D417 &lt;&gt; "",VLOOKUP(D417,'Parâmetro - Portes e Uco'!$A$13:$E$54,3,0),"")</f>
        <v>1024.0627906281875</v>
      </c>
      <c r="G417" s="200">
        <v>5</v>
      </c>
      <c r="H417" s="199">
        <f>VLOOKUP(G417,'Parâmetro - Portes e Uco'!$B$19:$E$46,4,0)</f>
        <v>1021.47</v>
      </c>
      <c r="I417" s="196"/>
      <c r="J417" s="202">
        <v>0</v>
      </c>
      <c r="K417" s="202"/>
      <c r="L417" s="203"/>
      <c r="M417" s="204"/>
      <c r="N417" s="199"/>
      <c r="O417" s="201">
        <v>1</v>
      </c>
      <c r="P417" s="199">
        <f>F417*30%</f>
        <v>307.21883718845623</v>
      </c>
      <c r="Q417" s="205">
        <f t="shared" si="15"/>
        <v>2352.7516278166436</v>
      </c>
    </row>
    <row r="418" spans="1:17" x14ac:dyDescent="0.25">
      <c r="A418" s="207" t="s">
        <v>4754</v>
      </c>
      <c r="B418" s="196">
        <v>30202132</v>
      </c>
      <c r="C418" s="197" t="s">
        <v>254</v>
      </c>
      <c r="D418" s="196" t="s">
        <v>3685</v>
      </c>
      <c r="E418" s="198"/>
      <c r="F418" s="199">
        <f>IF(D418 &lt;&gt; "",VLOOKUP(D418,'Parâmetro - Portes e Uco'!$A$13:$E$54,3,0),"")</f>
        <v>1233.8795226335199</v>
      </c>
      <c r="G418" s="200">
        <v>5</v>
      </c>
      <c r="H418" s="199">
        <f>VLOOKUP(G418,'Parâmetro - Portes e Uco'!$B$19:$E$46,4,0)</f>
        <v>1021.47</v>
      </c>
      <c r="I418" s="196"/>
      <c r="J418" s="202">
        <v>0</v>
      </c>
      <c r="K418" s="202"/>
      <c r="L418" s="203"/>
      <c r="M418" s="204"/>
      <c r="N418" s="199"/>
      <c r="O418" s="201">
        <v>1</v>
      </c>
      <c r="P418" s="199">
        <f>F418*30%</f>
        <v>370.16385679005595</v>
      </c>
      <c r="Q418" s="205">
        <f t="shared" si="15"/>
        <v>2625.5133794235758</v>
      </c>
    </row>
    <row r="419" spans="1:17" ht="30" x14ac:dyDescent="0.25">
      <c r="A419" s="207" t="s">
        <v>4754</v>
      </c>
      <c r="B419" s="196">
        <v>30202140</v>
      </c>
      <c r="C419" s="197" t="s">
        <v>256</v>
      </c>
      <c r="D419" s="196" t="s">
        <v>3679</v>
      </c>
      <c r="E419" s="198"/>
      <c r="F419" s="199">
        <f>IF(D419 &lt;&gt; "",VLOOKUP(D419,'Parâmetro - Portes e Uco'!$A$13:$E$54,3,0),"")</f>
        <v>612.76082791353724</v>
      </c>
      <c r="G419" s="200">
        <v>3</v>
      </c>
      <c r="H419" s="199">
        <f>VLOOKUP(G419,'Parâmetro - Portes e Uco'!$B$19:$E$46,4,0)</f>
        <v>446.65</v>
      </c>
      <c r="I419" s="196"/>
      <c r="J419" s="202">
        <v>0</v>
      </c>
      <c r="K419" s="202"/>
      <c r="L419" s="203"/>
      <c r="M419" s="204"/>
      <c r="N419" s="199"/>
      <c r="O419" s="201">
        <v>1</v>
      </c>
      <c r="P419" s="199">
        <f>F419*30%</f>
        <v>183.82824837406116</v>
      </c>
      <c r="Q419" s="205">
        <f t="shared" si="15"/>
        <v>1243.2390762875982</v>
      </c>
    </row>
    <row r="420" spans="1:17" ht="45" x14ac:dyDescent="0.25">
      <c r="A420" s="207"/>
      <c r="B420" s="196">
        <v>30202159</v>
      </c>
      <c r="C420" s="197" t="s">
        <v>4809</v>
      </c>
      <c r="D420" s="196" t="s">
        <v>3668</v>
      </c>
      <c r="E420" s="198"/>
      <c r="F420" s="199">
        <f>IF(D420 &lt;&gt; "",VLOOKUP(D420,'Parâmetro - Portes e Uco'!$A$13:$E$54,3,0),"")</f>
        <v>162.8729406839584</v>
      </c>
      <c r="G420" s="200"/>
      <c r="H420" s="199"/>
      <c r="I420" s="196"/>
      <c r="J420" s="202"/>
      <c r="K420" s="202"/>
      <c r="L420" s="203"/>
      <c r="M420" s="204"/>
      <c r="N420" s="199"/>
      <c r="O420" s="201"/>
      <c r="P420" s="199"/>
      <c r="Q420" s="205">
        <f t="shared" si="15"/>
        <v>162.8729406839584</v>
      </c>
    </row>
    <row r="421" spans="1:17" s="28" customFormat="1" x14ac:dyDescent="0.25">
      <c r="A421" s="209"/>
      <c r="B421" s="210">
        <v>30203007</v>
      </c>
      <c r="C421" s="193" t="s">
        <v>3771</v>
      </c>
      <c r="D421" s="211"/>
      <c r="E421" s="210"/>
      <c r="F421" s="211"/>
      <c r="G421" s="211"/>
      <c r="H421" s="211"/>
      <c r="I421" s="211"/>
      <c r="J421" s="211"/>
      <c r="K421" s="211"/>
      <c r="L421" s="211"/>
      <c r="M421" s="211"/>
      <c r="N421" s="211"/>
      <c r="O421" s="211"/>
      <c r="P421" s="211"/>
      <c r="Q421" s="211"/>
    </row>
    <row r="422" spans="1:17" x14ac:dyDescent="0.25">
      <c r="A422" s="207" t="s">
        <v>4754</v>
      </c>
      <c r="B422" s="196">
        <v>30203015</v>
      </c>
      <c r="C422" s="197" t="s">
        <v>258</v>
      </c>
      <c r="D422" s="196" t="s">
        <v>3678</v>
      </c>
      <c r="E422" s="198"/>
      <c r="F422" s="199">
        <f>IF(D422 &lt;&gt; "",VLOOKUP(D422,'Parâmetro - Portes e Uco'!$A$13:$E$54,3,0),"")</f>
        <v>119.19847265595725</v>
      </c>
      <c r="G422" s="200"/>
      <c r="H422" s="201"/>
      <c r="I422" s="196"/>
      <c r="J422" s="202">
        <v>0</v>
      </c>
      <c r="K422" s="202"/>
      <c r="L422" s="203"/>
      <c r="M422" s="204"/>
      <c r="N422" s="199"/>
      <c r="O422" s="201">
        <v>0</v>
      </c>
      <c r="P422" s="201"/>
      <c r="Q422" s="205">
        <f>F422+H422+K422+N422+P422</f>
        <v>119.19847265595725</v>
      </c>
    </row>
    <row r="423" spans="1:17" ht="30" x14ac:dyDescent="0.25">
      <c r="A423" s="207" t="s">
        <v>4754</v>
      </c>
      <c r="B423" s="196">
        <v>30203023</v>
      </c>
      <c r="C423" s="197" t="s">
        <v>259</v>
      </c>
      <c r="D423" s="196" t="s">
        <v>3672</v>
      </c>
      <c r="E423" s="198"/>
      <c r="F423" s="199">
        <f>IF(D423 &lt;&gt; "",VLOOKUP(D423,'Parâmetro - Portes e Uco'!$A$13:$E$54,3,0),"")</f>
        <v>350.87221280811309</v>
      </c>
      <c r="G423" s="200">
        <v>3</v>
      </c>
      <c r="H423" s="199">
        <f>VLOOKUP(G423,'Parâmetro - Portes e Uco'!$B$19:$E$46,4,0)</f>
        <v>446.65</v>
      </c>
      <c r="I423" s="196"/>
      <c r="J423" s="202">
        <v>0</v>
      </c>
      <c r="K423" s="202"/>
      <c r="L423" s="203"/>
      <c r="M423" s="204"/>
      <c r="N423" s="199"/>
      <c r="O423" s="201">
        <v>1</v>
      </c>
      <c r="P423" s="199">
        <f>F423*30%</f>
        <v>105.26166384243392</v>
      </c>
      <c r="Q423" s="205">
        <f>F423+H423+K423+N423+P423</f>
        <v>902.78387665054697</v>
      </c>
    </row>
    <row r="424" spans="1:17" x14ac:dyDescent="0.25">
      <c r="A424" s="207" t="s">
        <v>4754</v>
      </c>
      <c r="B424" s="196">
        <v>30203031</v>
      </c>
      <c r="C424" s="197" t="s">
        <v>257</v>
      </c>
      <c r="D424" s="196" t="s">
        <v>3667</v>
      </c>
      <c r="E424" s="198"/>
      <c r="F424" s="199">
        <f>IF(D424 &lt;&gt; "",VLOOKUP(D424,'Parâmetro - Portes e Uco'!$A$13:$E$54,3,0),"")</f>
        <v>100.71624984422843</v>
      </c>
      <c r="G424" s="200">
        <v>2</v>
      </c>
      <c r="H424" s="199">
        <f>VLOOKUP(G424,'Parâmetro - Portes e Uco'!$B$19:$E$46,4,0)</f>
        <v>303.45</v>
      </c>
      <c r="I424" s="196"/>
      <c r="J424" s="202">
        <v>0</v>
      </c>
      <c r="K424" s="202"/>
      <c r="L424" s="203"/>
      <c r="M424" s="204"/>
      <c r="N424" s="199"/>
      <c r="O424" s="201">
        <v>1</v>
      </c>
      <c r="P424" s="199">
        <f>F424*30%</f>
        <v>30.214874953268527</v>
      </c>
      <c r="Q424" s="205">
        <f>F424+H424+K424+N424+P424</f>
        <v>434.38112479749697</v>
      </c>
    </row>
    <row r="425" spans="1:17" s="28" customFormat="1" x14ac:dyDescent="0.25">
      <c r="A425" s="209"/>
      <c r="B425" s="210">
        <v>30204003</v>
      </c>
      <c r="C425" s="193" t="s">
        <v>4173</v>
      </c>
      <c r="D425" s="211"/>
      <c r="E425" s="210"/>
      <c r="F425" s="211"/>
      <c r="G425" s="211"/>
      <c r="H425" s="211"/>
      <c r="I425" s="211"/>
      <c r="J425" s="211"/>
      <c r="K425" s="211"/>
      <c r="L425" s="211"/>
      <c r="M425" s="211"/>
      <c r="N425" s="211"/>
      <c r="O425" s="211"/>
      <c r="P425" s="211"/>
      <c r="Q425" s="211"/>
    </row>
    <row r="426" spans="1:17" ht="30" x14ac:dyDescent="0.25">
      <c r="A426" s="207" t="s">
        <v>4754</v>
      </c>
      <c r="B426" s="196">
        <v>30204011</v>
      </c>
      <c r="C426" s="197" t="s">
        <v>260</v>
      </c>
      <c r="D426" s="196" t="s">
        <v>3674</v>
      </c>
      <c r="E426" s="198"/>
      <c r="F426" s="199">
        <f>IF(D426 &lt;&gt; "",VLOOKUP(D426,'Parâmetro - Portes e Uco'!$A$13:$E$54,3,0),"")</f>
        <v>208.11615658256991</v>
      </c>
      <c r="G426" s="200"/>
      <c r="H426" s="201"/>
      <c r="I426" s="196"/>
      <c r="J426" s="202">
        <v>0</v>
      </c>
      <c r="K426" s="202"/>
      <c r="L426" s="203"/>
      <c r="M426" s="204"/>
      <c r="N426" s="199"/>
      <c r="O426" s="201">
        <v>1</v>
      </c>
      <c r="P426" s="199">
        <f>F426*30%</f>
        <v>62.43484697477097</v>
      </c>
      <c r="Q426" s="205">
        <f t="shared" ref="Q426:Q431" si="16">F426+H426+K426+N426+P426</f>
        <v>270.55100355734089</v>
      </c>
    </row>
    <row r="427" spans="1:17" ht="30" x14ac:dyDescent="0.25">
      <c r="A427" s="207" t="s">
        <v>4754</v>
      </c>
      <c r="B427" s="196">
        <v>30204020</v>
      </c>
      <c r="C427" s="197" t="s">
        <v>261</v>
      </c>
      <c r="D427" s="196" t="s">
        <v>3682</v>
      </c>
      <c r="E427" s="198"/>
      <c r="F427" s="199">
        <f>IF(D427 &lt;&gt; "",VLOOKUP(D427,'Parâmetro - Portes e Uco'!$A$13:$E$54,3,0),"")</f>
        <v>802.43430995002416</v>
      </c>
      <c r="G427" s="200">
        <v>3</v>
      </c>
      <c r="H427" s="199">
        <f>VLOOKUP(G427,'Parâmetro - Portes e Uco'!$B$19:$E$46,4,0)</f>
        <v>446.65</v>
      </c>
      <c r="I427" s="196"/>
      <c r="J427" s="202">
        <v>0</v>
      </c>
      <c r="K427" s="202"/>
      <c r="L427" s="203"/>
      <c r="M427" s="204"/>
      <c r="N427" s="199"/>
      <c r="O427" s="201">
        <v>1</v>
      </c>
      <c r="P427" s="199">
        <f>F427*30%</f>
        <v>240.73029298500722</v>
      </c>
      <c r="Q427" s="205">
        <f t="shared" si="16"/>
        <v>1489.8146029350314</v>
      </c>
    </row>
    <row r="428" spans="1:17" ht="30" x14ac:dyDescent="0.25">
      <c r="A428" s="207" t="s">
        <v>4754</v>
      </c>
      <c r="B428" s="196">
        <v>30204038</v>
      </c>
      <c r="C428" s="197" t="s">
        <v>262</v>
      </c>
      <c r="D428" s="196" t="s">
        <v>3673</v>
      </c>
      <c r="E428" s="198"/>
      <c r="F428" s="199">
        <f>IF(D428 &lt;&gt; "",VLOOKUP(D428,'Parâmetro - Portes e Uco'!$A$13:$E$54,3,0),"")</f>
        <v>283.71925774181733</v>
      </c>
      <c r="G428" s="200">
        <v>3</v>
      </c>
      <c r="H428" s="199">
        <f>VLOOKUP(G428,'Parâmetro - Portes e Uco'!$B$19:$E$46,4,0)</f>
        <v>446.65</v>
      </c>
      <c r="I428" s="196"/>
      <c r="J428" s="202">
        <v>0</v>
      </c>
      <c r="K428" s="202"/>
      <c r="L428" s="203"/>
      <c r="M428" s="204"/>
      <c r="N428" s="199"/>
      <c r="O428" s="201">
        <v>1</v>
      </c>
      <c r="P428" s="199">
        <f>F428*30%</f>
        <v>85.115777322545199</v>
      </c>
      <c r="Q428" s="205">
        <f t="shared" si="16"/>
        <v>815.48503506436259</v>
      </c>
    </row>
    <row r="429" spans="1:17" ht="45" x14ac:dyDescent="0.25">
      <c r="A429" s="207" t="s">
        <v>4754</v>
      </c>
      <c r="B429" s="196">
        <v>30204046</v>
      </c>
      <c r="C429" s="197" t="s">
        <v>263</v>
      </c>
      <c r="D429" s="196" t="s">
        <v>3688</v>
      </c>
      <c r="E429" s="198"/>
      <c r="F429" s="199">
        <f>IF(D429 &lt;&gt; "",VLOOKUP(D429,'Parâmetro - Portes e Uco'!$A$13:$E$54,3,0),"")</f>
        <v>1024.0627906281875</v>
      </c>
      <c r="G429" s="200">
        <v>5</v>
      </c>
      <c r="H429" s="199">
        <f>VLOOKUP(G429,'Parâmetro - Portes e Uco'!$B$19:$E$46,4,0)</f>
        <v>1021.47</v>
      </c>
      <c r="I429" s="196"/>
      <c r="J429" s="202">
        <v>0</v>
      </c>
      <c r="K429" s="202"/>
      <c r="L429" s="203"/>
      <c r="M429" s="204"/>
      <c r="N429" s="199"/>
      <c r="O429" s="201">
        <v>2</v>
      </c>
      <c r="P429" s="199">
        <f>(F429*30%)+(F429*20%)</f>
        <v>512.03139531409374</v>
      </c>
      <c r="Q429" s="205">
        <f t="shared" si="16"/>
        <v>2557.5641859422813</v>
      </c>
    </row>
    <row r="430" spans="1:17" ht="60" x14ac:dyDescent="0.25">
      <c r="A430" s="207" t="s">
        <v>4754</v>
      </c>
      <c r="B430" s="196">
        <v>30204054</v>
      </c>
      <c r="C430" s="197" t="s">
        <v>264</v>
      </c>
      <c r="D430" s="196" t="s">
        <v>3694</v>
      </c>
      <c r="E430" s="198"/>
      <c r="F430" s="199">
        <f>IF(D430 &lt;&gt; "",VLOOKUP(D430,'Parâmetro - Portes e Uco'!$A$13:$E$54,3,0),"")</f>
        <v>1324.5505130037554</v>
      </c>
      <c r="G430" s="200">
        <v>6</v>
      </c>
      <c r="H430" s="199">
        <f>VLOOKUP(G430,'Parâmetro - Portes e Uco'!$B$19:$E$46,4,0)</f>
        <v>1425.4</v>
      </c>
      <c r="I430" s="196"/>
      <c r="J430" s="202">
        <v>0</v>
      </c>
      <c r="K430" s="202"/>
      <c r="L430" s="203"/>
      <c r="M430" s="204"/>
      <c r="N430" s="199"/>
      <c r="O430" s="201">
        <v>2</v>
      </c>
      <c r="P430" s="199">
        <f>(F430*30%)+(F430*20%)</f>
        <v>662.27525650187772</v>
      </c>
      <c r="Q430" s="205">
        <f t="shared" si="16"/>
        <v>3412.2257695056333</v>
      </c>
    </row>
    <row r="431" spans="1:17" ht="45" x14ac:dyDescent="0.25">
      <c r="A431" s="207" t="s">
        <v>4754</v>
      </c>
      <c r="B431" s="196">
        <v>30204062</v>
      </c>
      <c r="C431" s="197" t="s">
        <v>265</v>
      </c>
      <c r="D431" s="196" t="s">
        <v>3685</v>
      </c>
      <c r="E431" s="198"/>
      <c r="F431" s="199">
        <f>IF(D431 &lt;&gt; "",VLOOKUP(D431,'Parâmetro - Portes e Uco'!$A$13:$E$54,3,0),"")</f>
        <v>1233.8795226335199</v>
      </c>
      <c r="G431" s="200">
        <v>5</v>
      </c>
      <c r="H431" s="199">
        <f>VLOOKUP(G431,'Parâmetro - Portes e Uco'!$B$19:$E$46,4,0)</f>
        <v>1021.47</v>
      </c>
      <c r="I431" s="196"/>
      <c r="J431" s="202">
        <v>0</v>
      </c>
      <c r="K431" s="202"/>
      <c r="L431" s="203"/>
      <c r="M431" s="204"/>
      <c r="N431" s="199"/>
      <c r="O431" s="201">
        <v>2</v>
      </c>
      <c r="P431" s="199">
        <f>(F431*30%)+(F431*20%)</f>
        <v>616.93976131675993</v>
      </c>
      <c r="Q431" s="205">
        <f t="shared" si="16"/>
        <v>2872.2892839502797</v>
      </c>
    </row>
    <row r="432" spans="1:17" s="28" customFormat="1" x14ac:dyDescent="0.25">
      <c r="A432" s="209"/>
      <c r="B432" s="210">
        <v>30203007</v>
      </c>
      <c r="C432" s="193" t="s">
        <v>3771</v>
      </c>
      <c r="D432" s="211"/>
      <c r="E432" s="210"/>
      <c r="F432" s="211"/>
      <c r="G432" s="211"/>
      <c r="H432" s="211"/>
      <c r="I432" s="211"/>
      <c r="J432" s="211"/>
      <c r="K432" s="211"/>
      <c r="L432" s="211"/>
      <c r="M432" s="211"/>
      <c r="N432" s="211"/>
      <c r="O432" s="211"/>
      <c r="P432" s="211"/>
      <c r="Q432" s="211"/>
    </row>
    <row r="433" spans="1:17" ht="45" x14ac:dyDescent="0.25">
      <c r="A433" s="207" t="s">
        <v>4754</v>
      </c>
      <c r="B433" s="196">
        <v>30204070</v>
      </c>
      <c r="C433" s="197" t="s">
        <v>266</v>
      </c>
      <c r="D433" s="196" t="s">
        <v>3695</v>
      </c>
      <c r="E433" s="198"/>
      <c r="F433" s="199">
        <f>IF(D433 &lt;&gt; "",VLOOKUP(D433,'Parâmetro - Portes e Uco'!$A$13:$E$54,3,0),"")</f>
        <v>1685.4943507962917</v>
      </c>
      <c r="G433" s="200">
        <v>6</v>
      </c>
      <c r="H433" s="199">
        <f>VLOOKUP(G433,'Parâmetro - Portes e Uco'!$B$19:$E$46,4,0)</f>
        <v>1425.4</v>
      </c>
      <c r="I433" s="196"/>
      <c r="J433" s="202">
        <v>0</v>
      </c>
      <c r="K433" s="202"/>
      <c r="L433" s="203"/>
      <c r="M433" s="204"/>
      <c r="N433" s="199"/>
      <c r="O433" s="201">
        <v>2</v>
      </c>
      <c r="P433" s="199">
        <f>(F433*30%)+(F433*20%)</f>
        <v>842.74717539814583</v>
      </c>
      <c r="Q433" s="205">
        <f>F433+H433+K433+N433+P433</f>
        <v>3953.6415261944376</v>
      </c>
    </row>
    <row r="434" spans="1:17" ht="45" x14ac:dyDescent="0.25">
      <c r="A434" s="207" t="s">
        <v>4754</v>
      </c>
      <c r="B434" s="196">
        <v>30204089</v>
      </c>
      <c r="C434" s="197" t="s">
        <v>267</v>
      </c>
      <c r="D434" s="196" t="s">
        <v>3682</v>
      </c>
      <c r="E434" s="198"/>
      <c r="F434" s="199">
        <f>IF(D434 &lt;&gt; "",VLOOKUP(D434,'Parâmetro - Portes e Uco'!$A$13:$E$54,3,0),"")</f>
        <v>802.43430995002416</v>
      </c>
      <c r="G434" s="200">
        <v>5</v>
      </c>
      <c r="H434" s="199">
        <f>VLOOKUP(G434,'Parâmetro - Portes e Uco'!$B$19:$E$46,4,0)</f>
        <v>1021.47</v>
      </c>
      <c r="I434" s="196"/>
      <c r="J434" s="202">
        <v>0</v>
      </c>
      <c r="K434" s="202"/>
      <c r="L434" s="203"/>
      <c r="M434" s="204"/>
      <c r="N434" s="199"/>
      <c r="O434" s="201">
        <v>1</v>
      </c>
      <c r="P434" s="199">
        <f>F434*30%</f>
        <v>240.73029298500722</v>
      </c>
      <c r="Q434" s="205">
        <f>F434+H434+K434+N434+P434</f>
        <v>2064.6346029350311</v>
      </c>
    </row>
    <row r="435" spans="1:17" ht="45" x14ac:dyDescent="0.25">
      <c r="A435" s="207" t="s">
        <v>4754</v>
      </c>
      <c r="B435" s="196">
        <v>30204097</v>
      </c>
      <c r="C435" s="197" t="s">
        <v>268</v>
      </c>
      <c r="D435" s="196" t="s">
        <v>3673</v>
      </c>
      <c r="E435" s="198"/>
      <c r="F435" s="199">
        <f>IF(D435 &lt;&gt; "",VLOOKUP(D435,'Parâmetro - Portes e Uco'!$A$13:$E$54,3,0),"")</f>
        <v>283.71925774181733</v>
      </c>
      <c r="G435" s="200">
        <v>3</v>
      </c>
      <c r="H435" s="199">
        <f>VLOOKUP(G435,'Parâmetro - Portes e Uco'!$B$19:$E$46,4,0)</f>
        <v>446.65</v>
      </c>
      <c r="I435" s="196"/>
      <c r="J435" s="202">
        <v>0</v>
      </c>
      <c r="K435" s="202"/>
      <c r="L435" s="203"/>
      <c r="M435" s="204"/>
      <c r="N435" s="199"/>
      <c r="O435" s="201">
        <v>1</v>
      </c>
      <c r="P435" s="199">
        <f>F435*30%</f>
        <v>85.115777322545199</v>
      </c>
      <c r="Q435" s="205">
        <f>F435+H435+K435+N435+P435</f>
        <v>815.48503506436259</v>
      </c>
    </row>
    <row r="436" spans="1:17" ht="30" x14ac:dyDescent="0.25">
      <c r="A436" s="207" t="s">
        <v>4754</v>
      </c>
      <c r="B436" s="196">
        <v>30204100</v>
      </c>
      <c r="C436" s="197" t="s">
        <v>269</v>
      </c>
      <c r="D436" s="196" t="s">
        <v>3672</v>
      </c>
      <c r="E436" s="198"/>
      <c r="F436" s="199">
        <f>IF(D436 &lt;&gt; "",VLOOKUP(D436,'Parâmetro - Portes e Uco'!$A$13:$E$54,3,0),"")</f>
        <v>350.87221280811309</v>
      </c>
      <c r="G436" s="200">
        <v>3</v>
      </c>
      <c r="H436" s="199">
        <f>VLOOKUP(G436,'Parâmetro - Portes e Uco'!$B$19:$E$46,4,0)</f>
        <v>446.65</v>
      </c>
      <c r="I436" s="196"/>
      <c r="J436" s="202">
        <v>0</v>
      </c>
      <c r="K436" s="202"/>
      <c r="L436" s="203"/>
      <c r="M436" s="204"/>
      <c r="N436" s="199"/>
      <c r="O436" s="201">
        <v>1</v>
      </c>
      <c r="P436" s="199">
        <f>F436*30%</f>
        <v>105.26166384243392</v>
      </c>
      <c r="Q436" s="205">
        <f>F436+H436+K436+N436+P436</f>
        <v>902.78387665054697</v>
      </c>
    </row>
    <row r="437" spans="1:17" s="28" customFormat="1" x14ac:dyDescent="0.25">
      <c r="A437" s="209"/>
      <c r="B437" s="210">
        <v>30205000</v>
      </c>
      <c r="C437" s="193" t="s">
        <v>3772</v>
      </c>
      <c r="D437" s="211"/>
      <c r="E437" s="210"/>
      <c r="F437" s="211"/>
      <c r="G437" s="211"/>
      <c r="H437" s="211"/>
      <c r="I437" s="211"/>
      <c r="J437" s="211"/>
      <c r="K437" s="211"/>
      <c r="L437" s="211"/>
      <c r="M437" s="211"/>
      <c r="N437" s="211"/>
      <c r="O437" s="211"/>
      <c r="P437" s="211"/>
      <c r="Q437" s="211"/>
    </row>
    <row r="438" spans="1:17" ht="30" x14ac:dyDescent="0.25">
      <c r="A438" s="207" t="s">
        <v>4754</v>
      </c>
      <c r="B438" s="196">
        <v>30205018</v>
      </c>
      <c r="C438" s="197" t="s">
        <v>270</v>
      </c>
      <c r="D438" s="196" t="s">
        <v>3674</v>
      </c>
      <c r="E438" s="198"/>
      <c r="F438" s="199">
        <f>IF(D438 &lt;&gt; "",VLOOKUP(D438,'Parâmetro - Portes e Uco'!$A$13:$E$54,3,0),"")</f>
        <v>208.11615658256991</v>
      </c>
      <c r="G438" s="200">
        <v>1</v>
      </c>
      <c r="H438" s="199">
        <f>VLOOKUP(G438,'Parâmetro - Portes e Uco'!$B$19:$E$46,4,0)</f>
        <v>207.32</v>
      </c>
      <c r="I438" s="196"/>
      <c r="J438" s="202">
        <v>0</v>
      </c>
      <c r="K438" s="202"/>
      <c r="L438" s="203"/>
      <c r="M438" s="204"/>
      <c r="N438" s="199"/>
      <c r="O438" s="201">
        <v>1</v>
      </c>
      <c r="P438" s="199">
        <f>F438*30%</f>
        <v>62.43484697477097</v>
      </c>
      <c r="Q438" s="205">
        <f t="shared" ref="Q438:Q459" si="17">F438+H438+K438+N438+P438</f>
        <v>477.87100355734083</v>
      </c>
    </row>
    <row r="439" spans="1:17" ht="30" x14ac:dyDescent="0.25">
      <c r="A439" s="207" t="s">
        <v>4754</v>
      </c>
      <c r="B439" s="196">
        <v>30205026</v>
      </c>
      <c r="C439" s="197" t="s">
        <v>271</v>
      </c>
      <c r="D439" s="196" t="s">
        <v>3671</v>
      </c>
      <c r="E439" s="198"/>
      <c r="F439" s="199">
        <f>IF(D439 &lt;&gt; "",VLOOKUP(D439,'Parâmetro - Portes e Uco'!$A$13:$E$54,3,0),"")</f>
        <v>407.94036013477069</v>
      </c>
      <c r="G439" s="200">
        <v>4</v>
      </c>
      <c r="H439" s="199">
        <f>VLOOKUP(G439,'Parâmetro - Portes e Uco'!$B$19:$E$46,4,0)</f>
        <v>660.37</v>
      </c>
      <c r="I439" s="196"/>
      <c r="J439" s="202">
        <v>0</v>
      </c>
      <c r="K439" s="202"/>
      <c r="L439" s="203"/>
      <c r="M439" s="204"/>
      <c r="N439" s="199"/>
      <c r="O439" s="201">
        <v>1</v>
      </c>
      <c r="P439" s="199">
        <f>F439*30%</f>
        <v>122.38210804043121</v>
      </c>
      <c r="Q439" s="205">
        <f t="shared" si="17"/>
        <v>1190.6924681752018</v>
      </c>
    </row>
    <row r="440" spans="1:17" x14ac:dyDescent="0.25">
      <c r="A440" s="207" t="s">
        <v>4754</v>
      </c>
      <c r="B440" s="196">
        <v>30205034</v>
      </c>
      <c r="C440" s="197" t="s">
        <v>272</v>
      </c>
      <c r="D440" s="196" t="s">
        <v>3679</v>
      </c>
      <c r="E440" s="198"/>
      <c r="F440" s="199">
        <f>IF(D440 &lt;&gt; "",VLOOKUP(D440,'Parâmetro - Portes e Uco'!$A$13:$E$54,3,0),"")</f>
        <v>612.76082791353724</v>
      </c>
      <c r="G440" s="200">
        <v>3</v>
      </c>
      <c r="H440" s="199">
        <f>VLOOKUP(G440,'Parâmetro - Portes e Uco'!$B$19:$E$46,4,0)</f>
        <v>446.65</v>
      </c>
      <c r="I440" s="196"/>
      <c r="J440" s="202">
        <v>0</v>
      </c>
      <c r="K440" s="202"/>
      <c r="L440" s="203"/>
      <c r="M440" s="204"/>
      <c r="N440" s="199"/>
      <c r="O440" s="201">
        <v>1</v>
      </c>
      <c r="P440" s="199">
        <f>F440*30%</f>
        <v>183.82824837406116</v>
      </c>
      <c r="Q440" s="205">
        <f t="shared" si="17"/>
        <v>1243.2390762875982</v>
      </c>
    </row>
    <row r="441" spans="1:17" x14ac:dyDescent="0.25">
      <c r="A441" s="207" t="s">
        <v>4754</v>
      </c>
      <c r="B441" s="196">
        <v>30205042</v>
      </c>
      <c r="C441" s="197" t="s">
        <v>273</v>
      </c>
      <c r="D441" s="196" t="s">
        <v>3671</v>
      </c>
      <c r="E441" s="198"/>
      <c r="F441" s="199">
        <f>IF(D441 &lt;&gt; "",VLOOKUP(D441,'Parâmetro - Portes e Uco'!$A$13:$E$54,3,0),"")</f>
        <v>407.94036013477069</v>
      </c>
      <c r="G441" s="200">
        <v>2</v>
      </c>
      <c r="H441" s="199">
        <f>VLOOKUP(G441,'Parâmetro - Portes e Uco'!$B$19:$E$46,4,0)</f>
        <v>303.45</v>
      </c>
      <c r="I441" s="196"/>
      <c r="J441" s="202">
        <v>0</v>
      </c>
      <c r="K441" s="202"/>
      <c r="L441" s="203"/>
      <c r="M441" s="204"/>
      <c r="N441" s="199"/>
      <c r="O441" s="201">
        <v>0</v>
      </c>
      <c r="P441" s="201"/>
      <c r="Q441" s="205">
        <f t="shared" si="17"/>
        <v>711.39036013477062</v>
      </c>
    </row>
    <row r="442" spans="1:17" ht="30" x14ac:dyDescent="0.25">
      <c r="A442" s="207" t="s">
        <v>4754</v>
      </c>
      <c r="B442" s="196">
        <v>30205050</v>
      </c>
      <c r="C442" s="197" t="s">
        <v>275</v>
      </c>
      <c r="D442" s="196" t="s">
        <v>3671</v>
      </c>
      <c r="E442" s="198"/>
      <c r="F442" s="199">
        <f>IF(D442 &lt;&gt; "",VLOOKUP(D442,'Parâmetro - Portes e Uco'!$A$13:$E$54,3,0),"")</f>
        <v>407.94036013477069</v>
      </c>
      <c r="G442" s="200">
        <v>2</v>
      </c>
      <c r="H442" s="199">
        <f>VLOOKUP(G442,'Parâmetro - Portes e Uco'!$B$19:$E$46,4,0)</f>
        <v>303.45</v>
      </c>
      <c r="I442" s="196"/>
      <c r="J442" s="202">
        <v>0</v>
      </c>
      <c r="K442" s="202"/>
      <c r="L442" s="203"/>
      <c r="M442" s="204"/>
      <c r="N442" s="199"/>
      <c r="O442" s="201">
        <v>1</v>
      </c>
      <c r="P442" s="199">
        <f>F442*30%</f>
        <v>122.38210804043121</v>
      </c>
      <c r="Q442" s="205">
        <f t="shared" si="17"/>
        <v>833.77246817520177</v>
      </c>
    </row>
    <row r="443" spans="1:17" x14ac:dyDescent="0.25">
      <c r="A443" s="207" t="s">
        <v>4754</v>
      </c>
      <c r="B443" s="196">
        <v>30205069</v>
      </c>
      <c r="C443" s="197" t="s">
        <v>276</v>
      </c>
      <c r="D443" s="196" t="s">
        <v>3671</v>
      </c>
      <c r="E443" s="198"/>
      <c r="F443" s="199">
        <f>IF(D443 &lt;&gt; "",VLOOKUP(D443,'Parâmetro - Portes e Uco'!$A$13:$E$54,3,0),"")</f>
        <v>407.94036013477069</v>
      </c>
      <c r="G443" s="200">
        <v>3</v>
      </c>
      <c r="H443" s="199">
        <f>VLOOKUP(G443,'Parâmetro - Portes e Uco'!$B$19:$E$46,4,0)</f>
        <v>446.65</v>
      </c>
      <c r="I443" s="196"/>
      <c r="J443" s="202">
        <v>0</v>
      </c>
      <c r="K443" s="202"/>
      <c r="L443" s="203"/>
      <c r="M443" s="204"/>
      <c r="N443" s="199"/>
      <c r="O443" s="201">
        <v>1</v>
      </c>
      <c r="P443" s="199">
        <f>F443*30%</f>
        <v>122.38210804043121</v>
      </c>
      <c r="Q443" s="205">
        <f t="shared" si="17"/>
        <v>976.97246817520181</v>
      </c>
    </row>
    <row r="444" spans="1:17" ht="45" x14ac:dyDescent="0.25">
      <c r="A444" s="207" t="s">
        <v>4754</v>
      </c>
      <c r="B444" s="196">
        <v>30205077</v>
      </c>
      <c r="C444" s="197" t="s">
        <v>277</v>
      </c>
      <c r="D444" s="196" t="s">
        <v>3674</v>
      </c>
      <c r="E444" s="198"/>
      <c r="F444" s="199">
        <f>IF(D444 &lt;&gt; "",VLOOKUP(D444,'Parâmetro - Portes e Uco'!$A$13:$E$54,3,0),"")</f>
        <v>208.11615658256991</v>
      </c>
      <c r="G444" s="200">
        <v>2</v>
      </c>
      <c r="H444" s="199">
        <f>VLOOKUP(G444,'Parâmetro - Portes e Uco'!$B$19:$E$46,4,0)</f>
        <v>303.45</v>
      </c>
      <c r="I444" s="196"/>
      <c r="J444" s="202">
        <v>0</v>
      </c>
      <c r="K444" s="202"/>
      <c r="L444" s="203"/>
      <c r="M444" s="204"/>
      <c r="N444" s="199"/>
      <c r="O444" s="201">
        <v>1</v>
      </c>
      <c r="P444" s="199">
        <f>F444*30%</f>
        <v>62.43484697477097</v>
      </c>
      <c r="Q444" s="205">
        <f t="shared" si="17"/>
        <v>574.00100355734082</v>
      </c>
    </row>
    <row r="445" spans="1:17" ht="30" x14ac:dyDescent="0.25">
      <c r="A445" s="207" t="s">
        <v>4754</v>
      </c>
      <c r="B445" s="196">
        <v>30205085</v>
      </c>
      <c r="C445" s="197" t="s">
        <v>278</v>
      </c>
      <c r="D445" s="196" t="s">
        <v>3675</v>
      </c>
      <c r="E445" s="198"/>
      <c r="F445" s="199">
        <f>IF(D445 &lt;&gt; "",VLOOKUP(D445,'Parâmetro - Portes e Uco'!$A$13:$E$54,3,0),"")</f>
        <v>57.305436920531527</v>
      </c>
      <c r="G445" s="200"/>
      <c r="H445" s="201"/>
      <c r="I445" s="196"/>
      <c r="J445" s="202">
        <v>0</v>
      </c>
      <c r="K445" s="202"/>
      <c r="L445" s="203"/>
      <c r="M445" s="204"/>
      <c r="N445" s="199"/>
      <c r="O445" s="201">
        <v>0</v>
      </c>
      <c r="P445" s="201"/>
      <c r="Q445" s="205">
        <f t="shared" si="17"/>
        <v>57.305436920531527</v>
      </c>
    </row>
    <row r="446" spans="1:17" ht="45" x14ac:dyDescent="0.25">
      <c r="A446" s="207" t="s">
        <v>4754</v>
      </c>
      <c r="B446" s="196">
        <v>30205093</v>
      </c>
      <c r="C446" s="197" t="s">
        <v>279</v>
      </c>
      <c r="D446" s="196" t="s">
        <v>3674</v>
      </c>
      <c r="E446" s="198"/>
      <c r="F446" s="199">
        <f>IF(D446 &lt;&gt; "",VLOOKUP(D446,'Parâmetro - Portes e Uco'!$A$13:$E$54,3,0),"")</f>
        <v>208.11615658256991</v>
      </c>
      <c r="G446" s="200"/>
      <c r="H446" s="201"/>
      <c r="I446" s="196"/>
      <c r="J446" s="202">
        <v>0</v>
      </c>
      <c r="K446" s="202"/>
      <c r="L446" s="203"/>
      <c r="M446" s="204"/>
      <c r="N446" s="199"/>
      <c r="O446" s="201">
        <v>0</v>
      </c>
      <c r="P446" s="201"/>
      <c r="Q446" s="205">
        <f t="shared" si="17"/>
        <v>208.11615658256991</v>
      </c>
    </row>
    <row r="447" spans="1:17" ht="45" x14ac:dyDescent="0.25">
      <c r="A447" s="207" t="s">
        <v>4754</v>
      </c>
      <c r="B447" s="196">
        <v>30205107</v>
      </c>
      <c r="C447" s="197" t="s">
        <v>280</v>
      </c>
      <c r="D447" s="196" t="s">
        <v>3673</v>
      </c>
      <c r="E447" s="198"/>
      <c r="F447" s="199">
        <f>IF(D447 &lt;&gt; "",VLOOKUP(D447,'Parâmetro - Portes e Uco'!$A$13:$E$54,3,0),"")</f>
        <v>283.71925774181733</v>
      </c>
      <c r="G447" s="200">
        <v>1</v>
      </c>
      <c r="H447" s="199">
        <f>VLOOKUP(G447,'Parâmetro - Portes e Uco'!$B$19:$E$46,4,0)</f>
        <v>207.32</v>
      </c>
      <c r="I447" s="196"/>
      <c r="J447" s="202">
        <v>0</v>
      </c>
      <c r="K447" s="202"/>
      <c r="L447" s="203"/>
      <c r="M447" s="204"/>
      <c r="N447" s="199"/>
      <c r="O447" s="201">
        <v>0</v>
      </c>
      <c r="P447" s="201"/>
      <c r="Q447" s="205">
        <f t="shared" si="17"/>
        <v>491.03925774181732</v>
      </c>
    </row>
    <row r="448" spans="1:17" x14ac:dyDescent="0.25">
      <c r="A448" s="207" t="s">
        <v>4754</v>
      </c>
      <c r="B448" s="196">
        <v>30205115</v>
      </c>
      <c r="C448" s="197" t="s">
        <v>281</v>
      </c>
      <c r="D448" s="196" t="s">
        <v>3680</v>
      </c>
      <c r="E448" s="198"/>
      <c r="F448" s="199">
        <f>IF(D448 &lt;&gt; "",VLOOKUP(D448,'Parâmetro - Portes e Uco'!$A$13:$E$54,3,0),"")</f>
        <v>310.58571287042162</v>
      </c>
      <c r="G448" s="200">
        <v>3</v>
      </c>
      <c r="H448" s="199">
        <f>VLOOKUP(G448,'Parâmetro - Portes e Uco'!$B$19:$E$46,4,0)</f>
        <v>446.65</v>
      </c>
      <c r="I448" s="196"/>
      <c r="J448" s="202">
        <v>0</v>
      </c>
      <c r="K448" s="202"/>
      <c r="L448" s="203"/>
      <c r="M448" s="204"/>
      <c r="N448" s="199"/>
      <c r="O448" s="201">
        <v>1</v>
      </c>
      <c r="P448" s="199">
        <f>F448*30%</f>
        <v>93.175713861126482</v>
      </c>
      <c r="Q448" s="205">
        <f t="shared" si="17"/>
        <v>850.41142673154809</v>
      </c>
    </row>
    <row r="449" spans="1:17" x14ac:dyDescent="0.25">
      <c r="A449" s="207" t="s">
        <v>4754</v>
      </c>
      <c r="B449" s="196">
        <v>30205140</v>
      </c>
      <c r="C449" s="197" t="s">
        <v>282</v>
      </c>
      <c r="D449" s="196" t="s">
        <v>3697</v>
      </c>
      <c r="E449" s="198"/>
      <c r="F449" s="199">
        <f>IF(D449 &lt;&gt; "",VLOOKUP(D449,'Parâmetro - Portes e Uco'!$A$13:$E$54,3,0),"")</f>
        <v>1593.1491505137235</v>
      </c>
      <c r="G449" s="200">
        <v>5</v>
      </c>
      <c r="H449" s="199">
        <f>VLOOKUP(G449,'Parâmetro - Portes e Uco'!$B$19:$E$46,4,0)</f>
        <v>1021.47</v>
      </c>
      <c r="I449" s="196"/>
      <c r="J449" s="202">
        <v>0</v>
      </c>
      <c r="K449" s="202"/>
      <c r="L449" s="203"/>
      <c r="M449" s="204"/>
      <c r="N449" s="199"/>
      <c r="O449" s="201">
        <v>3</v>
      </c>
      <c r="P449" s="223">
        <f>(F449*30%)+(F449*20%)+(F449*20%)</f>
        <v>1115.2044053596064</v>
      </c>
      <c r="Q449" s="205">
        <f t="shared" si="17"/>
        <v>3729.82355587333</v>
      </c>
    </row>
    <row r="450" spans="1:17" ht="30" x14ac:dyDescent="0.25">
      <c r="A450" s="207" t="s">
        <v>4754</v>
      </c>
      <c r="B450" s="196">
        <v>30205158</v>
      </c>
      <c r="C450" s="197" t="s">
        <v>283</v>
      </c>
      <c r="D450" s="196" t="s">
        <v>3698</v>
      </c>
      <c r="E450" s="198"/>
      <c r="F450" s="199">
        <f>IF(D450 &lt;&gt; "",VLOOKUP(D450,'Parâmetro - Portes e Uco'!$A$13:$E$54,3,0),"")</f>
        <v>2259.6297059292551</v>
      </c>
      <c r="G450" s="200">
        <v>7</v>
      </c>
      <c r="H450" s="199">
        <f>VLOOKUP(G450,'Parâmetro - Portes e Uco'!$B$19:$E$46,4,0)</f>
        <v>2028.04</v>
      </c>
      <c r="I450" s="196"/>
      <c r="J450" s="202">
        <v>0</v>
      </c>
      <c r="K450" s="202"/>
      <c r="L450" s="203"/>
      <c r="M450" s="204"/>
      <c r="N450" s="199"/>
      <c r="O450" s="201">
        <v>3</v>
      </c>
      <c r="P450" s="223">
        <f>(F450*30%)+(F450*20%)+(F450*20%)</f>
        <v>1581.7407941504787</v>
      </c>
      <c r="Q450" s="205">
        <f t="shared" si="17"/>
        <v>5869.4105000797335</v>
      </c>
    </row>
    <row r="451" spans="1:17" ht="30" x14ac:dyDescent="0.25">
      <c r="A451" s="207" t="s">
        <v>4754</v>
      </c>
      <c r="B451" s="196">
        <v>30205166</v>
      </c>
      <c r="C451" s="197" t="s">
        <v>284</v>
      </c>
      <c r="D451" s="196" t="s">
        <v>3685</v>
      </c>
      <c r="E451" s="198"/>
      <c r="F451" s="199">
        <f>IF(D451 &lt;&gt; "",VLOOKUP(D451,'Parâmetro - Portes e Uco'!$A$13:$E$54,3,0),"")</f>
        <v>1233.8795226335199</v>
      </c>
      <c r="G451" s="200">
        <v>5</v>
      </c>
      <c r="H451" s="199">
        <f>VLOOKUP(G451,'Parâmetro - Portes e Uco'!$B$19:$E$46,4,0)</f>
        <v>1021.47</v>
      </c>
      <c r="I451" s="196"/>
      <c r="J451" s="202">
        <v>0</v>
      </c>
      <c r="K451" s="202"/>
      <c r="L451" s="203"/>
      <c r="M451" s="204"/>
      <c r="N451" s="199"/>
      <c r="O451" s="201">
        <v>3</v>
      </c>
      <c r="P451" s="223">
        <f>(F451*30%)+(F451*20%)+(F451*20%)</f>
        <v>863.71566584346397</v>
      </c>
      <c r="Q451" s="205">
        <f t="shared" si="17"/>
        <v>3119.0651884769841</v>
      </c>
    </row>
    <row r="452" spans="1:17" ht="45" x14ac:dyDescent="0.25">
      <c r="A452" s="207" t="s">
        <v>4754</v>
      </c>
      <c r="B452" s="196">
        <v>30205174</v>
      </c>
      <c r="C452" s="197" t="s">
        <v>285</v>
      </c>
      <c r="D452" s="196" t="s">
        <v>3682</v>
      </c>
      <c r="E452" s="198"/>
      <c r="F452" s="199">
        <f>IF(D452 &lt;&gt; "",VLOOKUP(D452,'Parâmetro - Portes e Uco'!$A$13:$E$54,3,0),"")</f>
        <v>802.43430995002416</v>
      </c>
      <c r="G452" s="200">
        <v>4</v>
      </c>
      <c r="H452" s="199">
        <f>VLOOKUP(G452,'Parâmetro - Portes e Uco'!$B$19:$E$46,4,0)</f>
        <v>660.37</v>
      </c>
      <c r="I452" s="196"/>
      <c r="J452" s="202">
        <v>0</v>
      </c>
      <c r="K452" s="202"/>
      <c r="L452" s="203"/>
      <c r="M452" s="204"/>
      <c r="N452" s="199"/>
      <c r="O452" s="201">
        <v>2</v>
      </c>
      <c r="P452" s="199">
        <f>(F452*30%)+(F452*20%)</f>
        <v>401.21715497501208</v>
      </c>
      <c r="Q452" s="205">
        <f t="shared" si="17"/>
        <v>1864.0214649250363</v>
      </c>
    </row>
    <row r="453" spans="1:17" ht="60" x14ac:dyDescent="0.25">
      <c r="A453" s="207" t="s">
        <v>4754</v>
      </c>
      <c r="B453" s="196">
        <v>30205182</v>
      </c>
      <c r="C453" s="197" t="s">
        <v>286</v>
      </c>
      <c r="D453" s="196" t="s">
        <v>3684</v>
      </c>
      <c r="E453" s="198"/>
      <c r="F453" s="199">
        <f>IF(D453 &lt;&gt; "",VLOOKUP(D453,'Parâmetro - Portes e Uco'!$A$13:$E$54,3,0),"")</f>
        <v>963.60667521122014</v>
      </c>
      <c r="G453" s="200">
        <v>6</v>
      </c>
      <c r="H453" s="199">
        <f>VLOOKUP(G453,'Parâmetro - Portes e Uco'!$B$19:$E$46,4,0)</f>
        <v>1425.4</v>
      </c>
      <c r="I453" s="196"/>
      <c r="J453" s="202">
        <v>0</v>
      </c>
      <c r="K453" s="202"/>
      <c r="L453" s="203"/>
      <c r="M453" s="204"/>
      <c r="N453" s="199"/>
      <c r="O453" s="201">
        <v>3</v>
      </c>
      <c r="P453" s="223">
        <f>(F453*30%)+(F453*20%)+(F453*20%)</f>
        <v>674.52467264785412</v>
      </c>
      <c r="Q453" s="205">
        <f t="shared" si="17"/>
        <v>3063.5313478590742</v>
      </c>
    </row>
    <row r="454" spans="1:17" ht="45" x14ac:dyDescent="0.25">
      <c r="A454" s="207" t="s">
        <v>4754</v>
      </c>
      <c r="B454" s="196">
        <v>30205190</v>
      </c>
      <c r="C454" s="197" t="s">
        <v>287</v>
      </c>
      <c r="D454" s="196" t="s">
        <v>3685</v>
      </c>
      <c r="E454" s="198"/>
      <c r="F454" s="199">
        <f>IF(D454 &lt;&gt; "",VLOOKUP(D454,'Parâmetro - Portes e Uco'!$A$13:$E$54,3,0),"")</f>
        <v>1233.8795226335199</v>
      </c>
      <c r="G454" s="200">
        <v>6</v>
      </c>
      <c r="H454" s="199">
        <f>VLOOKUP(G454,'Parâmetro - Portes e Uco'!$B$19:$E$46,4,0)</f>
        <v>1425.4</v>
      </c>
      <c r="I454" s="196"/>
      <c r="J454" s="202">
        <v>0</v>
      </c>
      <c r="K454" s="202"/>
      <c r="L454" s="203"/>
      <c r="M454" s="204"/>
      <c r="N454" s="199"/>
      <c r="O454" s="201">
        <v>3</v>
      </c>
      <c r="P454" s="223">
        <f>(F454*30%)+(F454*20%)+(F454*20%)</f>
        <v>863.71566584346397</v>
      </c>
      <c r="Q454" s="205">
        <f t="shared" si="17"/>
        <v>3522.9951884769844</v>
      </c>
    </row>
    <row r="455" spans="1:17" ht="45" x14ac:dyDescent="0.25">
      <c r="A455" s="207" t="s">
        <v>4754</v>
      </c>
      <c r="B455" s="196">
        <v>30205204</v>
      </c>
      <c r="C455" s="197" t="s">
        <v>288</v>
      </c>
      <c r="D455" s="196" t="s">
        <v>3697</v>
      </c>
      <c r="E455" s="198"/>
      <c r="F455" s="199">
        <f>IF(D455 &lt;&gt; "",VLOOKUP(D455,'Parâmetro - Portes e Uco'!$A$13:$E$54,3,0),"")</f>
        <v>1593.1491505137235</v>
      </c>
      <c r="G455" s="200">
        <v>5</v>
      </c>
      <c r="H455" s="199">
        <f>VLOOKUP(G455,'Parâmetro - Portes e Uco'!$B$19:$E$46,4,0)</f>
        <v>1021.47</v>
      </c>
      <c r="I455" s="196"/>
      <c r="J455" s="202">
        <v>0</v>
      </c>
      <c r="K455" s="202"/>
      <c r="L455" s="203"/>
      <c r="M455" s="204"/>
      <c r="N455" s="199"/>
      <c r="O455" s="201">
        <v>3</v>
      </c>
      <c r="P455" s="223">
        <f>(F455*30%)+(F455*20%)+(F455*20%)</f>
        <v>1115.2044053596064</v>
      </c>
      <c r="Q455" s="205">
        <f t="shared" si="17"/>
        <v>3729.82355587333</v>
      </c>
    </row>
    <row r="456" spans="1:17" ht="45" x14ac:dyDescent="0.25">
      <c r="A456" s="207" t="s">
        <v>4754</v>
      </c>
      <c r="B456" s="196">
        <v>30205212</v>
      </c>
      <c r="C456" s="197" t="s">
        <v>289</v>
      </c>
      <c r="D456" s="196" t="s">
        <v>3671</v>
      </c>
      <c r="E456" s="198"/>
      <c r="F456" s="199">
        <f>IF(D456 &lt;&gt; "",VLOOKUP(D456,'Parâmetro - Portes e Uco'!$A$13:$E$54,3,0),"")</f>
        <v>407.94036013477069</v>
      </c>
      <c r="G456" s="200">
        <v>5</v>
      </c>
      <c r="H456" s="199">
        <f>VLOOKUP(G456,'Parâmetro - Portes e Uco'!$B$19:$E$46,4,0)</f>
        <v>1021.47</v>
      </c>
      <c r="I456" s="196"/>
      <c r="J456" s="202">
        <v>0</v>
      </c>
      <c r="K456" s="202"/>
      <c r="L456" s="203"/>
      <c r="M456" s="204"/>
      <c r="N456" s="199"/>
      <c r="O456" s="201">
        <v>1</v>
      </c>
      <c r="P456" s="199">
        <f>F456*30%</f>
        <v>122.38210804043121</v>
      </c>
      <c r="Q456" s="205">
        <f t="shared" si="17"/>
        <v>1551.7924681752017</v>
      </c>
    </row>
    <row r="457" spans="1:17" ht="30" x14ac:dyDescent="0.25">
      <c r="A457" s="207" t="s">
        <v>4754</v>
      </c>
      <c r="B457" s="196">
        <v>30205239</v>
      </c>
      <c r="C457" s="197" t="s">
        <v>290</v>
      </c>
      <c r="D457" s="196" t="s">
        <v>3682</v>
      </c>
      <c r="E457" s="198"/>
      <c r="F457" s="199">
        <f>IF(D457 &lt;&gt; "",VLOOKUP(D457,'Parâmetro - Portes e Uco'!$A$13:$E$54,3,0),"")</f>
        <v>802.43430995002416</v>
      </c>
      <c r="G457" s="200">
        <v>4</v>
      </c>
      <c r="H457" s="199">
        <f>VLOOKUP(G457,'Parâmetro - Portes e Uco'!$B$19:$E$46,4,0)</f>
        <v>660.37</v>
      </c>
      <c r="I457" s="196"/>
      <c r="J457" s="202">
        <v>0</v>
      </c>
      <c r="K457" s="202"/>
      <c r="L457" s="203"/>
      <c r="M457" s="204"/>
      <c r="N457" s="199"/>
      <c r="O457" s="201">
        <v>1</v>
      </c>
      <c r="P457" s="199">
        <f>F457*30%</f>
        <v>240.73029298500722</v>
      </c>
      <c r="Q457" s="205">
        <f t="shared" si="17"/>
        <v>1703.5346029350314</v>
      </c>
    </row>
    <row r="458" spans="1:17" ht="30" x14ac:dyDescent="0.25">
      <c r="A458" s="207" t="s">
        <v>4754</v>
      </c>
      <c r="B458" s="196">
        <v>30205247</v>
      </c>
      <c r="C458" s="197" t="s">
        <v>291</v>
      </c>
      <c r="D458" s="196" t="s">
        <v>3688</v>
      </c>
      <c r="E458" s="198"/>
      <c r="F458" s="199">
        <f>IF(D458 &lt;&gt; "",VLOOKUP(D458,'Parâmetro - Portes e Uco'!$A$13:$E$54,3,0),"")</f>
        <v>1024.0627906281875</v>
      </c>
      <c r="G458" s="200">
        <v>5</v>
      </c>
      <c r="H458" s="199">
        <f>VLOOKUP(G458,'Parâmetro - Portes e Uco'!$B$19:$E$46,4,0)</f>
        <v>1021.47</v>
      </c>
      <c r="I458" s="196"/>
      <c r="J458" s="202">
        <v>0</v>
      </c>
      <c r="K458" s="202"/>
      <c r="L458" s="203"/>
      <c r="M458" s="204"/>
      <c r="N458" s="199"/>
      <c r="O458" s="201">
        <v>1</v>
      </c>
      <c r="P458" s="199">
        <f>F458*30%</f>
        <v>307.21883718845623</v>
      </c>
      <c r="Q458" s="205">
        <f t="shared" si="17"/>
        <v>2352.7516278166436</v>
      </c>
    </row>
    <row r="459" spans="1:17" ht="30" x14ac:dyDescent="0.25">
      <c r="A459" s="207" t="s">
        <v>4754</v>
      </c>
      <c r="B459" s="196">
        <v>30205271</v>
      </c>
      <c r="C459" s="197" t="s">
        <v>274</v>
      </c>
      <c r="D459" s="196" t="s">
        <v>3696</v>
      </c>
      <c r="E459" s="198"/>
      <c r="F459" s="199">
        <f>IF(D459 &lt;&gt; "",VLOOKUP(D459,'Parâmetro - Portes e Uco'!$A$13:$E$54,3,0),"")</f>
        <v>518.75460047385241</v>
      </c>
      <c r="G459" s="200">
        <v>3</v>
      </c>
      <c r="H459" s="199">
        <f>VLOOKUP(G459,'Parâmetro - Portes e Uco'!$B$19:$E$46,4,0)</f>
        <v>446.65</v>
      </c>
      <c r="I459" s="196"/>
      <c r="J459" s="202">
        <v>0</v>
      </c>
      <c r="K459" s="202"/>
      <c r="L459" s="203"/>
      <c r="M459" s="204"/>
      <c r="N459" s="199"/>
      <c r="O459" s="201">
        <v>0</v>
      </c>
      <c r="P459" s="201"/>
      <c r="Q459" s="205">
        <f t="shared" si="17"/>
        <v>965.40460047385238</v>
      </c>
    </row>
    <row r="460" spans="1:17" s="28" customFormat="1" x14ac:dyDescent="0.25">
      <c r="A460" s="209"/>
      <c r="B460" s="210">
        <v>30206006</v>
      </c>
      <c r="C460" s="193" t="s">
        <v>3773</v>
      </c>
      <c r="D460" s="211"/>
      <c r="E460" s="210"/>
      <c r="F460" s="211"/>
      <c r="G460" s="211"/>
      <c r="H460" s="211"/>
      <c r="I460" s="211"/>
      <c r="J460" s="211"/>
      <c r="K460" s="211"/>
      <c r="L460" s="211"/>
      <c r="M460" s="211"/>
      <c r="N460" s="211"/>
      <c r="O460" s="211"/>
      <c r="P460" s="211"/>
      <c r="Q460" s="211"/>
    </row>
    <row r="461" spans="1:17" ht="30" x14ac:dyDescent="0.25">
      <c r="A461" s="207" t="s">
        <v>4754</v>
      </c>
      <c r="B461" s="196">
        <v>30206014</v>
      </c>
      <c r="C461" s="197" t="s">
        <v>292</v>
      </c>
      <c r="D461" s="196" t="s">
        <v>3672</v>
      </c>
      <c r="E461" s="198"/>
      <c r="F461" s="199">
        <f>IF(D461 &lt;&gt; "",VLOOKUP(D461,'Parâmetro - Portes e Uco'!$A$13:$E$54,3,0),"")</f>
        <v>350.87221280811309</v>
      </c>
      <c r="G461" s="200">
        <v>3</v>
      </c>
      <c r="H461" s="199">
        <f>VLOOKUP(G461,'Parâmetro - Portes e Uco'!$B$19:$E$46,4,0)</f>
        <v>446.65</v>
      </c>
      <c r="I461" s="196"/>
      <c r="J461" s="202">
        <v>0</v>
      </c>
      <c r="K461" s="202"/>
      <c r="L461" s="203"/>
      <c r="M461" s="204"/>
      <c r="N461" s="199"/>
      <c r="O461" s="201">
        <v>1</v>
      </c>
      <c r="P461" s="199">
        <f>F461*30%</f>
        <v>105.26166384243392</v>
      </c>
      <c r="Q461" s="205">
        <f t="shared" ref="Q461:Q483" si="18">F461+H461+K461+N461+P461</f>
        <v>902.78387665054697</v>
      </c>
    </row>
    <row r="462" spans="1:17" ht="30" x14ac:dyDescent="0.25">
      <c r="A462" s="207" t="s">
        <v>4754</v>
      </c>
      <c r="B462" s="196">
        <v>30206022</v>
      </c>
      <c r="C462" s="197" t="s">
        <v>293</v>
      </c>
      <c r="D462" s="196" t="s">
        <v>3686</v>
      </c>
      <c r="E462" s="198"/>
      <c r="F462" s="199">
        <f>IF(D462 &lt;&gt; "",VLOOKUP(D462,'Parâmetro - Portes e Uco'!$A$13:$E$54,3,0),"")</f>
        <v>471.73171262118711</v>
      </c>
      <c r="G462" s="200">
        <v>3</v>
      </c>
      <c r="H462" s="199">
        <f>VLOOKUP(G462,'Parâmetro - Portes e Uco'!$B$19:$E$46,4,0)</f>
        <v>446.65</v>
      </c>
      <c r="I462" s="196"/>
      <c r="J462" s="202">
        <v>0</v>
      </c>
      <c r="K462" s="202"/>
      <c r="L462" s="203"/>
      <c r="M462" s="204"/>
      <c r="N462" s="199"/>
      <c r="O462" s="201">
        <v>1</v>
      </c>
      <c r="P462" s="199">
        <f>F462*30%</f>
        <v>141.51951378635613</v>
      </c>
      <c r="Q462" s="205">
        <f t="shared" si="18"/>
        <v>1059.9012264075432</v>
      </c>
    </row>
    <row r="463" spans="1:17" ht="30" x14ac:dyDescent="0.25">
      <c r="A463" s="207" t="s">
        <v>4754</v>
      </c>
      <c r="B463" s="196">
        <v>30206030</v>
      </c>
      <c r="C463" s="197" t="s">
        <v>294</v>
      </c>
      <c r="D463" s="196" t="s">
        <v>3692</v>
      </c>
      <c r="E463" s="198"/>
      <c r="F463" s="199">
        <f>IF(D463 &lt;&gt; "",VLOOKUP(D463,'Parâmetro - Portes e Uco'!$A$13:$E$54,3,0),"")</f>
        <v>866.25202794687084</v>
      </c>
      <c r="G463" s="200">
        <v>4</v>
      </c>
      <c r="H463" s="199">
        <f>VLOOKUP(G463,'Parâmetro - Portes e Uco'!$B$19:$E$46,4,0)</f>
        <v>660.37</v>
      </c>
      <c r="I463" s="196"/>
      <c r="J463" s="202">
        <v>0</v>
      </c>
      <c r="K463" s="202"/>
      <c r="L463" s="203"/>
      <c r="M463" s="204"/>
      <c r="N463" s="199"/>
      <c r="O463" s="201">
        <v>1</v>
      </c>
      <c r="P463" s="199">
        <f>F463*30%</f>
        <v>259.87560838406125</v>
      </c>
      <c r="Q463" s="205">
        <f t="shared" si="18"/>
        <v>1786.497636330932</v>
      </c>
    </row>
    <row r="464" spans="1:17" ht="60" x14ac:dyDescent="0.25">
      <c r="A464" s="207" t="s">
        <v>4754</v>
      </c>
      <c r="B464" s="196">
        <v>30206049</v>
      </c>
      <c r="C464" s="197" t="s">
        <v>295</v>
      </c>
      <c r="D464" s="196" t="s">
        <v>3692</v>
      </c>
      <c r="E464" s="198"/>
      <c r="F464" s="199">
        <f>IF(D464 &lt;&gt; "",VLOOKUP(D464,'Parâmetro - Portes e Uco'!$A$13:$E$54,3,0),"")</f>
        <v>866.25202794687084</v>
      </c>
      <c r="G464" s="200">
        <v>6</v>
      </c>
      <c r="H464" s="199">
        <f>VLOOKUP(G464,'Parâmetro - Portes e Uco'!$B$19:$E$46,4,0)</f>
        <v>1425.4</v>
      </c>
      <c r="I464" s="196"/>
      <c r="J464" s="202">
        <v>0</v>
      </c>
      <c r="K464" s="202"/>
      <c r="L464" s="203"/>
      <c r="M464" s="204"/>
      <c r="N464" s="199"/>
      <c r="O464" s="201">
        <v>2</v>
      </c>
      <c r="P464" s="199">
        <f>(F464*30%)+(F464*20%)</f>
        <v>433.12601397343542</v>
      </c>
      <c r="Q464" s="205">
        <f t="shared" si="18"/>
        <v>2724.7780419203064</v>
      </c>
    </row>
    <row r="465" spans="1:17" ht="30" x14ac:dyDescent="0.25">
      <c r="A465" s="207" t="s">
        <v>4754</v>
      </c>
      <c r="B465" s="196">
        <v>30206065</v>
      </c>
      <c r="C465" s="197" t="s">
        <v>296</v>
      </c>
      <c r="D465" s="196" t="s">
        <v>3686</v>
      </c>
      <c r="E465" s="198"/>
      <c r="F465" s="199">
        <f>IF(D465 &lt;&gt; "",VLOOKUP(D465,'Parâmetro - Portes e Uco'!$A$13:$E$54,3,0),"")</f>
        <v>471.73171262118711</v>
      </c>
      <c r="G465" s="200">
        <v>4</v>
      </c>
      <c r="H465" s="199">
        <f>VLOOKUP(G465,'Parâmetro - Portes e Uco'!$B$19:$E$46,4,0)</f>
        <v>660.37</v>
      </c>
      <c r="I465" s="196"/>
      <c r="J465" s="202">
        <v>0</v>
      </c>
      <c r="K465" s="202"/>
      <c r="L465" s="203"/>
      <c r="M465" s="204"/>
      <c r="N465" s="199"/>
      <c r="O465" s="201">
        <v>1</v>
      </c>
      <c r="P465" s="199">
        <f>F465*30%</f>
        <v>141.51951378635613</v>
      </c>
      <c r="Q465" s="205">
        <f t="shared" si="18"/>
        <v>1273.6212264075432</v>
      </c>
    </row>
    <row r="466" spans="1:17" ht="30" x14ac:dyDescent="0.25">
      <c r="A466" s="207" t="s">
        <v>4754</v>
      </c>
      <c r="B466" s="196">
        <v>30206103</v>
      </c>
      <c r="C466" s="197" t="s">
        <v>297</v>
      </c>
      <c r="D466" s="196" t="s">
        <v>3680</v>
      </c>
      <c r="E466" s="198"/>
      <c r="F466" s="199">
        <f>IF(D466 &lt;&gt; "",VLOOKUP(D466,'Parâmetro - Portes e Uco'!$A$13:$E$54,3,0),"")</f>
        <v>310.58571287042162</v>
      </c>
      <c r="G466" s="200">
        <v>1</v>
      </c>
      <c r="H466" s="199">
        <f>VLOOKUP(G466,'Parâmetro - Portes e Uco'!$B$19:$E$46,4,0)</f>
        <v>207.32</v>
      </c>
      <c r="I466" s="196"/>
      <c r="J466" s="202">
        <v>0</v>
      </c>
      <c r="K466" s="202"/>
      <c r="L466" s="203"/>
      <c r="M466" s="204"/>
      <c r="N466" s="199"/>
      <c r="O466" s="201">
        <v>1</v>
      </c>
      <c r="P466" s="199">
        <f>F466*30%</f>
        <v>93.175713861126482</v>
      </c>
      <c r="Q466" s="205">
        <f t="shared" si="18"/>
        <v>611.08142673154816</v>
      </c>
    </row>
    <row r="467" spans="1:17" x14ac:dyDescent="0.25">
      <c r="A467" s="207" t="s">
        <v>4754</v>
      </c>
      <c r="B467" s="196">
        <v>30206120</v>
      </c>
      <c r="C467" s="197" t="s">
        <v>298</v>
      </c>
      <c r="D467" s="196" t="s">
        <v>3685</v>
      </c>
      <c r="E467" s="198"/>
      <c r="F467" s="199">
        <f>IF(D467 &lt;&gt; "",VLOOKUP(D467,'Parâmetro - Portes e Uco'!$A$13:$E$54,3,0),"")</f>
        <v>1233.8795226335199</v>
      </c>
      <c r="G467" s="200">
        <v>5</v>
      </c>
      <c r="H467" s="199">
        <f>VLOOKUP(G467,'Parâmetro - Portes e Uco'!$B$19:$E$46,4,0)</f>
        <v>1021.47</v>
      </c>
      <c r="I467" s="196"/>
      <c r="J467" s="202">
        <v>0</v>
      </c>
      <c r="K467" s="202"/>
      <c r="L467" s="203"/>
      <c r="M467" s="204"/>
      <c r="N467" s="199"/>
      <c r="O467" s="201">
        <v>3</v>
      </c>
      <c r="P467" s="223">
        <f>(F467*30%)+(F467*20%)+(F467*20%)</f>
        <v>863.71566584346397</v>
      </c>
      <c r="Q467" s="205">
        <f t="shared" si="18"/>
        <v>3119.0651884769841</v>
      </c>
    </row>
    <row r="468" spans="1:17" x14ac:dyDescent="0.25">
      <c r="A468" s="207" t="s">
        <v>4754</v>
      </c>
      <c r="B468" s="196">
        <v>30206138</v>
      </c>
      <c r="C468" s="197" t="s">
        <v>299</v>
      </c>
      <c r="D468" s="196" t="s">
        <v>3697</v>
      </c>
      <c r="E468" s="198"/>
      <c r="F468" s="199">
        <f>IF(D468 &lt;&gt; "",VLOOKUP(D468,'Parâmetro - Portes e Uco'!$A$13:$E$54,3,0),"")</f>
        <v>1593.1491505137235</v>
      </c>
      <c r="G468" s="200">
        <v>5</v>
      </c>
      <c r="H468" s="199">
        <f>VLOOKUP(G468,'Parâmetro - Portes e Uco'!$B$19:$E$46,4,0)</f>
        <v>1021.47</v>
      </c>
      <c r="I468" s="196"/>
      <c r="J468" s="202">
        <v>0</v>
      </c>
      <c r="K468" s="202"/>
      <c r="L468" s="203"/>
      <c r="M468" s="204"/>
      <c r="N468" s="199"/>
      <c r="O468" s="201">
        <v>2</v>
      </c>
      <c r="P468" s="199">
        <f>(F468*30%)+(F468*20%)</f>
        <v>796.57457525686175</v>
      </c>
      <c r="Q468" s="205">
        <f t="shared" si="18"/>
        <v>3411.1937257705854</v>
      </c>
    </row>
    <row r="469" spans="1:17" ht="30" x14ac:dyDescent="0.25">
      <c r="A469" s="207" t="s">
        <v>4754</v>
      </c>
      <c r="B469" s="196">
        <v>30206170</v>
      </c>
      <c r="C469" s="197" t="s">
        <v>300</v>
      </c>
      <c r="D469" s="196" t="s">
        <v>3679</v>
      </c>
      <c r="E469" s="198"/>
      <c r="F469" s="199">
        <f>IF(D469 &lt;&gt; "",VLOOKUP(D469,'Parâmetro - Portes e Uco'!$A$13:$E$54,3,0),"")</f>
        <v>612.76082791353724</v>
      </c>
      <c r="G469" s="200">
        <v>4</v>
      </c>
      <c r="H469" s="199">
        <f>VLOOKUP(G469,'Parâmetro - Portes e Uco'!$B$19:$E$46,4,0)</f>
        <v>660.37</v>
      </c>
      <c r="I469" s="196"/>
      <c r="J469" s="202">
        <v>0</v>
      </c>
      <c r="K469" s="202"/>
      <c r="L469" s="203"/>
      <c r="M469" s="204"/>
      <c r="N469" s="199"/>
      <c r="O469" s="201">
        <v>2</v>
      </c>
      <c r="P469" s="199">
        <f>(F469*30%)+(F469*20%)</f>
        <v>306.38041395676862</v>
      </c>
      <c r="Q469" s="205">
        <f t="shared" si="18"/>
        <v>1579.5112418703061</v>
      </c>
    </row>
    <row r="470" spans="1:17" x14ac:dyDescent="0.25">
      <c r="A470" s="207" t="s">
        <v>4754</v>
      </c>
      <c r="B470" s="196">
        <v>30206200</v>
      </c>
      <c r="C470" s="197" t="s">
        <v>301</v>
      </c>
      <c r="D470" s="196" t="s">
        <v>3688</v>
      </c>
      <c r="E470" s="198"/>
      <c r="F470" s="199">
        <f>IF(D470 &lt;&gt; "",VLOOKUP(D470,'Parâmetro - Portes e Uco'!$A$13:$E$54,3,0),"")</f>
        <v>1024.0627906281875</v>
      </c>
      <c r="G470" s="200">
        <v>4</v>
      </c>
      <c r="H470" s="199">
        <f>VLOOKUP(G470,'Parâmetro - Portes e Uco'!$B$19:$E$46,4,0)</f>
        <v>660.37</v>
      </c>
      <c r="I470" s="196"/>
      <c r="J470" s="202">
        <v>0</v>
      </c>
      <c r="K470" s="202"/>
      <c r="L470" s="203"/>
      <c r="M470" s="204"/>
      <c r="N470" s="199"/>
      <c r="O470" s="201">
        <v>2</v>
      </c>
      <c r="P470" s="199">
        <f>(F470*30%)+(F470*20%)</f>
        <v>512.03139531409374</v>
      </c>
      <c r="Q470" s="205">
        <f t="shared" si="18"/>
        <v>2196.4641859422809</v>
      </c>
    </row>
    <row r="471" spans="1:17" ht="45" x14ac:dyDescent="0.25">
      <c r="A471" s="207" t="s">
        <v>4754</v>
      </c>
      <c r="B471" s="196">
        <v>30206219</v>
      </c>
      <c r="C471" s="197" t="s">
        <v>302</v>
      </c>
      <c r="D471" s="196" t="s">
        <v>3686</v>
      </c>
      <c r="E471" s="198"/>
      <c r="F471" s="199">
        <f>IF(D471 &lt;&gt; "",VLOOKUP(D471,'Parâmetro - Portes e Uco'!$A$13:$E$54,3,0),"")</f>
        <v>471.73171262118711</v>
      </c>
      <c r="G471" s="200">
        <v>4</v>
      </c>
      <c r="H471" s="199">
        <f>VLOOKUP(G471,'Parâmetro - Portes e Uco'!$B$19:$E$46,4,0)</f>
        <v>660.37</v>
      </c>
      <c r="I471" s="196"/>
      <c r="J471" s="202">
        <v>0</v>
      </c>
      <c r="K471" s="202"/>
      <c r="L471" s="203"/>
      <c r="M471" s="204"/>
      <c r="N471" s="199"/>
      <c r="O471" s="201">
        <v>1</v>
      </c>
      <c r="P471" s="199">
        <f t="shared" ref="P471:P477" si="19">F471*30%</f>
        <v>141.51951378635613</v>
      </c>
      <c r="Q471" s="205">
        <f t="shared" si="18"/>
        <v>1273.6212264075432</v>
      </c>
    </row>
    <row r="472" spans="1:17" ht="45" x14ac:dyDescent="0.25">
      <c r="A472" s="207" t="s">
        <v>4754</v>
      </c>
      <c r="B472" s="196">
        <v>30206227</v>
      </c>
      <c r="C472" s="197" t="s">
        <v>303</v>
      </c>
      <c r="D472" s="196" t="s">
        <v>3671</v>
      </c>
      <c r="E472" s="198"/>
      <c r="F472" s="199">
        <f>IF(D472 &lt;&gt; "",VLOOKUP(D472,'Parâmetro - Portes e Uco'!$A$13:$E$54,3,0),"")</f>
        <v>407.94036013477069</v>
      </c>
      <c r="G472" s="200">
        <v>3</v>
      </c>
      <c r="H472" s="199">
        <f>VLOOKUP(G472,'Parâmetro - Portes e Uco'!$B$19:$E$46,4,0)</f>
        <v>446.65</v>
      </c>
      <c r="I472" s="196"/>
      <c r="J472" s="202">
        <v>0</v>
      </c>
      <c r="K472" s="202"/>
      <c r="L472" s="203"/>
      <c r="M472" s="204"/>
      <c r="N472" s="199"/>
      <c r="O472" s="201">
        <v>1</v>
      </c>
      <c r="P472" s="199">
        <f t="shared" si="19"/>
        <v>122.38210804043121</v>
      </c>
      <c r="Q472" s="205">
        <f t="shared" si="18"/>
        <v>976.97246817520181</v>
      </c>
    </row>
    <row r="473" spans="1:17" ht="60" x14ac:dyDescent="0.25">
      <c r="A473" s="207" t="s">
        <v>4754</v>
      </c>
      <c r="B473" s="196">
        <v>30206235</v>
      </c>
      <c r="C473" s="197" t="s">
        <v>304</v>
      </c>
      <c r="D473" s="196" t="s">
        <v>3686</v>
      </c>
      <c r="E473" s="198"/>
      <c r="F473" s="199">
        <f>IF(D473 &lt;&gt; "",VLOOKUP(D473,'Parâmetro - Portes e Uco'!$A$13:$E$54,3,0),"")</f>
        <v>471.73171262118711</v>
      </c>
      <c r="G473" s="200">
        <v>3</v>
      </c>
      <c r="H473" s="199">
        <f>VLOOKUP(G473,'Parâmetro - Portes e Uco'!$B$19:$E$46,4,0)</f>
        <v>446.65</v>
      </c>
      <c r="I473" s="196"/>
      <c r="J473" s="202">
        <v>0</v>
      </c>
      <c r="K473" s="202"/>
      <c r="L473" s="203"/>
      <c r="M473" s="204"/>
      <c r="N473" s="199"/>
      <c r="O473" s="201">
        <v>1</v>
      </c>
      <c r="P473" s="199">
        <f t="shared" si="19"/>
        <v>141.51951378635613</v>
      </c>
      <c r="Q473" s="205">
        <f t="shared" si="18"/>
        <v>1059.9012264075432</v>
      </c>
    </row>
    <row r="474" spans="1:17" ht="45" x14ac:dyDescent="0.25">
      <c r="A474" s="207" t="s">
        <v>4754</v>
      </c>
      <c r="B474" s="196">
        <v>30206243</v>
      </c>
      <c r="C474" s="197" t="s">
        <v>305</v>
      </c>
      <c r="D474" s="196" t="s">
        <v>3686</v>
      </c>
      <c r="E474" s="198"/>
      <c r="F474" s="199">
        <f>IF(D474 &lt;&gt; "",VLOOKUP(D474,'Parâmetro - Portes e Uco'!$A$13:$E$54,3,0),"")</f>
        <v>471.73171262118711</v>
      </c>
      <c r="G474" s="200">
        <v>4</v>
      </c>
      <c r="H474" s="199">
        <f>VLOOKUP(G474,'Parâmetro - Portes e Uco'!$B$19:$E$46,4,0)</f>
        <v>660.37</v>
      </c>
      <c r="I474" s="196"/>
      <c r="J474" s="202">
        <v>0</v>
      </c>
      <c r="K474" s="202"/>
      <c r="L474" s="203"/>
      <c r="M474" s="204"/>
      <c r="N474" s="199"/>
      <c r="O474" s="201">
        <v>1</v>
      </c>
      <c r="P474" s="199">
        <f t="shared" si="19"/>
        <v>141.51951378635613</v>
      </c>
      <c r="Q474" s="205">
        <f t="shared" si="18"/>
        <v>1273.6212264075432</v>
      </c>
    </row>
    <row r="475" spans="1:17" ht="30" x14ac:dyDescent="0.25">
      <c r="A475" s="207" t="s">
        <v>4754</v>
      </c>
      <c r="B475" s="196">
        <v>30206251</v>
      </c>
      <c r="C475" s="197" t="s">
        <v>306</v>
      </c>
      <c r="D475" s="196" t="s">
        <v>3686</v>
      </c>
      <c r="E475" s="198"/>
      <c r="F475" s="199">
        <f>IF(D475 &lt;&gt; "",VLOOKUP(D475,'Parâmetro - Portes e Uco'!$A$13:$E$54,3,0),"")</f>
        <v>471.73171262118711</v>
      </c>
      <c r="G475" s="200">
        <v>3</v>
      </c>
      <c r="H475" s="199">
        <f>VLOOKUP(G475,'Parâmetro - Portes e Uco'!$B$19:$E$46,4,0)</f>
        <v>446.65</v>
      </c>
      <c r="I475" s="196"/>
      <c r="J475" s="202">
        <v>0</v>
      </c>
      <c r="K475" s="202"/>
      <c r="L475" s="203"/>
      <c r="M475" s="204"/>
      <c r="N475" s="199"/>
      <c r="O475" s="201">
        <v>1</v>
      </c>
      <c r="P475" s="199">
        <f t="shared" si="19"/>
        <v>141.51951378635613</v>
      </c>
      <c r="Q475" s="205">
        <f t="shared" si="18"/>
        <v>1059.9012264075432</v>
      </c>
    </row>
    <row r="476" spans="1:17" ht="45" x14ac:dyDescent="0.25">
      <c r="A476" s="207" t="s">
        <v>4754</v>
      </c>
      <c r="B476" s="196">
        <v>30206260</v>
      </c>
      <c r="C476" s="197" t="s">
        <v>307</v>
      </c>
      <c r="D476" s="196" t="s">
        <v>3671</v>
      </c>
      <c r="E476" s="198"/>
      <c r="F476" s="199">
        <f>IF(D476 &lt;&gt; "",VLOOKUP(D476,'Parâmetro - Portes e Uco'!$A$13:$E$54,3,0),"")</f>
        <v>407.94036013477069</v>
      </c>
      <c r="G476" s="200">
        <v>3</v>
      </c>
      <c r="H476" s="199">
        <f>VLOOKUP(G476,'Parâmetro - Portes e Uco'!$B$19:$E$46,4,0)</f>
        <v>446.65</v>
      </c>
      <c r="I476" s="196"/>
      <c r="J476" s="202">
        <v>0</v>
      </c>
      <c r="K476" s="202"/>
      <c r="L476" s="203"/>
      <c r="M476" s="204"/>
      <c r="N476" s="199"/>
      <c r="O476" s="201">
        <v>1</v>
      </c>
      <c r="P476" s="199">
        <f t="shared" si="19"/>
        <v>122.38210804043121</v>
      </c>
      <c r="Q476" s="205">
        <f t="shared" si="18"/>
        <v>976.97246817520181</v>
      </c>
    </row>
    <row r="477" spans="1:17" ht="60" x14ac:dyDescent="0.25">
      <c r="A477" s="207" t="s">
        <v>4754</v>
      </c>
      <c r="B477" s="196">
        <v>30206278</v>
      </c>
      <c r="C477" s="197" t="s">
        <v>308</v>
      </c>
      <c r="D477" s="196" t="s">
        <v>3686</v>
      </c>
      <c r="E477" s="198"/>
      <c r="F477" s="199">
        <f>IF(D477 &lt;&gt; "",VLOOKUP(D477,'Parâmetro - Portes e Uco'!$A$13:$E$54,3,0),"")</f>
        <v>471.73171262118711</v>
      </c>
      <c r="G477" s="200">
        <v>3</v>
      </c>
      <c r="H477" s="199">
        <f>VLOOKUP(G477,'Parâmetro - Portes e Uco'!$B$19:$E$46,4,0)</f>
        <v>446.65</v>
      </c>
      <c r="I477" s="196"/>
      <c r="J477" s="202">
        <v>0</v>
      </c>
      <c r="K477" s="202"/>
      <c r="L477" s="203"/>
      <c r="M477" s="204"/>
      <c r="N477" s="199"/>
      <c r="O477" s="201">
        <v>1</v>
      </c>
      <c r="P477" s="199">
        <f t="shared" si="19"/>
        <v>141.51951378635613</v>
      </c>
      <c r="Q477" s="205">
        <f t="shared" si="18"/>
        <v>1059.9012264075432</v>
      </c>
    </row>
    <row r="478" spans="1:17" ht="45" x14ac:dyDescent="0.25">
      <c r="A478" s="207" t="s">
        <v>4754</v>
      </c>
      <c r="B478" s="196">
        <v>30206294</v>
      </c>
      <c r="C478" s="197" t="s">
        <v>309</v>
      </c>
      <c r="D478" s="196" t="s">
        <v>3671</v>
      </c>
      <c r="E478" s="198"/>
      <c r="F478" s="199">
        <f>IF(D478 &lt;&gt; "",VLOOKUP(D478,'Parâmetro - Portes e Uco'!$A$13:$E$54,3,0),"")</f>
        <v>407.94036013477069</v>
      </c>
      <c r="G478" s="200">
        <v>4</v>
      </c>
      <c r="H478" s="199">
        <f>VLOOKUP(G478,'Parâmetro - Portes e Uco'!$B$19:$E$46,4,0)</f>
        <v>660.37</v>
      </c>
      <c r="I478" s="196"/>
      <c r="J478" s="202">
        <v>0</v>
      </c>
      <c r="K478" s="202"/>
      <c r="L478" s="203"/>
      <c r="M478" s="204"/>
      <c r="N478" s="199"/>
      <c r="O478" s="201">
        <v>2</v>
      </c>
      <c r="P478" s="199">
        <f>(F478*30%)+(F478*20%)</f>
        <v>203.97018006738534</v>
      </c>
      <c r="Q478" s="205">
        <f t="shared" si="18"/>
        <v>1272.2805402021561</v>
      </c>
    </row>
    <row r="479" spans="1:17" ht="30" x14ac:dyDescent="0.25">
      <c r="A479" s="207" t="s">
        <v>4754</v>
      </c>
      <c r="B479" s="196">
        <v>30206308</v>
      </c>
      <c r="C479" s="197" t="s">
        <v>310</v>
      </c>
      <c r="D479" s="196" t="s">
        <v>3683</v>
      </c>
      <c r="E479" s="198"/>
      <c r="F479" s="199">
        <f>IF(D479 &lt;&gt; "",VLOOKUP(D479,'Parâmetro - Portes e Uco'!$A$13:$E$54,3,0),"")</f>
        <v>908.21273779689443</v>
      </c>
      <c r="G479" s="200">
        <v>4</v>
      </c>
      <c r="H479" s="199">
        <f>VLOOKUP(G479,'Parâmetro - Portes e Uco'!$B$19:$E$46,4,0)</f>
        <v>660.37</v>
      </c>
      <c r="I479" s="196"/>
      <c r="J479" s="202">
        <v>0</v>
      </c>
      <c r="K479" s="202"/>
      <c r="L479" s="203"/>
      <c r="M479" s="204"/>
      <c r="N479" s="199"/>
      <c r="O479" s="201">
        <v>1</v>
      </c>
      <c r="P479" s="199">
        <f>F479*30%</f>
        <v>272.46382133906832</v>
      </c>
      <c r="Q479" s="205">
        <f t="shared" si="18"/>
        <v>1841.0465591359628</v>
      </c>
    </row>
    <row r="480" spans="1:17" x14ac:dyDescent="0.25">
      <c r="A480" s="207" t="s">
        <v>4754</v>
      </c>
      <c r="B480" s="196">
        <v>30206316</v>
      </c>
      <c r="C480" s="197" t="s">
        <v>311</v>
      </c>
      <c r="D480" s="196" t="s">
        <v>3686</v>
      </c>
      <c r="E480" s="198"/>
      <c r="F480" s="199">
        <f>IF(D480 &lt;&gt; "",VLOOKUP(D480,'Parâmetro - Portes e Uco'!$A$13:$E$54,3,0),"")</f>
        <v>471.73171262118711</v>
      </c>
      <c r="G480" s="200">
        <v>4</v>
      </c>
      <c r="H480" s="199">
        <f>VLOOKUP(G480,'Parâmetro - Portes e Uco'!$B$19:$E$46,4,0)</f>
        <v>660.37</v>
      </c>
      <c r="I480" s="196"/>
      <c r="J480" s="202">
        <v>0</v>
      </c>
      <c r="K480" s="202"/>
      <c r="L480" s="203"/>
      <c r="M480" s="204"/>
      <c r="N480" s="199"/>
      <c r="O480" s="201">
        <v>1</v>
      </c>
      <c r="P480" s="199">
        <f>F480*30%</f>
        <v>141.51951378635613</v>
      </c>
      <c r="Q480" s="205">
        <f t="shared" si="18"/>
        <v>1273.6212264075432</v>
      </c>
    </row>
    <row r="481" spans="1:17" x14ac:dyDescent="0.25">
      <c r="A481" s="207" t="s">
        <v>4754</v>
      </c>
      <c r="B481" s="196">
        <v>30206324</v>
      </c>
      <c r="C481" s="197" t="s">
        <v>312</v>
      </c>
      <c r="D481" s="196" t="s">
        <v>3686</v>
      </c>
      <c r="E481" s="198"/>
      <c r="F481" s="199">
        <f>IF(D481 &lt;&gt; "",VLOOKUP(D481,'Parâmetro - Portes e Uco'!$A$13:$E$54,3,0),"")</f>
        <v>471.73171262118711</v>
      </c>
      <c r="G481" s="200">
        <v>4</v>
      </c>
      <c r="H481" s="199">
        <f>VLOOKUP(G481,'Parâmetro - Portes e Uco'!$B$19:$E$46,4,0)</f>
        <v>660.37</v>
      </c>
      <c r="I481" s="196"/>
      <c r="J481" s="202">
        <v>0</v>
      </c>
      <c r="K481" s="202"/>
      <c r="L481" s="203"/>
      <c r="M481" s="204"/>
      <c r="N481" s="199"/>
      <c r="O481" s="201">
        <v>1</v>
      </c>
      <c r="P481" s="199">
        <f>F481*30%</f>
        <v>141.51951378635613</v>
      </c>
      <c r="Q481" s="205">
        <f t="shared" si="18"/>
        <v>1273.6212264075432</v>
      </c>
    </row>
    <row r="482" spans="1:17" ht="45" x14ac:dyDescent="0.25">
      <c r="A482" s="207" t="s">
        <v>4754</v>
      </c>
      <c r="B482" s="196">
        <v>30206359</v>
      </c>
      <c r="C482" s="197" t="s">
        <v>313</v>
      </c>
      <c r="D482" s="196" t="s">
        <v>3688</v>
      </c>
      <c r="E482" s="198"/>
      <c r="F482" s="199">
        <f>IF(D482 &lt;&gt; "",VLOOKUP(D482,'Parâmetro - Portes e Uco'!$A$13:$E$54,3,0),"")</f>
        <v>1024.0627906281875</v>
      </c>
      <c r="G482" s="200">
        <v>7</v>
      </c>
      <c r="H482" s="199">
        <f>VLOOKUP(G482,'Parâmetro - Portes e Uco'!$B$19:$E$46,4,0)</f>
        <v>2028.04</v>
      </c>
      <c r="I482" s="196"/>
      <c r="J482" s="202">
        <v>0</v>
      </c>
      <c r="K482" s="202"/>
      <c r="L482" s="203"/>
      <c r="M482" s="204"/>
      <c r="N482" s="199"/>
      <c r="O482" s="201">
        <v>3</v>
      </c>
      <c r="P482" s="223">
        <f>(F482*30%)+(F482*20%)+(F482*20%)</f>
        <v>716.84395343973119</v>
      </c>
      <c r="Q482" s="205">
        <f t="shared" si="18"/>
        <v>3768.9467440679186</v>
      </c>
    </row>
    <row r="483" spans="1:17" ht="30" x14ac:dyDescent="0.25">
      <c r="A483" s="207" t="s">
        <v>4754</v>
      </c>
      <c r="B483" s="196">
        <v>30206367</v>
      </c>
      <c r="C483" s="197" t="s">
        <v>314</v>
      </c>
      <c r="D483" s="196" t="s">
        <v>3682</v>
      </c>
      <c r="E483" s="198"/>
      <c r="F483" s="199">
        <f>IF(D483 &lt;&gt; "",VLOOKUP(D483,'Parâmetro - Portes e Uco'!$A$13:$E$54,3,0),"")</f>
        <v>802.43430995002416</v>
      </c>
      <c r="G483" s="200">
        <v>3</v>
      </c>
      <c r="H483" s="199">
        <f>VLOOKUP(G483,'Parâmetro - Portes e Uco'!$B$19:$E$46,4,0)</f>
        <v>446.65</v>
      </c>
      <c r="I483" s="196"/>
      <c r="J483" s="202">
        <v>0</v>
      </c>
      <c r="K483" s="202"/>
      <c r="L483" s="203"/>
      <c r="M483" s="204"/>
      <c r="N483" s="199"/>
      <c r="O483" s="201">
        <v>2</v>
      </c>
      <c r="P483" s="199">
        <f>(F483*30%)+(F483*20%)</f>
        <v>401.21715497501208</v>
      </c>
      <c r="Q483" s="205">
        <f t="shared" si="18"/>
        <v>1650.3014649250363</v>
      </c>
    </row>
    <row r="484" spans="1:17" s="28" customFormat="1" ht="30" x14ac:dyDescent="0.25">
      <c r="A484" s="209"/>
      <c r="B484" s="210">
        <v>30207002</v>
      </c>
      <c r="C484" s="193" t="s">
        <v>3774</v>
      </c>
      <c r="D484" s="211"/>
      <c r="E484" s="210"/>
      <c r="F484" s="211"/>
      <c r="G484" s="211"/>
      <c r="H484" s="211"/>
      <c r="I484" s="211"/>
      <c r="J484" s="211"/>
      <c r="K484" s="211"/>
      <c r="L484" s="211"/>
      <c r="M484" s="211"/>
      <c r="N484" s="211"/>
      <c r="O484" s="211"/>
      <c r="P484" s="211"/>
      <c r="Q484" s="211"/>
    </row>
    <row r="485" spans="1:17" ht="30" x14ac:dyDescent="0.25">
      <c r="A485" s="207" t="s">
        <v>4754</v>
      </c>
      <c r="B485" s="196">
        <v>30207010</v>
      </c>
      <c r="C485" s="197" t="s">
        <v>333</v>
      </c>
      <c r="D485" s="196" t="s">
        <v>3686</v>
      </c>
      <c r="E485" s="198"/>
      <c r="F485" s="199">
        <f>IF(D485 &lt;&gt; "",VLOOKUP(D485,'Parâmetro - Portes e Uco'!$A$13:$E$54,3,0),"")</f>
        <v>471.73171262118711</v>
      </c>
      <c r="G485" s="200">
        <v>1</v>
      </c>
      <c r="H485" s="199">
        <f>VLOOKUP(G485,'Parâmetro - Portes e Uco'!$B$19:$E$46,4,0)</f>
        <v>207.32</v>
      </c>
      <c r="I485" s="196"/>
      <c r="J485" s="202">
        <v>0</v>
      </c>
      <c r="K485" s="202"/>
      <c r="L485" s="203"/>
      <c r="M485" s="204"/>
      <c r="N485" s="199"/>
      <c r="O485" s="201">
        <v>1</v>
      </c>
      <c r="P485" s="199">
        <f t="shared" ref="P485:P491" si="20">F485*30%</f>
        <v>141.51951378635613</v>
      </c>
      <c r="Q485" s="205">
        <f t="shared" ref="Q485:Q506" si="21">F485+H485+K485+N485+P485</f>
        <v>820.57122640754324</v>
      </c>
    </row>
    <row r="486" spans="1:17" ht="30" x14ac:dyDescent="0.25">
      <c r="A486" s="207" t="s">
        <v>4754</v>
      </c>
      <c r="B486" s="196">
        <v>30207029</v>
      </c>
      <c r="C486" s="197" t="s">
        <v>332</v>
      </c>
      <c r="D486" s="196" t="s">
        <v>3688</v>
      </c>
      <c r="E486" s="198"/>
      <c r="F486" s="199">
        <f>IF(D486 &lt;&gt; "",VLOOKUP(D486,'Parâmetro - Portes e Uco'!$A$13:$E$54,3,0),"")</f>
        <v>1024.0627906281875</v>
      </c>
      <c r="G486" s="200">
        <v>3</v>
      </c>
      <c r="H486" s="199">
        <f>VLOOKUP(G486,'Parâmetro - Portes e Uco'!$B$19:$E$46,4,0)</f>
        <v>446.65</v>
      </c>
      <c r="I486" s="196"/>
      <c r="J486" s="202">
        <v>0</v>
      </c>
      <c r="K486" s="202"/>
      <c r="L486" s="203"/>
      <c r="M486" s="204"/>
      <c r="N486" s="199"/>
      <c r="O486" s="201">
        <v>1</v>
      </c>
      <c r="P486" s="199">
        <f t="shared" si="20"/>
        <v>307.21883718845623</v>
      </c>
      <c r="Q486" s="205">
        <f t="shared" si="21"/>
        <v>1777.9316278166439</v>
      </c>
    </row>
    <row r="487" spans="1:17" ht="45" x14ac:dyDescent="0.25">
      <c r="A487" s="207" t="s">
        <v>4754</v>
      </c>
      <c r="B487" s="196">
        <v>30207037</v>
      </c>
      <c r="C487" s="197" t="s">
        <v>331</v>
      </c>
      <c r="D487" s="196" t="s">
        <v>3684</v>
      </c>
      <c r="E487" s="198"/>
      <c r="F487" s="199">
        <f>IF(D487 &lt;&gt; "",VLOOKUP(D487,'Parâmetro - Portes e Uco'!$A$13:$E$54,3,0),"")</f>
        <v>963.60667521122014</v>
      </c>
      <c r="G487" s="200">
        <v>3</v>
      </c>
      <c r="H487" s="199">
        <f>VLOOKUP(G487,'Parâmetro - Portes e Uco'!$B$19:$E$46,4,0)</f>
        <v>446.65</v>
      </c>
      <c r="I487" s="196"/>
      <c r="J487" s="202">
        <v>0</v>
      </c>
      <c r="K487" s="202"/>
      <c r="L487" s="203"/>
      <c r="M487" s="204"/>
      <c r="N487" s="199"/>
      <c r="O487" s="201">
        <v>1</v>
      </c>
      <c r="P487" s="199">
        <f t="shared" si="20"/>
        <v>289.08200256336602</v>
      </c>
      <c r="Q487" s="205">
        <f t="shared" si="21"/>
        <v>1699.3386777745864</v>
      </c>
    </row>
    <row r="488" spans="1:17" ht="45" x14ac:dyDescent="0.25">
      <c r="A488" s="207" t="s">
        <v>4754</v>
      </c>
      <c r="B488" s="196">
        <v>30207045</v>
      </c>
      <c r="C488" s="197" t="s">
        <v>330</v>
      </c>
      <c r="D488" s="196" t="s">
        <v>3684</v>
      </c>
      <c r="E488" s="198"/>
      <c r="F488" s="199">
        <f>IF(D488 &lt;&gt; "",VLOOKUP(D488,'Parâmetro - Portes e Uco'!$A$13:$E$54,3,0),"")</f>
        <v>963.60667521122014</v>
      </c>
      <c r="G488" s="200">
        <v>3</v>
      </c>
      <c r="H488" s="199">
        <f>VLOOKUP(G488,'Parâmetro - Portes e Uco'!$B$19:$E$46,4,0)</f>
        <v>446.65</v>
      </c>
      <c r="I488" s="196"/>
      <c r="J488" s="202">
        <v>0</v>
      </c>
      <c r="K488" s="202"/>
      <c r="L488" s="203"/>
      <c r="M488" s="204"/>
      <c r="N488" s="199"/>
      <c r="O488" s="201">
        <v>1</v>
      </c>
      <c r="P488" s="199">
        <f t="shared" si="20"/>
        <v>289.08200256336602</v>
      </c>
      <c r="Q488" s="205">
        <f t="shared" si="21"/>
        <v>1699.3386777745864</v>
      </c>
    </row>
    <row r="489" spans="1:17" ht="45" x14ac:dyDescent="0.25">
      <c r="A489" s="207" t="s">
        <v>4754</v>
      </c>
      <c r="B489" s="196">
        <v>30207061</v>
      </c>
      <c r="C489" s="197" t="s">
        <v>320</v>
      </c>
      <c r="D489" s="196" t="s">
        <v>3671</v>
      </c>
      <c r="E489" s="198"/>
      <c r="F489" s="199">
        <f>IF(D489 &lt;&gt; "",VLOOKUP(D489,'Parâmetro - Portes e Uco'!$A$13:$E$54,3,0),"")</f>
        <v>407.94036013477069</v>
      </c>
      <c r="G489" s="200">
        <v>2</v>
      </c>
      <c r="H489" s="199">
        <f>VLOOKUP(G489,'Parâmetro - Portes e Uco'!$B$19:$E$46,4,0)</f>
        <v>303.45</v>
      </c>
      <c r="I489" s="196"/>
      <c r="J489" s="202">
        <v>0</v>
      </c>
      <c r="K489" s="202"/>
      <c r="L489" s="203"/>
      <c r="M489" s="204"/>
      <c r="N489" s="199"/>
      <c r="O489" s="201">
        <v>1</v>
      </c>
      <c r="P489" s="199">
        <f t="shared" si="20"/>
        <v>122.38210804043121</v>
      </c>
      <c r="Q489" s="205">
        <f t="shared" si="21"/>
        <v>833.77246817520177</v>
      </c>
    </row>
    <row r="490" spans="1:17" ht="45" x14ac:dyDescent="0.25">
      <c r="A490" s="207" t="s">
        <v>4754</v>
      </c>
      <c r="B490" s="196">
        <v>30207070</v>
      </c>
      <c r="C490" s="197" t="s">
        <v>319</v>
      </c>
      <c r="D490" s="196" t="s">
        <v>3688</v>
      </c>
      <c r="E490" s="198"/>
      <c r="F490" s="199">
        <f>IF(D490 &lt;&gt; "",VLOOKUP(D490,'Parâmetro - Portes e Uco'!$A$13:$E$54,3,0),"")</f>
        <v>1024.0627906281875</v>
      </c>
      <c r="G490" s="200">
        <v>3</v>
      </c>
      <c r="H490" s="199">
        <f>VLOOKUP(G490,'Parâmetro - Portes e Uco'!$B$19:$E$46,4,0)</f>
        <v>446.65</v>
      </c>
      <c r="I490" s="196"/>
      <c r="J490" s="202">
        <v>0</v>
      </c>
      <c r="K490" s="202"/>
      <c r="L490" s="203"/>
      <c r="M490" s="204"/>
      <c r="N490" s="199"/>
      <c r="O490" s="201">
        <v>1</v>
      </c>
      <c r="P490" s="199">
        <f t="shared" si="20"/>
        <v>307.21883718845623</v>
      </c>
      <c r="Q490" s="205">
        <f t="shared" si="21"/>
        <v>1777.9316278166439</v>
      </c>
    </row>
    <row r="491" spans="1:17" ht="60" x14ac:dyDescent="0.25">
      <c r="A491" s="207" t="s">
        <v>4754</v>
      </c>
      <c r="B491" s="196">
        <v>30207088</v>
      </c>
      <c r="C491" s="197" t="s">
        <v>315</v>
      </c>
      <c r="D491" s="196" t="s">
        <v>3684</v>
      </c>
      <c r="E491" s="198"/>
      <c r="F491" s="199">
        <f>IF(D491 &lt;&gt; "",VLOOKUP(D491,'Parâmetro - Portes e Uco'!$A$13:$E$54,3,0),"")</f>
        <v>963.60667521122014</v>
      </c>
      <c r="G491" s="200">
        <v>3</v>
      </c>
      <c r="H491" s="199">
        <f>VLOOKUP(G491,'Parâmetro - Portes e Uco'!$B$19:$E$46,4,0)</f>
        <v>446.65</v>
      </c>
      <c r="I491" s="196"/>
      <c r="J491" s="202">
        <v>0</v>
      </c>
      <c r="K491" s="202"/>
      <c r="L491" s="203"/>
      <c r="M491" s="204"/>
      <c r="N491" s="199"/>
      <c r="O491" s="201">
        <v>1</v>
      </c>
      <c r="P491" s="199">
        <f t="shared" si="20"/>
        <v>289.08200256336602</v>
      </c>
      <c r="Q491" s="205">
        <f t="shared" si="21"/>
        <v>1699.3386777745864</v>
      </c>
    </row>
    <row r="492" spans="1:17" ht="75" x14ac:dyDescent="0.25">
      <c r="A492" s="207" t="s">
        <v>4754</v>
      </c>
      <c r="B492" s="196">
        <v>30207096</v>
      </c>
      <c r="C492" s="197" t="s">
        <v>325</v>
      </c>
      <c r="D492" s="196" t="s">
        <v>3688</v>
      </c>
      <c r="E492" s="198"/>
      <c r="F492" s="199">
        <f>IF(D492 &lt;&gt; "",VLOOKUP(D492,'Parâmetro - Portes e Uco'!$A$13:$E$54,3,0),"")</f>
        <v>1024.0627906281875</v>
      </c>
      <c r="G492" s="200">
        <v>4</v>
      </c>
      <c r="H492" s="199">
        <f>VLOOKUP(G492,'Parâmetro - Portes e Uco'!$B$19:$E$46,4,0)</f>
        <v>660.37</v>
      </c>
      <c r="I492" s="196"/>
      <c r="J492" s="202">
        <v>0</v>
      </c>
      <c r="K492" s="202"/>
      <c r="L492" s="203"/>
      <c r="M492" s="204"/>
      <c r="N492" s="199"/>
      <c r="O492" s="201">
        <v>2</v>
      </c>
      <c r="P492" s="199">
        <f>(F492*30%)+(F492*20%)</f>
        <v>512.03139531409374</v>
      </c>
      <c r="Q492" s="205">
        <f t="shared" si="21"/>
        <v>2196.4641859422809</v>
      </c>
    </row>
    <row r="493" spans="1:17" ht="30" x14ac:dyDescent="0.25">
      <c r="A493" s="207" t="s">
        <v>4754</v>
      </c>
      <c r="B493" s="196">
        <v>30207100</v>
      </c>
      <c r="C493" s="197" t="s">
        <v>324</v>
      </c>
      <c r="D493" s="196" t="s">
        <v>3687</v>
      </c>
      <c r="E493" s="198"/>
      <c r="F493" s="199">
        <f>IF(D493 &lt;&gt; "",VLOOKUP(D493,'Parâmetro - Portes e Uco'!$A$13:$E$54,3,0),"")</f>
        <v>1119.7564107354196</v>
      </c>
      <c r="G493" s="200">
        <v>5</v>
      </c>
      <c r="H493" s="199">
        <f>VLOOKUP(G493,'Parâmetro - Portes e Uco'!$B$19:$E$46,4,0)</f>
        <v>1021.47</v>
      </c>
      <c r="I493" s="196"/>
      <c r="J493" s="202">
        <v>0</v>
      </c>
      <c r="K493" s="202"/>
      <c r="L493" s="203"/>
      <c r="M493" s="204"/>
      <c r="N493" s="199"/>
      <c r="O493" s="201">
        <v>1</v>
      </c>
      <c r="P493" s="199">
        <f>F493*30%</f>
        <v>335.92692322062589</v>
      </c>
      <c r="Q493" s="205">
        <f t="shared" si="21"/>
        <v>2477.1533339560456</v>
      </c>
    </row>
    <row r="494" spans="1:17" ht="75" x14ac:dyDescent="0.25">
      <c r="A494" s="207" t="s">
        <v>4754</v>
      </c>
      <c r="B494" s="196">
        <v>30207118</v>
      </c>
      <c r="C494" s="197" t="s">
        <v>316</v>
      </c>
      <c r="D494" s="196" t="s">
        <v>3685</v>
      </c>
      <c r="E494" s="198"/>
      <c r="F494" s="199">
        <f>IF(D494 &lt;&gt; "",VLOOKUP(D494,'Parâmetro - Portes e Uco'!$A$13:$E$54,3,0),"")</f>
        <v>1233.8795226335199</v>
      </c>
      <c r="G494" s="200">
        <v>5</v>
      </c>
      <c r="H494" s="199">
        <f>VLOOKUP(G494,'Parâmetro - Portes e Uco'!$B$19:$E$46,4,0)</f>
        <v>1021.47</v>
      </c>
      <c r="I494" s="196"/>
      <c r="J494" s="202">
        <v>0</v>
      </c>
      <c r="K494" s="202"/>
      <c r="L494" s="203"/>
      <c r="M494" s="204"/>
      <c r="N494" s="199"/>
      <c r="O494" s="201">
        <v>2</v>
      </c>
      <c r="P494" s="199">
        <f>(F494*30%)+(F494*20%)</f>
        <v>616.93976131675993</v>
      </c>
      <c r="Q494" s="205">
        <f t="shared" si="21"/>
        <v>2872.2892839502797</v>
      </c>
    </row>
    <row r="495" spans="1:17" ht="75" x14ac:dyDescent="0.25">
      <c r="A495" s="207" t="s">
        <v>4754</v>
      </c>
      <c r="B495" s="196">
        <v>30207126</v>
      </c>
      <c r="C495" s="197" t="s">
        <v>327</v>
      </c>
      <c r="D495" s="196" t="s">
        <v>3693</v>
      </c>
      <c r="E495" s="198"/>
      <c r="F495" s="199">
        <f>IF(D495 &lt;&gt; "",VLOOKUP(D495,'Parâmetro - Portes e Uco'!$A$13:$E$54,3,0),"")</f>
        <v>1435.3515705876223</v>
      </c>
      <c r="G495" s="200">
        <v>5</v>
      </c>
      <c r="H495" s="199">
        <f>VLOOKUP(G495,'Parâmetro - Portes e Uco'!$B$19:$E$46,4,0)</f>
        <v>1021.47</v>
      </c>
      <c r="I495" s="196"/>
      <c r="J495" s="202">
        <v>0</v>
      </c>
      <c r="K495" s="202"/>
      <c r="L495" s="203"/>
      <c r="M495" s="204"/>
      <c r="N495" s="199"/>
      <c r="O495" s="201">
        <v>2</v>
      </c>
      <c r="P495" s="199">
        <f>(F495*30%)+(F495*20%)</f>
        <v>717.67578529381115</v>
      </c>
      <c r="Q495" s="205">
        <f t="shared" si="21"/>
        <v>3174.4973558814336</v>
      </c>
    </row>
    <row r="496" spans="1:17" ht="45" x14ac:dyDescent="0.25">
      <c r="A496" s="207" t="s">
        <v>4754</v>
      </c>
      <c r="B496" s="196">
        <v>30207134</v>
      </c>
      <c r="C496" s="197" t="s">
        <v>326</v>
      </c>
      <c r="D496" s="196" t="s">
        <v>3671</v>
      </c>
      <c r="E496" s="198"/>
      <c r="F496" s="199">
        <f>IF(D496 &lt;&gt; "",VLOOKUP(D496,'Parâmetro - Portes e Uco'!$A$13:$E$54,3,0),"")</f>
        <v>407.94036013477069</v>
      </c>
      <c r="G496" s="200">
        <v>2</v>
      </c>
      <c r="H496" s="199">
        <f>VLOOKUP(G496,'Parâmetro - Portes e Uco'!$B$19:$E$46,4,0)</f>
        <v>303.45</v>
      </c>
      <c r="I496" s="196"/>
      <c r="J496" s="202">
        <v>0</v>
      </c>
      <c r="K496" s="202"/>
      <c r="L496" s="203"/>
      <c r="M496" s="204"/>
      <c r="N496" s="199"/>
      <c r="O496" s="201">
        <v>1</v>
      </c>
      <c r="P496" s="199">
        <f>F496*30%</f>
        <v>122.38210804043121</v>
      </c>
      <c r="Q496" s="205">
        <f t="shared" si="21"/>
        <v>833.77246817520177</v>
      </c>
    </row>
    <row r="497" spans="1:17" ht="105" x14ac:dyDescent="0.25">
      <c r="A497" s="207" t="s">
        <v>4754</v>
      </c>
      <c r="B497" s="196">
        <v>30207142</v>
      </c>
      <c r="C497" s="197" t="s">
        <v>317</v>
      </c>
      <c r="D497" s="196" t="s">
        <v>3688</v>
      </c>
      <c r="E497" s="198"/>
      <c r="F497" s="199">
        <f>IF(D497 &lt;&gt; "",VLOOKUP(D497,'Parâmetro - Portes e Uco'!$A$13:$E$54,3,0),"")</f>
        <v>1024.0627906281875</v>
      </c>
      <c r="G497" s="200">
        <v>3</v>
      </c>
      <c r="H497" s="199">
        <f>VLOOKUP(G497,'Parâmetro - Portes e Uco'!$B$19:$E$46,4,0)</f>
        <v>446.65</v>
      </c>
      <c r="I497" s="196"/>
      <c r="J497" s="202">
        <v>0</v>
      </c>
      <c r="K497" s="202"/>
      <c r="L497" s="203"/>
      <c r="M497" s="204"/>
      <c r="N497" s="199"/>
      <c r="O497" s="201">
        <v>2</v>
      </c>
      <c r="P497" s="199">
        <f>(F497*30%)+(F497*20%)</f>
        <v>512.03139531409374</v>
      </c>
      <c r="Q497" s="205">
        <f t="shared" si="21"/>
        <v>1982.7441859422813</v>
      </c>
    </row>
    <row r="498" spans="1:17" ht="90" x14ac:dyDescent="0.25">
      <c r="A498" s="207" t="s">
        <v>4754</v>
      </c>
      <c r="B498" s="196">
        <v>30207150</v>
      </c>
      <c r="C498" s="197" t="s">
        <v>318</v>
      </c>
      <c r="D498" s="196" t="s">
        <v>3687</v>
      </c>
      <c r="E498" s="198"/>
      <c r="F498" s="199">
        <f>IF(D498 &lt;&gt; "",VLOOKUP(D498,'Parâmetro - Portes e Uco'!$A$13:$E$54,3,0),"")</f>
        <v>1119.7564107354196</v>
      </c>
      <c r="G498" s="200">
        <v>4</v>
      </c>
      <c r="H498" s="199">
        <f>VLOOKUP(G498,'Parâmetro - Portes e Uco'!$B$19:$E$46,4,0)</f>
        <v>660.37</v>
      </c>
      <c r="I498" s="196"/>
      <c r="J498" s="202">
        <v>0</v>
      </c>
      <c r="K498" s="202"/>
      <c r="L498" s="203"/>
      <c r="M498" s="204"/>
      <c r="N498" s="199"/>
      <c r="O498" s="201">
        <v>2</v>
      </c>
      <c r="P498" s="199">
        <f>(F498*30%)+(F498*20%)</f>
        <v>559.87820536770982</v>
      </c>
      <c r="Q498" s="205">
        <f t="shared" si="21"/>
        <v>2340.0046161031296</v>
      </c>
    </row>
    <row r="499" spans="1:17" ht="75" x14ac:dyDescent="0.25">
      <c r="A499" s="207" t="s">
        <v>4754</v>
      </c>
      <c r="B499" s="196">
        <v>30207169</v>
      </c>
      <c r="C499" s="197" t="s">
        <v>321</v>
      </c>
      <c r="D499" s="196" t="s">
        <v>3688</v>
      </c>
      <c r="E499" s="198"/>
      <c r="F499" s="199">
        <f>IF(D499 &lt;&gt; "",VLOOKUP(D499,'Parâmetro - Portes e Uco'!$A$13:$E$54,3,0),"")</f>
        <v>1024.0627906281875</v>
      </c>
      <c r="G499" s="200">
        <v>4</v>
      </c>
      <c r="H499" s="199">
        <f>VLOOKUP(G499,'Parâmetro - Portes e Uco'!$B$19:$E$46,4,0)</f>
        <v>660.37</v>
      </c>
      <c r="I499" s="196"/>
      <c r="J499" s="202">
        <v>0</v>
      </c>
      <c r="K499" s="202"/>
      <c r="L499" s="203"/>
      <c r="M499" s="204"/>
      <c r="N499" s="199"/>
      <c r="O499" s="201">
        <v>1</v>
      </c>
      <c r="P499" s="199">
        <f>F499*30%</f>
        <v>307.21883718845623</v>
      </c>
      <c r="Q499" s="205">
        <f t="shared" si="21"/>
        <v>1991.6516278166437</v>
      </c>
    </row>
    <row r="500" spans="1:17" ht="75" x14ac:dyDescent="0.25">
      <c r="A500" s="207" t="s">
        <v>4754</v>
      </c>
      <c r="B500" s="196">
        <v>30207177</v>
      </c>
      <c r="C500" s="197" t="s">
        <v>322</v>
      </c>
      <c r="D500" s="196" t="s">
        <v>3688</v>
      </c>
      <c r="E500" s="198"/>
      <c r="F500" s="199">
        <f>IF(D500 &lt;&gt; "",VLOOKUP(D500,'Parâmetro - Portes e Uco'!$A$13:$E$54,3,0),"")</f>
        <v>1024.0627906281875</v>
      </c>
      <c r="G500" s="200">
        <v>5</v>
      </c>
      <c r="H500" s="199">
        <f>VLOOKUP(G500,'Parâmetro - Portes e Uco'!$B$19:$E$46,4,0)</f>
        <v>1021.47</v>
      </c>
      <c r="I500" s="196"/>
      <c r="J500" s="202">
        <v>0</v>
      </c>
      <c r="K500" s="202"/>
      <c r="L500" s="203"/>
      <c r="M500" s="204"/>
      <c r="N500" s="199"/>
      <c r="O500" s="201">
        <v>2</v>
      </c>
      <c r="P500" s="199">
        <f>(F500*30%)+(F500*20%)</f>
        <v>512.03139531409374</v>
      </c>
      <c r="Q500" s="205">
        <f t="shared" si="21"/>
        <v>2557.5641859422813</v>
      </c>
    </row>
    <row r="501" spans="1:17" ht="75" x14ac:dyDescent="0.25">
      <c r="A501" s="207" t="s">
        <v>4754</v>
      </c>
      <c r="B501" s="196">
        <v>30207185</v>
      </c>
      <c r="C501" s="197" t="s">
        <v>323</v>
      </c>
      <c r="D501" s="196" t="s">
        <v>3694</v>
      </c>
      <c r="E501" s="198"/>
      <c r="F501" s="199">
        <f>IF(D501 &lt;&gt; "",VLOOKUP(D501,'Parâmetro - Portes e Uco'!$A$13:$E$54,3,0),"")</f>
        <v>1324.5505130037554</v>
      </c>
      <c r="G501" s="200">
        <v>5</v>
      </c>
      <c r="H501" s="199">
        <f>VLOOKUP(G501,'Parâmetro - Portes e Uco'!$B$19:$E$46,4,0)</f>
        <v>1021.47</v>
      </c>
      <c r="I501" s="196"/>
      <c r="J501" s="202">
        <v>0</v>
      </c>
      <c r="K501" s="202"/>
      <c r="L501" s="203"/>
      <c r="M501" s="204"/>
      <c r="N501" s="199"/>
      <c r="O501" s="201">
        <v>2</v>
      </c>
      <c r="P501" s="199">
        <f>(F501*30%)+(F501*20%)</f>
        <v>662.27525650187772</v>
      </c>
      <c r="Q501" s="205">
        <f t="shared" si="21"/>
        <v>3008.2957695056334</v>
      </c>
    </row>
    <row r="502" spans="1:17" ht="105" x14ac:dyDescent="0.25">
      <c r="A502" s="207" t="s">
        <v>4754</v>
      </c>
      <c r="B502" s="196">
        <v>30207193</v>
      </c>
      <c r="C502" s="197" t="s">
        <v>329</v>
      </c>
      <c r="D502" s="196" t="s">
        <v>3697</v>
      </c>
      <c r="E502" s="198"/>
      <c r="F502" s="199">
        <f>IF(D502 &lt;&gt; "",VLOOKUP(D502,'Parâmetro - Portes e Uco'!$A$13:$E$54,3,0),"")</f>
        <v>1593.1491505137235</v>
      </c>
      <c r="G502" s="200">
        <v>5</v>
      </c>
      <c r="H502" s="199">
        <f>VLOOKUP(G502,'Parâmetro - Portes e Uco'!$B$19:$E$46,4,0)</f>
        <v>1021.47</v>
      </c>
      <c r="I502" s="196"/>
      <c r="J502" s="202">
        <v>0</v>
      </c>
      <c r="K502" s="202"/>
      <c r="L502" s="203"/>
      <c r="M502" s="204"/>
      <c r="N502" s="199"/>
      <c r="O502" s="201">
        <v>2</v>
      </c>
      <c r="P502" s="199">
        <f>(F502*30%)+(F502*20%)</f>
        <v>796.57457525686175</v>
      </c>
      <c r="Q502" s="205">
        <f t="shared" si="21"/>
        <v>3411.1937257705854</v>
      </c>
    </row>
    <row r="503" spans="1:17" ht="105" x14ac:dyDescent="0.25">
      <c r="A503" s="207" t="s">
        <v>4754</v>
      </c>
      <c r="B503" s="196">
        <v>30207207</v>
      </c>
      <c r="C503" s="197" t="s">
        <v>328</v>
      </c>
      <c r="D503" s="196" t="s">
        <v>3697</v>
      </c>
      <c r="E503" s="198"/>
      <c r="F503" s="199">
        <f>IF(D503 &lt;&gt; "",VLOOKUP(D503,'Parâmetro - Portes e Uco'!$A$13:$E$54,3,0),"")</f>
        <v>1593.1491505137235</v>
      </c>
      <c r="G503" s="200">
        <v>6</v>
      </c>
      <c r="H503" s="199">
        <f>VLOOKUP(G503,'Parâmetro - Portes e Uco'!$B$19:$E$46,4,0)</f>
        <v>1425.4</v>
      </c>
      <c r="I503" s="196"/>
      <c r="J503" s="202">
        <v>0</v>
      </c>
      <c r="K503" s="202"/>
      <c r="L503" s="203"/>
      <c r="M503" s="204"/>
      <c r="N503" s="199"/>
      <c r="O503" s="201">
        <v>2</v>
      </c>
      <c r="P503" s="199">
        <f>(F503*30%)+(F503*20%)</f>
        <v>796.57457525686175</v>
      </c>
      <c r="Q503" s="205">
        <f t="shared" si="21"/>
        <v>3815.1237257705852</v>
      </c>
    </row>
    <row r="504" spans="1:17" ht="30" x14ac:dyDescent="0.25">
      <c r="A504" s="207" t="s">
        <v>4754</v>
      </c>
      <c r="B504" s="196">
        <v>30207215</v>
      </c>
      <c r="C504" s="197" t="s">
        <v>335</v>
      </c>
      <c r="D504" s="196" t="s">
        <v>3674</v>
      </c>
      <c r="E504" s="198"/>
      <c r="F504" s="199">
        <f>IF(D504 &lt;&gt; "",VLOOKUP(D504,'Parâmetro - Portes e Uco'!$A$13:$E$54,3,0),"")</f>
        <v>208.11615658256991</v>
      </c>
      <c r="G504" s="200">
        <v>2</v>
      </c>
      <c r="H504" s="199">
        <f>VLOOKUP(G504,'Parâmetro - Portes e Uco'!$B$19:$E$46,4,0)</f>
        <v>303.45</v>
      </c>
      <c r="I504" s="196"/>
      <c r="J504" s="202">
        <v>0</v>
      </c>
      <c r="K504" s="202"/>
      <c r="L504" s="203"/>
      <c r="M504" s="204"/>
      <c r="N504" s="199"/>
      <c r="O504" s="201">
        <v>0</v>
      </c>
      <c r="P504" s="201"/>
      <c r="Q504" s="205">
        <f t="shared" si="21"/>
        <v>511.56615658256987</v>
      </c>
    </row>
    <row r="505" spans="1:17" ht="30" x14ac:dyDescent="0.25">
      <c r="A505" s="207" t="s">
        <v>4754</v>
      </c>
      <c r="B505" s="196">
        <v>30207223</v>
      </c>
      <c r="C505" s="197" t="s">
        <v>336</v>
      </c>
      <c r="D505" s="196" t="s">
        <v>3672</v>
      </c>
      <c r="E505" s="198"/>
      <c r="F505" s="199">
        <f>IF(D505 &lt;&gt; "",VLOOKUP(D505,'Parâmetro - Portes e Uco'!$A$13:$E$54,3,0),"")</f>
        <v>350.87221280811309</v>
      </c>
      <c r="G505" s="200"/>
      <c r="H505" s="199"/>
      <c r="I505" s="196"/>
      <c r="J505" s="202">
        <v>0</v>
      </c>
      <c r="K505" s="202"/>
      <c r="L505" s="203"/>
      <c r="M505" s="204"/>
      <c r="N505" s="199"/>
      <c r="O505" s="201">
        <v>0</v>
      </c>
      <c r="P505" s="201"/>
      <c r="Q505" s="205">
        <f t="shared" si="21"/>
        <v>350.87221280811309</v>
      </c>
    </row>
    <row r="506" spans="1:17" ht="30" x14ac:dyDescent="0.25">
      <c r="A506" s="207" t="s">
        <v>4754</v>
      </c>
      <c r="B506" s="196">
        <v>30207231</v>
      </c>
      <c r="C506" s="197" t="s">
        <v>334</v>
      </c>
      <c r="D506" s="196" t="s">
        <v>3673</v>
      </c>
      <c r="E506" s="198"/>
      <c r="F506" s="199">
        <f>IF(D506 &lt;&gt; "",VLOOKUP(D506,'Parâmetro - Portes e Uco'!$A$13:$E$54,3,0),"")</f>
        <v>283.71925774181733</v>
      </c>
      <c r="G506" s="200">
        <v>2</v>
      </c>
      <c r="H506" s="199">
        <f>VLOOKUP(G506,'Parâmetro - Portes e Uco'!$B$19:$E$46,4,0)</f>
        <v>303.45</v>
      </c>
      <c r="I506" s="196"/>
      <c r="J506" s="202">
        <v>0</v>
      </c>
      <c r="K506" s="202"/>
      <c r="L506" s="203"/>
      <c r="M506" s="204"/>
      <c r="N506" s="199"/>
      <c r="O506" s="201">
        <v>1</v>
      </c>
      <c r="P506" s="199">
        <f>F506*30%</f>
        <v>85.115777322545199</v>
      </c>
      <c r="Q506" s="205">
        <f t="shared" si="21"/>
        <v>672.28503506436255</v>
      </c>
    </row>
    <row r="507" spans="1:17" s="28" customFormat="1" ht="45" x14ac:dyDescent="0.25">
      <c r="A507" s="209"/>
      <c r="B507" s="210">
        <v>30208009</v>
      </c>
      <c r="C507" s="193" t="s">
        <v>3775</v>
      </c>
      <c r="D507" s="211"/>
      <c r="E507" s="210"/>
      <c r="F507" s="211"/>
      <c r="G507" s="211"/>
      <c r="H507" s="211"/>
      <c r="I507" s="211"/>
      <c r="J507" s="211"/>
      <c r="K507" s="211"/>
      <c r="L507" s="211"/>
      <c r="M507" s="211"/>
      <c r="N507" s="211"/>
      <c r="O507" s="211"/>
      <c r="P507" s="211"/>
      <c r="Q507" s="211"/>
    </row>
    <row r="508" spans="1:17" ht="60" x14ac:dyDescent="0.25">
      <c r="A508" s="207" t="s">
        <v>4754</v>
      </c>
      <c r="B508" s="196">
        <v>30208017</v>
      </c>
      <c r="C508" s="197" t="s">
        <v>337</v>
      </c>
      <c r="D508" s="196" t="s">
        <v>3687</v>
      </c>
      <c r="E508" s="198"/>
      <c r="F508" s="199">
        <f>IF(D508 &lt;&gt; "",VLOOKUP(D508,'Parâmetro - Portes e Uco'!$A$13:$E$54,3,0),"")</f>
        <v>1119.7564107354196</v>
      </c>
      <c r="G508" s="200">
        <v>5</v>
      </c>
      <c r="H508" s="199">
        <f>VLOOKUP(G508,'Parâmetro - Portes e Uco'!$B$19:$E$46,4,0)</f>
        <v>1021.47</v>
      </c>
      <c r="I508" s="196"/>
      <c r="J508" s="202">
        <v>0</v>
      </c>
      <c r="K508" s="202"/>
      <c r="L508" s="203"/>
      <c r="M508" s="204"/>
      <c r="N508" s="199"/>
      <c r="O508" s="201">
        <v>2</v>
      </c>
      <c r="P508" s="199">
        <f>(F508*30%)+(F508*20%)</f>
        <v>559.87820536770982</v>
      </c>
      <c r="Q508" s="205">
        <f t="shared" ref="Q508:Q521" si="22">F508+H508+K508+N508+P508</f>
        <v>2701.104616103129</v>
      </c>
    </row>
    <row r="509" spans="1:17" ht="60" x14ac:dyDescent="0.25">
      <c r="A509" s="207" t="s">
        <v>4754</v>
      </c>
      <c r="B509" s="196">
        <v>30208025</v>
      </c>
      <c r="C509" s="197" t="s">
        <v>338</v>
      </c>
      <c r="D509" s="196" t="s">
        <v>3687</v>
      </c>
      <c r="E509" s="198"/>
      <c r="F509" s="199">
        <f>IF(D509 &lt;&gt; "",VLOOKUP(D509,'Parâmetro - Portes e Uco'!$A$13:$E$54,3,0),"")</f>
        <v>1119.7564107354196</v>
      </c>
      <c r="G509" s="200">
        <v>5</v>
      </c>
      <c r="H509" s="199">
        <f>VLOOKUP(G509,'Parâmetro - Portes e Uco'!$B$19:$E$46,4,0)</f>
        <v>1021.47</v>
      </c>
      <c r="I509" s="196"/>
      <c r="J509" s="202">
        <v>0</v>
      </c>
      <c r="K509" s="202"/>
      <c r="L509" s="203"/>
      <c r="M509" s="204"/>
      <c r="N509" s="199"/>
      <c r="O509" s="201">
        <v>2</v>
      </c>
      <c r="P509" s="199">
        <f>(F509*30%)+(F509*20%)</f>
        <v>559.87820536770982</v>
      </c>
      <c r="Q509" s="205">
        <f t="shared" si="22"/>
        <v>2701.104616103129</v>
      </c>
    </row>
    <row r="510" spans="1:17" ht="30" x14ac:dyDescent="0.25">
      <c r="A510" s="207" t="s">
        <v>4754</v>
      </c>
      <c r="B510" s="196">
        <v>30208033</v>
      </c>
      <c r="C510" s="197" t="s">
        <v>343</v>
      </c>
      <c r="D510" s="196" t="s">
        <v>3687</v>
      </c>
      <c r="E510" s="198"/>
      <c r="F510" s="199">
        <f>IF(D510 &lt;&gt; "",VLOOKUP(D510,'Parâmetro - Portes e Uco'!$A$13:$E$54,3,0),"")</f>
        <v>1119.7564107354196</v>
      </c>
      <c r="G510" s="200">
        <v>3</v>
      </c>
      <c r="H510" s="199">
        <f>VLOOKUP(G510,'Parâmetro - Portes e Uco'!$B$19:$E$46,4,0)</f>
        <v>446.65</v>
      </c>
      <c r="I510" s="196"/>
      <c r="J510" s="202">
        <v>0</v>
      </c>
      <c r="K510" s="202"/>
      <c r="L510" s="203"/>
      <c r="M510" s="204"/>
      <c r="N510" s="199"/>
      <c r="O510" s="201">
        <v>1</v>
      </c>
      <c r="P510" s="199">
        <f>F510*30%</f>
        <v>335.92692322062589</v>
      </c>
      <c r="Q510" s="205">
        <f t="shared" si="22"/>
        <v>1902.3333339560456</v>
      </c>
    </row>
    <row r="511" spans="1:17" ht="45" x14ac:dyDescent="0.25">
      <c r="A511" s="207" t="s">
        <v>4754</v>
      </c>
      <c r="B511" s="196">
        <v>30208041</v>
      </c>
      <c r="C511" s="197" t="s">
        <v>344</v>
      </c>
      <c r="D511" s="196" t="s">
        <v>3687</v>
      </c>
      <c r="E511" s="198"/>
      <c r="F511" s="199">
        <f>IF(D511 &lt;&gt; "",VLOOKUP(D511,'Parâmetro - Portes e Uco'!$A$13:$E$54,3,0),"")</f>
        <v>1119.7564107354196</v>
      </c>
      <c r="G511" s="200">
        <v>4</v>
      </c>
      <c r="H511" s="199">
        <f>VLOOKUP(G511,'Parâmetro - Portes e Uco'!$B$19:$E$46,4,0)</f>
        <v>660.37</v>
      </c>
      <c r="I511" s="196"/>
      <c r="J511" s="202">
        <v>0</v>
      </c>
      <c r="K511" s="202"/>
      <c r="L511" s="203"/>
      <c r="M511" s="204"/>
      <c r="N511" s="199"/>
      <c r="O511" s="201">
        <v>1</v>
      </c>
      <c r="P511" s="199">
        <f>F511*30%</f>
        <v>335.92692322062589</v>
      </c>
      <c r="Q511" s="205">
        <f t="shared" si="22"/>
        <v>2116.0533339560452</v>
      </c>
    </row>
    <row r="512" spans="1:17" ht="60" x14ac:dyDescent="0.25">
      <c r="A512" s="207"/>
      <c r="B512" s="196">
        <v>30208157</v>
      </c>
      <c r="C512" s="197" t="s">
        <v>7394</v>
      </c>
      <c r="D512" s="196" t="s">
        <v>3687</v>
      </c>
      <c r="E512" s="198"/>
      <c r="F512" s="199">
        <f>IF(D512 &lt;&gt; "",VLOOKUP(D512,'Parâmetro - Portes e Uco'!$A$13:$E$54,3,0),"")</f>
        <v>1119.7564107354196</v>
      </c>
      <c r="G512" s="200">
        <v>4</v>
      </c>
      <c r="H512" s="199">
        <f>VLOOKUP(G512,'Parâmetro - Portes e Uco'!$B$19:$E$46,4,0)</f>
        <v>660.37</v>
      </c>
      <c r="I512" s="196"/>
      <c r="J512" s="202">
        <v>0</v>
      </c>
      <c r="K512" s="202"/>
      <c r="L512" s="203"/>
      <c r="M512" s="204"/>
      <c r="N512" s="199"/>
      <c r="O512" s="201">
        <v>1</v>
      </c>
      <c r="P512" s="199">
        <f>F512*30%</f>
        <v>335.92692322062589</v>
      </c>
      <c r="Q512" s="205">
        <v>1563.34</v>
      </c>
    </row>
    <row r="513" spans="1:17" x14ac:dyDescent="0.25">
      <c r="A513" s="207" t="s">
        <v>4754</v>
      </c>
      <c r="B513" s="196">
        <v>30208050</v>
      </c>
      <c r="C513" s="197" t="s">
        <v>340</v>
      </c>
      <c r="D513" s="196" t="s">
        <v>3687</v>
      </c>
      <c r="E513" s="198"/>
      <c r="F513" s="199">
        <f>IF(D513 &lt;&gt; "",VLOOKUP(D513,'Parâmetro - Portes e Uco'!$A$13:$E$54,3,0),"")</f>
        <v>1119.7564107354196</v>
      </c>
      <c r="G513" s="200">
        <v>4</v>
      </c>
      <c r="H513" s="199">
        <f>VLOOKUP(G513,'Parâmetro - Portes e Uco'!$B$19:$E$46,4,0)</f>
        <v>660.37</v>
      </c>
      <c r="I513" s="196"/>
      <c r="J513" s="202">
        <v>0</v>
      </c>
      <c r="K513" s="202"/>
      <c r="L513" s="203"/>
      <c r="M513" s="204"/>
      <c r="N513" s="199"/>
      <c r="O513" s="201">
        <v>1</v>
      </c>
      <c r="P513" s="199">
        <f>F513*30%</f>
        <v>335.92692322062589</v>
      </c>
      <c r="Q513" s="205">
        <f t="shared" si="22"/>
        <v>2116.0533339560452</v>
      </c>
    </row>
    <row r="514" spans="1:17" x14ac:dyDescent="0.25">
      <c r="A514" s="207" t="s">
        <v>4754</v>
      </c>
      <c r="B514" s="196">
        <v>30208068</v>
      </c>
      <c r="C514" s="197" t="s">
        <v>341</v>
      </c>
      <c r="D514" s="196" t="s">
        <v>3694</v>
      </c>
      <c r="E514" s="198"/>
      <c r="F514" s="199">
        <f>IF(D514 &lt;&gt; "",VLOOKUP(D514,'Parâmetro - Portes e Uco'!$A$13:$E$54,3,0),"")</f>
        <v>1324.5505130037554</v>
      </c>
      <c r="G514" s="200">
        <v>5</v>
      </c>
      <c r="H514" s="199">
        <f>VLOOKUP(G514,'Parâmetro - Portes e Uco'!$B$19:$E$46,4,0)</f>
        <v>1021.47</v>
      </c>
      <c r="I514" s="196"/>
      <c r="J514" s="202">
        <v>0</v>
      </c>
      <c r="K514" s="202"/>
      <c r="L514" s="203"/>
      <c r="M514" s="204"/>
      <c r="N514" s="199"/>
      <c r="O514" s="201">
        <v>2</v>
      </c>
      <c r="P514" s="199">
        <f>(F514*30%)+(F514*20%)</f>
        <v>662.27525650187772</v>
      </c>
      <c r="Q514" s="205">
        <f t="shared" si="22"/>
        <v>3008.2957695056334</v>
      </c>
    </row>
    <row r="515" spans="1:17" ht="30" x14ac:dyDescent="0.25">
      <c r="A515" s="207" t="s">
        <v>4754</v>
      </c>
      <c r="B515" s="196">
        <v>30208076</v>
      </c>
      <c r="C515" s="197" t="s">
        <v>342</v>
      </c>
      <c r="D515" s="196" t="s">
        <v>3693</v>
      </c>
      <c r="E515" s="198"/>
      <c r="F515" s="199">
        <f>IF(D515 &lt;&gt; "",VLOOKUP(D515,'Parâmetro - Portes e Uco'!$A$13:$E$54,3,0),"")</f>
        <v>1435.3515705876223</v>
      </c>
      <c r="G515" s="200">
        <v>5</v>
      </c>
      <c r="H515" s="199">
        <f>VLOOKUP(G515,'Parâmetro - Portes e Uco'!$B$19:$E$46,4,0)</f>
        <v>1021.47</v>
      </c>
      <c r="I515" s="196"/>
      <c r="J515" s="202">
        <v>0</v>
      </c>
      <c r="K515" s="202"/>
      <c r="L515" s="203"/>
      <c r="M515" s="204"/>
      <c r="N515" s="199"/>
      <c r="O515" s="201">
        <v>2</v>
      </c>
      <c r="P515" s="199">
        <f>(F515*30%)+(F515*20%)</f>
        <v>717.67578529381115</v>
      </c>
      <c r="Q515" s="205">
        <f t="shared" si="22"/>
        <v>3174.4973558814336</v>
      </c>
    </row>
    <row r="516" spans="1:17" ht="30" x14ac:dyDescent="0.25">
      <c r="A516" s="207" t="s">
        <v>4754</v>
      </c>
      <c r="B516" s="196">
        <v>30208084</v>
      </c>
      <c r="C516" s="197" t="s">
        <v>339</v>
      </c>
      <c r="D516" s="196" t="s">
        <v>3697</v>
      </c>
      <c r="E516" s="198"/>
      <c r="F516" s="199">
        <f>IF(D516 &lt;&gt; "",VLOOKUP(D516,'Parâmetro - Portes e Uco'!$A$13:$E$54,3,0),"")</f>
        <v>1593.1491505137235</v>
      </c>
      <c r="G516" s="200">
        <v>6</v>
      </c>
      <c r="H516" s="199">
        <f>VLOOKUP(G516,'Parâmetro - Portes e Uco'!$B$19:$E$46,4,0)</f>
        <v>1425.4</v>
      </c>
      <c r="I516" s="196"/>
      <c r="J516" s="202">
        <v>0</v>
      </c>
      <c r="K516" s="202"/>
      <c r="L516" s="203"/>
      <c r="M516" s="204"/>
      <c r="N516" s="199"/>
      <c r="O516" s="201">
        <v>3</v>
      </c>
      <c r="P516" s="223">
        <f>(F516*30%)+(F516*20%)+(F516*20%)</f>
        <v>1115.2044053596064</v>
      </c>
      <c r="Q516" s="205">
        <f t="shared" si="22"/>
        <v>4133.7535558733298</v>
      </c>
    </row>
    <row r="517" spans="1:17" ht="60" x14ac:dyDescent="0.25">
      <c r="A517" s="207" t="s">
        <v>4754</v>
      </c>
      <c r="B517" s="196">
        <v>30208092</v>
      </c>
      <c r="C517" s="197" t="s">
        <v>347</v>
      </c>
      <c r="D517" s="196" t="s">
        <v>3686</v>
      </c>
      <c r="E517" s="198"/>
      <c r="F517" s="199">
        <f>IF(D517 &lt;&gt; "",VLOOKUP(D517,'Parâmetro - Portes e Uco'!$A$13:$E$54,3,0),"")</f>
        <v>471.73171262118711</v>
      </c>
      <c r="G517" s="200">
        <v>2</v>
      </c>
      <c r="H517" s="199">
        <f>VLOOKUP(G517,'Parâmetro - Portes e Uco'!$B$19:$E$46,4,0)</f>
        <v>303.45</v>
      </c>
      <c r="I517" s="196"/>
      <c r="J517" s="202">
        <v>0</v>
      </c>
      <c r="K517" s="202"/>
      <c r="L517" s="203"/>
      <c r="M517" s="204"/>
      <c r="N517" s="199"/>
      <c r="O517" s="201">
        <v>1</v>
      </c>
      <c r="P517" s="199">
        <f>F517*30%</f>
        <v>141.51951378635613</v>
      </c>
      <c r="Q517" s="205">
        <f t="shared" si="22"/>
        <v>916.70122640754323</v>
      </c>
    </row>
    <row r="518" spans="1:17" ht="45" x14ac:dyDescent="0.25">
      <c r="A518" s="207" t="s">
        <v>4754</v>
      </c>
      <c r="B518" s="196">
        <v>30208106</v>
      </c>
      <c r="C518" s="197" t="s">
        <v>345</v>
      </c>
      <c r="D518" s="196" t="s">
        <v>3693</v>
      </c>
      <c r="E518" s="198"/>
      <c r="F518" s="199">
        <f>IF(D518 &lt;&gt; "",VLOOKUP(D518,'Parâmetro - Portes e Uco'!$A$13:$E$54,3,0),"")</f>
        <v>1435.3515705876223</v>
      </c>
      <c r="G518" s="200">
        <v>5</v>
      </c>
      <c r="H518" s="199">
        <f>VLOOKUP(G518,'Parâmetro - Portes e Uco'!$B$19:$E$46,4,0)</f>
        <v>1021.47</v>
      </c>
      <c r="I518" s="196"/>
      <c r="J518" s="202">
        <v>0</v>
      </c>
      <c r="K518" s="202"/>
      <c r="L518" s="203"/>
      <c r="M518" s="204"/>
      <c r="N518" s="199"/>
      <c r="O518" s="201">
        <v>2</v>
      </c>
      <c r="P518" s="199">
        <f>(F518*30%)+(F518*20%)</f>
        <v>717.67578529381115</v>
      </c>
      <c r="Q518" s="205">
        <f t="shared" si="22"/>
        <v>3174.4973558814336</v>
      </c>
    </row>
    <row r="519" spans="1:17" ht="45" x14ac:dyDescent="0.25">
      <c r="A519" s="207" t="s">
        <v>4754</v>
      </c>
      <c r="B519" s="196">
        <v>30208114</v>
      </c>
      <c r="C519" s="197" t="s">
        <v>346</v>
      </c>
      <c r="D519" s="196" t="s">
        <v>3697</v>
      </c>
      <c r="E519" s="198"/>
      <c r="F519" s="199">
        <f>IF(D519 &lt;&gt; "",VLOOKUP(D519,'Parâmetro - Portes e Uco'!$A$13:$E$54,3,0),"")</f>
        <v>1593.1491505137235</v>
      </c>
      <c r="G519" s="200">
        <v>6</v>
      </c>
      <c r="H519" s="199">
        <f>VLOOKUP(G519,'Parâmetro - Portes e Uco'!$B$19:$E$46,4,0)</f>
        <v>1425.4</v>
      </c>
      <c r="I519" s="196"/>
      <c r="J519" s="202">
        <v>0</v>
      </c>
      <c r="K519" s="202"/>
      <c r="L519" s="203"/>
      <c r="M519" s="204"/>
      <c r="N519" s="199"/>
      <c r="O519" s="201">
        <v>3</v>
      </c>
      <c r="P519" s="223">
        <f>(F519*30%)+(F519*20%)+(F519*20%)</f>
        <v>1115.2044053596064</v>
      </c>
      <c r="Q519" s="205">
        <f t="shared" si="22"/>
        <v>4133.7535558733298</v>
      </c>
    </row>
    <row r="520" spans="1:17" ht="45" x14ac:dyDescent="0.25">
      <c r="A520" s="207" t="s">
        <v>4754</v>
      </c>
      <c r="B520" s="196">
        <v>30208122</v>
      </c>
      <c r="C520" s="197" t="s">
        <v>348</v>
      </c>
      <c r="D520" s="196" t="s">
        <v>3697</v>
      </c>
      <c r="E520" s="198"/>
      <c r="F520" s="199">
        <f>IF(D520 &lt;&gt; "",VLOOKUP(D520,'Parâmetro - Portes e Uco'!$A$13:$E$54,3,0),"")</f>
        <v>1593.1491505137235</v>
      </c>
      <c r="G520" s="200">
        <v>4</v>
      </c>
      <c r="H520" s="199">
        <f>VLOOKUP(G520,'Parâmetro - Portes e Uco'!$B$19:$E$46,4,0)</f>
        <v>660.37</v>
      </c>
      <c r="I520" s="196"/>
      <c r="J520" s="202">
        <v>0</v>
      </c>
      <c r="K520" s="202"/>
      <c r="L520" s="203"/>
      <c r="M520" s="204"/>
      <c r="N520" s="199"/>
      <c r="O520" s="201">
        <v>1</v>
      </c>
      <c r="P520" s="199">
        <f>F520*30%</f>
        <v>477.94474515411702</v>
      </c>
      <c r="Q520" s="205">
        <f t="shared" si="22"/>
        <v>2731.4638956678405</v>
      </c>
    </row>
    <row r="521" spans="1:17" ht="90" x14ac:dyDescent="0.25">
      <c r="A521" s="207" t="s">
        <v>4754</v>
      </c>
      <c r="B521" s="196">
        <v>30208130</v>
      </c>
      <c r="C521" s="197" t="s">
        <v>4174</v>
      </c>
      <c r="D521" s="196" t="s">
        <v>3695</v>
      </c>
      <c r="E521" s="198"/>
      <c r="F521" s="199">
        <f>IF(D521 &lt;&gt; "",VLOOKUP(D521,'Parâmetro - Portes e Uco'!$A$13:$E$54,3,0),"")</f>
        <v>1685.4943507962917</v>
      </c>
      <c r="G521" s="200">
        <v>6</v>
      </c>
      <c r="H521" s="199">
        <f>VLOOKUP(G521,'Parâmetro - Portes e Uco'!$B$19:$E$46,4,0)</f>
        <v>1425.4</v>
      </c>
      <c r="I521" s="196"/>
      <c r="J521" s="202">
        <v>0</v>
      </c>
      <c r="K521" s="202"/>
      <c r="L521" s="203"/>
      <c r="M521" s="204"/>
      <c r="N521" s="199"/>
      <c r="O521" s="201">
        <v>3</v>
      </c>
      <c r="P521" s="223">
        <f>(F521*30%)+(F521*20%)+(F521*20%)</f>
        <v>1179.8460455574041</v>
      </c>
      <c r="Q521" s="205">
        <f t="shared" si="22"/>
        <v>4290.7403963536963</v>
      </c>
    </row>
    <row r="522" spans="1:17" s="28" customFormat="1" ht="30" x14ac:dyDescent="0.25">
      <c r="A522" s="209"/>
      <c r="B522" s="210">
        <v>30209005</v>
      </c>
      <c r="C522" s="193" t="s">
        <v>4175</v>
      </c>
      <c r="D522" s="211"/>
      <c r="E522" s="210"/>
      <c r="F522" s="211"/>
      <c r="G522" s="211"/>
      <c r="H522" s="211"/>
      <c r="I522" s="211"/>
      <c r="J522" s="211"/>
      <c r="K522" s="211"/>
      <c r="L522" s="211"/>
      <c r="M522" s="211"/>
      <c r="N522" s="211"/>
      <c r="O522" s="211"/>
      <c r="P522" s="211"/>
      <c r="Q522" s="211"/>
    </row>
    <row r="523" spans="1:17" ht="30" x14ac:dyDescent="0.25">
      <c r="A523" s="207" t="s">
        <v>4754</v>
      </c>
      <c r="B523" s="196">
        <v>30209013</v>
      </c>
      <c r="C523" s="197" t="s">
        <v>353</v>
      </c>
      <c r="D523" s="196" t="s">
        <v>3694</v>
      </c>
      <c r="E523" s="198"/>
      <c r="F523" s="199">
        <f>IF(D523 &lt;&gt; "",VLOOKUP(D523,'Parâmetro - Portes e Uco'!$A$13:$E$54,3,0),"")</f>
        <v>1324.5505130037554</v>
      </c>
      <c r="G523" s="200">
        <v>5</v>
      </c>
      <c r="H523" s="199">
        <f>VLOOKUP(G523,'Parâmetro - Portes e Uco'!$B$19:$E$46,4,0)</f>
        <v>1021.47</v>
      </c>
      <c r="I523" s="196"/>
      <c r="J523" s="202">
        <v>0</v>
      </c>
      <c r="K523" s="202"/>
      <c r="L523" s="203"/>
      <c r="M523" s="204"/>
      <c r="N523" s="199"/>
      <c r="O523" s="201">
        <v>2</v>
      </c>
      <c r="P523" s="199">
        <f>(F523*30%)+(F523*20%)</f>
        <v>662.27525650187772</v>
      </c>
      <c r="Q523" s="205">
        <f>F523+H523+K523+N523+P523</f>
        <v>3008.2957695056334</v>
      </c>
    </row>
    <row r="524" spans="1:17" ht="30" x14ac:dyDescent="0.25">
      <c r="A524" s="207" t="s">
        <v>4754</v>
      </c>
      <c r="B524" s="196">
        <v>30209021</v>
      </c>
      <c r="C524" s="197" t="s">
        <v>351</v>
      </c>
      <c r="D524" s="196" t="s">
        <v>3685</v>
      </c>
      <c r="E524" s="198"/>
      <c r="F524" s="199">
        <f>IF(D524 &lt;&gt; "",VLOOKUP(D524,'Parâmetro - Portes e Uco'!$A$13:$E$54,3,0),"")</f>
        <v>1233.8795226335199</v>
      </c>
      <c r="G524" s="200">
        <v>5</v>
      </c>
      <c r="H524" s="199">
        <f>VLOOKUP(G524,'Parâmetro - Portes e Uco'!$B$19:$E$46,4,0)</f>
        <v>1021.47</v>
      </c>
      <c r="I524" s="196"/>
      <c r="J524" s="202">
        <v>0</v>
      </c>
      <c r="K524" s="202"/>
      <c r="L524" s="203"/>
      <c r="M524" s="204"/>
      <c r="N524" s="199"/>
      <c r="O524" s="201">
        <v>2</v>
      </c>
      <c r="P524" s="199">
        <f>(F524*30%)+(F524*20%)</f>
        <v>616.93976131675993</v>
      </c>
      <c r="Q524" s="205">
        <f>F524+H524+K524+N524+P524</f>
        <v>2872.2892839502797</v>
      </c>
    </row>
    <row r="525" spans="1:17" ht="30" x14ac:dyDescent="0.25">
      <c r="A525" s="207" t="s">
        <v>4754</v>
      </c>
      <c r="B525" s="196">
        <v>30209030</v>
      </c>
      <c r="C525" s="197" t="s">
        <v>352</v>
      </c>
      <c r="D525" s="196" t="s">
        <v>3688</v>
      </c>
      <c r="E525" s="198"/>
      <c r="F525" s="199">
        <f>IF(D525 &lt;&gt; "",VLOOKUP(D525,'Parâmetro - Portes e Uco'!$A$13:$E$54,3,0),"")</f>
        <v>1024.0627906281875</v>
      </c>
      <c r="G525" s="200">
        <v>3</v>
      </c>
      <c r="H525" s="199">
        <f>VLOOKUP(G525,'Parâmetro - Portes e Uco'!$B$19:$E$46,4,0)</f>
        <v>446.65</v>
      </c>
      <c r="I525" s="196"/>
      <c r="J525" s="202">
        <v>0</v>
      </c>
      <c r="K525" s="202"/>
      <c r="L525" s="203"/>
      <c r="M525" s="204"/>
      <c r="N525" s="199"/>
      <c r="O525" s="201">
        <v>1</v>
      </c>
      <c r="P525" s="199">
        <f>F525*30%</f>
        <v>307.21883718845623</v>
      </c>
      <c r="Q525" s="205">
        <f>F525+H525+K525+N525+P525</f>
        <v>1777.9316278166439</v>
      </c>
    </row>
    <row r="526" spans="1:17" x14ac:dyDescent="0.25">
      <c r="A526" s="207" t="s">
        <v>4754</v>
      </c>
      <c r="B526" s="196">
        <v>30209048</v>
      </c>
      <c r="C526" s="197" t="s">
        <v>350</v>
      </c>
      <c r="D526" s="196" t="s">
        <v>3693</v>
      </c>
      <c r="E526" s="198"/>
      <c r="F526" s="199">
        <f>IF(D526 &lt;&gt; "",VLOOKUP(D526,'Parâmetro - Portes e Uco'!$A$13:$E$54,3,0),"")</f>
        <v>1435.3515705876223</v>
      </c>
      <c r="G526" s="200">
        <v>5</v>
      </c>
      <c r="H526" s="199">
        <f>VLOOKUP(G526,'Parâmetro - Portes e Uco'!$B$19:$E$46,4,0)</f>
        <v>1021.47</v>
      </c>
      <c r="I526" s="196"/>
      <c r="J526" s="202">
        <v>0</v>
      </c>
      <c r="K526" s="202"/>
      <c r="L526" s="203"/>
      <c r="M526" s="204"/>
      <c r="N526" s="199"/>
      <c r="O526" s="201">
        <v>2</v>
      </c>
      <c r="P526" s="199">
        <f>(F526*30%)+(F526*20%)</f>
        <v>717.67578529381115</v>
      </c>
      <c r="Q526" s="205">
        <f>F526+H526+K526+N526+P526</f>
        <v>3174.4973558814336</v>
      </c>
    </row>
    <row r="527" spans="1:17" ht="60" x14ac:dyDescent="0.25">
      <c r="A527" s="207" t="s">
        <v>4754</v>
      </c>
      <c r="B527" s="196">
        <v>30209056</v>
      </c>
      <c r="C527" s="197" t="s">
        <v>349</v>
      </c>
      <c r="D527" s="196" t="s">
        <v>3693</v>
      </c>
      <c r="E527" s="198"/>
      <c r="F527" s="199">
        <f>IF(D527 &lt;&gt; "",VLOOKUP(D527,'Parâmetro - Portes e Uco'!$A$13:$E$54,3,0),"")</f>
        <v>1435.3515705876223</v>
      </c>
      <c r="G527" s="200">
        <v>5</v>
      </c>
      <c r="H527" s="199">
        <f>VLOOKUP(G527,'Parâmetro - Portes e Uco'!$B$19:$E$46,4,0)</f>
        <v>1021.47</v>
      </c>
      <c r="I527" s="196"/>
      <c r="J527" s="202">
        <v>0</v>
      </c>
      <c r="K527" s="202"/>
      <c r="L527" s="203"/>
      <c r="M527" s="204"/>
      <c r="N527" s="199"/>
      <c r="O527" s="201">
        <v>2</v>
      </c>
      <c r="P527" s="199">
        <f>(F527*30%)+(F527*20%)</f>
        <v>717.67578529381115</v>
      </c>
      <c r="Q527" s="205">
        <f>F527+H527+K527+N527+P527</f>
        <v>3174.4973558814336</v>
      </c>
    </row>
    <row r="528" spans="1:17" x14ac:dyDescent="0.25">
      <c r="A528" s="206"/>
      <c r="B528" s="224">
        <v>30210003</v>
      </c>
      <c r="C528" s="316" t="s">
        <v>3776</v>
      </c>
      <c r="D528" s="317"/>
      <c r="E528" s="317"/>
      <c r="F528" s="317"/>
      <c r="G528" s="317"/>
      <c r="H528" s="317"/>
      <c r="I528" s="317"/>
      <c r="J528" s="317"/>
      <c r="K528" s="317"/>
      <c r="L528" s="317"/>
      <c r="M528" s="317"/>
      <c r="N528" s="317"/>
      <c r="O528" s="317"/>
      <c r="P528" s="317"/>
      <c r="Q528" s="318"/>
    </row>
    <row r="529" spans="1:17" ht="45" x14ac:dyDescent="0.25">
      <c r="A529" s="207" t="s">
        <v>4754</v>
      </c>
      <c r="B529" s="196">
        <v>30210011</v>
      </c>
      <c r="C529" s="197" t="s">
        <v>357</v>
      </c>
      <c r="D529" s="196" t="s">
        <v>3687</v>
      </c>
      <c r="E529" s="198"/>
      <c r="F529" s="199">
        <f>IF(D529 &lt;&gt; "",VLOOKUP(D529,'Parâmetro - Portes e Uco'!$A$13:$E$54,3,0),"")</f>
        <v>1119.7564107354196</v>
      </c>
      <c r="G529" s="200">
        <v>5</v>
      </c>
      <c r="H529" s="199">
        <f>VLOOKUP(G529,'Parâmetro - Portes e Uco'!$B$19:$E$46,4,0)</f>
        <v>1021.47</v>
      </c>
      <c r="I529" s="196"/>
      <c r="J529" s="202">
        <v>0</v>
      </c>
      <c r="K529" s="202"/>
      <c r="L529" s="203"/>
      <c r="M529" s="204"/>
      <c r="N529" s="199"/>
      <c r="O529" s="201">
        <v>1</v>
      </c>
      <c r="P529" s="199">
        <f>F529*30%</f>
        <v>335.92692322062589</v>
      </c>
      <c r="Q529" s="205">
        <f t="shared" ref="Q529:Q540" si="23">F529+H529+K529+N529+P529</f>
        <v>2477.1533339560456</v>
      </c>
    </row>
    <row r="530" spans="1:17" ht="75" x14ac:dyDescent="0.25">
      <c r="A530" s="207" t="s">
        <v>4754</v>
      </c>
      <c r="B530" s="196">
        <v>30210020</v>
      </c>
      <c r="C530" s="197" t="s">
        <v>354</v>
      </c>
      <c r="D530" s="196" t="s">
        <v>3687</v>
      </c>
      <c r="E530" s="198"/>
      <c r="F530" s="199">
        <f>IF(D530 &lt;&gt; "",VLOOKUP(D530,'Parâmetro - Portes e Uco'!$A$13:$E$54,3,0),"")</f>
        <v>1119.7564107354196</v>
      </c>
      <c r="G530" s="200">
        <v>5</v>
      </c>
      <c r="H530" s="199">
        <f>VLOOKUP(G530,'Parâmetro - Portes e Uco'!$B$19:$E$46,4,0)</f>
        <v>1021.47</v>
      </c>
      <c r="I530" s="196"/>
      <c r="J530" s="202">
        <v>0</v>
      </c>
      <c r="K530" s="202"/>
      <c r="L530" s="203"/>
      <c r="M530" s="204"/>
      <c r="N530" s="199"/>
      <c r="O530" s="201">
        <v>1</v>
      </c>
      <c r="P530" s="199">
        <f>F530*30%</f>
        <v>335.92692322062589</v>
      </c>
      <c r="Q530" s="205">
        <f t="shared" si="23"/>
        <v>2477.1533339560456</v>
      </c>
    </row>
    <row r="531" spans="1:17" ht="75" x14ac:dyDescent="0.25">
      <c r="A531" s="207" t="s">
        <v>4754</v>
      </c>
      <c r="B531" s="196">
        <v>30210038</v>
      </c>
      <c r="C531" s="197" t="s">
        <v>359</v>
      </c>
      <c r="D531" s="196" t="s">
        <v>3687</v>
      </c>
      <c r="E531" s="198"/>
      <c r="F531" s="199">
        <f>IF(D531 &lt;&gt; "",VLOOKUP(D531,'Parâmetro - Portes e Uco'!$A$13:$E$54,3,0),"")</f>
        <v>1119.7564107354196</v>
      </c>
      <c r="G531" s="200">
        <v>5</v>
      </c>
      <c r="H531" s="199">
        <f>VLOOKUP(G531,'Parâmetro - Portes e Uco'!$B$19:$E$46,4,0)</f>
        <v>1021.47</v>
      </c>
      <c r="I531" s="196"/>
      <c r="J531" s="202">
        <v>0</v>
      </c>
      <c r="K531" s="202"/>
      <c r="L531" s="203"/>
      <c r="M531" s="204"/>
      <c r="N531" s="199"/>
      <c r="O531" s="201">
        <v>2</v>
      </c>
      <c r="P531" s="199">
        <f>(F531*30%)+(F531*20%)</f>
        <v>559.87820536770982</v>
      </c>
      <c r="Q531" s="205">
        <f t="shared" si="23"/>
        <v>2701.104616103129</v>
      </c>
    </row>
    <row r="532" spans="1:17" ht="75" x14ac:dyDescent="0.25">
      <c r="A532" s="207" t="s">
        <v>4754</v>
      </c>
      <c r="B532" s="196">
        <v>30210046</v>
      </c>
      <c r="C532" s="197" t="s">
        <v>361</v>
      </c>
      <c r="D532" s="196" t="s">
        <v>3687</v>
      </c>
      <c r="E532" s="198"/>
      <c r="F532" s="199">
        <f>IF(D532 &lt;&gt; "",VLOOKUP(D532,'Parâmetro - Portes e Uco'!$A$13:$E$54,3,0),"")</f>
        <v>1119.7564107354196</v>
      </c>
      <c r="G532" s="200">
        <v>5</v>
      </c>
      <c r="H532" s="199">
        <f>VLOOKUP(G532,'Parâmetro - Portes e Uco'!$B$19:$E$46,4,0)</f>
        <v>1021.47</v>
      </c>
      <c r="I532" s="196"/>
      <c r="J532" s="202">
        <v>0</v>
      </c>
      <c r="K532" s="202"/>
      <c r="L532" s="203"/>
      <c r="M532" s="204"/>
      <c r="N532" s="199"/>
      <c r="O532" s="201">
        <v>2</v>
      </c>
      <c r="P532" s="199">
        <f>(F532*30%)+(F532*20%)</f>
        <v>559.87820536770982</v>
      </c>
      <c r="Q532" s="205">
        <f t="shared" si="23"/>
        <v>2701.104616103129</v>
      </c>
    </row>
    <row r="533" spans="1:17" ht="75" x14ac:dyDescent="0.25">
      <c r="A533" s="207" t="s">
        <v>4754</v>
      </c>
      <c r="B533" s="196">
        <v>30210054</v>
      </c>
      <c r="C533" s="197" t="s">
        <v>358</v>
      </c>
      <c r="D533" s="196" t="s">
        <v>3689</v>
      </c>
      <c r="E533" s="198"/>
      <c r="F533" s="199">
        <f>IF(D533 &lt;&gt; "",VLOOKUP(D533,'Parâmetro - Portes e Uco'!$A$13:$E$54,3,0),"")</f>
        <v>2027.969148532314</v>
      </c>
      <c r="G533" s="200">
        <v>6</v>
      </c>
      <c r="H533" s="199">
        <f>VLOOKUP(G533,'Parâmetro - Portes e Uco'!$B$19:$E$46,4,0)</f>
        <v>1425.4</v>
      </c>
      <c r="I533" s="196"/>
      <c r="J533" s="202">
        <v>0</v>
      </c>
      <c r="K533" s="202"/>
      <c r="L533" s="203"/>
      <c r="M533" s="204"/>
      <c r="N533" s="199"/>
      <c r="O533" s="201">
        <v>2</v>
      </c>
      <c r="P533" s="199">
        <f>(F533*30%)+(F533*20%)</f>
        <v>1013.9845742661571</v>
      </c>
      <c r="Q533" s="205">
        <f t="shared" si="23"/>
        <v>4467.3537227984716</v>
      </c>
    </row>
    <row r="534" spans="1:17" ht="75" x14ac:dyDescent="0.25">
      <c r="A534" s="207" t="s">
        <v>4754</v>
      </c>
      <c r="B534" s="196">
        <v>30210062</v>
      </c>
      <c r="C534" s="197" t="s">
        <v>360</v>
      </c>
      <c r="D534" s="196" t="s">
        <v>3689</v>
      </c>
      <c r="E534" s="198"/>
      <c r="F534" s="199">
        <f>IF(D534 &lt;&gt; "",VLOOKUP(D534,'Parâmetro - Portes e Uco'!$A$13:$E$54,3,0),"")</f>
        <v>2027.969148532314</v>
      </c>
      <c r="G534" s="200">
        <v>6</v>
      </c>
      <c r="H534" s="199">
        <f>VLOOKUP(G534,'Parâmetro - Portes e Uco'!$B$19:$E$46,4,0)</f>
        <v>1425.4</v>
      </c>
      <c r="I534" s="196"/>
      <c r="J534" s="202">
        <v>0</v>
      </c>
      <c r="K534" s="202"/>
      <c r="L534" s="203"/>
      <c r="M534" s="204"/>
      <c r="N534" s="199"/>
      <c r="O534" s="201">
        <v>1</v>
      </c>
      <c r="P534" s="199">
        <f t="shared" ref="P534:P540" si="24">F534*30%</f>
        <v>608.39074455969421</v>
      </c>
      <c r="Q534" s="205">
        <f t="shared" si="23"/>
        <v>4061.7598930920085</v>
      </c>
    </row>
    <row r="535" spans="1:17" ht="45" x14ac:dyDescent="0.25">
      <c r="A535" s="207" t="s">
        <v>4754</v>
      </c>
      <c r="B535" s="196">
        <v>30210070</v>
      </c>
      <c r="C535" s="197" t="s">
        <v>363</v>
      </c>
      <c r="D535" s="196" t="s">
        <v>3688</v>
      </c>
      <c r="E535" s="198"/>
      <c r="F535" s="199">
        <f>IF(D535 &lt;&gt; "",VLOOKUP(D535,'Parâmetro - Portes e Uco'!$A$13:$E$54,3,0),"")</f>
        <v>1024.0627906281875</v>
      </c>
      <c r="G535" s="200">
        <v>6</v>
      </c>
      <c r="H535" s="199">
        <f>VLOOKUP(G535,'Parâmetro - Portes e Uco'!$B$19:$E$46,4,0)</f>
        <v>1425.4</v>
      </c>
      <c r="I535" s="196"/>
      <c r="J535" s="202">
        <v>0</v>
      </c>
      <c r="K535" s="202"/>
      <c r="L535" s="203"/>
      <c r="M535" s="204"/>
      <c r="N535" s="199"/>
      <c r="O535" s="201">
        <v>1</v>
      </c>
      <c r="P535" s="199">
        <f t="shared" si="24"/>
        <v>307.21883718845623</v>
      </c>
      <c r="Q535" s="205">
        <f t="shared" si="23"/>
        <v>2756.6816278166439</v>
      </c>
    </row>
    <row r="536" spans="1:17" ht="45" x14ac:dyDescent="0.25">
      <c r="A536" s="207" t="s">
        <v>4754</v>
      </c>
      <c r="B536" s="196">
        <v>30210089</v>
      </c>
      <c r="C536" s="197" t="s">
        <v>362</v>
      </c>
      <c r="D536" s="196" t="s">
        <v>3688</v>
      </c>
      <c r="E536" s="198"/>
      <c r="F536" s="199">
        <f>IF(D536 &lt;&gt; "",VLOOKUP(D536,'Parâmetro - Portes e Uco'!$A$13:$E$54,3,0),"")</f>
        <v>1024.0627906281875</v>
      </c>
      <c r="G536" s="200">
        <v>6</v>
      </c>
      <c r="H536" s="199">
        <f>VLOOKUP(G536,'Parâmetro - Portes e Uco'!$B$19:$E$46,4,0)</f>
        <v>1425.4</v>
      </c>
      <c r="I536" s="196"/>
      <c r="J536" s="202">
        <v>0</v>
      </c>
      <c r="K536" s="202"/>
      <c r="L536" s="203"/>
      <c r="M536" s="204"/>
      <c r="N536" s="199"/>
      <c r="O536" s="201">
        <v>1</v>
      </c>
      <c r="P536" s="199">
        <f t="shared" si="24"/>
        <v>307.21883718845623</v>
      </c>
      <c r="Q536" s="205">
        <f t="shared" si="23"/>
        <v>2756.6816278166439</v>
      </c>
    </row>
    <row r="537" spans="1:17" ht="45" x14ac:dyDescent="0.25">
      <c r="A537" s="207" t="s">
        <v>4754</v>
      </c>
      <c r="B537" s="196">
        <v>30210097</v>
      </c>
      <c r="C537" s="197" t="s">
        <v>364</v>
      </c>
      <c r="D537" s="196" t="s">
        <v>3688</v>
      </c>
      <c r="E537" s="198"/>
      <c r="F537" s="199">
        <f>IF(D537 &lt;&gt; "",VLOOKUP(D537,'Parâmetro - Portes e Uco'!$A$13:$E$54,3,0),"")</f>
        <v>1024.0627906281875</v>
      </c>
      <c r="G537" s="200">
        <v>6</v>
      </c>
      <c r="H537" s="199">
        <f>VLOOKUP(G537,'Parâmetro - Portes e Uco'!$B$19:$E$46,4,0)</f>
        <v>1425.4</v>
      </c>
      <c r="I537" s="196"/>
      <c r="J537" s="202">
        <v>0</v>
      </c>
      <c r="K537" s="202"/>
      <c r="L537" s="203"/>
      <c r="M537" s="204"/>
      <c r="N537" s="199"/>
      <c r="O537" s="201">
        <v>1</v>
      </c>
      <c r="P537" s="199">
        <f t="shared" si="24"/>
        <v>307.21883718845623</v>
      </c>
      <c r="Q537" s="205">
        <f t="shared" si="23"/>
        <v>2756.6816278166439</v>
      </c>
    </row>
    <row r="538" spans="1:17" ht="45" x14ac:dyDescent="0.25">
      <c r="A538" s="207" t="s">
        <v>4754</v>
      </c>
      <c r="B538" s="196">
        <v>30210100</v>
      </c>
      <c r="C538" s="197" t="s">
        <v>365</v>
      </c>
      <c r="D538" s="196" t="s">
        <v>3685</v>
      </c>
      <c r="E538" s="198"/>
      <c r="F538" s="199">
        <f>IF(D538 &lt;&gt; "",VLOOKUP(D538,'Parâmetro - Portes e Uco'!$A$13:$E$54,3,0),"")</f>
        <v>1233.8795226335199</v>
      </c>
      <c r="G538" s="200">
        <v>6</v>
      </c>
      <c r="H538" s="199">
        <f>VLOOKUP(G538,'Parâmetro - Portes e Uco'!$B$19:$E$46,4,0)</f>
        <v>1425.4</v>
      </c>
      <c r="I538" s="196"/>
      <c r="J538" s="202">
        <v>0</v>
      </c>
      <c r="K538" s="202"/>
      <c r="L538" s="203"/>
      <c r="M538" s="204"/>
      <c r="N538" s="199"/>
      <c r="O538" s="201">
        <v>1</v>
      </c>
      <c r="P538" s="199">
        <f t="shared" si="24"/>
        <v>370.16385679005595</v>
      </c>
      <c r="Q538" s="205">
        <f t="shared" si="23"/>
        <v>3029.4433794235761</v>
      </c>
    </row>
    <row r="539" spans="1:17" ht="30" x14ac:dyDescent="0.25">
      <c r="A539" s="207" t="s">
        <v>4754</v>
      </c>
      <c r="B539" s="196">
        <v>30210119</v>
      </c>
      <c r="C539" s="197" t="s">
        <v>356</v>
      </c>
      <c r="D539" s="196" t="s">
        <v>3673</v>
      </c>
      <c r="E539" s="198"/>
      <c r="F539" s="199">
        <f>IF(D539 &lt;&gt; "",VLOOKUP(D539,'Parâmetro - Portes e Uco'!$A$13:$E$54,3,0),"")</f>
        <v>283.71925774181733</v>
      </c>
      <c r="G539" s="200">
        <v>2</v>
      </c>
      <c r="H539" s="199">
        <f>VLOOKUP(G539,'Parâmetro - Portes e Uco'!$B$19:$E$46,4,0)</f>
        <v>303.45</v>
      </c>
      <c r="I539" s="196"/>
      <c r="J539" s="202">
        <v>0</v>
      </c>
      <c r="K539" s="202"/>
      <c r="L539" s="203"/>
      <c r="M539" s="204"/>
      <c r="N539" s="199"/>
      <c r="O539" s="201">
        <v>1</v>
      </c>
      <c r="P539" s="199">
        <f t="shared" si="24"/>
        <v>85.115777322545199</v>
      </c>
      <c r="Q539" s="205">
        <f t="shared" si="23"/>
        <v>672.28503506436255</v>
      </c>
    </row>
    <row r="540" spans="1:17" ht="30" x14ac:dyDescent="0.25">
      <c r="A540" s="207" t="s">
        <v>4754</v>
      </c>
      <c r="B540" s="196">
        <v>30210127</v>
      </c>
      <c r="C540" s="197" t="s">
        <v>355</v>
      </c>
      <c r="D540" s="196" t="s">
        <v>3670</v>
      </c>
      <c r="E540" s="198"/>
      <c r="F540" s="199">
        <f>IF(D540 &lt;&gt; "",VLOOKUP(D540,'Parâmetro - Portes e Uco'!$A$13:$E$54,3,0),"")</f>
        <v>238.38376255669928</v>
      </c>
      <c r="G540" s="200">
        <v>3</v>
      </c>
      <c r="H540" s="199">
        <f>VLOOKUP(G540,'Parâmetro - Portes e Uco'!$B$19:$E$46,4,0)</f>
        <v>446.65</v>
      </c>
      <c r="I540" s="196"/>
      <c r="J540" s="202">
        <v>0</v>
      </c>
      <c r="K540" s="202"/>
      <c r="L540" s="203"/>
      <c r="M540" s="204"/>
      <c r="N540" s="199"/>
      <c r="O540" s="201">
        <v>1</v>
      </c>
      <c r="P540" s="199">
        <f t="shared" si="24"/>
        <v>71.515128767009784</v>
      </c>
      <c r="Q540" s="205">
        <f t="shared" si="23"/>
        <v>756.54889132370897</v>
      </c>
    </row>
    <row r="541" spans="1:17" x14ac:dyDescent="0.25">
      <c r="A541" s="206"/>
      <c r="B541" s="224">
        <v>30211000</v>
      </c>
      <c r="C541" s="316" t="s">
        <v>3777</v>
      </c>
      <c r="D541" s="317"/>
      <c r="E541" s="317"/>
      <c r="F541" s="317"/>
      <c r="G541" s="317"/>
      <c r="H541" s="317"/>
      <c r="I541" s="317"/>
      <c r="J541" s="317"/>
      <c r="K541" s="317"/>
      <c r="L541" s="317"/>
      <c r="M541" s="317"/>
      <c r="N541" s="317"/>
      <c r="O541" s="317"/>
      <c r="P541" s="317"/>
      <c r="Q541" s="318"/>
    </row>
    <row r="542" spans="1:17" x14ac:dyDescent="0.25">
      <c r="A542" s="207" t="s">
        <v>4754</v>
      </c>
      <c r="B542" s="196">
        <v>30211018</v>
      </c>
      <c r="C542" s="197" t="s">
        <v>366</v>
      </c>
      <c r="D542" s="196" t="s">
        <v>3673</v>
      </c>
      <c r="E542" s="198"/>
      <c r="F542" s="199">
        <f>IF(D542 &lt;&gt; "",VLOOKUP(D542,'Parâmetro - Portes e Uco'!$A$13:$E$54,3,0),"")</f>
        <v>283.71925774181733</v>
      </c>
      <c r="G542" s="200">
        <v>1</v>
      </c>
      <c r="H542" s="199">
        <f>VLOOKUP(G542,'Parâmetro - Portes e Uco'!$B$19:$E$46,4,0)</f>
        <v>207.32</v>
      </c>
      <c r="I542" s="196"/>
      <c r="J542" s="202">
        <v>0</v>
      </c>
      <c r="K542" s="202"/>
      <c r="L542" s="203"/>
      <c r="M542" s="204"/>
      <c r="N542" s="199"/>
      <c r="O542" s="201">
        <v>1</v>
      </c>
      <c r="P542" s="199">
        <f>F542*30%</f>
        <v>85.115777322545199</v>
      </c>
      <c r="Q542" s="205">
        <f>F542+H542+K542+N542+P542</f>
        <v>576.15503506436255</v>
      </c>
    </row>
    <row r="543" spans="1:17" ht="45" x14ac:dyDescent="0.25">
      <c r="A543" s="207" t="s">
        <v>4754</v>
      </c>
      <c r="B543" s="196">
        <v>30211034</v>
      </c>
      <c r="C543" s="197" t="s">
        <v>369</v>
      </c>
      <c r="D543" s="196" t="s">
        <v>3687</v>
      </c>
      <c r="E543" s="198"/>
      <c r="F543" s="199">
        <f>IF(D543 &lt;&gt; "",VLOOKUP(D543,'Parâmetro - Portes e Uco'!$A$13:$E$54,3,0),"")</f>
        <v>1119.7564107354196</v>
      </c>
      <c r="G543" s="200">
        <v>5</v>
      </c>
      <c r="H543" s="199">
        <f>VLOOKUP(G543,'Parâmetro - Portes e Uco'!$B$19:$E$46,4,0)</f>
        <v>1021.47</v>
      </c>
      <c r="I543" s="196"/>
      <c r="J543" s="202">
        <v>0</v>
      </c>
      <c r="K543" s="202"/>
      <c r="L543" s="203"/>
      <c r="M543" s="204"/>
      <c r="N543" s="199"/>
      <c r="O543" s="201">
        <v>3</v>
      </c>
      <c r="P543" s="223">
        <f>(F543*30%)+(F543*20%)+(F543*20%)</f>
        <v>783.82948751479375</v>
      </c>
      <c r="Q543" s="205">
        <f>F543+H543+K543+N543+P543</f>
        <v>2925.0558982502134</v>
      </c>
    </row>
    <row r="544" spans="1:17" ht="60" x14ac:dyDescent="0.25">
      <c r="A544" s="207" t="s">
        <v>4754</v>
      </c>
      <c r="B544" s="196">
        <v>30211042</v>
      </c>
      <c r="C544" s="197" t="s">
        <v>367</v>
      </c>
      <c r="D544" s="196" t="s">
        <v>3687</v>
      </c>
      <c r="E544" s="198"/>
      <c r="F544" s="199">
        <f>IF(D544 &lt;&gt; "",VLOOKUP(D544,'Parâmetro - Portes e Uco'!$A$13:$E$54,3,0),"")</f>
        <v>1119.7564107354196</v>
      </c>
      <c r="G544" s="200">
        <v>4</v>
      </c>
      <c r="H544" s="199">
        <f>VLOOKUP(G544,'Parâmetro - Portes e Uco'!$B$19:$E$46,4,0)</f>
        <v>660.37</v>
      </c>
      <c r="I544" s="196"/>
      <c r="J544" s="202">
        <v>0</v>
      </c>
      <c r="K544" s="202"/>
      <c r="L544" s="203"/>
      <c r="M544" s="204"/>
      <c r="N544" s="199"/>
      <c r="O544" s="201">
        <v>2</v>
      </c>
      <c r="P544" s="199">
        <f>(F544*30%)+(F544*20%)</f>
        <v>559.87820536770982</v>
      </c>
      <c r="Q544" s="205">
        <f>F544+H544+K544+N544+P544</f>
        <v>2340.0046161031296</v>
      </c>
    </row>
    <row r="545" spans="1:17" x14ac:dyDescent="0.25">
      <c r="A545" s="207" t="s">
        <v>4754</v>
      </c>
      <c r="B545" s="196">
        <v>30211050</v>
      </c>
      <c r="C545" s="197" t="s">
        <v>368</v>
      </c>
      <c r="D545" s="196" t="s">
        <v>3694</v>
      </c>
      <c r="E545" s="198"/>
      <c r="F545" s="199">
        <f>IF(D545 &lt;&gt; "",VLOOKUP(D545,'Parâmetro - Portes e Uco'!$A$13:$E$54,3,0),"")</f>
        <v>1324.5505130037554</v>
      </c>
      <c r="G545" s="200">
        <v>5</v>
      </c>
      <c r="H545" s="199">
        <f>VLOOKUP(G545,'Parâmetro - Portes e Uco'!$B$19:$E$46,4,0)</f>
        <v>1021.47</v>
      </c>
      <c r="I545" s="196"/>
      <c r="J545" s="202">
        <v>0</v>
      </c>
      <c r="K545" s="202"/>
      <c r="L545" s="203"/>
      <c r="M545" s="204"/>
      <c r="N545" s="199"/>
      <c r="O545" s="201">
        <v>2</v>
      </c>
      <c r="P545" s="199">
        <f>(F545*30%)+(F545*20%)</f>
        <v>662.27525650187772</v>
      </c>
      <c r="Q545" s="205">
        <f>F545+H545+K545+N545+P545</f>
        <v>3008.2957695056334</v>
      </c>
    </row>
    <row r="546" spans="1:17" ht="60" x14ac:dyDescent="0.25">
      <c r="A546" s="207" t="s">
        <v>4752</v>
      </c>
      <c r="B546" s="196">
        <v>30211069</v>
      </c>
      <c r="C546" s="197" t="s">
        <v>3984</v>
      </c>
      <c r="D546" s="196" t="s">
        <v>3684</v>
      </c>
      <c r="E546" s="198">
        <v>0</v>
      </c>
      <c r="F546" s="199">
        <f>IF(D546 &lt;&gt; "",VLOOKUP(D546,'Parâmetro - Portes e Uco'!$A$13:$E$54,3,0),"")</f>
        <v>963.60667521122014</v>
      </c>
      <c r="G546" s="200">
        <v>6</v>
      </c>
      <c r="H546" s="199">
        <f>VLOOKUP(G546,'Parâmetro - Portes e Uco'!$B$19:$E$46,4,0)</f>
        <v>1425.4</v>
      </c>
      <c r="I546" s="196"/>
      <c r="J546" s="202">
        <v>0</v>
      </c>
      <c r="K546" s="202"/>
      <c r="L546" s="203"/>
      <c r="M546" s="204"/>
      <c r="N546" s="199"/>
      <c r="O546" s="201">
        <v>2</v>
      </c>
      <c r="P546" s="199">
        <f>(F546*30%)+(F546*20%)</f>
        <v>481.80333760561007</v>
      </c>
      <c r="Q546" s="205">
        <f>F546+H546+K546+N546+P546</f>
        <v>2870.8100128168303</v>
      </c>
    </row>
    <row r="547" spans="1:17" x14ac:dyDescent="0.25">
      <c r="A547" s="206"/>
      <c r="B547" s="224">
        <v>30212006</v>
      </c>
      <c r="C547" s="316" t="s">
        <v>3778</v>
      </c>
      <c r="D547" s="317"/>
      <c r="E547" s="317"/>
      <c r="F547" s="317"/>
      <c r="G547" s="317"/>
      <c r="H547" s="317"/>
      <c r="I547" s="317"/>
      <c r="J547" s="317"/>
      <c r="K547" s="317"/>
      <c r="L547" s="317"/>
      <c r="M547" s="317"/>
      <c r="N547" s="317"/>
      <c r="O547" s="317"/>
      <c r="P547" s="317"/>
      <c r="Q547" s="318"/>
    </row>
    <row r="548" spans="1:17" ht="30" x14ac:dyDescent="0.25">
      <c r="A548" s="207" t="s">
        <v>4754</v>
      </c>
      <c r="B548" s="196">
        <v>30212014</v>
      </c>
      <c r="C548" s="197" t="s">
        <v>370</v>
      </c>
      <c r="D548" s="196" t="s">
        <v>3682</v>
      </c>
      <c r="E548" s="198"/>
      <c r="F548" s="199">
        <f>IF(D548 &lt;&gt; "",VLOOKUP(D548,'Parâmetro - Portes e Uco'!$A$13:$E$54,3,0),"")</f>
        <v>802.43430995002416</v>
      </c>
      <c r="G548" s="200">
        <v>4</v>
      </c>
      <c r="H548" s="199">
        <f>VLOOKUP(G548,'Parâmetro - Portes e Uco'!$B$19:$E$46,4,0)</f>
        <v>660.37</v>
      </c>
      <c r="I548" s="196"/>
      <c r="J548" s="202">
        <v>0</v>
      </c>
      <c r="K548" s="202"/>
      <c r="L548" s="203"/>
      <c r="M548" s="204"/>
      <c r="N548" s="199"/>
      <c r="O548" s="201">
        <v>2</v>
      </c>
      <c r="P548" s="199">
        <f>(F548*30%)+(F548*20%)</f>
        <v>401.21715497501208</v>
      </c>
      <c r="Q548" s="205">
        <f t="shared" ref="Q548:Q566" si="25">F548+H548+K548+N548+P548</f>
        <v>1864.0214649250363</v>
      </c>
    </row>
    <row r="549" spans="1:17" ht="30" x14ac:dyDescent="0.25">
      <c r="A549" s="207" t="s">
        <v>4754</v>
      </c>
      <c r="B549" s="196">
        <v>30212022</v>
      </c>
      <c r="C549" s="197" t="s">
        <v>371</v>
      </c>
      <c r="D549" s="196" t="s">
        <v>3686</v>
      </c>
      <c r="E549" s="198"/>
      <c r="F549" s="199">
        <f>IF(D549 &lt;&gt; "",VLOOKUP(D549,'Parâmetro - Portes e Uco'!$A$13:$E$54,3,0),"")</f>
        <v>471.73171262118711</v>
      </c>
      <c r="G549" s="200">
        <v>2</v>
      </c>
      <c r="H549" s="199">
        <f>VLOOKUP(G549,'Parâmetro - Portes e Uco'!$B$19:$E$46,4,0)</f>
        <v>303.45</v>
      </c>
      <c r="I549" s="196"/>
      <c r="J549" s="202">
        <v>0</v>
      </c>
      <c r="K549" s="202"/>
      <c r="L549" s="203"/>
      <c r="M549" s="204"/>
      <c r="N549" s="199"/>
      <c r="O549" s="201">
        <v>1</v>
      </c>
      <c r="P549" s="199">
        <f>F549*30%</f>
        <v>141.51951378635613</v>
      </c>
      <c r="Q549" s="205">
        <f t="shared" si="25"/>
        <v>916.70122640754323</v>
      </c>
    </row>
    <row r="550" spans="1:17" ht="45" x14ac:dyDescent="0.25">
      <c r="A550" s="207" t="s">
        <v>4754</v>
      </c>
      <c r="B550" s="196">
        <v>30212030</v>
      </c>
      <c r="C550" s="197" t="s">
        <v>372</v>
      </c>
      <c r="D550" s="196" t="s">
        <v>3688</v>
      </c>
      <c r="E550" s="198"/>
      <c r="F550" s="199">
        <f>IF(D550 &lt;&gt; "",VLOOKUP(D550,'Parâmetro - Portes e Uco'!$A$13:$E$54,3,0),"")</f>
        <v>1024.0627906281875</v>
      </c>
      <c r="G550" s="200">
        <v>4</v>
      </c>
      <c r="H550" s="199">
        <f>VLOOKUP(G550,'Parâmetro - Portes e Uco'!$B$19:$E$46,4,0)</f>
        <v>660.37</v>
      </c>
      <c r="I550" s="196"/>
      <c r="J550" s="202">
        <v>0</v>
      </c>
      <c r="K550" s="202"/>
      <c r="L550" s="203"/>
      <c r="M550" s="204"/>
      <c r="N550" s="199"/>
      <c r="O550" s="201">
        <v>2</v>
      </c>
      <c r="P550" s="199">
        <f>(F550*30%)+(F550*20%)</f>
        <v>512.03139531409374</v>
      </c>
      <c r="Q550" s="205">
        <f t="shared" si="25"/>
        <v>2196.4641859422809</v>
      </c>
    </row>
    <row r="551" spans="1:17" ht="30" x14ac:dyDescent="0.25">
      <c r="A551" s="207" t="s">
        <v>4754</v>
      </c>
      <c r="B551" s="196">
        <v>30212049</v>
      </c>
      <c r="C551" s="197" t="s">
        <v>373</v>
      </c>
      <c r="D551" s="196" t="s">
        <v>3685</v>
      </c>
      <c r="E551" s="198"/>
      <c r="F551" s="199">
        <f>IF(D551 &lt;&gt; "",VLOOKUP(D551,'Parâmetro - Portes e Uco'!$A$13:$E$54,3,0),"")</f>
        <v>1233.8795226335199</v>
      </c>
      <c r="G551" s="200">
        <v>5</v>
      </c>
      <c r="H551" s="199">
        <f>VLOOKUP(G551,'Parâmetro - Portes e Uco'!$B$19:$E$46,4,0)</f>
        <v>1021.47</v>
      </c>
      <c r="I551" s="196"/>
      <c r="J551" s="202">
        <v>0</v>
      </c>
      <c r="K551" s="202"/>
      <c r="L551" s="203"/>
      <c r="M551" s="204"/>
      <c r="N551" s="199"/>
      <c r="O551" s="201">
        <v>2</v>
      </c>
      <c r="P551" s="199">
        <f>(F551*30%)+(F551*20%)</f>
        <v>616.93976131675993</v>
      </c>
      <c r="Q551" s="205">
        <f t="shared" si="25"/>
        <v>2872.2892839502797</v>
      </c>
    </row>
    <row r="552" spans="1:17" ht="45" x14ac:dyDescent="0.25">
      <c r="A552" s="207" t="s">
        <v>4754</v>
      </c>
      <c r="B552" s="196">
        <v>30212057</v>
      </c>
      <c r="C552" s="197" t="s">
        <v>374</v>
      </c>
      <c r="D552" s="196" t="s">
        <v>3682</v>
      </c>
      <c r="E552" s="198"/>
      <c r="F552" s="199">
        <f>IF(D552 &lt;&gt; "",VLOOKUP(D552,'Parâmetro - Portes e Uco'!$A$13:$E$54,3,0),"")</f>
        <v>802.43430995002416</v>
      </c>
      <c r="G552" s="200">
        <v>3</v>
      </c>
      <c r="H552" s="199">
        <f>VLOOKUP(G552,'Parâmetro - Portes e Uco'!$B$19:$E$46,4,0)</f>
        <v>446.65</v>
      </c>
      <c r="I552" s="196"/>
      <c r="J552" s="202">
        <v>0</v>
      </c>
      <c r="K552" s="202"/>
      <c r="L552" s="203"/>
      <c r="M552" s="204"/>
      <c r="N552" s="199"/>
      <c r="O552" s="201">
        <v>2</v>
      </c>
      <c r="P552" s="199">
        <f>(F552*30%)+(F552*20%)</f>
        <v>401.21715497501208</v>
      </c>
      <c r="Q552" s="205">
        <f t="shared" si="25"/>
        <v>1650.3014649250363</v>
      </c>
    </row>
    <row r="553" spans="1:17" ht="30" x14ac:dyDescent="0.25">
      <c r="A553" s="207" t="s">
        <v>4754</v>
      </c>
      <c r="B553" s="196">
        <v>30212065</v>
      </c>
      <c r="C553" s="197" t="s">
        <v>375</v>
      </c>
      <c r="D553" s="196" t="s">
        <v>3682</v>
      </c>
      <c r="E553" s="198"/>
      <c r="F553" s="199">
        <f>IF(D553 &lt;&gt; "",VLOOKUP(D553,'Parâmetro - Portes e Uco'!$A$13:$E$54,3,0),"")</f>
        <v>802.43430995002416</v>
      </c>
      <c r="G553" s="200">
        <v>3</v>
      </c>
      <c r="H553" s="199">
        <f>VLOOKUP(G553,'Parâmetro - Portes e Uco'!$B$19:$E$46,4,0)</f>
        <v>446.65</v>
      </c>
      <c r="I553" s="196"/>
      <c r="J553" s="202">
        <v>0</v>
      </c>
      <c r="K553" s="202"/>
      <c r="L553" s="203"/>
      <c r="M553" s="204"/>
      <c r="N553" s="199"/>
      <c r="O553" s="201">
        <v>1</v>
      </c>
      <c r="P553" s="199">
        <f>F553*30%</f>
        <v>240.73029298500722</v>
      </c>
      <c r="Q553" s="205">
        <f t="shared" si="25"/>
        <v>1489.8146029350314</v>
      </c>
    </row>
    <row r="554" spans="1:17" ht="30" x14ac:dyDescent="0.25">
      <c r="A554" s="207" t="s">
        <v>4754</v>
      </c>
      <c r="B554" s="196">
        <v>30212073</v>
      </c>
      <c r="C554" s="197" t="s">
        <v>376</v>
      </c>
      <c r="D554" s="196" t="s">
        <v>3682</v>
      </c>
      <c r="E554" s="198"/>
      <c r="F554" s="199">
        <f>IF(D554 &lt;&gt; "",VLOOKUP(D554,'Parâmetro - Portes e Uco'!$A$13:$E$54,3,0),"")</f>
        <v>802.43430995002416</v>
      </c>
      <c r="G554" s="200">
        <v>3</v>
      </c>
      <c r="H554" s="199">
        <f>VLOOKUP(G554,'Parâmetro - Portes e Uco'!$B$19:$E$46,4,0)</f>
        <v>446.65</v>
      </c>
      <c r="I554" s="196"/>
      <c r="J554" s="202">
        <v>0</v>
      </c>
      <c r="K554" s="202"/>
      <c r="L554" s="203"/>
      <c r="M554" s="204"/>
      <c r="N554" s="199"/>
      <c r="O554" s="201">
        <v>1</v>
      </c>
      <c r="P554" s="199">
        <f>F554*30%</f>
        <v>240.73029298500722</v>
      </c>
      <c r="Q554" s="205">
        <f t="shared" si="25"/>
        <v>1489.8146029350314</v>
      </c>
    </row>
    <row r="555" spans="1:17" ht="45" x14ac:dyDescent="0.25">
      <c r="A555" s="207" t="s">
        <v>4754</v>
      </c>
      <c r="B555" s="196">
        <v>30212081</v>
      </c>
      <c r="C555" s="197" t="s">
        <v>377</v>
      </c>
      <c r="D555" s="196" t="s">
        <v>3699</v>
      </c>
      <c r="E555" s="198"/>
      <c r="F555" s="199">
        <f>IF(D555 &lt;&gt; "",VLOOKUP(D555,'Parâmetro - Portes e Uco'!$A$13:$E$54,3,0),"")</f>
        <v>678.22639031228584</v>
      </c>
      <c r="G555" s="200">
        <v>3</v>
      </c>
      <c r="H555" s="199">
        <f>VLOOKUP(G555,'Parâmetro - Portes e Uco'!$B$19:$E$46,4,0)</f>
        <v>446.65</v>
      </c>
      <c r="I555" s="196"/>
      <c r="J555" s="202">
        <v>0</v>
      </c>
      <c r="K555" s="202"/>
      <c r="L555" s="203"/>
      <c r="M555" s="204"/>
      <c r="N555" s="199"/>
      <c r="O555" s="201">
        <v>2</v>
      </c>
      <c r="P555" s="199">
        <f>(F555*30%)+(F555*20%)</f>
        <v>339.11319515614292</v>
      </c>
      <c r="Q555" s="205">
        <f t="shared" si="25"/>
        <v>1463.9895854684287</v>
      </c>
    </row>
    <row r="556" spans="1:17" ht="30" x14ac:dyDescent="0.25">
      <c r="A556" s="207" t="s">
        <v>4754</v>
      </c>
      <c r="B556" s="196">
        <v>30212090</v>
      </c>
      <c r="C556" s="197" t="s">
        <v>378</v>
      </c>
      <c r="D556" s="196" t="s">
        <v>3686</v>
      </c>
      <c r="E556" s="198"/>
      <c r="F556" s="199">
        <f>IF(D556 &lt;&gt; "",VLOOKUP(D556,'Parâmetro - Portes e Uco'!$A$13:$E$54,3,0),"")</f>
        <v>471.73171262118711</v>
      </c>
      <c r="G556" s="200">
        <v>2</v>
      </c>
      <c r="H556" s="199">
        <f>VLOOKUP(G556,'Parâmetro - Portes e Uco'!$B$19:$E$46,4,0)</f>
        <v>303.45</v>
      </c>
      <c r="I556" s="196"/>
      <c r="J556" s="202">
        <v>0</v>
      </c>
      <c r="K556" s="202"/>
      <c r="L556" s="203"/>
      <c r="M556" s="204"/>
      <c r="N556" s="199"/>
      <c r="O556" s="201">
        <v>1</v>
      </c>
      <c r="P556" s="199">
        <f>F556*30%</f>
        <v>141.51951378635613</v>
      </c>
      <c r="Q556" s="205">
        <f t="shared" si="25"/>
        <v>916.70122640754323</v>
      </c>
    </row>
    <row r="557" spans="1:17" ht="30" x14ac:dyDescent="0.25">
      <c r="A557" s="207" t="s">
        <v>4754</v>
      </c>
      <c r="B557" s="196">
        <v>30212103</v>
      </c>
      <c r="C557" s="197" t="s">
        <v>379</v>
      </c>
      <c r="D557" s="196" t="s">
        <v>3674</v>
      </c>
      <c r="E557" s="198"/>
      <c r="F557" s="199">
        <f>IF(D557 &lt;&gt; "",VLOOKUP(D557,'Parâmetro - Portes e Uco'!$A$13:$E$54,3,0),"")</f>
        <v>208.11615658256991</v>
      </c>
      <c r="G557" s="200">
        <v>1</v>
      </c>
      <c r="H557" s="199">
        <f>VLOOKUP(G557,'Parâmetro - Portes e Uco'!$B$19:$E$46,4,0)</f>
        <v>207.32</v>
      </c>
      <c r="I557" s="196"/>
      <c r="J557" s="202">
        <v>0</v>
      </c>
      <c r="K557" s="202"/>
      <c r="L557" s="203"/>
      <c r="M557" s="204"/>
      <c r="N557" s="199"/>
      <c r="O557" s="201">
        <v>1</v>
      </c>
      <c r="P557" s="199">
        <f>F557*30%</f>
        <v>62.43484697477097</v>
      </c>
      <c r="Q557" s="205">
        <f t="shared" si="25"/>
        <v>477.87100355734083</v>
      </c>
    </row>
    <row r="558" spans="1:17" ht="30" x14ac:dyDescent="0.25">
      <c r="A558" s="207" t="s">
        <v>4754</v>
      </c>
      <c r="B558" s="196">
        <v>30212111</v>
      </c>
      <c r="C558" s="197" t="s">
        <v>380</v>
      </c>
      <c r="D558" s="196" t="s">
        <v>3695</v>
      </c>
      <c r="E558" s="198"/>
      <c r="F558" s="199">
        <f>IF(D558 &lt;&gt; "",VLOOKUP(D558,'Parâmetro - Portes e Uco'!$A$13:$E$54,3,0),"")</f>
        <v>1685.4943507962917</v>
      </c>
      <c r="G558" s="200">
        <v>5</v>
      </c>
      <c r="H558" s="199">
        <f>VLOOKUP(G558,'Parâmetro - Portes e Uco'!$B$19:$E$46,4,0)</f>
        <v>1021.47</v>
      </c>
      <c r="I558" s="196"/>
      <c r="J558" s="202">
        <v>0</v>
      </c>
      <c r="K558" s="202"/>
      <c r="L558" s="203"/>
      <c r="M558" s="204"/>
      <c r="N558" s="199"/>
      <c r="O558" s="201">
        <v>1</v>
      </c>
      <c r="P558" s="199">
        <f>F558*30%</f>
        <v>505.64830523888747</v>
      </c>
      <c r="Q558" s="205">
        <f t="shared" si="25"/>
        <v>3212.6126560351795</v>
      </c>
    </row>
    <row r="559" spans="1:17" ht="30" x14ac:dyDescent="0.25">
      <c r="A559" s="207" t="s">
        <v>4754</v>
      </c>
      <c r="B559" s="196">
        <v>30212120</v>
      </c>
      <c r="C559" s="197" t="s">
        <v>381</v>
      </c>
      <c r="D559" s="196" t="s">
        <v>3667</v>
      </c>
      <c r="E559" s="198"/>
      <c r="F559" s="199">
        <f>IF(D559 &lt;&gt; "",VLOOKUP(D559,'Parâmetro - Portes e Uco'!$A$13:$E$54,3,0),"")</f>
        <v>100.71624984422843</v>
      </c>
      <c r="G559" s="200"/>
      <c r="H559" s="201"/>
      <c r="I559" s="196"/>
      <c r="J559" s="202">
        <v>0</v>
      </c>
      <c r="K559" s="202"/>
      <c r="L559" s="203"/>
      <c r="M559" s="204"/>
      <c r="N559" s="199"/>
      <c r="O559" s="201">
        <v>0</v>
      </c>
      <c r="P559" s="201"/>
      <c r="Q559" s="205">
        <f t="shared" si="25"/>
        <v>100.71624984422843</v>
      </c>
    </row>
    <row r="560" spans="1:17" ht="30" x14ac:dyDescent="0.25">
      <c r="A560" s="207" t="s">
        <v>4754</v>
      </c>
      <c r="B560" s="196">
        <v>30212138</v>
      </c>
      <c r="C560" s="197" t="s">
        <v>382</v>
      </c>
      <c r="D560" s="196" t="s">
        <v>3685</v>
      </c>
      <c r="E560" s="198"/>
      <c r="F560" s="199">
        <f>IF(D560 &lt;&gt; "",VLOOKUP(D560,'Parâmetro - Portes e Uco'!$A$13:$E$54,3,0),"")</f>
        <v>1233.8795226335199</v>
      </c>
      <c r="G560" s="200">
        <v>5</v>
      </c>
      <c r="H560" s="199">
        <f>VLOOKUP(G560,'Parâmetro - Portes e Uco'!$B$19:$E$46,4,0)</f>
        <v>1021.47</v>
      </c>
      <c r="I560" s="196"/>
      <c r="J560" s="202">
        <v>0</v>
      </c>
      <c r="K560" s="202"/>
      <c r="L560" s="203"/>
      <c r="M560" s="204"/>
      <c r="N560" s="199"/>
      <c r="O560" s="201">
        <v>1</v>
      </c>
      <c r="P560" s="199">
        <f>F560*30%</f>
        <v>370.16385679005595</v>
      </c>
      <c r="Q560" s="205">
        <f t="shared" si="25"/>
        <v>2625.5133794235758</v>
      </c>
    </row>
    <row r="561" spans="1:17" ht="30" x14ac:dyDescent="0.25">
      <c r="A561" s="207" t="s">
        <v>4754</v>
      </c>
      <c r="B561" s="196">
        <v>30212146</v>
      </c>
      <c r="C561" s="197" t="s">
        <v>383</v>
      </c>
      <c r="D561" s="196" t="s">
        <v>3697</v>
      </c>
      <c r="E561" s="198"/>
      <c r="F561" s="199">
        <f>IF(D561 &lt;&gt; "",VLOOKUP(D561,'Parâmetro - Portes e Uco'!$A$13:$E$54,3,0),"")</f>
        <v>1593.1491505137235</v>
      </c>
      <c r="G561" s="200">
        <v>5</v>
      </c>
      <c r="H561" s="199">
        <f>VLOOKUP(G561,'Parâmetro - Portes e Uco'!$B$19:$E$46,4,0)</f>
        <v>1021.47</v>
      </c>
      <c r="I561" s="196"/>
      <c r="J561" s="202">
        <v>0</v>
      </c>
      <c r="K561" s="202"/>
      <c r="L561" s="203"/>
      <c r="M561" s="204"/>
      <c r="N561" s="199"/>
      <c r="O561" s="201">
        <v>2</v>
      </c>
      <c r="P561" s="199">
        <f>(F561*30%)+(F561*20%)</f>
        <v>796.57457525686175</v>
      </c>
      <c r="Q561" s="205">
        <f t="shared" si="25"/>
        <v>3411.1937257705854</v>
      </c>
    </row>
    <row r="562" spans="1:17" ht="30" x14ac:dyDescent="0.25">
      <c r="A562" s="207" t="s">
        <v>4754</v>
      </c>
      <c r="B562" s="196">
        <v>30212154</v>
      </c>
      <c r="C562" s="197" t="s">
        <v>384</v>
      </c>
      <c r="D562" s="196" t="s">
        <v>3688</v>
      </c>
      <c r="E562" s="198"/>
      <c r="F562" s="199">
        <f>IF(D562 &lt;&gt; "",VLOOKUP(D562,'Parâmetro - Portes e Uco'!$A$13:$E$54,3,0),"")</f>
        <v>1024.0627906281875</v>
      </c>
      <c r="G562" s="200">
        <v>5</v>
      </c>
      <c r="H562" s="199">
        <f>VLOOKUP(G562,'Parâmetro - Portes e Uco'!$B$19:$E$46,4,0)</f>
        <v>1021.47</v>
      </c>
      <c r="I562" s="196"/>
      <c r="J562" s="202">
        <v>0</v>
      </c>
      <c r="K562" s="202"/>
      <c r="L562" s="203"/>
      <c r="M562" s="204"/>
      <c r="N562" s="199"/>
      <c r="O562" s="201">
        <v>2</v>
      </c>
      <c r="P562" s="199">
        <f>(F562*30%)+(F562*20%)</f>
        <v>512.03139531409374</v>
      </c>
      <c r="Q562" s="205">
        <f t="shared" si="25"/>
        <v>2557.5641859422813</v>
      </c>
    </row>
    <row r="563" spans="1:17" ht="60" x14ac:dyDescent="0.25">
      <c r="A563" s="207" t="s">
        <v>4754</v>
      </c>
      <c r="B563" s="196">
        <v>30212162</v>
      </c>
      <c r="C563" s="197" t="s">
        <v>385</v>
      </c>
      <c r="D563" s="196" t="s">
        <v>3687</v>
      </c>
      <c r="E563" s="198"/>
      <c r="F563" s="199">
        <f>IF(D563 &lt;&gt; "",VLOOKUP(D563,'Parâmetro - Portes e Uco'!$A$13:$E$54,3,0),"")</f>
        <v>1119.7564107354196</v>
      </c>
      <c r="G563" s="200">
        <v>5</v>
      </c>
      <c r="H563" s="199">
        <f>VLOOKUP(G563,'Parâmetro - Portes e Uco'!$B$19:$E$46,4,0)</f>
        <v>1021.47</v>
      </c>
      <c r="I563" s="196"/>
      <c r="J563" s="202">
        <v>0</v>
      </c>
      <c r="K563" s="202"/>
      <c r="L563" s="203"/>
      <c r="M563" s="204"/>
      <c r="N563" s="199"/>
      <c r="O563" s="201">
        <v>1</v>
      </c>
      <c r="P563" s="199">
        <f>F563*30%</f>
        <v>335.92692322062589</v>
      </c>
      <c r="Q563" s="205">
        <f t="shared" si="25"/>
        <v>2477.1533339560456</v>
      </c>
    </row>
    <row r="564" spans="1:17" ht="30" x14ac:dyDescent="0.25">
      <c r="A564" s="207" t="s">
        <v>4754</v>
      </c>
      <c r="B564" s="196">
        <v>30212170</v>
      </c>
      <c r="C564" s="197" t="s">
        <v>386</v>
      </c>
      <c r="D564" s="196" t="s">
        <v>3688</v>
      </c>
      <c r="E564" s="198"/>
      <c r="F564" s="199">
        <f>IF(D564 &lt;&gt; "",VLOOKUP(D564,'Parâmetro - Portes e Uco'!$A$13:$E$54,3,0),"")</f>
        <v>1024.0627906281875</v>
      </c>
      <c r="G564" s="200">
        <v>4</v>
      </c>
      <c r="H564" s="199">
        <f>VLOOKUP(G564,'Parâmetro - Portes e Uco'!$B$19:$E$46,4,0)</f>
        <v>660.37</v>
      </c>
      <c r="I564" s="196"/>
      <c r="J564" s="202">
        <v>0</v>
      </c>
      <c r="K564" s="202"/>
      <c r="L564" s="203"/>
      <c r="M564" s="204"/>
      <c r="N564" s="199"/>
      <c r="O564" s="201">
        <v>1</v>
      </c>
      <c r="P564" s="199">
        <f>F564*30%</f>
        <v>307.21883718845623</v>
      </c>
      <c r="Q564" s="205">
        <f t="shared" si="25"/>
        <v>1991.6516278166437</v>
      </c>
    </row>
    <row r="565" spans="1:17" ht="30" x14ac:dyDescent="0.25">
      <c r="A565" s="207" t="s">
        <v>4754</v>
      </c>
      <c r="B565" s="196">
        <v>30212189</v>
      </c>
      <c r="C565" s="197" t="s">
        <v>387</v>
      </c>
      <c r="D565" s="196" t="s">
        <v>3682</v>
      </c>
      <c r="E565" s="198"/>
      <c r="F565" s="199">
        <f>IF(D565 &lt;&gt; "",VLOOKUP(D565,'Parâmetro - Portes e Uco'!$A$13:$E$54,3,0),"")</f>
        <v>802.43430995002416</v>
      </c>
      <c r="G565" s="200">
        <v>4</v>
      </c>
      <c r="H565" s="199">
        <f>VLOOKUP(G565,'Parâmetro - Portes e Uco'!$B$19:$E$46,4,0)</f>
        <v>660.37</v>
      </c>
      <c r="I565" s="196"/>
      <c r="J565" s="202">
        <v>0</v>
      </c>
      <c r="K565" s="202"/>
      <c r="L565" s="203"/>
      <c r="M565" s="204"/>
      <c r="N565" s="199"/>
      <c r="O565" s="201">
        <v>2</v>
      </c>
      <c r="P565" s="199">
        <f>(F565*30%)+(F565*20%)</f>
        <v>401.21715497501208</v>
      </c>
      <c r="Q565" s="205">
        <f t="shared" si="25"/>
        <v>1864.0214649250363</v>
      </c>
    </row>
    <row r="566" spans="1:17" ht="45" x14ac:dyDescent="0.25">
      <c r="A566" s="207" t="s">
        <v>4754</v>
      </c>
      <c r="B566" s="196">
        <v>30212197</v>
      </c>
      <c r="C566" s="197" t="s">
        <v>388</v>
      </c>
      <c r="D566" s="196" t="s">
        <v>3671</v>
      </c>
      <c r="E566" s="198"/>
      <c r="F566" s="199">
        <f>IF(D566 &lt;&gt; "",VLOOKUP(D566,'Parâmetro - Portes e Uco'!$A$13:$E$54,3,0),"")</f>
        <v>407.94036013477069</v>
      </c>
      <c r="G566" s="200">
        <v>3</v>
      </c>
      <c r="H566" s="199">
        <f>VLOOKUP(G566,'Parâmetro - Portes e Uco'!$B$19:$E$46,4,0)</f>
        <v>446.65</v>
      </c>
      <c r="I566" s="196"/>
      <c r="J566" s="202">
        <v>0</v>
      </c>
      <c r="K566" s="202"/>
      <c r="L566" s="203"/>
      <c r="M566" s="204"/>
      <c r="N566" s="199"/>
      <c r="O566" s="201">
        <v>1</v>
      </c>
      <c r="P566" s="199">
        <f>F566*30%</f>
        <v>122.38210804043121</v>
      </c>
      <c r="Q566" s="205">
        <f t="shared" si="25"/>
        <v>976.97246817520181</v>
      </c>
    </row>
    <row r="567" spans="1:17" x14ac:dyDescent="0.25">
      <c r="A567" s="206"/>
      <c r="B567" s="224">
        <v>30213002</v>
      </c>
      <c r="C567" s="316" t="s">
        <v>3779</v>
      </c>
      <c r="D567" s="317"/>
      <c r="E567" s="317"/>
      <c r="F567" s="317"/>
      <c r="G567" s="317"/>
      <c r="H567" s="317"/>
      <c r="I567" s="317"/>
      <c r="J567" s="317"/>
      <c r="K567" s="317"/>
      <c r="L567" s="317"/>
      <c r="M567" s="317"/>
      <c r="N567" s="317"/>
      <c r="O567" s="317"/>
      <c r="P567" s="317"/>
      <c r="Q567" s="318"/>
    </row>
    <row r="568" spans="1:17" x14ac:dyDescent="0.25">
      <c r="A568" s="207" t="s">
        <v>4754</v>
      </c>
      <c r="B568" s="196">
        <v>30213010</v>
      </c>
      <c r="C568" s="197" t="s">
        <v>389</v>
      </c>
      <c r="D568" s="196" t="s">
        <v>3668</v>
      </c>
      <c r="E568" s="198"/>
      <c r="F568" s="199">
        <f>IF(D568 &lt;&gt; "",VLOOKUP(D568,'Parâmetro - Portes e Uco'!$A$13:$E$54,3,0),"")</f>
        <v>162.8729406839584</v>
      </c>
      <c r="G568" s="200"/>
      <c r="H568" s="201"/>
      <c r="I568" s="196"/>
      <c r="J568" s="202">
        <v>0</v>
      </c>
      <c r="K568" s="202"/>
      <c r="L568" s="203"/>
      <c r="M568" s="204"/>
      <c r="N568" s="199"/>
      <c r="O568" s="201">
        <v>0</v>
      </c>
      <c r="P568" s="201"/>
      <c r="Q568" s="205">
        <f>F568+H568+K568+N568+P568</f>
        <v>162.8729406839584</v>
      </c>
    </row>
    <row r="569" spans="1:17" ht="45" x14ac:dyDescent="0.25">
      <c r="A569" s="207" t="s">
        <v>4754</v>
      </c>
      <c r="B569" s="196">
        <v>30213029</v>
      </c>
      <c r="C569" s="197" t="s">
        <v>390</v>
      </c>
      <c r="D569" s="196" t="s">
        <v>3693</v>
      </c>
      <c r="E569" s="198"/>
      <c r="F569" s="199">
        <f>IF(D569 &lt;&gt; "",VLOOKUP(D569,'Parâmetro - Portes e Uco'!$A$13:$E$54,3,0),"")</f>
        <v>1435.3515705876223</v>
      </c>
      <c r="G569" s="200">
        <v>5</v>
      </c>
      <c r="H569" s="199">
        <f>VLOOKUP(G569,'Parâmetro - Portes e Uco'!$B$19:$E$46,4,0)</f>
        <v>1021.47</v>
      </c>
      <c r="I569" s="196"/>
      <c r="J569" s="202">
        <v>0</v>
      </c>
      <c r="K569" s="202"/>
      <c r="L569" s="203"/>
      <c r="M569" s="204"/>
      <c r="N569" s="199"/>
      <c r="O569" s="201">
        <v>3</v>
      </c>
      <c r="P569" s="223">
        <f>(F569*30%)+(F569*20%)+(F569*20%)</f>
        <v>1004.7460994113355</v>
      </c>
      <c r="Q569" s="205">
        <f>F569+H569+K569+N569+P569</f>
        <v>3461.5676699989581</v>
      </c>
    </row>
    <row r="570" spans="1:17" ht="30" x14ac:dyDescent="0.25">
      <c r="A570" s="207" t="s">
        <v>4754</v>
      </c>
      <c r="B570" s="196">
        <v>30213037</v>
      </c>
      <c r="C570" s="197" t="s">
        <v>391</v>
      </c>
      <c r="D570" s="196" t="s">
        <v>3671</v>
      </c>
      <c r="E570" s="198"/>
      <c r="F570" s="199">
        <f>IF(D570 &lt;&gt; "",VLOOKUP(D570,'Parâmetro - Portes e Uco'!$A$13:$E$54,3,0),"")</f>
        <v>407.94036013477069</v>
      </c>
      <c r="G570" s="200">
        <v>4</v>
      </c>
      <c r="H570" s="199">
        <f>VLOOKUP(G570,'Parâmetro - Portes e Uco'!$B$19:$E$46,4,0)</f>
        <v>660.37</v>
      </c>
      <c r="I570" s="196"/>
      <c r="J570" s="202">
        <v>0</v>
      </c>
      <c r="K570" s="202"/>
      <c r="L570" s="203"/>
      <c r="M570" s="204"/>
      <c r="N570" s="199"/>
      <c r="O570" s="201">
        <v>2</v>
      </c>
      <c r="P570" s="199">
        <f>(F570*30%)+(F570*20%)</f>
        <v>203.97018006738534</v>
      </c>
      <c r="Q570" s="205">
        <f>F570+H570+K570+N570+P570</f>
        <v>1272.2805402021561</v>
      </c>
    </row>
    <row r="571" spans="1:17" x14ac:dyDescent="0.25">
      <c r="A571" s="207" t="s">
        <v>4754</v>
      </c>
      <c r="B571" s="196">
        <v>30213045</v>
      </c>
      <c r="C571" s="197" t="s">
        <v>392</v>
      </c>
      <c r="D571" s="196" t="s">
        <v>3682</v>
      </c>
      <c r="E571" s="198"/>
      <c r="F571" s="199">
        <f>IF(D571 &lt;&gt; "",VLOOKUP(D571,'Parâmetro - Portes e Uco'!$A$13:$E$54,3,0),"")</f>
        <v>802.43430995002416</v>
      </c>
      <c r="G571" s="200">
        <v>4</v>
      </c>
      <c r="H571" s="199">
        <f>VLOOKUP(G571,'Parâmetro - Portes e Uco'!$B$19:$E$46,4,0)</f>
        <v>660.37</v>
      </c>
      <c r="I571" s="196"/>
      <c r="J571" s="202">
        <v>0</v>
      </c>
      <c r="K571" s="202"/>
      <c r="L571" s="203"/>
      <c r="M571" s="204"/>
      <c r="N571" s="199"/>
      <c r="O571" s="201">
        <v>2</v>
      </c>
      <c r="P571" s="199">
        <f>(F571*30%)+(F571*20%)</f>
        <v>401.21715497501208</v>
      </c>
      <c r="Q571" s="205">
        <f>F571+H571+K571+N571+P571</f>
        <v>1864.0214649250363</v>
      </c>
    </row>
    <row r="572" spans="1:17" x14ac:dyDescent="0.25">
      <c r="A572" s="207" t="s">
        <v>4754</v>
      </c>
      <c r="B572" s="196">
        <v>30213053</v>
      </c>
      <c r="C572" s="197" t="s">
        <v>393</v>
      </c>
      <c r="D572" s="196" t="s">
        <v>3688</v>
      </c>
      <c r="E572" s="198"/>
      <c r="F572" s="199">
        <f>IF(D572 &lt;&gt; "",VLOOKUP(D572,'Parâmetro - Portes e Uco'!$A$13:$E$54,3,0),"")</f>
        <v>1024.0627906281875</v>
      </c>
      <c r="G572" s="200">
        <v>5</v>
      </c>
      <c r="H572" s="199">
        <f>VLOOKUP(G572,'Parâmetro - Portes e Uco'!$B$19:$E$46,4,0)</f>
        <v>1021.47</v>
      </c>
      <c r="I572" s="196"/>
      <c r="J572" s="202">
        <v>0</v>
      </c>
      <c r="K572" s="202"/>
      <c r="L572" s="203"/>
      <c r="M572" s="204"/>
      <c r="N572" s="199"/>
      <c r="O572" s="201">
        <v>2</v>
      </c>
      <c r="P572" s="199">
        <f>(F572*30%)+(F572*20%)</f>
        <v>512.03139531409374</v>
      </c>
      <c r="Q572" s="205">
        <f>F572+H572+K572+N572+P572</f>
        <v>2557.5641859422813</v>
      </c>
    </row>
    <row r="573" spans="1:17" x14ac:dyDescent="0.25">
      <c r="A573" s="206"/>
      <c r="B573" s="224">
        <v>30214009</v>
      </c>
      <c r="C573" s="316" t="s">
        <v>3780</v>
      </c>
      <c r="D573" s="317"/>
      <c r="E573" s="317"/>
      <c r="F573" s="317"/>
      <c r="G573" s="317"/>
      <c r="H573" s="317"/>
      <c r="I573" s="317"/>
      <c r="J573" s="317"/>
      <c r="K573" s="317"/>
      <c r="L573" s="317"/>
      <c r="M573" s="317"/>
      <c r="N573" s="317"/>
      <c r="O573" s="317"/>
      <c r="P573" s="317"/>
      <c r="Q573" s="318"/>
    </row>
    <row r="574" spans="1:17" x14ac:dyDescent="0.25">
      <c r="A574" s="207" t="s">
        <v>4754</v>
      </c>
      <c r="B574" s="196">
        <v>30214017</v>
      </c>
      <c r="C574" s="197" t="s">
        <v>394</v>
      </c>
      <c r="D574" s="196" t="s">
        <v>3679</v>
      </c>
      <c r="E574" s="198"/>
      <c r="F574" s="199">
        <f>IF(D574 &lt;&gt; "",VLOOKUP(D574,'Parâmetro - Portes e Uco'!$A$13:$E$54,3,0),"")</f>
        <v>612.76082791353724</v>
      </c>
      <c r="G574" s="200">
        <v>1</v>
      </c>
      <c r="H574" s="199">
        <f>VLOOKUP(G574,'Parâmetro - Portes e Uco'!$B$19:$E$46,4,0)</f>
        <v>207.32</v>
      </c>
      <c r="I574" s="196"/>
      <c r="J574" s="202">
        <v>0</v>
      </c>
      <c r="K574" s="202"/>
      <c r="L574" s="203"/>
      <c r="M574" s="204"/>
      <c r="N574" s="199"/>
      <c r="O574" s="201">
        <v>1</v>
      </c>
      <c r="P574" s="199">
        <f>F574*30%</f>
        <v>183.82824837406116</v>
      </c>
      <c r="Q574" s="205">
        <f>F574+H574+K574+N574+P574</f>
        <v>1003.9090762875983</v>
      </c>
    </row>
    <row r="575" spans="1:17" ht="30" x14ac:dyDescent="0.25">
      <c r="A575" s="207" t="s">
        <v>4754</v>
      </c>
      <c r="B575" s="196">
        <v>30214025</v>
      </c>
      <c r="C575" s="197" t="s">
        <v>395</v>
      </c>
      <c r="D575" s="196" t="s">
        <v>3693</v>
      </c>
      <c r="E575" s="198"/>
      <c r="F575" s="199">
        <f>IF(D575 &lt;&gt; "",VLOOKUP(D575,'Parâmetro - Portes e Uco'!$A$13:$E$54,3,0),"")</f>
        <v>1435.3515705876223</v>
      </c>
      <c r="G575" s="200">
        <v>5</v>
      </c>
      <c r="H575" s="199">
        <f>VLOOKUP(G575,'Parâmetro - Portes e Uco'!$B$19:$E$46,4,0)</f>
        <v>1021.47</v>
      </c>
      <c r="I575" s="196"/>
      <c r="J575" s="202">
        <v>0</v>
      </c>
      <c r="K575" s="202"/>
      <c r="L575" s="203"/>
      <c r="M575" s="204"/>
      <c r="N575" s="199"/>
      <c r="O575" s="201">
        <v>2</v>
      </c>
      <c r="P575" s="199">
        <f>(F575*30%)+(F575*20%)</f>
        <v>717.67578529381115</v>
      </c>
      <c r="Q575" s="205">
        <f>F575+H575+K575+N575+P575</f>
        <v>3174.4973558814336</v>
      </c>
    </row>
    <row r="576" spans="1:17" ht="45" x14ac:dyDescent="0.25">
      <c r="A576" s="207" t="s">
        <v>4754</v>
      </c>
      <c r="B576" s="196">
        <v>30214033</v>
      </c>
      <c r="C576" s="197" t="s">
        <v>396</v>
      </c>
      <c r="D576" s="196" t="s">
        <v>3671</v>
      </c>
      <c r="E576" s="198"/>
      <c r="F576" s="199">
        <f>IF(D576 &lt;&gt; "",VLOOKUP(D576,'Parâmetro - Portes e Uco'!$A$13:$E$54,3,0),"")</f>
        <v>407.94036013477069</v>
      </c>
      <c r="G576" s="200">
        <v>4</v>
      </c>
      <c r="H576" s="199">
        <f>VLOOKUP(G576,'Parâmetro - Portes e Uco'!$B$19:$E$46,4,0)</f>
        <v>660.37</v>
      </c>
      <c r="I576" s="196"/>
      <c r="J576" s="202">
        <v>0</v>
      </c>
      <c r="K576" s="202"/>
      <c r="L576" s="203"/>
      <c r="M576" s="204"/>
      <c r="N576" s="199"/>
      <c r="O576" s="201">
        <v>1</v>
      </c>
      <c r="P576" s="199">
        <f>F576*30%</f>
        <v>122.38210804043121</v>
      </c>
      <c r="Q576" s="205">
        <f>F576+H576+K576+N576+P576</f>
        <v>1190.6924681752018</v>
      </c>
    </row>
    <row r="577" spans="1:17" ht="45" x14ac:dyDescent="0.25">
      <c r="A577" s="207" t="s">
        <v>4754</v>
      </c>
      <c r="B577" s="196">
        <v>30214041</v>
      </c>
      <c r="C577" s="197" t="s">
        <v>397</v>
      </c>
      <c r="D577" s="196" t="s">
        <v>3688</v>
      </c>
      <c r="E577" s="198"/>
      <c r="F577" s="199">
        <f>IF(D577 &lt;&gt; "",VLOOKUP(D577,'Parâmetro - Portes e Uco'!$A$13:$E$54,3,0),"")</f>
        <v>1024.0627906281875</v>
      </c>
      <c r="G577" s="200">
        <v>4</v>
      </c>
      <c r="H577" s="199">
        <f>VLOOKUP(G577,'Parâmetro - Portes e Uco'!$B$19:$E$46,4,0)</f>
        <v>660.37</v>
      </c>
      <c r="I577" s="196"/>
      <c r="J577" s="202">
        <v>0</v>
      </c>
      <c r="K577" s="202"/>
      <c r="L577" s="203"/>
      <c r="M577" s="204"/>
      <c r="N577" s="199"/>
      <c r="O577" s="201">
        <v>2</v>
      </c>
      <c r="P577" s="199">
        <f>(F577*30%)+(F577*20%)</f>
        <v>512.03139531409374</v>
      </c>
      <c r="Q577" s="205">
        <f>F577+H577+K577+N577+P577</f>
        <v>2196.4641859422809</v>
      </c>
    </row>
    <row r="578" spans="1:17" ht="45" x14ac:dyDescent="0.25">
      <c r="A578" s="207" t="s">
        <v>4754</v>
      </c>
      <c r="B578" s="196">
        <v>30214050</v>
      </c>
      <c r="C578" s="197" t="s">
        <v>398</v>
      </c>
      <c r="D578" s="196" t="s">
        <v>3694</v>
      </c>
      <c r="E578" s="198"/>
      <c r="F578" s="199">
        <f>IF(D578 &lt;&gt; "",VLOOKUP(D578,'Parâmetro - Portes e Uco'!$A$13:$E$54,3,0),"")</f>
        <v>1324.5505130037554</v>
      </c>
      <c r="G578" s="200">
        <v>4</v>
      </c>
      <c r="H578" s="199">
        <f>VLOOKUP(G578,'Parâmetro - Portes e Uco'!$B$19:$E$46,4,0)</f>
        <v>660.37</v>
      </c>
      <c r="I578" s="196"/>
      <c r="J578" s="202">
        <v>0</v>
      </c>
      <c r="K578" s="202"/>
      <c r="L578" s="203"/>
      <c r="M578" s="204"/>
      <c r="N578" s="199"/>
      <c r="O578" s="201">
        <v>2</v>
      </c>
      <c r="P578" s="199">
        <f>(F578*30%)+(F578*20%)</f>
        <v>662.27525650187772</v>
      </c>
      <c r="Q578" s="205">
        <f>F578+H578+K578+N578+P578</f>
        <v>2647.1957695056331</v>
      </c>
    </row>
    <row r="579" spans="1:17" x14ac:dyDescent="0.25">
      <c r="A579" s="206"/>
      <c r="B579" s="224">
        <v>30215005</v>
      </c>
      <c r="C579" s="316" t="s">
        <v>3781</v>
      </c>
      <c r="D579" s="317"/>
      <c r="E579" s="317"/>
      <c r="F579" s="317"/>
      <c r="G579" s="317"/>
      <c r="H579" s="317"/>
      <c r="I579" s="317"/>
      <c r="J579" s="317"/>
      <c r="K579" s="317"/>
      <c r="L579" s="317"/>
      <c r="M579" s="317"/>
      <c r="N579" s="317"/>
      <c r="O579" s="317"/>
      <c r="P579" s="317"/>
      <c r="Q579" s="318"/>
    </row>
    <row r="580" spans="1:17" x14ac:dyDescent="0.25">
      <c r="A580" s="207" t="s">
        <v>4754</v>
      </c>
      <c r="B580" s="196">
        <v>30215013</v>
      </c>
      <c r="C580" s="197" t="s">
        <v>399</v>
      </c>
      <c r="D580" s="196" t="s">
        <v>3688</v>
      </c>
      <c r="E580" s="198"/>
      <c r="F580" s="199">
        <f>IF(D580 &lt;&gt; "",VLOOKUP(D580,'Parâmetro - Portes e Uco'!$A$13:$E$54,3,0),"")</f>
        <v>1024.0627906281875</v>
      </c>
      <c r="G580" s="200">
        <v>4</v>
      </c>
      <c r="H580" s="199">
        <f>VLOOKUP(G580,'Parâmetro - Portes e Uco'!$B$19:$E$46,4,0)</f>
        <v>660.37</v>
      </c>
      <c r="I580" s="196"/>
      <c r="J580" s="202">
        <v>0</v>
      </c>
      <c r="K580" s="202"/>
      <c r="L580" s="203"/>
      <c r="M580" s="204"/>
      <c r="N580" s="199"/>
      <c r="O580" s="201">
        <v>1</v>
      </c>
      <c r="P580" s="199">
        <f>F580*30%</f>
        <v>307.21883718845623</v>
      </c>
      <c r="Q580" s="205">
        <f t="shared" ref="Q580:Q587" si="26">F580+H580+K580+N580+P580</f>
        <v>1991.6516278166437</v>
      </c>
    </row>
    <row r="581" spans="1:17" ht="30" x14ac:dyDescent="0.25">
      <c r="A581" s="207" t="s">
        <v>4754</v>
      </c>
      <c r="B581" s="196">
        <v>30215021</v>
      </c>
      <c r="C581" s="197" t="s">
        <v>400</v>
      </c>
      <c r="D581" s="196" t="s">
        <v>3685</v>
      </c>
      <c r="E581" s="198"/>
      <c r="F581" s="199">
        <f>IF(D581 &lt;&gt; "",VLOOKUP(D581,'Parâmetro - Portes e Uco'!$A$13:$E$54,3,0),"")</f>
        <v>1233.8795226335199</v>
      </c>
      <c r="G581" s="200">
        <v>5</v>
      </c>
      <c r="H581" s="199">
        <f>VLOOKUP(G581,'Parâmetro - Portes e Uco'!$B$19:$E$46,4,0)</f>
        <v>1021.47</v>
      </c>
      <c r="I581" s="196"/>
      <c r="J581" s="202">
        <v>0</v>
      </c>
      <c r="K581" s="202"/>
      <c r="L581" s="203"/>
      <c r="M581" s="204"/>
      <c r="N581" s="199"/>
      <c r="O581" s="201">
        <v>2</v>
      </c>
      <c r="P581" s="199">
        <f>(F581*30%)+(F581*20%)</f>
        <v>616.93976131675993</v>
      </c>
      <c r="Q581" s="205">
        <f t="shared" si="26"/>
        <v>2872.2892839502797</v>
      </c>
    </row>
    <row r="582" spans="1:17" ht="30" x14ac:dyDescent="0.25">
      <c r="A582" s="207" t="s">
        <v>4754</v>
      </c>
      <c r="B582" s="196">
        <v>30215030</v>
      </c>
      <c r="C582" s="197" t="s">
        <v>401</v>
      </c>
      <c r="D582" s="196" t="s">
        <v>3688</v>
      </c>
      <c r="E582" s="198"/>
      <c r="F582" s="199">
        <f>IF(D582 &lt;&gt; "",VLOOKUP(D582,'Parâmetro - Portes e Uco'!$A$13:$E$54,3,0),"")</f>
        <v>1024.0627906281875</v>
      </c>
      <c r="G582" s="200">
        <v>4</v>
      </c>
      <c r="H582" s="199">
        <f>VLOOKUP(G582,'Parâmetro - Portes e Uco'!$B$19:$E$46,4,0)</f>
        <v>660.37</v>
      </c>
      <c r="I582" s="196"/>
      <c r="J582" s="202">
        <v>0</v>
      </c>
      <c r="K582" s="202"/>
      <c r="L582" s="203"/>
      <c r="M582" s="204"/>
      <c r="N582" s="199"/>
      <c r="O582" s="201">
        <v>2</v>
      </c>
      <c r="P582" s="199">
        <f>(F582*30%)+(F582*20%)</f>
        <v>512.03139531409374</v>
      </c>
      <c r="Q582" s="205">
        <f t="shared" si="26"/>
        <v>2196.4641859422809</v>
      </c>
    </row>
    <row r="583" spans="1:17" ht="30" x14ac:dyDescent="0.25">
      <c r="A583" s="207" t="s">
        <v>4754</v>
      </c>
      <c r="B583" s="196">
        <v>30215048</v>
      </c>
      <c r="C583" s="197" t="s">
        <v>402</v>
      </c>
      <c r="D583" s="196" t="s">
        <v>3695</v>
      </c>
      <c r="E583" s="198"/>
      <c r="F583" s="199">
        <f>IF(D583 &lt;&gt; "",VLOOKUP(D583,'Parâmetro - Portes e Uco'!$A$13:$E$54,3,0),"")</f>
        <v>1685.4943507962917</v>
      </c>
      <c r="G583" s="200">
        <v>7</v>
      </c>
      <c r="H583" s="199">
        <f>VLOOKUP(G583,'Parâmetro - Portes e Uco'!$B$19:$E$46,4,0)</f>
        <v>2028.04</v>
      </c>
      <c r="I583" s="196"/>
      <c r="J583" s="202">
        <v>0</v>
      </c>
      <c r="K583" s="202"/>
      <c r="L583" s="203"/>
      <c r="M583" s="204"/>
      <c r="N583" s="199"/>
      <c r="O583" s="201">
        <v>2</v>
      </c>
      <c r="P583" s="199">
        <f>(F583*30%)+(F583*20%)</f>
        <v>842.74717539814583</v>
      </c>
      <c r="Q583" s="205">
        <f t="shared" si="26"/>
        <v>4556.2815261944379</v>
      </c>
    </row>
    <row r="584" spans="1:17" x14ac:dyDescent="0.25">
      <c r="A584" s="207" t="s">
        <v>4754</v>
      </c>
      <c r="B584" s="196">
        <v>30215056</v>
      </c>
      <c r="C584" s="197" t="s">
        <v>403</v>
      </c>
      <c r="D584" s="196" t="s">
        <v>3682</v>
      </c>
      <c r="E584" s="198"/>
      <c r="F584" s="199">
        <f>IF(D584 &lt;&gt; "",VLOOKUP(D584,'Parâmetro - Portes e Uco'!$A$13:$E$54,3,0),"")</f>
        <v>802.43430995002416</v>
      </c>
      <c r="G584" s="200">
        <v>3</v>
      </c>
      <c r="H584" s="199">
        <f>VLOOKUP(G584,'Parâmetro - Portes e Uco'!$B$19:$E$46,4,0)</f>
        <v>446.65</v>
      </c>
      <c r="I584" s="196"/>
      <c r="J584" s="202">
        <v>0</v>
      </c>
      <c r="K584" s="202"/>
      <c r="L584" s="203"/>
      <c r="M584" s="204"/>
      <c r="N584" s="199"/>
      <c r="O584" s="201">
        <v>1</v>
      </c>
      <c r="P584" s="199">
        <f>F584*30%</f>
        <v>240.73029298500722</v>
      </c>
      <c r="Q584" s="205">
        <f t="shared" si="26"/>
        <v>1489.8146029350314</v>
      </c>
    </row>
    <row r="585" spans="1:17" ht="30" x14ac:dyDescent="0.25">
      <c r="A585" s="207" t="s">
        <v>4754</v>
      </c>
      <c r="B585" s="196">
        <v>30215072</v>
      </c>
      <c r="C585" s="197" t="s">
        <v>404</v>
      </c>
      <c r="D585" s="196" t="s">
        <v>3684</v>
      </c>
      <c r="E585" s="198"/>
      <c r="F585" s="199">
        <f>IF(D585 &lt;&gt; "",VLOOKUP(D585,'Parâmetro - Portes e Uco'!$A$13:$E$54,3,0),"")</f>
        <v>963.60667521122014</v>
      </c>
      <c r="G585" s="200">
        <v>5</v>
      </c>
      <c r="H585" s="199">
        <f>VLOOKUP(G585,'Parâmetro - Portes e Uco'!$B$19:$E$46,4,0)</f>
        <v>1021.47</v>
      </c>
      <c r="I585" s="196"/>
      <c r="J585" s="202">
        <v>0</v>
      </c>
      <c r="K585" s="202"/>
      <c r="L585" s="203"/>
      <c r="M585" s="204"/>
      <c r="N585" s="199"/>
      <c r="O585" s="201">
        <v>1</v>
      </c>
      <c r="P585" s="199">
        <f>F585*30%</f>
        <v>289.08200256336602</v>
      </c>
      <c r="Q585" s="205">
        <f t="shared" si="26"/>
        <v>2274.1586777745861</v>
      </c>
    </row>
    <row r="586" spans="1:17" ht="45" x14ac:dyDescent="0.25">
      <c r="A586" s="207" t="s">
        <v>4754</v>
      </c>
      <c r="B586" s="196">
        <v>30215080</v>
      </c>
      <c r="C586" s="197" t="s">
        <v>405</v>
      </c>
      <c r="D586" s="196" t="s">
        <v>3687</v>
      </c>
      <c r="E586" s="198"/>
      <c r="F586" s="199">
        <f>IF(D586 &lt;&gt; "",VLOOKUP(D586,'Parâmetro - Portes e Uco'!$A$13:$E$54,3,0),"")</f>
        <v>1119.7564107354196</v>
      </c>
      <c r="G586" s="200">
        <v>5</v>
      </c>
      <c r="H586" s="199">
        <f>VLOOKUP(G586,'Parâmetro - Portes e Uco'!$B$19:$E$46,4,0)</f>
        <v>1021.47</v>
      </c>
      <c r="I586" s="196"/>
      <c r="J586" s="202">
        <v>0</v>
      </c>
      <c r="K586" s="202"/>
      <c r="L586" s="203"/>
      <c r="M586" s="204"/>
      <c r="N586" s="199"/>
      <c r="O586" s="201">
        <v>2</v>
      </c>
      <c r="P586" s="199">
        <f>(F586*30%)+(F586*20%)</f>
        <v>559.87820536770982</v>
      </c>
      <c r="Q586" s="205">
        <f t="shared" si="26"/>
        <v>2701.104616103129</v>
      </c>
    </row>
    <row r="587" spans="1:17" ht="30" x14ac:dyDescent="0.25">
      <c r="A587" s="207" t="s">
        <v>4754</v>
      </c>
      <c r="B587" s="196">
        <v>30215099</v>
      </c>
      <c r="C587" s="197" t="s">
        <v>406</v>
      </c>
      <c r="D587" s="196" t="s">
        <v>3683</v>
      </c>
      <c r="E587" s="198"/>
      <c r="F587" s="199">
        <f>IF(D587 &lt;&gt; "",VLOOKUP(D587,'Parâmetro - Portes e Uco'!$A$13:$E$54,3,0),"")</f>
        <v>908.21273779689443</v>
      </c>
      <c r="G587" s="200">
        <v>4</v>
      </c>
      <c r="H587" s="199">
        <f>VLOOKUP(G587,'Parâmetro - Portes e Uco'!$B$19:$E$46,4,0)</f>
        <v>660.37</v>
      </c>
      <c r="I587" s="196"/>
      <c r="J587" s="202">
        <v>0</v>
      </c>
      <c r="K587" s="202"/>
      <c r="L587" s="203"/>
      <c r="M587" s="204"/>
      <c r="N587" s="199"/>
      <c r="O587" s="201">
        <v>2</v>
      </c>
      <c r="P587" s="199">
        <f>(F587*30%)+(F587*20%)</f>
        <v>454.10636889844722</v>
      </c>
      <c r="Q587" s="205">
        <f t="shared" si="26"/>
        <v>2022.6891066953417</v>
      </c>
    </row>
    <row r="588" spans="1:17" x14ac:dyDescent="0.25">
      <c r="A588" s="206"/>
      <c r="B588" s="224">
        <v>30299004</v>
      </c>
      <c r="C588" s="316" t="s">
        <v>3747</v>
      </c>
      <c r="D588" s="317"/>
      <c r="E588" s="317"/>
      <c r="F588" s="317"/>
      <c r="G588" s="317"/>
      <c r="H588" s="317"/>
      <c r="I588" s="317"/>
      <c r="J588" s="317"/>
      <c r="K588" s="317"/>
      <c r="L588" s="317"/>
      <c r="M588" s="317"/>
      <c r="N588" s="317"/>
      <c r="O588" s="317"/>
      <c r="P588" s="317"/>
      <c r="Q588" s="318"/>
    </row>
    <row r="589" spans="1:17" ht="15" customHeight="1" x14ac:dyDescent="0.25">
      <c r="A589" s="206"/>
      <c r="B589" s="307" t="s">
        <v>3782</v>
      </c>
      <c r="C589" s="308"/>
      <c r="D589" s="308"/>
      <c r="E589" s="308"/>
      <c r="F589" s="308"/>
      <c r="G589" s="308"/>
      <c r="H589" s="308"/>
      <c r="I589" s="308"/>
      <c r="J589" s="308"/>
      <c r="K589" s="308"/>
      <c r="L589" s="308"/>
      <c r="M589" s="308"/>
      <c r="N589" s="308"/>
      <c r="O589" s="308"/>
      <c r="P589" s="308"/>
      <c r="Q589" s="309"/>
    </row>
    <row r="590" spans="1:17" x14ac:dyDescent="0.25">
      <c r="A590" s="206"/>
      <c r="B590" s="224">
        <v>30301009</v>
      </c>
      <c r="C590" s="316" t="s">
        <v>3783</v>
      </c>
      <c r="D590" s="317"/>
      <c r="E590" s="317"/>
      <c r="F590" s="317"/>
      <c r="G590" s="317"/>
      <c r="H590" s="317"/>
      <c r="I590" s="317"/>
      <c r="J590" s="317"/>
      <c r="K590" s="317"/>
      <c r="L590" s="317"/>
      <c r="M590" s="317"/>
      <c r="N590" s="317"/>
      <c r="O590" s="317"/>
      <c r="P590" s="317"/>
      <c r="Q590" s="318"/>
    </row>
    <row r="591" spans="1:17" ht="30" x14ac:dyDescent="0.25">
      <c r="A591" s="207" t="s">
        <v>4754</v>
      </c>
      <c r="B591" s="196">
        <v>30301017</v>
      </c>
      <c r="C591" s="197" t="s">
        <v>407</v>
      </c>
      <c r="D591" s="196" t="s">
        <v>3667</v>
      </c>
      <c r="E591" s="198"/>
      <c r="F591" s="199">
        <f>IF(D591 &lt;&gt; "",VLOOKUP(D591,'Parâmetro - Portes e Uco'!$A$13:$E$54,3,0),"")</f>
        <v>100.71624984422843</v>
      </c>
      <c r="G591" s="200"/>
      <c r="H591" s="201"/>
      <c r="I591" s="196"/>
      <c r="J591" s="202">
        <v>0</v>
      </c>
      <c r="K591" s="202"/>
      <c r="L591" s="203"/>
      <c r="M591" s="204"/>
      <c r="N591" s="199"/>
      <c r="O591" s="201">
        <v>0</v>
      </c>
      <c r="P591" s="201"/>
      <c r="Q591" s="205">
        <f t="shared" ref="Q591:Q615" si="27">F591+H591+K591+N591+P591</f>
        <v>100.71624984422843</v>
      </c>
    </row>
    <row r="592" spans="1:17" x14ac:dyDescent="0.25">
      <c r="A592" s="207" t="s">
        <v>4754</v>
      </c>
      <c r="B592" s="196">
        <v>30301025</v>
      </c>
      <c r="C592" s="197" t="s">
        <v>408</v>
      </c>
      <c r="D592" s="196" t="s">
        <v>3667</v>
      </c>
      <c r="E592" s="198"/>
      <c r="F592" s="199">
        <f>IF(D592 &lt;&gt; "",VLOOKUP(D592,'Parâmetro - Portes e Uco'!$A$13:$E$54,3,0),"")</f>
        <v>100.71624984422843</v>
      </c>
      <c r="G592" s="200"/>
      <c r="H592" s="201"/>
      <c r="I592" s="196"/>
      <c r="J592" s="202">
        <v>0</v>
      </c>
      <c r="K592" s="202"/>
      <c r="L592" s="203"/>
      <c r="M592" s="204"/>
      <c r="N592" s="199"/>
      <c r="O592" s="201">
        <v>0</v>
      </c>
      <c r="P592" s="201"/>
      <c r="Q592" s="205">
        <f t="shared" si="27"/>
        <v>100.71624984422843</v>
      </c>
    </row>
    <row r="593" spans="1:17" x14ac:dyDescent="0.25">
      <c r="A593" s="207" t="s">
        <v>4754</v>
      </c>
      <c r="B593" s="196">
        <v>30301033</v>
      </c>
      <c r="C593" s="197" t="s">
        <v>409</v>
      </c>
      <c r="D593" s="196" t="s">
        <v>3674</v>
      </c>
      <c r="E593" s="198"/>
      <c r="F593" s="199">
        <f>IF(D593 &lt;&gt; "",VLOOKUP(D593,'Parâmetro - Portes e Uco'!$A$13:$E$54,3,0),"")</f>
        <v>208.11615658256991</v>
      </c>
      <c r="G593" s="200">
        <v>1</v>
      </c>
      <c r="H593" s="199">
        <f>VLOOKUP(G593,'Parâmetro - Portes e Uco'!$B$19:$E$46,4,0)</f>
        <v>207.32</v>
      </c>
      <c r="I593" s="196"/>
      <c r="J593" s="202">
        <v>0</v>
      </c>
      <c r="K593" s="202"/>
      <c r="L593" s="203"/>
      <c r="M593" s="204"/>
      <c r="N593" s="199"/>
      <c r="O593" s="201">
        <v>0</v>
      </c>
      <c r="P593" s="201"/>
      <c r="Q593" s="205">
        <f t="shared" si="27"/>
        <v>415.43615658256988</v>
      </c>
    </row>
    <row r="594" spans="1:17" x14ac:dyDescent="0.25">
      <c r="A594" s="207" t="s">
        <v>4754</v>
      </c>
      <c r="B594" s="196">
        <v>30301041</v>
      </c>
      <c r="C594" s="197" t="s">
        <v>410</v>
      </c>
      <c r="D594" s="196" t="s">
        <v>3667</v>
      </c>
      <c r="E594" s="198"/>
      <c r="F594" s="199">
        <f>IF(D594 &lt;&gt; "",VLOOKUP(D594,'Parâmetro - Portes e Uco'!$A$13:$E$54,3,0),"")</f>
        <v>100.71624984422843</v>
      </c>
      <c r="G594" s="200"/>
      <c r="H594" s="201"/>
      <c r="I594" s="196"/>
      <c r="J594" s="202">
        <v>0</v>
      </c>
      <c r="K594" s="202"/>
      <c r="L594" s="203"/>
      <c r="M594" s="204"/>
      <c r="N594" s="199"/>
      <c r="O594" s="201">
        <v>0</v>
      </c>
      <c r="P594" s="201"/>
      <c r="Q594" s="205">
        <f t="shared" si="27"/>
        <v>100.71624984422843</v>
      </c>
    </row>
    <row r="595" spans="1:17" x14ac:dyDescent="0.25">
      <c r="A595" s="207" t="s">
        <v>4754</v>
      </c>
      <c r="B595" s="196">
        <v>30301050</v>
      </c>
      <c r="C595" s="197" t="s">
        <v>411</v>
      </c>
      <c r="D595" s="196" t="s">
        <v>3680</v>
      </c>
      <c r="E595" s="198"/>
      <c r="F595" s="199">
        <f>IF(D595 &lt;&gt; "",VLOOKUP(D595,'Parâmetro - Portes e Uco'!$A$13:$E$54,3,0),"")</f>
        <v>310.58571287042162</v>
      </c>
      <c r="G595" s="200">
        <v>2</v>
      </c>
      <c r="H595" s="199">
        <f>VLOOKUP(G595,'Parâmetro - Portes e Uco'!$B$19:$E$46,4,0)</f>
        <v>303.45</v>
      </c>
      <c r="I595" s="196"/>
      <c r="J595" s="202">
        <v>0</v>
      </c>
      <c r="K595" s="202"/>
      <c r="L595" s="203"/>
      <c r="M595" s="204"/>
      <c r="N595" s="199"/>
      <c r="O595" s="201">
        <v>1</v>
      </c>
      <c r="P595" s="199">
        <f>F595*30%</f>
        <v>93.175713861126482</v>
      </c>
      <c r="Q595" s="205">
        <f t="shared" si="27"/>
        <v>707.21142673154804</v>
      </c>
    </row>
    <row r="596" spans="1:17" x14ac:dyDescent="0.25">
      <c r="A596" s="207" t="s">
        <v>4754</v>
      </c>
      <c r="B596" s="196">
        <v>30301068</v>
      </c>
      <c r="C596" s="197" t="s">
        <v>412</v>
      </c>
      <c r="D596" s="196" t="s">
        <v>3680</v>
      </c>
      <c r="E596" s="198"/>
      <c r="F596" s="199">
        <f>IF(D596 &lt;&gt; "",VLOOKUP(D596,'Parâmetro - Portes e Uco'!$A$13:$E$54,3,0),"")</f>
        <v>310.58571287042162</v>
      </c>
      <c r="G596" s="200">
        <v>2</v>
      </c>
      <c r="H596" s="199">
        <f>VLOOKUP(G596,'Parâmetro - Portes e Uco'!$B$19:$E$46,4,0)</f>
        <v>303.45</v>
      </c>
      <c r="I596" s="196"/>
      <c r="J596" s="202">
        <v>0</v>
      </c>
      <c r="K596" s="202"/>
      <c r="L596" s="203"/>
      <c r="M596" s="204"/>
      <c r="N596" s="199"/>
      <c r="O596" s="201">
        <v>0</v>
      </c>
      <c r="P596" s="201"/>
      <c r="Q596" s="205">
        <f t="shared" si="27"/>
        <v>614.03571287042155</v>
      </c>
    </row>
    <row r="597" spans="1:17" x14ac:dyDescent="0.25">
      <c r="A597" s="207" t="s">
        <v>4754</v>
      </c>
      <c r="B597" s="196">
        <v>30301076</v>
      </c>
      <c r="C597" s="197" t="s">
        <v>413</v>
      </c>
      <c r="D597" s="196" t="s">
        <v>3700</v>
      </c>
      <c r="E597" s="198"/>
      <c r="F597" s="199">
        <f>IF(D597 &lt;&gt; "",VLOOKUP(D597,'Parâmetro - Portes e Uco'!$A$13:$E$54,3,0),"")</f>
        <v>567.42533272841922</v>
      </c>
      <c r="G597" s="200">
        <v>3</v>
      </c>
      <c r="H597" s="199">
        <f>VLOOKUP(G597,'Parâmetro - Portes e Uco'!$B$19:$E$46,4,0)</f>
        <v>446.65</v>
      </c>
      <c r="I597" s="196"/>
      <c r="J597" s="202">
        <v>0</v>
      </c>
      <c r="K597" s="202"/>
      <c r="L597" s="203"/>
      <c r="M597" s="204"/>
      <c r="N597" s="199"/>
      <c r="O597" s="201">
        <v>1</v>
      </c>
      <c r="P597" s="199">
        <f>F597*30%</f>
        <v>170.22759981852576</v>
      </c>
      <c r="Q597" s="205">
        <f t="shared" si="27"/>
        <v>1184.3029325469449</v>
      </c>
    </row>
    <row r="598" spans="1:17" ht="30" x14ac:dyDescent="0.25">
      <c r="A598" s="207" t="s">
        <v>4754</v>
      </c>
      <c r="B598" s="196">
        <v>30301084</v>
      </c>
      <c r="C598" s="197" t="s">
        <v>414</v>
      </c>
      <c r="D598" s="196" t="s">
        <v>3679</v>
      </c>
      <c r="E598" s="198"/>
      <c r="F598" s="199">
        <f>IF(D598 &lt;&gt; "",VLOOKUP(D598,'Parâmetro - Portes e Uco'!$A$13:$E$54,3,0),"")</f>
        <v>612.76082791353724</v>
      </c>
      <c r="G598" s="200">
        <v>2</v>
      </c>
      <c r="H598" s="199">
        <f>VLOOKUP(G598,'Parâmetro - Portes e Uco'!$B$19:$E$46,4,0)</f>
        <v>303.45</v>
      </c>
      <c r="I598" s="196"/>
      <c r="J598" s="202">
        <v>0</v>
      </c>
      <c r="K598" s="202"/>
      <c r="L598" s="203"/>
      <c r="M598" s="204"/>
      <c r="N598" s="199"/>
      <c r="O598" s="201">
        <v>1</v>
      </c>
      <c r="P598" s="199">
        <f>F598*30%</f>
        <v>183.82824837406116</v>
      </c>
      <c r="Q598" s="205">
        <f t="shared" si="27"/>
        <v>1100.0390762875984</v>
      </c>
    </row>
    <row r="599" spans="1:17" ht="45" x14ac:dyDescent="0.25">
      <c r="A599" s="207"/>
      <c r="B599" s="196">
        <v>30301106</v>
      </c>
      <c r="C599" s="197" t="s">
        <v>6208</v>
      </c>
      <c r="D599" s="196" t="s">
        <v>3679</v>
      </c>
      <c r="E599" s="198"/>
      <c r="F599" s="199">
        <f>IF(D599 &lt;&gt; "",VLOOKUP(D599,'Parâmetro - Portes e Uco'!$A$13:$E$54,3,0),"")</f>
        <v>612.76082791353724</v>
      </c>
      <c r="G599" s="200">
        <v>2</v>
      </c>
      <c r="H599" s="199">
        <f>VLOOKUP(G599,'Parâmetro - Portes e Uco'!$B$19:$E$46,4,0)</f>
        <v>303.45</v>
      </c>
      <c r="I599" s="196"/>
      <c r="J599" s="202">
        <v>0</v>
      </c>
      <c r="K599" s="202"/>
      <c r="L599" s="203"/>
      <c r="M599" s="204"/>
      <c r="N599" s="199"/>
      <c r="O599" s="201">
        <v>1</v>
      </c>
      <c r="P599" s="199">
        <f>F599*30%</f>
        <v>183.82824837406116</v>
      </c>
      <c r="Q599" s="205">
        <f t="shared" ref="Q599" si="28">F599+H599+K599+N599+P599</f>
        <v>1100.0390762875984</v>
      </c>
    </row>
    <row r="600" spans="1:17" ht="30" x14ac:dyDescent="0.25">
      <c r="A600" s="207" t="s">
        <v>4754</v>
      </c>
      <c r="B600" s="196">
        <v>30301114</v>
      </c>
      <c r="C600" s="197" t="s">
        <v>415</v>
      </c>
      <c r="D600" s="196" t="s">
        <v>3696</v>
      </c>
      <c r="E600" s="198"/>
      <c r="F600" s="199">
        <f>IF(D600 &lt;&gt; "",VLOOKUP(D600,'Parâmetro - Portes e Uco'!$A$13:$E$54,3,0),"")</f>
        <v>518.75460047385241</v>
      </c>
      <c r="G600" s="200">
        <v>2</v>
      </c>
      <c r="H600" s="199">
        <f>VLOOKUP(G600,'Parâmetro - Portes e Uco'!$B$19:$E$46,4,0)</f>
        <v>303.45</v>
      </c>
      <c r="I600" s="196"/>
      <c r="J600" s="202">
        <v>0</v>
      </c>
      <c r="K600" s="202"/>
      <c r="L600" s="203"/>
      <c r="M600" s="204"/>
      <c r="N600" s="199"/>
      <c r="O600" s="201">
        <v>1</v>
      </c>
      <c r="P600" s="199">
        <f>F600*30%</f>
        <v>155.62638014215571</v>
      </c>
      <c r="Q600" s="205">
        <f t="shared" si="27"/>
        <v>977.83098061600822</v>
      </c>
    </row>
    <row r="601" spans="1:17" x14ac:dyDescent="0.25">
      <c r="A601" s="207" t="s">
        <v>4754</v>
      </c>
      <c r="B601" s="196">
        <v>30301122</v>
      </c>
      <c r="C601" s="197" t="s">
        <v>416</v>
      </c>
      <c r="D601" s="196" t="s">
        <v>3675</v>
      </c>
      <c r="E601" s="198"/>
      <c r="F601" s="199">
        <f>IF(D601 &lt;&gt; "",VLOOKUP(D601,'Parâmetro - Portes e Uco'!$A$13:$E$54,3,0),"")</f>
        <v>57.305436920531527</v>
      </c>
      <c r="G601" s="200"/>
      <c r="H601" s="201"/>
      <c r="I601" s="196"/>
      <c r="J601" s="202">
        <v>0</v>
      </c>
      <c r="K601" s="202"/>
      <c r="L601" s="203"/>
      <c r="M601" s="204"/>
      <c r="N601" s="199"/>
      <c r="O601" s="201">
        <v>0</v>
      </c>
      <c r="P601" s="201"/>
      <c r="Q601" s="205">
        <f t="shared" si="27"/>
        <v>57.305436920531527</v>
      </c>
    </row>
    <row r="602" spans="1:17" ht="30" x14ac:dyDescent="0.25">
      <c r="A602" s="207" t="s">
        <v>4754</v>
      </c>
      <c r="B602" s="196">
        <v>30301130</v>
      </c>
      <c r="C602" s="197" t="s">
        <v>417</v>
      </c>
      <c r="D602" s="196" t="s">
        <v>3670</v>
      </c>
      <c r="E602" s="198"/>
      <c r="F602" s="199">
        <f>IF(D602 &lt;&gt; "",VLOOKUP(D602,'Parâmetro - Portes e Uco'!$A$13:$E$54,3,0),"")</f>
        <v>238.38376255669928</v>
      </c>
      <c r="G602" s="200">
        <v>2</v>
      </c>
      <c r="H602" s="199">
        <f>VLOOKUP(G602,'Parâmetro - Portes e Uco'!$B$19:$E$46,4,0)</f>
        <v>303.45</v>
      </c>
      <c r="I602" s="196"/>
      <c r="J602" s="202">
        <v>0</v>
      </c>
      <c r="K602" s="202"/>
      <c r="L602" s="203"/>
      <c r="M602" s="204"/>
      <c r="N602" s="199"/>
      <c r="O602" s="201">
        <v>1</v>
      </c>
      <c r="P602" s="199">
        <f>F602*30%</f>
        <v>71.515128767009784</v>
      </c>
      <c r="Q602" s="205">
        <f t="shared" si="27"/>
        <v>613.34889132370904</v>
      </c>
    </row>
    <row r="603" spans="1:17" ht="30" x14ac:dyDescent="0.25">
      <c r="A603" s="207" t="s">
        <v>4754</v>
      </c>
      <c r="B603" s="196">
        <v>30301149</v>
      </c>
      <c r="C603" s="197" t="s">
        <v>418</v>
      </c>
      <c r="D603" s="196" t="s">
        <v>3679</v>
      </c>
      <c r="E603" s="198"/>
      <c r="F603" s="199">
        <f>IF(D603 &lt;&gt; "",VLOOKUP(D603,'Parâmetro - Portes e Uco'!$A$13:$E$54,3,0),"")</f>
        <v>612.76082791353724</v>
      </c>
      <c r="G603" s="200">
        <v>3</v>
      </c>
      <c r="H603" s="199">
        <f>VLOOKUP(G603,'Parâmetro - Portes e Uco'!$B$19:$E$46,4,0)</f>
        <v>446.65</v>
      </c>
      <c r="I603" s="196"/>
      <c r="J603" s="202">
        <v>0</v>
      </c>
      <c r="K603" s="202"/>
      <c r="L603" s="203"/>
      <c r="M603" s="204"/>
      <c r="N603" s="199"/>
      <c r="O603" s="201">
        <v>1</v>
      </c>
      <c r="P603" s="199">
        <f>F603*30%</f>
        <v>183.82824837406116</v>
      </c>
      <c r="Q603" s="205">
        <f t="shared" si="27"/>
        <v>1243.2390762875982</v>
      </c>
    </row>
    <row r="604" spans="1:17" ht="30" x14ac:dyDescent="0.25">
      <c r="A604" s="207" t="s">
        <v>4754</v>
      </c>
      <c r="B604" s="196">
        <v>30301157</v>
      </c>
      <c r="C604" s="197" t="s">
        <v>419</v>
      </c>
      <c r="D604" s="196" t="s">
        <v>3696</v>
      </c>
      <c r="E604" s="198"/>
      <c r="F604" s="199">
        <f>IF(D604 &lt;&gt; "",VLOOKUP(D604,'Parâmetro - Portes e Uco'!$A$13:$E$54,3,0),"")</f>
        <v>518.75460047385241</v>
      </c>
      <c r="G604" s="200">
        <v>2</v>
      </c>
      <c r="H604" s="199">
        <f>VLOOKUP(G604,'Parâmetro - Portes e Uco'!$B$19:$E$46,4,0)</f>
        <v>303.45</v>
      </c>
      <c r="I604" s="196"/>
      <c r="J604" s="202">
        <v>0</v>
      </c>
      <c r="K604" s="202"/>
      <c r="L604" s="203"/>
      <c r="M604" s="204"/>
      <c r="N604" s="199"/>
      <c r="O604" s="201">
        <v>1</v>
      </c>
      <c r="P604" s="199">
        <f>F604*30%</f>
        <v>155.62638014215571</v>
      </c>
      <c r="Q604" s="205">
        <f t="shared" si="27"/>
        <v>977.83098061600822</v>
      </c>
    </row>
    <row r="605" spans="1:17" ht="45" x14ac:dyDescent="0.25">
      <c r="A605" s="207" t="s">
        <v>4754</v>
      </c>
      <c r="B605" s="196">
        <v>30301165</v>
      </c>
      <c r="C605" s="197" t="s">
        <v>420</v>
      </c>
      <c r="D605" s="196" t="s">
        <v>3696</v>
      </c>
      <c r="E605" s="198"/>
      <c r="F605" s="199">
        <f>IF(D605 &lt;&gt; "",VLOOKUP(D605,'Parâmetro - Portes e Uco'!$A$13:$E$54,3,0),"")</f>
        <v>518.75460047385241</v>
      </c>
      <c r="G605" s="200">
        <v>3</v>
      </c>
      <c r="H605" s="199">
        <f>VLOOKUP(G605,'Parâmetro - Portes e Uco'!$B$19:$E$46,4,0)</f>
        <v>446.65</v>
      </c>
      <c r="I605" s="196"/>
      <c r="J605" s="202">
        <v>0</v>
      </c>
      <c r="K605" s="202"/>
      <c r="L605" s="203"/>
      <c r="M605" s="204"/>
      <c r="N605" s="199"/>
      <c r="O605" s="201">
        <v>1</v>
      </c>
      <c r="P605" s="199">
        <f>F605*30%</f>
        <v>155.62638014215571</v>
      </c>
      <c r="Q605" s="205">
        <f t="shared" si="27"/>
        <v>1121.030980616008</v>
      </c>
    </row>
    <row r="606" spans="1:17" ht="60" x14ac:dyDescent="0.25">
      <c r="A606" s="207" t="s">
        <v>4754</v>
      </c>
      <c r="B606" s="196">
        <v>30301173</v>
      </c>
      <c r="C606" s="197" t="s">
        <v>421</v>
      </c>
      <c r="D606" s="196" t="s">
        <v>3679</v>
      </c>
      <c r="E606" s="198"/>
      <c r="F606" s="199">
        <f>IF(D606 &lt;&gt; "",VLOOKUP(D606,'Parâmetro - Portes e Uco'!$A$13:$E$54,3,0),"")</f>
        <v>612.76082791353724</v>
      </c>
      <c r="G606" s="200">
        <v>4</v>
      </c>
      <c r="H606" s="199">
        <f>VLOOKUP(G606,'Parâmetro - Portes e Uco'!$B$19:$E$46,4,0)</f>
        <v>660.37</v>
      </c>
      <c r="I606" s="196"/>
      <c r="J606" s="202">
        <v>0</v>
      </c>
      <c r="K606" s="202"/>
      <c r="L606" s="203"/>
      <c r="M606" s="204"/>
      <c r="N606" s="199"/>
      <c r="O606" s="201">
        <v>2</v>
      </c>
      <c r="P606" s="199">
        <f>(F606*30%)+(F606*20%)</f>
        <v>306.38041395676862</v>
      </c>
      <c r="Q606" s="205">
        <f t="shared" si="27"/>
        <v>1579.5112418703061</v>
      </c>
    </row>
    <row r="607" spans="1:17" ht="45" x14ac:dyDescent="0.25">
      <c r="A607" s="207" t="s">
        <v>4754</v>
      </c>
      <c r="B607" s="196">
        <v>30301181</v>
      </c>
      <c r="C607" s="197" t="s">
        <v>422</v>
      </c>
      <c r="D607" s="196" t="s">
        <v>3679</v>
      </c>
      <c r="E607" s="198"/>
      <c r="F607" s="199">
        <f>IF(D607 &lt;&gt; "",VLOOKUP(D607,'Parâmetro - Portes e Uco'!$A$13:$E$54,3,0),"")</f>
        <v>612.76082791353724</v>
      </c>
      <c r="G607" s="200">
        <v>2</v>
      </c>
      <c r="H607" s="199">
        <f>VLOOKUP(G607,'Parâmetro - Portes e Uco'!$B$19:$E$46,4,0)</f>
        <v>303.45</v>
      </c>
      <c r="I607" s="196"/>
      <c r="J607" s="202">
        <v>0</v>
      </c>
      <c r="K607" s="202"/>
      <c r="L607" s="203"/>
      <c r="M607" s="204"/>
      <c r="N607" s="199"/>
      <c r="O607" s="201">
        <v>1</v>
      </c>
      <c r="P607" s="199">
        <f>F607*30%</f>
        <v>183.82824837406116</v>
      </c>
      <c r="Q607" s="205">
        <f t="shared" si="27"/>
        <v>1100.0390762875984</v>
      </c>
    </row>
    <row r="608" spans="1:17" ht="30" x14ac:dyDescent="0.25">
      <c r="A608" s="207" t="s">
        <v>4754</v>
      </c>
      <c r="B608" s="196">
        <v>30301190</v>
      </c>
      <c r="C608" s="197" t="s">
        <v>423</v>
      </c>
      <c r="D608" s="196" t="s">
        <v>3680</v>
      </c>
      <c r="E608" s="198"/>
      <c r="F608" s="199">
        <f>IF(D608 &lt;&gt; "",VLOOKUP(D608,'Parâmetro - Portes e Uco'!$A$13:$E$54,3,0),"")</f>
        <v>310.58571287042162</v>
      </c>
      <c r="G608" s="200">
        <v>3</v>
      </c>
      <c r="H608" s="199">
        <f>VLOOKUP(G608,'Parâmetro - Portes e Uco'!$B$19:$E$46,4,0)</f>
        <v>446.65</v>
      </c>
      <c r="I608" s="196"/>
      <c r="J608" s="202">
        <v>0</v>
      </c>
      <c r="K608" s="202"/>
      <c r="L608" s="203"/>
      <c r="M608" s="204"/>
      <c r="N608" s="199"/>
      <c r="O608" s="201">
        <v>2</v>
      </c>
      <c r="P608" s="199">
        <f>(F608*30%)+(F608*20%)</f>
        <v>155.29285643521081</v>
      </c>
      <c r="Q608" s="205">
        <f t="shared" si="27"/>
        <v>912.52856930563235</v>
      </c>
    </row>
    <row r="609" spans="1:17" x14ac:dyDescent="0.25">
      <c r="A609" s="207" t="s">
        <v>4754</v>
      </c>
      <c r="B609" s="196">
        <v>30301203</v>
      </c>
      <c r="C609" s="197" t="s">
        <v>424</v>
      </c>
      <c r="D609" s="196" t="s">
        <v>3679</v>
      </c>
      <c r="E609" s="198"/>
      <c r="F609" s="199">
        <f>IF(D609 &lt;&gt; "",VLOOKUP(D609,'Parâmetro - Portes e Uco'!$A$13:$E$54,3,0),"")</f>
        <v>612.76082791353724</v>
      </c>
      <c r="G609" s="200">
        <v>3</v>
      </c>
      <c r="H609" s="199">
        <f>VLOOKUP(G609,'Parâmetro - Portes e Uco'!$B$19:$E$46,4,0)</f>
        <v>446.65</v>
      </c>
      <c r="I609" s="196"/>
      <c r="J609" s="202">
        <v>0</v>
      </c>
      <c r="K609" s="202"/>
      <c r="L609" s="203"/>
      <c r="M609" s="204"/>
      <c r="N609" s="199"/>
      <c r="O609" s="201">
        <v>1</v>
      </c>
      <c r="P609" s="199">
        <f>F609*30%</f>
        <v>183.82824837406116</v>
      </c>
      <c r="Q609" s="205">
        <f t="shared" si="27"/>
        <v>1243.2390762875982</v>
      </c>
    </row>
    <row r="610" spans="1:17" ht="45" x14ac:dyDescent="0.25">
      <c r="A610" s="207" t="s">
        <v>4754</v>
      </c>
      <c r="B610" s="196">
        <v>30301211</v>
      </c>
      <c r="C610" s="197" t="s">
        <v>425</v>
      </c>
      <c r="D610" s="196" t="s">
        <v>3696</v>
      </c>
      <c r="E610" s="198"/>
      <c r="F610" s="199">
        <f>IF(D610 &lt;&gt; "",VLOOKUP(D610,'Parâmetro - Portes e Uco'!$A$13:$E$54,3,0),"")</f>
        <v>518.75460047385241</v>
      </c>
      <c r="G610" s="200">
        <v>2</v>
      </c>
      <c r="H610" s="199">
        <f>VLOOKUP(G610,'Parâmetro - Portes e Uco'!$B$19:$E$46,4,0)</f>
        <v>303.45</v>
      </c>
      <c r="I610" s="196"/>
      <c r="J610" s="202">
        <v>0</v>
      </c>
      <c r="K610" s="202"/>
      <c r="L610" s="203"/>
      <c r="M610" s="204"/>
      <c r="N610" s="199"/>
      <c r="O610" s="201">
        <v>1</v>
      </c>
      <c r="P610" s="199">
        <f>F610*30%</f>
        <v>155.62638014215571</v>
      </c>
      <c r="Q610" s="205">
        <f t="shared" si="27"/>
        <v>977.83098061600822</v>
      </c>
    </row>
    <row r="611" spans="1:17" ht="30" x14ac:dyDescent="0.25">
      <c r="A611" s="207" t="s">
        <v>4754</v>
      </c>
      <c r="B611" s="196">
        <v>30301220</v>
      </c>
      <c r="C611" s="197" t="s">
        <v>426</v>
      </c>
      <c r="D611" s="196" t="s">
        <v>3679</v>
      </c>
      <c r="E611" s="198"/>
      <c r="F611" s="199">
        <f>IF(D611 &lt;&gt; "",VLOOKUP(D611,'Parâmetro - Portes e Uco'!$A$13:$E$54,3,0),"")</f>
        <v>612.76082791353724</v>
      </c>
      <c r="G611" s="200">
        <v>4</v>
      </c>
      <c r="H611" s="199">
        <f>VLOOKUP(G611,'Parâmetro - Portes e Uco'!$B$19:$E$46,4,0)</f>
        <v>660.37</v>
      </c>
      <c r="I611" s="196"/>
      <c r="J611" s="202">
        <v>0</v>
      </c>
      <c r="K611" s="202"/>
      <c r="L611" s="203"/>
      <c r="M611" s="204"/>
      <c r="N611" s="199"/>
      <c r="O611" s="201">
        <v>1</v>
      </c>
      <c r="P611" s="199">
        <f>F611*30%</f>
        <v>183.82824837406116</v>
      </c>
      <c r="Q611" s="205">
        <f t="shared" si="27"/>
        <v>1456.9590762875985</v>
      </c>
    </row>
    <row r="612" spans="1:17" x14ac:dyDescent="0.25">
      <c r="A612" s="207" t="s">
        <v>4754</v>
      </c>
      <c r="B612" s="196">
        <v>30301238</v>
      </c>
      <c r="C612" s="197" t="s">
        <v>427</v>
      </c>
      <c r="D612" s="196" t="s">
        <v>3674</v>
      </c>
      <c r="E612" s="198"/>
      <c r="F612" s="199">
        <f>IF(D612 &lt;&gt; "",VLOOKUP(D612,'Parâmetro - Portes e Uco'!$A$13:$E$54,3,0),"")</f>
        <v>208.11615658256991</v>
      </c>
      <c r="G612" s="200"/>
      <c r="H612" s="199"/>
      <c r="I612" s="196"/>
      <c r="J612" s="202">
        <v>0</v>
      </c>
      <c r="K612" s="202"/>
      <c r="L612" s="203"/>
      <c r="M612" s="204"/>
      <c r="N612" s="199"/>
      <c r="O612" s="201">
        <v>1</v>
      </c>
      <c r="P612" s="199">
        <f>F612*30%</f>
        <v>62.43484697477097</v>
      </c>
      <c r="Q612" s="205">
        <f t="shared" si="27"/>
        <v>270.55100355734089</v>
      </c>
    </row>
    <row r="613" spans="1:17" x14ac:dyDescent="0.25">
      <c r="A613" s="207" t="s">
        <v>4754</v>
      </c>
      <c r="B613" s="196">
        <v>30301246</v>
      </c>
      <c r="C613" s="197" t="s">
        <v>428</v>
      </c>
      <c r="D613" s="196" t="s">
        <v>3680</v>
      </c>
      <c r="E613" s="198"/>
      <c r="F613" s="199">
        <f>IF(D613 &lt;&gt; "",VLOOKUP(D613,'Parâmetro - Portes e Uco'!$A$13:$E$54,3,0),"")</f>
        <v>310.58571287042162</v>
      </c>
      <c r="G613" s="200">
        <v>3</v>
      </c>
      <c r="H613" s="199">
        <f>VLOOKUP(G613,'Parâmetro - Portes e Uco'!$B$19:$E$46,4,0)</f>
        <v>446.65</v>
      </c>
      <c r="I613" s="196"/>
      <c r="J613" s="202">
        <v>0</v>
      </c>
      <c r="K613" s="202"/>
      <c r="L613" s="203"/>
      <c r="M613" s="204"/>
      <c r="N613" s="199"/>
      <c r="O613" s="201">
        <v>0</v>
      </c>
      <c r="P613" s="201"/>
      <c r="Q613" s="205">
        <f t="shared" si="27"/>
        <v>757.23571287042159</v>
      </c>
    </row>
    <row r="614" spans="1:17" ht="30" x14ac:dyDescent="0.25">
      <c r="A614" s="207" t="s">
        <v>4754</v>
      </c>
      <c r="B614" s="196">
        <v>30301254</v>
      </c>
      <c r="C614" s="197" t="s">
        <v>429</v>
      </c>
      <c r="D614" s="196" t="s">
        <v>3696</v>
      </c>
      <c r="E614" s="198"/>
      <c r="F614" s="199">
        <f>IF(D614 &lt;&gt; "",VLOOKUP(D614,'Parâmetro - Portes e Uco'!$A$13:$E$54,3,0),"")</f>
        <v>518.75460047385241</v>
      </c>
      <c r="G614" s="200">
        <v>3</v>
      </c>
      <c r="H614" s="199">
        <f>VLOOKUP(G614,'Parâmetro - Portes e Uco'!$B$19:$E$46,4,0)</f>
        <v>446.65</v>
      </c>
      <c r="I614" s="196"/>
      <c r="J614" s="202">
        <v>0</v>
      </c>
      <c r="K614" s="202"/>
      <c r="L614" s="203"/>
      <c r="M614" s="204"/>
      <c r="N614" s="199"/>
      <c r="O614" s="201">
        <v>1</v>
      </c>
      <c r="P614" s="199">
        <f>F614*30%</f>
        <v>155.62638014215571</v>
      </c>
      <c r="Q614" s="205">
        <f t="shared" si="27"/>
        <v>1121.030980616008</v>
      </c>
    </row>
    <row r="615" spans="1:17" ht="30" x14ac:dyDescent="0.25">
      <c r="A615" s="207" t="s">
        <v>4754</v>
      </c>
      <c r="B615" s="196">
        <v>30301262</v>
      </c>
      <c r="C615" s="197" t="s">
        <v>430</v>
      </c>
      <c r="D615" s="196" t="s">
        <v>3671</v>
      </c>
      <c r="E615" s="198"/>
      <c r="F615" s="199">
        <f>IF(D615 &lt;&gt; "",VLOOKUP(D615,'Parâmetro - Portes e Uco'!$A$13:$E$54,3,0),"")</f>
        <v>407.94036013477069</v>
      </c>
      <c r="G615" s="200">
        <v>3</v>
      </c>
      <c r="H615" s="199">
        <f>VLOOKUP(G615,'Parâmetro - Portes e Uco'!$B$19:$E$46,4,0)</f>
        <v>446.65</v>
      </c>
      <c r="I615" s="196"/>
      <c r="J615" s="202">
        <v>0</v>
      </c>
      <c r="K615" s="202"/>
      <c r="L615" s="203"/>
      <c r="M615" s="204"/>
      <c r="N615" s="199"/>
      <c r="O615" s="201">
        <v>0</v>
      </c>
      <c r="P615" s="201"/>
      <c r="Q615" s="205">
        <f t="shared" si="27"/>
        <v>854.59036013477066</v>
      </c>
    </row>
    <row r="616" spans="1:17" x14ac:dyDescent="0.25">
      <c r="A616" s="206"/>
      <c r="B616" s="224">
        <v>30302005</v>
      </c>
      <c r="C616" s="316" t="s">
        <v>3784</v>
      </c>
      <c r="D616" s="317"/>
      <c r="E616" s="317"/>
      <c r="F616" s="317"/>
      <c r="G616" s="317"/>
      <c r="H616" s="317"/>
      <c r="I616" s="317"/>
      <c r="J616" s="317"/>
      <c r="K616" s="317"/>
      <c r="L616" s="317"/>
      <c r="M616" s="317"/>
      <c r="N616" s="317"/>
      <c r="O616" s="317"/>
      <c r="P616" s="317"/>
      <c r="Q616" s="318"/>
    </row>
    <row r="617" spans="1:17" x14ac:dyDescent="0.25">
      <c r="A617" s="207" t="s">
        <v>4754</v>
      </c>
      <c r="B617" s="196">
        <v>30302013</v>
      </c>
      <c r="C617" s="197" t="s">
        <v>431</v>
      </c>
      <c r="D617" s="196" t="s">
        <v>3692</v>
      </c>
      <c r="E617" s="198"/>
      <c r="F617" s="199">
        <f>IF(D617 &lt;&gt; "",VLOOKUP(D617,'Parâmetro - Portes e Uco'!$A$13:$E$54,3,0),"")</f>
        <v>866.25202794687084</v>
      </c>
      <c r="G617" s="200">
        <v>4</v>
      </c>
      <c r="H617" s="199">
        <f>VLOOKUP(G617,'Parâmetro - Portes e Uco'!$B$19:$E$46,4,0)</f>
        <v>660.37</v>
      </c>
      <c r="I617" s="196"/>
      <c r="J617" s="202">
        <v>0</v>
      </c>
      <c r="K617" s="202"/>
      <c r="L617" s="203"/>
      <c r="M617" s="204"/>
      <c r="N617" s="199"/>
      <c r="O617" s="201">
        <v>1</v>
      </c>
      <c r="P617" s="199">
        <f>F617*30%</f>
        <v>259.87560838406125</v>
      </c>
      <c r="Q617" s="205">
        <f t="shared" ref="Q617:Q629" si="29">F617+H617+K617+N617+P617</f>
        <v>1786.497636330932</v>
      </c>
    </row>
    <row r="618" spans="1:17" ht="30" x14ac:dyDescent="0.25">
      <c r="A618" s="207" t="s">
        <v>4754</v>
      </c>
      <c r="B618" s="196">
        <v>30302021</v>
      </c>
      <c r="C618" s="197" t="s">
        <v>432</v>
      </c>
      <c r="D618" s="196" t="s">
        <v>3687</v>
      </c>
      <c r="E618" s="198"/>
      <c r="F618" s="199">
        <f>IF(D618 &lt;&gt; "",VLOOKUP(D618,'Parâmetro - Portes e Uco'!$A$13:$E$54,3,0),"")</f>
        <v>1119.7564107354196</v>
      </c>
      <c r="G618" s="200">
        <v>5</v>
      </c>
      <c r="H618" s="199">
        <f>VLOOKUP(G618,'Parâmetro - Portes e Uco'!$B$19:$E$46,4,0)</f>
        <v>1021.47</v>
      </c>
      <c r="I618" s="196"/>
      <c r="J618" s="202">
        <v>0</v>
      </c>
      <c r="K618" s="202"/>
      <c r="L618" s="203"/>
      <c r="M618" s="204"/>
      <c r="N618" s="199"/>
      <c r="O618" s="201">
        <v>1</v>
      </c>
      <c r="P618" s="199">
        <f>F618*30%</f>
        <v>335.92692322062589</v>
      </c>
      <c r="Q618" s="205">
        <f t="shared" si="29"/>
        <v>2477.1533339560456</v>
      </c>
    </row>
    <row r="619" spans="1:17" ht="30" x14ac:dyDescent="0.25">
      <c r="A619" s="207" t="s">
        <v>4754</v>
      </c>
      <c r="B619" s="196">
        <v>30302030</v>
      </c>
      <c r="C619" s="197" t="s">
        <v>433</v>
      </c>
      <c r="D619" s="196" t="s">
        <v>3688</v>
      </c>
      <c r="E619" s="198"/>
      <c r="F619" s="199">
        <f>IF(D619 &lt;&gt; "",VLOOKUP(D619,'Parâmetro - Portes e Uco'!$A$13:$E$54,3,0),"")</f>
        <v>1024.0627906281875</v>
      </c>
      <c r="G619" s="200">
        <v>5</v>
      </c>
      <c r="H619" s="199">
        <f>VLOOKUP(G619,'Parâmetro - Portes e Uco'!$B$19:$E$46,4,0)</f>
        <v>1021.47</v>
      </c>
      <c r="I619" s="196"/>
      <c r="J619" s="202">
        <v>0</v>
      </c>
      <c r="K619" s="202"/>
      <c r="L619" s="203"/>
      <c r="M619" s="204"/>
      <c r="N619" s="199"/>
      <c r="O619" s="201">
        <v>2</v>
      </c>
      <c r="P619" s="199">
        <f>(F619*30%)+(F619*20%)</f>
        <v>512.03139531409374</v>
      </c>
      <c r="Q619" s="205">
        <f t="shared" si="29"/>
        <v>2557.5641859422813</v>
      </c>
    </row>
    <row r="620" spans="1:17" x14ac:dyDescent="0.25">
      <c r="A620" s="207" t="s">
        <v>4754</v>
      </c>
      <c r="B620" s="196">
        <v>30302048</v>
      </c>
      <c r="C620" s="197" t="s">
        <v>434</v>
      </c>
      <c r="D620" s="196" t="s">
        <v>3685</v>
      </c>
      <c r="E620" s="198"/>
      <c r="F620" s="199">
        <f>IF(D620 &lt;&gt; "",VLOOKUP(D620,'Parâmetro - Portes e Uco'!$A$13:$E$54,3,0),"")</f>
        <v>1233.8795226335199</v>
      </c>
      <c r="G620" s="200">
        <v>5</v>
      </c>
      <c r="H620" s="199">
        <f>VLOOKUP(G620,'Parâmetro - Portes e Uco'!$B$19:$E$46,4,0)</f>
        <v>1021.47</v>
      </c>
      <c r="I620" s="196"/>
      <c r="J620" s="202">
        <v>0</v>
      </c>
      <c r="K620" s="202"/>
      <c r="L620" s="203"/>
      <c r="M620" s="204"/>
      <c r="N620" s="199"/>
      <c r="O620" s="201">
        <v>1</v>
      </c>
      <c r="P620" s="199">
        <f>F620*30%</f>
        <v>370.16385679005595</v>
      </c>
      <c r="Q620" s="205">
        <f t="shared" si="29"/>
        <v>2625.5133794235758</v>
      </c>
    </row>
    <row r="621" spans="1:17" ht="75" x14ac:dyDescent="0.25">
      <c r="A621" s="207" t="s">
        <v>4754</v>
      </c>
      <c r="B621" s="196">
        <v>30302056</v>
      </c>
      <c r="C621" s="197" t="s">
        <v>435</v>
      </c>
      <c r="D621" s="196" t="s">
        <v>3701</v>
      </c>
      <c r="E621" s="198"/>
      <c r="F621" s="199">
        <f>IF(D621 &lt;&gt; "",VLOOKUP(D621,'Parâmetro - Portes e Uco'!$A$13:$E$54,3,0),"")</f>
        <v>1848.3277432146042</v>
      </c>
      <c r="G621" s="200">
        <v>7</v>
      </c>
      <c r="H621" s="199">
        <f>VLOOKUP(G621,'Parâmetro - Portes e Uco'!$B$19:$E$46,4,0)</f>
        <v>2028.04</v>
      </c>
      <c r="I621" s="196"/>
      <c r="J621" s="202">
        <v>0</v>
      </c>
      <c r="K621" s="202"/>
      <c r="L621" s="203"/>
      <c r="M621" s="204"/>
      <c r="N621" s="199"/>
      <c r="O621" s="201">
        <v>4</v>
      </c>
      <c r="P621" s="199">
        <f>(F621*30%)+(F621*20%)+(F621*20%)+(F621*20%)</f>
        <v>1663.4949688931438</v>
      </c>
      <c r="Q621" s="205">
        <f t="shared" si="29"/>
        <v>5539.8627121077479</v>
      </c>
    </row>
    <row r="622" spans="1:17" ht="30" x14ac:dyDescent="0.25">
      <c r="A622" s="207" t="s">
        <v>4754</v>
      </c>
      <c r="B622" s="196">
        <v>30302064</v>
      </c>
      <c r="C622" s="197" t="s">
        <v>436</v>
      </c>
      <c r="D622" s="196" t="s">
        <v>3688</v>
      </c>
      <c r="E622" s="198"/>
      <c r="F622" s="199">
        <f>IF(D622 &lt;&gt; "",VLOOKUP(D622,'Parâmetro - Portes e Uco'!$A$13:$E$54,3,0),"")</f>
        <v>1024.0627906281875</v>
      </c>
      <c r="G622" s="200">
        <v>3</v>
      </c>
      <c r="H622" s="199">
        <f>VLOOKUP(G622,'Parâmetro - Portes e Uco'!$B$19:$E$46,4,0)</f>
        <v>446.65</v>
      </c>
      <c r="I622" s="196"/>
      <c r="J622" s="202">
        <v>0</v>
      </c>
      <c r="K622" s="202"/>
      <c r="L622" s="203"/>
      <c r="M622" s="204"/>
      <c r="N622" s="199"/>
      <c r="O622" s="201">
        <v>1</v>
      </c>
      <c r="P622" s="199">
        <f>F622*30%</f>
        <v>307.21883718845623</v>
      </c>
      <c r="Q622" s="205">
        <f t="shared" si="29"/>
        <v>1777.9316278166439</v>
      </c>
    </row>
    <row r="623" spans="1:17" ht="45" x14ac:dyDescent="0.25">
      <c r="A623" s="207" t="s">
        <v>4754</v>
      </c>
      <c r="B623" s="196">
        <v>30302072</v>
      </c>
      <c r="C623" s="197" t="s">
        <v>437</v>
      </c>
      <c r="D623" s="196" t="s">
        <v>3685</v>
      </c>
      <c r="E623" s="198"/>
      <c r="F623" s="199">
        <f>IF(D623 &lt;&gt; "",VLOOKUP(D623,'Parâmetro - Portes e Uco'!$A$13:$E$54,3,0),"")</f>
        <v>1233.8795226335199</v>
      </c>
      <c r="G623" s="200">
        <v>4</v>
      </c>
      <c r="H623" s="199">
        <f>VLOOKUP(G623,'Parâmetro - Portes e Uco'!$B$19:$E$46,4,0)</f>
        <v>660.37</v>
      </c>
      <c r="I623" s="196"/>
      <c r="J623" s="202">
        <v>0</v>
      </c>
      <c r="K623" s="202"/>
      <c r="L623" s="203"/>
      <c r="M623" s="204"/>
      <c r="N623" s="199"/>
      <c r="O623" s="201">
        <v>1</v>
      </c>
      <c r="P623" s="199">
        <f>F623*30%</f>
        <v>370.16385679005595</v>
      </c>
      <c r="Q623" s="205">
        <f t="shared" si="29"/>
        <v>2264.4133794235759</v>
      </c>
    </row>
    <row r="624" spans="1:17" ht="30" x14ac:dyDescent="0.25">
      <c r="A624" s="207" t="s">
        <v>4754</v>
      </c>
      <c r="B624" s="196">
        <v>30302080</v>
      </c>
      <c r="C624" s="197" t="s">
        <v>438</v>
      </c>
      <c r="D624" s="196" t="s">
        <v>3690</v>
      </c>
      <c r="E624" s="198"/>
      <c r="F624" s="199">
        <f>IF(D624 &lt;&gt; "",VLOOKUP(D624,'Parâmetro - Portes e Uco'!$A$13:$E$54,3,0),"")</f>
        <v>433.10623984061266</v>
      </c>
      <c r="G624" s="200">
        <v>3</v>
      </c>
      <c r="H624" s="199">
        <f>VLOOKUP(G624,'Parâmetro - Portes e Uco'!$B$19:$E$46,4,0)</f>
        <v>446.65</v>
      </c>
      <c r="I624" s="196"/>
      <c r="J624" s="202">
        <v>0</v>
      </c>
      <c r="K624" s="202"/>
      <c r="L624" s="203"/>
      <c r="M624" s="204"/>
      <c r="N624" s="199"/>
      <c r="O624" s="201">
        <v>1</v>
      </c>
      <c r="P624" s="199">
        <f>F624*30%</f>
        <v>129.9318719521838</v>
      </c>
      <c r="Q624" s="205">
        <f t="shared" si="29"/>
        <v>1009.6881117927963</v>
      </c>
    </row>
    <row r="625" spans="1:17" ht="30" x14ac:dyDescent="0.25">
      <c r="A625" s="207" t="s">
        <v>4754</v>
      </c>
      <c r="B625" s="196">
        <v>30302099</v>
      </c>
      <c r="C625" s="197" t="s">
        <v>439</v>
      </c>
      <c r="D625" s="196" t="s">
        <v>3701</v>
      </c>
      <c r="E625" s="198"/>
      <c r="F625" s="199">
        <f>IF(D625 &lt;&gt; "",VLOOKUP(D625,'Parâmetro - Portes e Uco'!$A$13:$E$54,3,0),"")</f>
        <v>1848.3277432146042</v>
      </c>
      <c r="G625" s="200">
        <v>7</v>
      </c>
      <c r="H625" s="199">
        <f>VLOOKUP(G625,'Parâmetro - Portes e Uco'!$B$19:$E$46,4,0)</f>
        <v>2028.04</v>
      </c>
      <c r="I625" s="196"/>
      <c r="J625" s="202">
        <v>0</v>
      </c>
      <c r="K625" s="202"/>
      <c r="L625" s="203"/>
      <c r="M625" s="204"/>
      <c r="N625" s="199"/>
      <c r="O625" s="201">
        <v>2</v>
      </c>
      <c r="P625" s="199">
        <f>(F625*30%)+(F625*20%)</f>
        <v>924.1638716073021</v>
      </c>
      <c r="Q625" s="205">
        <f t="shared" si="29"/>
        <v>4800.5316148219063</v>
      </c>
    </row>
    <row r="626" spans="1:17" ht="30" x14ac:dyDescent="0.25">
      <c r="A626" s="207" t="s">
        <v>4754</v>
      </c>
      <c r="B626" s="196">
        <v>30302102</v>
      </c>
      <c r="C626" s="197" t="s">
        <v>440</v>
      </c>
      <c r="D626" s="196" t="s">
        <v>3687</v>
      </c>
      <c r="E626" s="198"/>
      <c r="F626" s="199">
        <f>IF(D626 &lt;&gt; "",VLOOKUP(D626,'Parâmetro - Portes e Uco'!$A$13:$E$54,3,0),"")</f>
        <v>1119.7564107354196</v>
      </c>
      <c r="G626" s="200">
        <v>5</v>
      </c>
      <c r="H626" s="199">
        <f>VLOOKUP(G626,'Parâmetro - Portes e Uco'!$B$19:$E$46,4,0)</f>
        <v>1021.47</v>
      </c>
      <c r="I626" s="196"/>
      <c r="J626" s="202">
        <v>0</v>
      </c>
      <c r="K626" s="202"/>
      <c r="L626" s="203"/>
      <c r="M626" s="204"/>
      <c r="N626" s="199"/>
      <c r="O626" s="201">
        <v>1</v>
      </c>
      <c r="P626" s="199">
        <f>F626*30%</f>
        <v>335.92692322062589</v>
      </c>
      <c r="Q626" s="205">
        <f t="shared" si="29"/>
        <v>2477.1533339560456</v>
      </c>
    </row>
    <row r="627" spans="1:17" ht="45" x14ac:dyDescent="0.25">
      <c r="A627" s="207" t="s">
        <v>4754</v>
      </c>
      <c r="B627" s="196">
        <v>30302110</v>
      </c>
      <c r="C627" s="197" t="s">
        <v>441</v>
      </c>
      <c r="D627" s="196" t="s">
        <v>3684</v>
      </c>
      <c r="E627" s="198"/>
      <c r="F627" s="199">
        <f>IF(D627 &lt;&gt; "",VLOOKUP(D627,'Parâmetro - Portes e Uco'!$A$13:$E$54,3,0),"")</f>
        <v>963.60667521122014</v>
      </c>
      <c r="G627" s="200">
        <v>4</v>
      </c>
      <c r="H627" s="199">
        <f>VLOOKUP(G627,'Parâmetro - Portes e Uco'!$B$19:$E$46,4,0)</f>
        <v>660.37</v>
      </c>
      <c r="I627" s="196"/>
      <c r="J627" s="202">
        <v>0</v>
      </c>
      <c r="K627" s="202"/>
      <c r="L627" s="203"/>
      <c r="M627" s="204"/>
      <c r="N627" s="199"/>
      <c r="O627" s="201">
        <v>1</v>
      </c>
      <c r="P627" s="199">
        <f>F627*30%</f>
        <v>289.08200256336602</v>
      </c>
      <c r="Q627" s="205">
        <f t="shared" si="29"/>
        <v>1913.0586777745862</v>
      </c>
    </row>
    <row r="628" spans="1:17" ht="45" x14ac:dyDescent="0.25">
      <c r="A628" s="207" t="s">
        <v>4754</v>
      </c>
      <c r="B628" s="196">
        <v>30302129</v>
      </c>
      <c r="C628" s="197" t="s">
        <v>442</v>
      </c>
      <c r="D628" s="196" t="s">
        <v>3687</v>
      </c>
      <c r="E628" s="198"/>
      <c r="F628" s="199">
        <f>IF(D628 &lt;&gt; "",VLOOKUP(D628,'Parâmetro - Portes e Uco'!$A$13:$E$54,3,0),"")</f>
        <v>1119.7564107354196</v>
      </c>
      <c r="G628" s="200">
        <v>5</v>
      </c>
      <c r="H628" s="199">
        <f>VLOOKUP(G628,'Parâmetro - Portes e Uco'!$B$19:$E$46,4,0)</f>
        <v>1021.47</v>
      </c>
      <c r="I628" s="196"/>
      <c r="J628" s="202">
        <v>0</v>
      </c>
      <c r="K628" s="202"/>
      <c r="L628" s="203"/>
      <c r="M628" s="204"/>
      <c r="N628" s="199"/>
      <c r="O628" s="201">
        <v>1</v>
      </c>
      <c r="P628" s="199">
        <f>F628*30%</f>
        <v>335.92692322062589</v>
      </c>
      <c r="Q628" s="205">
        <f t="shared" si="29"/>
        <v>2477.1533339560456</v>
      </c>
    </row>
    <row r="629" spans="1:17" ht="30" x14ac:dyDescent="0.25">
      <c r="A629" s="207" t="s">
        <v>4754</v>
      </c>
      <c r="B629" s="196">
        <v>30302137</v>
      </c>
      <c r="C629" s="197" t="s">
        <v>443</v>
      </c>
      <c r="D629" s="196" t="s">
        <v>3685</v>
      </c>
      <c r="E629" s="198"/>
      <c r="F629" s="199">
        <f>IF(D629 &lt;&gt; "",VLOOKUP(D629,'Parâmetro - Portes e Uco'!$A$13:$E$54,3,0),"")</f>
        <v>1233.8795226335199</v>
      </c>
      <c r="G629" s="200">
        <v>5</v>
      </c>
      <c r="H629" s="199">
        <f>VLOOKUP(G629,'Parâmetro - Portes e Uco'!$B$19:$E$46,4,0)</f>
        <v>1021.47</v>
      </c>
      <c r="I629" s="196"/>
      <c r="J629" s="202">
        <v>0</v>
      </c>
      <c r="K629" s="202"/>
      <c r="L629" s="203"/>
      <c r="M629" s="204"/>
      <c r="N629" s="199"/>
      <c r="O629" s="201">
        <v>1</v>
      </c>
      <c r="P629" s="199">
        <f>F629*30%</f>
        <v>370.16385679005595</v>
      </c>
      <c r="Q629" s="205">
        <f t="shared" si="29"/>
        <v>2625.5133794235758</v>
      </c>
    </row>
    <row r="630" spans="1:17" x14ac:dyDescent="0.25">
      <c r="A630" s="206"/>
      <c r="B630" s="224">
        <v>30303001</v>
      </c>
      <c r="C630" s="316" t="s">
        <v>3785</v>
      </c>
      <c r="D630" s="317"/>
      <c r="E630" s="317"/>
      <c r="F630" s="317"/>
      <c r="G630" s="317"/>
      <c r="H630" s="317"/>
      <c r="I630" s="317"/>
      <c r="J630" s="317"/>
      <c r="K630" s="317"/>
      <c r="L630" s="317"/>
      <c r="M630" s="317"/>
      <c r="N630" s="317"/>
      <c r="O630" s="317"/>
      <c r="P630" s="317"/>
      <c r="Q630" s="318"/>
    </row>
    <row r="631" spans="1:17" ht="30" x14ac:dyDescent="0.25">
      <c r="A631" s="207" t="s">
        <v>4754</v>
      </c>
      <c r="B631" s="196">
        <v>30303010</v>
      </c>
      <c r="C631" s="197" t="s">
        <v>444</v>
      </c>
      <c r="D631" s="196" t="s">
        <v>3680</v>
      </c>
      <c r="E631" s="198"/>
      <c r="F631" s="199">
        <f>IF(D631 &lt;&gt; "",VLOOKUP(D631,'Parâmetro - Portes e Uco'!$A$13:$E$54,3,0),"")</f>
        <v>310.58571287042162</v>
      </c>
      <c r="G631" s="200">
        <v>3</v>
      </c>
      <c r="H631" s="199">
        <f>VLOOKUP(G631,'Parâmetro - Portes e Uco'!$B$19:$E$46,4,0)</f>
        <v>446.65</v>
      </c>
      <c r="I631" s="196"/>
      <c r="J631" s="202">
        <v>0</v>
      </c>
      <c r="K631" s="202"/>
      <c r="L631" s="203"/>
      <c r="M631" s="204"/>
      <c r="N631" s="199"/>
      <c r="O631" s="201">
        <v>1</v>
      </c>
      <c r="P631" s="199">
        <f>F631*30%</f>
        <v>93.175713861126482</v>
      </c>
      <c r="Q631" s="205">
        <f t="shared" ref="Q631:Q638" si="30">F631+H631+K631+N631+P631</f>
        <v>850.41142673154809</v>
      </c>
    </row>
    <row r="632" spans="1:17" x14ac:dyDescent="0.25">
      <c r="A632" s="207" t="s">
        <v>4754</v>
      </c>
      <c r="B632" s="196">
        <v>30303028</v>
      </c>
      <c r="C632" s="197" t="s">
        <v>445</v>
      </c>
      <c r="D632" s="196" t="s">
        <v>3669</v>
      </c>
      <c r="E632" s="198"/>
      <c r="F632" s="199">
        <f>IF(D632 &lt;&gt; "",VLOOKUP(D632,'Parâmetro - Portes e Uco'!$A$13:$E$54,3,0),"")</f>
        <v>76.407249227375388</v>
      </c>
      <c r="G632" s="200">
        <v>1</v>
      </c>
      <c r="H632" s="199">
        <f>VLOOKUP(G632,'Parâmetro - Portes e Uco'!$B$19:$E$46,4,0)</f>
        <v>207.32</v>
      </c>
      <c r="I632" s="196"/>
      <c r="J632" s="202">
        <v>0</v>
      </c>
      <c r="K632" s="202"/>
      <c r="L632" s="203"/>
      <c r="M632" s="204"/>
      <c r="N632" s="199"/>
      <c r="O632" s="201">
        <v>0</v>
      </c>
      <c r="P632" s="201"/>
      <c r="Q632" s="205">
        <f t="shared" si="30"/>
        <v>283.72724922737541</v>
      </c>
    </row>
    <row r="633" spans="1:17" x14ac:dyDescent="0.25">
      <c r="A633" s="207" t="s">
        <v>4754</v>
      </c>
      <c r="B633" s="196">
        <v>30303044</v>
      </c>
      <c r="C633" s="197" t="s">
        <v>446</v>
      </c>
      <c r="D633" s="196" t="s">
        <v>3677</v>
      </c>
      <c r="E633" s="198"/>
      <c r="F633" s="199">
        <f>IF(D633 &lt;&gt; "",VLOOKUP(D633,'Parâmetro - Portes e Uco'!$A$13:$E$54,3,0),"")</f>
        <v>38.190441858472475</v>
      </c>
      <c r="G633" s="200"/>
      <c r="H633" s="199"/>
      <c r="I633" s="196"/>
      <c r="J633" s="202">
        <v>0</v>
      </c>
      <c r="K633" s="202"/>
      <c r="L633" s="203"/>
      <c r="M633" s="204"/>
      <c r="N633" s="199"/>
      <c r="O633" s="201">
        <v>0</v>
      </c>
      <c r="P633" s="201"/>
      <c r="Q633" s="205">
        <f t="shared" si="30"/>
        <v>38.190441858472475</v>
      </c>
    </row>
    <row r="634" spans="1:17" ht="45" x14ac:dyDescent="0.25">
      <c r="A634" s="207" t="s">
        <v>4754</v>
      </c>
      <c r="B634" s="196">
        <v>30303052</v>
      </c>
      <c r="C634" s="197" t="s">
        <v>4793</v>
      </c>
      <c r="D634" s="196" t="s">
        <v>3672</v>
      </c>
      <c r="E634" s="198"/>
      <c r="F634" s="199">
        <f>IF(D634 &lt;&gt; "",VLOOKUP(D634,'Parâmetro - Portes e Uco'!$A$13:$E$54,3,0),"")</f>
        <v>350.87221280811309</v>
      </c>
      <c r="G634" s="200">
        <v>3</v>
      </c>
      <c r="H634" s="199">
        <f>VLOOKUP(G634,'Parâmetro - Portes e Uco'!$B$19:$E$46,4,0)</f>
        <v>446.65</v>
      </c>
      <c r="I634" s="196"/>
      <c r="J634" s="202"/>
      <c r="K634" s="202"/>
      <c r="L634" s="203"/>
      <c r="M634" s="204"/>
      <c r="N634" s="199"/>
      <c r="O634" s="201">
        <v>1</v>
      </c>
      <c r="P634" s="199">
        <f>F634*30%</f>
        <v>105.26166384243392</v>
      </c>
      <c r="Q634" s="205">
        <f t="shared" si="30"/>
        <v>902.78387665054697</v>
      </c>
    </row>
    <row r="635" spans="1:17" x14ac:dyDescent="0.25">
      <c r="A635" s="207" t="s">
        <v>4754</v>
      </c>
      <c r="B635" s="196">
        <v>30303060</v>
      </c>
      <c r="C635" s="197" t="s">
        <v>447</v>
      </c>
      <c r="D635" s="196" t="s">
        <v>3670</v>
      </c>
      <c r="E635" s="198"/>
      <c r="F635" s="199">
        <f>IF(D635 &lt;&gt; "",VLOOKUP(D635,'Parâmetro - Portes e Uco'!$A$13:$E$54,3,0),"")</f>
        <v>238.38376255669928</v>
      </c>
      <c r="G635" s="200"/>
      <c r="H635" s="199"/>
      <c r="I635" s="196"/>
      <c r="J635" s="202">
        <v>0</v>
      </c>
      <c r="K635" s="202"/>
      <c r="L635" s="203"/>
      <c r="M635" s="204"/>
      <c r="N635" s="199"/>
      <c r="O635" s="201">
        <v>0</v>
      </c>
      <c r="P635" s="201"/>
      <c r="Q635" s="205">
        <f t="shared" si="30"/>
        <v>238.38376255669928</v>
      </c>
    </row>
    <row r="636" spans="1:17" ht="30" x14ac:dyDescent="0.25">
      <c r="A636" s="207" t="s">
        <v>4754</v>
      </c>
      <c r="B636" s="196">
        <v>30303079</v>
      </c>
      <c r="C636" s="197" t="s">
        <v>448</v>
      </c>
      <c r="D636" s="196" t="s">
        <v>3696</v>
      </c>
      <c r="E636" s="198"/>
      <c r="F636" s="199">
        <f>IF(D636 &lt;&gt; "",VLOOKUP(D636,'Parâmetro - Portes e Uco'!$A$13:$E$54,3,0),"")</f>
        <v>518.75460047385241</v>
      </c>
      <c r="G636" s="200">
        <v>3</v>
      </c>
      <c r="H636" s="199">
        <f>VLOOKUP(G636,'Parâmetro - Portes e Uco'!$B$19:$E$46,4,0)</f>
        <v>446.65</v>
      </c>
      <c r="I636" s="196"/>
      <c r="J636" s="202">
        <v>0</v>
      </c>
      <c r="K636" s="202"/>
      <c r="L636" s="203"/>
      <c r="M636" s="204"/>
      <c r="N636" s="199"/>
      <c r="O636" s="201">
        <v>1</v>
      </c>
      <c r="P636" s="199">
        <f>F636*30%</f>
        <v>155.62638014215571</v>
      </c>
      <c r="Q636" s="205">
        <f t="shared" si="30"/>
        <v>1121.030980616008</v>
      </c>
    </row>
    <row r="637" spans="1:17" x14ac:dyDescent="0.25">
      <c r="A637" s="207" t="s">
        <v>4754</v>
      </c>
      <c r="B637" s="196">
        <v>30303087</v>
      </c>
      <c r="C637" s="197" t="s">
        <v>449</v>
      </c>
      <c r="D637" s="196" t="s">
        <v>3668</v>
      </c>
      <c r="E637" s="198"/>
      <c r="F637" s="199">
        <f>IF(D637 &lt;&gt; "",VLOOKUP(D637,'Parâmetro - Portes e Uco'!$A$13:$E$54,3,0),"")</f>
        <v>162.8729406839584</v>
      </c>
      <c r="G637" s="200"/>
      <c r="H637" s="201"/>
      <c r="I637" s="196"/>
      <c r="J637" s="202">
        <v>0</v>
      </c>
      <c r="K637" s="202"/>
      <c r="L637" s="203"/>
      <c r="M637" s="204"/>
      <c r="N637" s="199"/>
      <c r="O637" s="201">
        <v>0</v>
      </c>
      <c r="P637" s="201"/>
      <c r="Q637" s="205">
        <f t="shared" si="30"/>
        <v>162.8729406839584</v>
      </c>
    </row>
    <row r="638" spans="1:17" ht="30" x14ac:dyDescent="0.25">
      <c r="A638" s="207" t="s">
        <v>4754</v>
      </c>
      <c r="B638" s="196">
        <v>30303109</v>
      </c>
      <c r="C638" s="197" t="s">
        <v>450</v>
      </c>
      <c r="D638" s="196" t="s">
        <v>3670</v>
      </c>
      <c r="E638" s="198"/>
      <c r="F638" s="199">
        <f>IF(D638 &lt;&gt; "",VLOOKUP(D638,'Parâmetro - Portes e Uco'!$A$13:$E$54,3,0),"")</f>
        <v>238.38376255669928</v>
      </c>
      <c r="G638" s="200"/>
      <c r="H638" s="201"/>
      <c r="I638" s="196"/>
      <c r="J638" s="202">
        <v>0</v>
      </c>
      <c r="K638" s="202"/>
      <c r="L638" s="203"/>
      <c r="M638" s="204"/>
      <c r="N638" s="199"/>
      <c r="O638" s="201">
        <v>0</v>
      </c>
      <c r="P638" s="201"/>
      <c r="Q638" s="205">
        <f t="shared" si="30"/>
        <v>238.38376255669928</v>
      </c>
    </row>
    <row r="639" spans="1:17" x14ac:dyDescent="0.25">
      <c r="A639" s="206"/>
      <c r="B639" s="224">
        <v>30303990</v>
      </c>
      <c r="C639" s="316" t="s">
        <v>3747</v>
      </c>
      <c r="D639" s="317"/>
      <c r="E639" s="317"/>
      <c r="F639" s="317"/>
      <c r="G639" s="317"/>
      <c r="H639" s="317"/>
      <c r="I639" s="317"/>
      <c r="J639" s="317"/>
      <c r="K639" s="317"/>
      <c r="L639" s="317"/>
      <c r="M639" s="317"/>
      <c r="N639" s="317"/>
      <c r="O639" s="317"/>
      <c r="P639" s="317"/>
      <c r="Q639" s="318"/>
    </row>
    <row r="640" spans="1:17" ht="15" customHeight="1" x14ac:dyDescent="0.25">
      <c r="A640" s="206"/>
      <c r="B640" s="307" t="s">
        <v>4176</v>
      </c>
      <c r="C640" s="308"/>
      <c r="D640" s="308"/>
      <c r="E640" s="308"/>
      <c r="F640" s="308"/>
      <c r="G640" s="308"/>
      <c r="H640" s="308"/>
      <c r="I640" s="308"/>
      <c r="J640" s="308"/>
      <c r="K640" s="308"/>
      <c r="L640" s="308"/>
      <c r="M640" s="308"/>
      <c r="N640" s="308"/>
      <c r="O640" s="308"/>
      <c r="P640" s="308"/>
      <c r="Q640" s="309"/>
    </row>
    <row r="641" spans="1:17" ht="15" customHeight="1" x14ac:dyDescent="0.25">
      <c r="A641" s="206"/>
      <c r="B641" s="307" t="s">
        <v>4177</v>
      </c>
      <c r="C641" s="308"/>
      <c r="D641" s="308"/>
      <c r="E641" s="308"/>
      <c r="F641" s="308"/>
      <c r="G641" s="308"/>
      <c r="H641" s="308"/>
      <c r="I641" s="308"/>
      <c r="J641" s="308"/>
      <c r="K641" s="308"/>
      <c r="L641" s="308"/>
      <c r="M641" s="308"/>
      <c r="N641" s="308"/>
      <c r="O641" s="308"/>
      <c r="P641" s="308"/>
      <c r="Q641" s="309"/>
    </row>
    <row r="642" spans="1:17" ht="15" customHeight="1" x14ac:dyDescent="0.25">
      <c r="A642" s="206"/>
      <c r="B642" s="307" t="s">
        <v>4178</v>
      </c>
      <c r="C642" s="308"/>
      <c r="D642" s="308"/>
      <c r="E642" s="308"/>
      <c r="F642" s="308"/>
      <c r="G642" s="308"/>
      <c r="H642" s="308"/>
      <c r="I642" s="308"/>
      <c r="J642" s="308"/>
      <c r="K642" s="308"/>
      <c r="L642" s="308"/>
      <c r="M642" s="308"/>
      <c r="N642" s="308"/>
      <c r="O642" s="308"/>
      <c r="P642" s="308"/>
      <c r="Q642" s="309"/>
    </row>
    <row r="643" spans="1:17" x14ac:dyDescent="0.25">
      <c r="A643" s="206"/>
      <c r="B643" s="224">
        <v>30304008</v>
      </c>
      <c r="C643" s="316" t="s">
        <v>3786</v>
      </c>
      <c r="D643" s="317"/>
      <c r="E643" s="317"/>
      <c r="F643" s="317"/>
      <c r="G643" s="317"/>
      <c r="H643" s="317"/>
      <c r="I643" s="317"/>
      <c r="J643" s="317"/>
      <c r="K643" s="317"/>
      <c r="L643" s="317"/>
      <c r="M643" s="317"/>
      <c r="N643" s="317"/>
      <c r="O643" s="317"/>
      <c r="P643" s="317"/>
      <c r="Q643" s="318"/>
    </row>
    <row r="644" spans="1:17" x14ac:dyDescent="0.25">
      <c r="A644" s="207" t="s">
        <v>4754</v>
      </c>
      <c r="B644" s="196">
        <v>30304016</v>
      </c>
      <c r="C644" s="197" t="s">
        <v>451</v>
      </c>
      <c r="D644" s="196" t="s">
        <v>3669</v>
      </c>
      <c r="E644" s="198"/>
      <c r="F644" s="199">
        <f>IF(D644 &lt;&gt; "",VLOOKUP(D644,'Parâmetro - Portes e Uco'!$A$13:$E$54,3,0),"")</f>
        <v>76.407249227375388</v>
      </c>
      <c r="G644" s="200"/>
      <c r="H644" s="201"/>
      <c r="I644" s="196"/>
      <c r="J644" s="202">
        <v>0</v>
      </c>
      <c r="K644" s="202"/>
      <c r="L644" s="203"/>
      <c r="M644" s="204"/>
      <c r="N644" s="199"/>
      <c r="O644" s="201">
        <v>0</v>
      </c>
      <c r="P644" s="201"/>
      <c r="Q644" s="205">
        <f t="shared" ref="Q644:Q653" si="31">F644+H644+K644+N644+P644</f>
        <v>76.407249227375388</v>
      </c>
    </row>
    <row r="645" spans="1:17" ht="30" x14ac:dyDescent="0.25">
      <c r="A645" s="207" t="s">
        <v>4754</v>
      </c>
      <c r="B645" s="196">
        <v>30304024</v>
      </c>
      <c r="C645" s="197" t="s">
        <v>452</v>
      </c>
      <c r="D645" s="196" t="s">
        <v>3670</v>
      </c>
      <c r="E645" s="198"/>
      <c r="F645" s="199">
        <f>IF(D645 &lt;&gt; "",VLOOKUP(D645,'Parâmetro - Portes e Uco'!$A$13:$E$54,3,0),"")</f>
        <v>238.38376255669928</v>
      </c>
      <c r="G645" s="200">
        <v>3</v>
      </c>
      <c r="H645" s="199">
        <f>VLOOKUP(G645,'Parâmetro - Portes e Uco'!$B$19:$E$46,4,0)</f>
        <v>446.65</v>
      </c>
      <c r="I645" s="196"/>
      <c r="J645" s="202">
        <v>0</v>
      </c>
      <c r="K645" s="202"/>
      <c r="L645" s="203"/>
      <c r="M645" s="204"/>
      <c r="N645" s="199"/>
      <c r="O645" s="201">
        <v>0</v>
      </c>
      <c r="P645" s="201"/>
      <c r="Q645" s="205">
        <f t="shared" si="31"/>
        <v>685.03376255669923</v>
      </c>
    </row>
    <row r="646" spans="1:17" ht="30" x14ac:dyDescent="0.25">
      <c r="A646" s="207" t="s">
        <v>4754</v>
      </c>
      <c r="B646" s="196">
        <v>30304032</v>
      </c>
      <c r="C646" s="197" t="s">
        <v>453</v>
      </c>
      <c r="D646" s="196" t="s">
        <v>3669</v>
      </c>
      <c r="E646" s="198"/>
      <c r="F646" s="199">
        <f>IF(D646 &lt;&gt; "",VLOOKUP(D646,'Parâmetro - Portes e Uco'!$A$13:$E$54,3,0),"")</f>
        <v>76.407249227375388</v>
      </c>
      <c r="G646" s="200">
        <v>3</v>
      </c>
      <c r="H646" s="199">
        <f>VLOOKUP(G646,'Parâmetro - Portes e Uco'!$B$19:$E$46,4,0)</f>
        <v>446.65</v>
      </c>
      <c r="I646" s="196"/>
      <c r="J646" s="202">
        <v>0</v>
      </c>
      <c r="K646" s="202"/>
      <c r="L646" s="203"/>
      <c r="M646" s="204"/>
      <c r="N646" s="199"/>
      <c r="O646" s="201">
        <v>0</v>
      </c>
      <c r="P646" s="201"/>
      <c r="Q646" s="205">
        <f t="shared" si="31"/>
        <v>523.05724922737534</v>
      </c>
    </row>
    <row r="647" spans="1:17" ht="45" x14ac:dyDescent="0.25">
      <c r="A647" s="207" t="s">
        <v>4754</v>
      </c>
      <c r="B647" s="196">
        <v>30304040</v>
      </c>
      <c r="C647" s="197" t="s">
        <v>457</v>
      </c>
      <c r="D647" s="196" t="s">
        <v>3682</v>
      </c>
      <c r="E647" s="198"/>
      <c r="F647" s="199">
        <f>IF(D647 &lt;&gt; "",VLOOKUP(D647,'Parâmetro - Portes e Uco'!$A$13:$E$54,3,0),"")</f>
        <v>802.43430995002416</v>
      </c>
      <c r="G647" s="200">
        <v>3</v>
      </c>
      <c r="H647" s="199">
        <f>VLOOKUP(G647,'Parâmetro - Portes e Uco'!$B$19:$E$46,4,0)</f>
        <v>446.65</v>
      </c>
      <c r="I647" s="196"/>
      <c r="J647" s="202">
        <v>0</v>
      </c>
      <c r="K647" s="202"/>
      <c r="L647" s="203"/>
      <c r="M647" s="204"/>
      <c r="N647" s="199"/>
      <c r="O647" s="201">
        <v>1</v>
      </c>
      <c r="P647" s="199">
        <f>F647*30%</f>
        <v>240.73029298500722</v>
      </c>
      <c r="Q647" s="205">
        <f t="shared" si="31"/>
        <v>1489.8146029350314</v>
      </c>
    </row>
    <row r="648" spans="1:17" ht="30" x14ac:dyDescent="0.25">
      <c r="A648" s="207" t="s">
        <v>4754</v>
      </c>
      <c r="B648" s="196">
        <v>30304059</v>
      </c>
      <c r="C648" s="197" t="s">
        <v>458</v>
      </c>
      <c r="D648" s="196" t="s">
        <v>3670</v>
      </c>
      <c r="E648" s="198"/>
      <c r="F648" s="199">
        <f>IF(D648 &lt;&gt; "",VLOOKUP(D648,'Parâmetro - Portes e Uco'!$A$13:$E$54,3,0),"")</f>
        <v>238.38376255669928</v>
      </c>
      <c r="G648" s="200"/>
      <c r="H648" s="201"/>
      <c r="I648" s="196"/>
      <c r="J648" s="202">
        <v>0</v>
      </c>
      <c r="K648" s="202"/>
      <c r="L648" s="203"/>
      <c r="M648" s="204"/>
      <c r="N648" s="199"/>
      <c r="O648" s="201">
        <v>0</v>
      </c>
      <c r="P648" s="201"/>
      <c r="Q648" s="205">
        <f t="shared" si="31"/>
        <v>238.38376255669928</v>
      </c>
    </row>
    <row r="649" spans="1:17" ht="30" x14ac:dyDescent="0.25">
      <c r="A649" s="207" t="s">
        <v>4754</v>
      </c>
      <c r="B649" s="196">
        <v>30304067</v>
      </c>
      <c r="C649" s="197" t="s">
        <v>459</v>
      </c>
      <c r="D649" s="196" t="s">
        <v>3690</v>
      </c>
      <c r="E649" s="198"/>
      <c r="F649" s="199">
        <f>IF(D649 &lt;&gt; "",VLOOKUP(D649,'Parâmetro - Portes e Uco'!$A$13:$E$54,3,0),"")</f>
        <v>433.10623984061266</v>
      </c>
      <c r="G649" s="200">
        <v>3</v>
      </c>
      <c r="H649" s="199">
        <f>VLOOKUP(G649,'Parâmetro - Portes e Uco'!$B$19:$E$46,4,0)</f>
        <v>446.65</v>
      </c>
      <c r="I649" s="196"/>
      <c r="J649" s="202">
        <v>0</v>
      </c>
      <c r="K649" s="202"/>
      <c r="L649" s="203"/>
      <c r="M649" s="204"/>
      <c r="N649" s="199"/>
      <c r="O649" s="201">
        <v>1</v>
      </c>
      <c r="P649" s="199">
        <f>F649*30%</f>
        <v>129.9318719521838</v>
      </c>
      <c r="Q649" s="205">
        <f t="shared" si="31"/>
        <v>1009.6881117927963</v>
      </c>
    </row>
    <row r="650" spans="1:17" ht="30" x14ac:dyDescent="0.25">
      <c r="A650" s="207" t="s">
        <v>4754</v>
      </c>
      <c r="B650" s="196">
        <v>30304075</v>
      </c>
      <c r="C650" s="197" t="s">
        <v>460</v>
      </c>
      <c r="D650" s="196" t="s">
        <v>3682</v>
      </c>
      <c r="E650" s="198"/>
      <c r="F650" s="199">
        <f>IF(D650 &lt;&gt; "",VLOOKUP(D650,'Parâmetro - Portes e Uco'!$A$13:$E$54,3,0),"")</f>
        <v>802.43430995002416</v>
      </c>
      <c r="G650" s="200">
        <v>3</v>
      </c>
      <c r="H650" s="199">
        <f>VLOOKUP(G650,'Parâmetro - Portes e Uco'!$B$19:$E$46,4,0)</f>
        <v>446.65</v>
      </c>
      <c r="I650" s="196"/>
      <c r="J650" s="202">
        <v>0</v>
      </c>
      <c r="K650" s="202"/>
      <c r="L650" s="203"/>
      <c r="M650" s="204"/>
      <c r="N650" s="199"/>
      <c r="O650" s="201">
        <v>1</v>
      </c>
      <c r="P650" s="199">
        <f>F650*30%</f>
        <v>240.73029298500722</v>
      </c>
      <c r="Q650" s="205">
        <f t="shared" si="31"/>
        <v>1489.8146029350314</v>
      </c>
    </row>
    <row r="651" spans="1:17" ht="30" x14ac:dyDescent="0.25">
      <c r="A651" s="207" t="s">
        <v>4754</v>
      </c>
      <c r="B651" s="196">
        <v>30304083</v>
      </c>
      <c r="C651" s="197" t="s">
        <v>456</v>
      </c>
      <c r="D651" s="196" t="s">
        <v>3697</v>
      </c>
      <c r="E651" s="198"/>
      <c r="F651" s="199">
        <f>IF(D651 &lt;&gt; "",VLOOKUP(D651,'Parâmetro - Portes e Uco'!$A$13:$E$54,3,0),"")</f>
        <v>1593.1491505137235</v>
      </c>
      <c r="G651" s="200">
        <v>3</v>
      </c>
      <c r="H651" s="199">
        <f>VLOOKUP(G651,'Parâmetro - Portes e Uco'!$B$19:$E$46,4,0)</f>
        <v>446.65</v>
      </c>
      <c r="I651" s="196"/>
      <c r="J651" s="202">
        <v>0</v>
      </c>
      <c r="K651" s="202"/>
      <c r="L651" s="203"/>
      <c r="M651" s="204"/>
      <c r="N651" s="199"/>
      <c r="O651" s="201">
        <v>1</v>
      </c>
      <c r="P651" s="199">
        <f>F651*30%</f>
        <v>477.94474515411702</v>
      </c>
      <c r="Q651" s="205">
        <f t="shared" si="31"/>
        <v>2517.7438956678402</v>
      </c>
    </row>
    <row r="652" spans="1:17" ht="45" x14ac:dyDescent="0.25">
      <c r="A652" s="207" t="s">
        <v>4754</v>
      </c>
      <c r="B652" s="196">
        <v>30304091</v>
      </c>
      <c r="C652" s="197" t="s">
        <v>455</v>
      </c>
      <c r="D652" s="196" t="s">
        <v>3682</v>
      </c>
      <c r="E652" s="198"/>
      <c r="F652" s="199">
        <f>IF(D652 &lt;&gt; "",VLOOKUP(D652,'Parâmetro - Portes e Uco'!$A$13:$E$54,3,0),"")</f>
        <v>802.43430995002416</v>
      </c>
      <c r="G652" s="200"/>
      <c r="H652" s="201"/>
      <c r="I652" s="196"/>
      <c r="J652" s="202">
        <v>0</v>
      </c>
      <c r="K652" s="202"/>
      <c r="L652" s="203"/>
      <c r="M652" s="204"/>
      <c r="N652" s="199"/>
      <c r="O652" s="201">
        <v>0</v>
      </c>
      <c r="P652" s="201"/>
      <c r="Q652" s="205">
        <f t="shared" si="31"/>
        <v>802.43430995002416</v>
      </c>
    </row>
    <row r="653" spans="1:17" ht="45" x14ac:dyDescent="0.25">
      <c r="A653" s="207" t="s">
        <v>4754</v>
      </c>
      <c r="B653" s="196">
        <v>30304105</v>
      </c>
      <c r="C653" s="197" t="s">
        <v>454</v>
      </c>
      <c r="D653" s="196" t="s">
        <v>3685</v>
      </c>
      <c r="E653" s="198"/>
      <c r="F653" s="199">
        <f>IF(D653 &lt;&gt; "",VLOOKUP(D653,'Parâmetro - Portes e Uco'!$A$13:$E$54,3,0),"")</f>
        <v>1233.8795226335199</v>
      </c>
      <c r="G653" s="200"/>
      <c r="H653" s="201"/>
      <c r="I653" s="196"/>
      <c r="J653" s="202">
        <v>0</v>
      </c>
      <c r="K653" s="202"/>
      <c r="L653" s="203"/>
      <c r="M653" s="204"/>
      <c r="N653" s="199"/>
      <c r="O653" s="201">
        <v>0</v>
      </c>
      <c r="P653" s="201"/>
      <c r="Q653" s="205">
        <f t="shared" si="31"/>
        <v>1233.8795226335199</v>
      </c>
    </row>
    <row r="654" spans="1:17" ht="45" x14ac:dyDescent="0.25">
      <c r="A654" s="207" t="s">
        <v>4754</v>
      </c>
      <c r="B654" s="196">
        <v>30304156</v>
      </c>
      <c r="C654" s="197" t="s">
        <v>4821</v>
      </c>
      <c r="D654" s="196" t="s">
        <v>3697</v>
      </c>
      <c r="E654" s="198"/>
      <c r="F654" s="199">
        <f>IF(D654 &lt;&gt; "",VLOOKUP(D654,'Parâmetro - Portes e Uco'!$A$13:$E$54,3,0),"")</f>
        <v>1593.1491505137235</v>
      </c>
      <c r="G654" s="200">
        <v>3</v>
      </c>
      <c r="H654" s="199">
        <f>VLOOKUP(G654,'Parâmetro - Portes e Uco'!$B$19:$E$46,4,0)</f>
        <v>446.65</v>
      </c>
      <c r="I654" s="196"/>
      <c r="J654" s="202">
        <v>0</v>
      </c>
      <c r="K654" s="202"/>
      <c r="L654" s="203">
        <v>5</v>
      </c>
      <c r="M654" s="204">
        <v>75</v>
      </c>
      <c r="N654" s="199">
        <f>(('Parâmetro - Portes e Uco'!$P$5*'TABELA HONORÁRIOS MÉDICOS2026'!M654)/100)*'TABELA HONORÁRIOS MÉDICOS2026'!L654</f>
        <v>68.065855549421755</v>
      </c>
      <c r="O654" s="201">
        <v>1</v>
      </c>
      <c r="P654" s="225">
        <f>F654*30%</f>
        <v>477.94474515411702</v>
      </c>
      <c r="Q654" s="205">
        <f>F654+H654+K654+N654+P654</f>
        <v>2585.8097512172621</v>
      </c>
    </row>
    <row r="655" spans="1:17" x14ac:dyDescent="0.25">
      <c r="A655" s="206"/>
      <c r="B655" s="224">
        <v>30304997</v>
      </c>
      <c r="C655" s="316" t="s">
        <v>4179</v>
      </c>
      <c r="D655" s="317"/>
      <c r="E655" s="317"/>
      <c r="F655" s="317"/>
      <c r="G655" s="317"/>
      <c r="H655" s="317"/>
      <c r="I655" s="317"/>
      <c r="J655" s="317"/>
      <c r="K655" s="317"/>
      <c r="L655" s="317"/>
      <c r="M655" s="317"/>
      <c r="N655" s="317"/>
      <c r="O655" s="317"/>
      <c r="P655" s="317"/>
      <c r="Q655" s="318"/>
    </row>
    <row r="656" spans="1:17" ht="15" customHeight="1" x14ac:dyDescent="0.25">
      <c r="A656" s="206"/>
      <c r="B656" s="307" t="s">
        <v>4180</v>
      </c>
      <c r="C656" s="308"/>
      <c r="D656" s="308"/>
      <c r="E656" s="308"/>
      <c r="F656" s="308"/>
      <c r="G656" s="308"/>
      <c r="H656" s="308"/>
      <c r="I656" s="308"/>
      <c r="J656" s="308"/>
      <c r="K656" s="308"/>
      <c r="L656" s="308"/>
      <c r="M656" s="308"/>
      <c r="N656" s="308"/>
      <c r="O656" s="308"/>
      <c r="P656" s="308"/>
      <c r="Q656" s="309"/>
    </row>
    <row r="657" spans="1:17" x14ac:dyDescent="0.25">
      <c r="A657" s="206"/>
      <c r="B657" s="224">
        <v>30305004</v>
      </c>
      <c r="C657" s="316" t="s">
        <v>3787</v>
      </c>
      <c r="D657" s="317"/>
      <c r="E657" s="317"/>
      <c r="F657" s="317"/>
      <c r="G657" s="317"/>
      <c r="H657" s="317"/>
      <c r="I657" s="317"/>
      <c r="J657" s="317"/>
      <c r="K657" s="317"/>
      <c r="L657" s="317"/>
      <c r="M657" s="317"/>
      <c r="N657" s="317"/>
      <c r="O657" s="317"/>
      <c r="P657" s="317"/>
      <c r="Q657" s="318"/>
    </row>
    <row r="658" spans="1:17" ht="30" x14ac:dyDescent="0.25">
      <c r="A658" s="207" t="s">
        <v>4754</v>
      </c>
      <c r="B658" s="196">
        <v>30305012</v>
      </c>
      <c r="C658" s="197" t="s">
        <v>461</v>
      </c>
      <c r="D658" s="196" t="s">
        <v>3668</v>
      </c>
      <c r="E658" s="198"/>
      <c r="F658" s="199">
        <f>IF(D658 &lt;&gt; "",VLOOKUP(D658,'Parâmetro - Portes e Uco'!$A$13:$E$54,3,0),"")</f>
        <v>162.8729406839584</v>
      </c>
      <c r="G658" s="200">
        <v>1</v>
      </c>
      <c r="H658" s="199">
        <f>VLOOKUP(G658,'Parâmetro - Portes e Uco'!$B$19:$E$46,4,0)</f>
        <v>207.32</v>
      </c>
      <c r="I658" s="196"/>
      <c r="J658" s="202">
        <v>0</v>
      </c>
      <c r="K658" s="202"/>
      <c r="L658" s="203"/>
      <c r="M658" s="204"/>
      <c r="N658" s="199"/>
      <c r="O658" s="201">
        <v>0</v>
      </c>
      <c r="P658" s="201"/>
      <c r="Q658" s="205">
        <f>F658+H658+K658+N658+P658</f>
        <v>370.1929406839584</v>
      </c>
    </row>
    <row r="659" spans="1:17" ht="30" x14ac:dyDescent="0.25">
      <c r="A659" s="207" t="s">
        <v>4754</v>
      </c>
      <c r="B659" s="196">
        <v>30305020</v>
      </c>
      <c r="C659" s="197" t="s">
        <v>462</v>
      </c>
      <c r="D659" s="196" t="s">
        <v>3687</v>
      </c>
      <c r="E659" s="198"/>
      <c r="F659" s="199">
        <f>IF(D659 &lt;&gt; "",VLOOKUP(D659,'Parâmetro - Portes e Uco'!$A$13:$E$54,3,0),"")</f>
        <v>1119.7564107354196</v>
      </c>
      <c r="G659" s="200">
        <v>4</v>
      </c>
      <c r="H659" s="199">
        <f>VLOOKUP(G659,'Parâmetro - Portes e Uco'!$B$19:$E$46,4,0)</f>
        <v>660.37</v>
      </c>
      <c r="I659" s="196"/>
      <c r="J659" s="202">
        <v>0</v>
      </c>
      <c r="K659" s="202"/>
      <c r="L659" s="203"/>
      <c r="M659" s="204"/>
      <c r="N659" s="199"/>
      <c r="O659" s="201">
        <v>1</v>
      </c>
      <c r="P659" s="199">
        <f>F659*30%</f>
        <v>335.92692322062589</v>
      </c>
      <c r="Q659" s="205">
        <f>F659+H659+K659+N659+P659</f>
        <v>2116.0533339560452</v>
      </c>
    </row>
    <row r="660" spans="1:17" x14ac:dyDescent="0.25">
      <c r="A660" s="207" t="s">
        <v>4754</v>
      </c>
      <c r="B660" s="196">
        <v>30305039</v>
      </c>
      <c r="C660" s="197" t="s">
        <v>463</v>
      </c>
      <c r="D660" s="196" t="s">
        <v>3682</v>
      </c>
      <c r="E660" s="198"/>
      <c r="F660" s="199">
        <f>IF(D660 &lt;&gt; "",VLOOKUP(D660,'Parâmetro - Portes e Uco'!$A$13:$E$54,3,0),"")</f>
        <v>802.43430995002416</v>
      </c>
      <c r="G660" s="200">
        <v>3</v>
      </c>
      <c r="H660" s="199">
        <f>VLOOKUP(G660,'Parâmetro - Portes e Uco'!$B$19:$E$46,4,0)</f>
        <v>446.65</v>
      </c>
      <c r="I660" s="196"/>
      <c r="J660" s="202">
        <v>0</v>
      </c>
      <c r="K660" s="202"/>
      <c r="L660" s="203"/>
      <c r="M660" s="204"/>
      <c r="N660" s="199"/>
      <c r="O660" s="201">
        <v>1</v>
      </c>
      <c r="P660" s="199">
        <f>F660*30%</f>
        <v>240.73029298500722</v>
      </c>
      <c r="Q660" s="205">
        <f>F660+H660+K660+N660+P660</f>
        <v>1489.8146029350314</v>
      </c>
    </row>
    <row r="661" spans="1:17" ht="45" x14ac:dyDescent="0.25">
      <c r="A661" s="207" t="s">
        <v>4754</v>
      </c>
      <c r="B661" s="196">
        <v>30305047</v>
      </c>
      <c r="C661" s="197" t="s">
        <v>464</v>
      </c>
      <c r="D661" s="196" t="s">
        <v>3682</v>
      </c>
      <c r="E661" s="198"/>
      <c r="F661" s="199">
        <f>IF(D661 &lt;&gt; "",VLOOKUP(D661,'Parâmetro - Portes e Uco'!$A$13:$E$54,3,0),"")</f>
        <v>802.43430995002416</v>
      </c>
      <c r="G661" s="200">
        <v>4</v>
      </c>
      <c r="H661" s="199">
        <f>VLOOKUP(G661,'Parâmetro - Portes e Uco'!$B$19:$E$46,4,0)</f>
        <v>660.37</v>
      </c>
      <c r="I661" s="196"/>
      <c r="J661" s="202">
        <v>0</v>
      </c>
      <c r="K661" s="202"/>
      <c r="L661" s="203"/>
      <c r="M661" s="204"/>
      <c r="N661" s="199"/>
      <c r="O661" s="201">
        <v>1</v>
      </c>
      <c r="P661" s="199">
        <f>F661*30%</f>
        <v>240.73029298500722</v>
      </c>
      <c r="Q661" s="205">
        <f>F661+H661+K661+N661+P661</f>
        <v>1703.5346029350314</v>
      </c>
    </row>
    <row r="662" spans="1:17" x14ac:dyDescent="0.25">
      <c r="A662" s="206"/>
      <c r="B662" s="224">
        <v>30306000</v>
      </c>
      <c r="C662" s="316" t="s">
        <v>3788</v>
      </c>
      <c r="D662" s="317"/>
      <c r="E662" s="317"/>
      <c r="F662" s="317"/>
      <c r="G662" s="317"/>
      <c r="H662" s="317"/>
      <c r="I662" s="317"/>
      <c r="J662" s="317"/>
      <c r="K662" s="317"/>
      <c r="L662" s="317"/>
      <c r="M662" s="317"/>
      <c r="N662" s="317"/>
      <c r="O662" s="317"/>
      <c r="P662" s="317"/>
      <c r="Q662" s="318"/>
    </row>
    <row r="663" spans="1:17" ht="30" x14ac:dyDescent="0.25">
      <c r="A663" s="207" t="s">
        <v>4754</v>
      </c>
      <c r="B663" s="196">
        <v>30306019</v>
      </c>
      <c r="C663" s="197" t="s">
        <v>465</v>
      </c>
      <c r="D663" s="196" t="s">
        <v>3691</v>
      </c>
      <c r="E663" s="198"/>
      <c r="F663" s="199">
        <f>IF(D663 &lt;&gt; "",VLOOKUP(D663,'Parâmetro - Portes e Uco'!$A$13:$E$54,3,0),"")</f>
        <v>377.71230242628701</v>
      </c>
      <c r="G663" s="200">
        <v>3</v>
      </c>
      <c r="H663" s="199">
        <f>VLOOKUP(G663,'Parâmetro - Portes e Uco'!$B$19:$E$46,4,0)</f>
        <v>446.65</v>
      </c>
      <c r="I663" s="196"/>
      <c r="J663" s="202">
        <v>0</v>
      </c>
      <c r="K663" s="202"/>
      <c r="L663" s="203"/>
      <c r="M663" s="204"/>
      <c r="N663" s="199"/>
      <c r="O663" s="201">
        <v>0</v>
      </c>
      <c r="P663" s="201"/>
      <c r="Q663" s="205">
        <f t="shared" ref="Q663:Q669" si="32">F663+H663+K663+N663+P663</f>
        <v>824.36230242628699</v>
      </c>
    </row>
    <row r="664" spans="1:17" ht="45" x14ac:dyDescent="0.25">
      <c r="A664" s="207" t="s">
        <v>4754</v>
      </c>
      <c r="B664" s="196">
        <v>30306027</v>
      </c>
      <c r="C664" s="197" t="s">
        <v>466</v>
      </c>
      <c r="D664" s="196" t="s">
        <v>3694</v>
      </c>
      <c r="E664" s="198"/>
      <c r="F664" s="199">
        <f>IF(D664 &lt;&gt; "",VLOOKUP(D664,'Parâmetro - Portes e Uco'!$A$13:$E$54,3,0),"")</f>
        <v>1324.5505130037554</v>
      </c>
      <c r="G664" s="200">
        <v>5</v>
      </c>
      <c r="H664" s="199">
        <f>VLOOKUP(G664,'Parâmetro - Portes e Uco'!$B$19:$E$46,4,0)</f>
        <v>1021.47</v>
      </c>
      <c r="I664" s="196"/>
      <c r="J664" s="202">
        <v>0</v>
      </c>
      <c r="K664" s="202"/>
      <c r="L664" s="203"/>
      <c r="M664" s="204"/>
      <c r="N664" s="199"/>
      <c r="O664" s="201">
        <v>1</v>
      </c>
      <c r="P664" s="199">
        <f>F664*30%</f>
        <v>397.36515390112663</v>
      </c>
      <c r="Q664" s="205">
        <f t="shared" si="32"/>
        <v>2743.3856669048823</v>
      </c>
    </row>
    <row r="665" spans="1:17" ht="45" x14ac:dyDescent="0.25">
      <c r="A665" s="207" t="s">
        <v>4754</v>
      </c>
      <c r="B665" s="196">
        <v>30306035</v>
      </c>
      <c r="C665" s="197" t="s">
        <v>467</v>
      </c>
      <c r="D665" s="196" t="s">
        <v>3687</v>
      </c>
      <c r="E665" s="198"/>
      <c r="F665" s="199">
        <f>IF(D665 &lt;&gt; "",VLOOKUP(D665,'Parâmetro - Portes e Uco'!$A$13:$E$54,3,0),"")</f>
        <v>1119.7564107354196</v>
      </c>
      <c r="G665" s="200">
        <v>4</v>
      </c>
      <c r="H665" s="199">
        <f>VLOOKUP(G665,'Parâmetro - Portes e Uco'!$B$19:$E$46,4,0)</f>
        <v>660.37</v>
      </c>
      <c r="I665" s="196"/>
      <c r="J665" s="202">
        <v>0</v>
      </c>
      <c r="K665" s="202"/>
      <c r="L665" s="203"/>
      <c r="M665" s="204"/>
      <c r="N665" s="199"/>
      <c r="O665" s="201">
        <v>1</v>
      </c>
      <c r="P665" s="199">
        <f>F665*30%</f>
        <v>335.92692322062589</v>
      </c>
      <c r="Q665" s="205">
        <f t="shared" si="32"/>
        <v>2116.0533339560452</v>
      </c>
    </row>
    <row r="666" spans="1:17" ht="30" x14ac:dyDescent="0.25">
      <c r="A666" s="207" t="s">
        <v>4754</v>
      </c>
      <c r="B666" s="196">
        <v>30306043</v>
      </c>
      <c r="C666" s="197" t="s">
        <v>468</v>
      </c>
      <c r="D666" s="196" t="s">
        <v>3682</v>
      </c>
      <c r="E666" s="198"/>
      <c r="F666" s="199">
        <f>IF(D666 &lt;&gt; "",VLOOKUP(D666,'Parâmetro - Portes e Uco'!$A$13:$E$54,3,0),"")</f>
        <v>802.43430995002416</v>
      </c>
      <c r="G666" s="200">
        <v>3</v>
      </c>
      <c r="H666" s="199">
        <f>VLOOKUP(G666,'Parâmetro - Portes e Uco'!$B$19:$E$46,4,0)</f>
        <v>446.65</v>
      </c>
      <c r="I666" s="196"/>
      <c r="J666" s="202">
        <v>0</v>
      </c>
      <c r="K666" s="202"/>
      <c r="L666" s="203"/>
      <c r="M666" s="204"/>
      <c r="N666" s="199"/>
      <c r="O666" s="201">
        <v>1</v>
      </c>
      <c r="P666" s="199">
        <f>F666*30%</f>
        <v>240.73029298500722</v>
      </c>
      <c r="Q666" s="205">
        <f t="shared" si="32"/>
        <v>1489.8146029350314</v>
      </c>
    </row>
    <row r="667" spans="1:17" ht="30" x14ac:dyDescent="0.25">
      <c r="A667" s="207" t="s">
        <v>4754</v>
      </c>
      <c r="B667" s="196">
        <v>30306051</v>
      </c>
      <c r="C667" s="197" t="s">
        <v>469</v>
      </c>
      <c r="D667" s="196" t="s">
        <v>3682</v>
      </c>
      <c r="E667" s="198"/>
      <c r="F667" s="199">
        <f>IF(D667 &lt;&gt; "",VLOOKUP(D667,'Parâmetro - Portes e Uco'!$A$13:$E$54,3,0),"")</f>
        <v>802.43430995002416</v>
      </c>
      <c r="G667" s="200">
        <v>3</v>
      </c>
      <c r="H667" s="199">
        <f>VLOOKUP(G667,'Parâmetro - Portes e Uco'!$B$19:$E$46,4,0)</f>
        <v>446.65</v>
      </c>
      <c r="I667" s="196"/>
      <c r="J667" s="202">
        <v>0</v>
      </c>
      <c r="K667" s="202"/>
      <c r="L667" s="203"/>
      <c r="M667" s="204"/>
      <c r="N667" s="199"/>
      <c r="O667" s="201">
        <v>1</v>
      </c>
      <c r="P667" s="199">
        <f>F667*30%</f>
        <v>240.73029298500722</v>
      </c>
      <c r="Q667" s="205">
        <f t="shared" si="32"/>
        <v>1489.8146029350314</v>
      </c>
    </row>
    <row r="668" spans="1:17" ht="45" x14ac:dyDescent="0.25">
      <c r="A668" s="207" t="s">
        <v>4754</v>
      </c>
      <c r="B668" s="196">
        <v>30306060</v>
      </c>
      <c r="C668" s="197" t="s">
        <v>470</v>
      </c>
      <c r="D668" s="196" t="s">
        <v>3682</v>
      </c>
      <c r="E668" s="198"/>
      <c r="F668" s="199">
        <f>IF(D668 &lt;&gt; "",VLOOKUP(D668,'Parâmetro - Portes e Uco'!$A$13:$E$54,3,0),"")</f>
        <v>802.43430995002416</v>
      </c>
      <c r="G668" s="200">
        <v>3</v>
      </c>
      <c r="H668" s="199">
        <f>VLOOKUP(G668,'Parâmetro - Portes e Uco'!$B$19:$E$46,4,0)</f>
        <v>446.65</v>
      </c>
      <c r="I668" s="196"/>
      <c r="J668" s="202">
        <v>0</v>
      </c>
      <c r="K668" s="202"/>
      <c r="L668" s="203"/>
      <c r="M668" s="204"/>
      <c r="N668" s="199"/>
      <c r="O668" s="201">
        <v>1</v>
      </c>
      <c r="P668" s="199">
        <f>F668*30%</f>
        <v>240.73029298500722</v>
      </c>
      <c r="Q668" s="205">
        <f t="shared" si="32"/>
        <v>1489.8146029350314</v>
      </c>
    </row>
    <row r="669" spans="1:17" ht="45" x14ac:dyDescent="0.25">
      <c r="A669" s="207" t="s">
        <v>4754</v>
      </c>
      <c r="B669" s="196">
        <v>30306078</v>
      </c>
      <c r="C669" s="197" t="s">
        <v>471</v>
      </c>
      <c r="D669" s="196" t="s">
        <v>3691</v>
      </c>
      <c r="E669" s="198"/>
      <c r="F669" s="199">
        <f>IF(D669 &lt;&gt; "",VLOOKUP(D669,'Parâmetro - Portes e Uco'!$A$13:$E$54,3,0),"")</f>
        <v>377.71230242628701</v>
      </c>
      <c r="G669" s="200">
        <v>3</v>
      </c>
      <c r="H669" s="199">
        <f>VLOOKUP(G669,'Parâmetro - Portes e Uco'!$B$19:$E$46,4,0)</f>
        <v>446.65</v>
      </c>
      <c r="I669" s="196"/>
      <c r="J669" s="202">
        <v>0</v>
      </c>
      <c r="K669" s="202"/>
      <c r="L669" s="203"/>
      <c r="M669" s="204"/>
      <c r="N669" s="199"/>
      <c r="O669" s="201">
        <v>0</v>
      </c>
      <c r="P669" s="201"/>
      <c r="Q669" s="205">
        <f t="shared" si="32"/>
        <v>824.36230242628699</v>
      </c>
    </row>
    <row r="670" spans="1:17" x14ac:dyDescent="0.25">
      <c r="A670" s="206"/>
      <c r="B670" s="224">
        <v>30307007</v>
      </c>
      <c r="C670" s="316" t="s">
        <v>3789</v>
      </c>
      <c r="D670" s="317"/>
      <c r="E670" s="317"/>
      <c r="F670" s="317"/>
      <c r="G670" s="317"/>
      <c r="H670" s="317"/>
      <c r="I670" s="317"/>
      <c r="J670" s="317"/>
      <c r="K670" s="317"/>
      <c r="L670" s="317"/>
      <c r="M670" s="317"/>
      <c r="N670" s="317"/>
      <c r="O670" s="317"/>
      <c r="P670" s="317"/>
      <c r="Q670" s="318"/>
    </row>
    <row r="671" spans="1:17" ht="30" x14ac:dyDescent="0.25">
      <c r="A671" s="207" t="s">
        <v>4754</v>
      </c>
      <c r="B671" s="196">
        <v>30307015</v>
      </c>
      <c r="C671" s="197" t="s">
        <v>472</v>
      </c>
      <c r="D671" s="196" t="s">
        <v>3691</v>
      </c>
      <c r="E671" s="198"/>
      <c r="F671" s="199">
        <f>IF(D671 &lt;&gt; "",VLOOKUP(D671,'Parâmetro - Portes e Uco'!$A$13:$E$54,3,0),"")</f>
        <v>377.71230242628701</v>
      </c>
      <c r="G671" s="200">
        <v>3</v>
      </c>
      <c r="H671" s="199">
        <f>VLOOKUP(G671,'Parâmetro - Portes e Uco'!$B$19:$E$46,4,0)</f>
        <v>446.65</v>
      </c>
      <c r="I671" s="196"/>
      <c r="J671" s="202">
        <v>0</v>
      </c>
      <c r="K671" s="202"/>
      <c r="L671" s="203"/>
      <c r="M671" s="204"/>
      <c r="N671" s="199"/>
      <c r="O671" s="201">
        <v>1</v>
      </c>
      <c r="P671" s="199">
        <f t="shared" ref="P671:P677" si="33">F671*30%</f>
        <v>113.3136907278861</v>
      </c>
      <c r="Q671" s="205">
        <f t="shared" ref="Q671:Q684" si="34">F671+H671+K671+N671+P671</f>
        <v>937.67599315417306</v>
      </c>
    </row>
    <row r="672" spans="1:17" ht="30" x14ac:dyDescent="0.25">
      <c r="A672" s="207" t="s">
        <v>4754</v>
      </c>
      <c r="B672" s="196">
        <v>30307023</v>
      </c>
      <c r="C672" s="197" t="s">
        <v>473</v>
      </c>
      <c r="D672" s="196" t="s">
        <v>3670</v>
      </c>
      <c r="E672" s="198"/>
      <c r="F672" s="199">
        <f>IF(D672 &lt;&gt; "",VLOOKUP(D672,'Parâmetro - Portes e Uco'!$A$13:$E$54,3,0),"")</f>
        <v>238.38376255669928</v>
      </c>
      <c r="G672" s="200">
        <v>2</v>
      </c>
      <c r="H672" s="199">
        <f>VLOOKUP(G672,'Parâmetro - Portes e Uco'!$B$19:$E$46,4,0)</f>
        <v>303.45</v>
      </c>
      <c r="I672" s="196"/>
      <c r="J672" s="202">
        <v>0</v>
      </c>
      <c r="K672" s="202"/>
      <c r="L672" s="203"/>
      <c r="M672" s="204"/>
      <c r="N672" s="199"/>
      <c r="O672" s="201">
        <v>1</v>
      </c>
      <c r="P672" s="199">
        <f t="shared" si="33"/>
        <v>71.515128767009784</v>
      </c>
      <c r="Q672" s="205">
        <f t="shared" si="34"/>
        <v>613.34889132370904</v>
      </c>
    </row>
    <row r="673" spans="1:17" ht="30" x14ac:dyDescent="0.25">
      <c r="A673" s="207" t="s">
        <v>4754</v>
      </c>
      <c r="B673" s="196">
        <v>30307031</v>
      </c>
      <c r="C673" s="197" t="s">
        <v>474</v>
      </c>
      <c r="D673" s="196" t="s">
        <v>3691</v>
      </c>
      <c r="E673" s="198"/>
      <c r="F673" s="199">
        <f>IF(D673 &lt;&gt; "",VLOOKUP(D673,'Parâmetro - Portes e Uco'!$A$13:$E$54,3,0),"")</f>
        <v>377.71230242628701</v>
      </c>
      <c r="G673" s="200">
        <v>3</v>
      </c>
      <c r="H673" s="199">
        <f>VLOOKUP(G673,'Parâmetro - Portes e Uco'!$B$19:$E$46,4,0)</f>
        <v>446.65</v>
      </c>
      <c r="I673" s="196"/>
      <c r="J673" s="202">
        <v>0</v>
      </c>
      <c r="K673" s="202"/>
      <c r="L673" s="203"/>
      <c r="M673" s="204"/>
      <c r="N673" s="199"/>
      <c r="O673" s="201">
        <v>1</v>
      </c>
      <c r="P673" s="199">
        <f t="shared" si="33"/>
        <v>113.3136907278861</v>
      </c>
      <c r="Q673" s="205">
        <f t="shared" si="34"/>
        <v>937.67599315417306</v>
      </c>
    </row>
    <row r="674" spans="1:17" ht="30" x14ac:dyDescent="0.25">
      <c r="A674" s="207" t="s">
        <v>4754</v>
      </c>
      <c r="B674" s="196">
        <v>30307040</v>
      </c>
      <c r="C674" s="197" t="s">
        <v>475</v>
      </c>
      <c r="D674" s="196" t="s">
        <v>3691</v>
      </c>
      <c r="E674" s="198"/>
      <c r="F674" s="199">
        <f>IF(D674 &lt;&gt; "",VLOOKUP(D674,'Parâmetro - Portes e Uco'!$A$13:$E$54,3,0),"")</f>
        <v>377.71230242628701</v>
      </c>
      <c r="G674" s="200">
        <v>3</v>
      </c>
      <c r="H674" s="199">
        <f>VLOOKUP(G674,'Parâmetro - Portes e Uco'!$B$19:$E$46,4,0)</f>
        <v>446.65</v>
      </c>
      <c r="I674" s="196"/>
      <c r="J674" s="202">
        <v>0</v>
      </c>
      <c r="K674" s="202"/>
      <c r="L674" s="203"/>
      <c r="M674" s="204"/>
      <c r="N674" s="199"/>
      <c r="O674" s="201">
        <v>1</v>
      </c>
      <c r="P674" s="199">
        <f t="shared" si="33"/>
        <v>113.3136907278861</v>
      </c>
      <c r="Q674" s="205">
        <f t="shared" si="34"/>
        <v>937.67599315417306</v>
      </c>
    </row>
    <row r="675" spans="1:17" ht="30" x14ac:dyDescent="0.25">
      <c r="A675" s="207" t="s">
        <v>4754</v>
      </c>
      <c r="B675" s="196">
        <v>30307058</v>
      </c>
      <c r="C675" s="197" t="s">
        <v>476</v>
      </c>
      <c r="D675" s="196" t="s">
        <v>3691</v>
      </c>
      <c r="E675" s="198"/>
      <c r="F675" s="199">
        <f>IF(D675 &lt;&gt; "",VLOOKUP(D675,'Parâmetro - Portes e Uco'!$A$13:$E$54,3,0),"")</f>
        <v>377.71230242628701</v>
      </c>
      <c r="G675" s="200">
        <v>3</v>
      </c>
      <c r="H675" s="199">
        <f>VLOOKUP(G675,'Parâmetro - Portes e Uco'!$B$19:$E$46,4,0)</f>
        <v>446.65</v>
      </c>
      <c r="I675" s="196"/>
      <c r="J675" s="202">
        <v>0</v>
      </c>
      <c r="K675" s="202"/>
      <c r="L675" s="203"/>
      <c r="M675" s="204"/>
      <c r="N675" s="199"/>
      <c r="O675" s="201">
        <v>1</v>
      </c>
      <c r="P675" s="199">
        <f t="shared" si="33"/>
        <v>113.3136907278861</v>
      </c>
      <c r="Q675" s="205">
        <f t="shared" si="34"/>
        <v>937.67599315417306</v>
      </c>
    </row>
    <row r="676" spans="1:17" ht="30" x14ac:dyDescent="0.25">
      <c r="A676" s="207" t="s">
        <v>4754</v>
      </c>
      <c r="B676" s="196">
        <v>30307066</v>
      </c>
      <c r="C676" s="197" t="s">
        <v>477</v>
      </c>
      <c r="D676" s="196" t="s">
        <v>3682</v>
      </c>
      <c r="E676" s="198"/>
      <c r="F676" s="199">
        <f>IF(D676 &lt;&gt; "",VLOOKUP(D676,'Parâmetro - Portes e Uco'!$A$13:$E$54,3,0),"")</f>
        <v>802.43430995002416</v>
      </c>
      <c r="G676" s="200">
        <v>3</v>
      </c>
      <c r="H676" s="199">
        <f>VLOOKUP(G676,'Parâmetro - Portes e Uco'!$B$19:$E$46,4,0)</f>
        <v>446.65</v>
      </c>
      <c r="I676" s="196"/>
      <c r="J676" s="202">
        <v>0</v>
      </c>
      <c r="K676" s="202"/>
      <c r="L676" s="203"/>
      <c r="M676" s="204"/>
      <c r="N676" s="199"/>
      <c r="O676" s="201">
        <v>1</v>
      </c>
      <c r="P676" s="199">
        <f t="shared" si="33"/>
        <v>240.73029298500722</v>
      </c>
      <c r="Q676" s="205">
        <f t="shared" si="34"/>
        <v>1489.8146029350314</v>
      </c>
    </row>
    <row r="677" spans="1:17" ht="30" x14ac:dyDescent="0.25">
      <c r="A677" s="207" t="s">
        <v>4754</v>
      </c>
      <c r="B677" s="196">
        <v>30307074</v>
      </c>
      <c r="C677" s="197" t="s">
        <v>478</v>
      </c>
      <c r="D677" s="196" t="s">
        <v>3682</v>
      </c>
      <c r="E677" s="198"/>
      <c r="F677" s="199">
        <f>IF(D677 &lt;&gt; "",VLOOKUP(D677,'Parâmetro - Portes e Uco'!$A$13:$E$54,3,0),"")</f>
        <v>802.43430995002416</v>
      </c>
      <c r="G677" s="200">
        <v>3</v>
      </c>
      <c r="H677" s="199">
        <f>VLOOKUP(G677,'Parâmetro - Portes e Uco'!$B$19:$E$46,4,0)</f>
        <v>446.65</v>
      </c>
      <c r="I677" s="196"/>
      <c r="J677" s="202">
        <v>0</v>
      </c>
      <c r="K677" s="202"/>
      <c r="L677" s="203"/>
      <c r="M677" s="204"/>
      <c r="N677" s="199"/>
      <c r="O677" s="201">
        <v>1</v>
      </c>
      <c r="P677" s="199">
        <f t="shared" si="33"/>
        <v>240.73029298500722</v>
      </c>
      <c r="Q677" s="205">
        <f t="shared" si="34"/>
        <v>1489.8146029350314</v>
      </c>
    </row>
    <row r="678" spans="1:17" ht="30" x14ac:dyDescent="0.25">
      <c r="A678" s="207" t="s">
        <v>4754</v>
      </c>
      <c r="B678" s="196">
        <v>30307082</v>
      </c>
      <c r="C678" s="197" t="s">
        <v>479</v>
      </c>
      <c r="D678" s="196" t="s">
        <v>3684</v>
      </c>
      <c r="E678" s="198"/>
      <c r="F678" s="199">
        <f>IF(D678 &lt;&gt; "",VLOOKUP(D678,'Parâmetro - Portes e Uco'!$A$13:$E$54,3,0),"")</f>
        <v>963.60667521122014</v>
      </c>
      <c r="G678" s="200">
        <v>3</v>
      </c>
      <c r="H678" s="199">
        <f>VLOOKUP(G678,'Parâmetro - Portes e Uco'!$B$19:$E$46,4,0)</f>
        <v>446.65</v>
      </c>
      <c r="I678" s="196"/>
      <c r="J678" s="202">
        <v>0</v>
      </c>
      <c r="K678" s="202"/>
      <c r="L678" s="203"/>
      <c r="M678" s="204"/>
      <c r="N678" s="199"/>
      <c r="O678" s="201">
        <v>0</v>
      </c>
      <c r="P678" s="201"/>
      <c r="Q678" s="205">
        <f t="shared" si="34"/>
        <v>1410.2566752112202</v>
      </c>
    </row>
    <row r="679" spans="1:17" x14ac:dyDescent="0.25">
      <c r="A679" s="207" t="s">
        <v>4754</v>
      </c>
      <c r="B679" s="196">
        <v>30307090</v>
      </c>
      <c r="C679" s="197" t="s">
        <v>481</v>
      </c>
      <c r="D679" s="196" t="s">
        <v>3691</v>
      </c>
      <c r="E679" s="198"/>
      <c r="F679" s="199">
        <f>IF(D679 &lt;&gt; "",VLOOKUP(D679,'Parâmetro - Portes e Uco'!$A$13:$E$54,3,0),"")</f>
        <v>377.71230242628701</v>
      </c>
      <c r="G679" s="200">
        <v>3</v>
      </c>
      <c r="H679" s="199">
        <f>VLOOKUP(G679,'Parâmetro - Portes e Uco'!$B$19:$E$46,4,0)</f>
        <v>446.65</v>
      </c>
      <c r="I679" s="196"/>
      <c r="J679" s="202">
        <v>0</v>
      </c>
      <c r="K679" s="202"/>
      <c r="L679" s="203"/>
      <c r="M679" s="204"/>
      <c r="N679" s="199"/>
      <c r="O679" s="201">
        <v>1</v>
      </c>
      <c r="P679" s="199">
        <f t="shared" ref="P679:P684" si="35">F679*30%</f>
        <v>113.3136907278861</v>
      </c>
      <c r="Q679" s="205">
        <f t="shared" si="34"/>
        <v>937.67599315417306</v>
      </c>
    </row>
    <row r="680" spans="1:17" ht="30" x14ac:dyDescent="0.25">
      <c r="A680" s="207" t="s">
        <v>4754</v>
      </c>
      <c r="B680" s="196">
        <v>30307104</v>
      </c>
      <c r="C680" s="197" t="s">
        <v>482</v>
      </c>
      <c r="D680" s="196" t="s">
        <v>3694</v>
      </c>
      <c r="E680" s="198"/>
      <c r="F680" s="199">
        <f>IF(D680 &lt;&gt; "",VLOOKUP(D680,'Parâmetro - Portes e Uco'!$A$13:$E$54,3,0),"")</f>
        <v>1324.5505130037554</v>
      </c>
      <c r="G680" s="200">
        <v>5</v>
      </c>
      <c r="H680" s="199">
        <f>VLOOKUP(G680,'Parâmetro - Portes e Uco'!$B$19:$E$46,4,0)</f>
        <v>1021.47</v>
      </c>
      <c r="I680" s="196"/>
      <c r="J680" s="202">
        <v>0</v>
      </c>
      <c r="K680" s="202"/>
      <c r="L680" s="203"/>
      <c r="M680" s="204"/>
      <c r="N680" s="199"/>
      <c r="O680" s="201">
        <v>1</v>
      </c>
      <c r="P680" s="199">
        <f t="shared" si="35"/>
        <v>397.36515390112663</v>
      </c>
      <c r="Q680" s="205">
        <f t="shared" si="34"/>
        <v>2743.3856669048823</v>
      </c>
    </row>
    <row r="681" spans="1:17" x14ac:dyDescent="0.25">
      <c r="A681" s="207" t="s">
        <v>4754</v>
      </c>
      <c r="B681" s="196">
        <v>30307112</v>
      </c>
      <c r="C681" s="197" t="s">
        <v>483</v>
      </c>
      <c r="D681" s="196" t="s">
        <v>3682</v>
      </c>
      <c r="E681" s="198"/>
      <c r="F681" s="199">
        <f>IF(D681 &lt;&gt; "",VLOOKUP(D681,'Parâmetro - Portes e Uco'!$A$13:$E$54,3,0),"")</f>
        <v>802.43430995002416</v>
      </c>
      <c r="G681" s="200">
        <v>4</v>
      </c>
      <c r="H681" s="199">
        <f>VLOOKUP(G681,'Parâmetro - Portes e Uco'!$B$19:$E$46,4,0)</f>
        <v>660.37</v>
      </c>
      <c r="I681" s="196"/>
      <c r="J681" s="202">
        <v>0</v>
      </c>
      <c r="K681" s="202"/>
      <c r="L681" s="203"/>
      <c r="M681" s="204"/>
      <c r="N681" s="199"/>
      <c r="O681" s="201">
        <v>1</v>
      </c>
      <c r="P681" s="199">
        <f t="shared" si="35"/>
        <v>240.73029298500722</v>
      </c>
      <c r="Q681" s="205">
        <f t="shared" si="34"/>
        <v>1703.5346029350314</v>
      </c>
    </row>
    <row r="682" spans="1:17" ht="30" x14ac:dyDescent="0.25">
      <c r="A682" s="207" t="s">
        <v>4754</v>
      </c>
      <c r="B682" s="196">
        <v>30307120</v>
      </c>
      <c r="C682" s="197" t="s">
        <v>484</v>
      </c>
      <c r="D682" s="196" t="s">
        <v>3685</v>
      </c>
      <c r="E682" s="198"/>
      <c r="F682" s="199">
        <f>IF(D682 &lt;&gt; "",VLOOKUP(D682,'Parâmetro - Portes e Uco'!$A$13:$E$54,3,0),"")</f>
        <v>1233.8795226335199</v>
      </c>
      <c r="G682" s="200">
        <v>5</v>
      </c>
      <c r="H682" s="199">
        <f>VLOOKUP(G682,'Parâmetro - Portes e Uco'!$B$19:$E$46,4,0)</f>
        <v>1021.47</v>
      </c>
      <c r="I682" s="196"/>
      <c r="J682" s="202">
        <v>0</v>
      </c>
      <c r="K682" s="202"/>
      <c r="L682" s="203"/>
      <c r="M682" s="204"/>
      <c r="N682" s="199"/>
      <c r="O682" s="201">
        <v>1</v>
      </c>
      <c r="P682" s="199">
        <f t="shared" si="35"/>
        <v>370.16385679005595</v>
      </c>
      <c r="Q682" s="205">
        <f t="shared" si="34"/>
        <v>2625.5133794235758</v>
      </c>
    </row>
    <row r="683" spans="1:17" ht="45" x14ac:dyDescent="0.25">
      <c r="A683" s="207" t="s">
        <v>4754</v>
      </c>
      <c r="B683" s="196">
        <v>30307139</v>
      </c>
      <c r="C683" s="197" t="s">
        <v>4181</v>
      </c>
      <c r="D683" s="196" t="s">
        <v>3682</v>
      </c>
      <c r="E683" s="198"/>
      <c r="F683" s="199">
        <f>IF(D683 &lt;&gt; "",VLOOKUP(D683,'Parâmetro - Portes e Uco'!$A$13:$E$54,3,0),"")</f>
        <v>802.43430995002416</v>
      </c>
      <c r="G683" s="200">
        <v>2</v>
      </c>
      <c r="H683" s="199">
        <f>VLOOKUP(G683,'Parâmetro - Portes e Uco'!$B$19:$E$46,4,0)</f>
        <v>303.45</v>
      </c>
      <c r="I683" s="196"/>
      <c r="J683" s="202">
        <v>0</v>
      </c>
      <c r="K683" s="202"/>
      <c r="L683" s="203"/>
      <c r="M683" s="204"/>
      <c r="N683" s="199"/>
      <c r="O683" s="201">
        <v>1</v>
      </c>
      <c r="P683" s="199">
        <f t="shared" si="35"/>
        <v>240.73029298500722</v>
      </c>
      <c r="Q683" s="205">
        <f t="shared" si="34"/>
        <v>1346.6146029350314</v>
      </c>
    </row>
    <row r="684" spans="1:17" ht="90" x14ac:dyDescent="0.25">
      <c r="A684" s="207" t="s">
        <v>4754</v>
      </c>
      <c r="B684" s="196">
        <v>30307147</v>
      </c>
      <c r="C684" s="197" t="s">
        <v>480</v>
      </c>
      <c r="D684" s="196" t="s">
        <v>3682</v>
      </c>
      <c r="E684" s="198"/>
      <c r="F684" s="199">
        <f>IF(D684 &lt;&gt; "",VLOOKUP(D684,'Parâmetro - Portes e Uco'!$A$13:$E$54,3,0),"")</f>
        <v>802.43430995002416</v>
      </c>
      <c r="G684" s="200">
        <v>2</v>
      </c>
      <c r="H684" s="199">
        <f>VLOOKUP(G684,'Parâmetro - Portes e Uco'!$B$19:$E$46,4,0)</f>
        <v>303.45</v>
      </c>
      <c r="I684" s="196"/>
      <c r="J684" s="202">
        <v>0</v>
      </c>
      <c r="K684" s="202"/>
      <c r="L684" s="203"/>
      <c r="M684" s="204"/>
      <c r="N684" s="199"/>
      <c r="O684" s="201">
        <v>1</v>
      </c>
      <c r="P684" s="199">
        <f t="shared" si="35"/>
        <v>240.73029298500722</v>
      </c>
      <c r="Q684" s="205">
        <f t="shared" si="34"/>
        <v>1346.6146029350314</v>
      </c>
    </row>
    <row r="685" spans="1:17" x14ac:dyDescent="0.25">
      <c r="A685" s="206"/>
      <c r="B685" s="224">
        <v>30307996</v>
      </c>
      <c r="C685" s="316" t="s">
        <v>3743</v>
      </c>
      <c r="D685" s="317"/>
      <c r="E685" s="317"/>
      <c r="F685" s="317"/>
      <c r="G685" s="317"/>
      <c r="H685" s="317"/>
      <c r="I685" s="317"/>
      <c r="J685" s="317"/>
      <c r="K685" s="317"/>
      <c r="L685" s="317"/>
      <c r="M685" s="317"/>
      <c r="N685" s="317"/>
      <c r="O685" s="317"/>
      <c r="P685" s="317"/>
      <c r="Q685" s="318"/>
    </row>
    <row r="686" spans="1:17" ht="15" customHeight="1" x14ac:dyDescent="0.25">
      <c r="A686" s="206"/>
      <c r="B686" s="307" t="s">
        <v>4182</v>
      </c>
      <c r="C686" s="308"/>
      <c r="D686" s="308"/>
      <c r="E686" s="308"/>
      <c r="F686" s="308"/>
      <c r="G686" s="308"/>
      <c r="H686" s="308"/>
      <c r="I686" s="308"/>
      <c r="J686" s="308"/>
      <c r="K686" s="308"/>
      <c r="L686" s="308"/>
      <c r="M686" s="308"/>
      <c r="N686" s="308"/>
      <c r="O686" s="308"/>
      <c r="P686" s="308"/>
      <c r="Q686" s="309"/>
    </row>
    <row r="687" spans="1:17" ht="15" customHeight="1" x14ac:dyDescent="0.25">
      <c r="A687" s="206"/>
      <c r="B687" s="307" t="s">
        <v>4183</v>
      </c>
      <c r="C687" s="308"/>
      <c r="D687" s="308"/>
      <c r="E687" s="308"/>
      <c r="F687" s="308"/>
      <c r="G687" s="308"/>
      <c r="H687" s="308"/>
      <c r="I687" s="308"/>
      <c r="J687" s="308"/>
      <c r="K687" s="308"/>
      <c r="L687" s="308"/>
      <c r="M687" s="308"/>
      <c r="N687" s="308"/>
      <c r="O687" s="308"/>
      <c r="P687" s="308"/>
      <c r="Q687" s="309"/>
    </row>
    <row r="688" spans="1:17" ht="15" customHeight="1" x14ac:dyDescent="0.25">
      <c r="A688" s="206"/>
      <c r="B688" s="307" t="s">
        <v>4184</v>
      </c>
      <c r="C688" s="308"/>
      <c r="D688" s="308"/>
      <c r="E688" s="308"/>
      <c r="F688" s="308"/>
      <c r="G688" s="308"/>
      <c r="H688" s="308"/>
      <c r="I688" s="308"/>
      <c r="J688" s="308"/>
      <c r="K688" s="308"/>
      <c r="L688" s="308"/>
      <c r="M688" s="308"/>
      <c r="N688" s="308"/>
      <c r="O688" s="308"/>
      <c r="P688" s="308"/>
      <c r="Q688" s="309"/>
    </row>
    <row r="689" spans="1:17" ht="15" customHeight="1" x14ac:dyDescent="0.25">
      <c r="A689" s="206"/>
      <c r="B689" s="307" t="s">
        <v>4185</v>
      </c>
      <c r="C689" s="308"/>
      <c r="D689" s="308"/>
      <c r="E689" s="308"/>
      <c r="F689" s="308"/>
      <c r="G689" s="308"/>
      <c r="H689" s="308"/>
      <c r="I689" s="308"/>
      <c r="J689" s="308"/>
      <c r="K689" s="308"/>
      <c r="L689" s="308"/>
      <c r="M689" s="308"/>
      <c r="N689" s="308"/>
      <c r="O689" s="308"/>
      <c r="P689" s="308"/>
      <c r="Q689" s="309"/>
    </row>
    <row r="690" spans="1:17" x14ac:dyDescent="0.25">
      <c r="A690" s="206"/>
      <c r="B690" s="224">
        <v>30308003</v>
      </c>
      <c r="C690" s="316" t="s">
        <v>3790</v>
      </c>
      <c r="D690" s="317"/>
      <c r="E690" s="317"/>
      <c r="F690" s="317"/>
      <c r="G690" s="317"/>
      <c r="H690" s="317"/>
      <c r="I690" s="317"/>
      <c r="J690" s="317"/>
      <c r="K690" s="317"/>
      <c r="L690" s="317"/>
      <c r="M690" s="317"/>
      <c r="N690" s="317"/>
      <c r="O690" s="317"/>
      <c r="P690" s="317"/>
      <c r="Q690" s="318"/>
    </row>
    <row r="691" spans="1:17" x14ac:dyDescent="0.25">
      <c r="A691" s="207" t="s">
        <v>4754</v>
      </c>
      <c r="B691" s="196">
        <v>30308011</v>
      </c>
      <c r="C691" s="197" t="s">
        <v>485</v>
      </c>
      <c r="D691" s="196" t="s">
        <v>3668</v>
      </c>
      <c r="E691" s="198"/>
      <c r="F691" s="199">
        <f>IF(D691 &lt;&gt; "",VLOOKUP(D691,'Parâmetro - Portes e Uco'!$A$13:$E$54,3,0),"")</f>
        <v>162.8729406839584</v>
      </c>
      <c r="G691" s="200">
        <v>1</v>
      </c>
      <c r="H691" s="199">
        <f>VLOOKUP(G691,'Parâmetro - Portes e Uco'!$B$19:$E$46,4,0)</f>
        <v>207.32</v>
      </c>
      <c r="I691" s="196"/>
      <c r="J691" s="202">
        <v>0</v>
      </c>
      <c r="K691" s="202"/>
      <c r="L691" s="203"/>
      <c r="M691" s="204"/>
      <c r="N691" s="199"/>
      <c r="O691" s="201">
        <v>0</v>
      </c>
      <c r="P691" s="201"/>
      <c r="Q691" s="205">
        <f>F691+H691+K691+N691+P691</f>
        <v>370.1929406839584</v>
      </c>
    </row>
    <row r="692" spans="1:17" ht="30" x14ac:dyDescent="0.25">
      <c r="A692" s="207" t="s">
        <v>4754</v>
      </c>
      <c r="B692" s="196">
        <v>30308020</v>
      </c>
      <c r="C692" s="197" t="s">
        <v>486</v>
      </c>
      <c r="D692" s="196" t="s">
        <v>3687</v>
      </c>
      <c r="E692" s="198"/>
      <c r="F692" s="199">
        <f>IF(D692 &lt;&gt; "",VLOOKUP(D692,'Parâmetro - Portes e Uco'!$A$13:$E$54,3,0),"")</f>
        <v>1119.7564107354196</v>
      </c>
      <c r="G692" s="200">
        <v>4</v>
      </c>
      <c r="H692" s="199">
        <f>VLOOKUP(G692,'Parâmetro - Portes e Uco'!$B$19:$E$46,4,0)</f>
        <v>660.37</v>
      </c>
      <c r="I692" s="196"/>
      <c r="J692" s="202">
        <v>0</v>
      </c>
      <c r="K692" s="202"/>
      <c r="L692" s="203"/>
      <c r="M692" s="204"/>
      <c r="N692" s="199"/>
      <c r="O692" s="201">
        <v>0</v>
      </c>
      <c r="P692" s="201"/>
      <c r="Q692" s="205">
        <f>F692+H692+K692+N692+P692</f>
        <v>1780.1264107354195</v>
      </c>
    </row>
    <row r="693" spans="1:17" x14ac:dyDescent="0.25">
      <c r="A693" s="207" t="s">
        <v>4754</v>
      </c>
      <c r="B693" s="196">
        <v>30308038</v>
      </c>
      <c r="C693" s="197" t="s">
        <v>487</v>
      </c>
      <c r="D693" s="196" t="s">
        <v>3682</v>
      </c>
      <c r="E693" s="198"/>
      <c r="F693" s="199">
        <f>IF(D693 &lt;&gt; "",VLOOKUP(D693,'Parâmetro - Portes e Uco'!$A$13:$E$54,3,0),"")</f>
        <v>802.43430995002416</v>
      </c>
      <c r="G693" s="200">
        <v>1</v>
      </c>
      <c r="H693" s="199">
        <f>VLOOKUP(G693,'Parâmetro - Portes e Uco'!$B$19:$E$46,4,0)</f>
        <v>207.32</v>
      </c>
      <c r="I693" s="196"/>
      <c r="J693" s="202">
        <v>0</v>
      </c>
      <c r="K693" s="202"/>
      <c r="L693" s="203"/>
      <c r="M693" s="204"/>
      <c r="N693" s="199"/>
      <c r="O693" s="201">
        <v>0</v>
      </c>
      <c r="P693" s="201"/>
      <c r="Q693" s="205">
        <f>F693+H693+K693+N693+P693</f>
        <v>1009.7543099500242</v>
      </c>
    </row>
    <row r="694" spans="1:17" x14ac:dyDescent="0.25">
      <c r="A694" s="206"/>
      <c r="B694" s="224">
        <v>30309000</v>
      </c>
      <c r="C694" s="316" t="s">
        <v>3791</v>
      </c>
      <c r="D694" s="317"/>
      <c r="E694" s="317"/>
      <c r="F694" s="317"/>
      <c r="G694" s="317"/>
      <c r="H694" s="317"/>
      <c r="I694" s="317"/>
      <c r="J694" s="317"/>
      <c r="K694" s="317"/>
      <c r="L694" s="317"/>
      <c r="M694" s="317"/>
      <c r="N694" s="317"/>
      <c r="O694" s="317"/>
      <c r="P694" s="317"/>
      <c r="Q694" s="318"/>
    </row>
    <row r="695" spans="1:17" ht="45" x14ac:dyDescent="0.25">
      <c r="A695" s="207" t="s">
        <v>4754</v>
      </c>
      <c r="B695" s="196">
        <v>30309018</v>
      </c>
      <c r="C695" s="197" t="s">
        <v>488</v>
      </c>
      <c r="D695" s="196" t="s">
        <v>3682</v>
      </c>
      <c r="E695" s="198"/>
      <c r="F695" s="199">
        <f>IF(D695 &lt;&gt; "",VLOOKUP(D695,'Parâmetro - Portes e Uco'!$A$13:$E$54,3,0),"")</f>
        <v>802.43430995002416</v>
      </c>
      <c r="G695" s="200">
        <v>3</v>
      </c>
      <c r="H695" s="199">
        <f>VLOOKUP(G695,'Parâmetro - Portes e Uco'!$B$19:$E$46,4,0)</f>
        <v>446.65</v>
      </c>
      <c r="I695" s="196"/>
      <c r="J695" s="202">
        <v>0</v>
      </c>
      <c r="K695" s="202"/>
      <c r="L695" s="203"/>
      <c r="M695" s="204"/>
      <c r="N695" s="199"/>
      <c r="O695" s="201">
        <v>1</v>
      </c>
      <c r="P695" s="199">
        <f>F695*30%</f>
        <v>240.73029298500722</v>
      </c>
      <c r="Q695" s="205">
        <f>F695+H695+K695+N695+P695</f>
        <v>1489.8146029350314</v>
      </c>
    </row>
    <row r="696" spans="1:17" x14ac:dyDescent="0.25">
      <c r="A696" s="207" t="s">
        <v>4754</v>
      </c>
      <c r="B696" s="196">
        <v>30309026</v>
      </c>
      <c r="C696" s="197" t="s">
        <v>489</v>
      </c>
      <c r="D696" s="196" t="s">
        <v>3669</v>
      </c>
      <c r="E696" s="198"/>
      <c r="F696" s="199">
        <f>IF(D696 &lt;&gt; "",VLOOKUP(D696,'Parâmetro - Portes e Uco'!$A$13:$E$54,3,0),"")</f>
        <v>76.407249227375388</v>
      </c>
      <c r="G696" s="200">
        <v>1</v>
      </c>
      <c r="H696" s="199">
        <f>VLOOKUP(G696,'Parâmetro - Portes e Uco'!$B$19:$E$46,4,0)</f>
        <v>207.32</v>
      </c>
      <c r="I696" s="196"/>
      <c r="J696" s="202">
        <v>0</v>
      </c>
      <c r="K696" s="202"/>
      <c r="L696" s="203"/>
      <c r="M696" s="204"/>
      <c r="N696" s="199"/>
      <c r="O696" s="201">
        <v>0</v>
      </c>
      <c r="P696" s="201"/>
      <c r="Q696" s="205">
        <f>F696+H696+K696+N696+P696</f>
        <v>283.72724922737541</v>
      </c>
    </row>
    <row r="697" spans="1:17" ht="45" x14ac:dyDescent="0.25">
      <c r="A697" s="207" t="s">
        <v>4754</v>
      </c>
      <c r="B697" s="196">
        <v>30309034</v>
      </c>
      <c r="C697" s="197" t="s">
        <v>490</v>
      </c>
      <c r="D697" s="196" t="s">
        <v>3687</v>
      </c>
      <c r="E697" s="198"/>
      <c r="F697" s="199">
        <f>IF(D697 &lt;&gt; "",VLOOKUP(D697,'Parâmetro - Portes e Uco'!$A$13:$E$54,3,0),"")</f>
        <v>1119.7564107354196</v>
      </c>
      <c r="G697" s="200">
        <v>5</v>
      </c>
      <c r="H697" s="199">
        <f>VLOOKUP(G697,'Parâmetro - Portes e Uco'!$B$19:$E$46,4,0)</f>
        <v>1021.47</v>
      </c>
      <c r="I697" s="196"/>
      <c r="J697" s="202">
        <v>0</v>
      </c>
      <c r="K697" s="202"/>
      <c r="L697" s="203"/>
      <c r="M697" s="204"/>
      <c r="N697" s="199"/>
      <c r="O697" s="201">
        <v>1</v>
      </c>
      <c r="P697" s="199">
        <f>F697*30%</f>
        <v>335.92692322062589</v>
      </c>
      <c r="Q697" s="205">
        <f>F697+H697+K697+N697+P697</f>
        <v>2477.1533339560456</v>
      </c>
    </row>
    <row r="698" spans="1:17" x14ac:dyDescent="0.25">
      <c r="A698" s="206"/>
      <c r="B698" s="224">
        <v>30310008</v>
      </c>
      <c r="C698" s="316" t="s">
        <v>3792</v>
      </c>
      <c r="D698" s="317"/>
      <c r="E698" s="317"/>
      <c r="F698" s="317"/>
      <c r="G698" s="317"/>
      <c r="H698" s="317"/>
      <c r="I698" s="317"/>
      <c r="J698" s="317"/>
      <c r="K698" s="317"/>
      <c r="L698" s="317"/>
      <c r="M698" s="317"/>
      <c r="N698" s="317"/>
      <c r="O698" s="317"/>
      <c r="P698" s="317"/>
      <c r="Q698" s="318"/>
    </row>
    <row r="699" spans="1:17" ht="30" x14ac:dyDescent="0.25">
      <c r="A699" s="207" t="s">
        <v>4754</v>
      </c>
      <c r="B699" s="196">
        <v>30310016</v>
      </c>
      <c r="C699" s="197" t="s">
        <v>491</v>
      </c>
      <c r="D699" s="196" t="s">
        <v>3680</v>
      </c>
      <c r="E699" s="198"/>
      <c r="F699" s="199">
        <f>IF(D699 &lt;&gt; "",VLOOKUP(D699,'Parâmetro - Portes e Uco'!$A$13:$E$54,3,0),"")</f>
        <v>310.58571287042162</v>
      </c>
      <c r="G699" s="200">
        <v>1</v>
      </c>
      <c r="H699" s="199">
        <f>VLOOKUP(G699,'Parâmetro - Portes e Uco'!$B$19:$E$46,4,0)</f>
        <v>207.32</v>
      </c>
      <c r="I699" s="196"/>
      <c r="J699" s="202">
        <v>0</v>
      </c>
      <c r="K699" s="202"/>
      <c r="L699" s="203"/>
      <c r="M699" s="204"/>
      <c r="N699" s="199"/>
      <c r="O699" s="201">
        <v>0</v>
      </c>
      <c r="P699" s="201"/>
      <c r="Q699" s="205">
        <f t="shared" ref="Q699:Q710" si="36">F699+H699+K699+N699+P699</f>
        <v>517.90571287042167</v>
      </c>
    </row>
    <row r="700" spans="1:17" ht="60" x14ac:dyDescent="0.25">
      <c r="A700" s="207"/>
      <c r="B700" s="196">
        <v>30310121</v>
      </c>
      <c r="C700" s="197" t="s">
        <v>7420</v>
      </c>
      <c r="D700" s="196" t="s">
        <v>3683</v>
      </c>
      <c r="E700" s="198"/>
      <c r="F700" s="199">
        <f>IF(D700 &lt;&gt; "",VLOOKUP(D700,'Parâmetro - Portes e Uco'!$A$13:$E$54,3,0),"")</f>
        <v>908.21273779689443</v>
      </c>
      <c r="G700" s="200">
        <v>4</v>
      </c>
      <c r="H700" s="199">
        <f>VLOOKUP(G700,'Parâmetro - Portes e Uco'!$B$19:$E$46,4,0)</f>
        <v>660.37</v>
      </c>
      <c r="I700" s="196"/>
      <c r="J700" s="202">
        <v>0</v>
      </c>
      <c r="K700" s="202"/>
      <c r="L700" s="203"/>
      <c r="M700" s="204"/>
      <c r="N700" s="199"/>
      <c r="O700" s="201">
        <v>1</v>
      </c>
      <c r="P700" s="199">
        <f>F700*30%</f>
        <v>272.46382133906832</v>
      </c>
      <c r="Q700" s="205">
        <f t="shared" ref="Q700" si="37">F700+H700+K700+N700+P700</f>
        <v>1841.0465591359628</v>
      </c>
    </row>
    <row r="701" spans="1:17" ht="30" x14ac:dyDescent="0.25">
      <c r="A701" s="207" t="s">
        <v>4754</v>
      </c>
      <c r="B701" s="196">
        <v>30310024</v>
      </c>
      <c r="C701" s="197" t="s">
        <v>492</v>
      </c>
      <c r="D701" s="196" t="s">
        <v>3691</v>
      </c>
      <c r="E701" s="198"/>
      <c r="F701" s="199">
        <f>IF(D701 &lt;&gt; "",VLOOKUP(D701,'Parâmetro - Portes e Uco'!$A$13:$E$54,3,0),"")</f>
        <v>377.71230242628701</v>
      </c>
      <c r="G701" s="200">
        <v>2</v>
      </c>
      <c r="H701" s="199">
        <f>VLOOKUP(G701,'Parâmetro - Portes e Uco'!$B$19:$E$46,4,0)</f>
        <v>303.45</v>
      </c>
      <c r="I701" s="196"/>
      <c r="J701" s="202">
        <v>0</v>
      </c>
      <c r="K701" s="202"/>
      <c r="L701" s="203"/>
      <c r="M701" s="204"/>
      <c r="N701" s="199"/>
      <c r="O701" s="201">
        <v>1</v>
      </c>
      <c r="P701" s="199">
        <f>F701*30%</f>
        <v>113.3136907278861</v>
      </c>
      <c r="Q701" s="205">
        <f t="shared" si="36"/>
        <v>794.47599315417301</v>
      </c>
    </row>
    <row r="702" spans="1:17" ht="30" x14ac:dyDescent="0.25">
      <c r="A702" s="207" t="s">
        <v>4754</v>
      </c>
      <c r="B702" s="196">
        <v>30310032</v>
      </c>
      <c r="C702" s="197" t="s">
        <v>493</v>
      </c>
      <c r="D702" s="196" t="s">
        <v>3692</v>
      </c>
      <c r="E702" s="198"/>
      <c r="F702" s="199">
        <f>IF(D702 &lt;&gt; "",VLOOKUP(D702,'Parâmetro - Portes e Uco'!$A$13:$E$54,3,0),"")</f>
        <v>866.25202794687084</v>
      </c>
      <c r="G702" s="200">
        <v>4</v>
      </c>
      <c r="H702" s="199">
        <f>VLOOKUP(G702,'Parâmetro - Portes e Uco'!$B$19:$E$46,4,0)</f>
        <v>660.37</v>
      </c>
      <c r="I702" s="196"/>
      <c r="J702" s="202">
        <v>0</v>
      </c>
      <c r="K702" s="202"/>
      <c r="L702" s="203"/>
      <c r="M702" s="204"/>
      <c r="N702" s="199"/>
      <c r="O702" s="201">
        <v>1</v>
      </c>
      <c r="P702" s="199">
        <f>F702*30%</f>
        <v>259.87560838406125</v>
      </c>
      <c r="Q702" s="205">
        <f t="shared" si="36"/>
        <v>1786.497636330932</v>
      </c>
    </row>
    <row r="703" spans="1:17" ht="30" x14ac:dyDescent="0.25">
      <c r="A703" s="207" t="s">
        <v>4754</v>
      </c>
      <c r="B703" s="196">
        <v>30310040</v>
      </c>
      <c r="C703" s="197" t="s">
        <v>494</v>
      </c>
      <c r="D703" s="196" t="s">
        <v>3684</v>
      </c>
      <c r="E703" s="198"/>
      <c r="F703" s="199">
        <f>IF(D703 &lt;&gt; "",VLOOKUP(D703,'Parâmetro - Portes e Uco'!$A$13:$E$54,3,0),"")</f>
        <v>963.60667521122014</v>
      </c>
      <c r="G703" s="200">
        <v>4</v>
      </c>
      <c r="H703" s="199">
        <f>VLOOKUP(G703,'Parâmetro - Portes e Uco'!$B$19:$E$46,4,0)</f>
        <v>660.37</v>
      </c>
      <c r="I703" s="196"/>
      <c r="J703" s="202">
        <v>0</v>
      </c>
      <c r="K703" s="202"/>
      <c r="L703" s="203"/>
      <c r="M703" s="204"/>
      <c r="N703" s="199"/>
      <c r="O703" s="201">
        <v>1</v>
      </c>
      <c r="P703" s="199">
        <f>F703*30%</f>
        <v>289.08200256336602</v>
      </c>
      <c r="Q703" s="205">
        <f t="shared" si="36"/>
        <v>1913.0586777745862</v>
      </c>
    </row>
    <row r="704" spans="1:17" ht="30" x14ac:dyDescent="0.25">
      <c r="A704" s="207" t="s">
        <v>4754</v>
      </c>
      <c r="B704" s="196">
        <v>30310059</v>
      </c>
      <c r="C704" s="197" t="s">
        <v>495</v>
      </c>
      <c r="D704" s="196" t="s">
        <v>3691</v>
      </c>
      <c r="E704" s="198"/>
      <c r="F704" s="199">
        <f>IF(D704 &lt;&gt; "",VLOOKUP(D704,'Parâmetro - Portes e Uco'!$A$13:$E$54,3,0),"")</f>
        <v>377.71230242628701</v>
      </c>
      <c r="G704" s="200">
        <v>4</v>
      </c>
      <c r="H704" s="199">
        <f>VLOOKUP(G704,'Parâmetro - Portes e Uco'!$B$19:$E$46,4,0)</f>
        <v>660.37</v>
      </c>
      <c r="I704" s="196"/>
      <c r="J704" s="202">
        <v>0</v>
      </c>
      <c r="K704" s="202"/>
      <c r="L704" s="203"/>
      <c r="M704" s="204"/>
      <c r="N704" s="199"/>
      <c r="O704" s="201">
        <v>1</v>
      </c>
      <c r="P704" s="199">
        <f>F704*30%</f>
        <v>113.3136907278861</v>
      </c>
      <c r="Q704" s="205">
        <f t="shared" si="36"/>
        <v>1151.3959931541731</v>
      </c>
    </row>
    <row r="705" spans="1:17" ht="30" x14ac:dyDescent="0.25">
      <c r="A705" s="207" t="s">
        <v>4754</v>
      </c>
      <c r="B705" s="196">
        <v>30310067</v>
      </c>
      <c r="C705" s="197" t="s">
        <v>496</v>
      </c>
      <c r="D705" s="196" t="s">
        <v>3691</v>
      </c>
      <c r="E705" s="198"/>
      <c r="F705" s="199">
        <f>IF(D705 &lt;&gt; "",VLOOKUP(D705,'Parâmetro - Portes e Uco'!$A$13:$E$54,3,0),"")</f>
        <v>377.71230242628701</v>
      </c>
      <c r="G705" s="200">
        <v>2</v>
      </c>
      <c r="H705" s="199">
        <f>VLOOKUP(G705,'Parâmetro - Portes e Uco'!$B$19:$E$46,4,0)</f>
        <v>303.45</v>
      </c>
      <c r="I705" s="196"/>
      <c r="J705" s="202">
        <v>0</v>
      </c>
      <c r="K705" s="202"/>
      <c r="L705" s="203"/>
      <c r="M705" s="204"/>
      <c r="N705" s="199"/>
      <c r="O705" s="201">
        <v>0</v>
      </c>
      <c r="P705" s="201"/>
      <c r="Q705" s="205">
        <f t="shared" si="36"/>
        <v>681.16230242628694</v>
      </c>
    </row>
    <row r="706" spans="1:17" ht="30" x14ac:dyDescent="0.25">
      <c r="A706" s="207" t="s">
        <v>4754</v>
      </c>
      <c r="B706" s="196">
        <v>30310075</v>
      </c>
      <c r="C706" s="197" t="s">
        <v>497</v>
      </c>
      <c r="D706" s="196" t="s">
        <v>3687</v>
      </c>
      <c r="E706" s="198"/>
      <c r="F706" s="199">
        <f>IF(D706 &lt;&gt; "",VLOOKUP(D706,'Parâmetro - Portes e Uco'!$A$13:$E$54,3,0),"")</f>
        <v>1119.7564107354196</v>
      </c>
      <c r="G706" s="200">
        <v>5</v>
      </c>
      <c r="H706" s="199">
        <f>VLOOKUP(G706,'Parâmetro - Portes e Uco'!$B$19:$E$46,4,0)</f>
        <v>1021.47</v>
      </c>
      <c r="I706" s="196"/>
      <c r="J706" s="202">
        <v>0</v>
      </c>
      <c r="K706" s="202"/>
      <c r="L706" s="203"/>
      <c r="M706" s="204"/>
      <c r="N706" s="199"/>
      <c r="O706" s="201">
        <v>1</v>
      </c>
      <c r="P706" s="199">
        <f>F706*30%</f>
        <v>335.92692322062589</v>
      </c>
      <c r="Q706" s="205">
        <f t="shared" si="36"/>
        <v>2477.1533339560456</v>
      </c>
    </row>
    <row r="707" spans="1:17" ht="30" x14ac:dyDescent="0.25">
      <c r="A707" s="207" t="s">
        <v>4754</v>
      </c>
      <c r="B707" s="196">
        <v>30310083</v>
      </c>
      <c r="C707" s="197" t="s">
        <v>498</v>
      </c>
      <c r="D707" s="196" t="s">
        <v>3691</v>
      </c>
      <c r="E707" s="198"/>
      <c r="F707" s="199">
        <f>IF(D707 &lt;&gt; "",VLOOKUP(D707,'Parâmetro - Portes e Uco'!$A$13:$E$54,3,0),"")</f>
        <v>377.71230242628701</v>
      </c>
      <c r="G707" s="200">
        <v>2</v>
      </c>
      <c r="H707" s="199">
        <f>VLOOKUP(G707,'Parâmetro - Portes e Uco'!$B$19:$E$46,4,0)</f>
        <v>303.45</v>
      </c>
      <c r="I707" s="196"/>
      <c r="J707" s="202">
        <v>0</v>
      </c>
      <c r="K707" s="202"/>
      <c r="L707" s="203"/>
      <c r="M707" s="204"/>
      <c r="N707" s="199"/>
      <c r="O707" s="201">
        <v>0</v>
      </c>
      <c r="P707" s="201"/>
      <c r="Q707" s="205">
        <f t="shared" si="36"/>
        <v>681.16230242628694</v>
      </c>
    </row>
    <row r="708" spans="1:17" x14ac:dyDescent="0.25">
      <c r="A708" s="207" t="s">
        <v>4754</v>
      </c>
      <c r="B708" s="196">
        <v>30310091</v>
      </c>
      <c r="C708" s="197" t="s">
        <v>499</v>
      </c>
      <c r="D708" s="196" t="s">
        <v>3685</v>
      </c>
      <c r="E708" s="198"/>
      <c r="F708" s="199">
        <f>IF(D708 &lt;&gt; "",VLOOKUP(D708,'Parâmetro - Portes e Uco'!$A$13:$E$54,3,0),"")</f>
        <v>1233.8795226335199</v>
      </c>
      <c r="G708" s="200">
        <v>5</v>
      </c>
      <c r="H708" s="199">
        <f>VLOOKUP(G708,'Parâmetro - Portes e Uco'!$B$19:$E$46,4,0)</f>
        <v>1021.47</v>
      </c>
      <c r="I708" s="196"/>
      <c r="J708" s="202">
        <v>0</v>
      </c>
      <c r="K708" s="202"/>
      <c r="L708" s="203"/>
      <c r="M708" s="204"/>
      <c r="N708" s="199"/>
      <c r="O708" s="201">
        <v>0</v>
      </c>
      <c r="P708" s="201"/>
      <c r="Q708" s="205">
        <f t="shared" si="36"/>
        <v>2255.3495226335199</v>
      </c>
    </row>
    <row r="709" spans="1:17" x14ac:dyDescent="0.25">
      <c r="A709" s="207" t="s">
        <v>4754</v>
      </c>
      <c r="B709" s="196">
        <v>30310105</v>
      </c>
      <c r="C709" s="197" t="s">
        <v>500</v>
      </c>
      <c r="D709" s="196" t="s">
        <v>3691</v>
      </c>
      <c r="E709" s="198"/>
      <c r="F709" s="199">
        <f>IF(D709 &lt;&gt; "",VLOOKUP(D709,'Parâmetro - Portes e Uco'!$A$13:$E$54,3,0),"")</f>
        <v>377.71230242628701</v>
      </c>
      <c r="G709" s="200">
        <v>3</v>
      </c>
      <c r="H709" s="199">
        <f>VLOOKUP(G709,'Parâmetro - Portes e Uco'!$B$19:$E$46,4,0)</f>
        <v>446.65</v>
      </c>
      <c r="I709" s="196"/>
      <c r="J709" s="202">
        <v>0</v>
      </c>
      <c r="K709" s="202"/>
      <c r="L709" s="203"/>
      <c r="M709" s="204"/>
      <c r="N709" s="199"/>
      <c r="O709" s="201">
        <v>1</v>
      </c>
      <c r="P709" s="199">
        <f>F709*30%</f>
        <v>113.3136907278861</v>
      </c>
      <c r="Q709" s="205">
        <f t="shared" si="36"/>
        <v>937.67599315417306</v>
      </c>
    </row>
    <row r="710" spans="1:17" x14ac:dyDescent="0.25">
      <c r="A710" s="207" t="s">
        <v>4754</v>
      </c>
      <c r="B710" s="196">
        <v>30310113</v>
      </c>
      <c r="C710" s="197" t="s">
        <v>501</v>
      </c>
      <c r="D710" s="196" t="s">
        <v>3691</v>
      </c>
      <c r="E710" s="198"/>
      <c r="F710" s="199">
        <f>IF(D710 &lt;&gt; "",VLOOKUP(D710,'Parâmetro - Portes e Uco'!$A$13:$E$54,3,0),"")</f>
        <v>377.71230242628701</v>
      </c>
      <c r="G710" s="200">
        <v>3</v>
      </c>
      <c r="H710" s="199">
        <f>VLOOKUP(G710,'Parâmetro - Portes e Uco'!$B$19:$E$46,4,0)</f>
        <v>446.65</v>
      </c>
      <c r="I710" s="196"/>
      <c r="J710" s="202">
        <v>0</v>
      </c>
      <c r="K710" s="202"/>
      <c r="L710" s="203"/>
      <c r="M710" s="204"/>
      <c r="N710" s="199"/>
      <c r="O710" s="201">
        <v>0</v>
      </c>
      <c r="P710" s="201"/>
      <c r="Q710" s="205">
        <f t="shared" si="36"/>
        <v>824.36230242628699</v>
      </c>
    </row>
    <row r="711" spans="1:17" x14ac:dyDescent="0.25">
      <c r="A711" s="206"/>
      <c r="B711" s="224">
        <v>30311004</v>
      </c>
      <c r="C711" s="316" t="s">
        <v>3793</v>
      </c>
      <c r="D711" s="317"/>
      <c r="E711" s="317"/>
      <c r="F711" s="317"/>
      <c r="G711" s="317"/>
      <c r="H711" s="317"/>
      <c r="I711" s="317"/>
      <c r="J711" s="317"/>
      <c r="K711" s="317"/>
      <c r="L711" s="317"/>
      <c r="M711" s="317"/>
      <c r="N711" s="317"/>
      <c r="O711" s="317"/>
      <c r="P711" s="317"/>
      <c r="Q711" s="318"/>
    </row>
    <row r="712" spans="1:17" x14ac:dyDescent="0.25">
      <c r="A712" s="207" t="s">
        <v>4754</v>
      </c>
      <c r="B712" s="196">
        <v>30311012</v>
      </c>
      <c r="C712" s="197" t="s">
        <v>502</v>
      </c>
      <c r="D712" s="196" t="s">
        <v>3668</v>
      </c>
      <c r="E712" s="198"/>
      <c r="F712" s="199">
        <f>IF(D712 &lt;&gt; "",VLOOKUP(D712,'Parâmetro - Portes e Uco'!$A$13:$E$54,3,0),"")</f>
        <v>162.8729406839584</v>
      </c>
      <c r="G712" s="200">
        <v>2</v>
      </c>
      <c r="H712" s="199">
        <f>VLOOKUP(G712,'Parâmetro - Portes e Uco'!$L$19:$U$46,4,0)</f>
        <v>275.74</v>
      </c>
      <c r="I712" s="196"/>
      <c r="J712" s="202">
        <v>0</v>
      </c>
      <c r="K712" s="202"/>
      <c r="L712" s="203"/>
      <c r="M712" s="204"/>
      <c r="N712" s="199"/>
      <c r="O712" s="201">
        <v>0</v>
      </c>
      <c r="P712" s="201"/>
      <c r="Q712" s="205">
        <f>F712+H712+K712+N712+P712</f>
        <v>438.61294068395841</v>
      </c>
    </row>
    <row r="713" spans="1:17" ht="30" x14ac:dyDescent="0.25">
      <c r="A713" s="207" t="s">
        <v>4754</v>
      </c>
      <c r="B713" s="196">
        <v>30311020</v>
      </c>
      <c r="C713" s="197" t="s">
        <v>503</v>
      </c>
      <c r="D713" s="196" t="s">
        <v>3682</v>
      </c>
      <c r="E713" s="198"/>
      <c r="F713" s="199">
        <f>IF(D713 &lt;&gt; "",VLOOKUP(D713,'Parâmetro - Portes e Uco'!$A$13:$E$54,3,0),"")</f>
        <v>802.43430995002416</v>
      </c>
      <c r="G713" s="200">
        <v>4</v>
      </c>
      <c r="H713" s="199">
        <f>VLOOKUP(G713,'Parâmetro - Portes e Uco'!$B$19:$E$46,4,0)</f>
        <v>660.37</v>
      </c>
      <c r="I713" s="196"/>
      <c r="J713" s="202">
        <v>0</v>
      </c>
      <c r="K713" s="202"/>
      <c r="L713" s="203"/>
      <c r="M713" s="204"/>
      <c r="N713" s="199"/>
      <c r="O713" s="201">
        <v>1</v>
      </c>
      <c r="P713" s="199">
        <f>F713*30%</f>
        <v>240.73029298500722</v>
      </c>
      <c r="Q713" s="205">
        <f>F713+H713+K713+N713+P713</f>
        <v>1703.5346029350314</v>
      </c>
    </row>
    <row r="714" spans="1:17" ht="45" x14ac:dyDescent="0.25">
      <c r="A714" s="207" t="s">
        <v>4754</v>
      </c>
      <c r="B714" s="196">
        <v>30311039</v>
      </c>
      <c r="C714" s="197" t="s">
        <v>504</v>
      </c>
      <c r="D714" s="196" t="s">
        <v>3692</v>
      </c>
      <c r="E714" s="198"/>
      <c r="F714" s="199">
        <f>IF(D714 &lt;&gt; "",VLOOKUP(D714,'Parâmetro - Portes e Uco'!$A$13:$E$54,3,0),"")</f>
        <v>866.25202794687084</v>
      </c>
      <c r="G714" s="200">
        <v>4</v>
      </c>
      <c r="H714" s="199">
        <f>VLOOKUP(G714,'Parâmetro - Portes e Uco'!$B$19:$E$46,4,0)</f>
        <v>660.37</v>
      </c>
      <c r="I714" s="196"/>
      <c r="J714" s="202">
        <v>0</v>
      </c>
      <c r="K714" s="202"/>
      <c r="L714" s="203"/>
      <c r="M714" s="204"/>
      <c r="N714" s="199"/>
      <c r="O714" s="201">
        <v>1</v>
      </c>
      <c r="P714" s="199">
        <f>F714*30%</f>
        <v>259.87560838406125</v>
      </c>
      <c r="Q714" s="205">
        <f>F714+H714+K714+N714+P714</f>
        <v>1786.497636330932</v>
      </c>
    </row>
    <row r="715" spans="1:17" ht="30" x14ac:dyDescent="0.25">
      <c r="A715" s="207" t="s">
        <v>4754</v>
      </c>
      <c r="B715" s="196">
        <v>30311047</v>
      </c>
      <c r="C715" s="197" t="s">
        <v>505</v>
      </c>
      <c r="D715" s="196" t="s">
        <v>3682</v>
      </c>
      <c r="E715" s="198"/>
      <c r="F715" s="199">
        <f>IF(D715 &lt;&gt; "",VLOOKUP(D715,'Parâmetro - Portes e Uco'!$A$13:$E$54,3,0),"")</f>
        <v>802.43430995002416</v>
      </c>
      <c r="G715" s="200">
        <v>4</v>
      </c>
      <c r="H715" s="199">
        <f>VLOOKUP(G715,'Parâmetro - Portes e Uco'!$B$19:$E$46,4,0)</f>
        <v>660.37</v>
      </c>
      <c r="I715" s="196"/>
      <c r="J715" s="202">
        <v>0</v>
      </c>
      <c r="K715" s="202"/>
      <c r="L715" s="203"/>
      <c r="M715" s="204"/>
      <c r="N715" s="199"/>
      <c r="O715" s="201">
        <v>1</v>
      </c>
      <c r="P715" s="199">
        <f>F715*30%</f>
        <v>240.73029298500722</v>
      </c>
      <c r="Q715" s="205">
        <f>F715+H715+K715+N715+P715</f>
        <v>1703.5346029350314</v>
      </c>
    </row>
    <row r="716" spans="1:17" ht="30" x14ac:dyDescent="0.25">
      <c r="A716" s="207" t="s">
        <v>4754</v>
      </c>
      <c r="B716" s="196">
        <v>30311055</v>
      </c>
      <c r="C716" s="197" t="s">
        <v>506</v>
      </c>
      <c r="D716" s="196" t="s">
        <v>3670</v>
      </c>
      <c r="E716" s="198"/>
      <c r="F716" s="199">
        <f>IF(D716 &lt;&gt; "",VLOOKUP(D716,'Parâmetro - Portes e Uco'!$A$13:$E$54,3,0),"")</f>
        <v>238.38376255669928</v>
      </c>
      <c r="G716" s="200"/>
      <c r="H716" s="201"/>
      <c r="I716" s="196"/>
      <c r="J716" s="202">
        <v>0</v>
      </c>
      <c r="K716" s="202"/>
      <c r="L716" s="203"/>
      <c r="M716" s="204"/>
      <c r="N716" s="199"/>
      <c r="O716" s="201">
        <v>0</v>
      </c>
      <c r="P716" s="201"/>
      <c r="Q716" s="205">
        <f>F716+H716+K716+N716+P716</f>
        <v>238.38376255669928</v>
      </c>
    </row>
    <row r="717" spans="1:17" x14ac:dyDescent="0.25">
      <c r="A717" s="206"/>
      <c r="B717" s="224">
        <v>30312000</v>
      </c>
      <c r="C717" s="316" t="s">
        <v>3794</v>
      </c>
      <c r="D717" s="317"/>
      <c r="E717" s="317"/>
      <c r="F717" s="317"/>
      <c r="G717" s="317"/>
      <c r="H717" s="317"/>
      <c r="I717" s="317"/>
      <c r="J717" s="317"/>
      <c r="K717" s="317"/>
      <c r="L717" s="317"/>
      <c r="M717" s="317"/>
      <c r="N717" s="317"/>
      <c r="O717" s="317"/>
      <c r="P717" s="317"/>
      <c r="Q717" s="318"/>
    </row>
    <row r="718" spans="1:17" ht="30" x14ac:dyDescent="0.25">
      <c r="A718" s="207" t="s">
        <v>4754</v>
      </c>
      <c r="B718" s="196">
        <v>30312019</v>
      </c>
      <c r="C718" s="197" t="s">
        <v>507</v>
      </c>
      <c r="D718" s="196" t="s">
        <v>3682</v>
      </c>
      <c r="E718" s="198"/>
      <c r="F718" s="199">
        <f>IF(D718 &lt;&gt; "",VLOOKUP(D718,'Parâmetro - Portes e Uco'!$A$13:$E$54,3,0),"")</f>
        <v>802.43430995002416</v>
      </c>
      <c r="G718" s="200">
        <v>3</v>
      </c>
      <c r="H718" s="199">
        <f>VLOOKUP(G718,'Parâmetro - Portes e Uco'!$B$19:$E$46,4,0)</f>
        <v>446.65</v>
      </c>
      <c r="I718" s="196"/>
      <c r="J718" s="202">
        <v>0</v>
      </c>
      <c r="K718" s="202"/>
      <c r="L718" s="203"/>
      <c r="M718" s="204"/>
      <c r="N718" s="199"/>
      <c r="O718" s="201">
        <v>1</v>
      </c>
      <c r="P718" s="199">
        <f>F718*30%</f>
        <v>240.73029298500722</v>
      </c>
      <c r="Q718" s="205">
        <f t="shared" ref="Q718:Q729" si="38">F718+H718+K718+N718+P718</f>
        <v>1489.8146029350314</v>
      </c>
    </row>
    <row r="719" spans="1:17" x14ac:dyDescent="0.25">
      <c r="A719" s="207" t="s">
        <v>4754</v>
      </c>
      <c r="B719" s="196">
        <v>30312027</v>
      </c>
      <c r="C719" s="197" t="s">
        <v>508</v>
      </c>
      <c r="D719" s="196" t="s">
        <v>3680</v>
      </c>
      <c r="E719" s="198"/>
      <c r="F719" s="199">
        <f>IF(D719 &lt;&gt; "",VLOOKUP(D719,'Parâmetro - Portes e Uco'!$A$13:$E$54,3,0),"")</f>
        <v>310.58571287042162</v>
      </c>
      <c r="G719" s="200">
        <v>4</v>
      </c>
      <c r="H719" s="199">
        <f>VLOOKUP(G719,'Parâmetro - Portes e Uco'!$B$19:$E$46,4,0)</f>
        <v>660.37</v>
      </c>
      <c r="I719" s="196"/>
      <c r="J719" s="202">
        <v>0</v>
      </c>
      <c r="K719" s="202"/>
      <c r="L719" s="203"/>
      <c r="M719" s="204"/>
      <c r="N719" s="199"/>
      <c r="O719" s="201">
        <v>1</v>
      </c>
      <c r="P719" s="199">
        <f>F719*30%</f>
        <v>93.175713861126482</v>
      </c>
      <c r="Q719" s="205">
        <f t="shared" si="38"/>
        <v>1064.1314267315481</v>
      </c>
    </row>
    <row r="720" spans="1:17" ht="30" x14ac:dyDescent="0.25">
      <c r="A720" s="207" t="s">
        <v>4754</v>
      </c>
      <c r="B720" s="196">
        <v>30312035</v>
      </c>
      <c r="C720" s="197" t="s">
        <v>509</v>
      </c>
      <c r="D720" s="196" t="s">
        <v>3685</v>
      </c>
      <c r="E720" s="198"/>
      <c r="F720" s="199">
        <f>IF(D720 &lt;&gt; "",VLOOKUP(D720,'Parâmetro - Portes e Uco'!$A$13:$E$54,3,0),"")</f>
        <v>1233.8795226335199</v>
      </c>
      <c r="G720" s="200">
        <v>4</v>
      </c>
      <c r="H720" s="199">
        <f>VLOOKUP(G720,'Parâmetro - Portes e Uco'!$B$19:$E$46,4,0)</f>
        <v>660.37</v>
      </c>
      <c r="I720" s="196"/>
      <c r="J720" s="202">
        <v>0</v>
      </c>
      <c r="K720" s="202"/>
      <c r="L720" s="203"/>
      <c r="M720" s="204"/>
      <c r="N720" s="199"/>
      <c r="O720" s="201">
        <v>1</v>
      </c>
      <c r="P720" s="199">
        <f>F720*30%</f>
        <v>370.16385679005595</v>
      </c>
      <c r="Q720" s="205">
        <f t="shared" si="38"/>
        <v>2264.4133794235759</v>
      </c>
    </row>
    <row r="721" spans="1:17" ht="30" x14ac:dyDescent="0.25">
      <c r="A721" s="207" t="s">
        <v>4754</v>
      </c>
      <c r="B721" s="196">
        <v>30312043</v>
      </c>
      <c r="C721" s="197" t="s">
        <v>510</v>
      </c>
      <c r="D721" s="196" t="s">
        <v>3691</v>
      </c>
      <c r="E721" s="198"/>
      <c r="F721" s="199">
        <f>IF(D721 &lt;&gt; "",VLOOKUP(D721,'Parâmetro - Portes e Uco'!$A$13:$E$54,3,0),"")</f>
        <v>377.71230242628701</v>
      </c>
      <c r="G721" s="200">
        <v>2</v>
      </c>
      <c r="H721" s="199">
        <f>VLOOKUP(G721,'Parâmetro - Portes e Uco'!$B$19:$E$46,4,0)</f>
        <v>303.45</v>
      </c>
      <c r="I721" s="196"/>
      <c r="J721" s="202">
        <v>0</v>
      </c>
      <c r="K721" s="202"/>
      <c r="L721" s="203"/>
      <c r="M721" s="204"/>
      <c r="N721" s="199"/>
      <c r="O721" s="201">
        <v>0</v>
      </c>
      <c r="P721" s="201"/>
      <c r="Q721" s="205">
        <f t="shared" si="38"/>
        <v>681.16230242628694</v>
      </c>
    </row>
    <row r="722" spans="1:17" x14ac:dyDescent="0.25">
      <c r="A722" s="207" t="s">
        <v>4754</v>
      </c>
      <c r="B722" s="196">
        <v>30312060</v>
      </c>
      <c r="C722" s="197" t="s">
        <v>511</v>
      </c>
      <c r="D722" s="196" t="s">
        <v>3679</v>
      </c>
      <c r="E722" s="198"/>
      <c r="F722" s="199">
        <f>IF(D722 &lt;&gt; "",VLOOKUP(D722,'Parâmetro - Portes e Uco'!$A$13:$E$54,3,0),"")</f>
        <v>612.76082791353724</v>
      </c>
      <c r="G722" s="200">
        <v>2</v>
      </c>
      <c r="H722" s="199">
        <f>VLOOKUP(G722,'Parâmetro - Portes e Uco'!$B$19:$E$46,4,0)</f>
        <v>303.45</v>
      </c>
      <c r="I722" s="196"/>
      <c r="J722" s="202">
        <v>0</v>
      </c>
      <c r="K722" s="202"/>
      <c r="L722" s="203"/>
      <c r="M722" s="204"/>
      <c r="N722" s="199"/>
      <c r="O722" s="201">
        <v>1</v>
      </c>
      <c r="P722" s="199">
        <f>F722*30%</f>
        <v>183.82824837406116</v>
      </c>
      <c r="Q722" s="205">
        <f t="shared" si="38"/>
        <v>1100.0390762875984</v>
      </c>
    </row>
    <row r="723" spans="1:17" ht="30" x14ac:dyDescent="0.25">
      <c r="A723" s="207" t="s">
        <v>4754</v>
      </c>
      <c r="B723" s="196">
        <v>30312078</v>
      </c>
      <c r="C723" s="197" t="s">
        <v>512</v>
      </c>
      <c r="D723" s="196" t="s">
        <v>3680</v>
      </c>
      <c r="E723" s="198"/>
      <c r="F723" s="199">
        <f>IF(D723 &lt;&gt; "",VLOOKUP(D723,'Parâmetro - Portes e Uco'!$A$13:$E$54,3,0),"")</f>
        <v>310.58571287042162</v>
      </c>
      <c r="G723" s="200">
        <v>2</v>
      </c>
      <c r="H723" s="199">
        <f>VLOOKUP(G723,'Parâmetro - Portes e Uco'!$B$19:$E$46,4,0)</f>
        <v>303.45</v>
      </c>
      <c r="I723" s="196"/>
      <c r="J723" s="202">
        <v>0</v>
      </c>
      <c r="K723" s="202"/>
      <c r="L723" s="203"/>
      <c r="M723" s="204"/>
      <c r="N723" s="199"/>
      <c r="O723" s="201">
        <v>1</v>
      </c>
      <c r="P723" s="199">
        <f>F723*30%</f>
        <v>93.175713861126482</v>
      </c>
      <c r="Q723" s="205">
        <f t="shared" si="38"/>
        <v>707.21142673154804</v>
      </c>
    </row>
    <row r="724" spans="1:17" ht="30" x14ac:dyDescent="0.25">
      <c r="A724" s="207" t="s">
        <v>4754</v>
      </c>
      <c r="B724" s="196">
        <v>30312086</v>
      </c>
      <c r="C724" s="197" t="s">
        <v>513</v>
      </c>
      <c r="D724" s="196" t="s">
        <v>3687</v>
      </c>
      <c r="E724" s="198"/>
      <c r="F724" s="199">
        <f>IF(D724 &lt;&gt; "",VLOOKUP(D724,'Parâmetro - Portes e Uco'!$A$13:$E$54,3,0),"")</f>
        <v>1119.7564107354196</v>
      </c>
      <c r="G724" s="200">
        <v>5</v>
      </c>
      <c r="H724" s="199">
        <f>VLOOKUP(G724,'Parâmetro - Portes e Uco'!$B$19:$E$46,4,0)</f>
        <v>1021.47</v>
      </c>
      <c r="I724" s="196"/>
      <c r="J724" s="202">
        <v>0</v>
      </c>
      <c r="K724" s="202"/>
      <c r="L724" s="203"/>
      <c r="M724" s="204"/>
      <c r="N724" s="199"/>
      <c r="O724" s="201">
        <v>1</v>
      </c>
      <c r="P724" s="199">
        <f>F724*30%</f>
        <v>335.92692322062589</v>
      </c>
      <c r="Q724" s="205">
        <f t="shared" si="38"/>
        <v>2477.1533339560456</v>
      </c>
    </row>
    <row r="725" spans="1:17" x14ac:dyDescent="0.25">
      <c r="A725" s="207" t="s">
        <v>4754</v>
      </c>
      <c r="B725" s="196">
        <v>30312094</v>
      </c>
      <c r="C725" s="197" t="s">
        <v>514</v>
      </c>
      <c r="D725" s="196" t="s">
        <v>3679</v>
      </c>
      <c r="E725" s="198"/>
      <c r="F725" s="199">
        <f>IF(D725 &lt;&gt; "",VLOOKUP(D725,'Parâmetro - Portes e Uco'!$A$13:$E$54,3,0),"")</f>
        <v>612.76082791353724</v>
      </c>
      <c r="G725" s="200">
        <v>3</v>
      </c>
      <c r="H725" s="199">
        <f>VLOOKUP(G725,'Parâmetro - Portes e Uco'!$B$19:$E$46,4,0)</f>
        <v>446.65</v>
      </c>
      <c r="I725" s="196"/>
      <c r="J725" s="202">
        <v>0</v>
      </c>
      <c r="K725" s="202"/>
      <c r="L725" s="203"/>
      <c r="M725" s="204"/>
      <c r="N725" s="199"/>
      <c r="O725" s="201">
        <v>0</v>
      </c>
      <c r="P725" s="201"/>
      <c r="Q725" s="205">
        <f t="shared" si="38"/>
        <v>1059.4108279135371</v>
      </c>
    </row>
    <row r="726" spans="1:17" ht="30" x14ac:dyDescent="0.25">
      <c r="A726" s="207" t="s">
        <v>4754</v>
      </c>
      <c r="B726" s="196">
        <v>30312108</v>
      </c>
      <c r="C726" s="197" t="s">
        <v>515</v>
      </c>
      <c r="D726" s="196" t="s">
        <v>3680</v>
      </c>
      <c r="E726" s="198"/>
      <c r="F726" s="199">
        <f>IF(D726 &lt;&gt; "",VLOOKUP(D726,'Parâmetro - Portes e Uco'!$A$13:$E$54,3,0),"")</f>
        <v>310.58571287042162</v>
      </c>
      <c r="G726" s="200">
        <v>2</v>
      </c>
      <c r="H726" s="199">
        <f>VLOOKUP(G726,'Parâmetro - Portes e Uco'!$B$19:$E$46,4,0)</f>
        <v>303.45</v>
      </c>
      <c r="I726" s="196"/>
      <c r="J726" s="202">
        <v>0</v>
      </c>
      <c r="K726" s="202"/>
      <c r="L726" s="203"/>
      <c r="M726" s="204"/>
      <c r="N726" s="199"/>
      <c r="O726" s="201">
        <v>0</v>
      </c>
      <c r="P726" s="201"/>
      <c r="Q726" s="205">
        <f t="shared" si="38"/>
        <v>614.03571287042155</v>
      </c>
    </row>
    <row r="727" spans="1:17" ht="45" x14ac:dyDescent="0.25">
      <c r="A727" s="207" t="s">
        <v>4754</v>
      </c>
      <c r="B727" s="196">
        <v>30312124</v>
      </c>
      <c r="C727" s="197" t="s">
        <v>4794</v>
      </c>
      <c r="D727" s="196" t="s">
        <v>3697</v>
      </c>
      <c r="E727" s="198"/>
      <c r="F727" s="199">
        <f>IF(D727 &lt;&gt; "",VLOOKUP(D727,'Parâmetro - Portes e Uco'!$A$13:$E$54,3,0),"")</f>
        <v>1593.1491505137235</v>
      </c>
      <c r="G727" s="200">
        <v>5</v>
      </c>
      <c r="H727" s="199">
        <f>VLOOKUP(G727,'Parâmetro - Portes e Uco'!$B$19:$E$46,4,0)</f>
        <v>1021.47</v>
      </c>
      <c r="I727" s="196"/>
      <c r="J727" s="202">
        <v>0</v>
      </c>
      <c r="K727" s="202"/>
      <c r="L727" s="203"/>
      <c r="M727" s="204"/>
      <c r="N727" s="199"/>
      <c r="O727" s="201">
        <v>1</v>
      </c>
      <c r="P727" s="199">
        <f>F727*30%</f>
        <v>477.94474515411702</v>
      </c>
      <c r="Q727" s="205">
        <f t="shared" si="38"/>
        <v>3092.5638956678404</v>
      </c>
    </row>
    <row r="728" spans="1:17" ht="60" x14ac:dyDescent="0.25">
      <c r="A728" s="207" t="s">
        <v>4754</v>
      </c>
      <c r="B728" s="196">
        <v>30312132</v>
      </c>
      <c r="C728" s="197" t="s">
        <v>4792</v>
      </c>
      <c r="D728" s="196" t="s">
        <v>3687</v>
      </c>
      <c r="E728" s="198"/>
      <c r="F728" s="199">
        <f>IF(D728 &lt;&gt; "",VLOOKUP(D728,'Parâmetro - Portes e Uco'!$A$13:$E$54,3,0),"")</f>
        <v>1119.7564107354196</v>
      </c>
      <c r="G728" s="200">
        <v>3</v>
      </c>
      <c r="H728" s="199">
        <f>VLOOKUP(G728,'Parâmetro - Portes e Uco'!$B$19:$E$46,4,0)</f>
        <v>446.65</v>
      </c>
      <c r="I728" s="196"/>
      <c r="J728" s="202">
        <v>0</v>
      </c>
      <c r="K728" s="202"/>
      <c r="L728" s="203"/>
      <c r="M728" s="204"/>
      <c r="N728" s="199"/>
      <c r="O728" s="201">
        <v>1</v>
      </c>
      <c r="P728" s="199">
        <f>F728*30%</f>
        <v>335.92692322062589</v>
      </c>
      <c r="Q728" s="205">
        <f t="shared" si="38"/>
        <v>1902.3333339560456</v>
      </c>
    </row>
    <row r="729" spans="1:17" ht="45" x14ac:dyDescent="0.25">
      <c r="A729" s="207" t="s">
        <v>4754</v>
      </c>
      <c r="B729" s="196">
        <v>30312159</v>
      </c>
      <c r="C729" s="197" t="s">
        <v>4795</v>
      </c>
      <c r="D729" s="196" t="s">
        <v>3685</v>
      </c>
      <c r="E729" s="198"/>
      <c r="F729" s="199">
        <f>IF(D729 &lt;&gt; "",VLOOKUP(D729,'Parâmetro - Portes e Uco'!$A$13:$E$54,3,0),"")</f>
        <v>1233.8795226335199</v>
      </c>
      <c r="G729" s="200">
        <v>3</v>
      </c>
      <c r="H729" s="199">
        <f>VLOOKUP(G729,'Parâmetro - Portes e Uco'!$B$19:$E$46,4,0)</f>
        <v>446.65</v>
      </c>
      <c r="I729" s="196"/>
      <c r="J729" s="202">
        <v>0</v>
      </c>
      <c r="K729" s="202"/>
      <c r="L729" s="203"/>
      <c r="M729" s="204"/>
      <c r="N729" s="199"/>
      <c r="O729" s="201">
        <v>1</v>
      </c>
      <c r="P729" s="199">
        <f>F729*30%</f>
        <v>370.16385679005595</v>
      </c>
      <c r="Q729" s="205">
        <f t="shared" si="38"/>
        <v>2050.6933794235756</v>
      </c>
    </row>
    <row r="730" spans="1:17" x14ac:dyDescent="0.25">
      <c r="A730" s="206"/>
      <c r="B730" s="224">
        <v>30312990</v>
      </c>
      <c r="C730" s="316" t="s">
        <v>3747</v>
      </c>
      <c r="D730" s="317"/>
      <c r="E730" s="317"/>
      <c r="F730" s="317"/>
      <c r="G730" s="317"/>
      <c r="H730" s="317"/>
      <c r="I730" s="317"/>
      <c r="J730" s="317"/>
      <c r="K730" s="317"/>
      <c r="L730" s="317"/>
      <c r="M730" s="317"/>
      <c r="N730" s="317"/>
      <c r="O730" s="317"/>
      <c r="P730" s="317"/>
      <c r="Q730" s="318"/>
    </row>
    <row r="731" spans="1:17" ht="15" customHeight="1" x14ac:dyDescent="0.25">
      <c r="A731" s="206"/>
      <c r="B731" s="307" t="s">
        <v>4186</v>
      </c>
      <c r="C731" s="308"/>
      <c r="D731" s="308"/>
      <c r="E731" s="308"/>
      <c r="F731" s="308"/>
      <c r="G731" s="308"/>
      <c r="H731" s="308"/>
      <c r="I731" s="308"/>
      <c r="J731" s="308"/>
      <c r="K731" s="308"/>
      <c r="L731" s="308"/>
      <c r="M731" s="308"/>
      <c r="N731" s="308"/>
      <c r="O731" s="308"/>
      <c r="P731" s="308"/>
      <c r="Q731" s="309"/>
    </row>
    <row r="732" spans="1:17" ht="15" customHeight="1" x14ac:dyDescent="0.25">
      <c r="A732" s="206"/>
      <c r="B732" s="307" t="s">
        <v>4187</v>
      </c>
      <c r="C732" s="308"/>
      <c r="D732" s="308"/>
      <c r="E732" s="308"/>
      <c r="F732" s="308"/>
      <c r="G732" s="308"/>
      <c r="H732" s="308"/>
      <c r="I732" s="308"/>
      <c r="J732" s="308"/>
      <c r="K732" s="308"/>
      <c r="L732" s="308"/>
      <c r="M732" s="308"/>
      <c r="N732" s="308"/>
      <c r="O732" s="308"/>
      <c r="P732" s="308"/>
      <c r="Q732" s="309"/>
    </row>
    <row r="733" spans="1:17" x14ac:dyDescent="0.25">
      <c r="A733" s="206"/>
      <c r="B733" s="224">
        <v>30313007</v>
      </c>
      <c r="C733" s="316" t="s">
        <v>3795</v>
      </c>
      <c r="D733" s="317"/>
      <c r="E733" s="317"/>
      <c r="F733" s="317"/>
      <c r="G733" s="317"/>
      <c r="H733" s="317"/>
      <c r="I733" s="317"/>
      <c r="J733" s="317"/>
      <c r="K733" s="317"/>
      <c r="L733" s="317"/>
      <c r="M733" s="317"/>
      <c r="N733" s="317"/>
      <c r="O733" s="317"/>
      <c r="P733" s="317"/>
      <c r="Q733" s="318"/>
    </row>
    <row r="734" spans="1:17" ht="30" x14ac:dyDescent="0.25">
      <c r="A734" s="207" t="s">
        <v>4754</v>
      </c>
      <c r="B734" s="196">
        <v>30313015</v>
      </c>
      <c r="C734" s="197" t="s">
        <v>516</v>
      </c>
      <c r="D734" s="196" t="s">
        <v>3679</v>
      </c>
      <c r="E734" s="198"/>
      <c r="F734" s="199">
        <f>IF(D734 &lt;&gt; "",VLOOKUP(D734,'Parâmetro - Portes e Uco'!$A$13:$E$54,3,0),"")</f>
        <v>612.76082791353724</v>
      </c>
      <c r="G734" s="200">
        <v>4</v>
      </c>
      <c r="H734" s="199">
        <f>VLOOKUP(G734,'Parâmetro - Portes e Uco'!$B$19:$E$46,4,0)</f>
        <v>660.37</v>
      </c>
      <c r="I734" s="196"/>
      <c r="J734" s="202">
        <v>0</v>
      </c>
      <c r="K734" s="202"/>
      <c r="L734" s="203"/>
      <c r="M734" s="204"/>
      <c r="N734" s="199"/>
      <c r="O734" s="201">
        <v>1</v>
      </c>
      <c r="P734" s="199">
        <f>F734*30%</f>
        <v>183.82824837406116</v>
      </c>
      <c r="Q734" s="205">
        <f t="shared" ref="Q734:Q739" si="39">F734+H734+K734+N734+P734</f>
        <v>1456.9590762875985</v>
      </c>
    </row>
    <row r="735" spans="1:17" ht="30" x14ac:dyDescent="0.25">
      <c r="A735" s="207" t="s">
        <v>4754</v>
      </c>
      <c r="B735" s="196">
        <v>30313023</v>
      </c>
      <c r="C735" s="197" t="s">
        <v>517</v>
      </c>
      <c r="D735" s="196" t="s">
        <v>3679</v>
      </c>
      <c r="E735" s="198"/>
      <c r="F735" s="199">
        <f>IF(D735 &lt;&gt; "",VLOOKUP(D735,'Parâmetro - Portes e Uco'!$A$13:$E$54,3,0),"")</f>
        <v>612.76082791353724</v>
      </c>
      <c r="G735" s="200">
        <v>2</v>
      </c>
      <c r="H735" s="199">
        <f>VLOOKUP(G735,'Parâmetro - Portes e Uco'!$B$19:$E$46,4,0)</f>
        <v>303.45</v>
      </c>
      <c r="I735" s="196"/>
      <c r="J735" s="202">
        <v>0</v>
      </c>
      <c r="K735" s="202"/>
      <c r="L735" s="203"/>
      <c r="M735" s="204"/>
      <c r="N735" s="199"/>
      <c r="O735" s="201">
        <v>1</v>
      </c>
      <c r="P735" s="199">
        <f>F735*30%</f>
        <v>183.82824837406116</v>
      </c>
      <c r="Q735" s="205">
        <f t="shared" si="39"/>
        <v>1100.0390762875984</v>
      </c>
    </row>
    <row r="736" spans="1:17" ht="45" x14ac:dyDescent="0.25">
      <c r="A736" s="207" t="s">
        <v>4754</v>
      </c>
      <c r="B736" s="196">
        <v>30313031</v>
      </c>
      <c r="C736" s="197" t="s">
        <v>518</v>
      </c>
      <c r="D736" s="196" t="s">
        <v>3684</v>
      </c>
      <c r="E736" s="198"/>
      <c r="F736" s="199">
        <f>IF(D736 &lt;&gt; "",VLOOKUP(D736,'Parâmetro - Portes e Uco'!$A$13:$E$54,3,0),"")</f>
        <v>963.60667521122014</v>
      </c>
      <c r="G736" s="200">
        <v>4</v>
      </c>
      <c r="H736" s="199">
        <f>VLOOKUP(G736,'Parâmetro - Portes e Uco'!$B$19:$E$46,4,0)</f>
        <v>660.37</v>
      </c>
      <c r="I736" s="196"/>
      <c r="J736" s="202">
        <v>0</v>
      </c>
      <c r="K736" s="202"/>
      <c r="L736" s="203"/>
      <c r="M736" s="204"/>
      <c r="N736" s="199"/>
      <c r="O736" s="201">
        <v>1</v>
      </c>
      <c r="P736" s="199">
        <f>F736*30%</f>
        <v>289.08200256336602</v>
      </c>
      <c r="Q736" s="205">
        <f t="shared" si="39"/>
        <v>1913.0586777745862</v>
      </c>
    </row>
    <row r="737" spans="1:17" ht="30" x14ac:dyDescent="0.25">
      <c r="A737" s="207" t="s">
        <v>4754</v>
      </c>
      <c r="B737" s="196">
        <v>30313040</v>
      </c>
      <c r="C737" s="197" t="s">
        <v>519</v>
      </c>
      <c r="D737" s="196" t="s">
        <v>3669</v>
      </c>
      <c r="E737" s="198"/>
      <c r="F737" s="199">
        <f>IF(D737 &lt;&gt; "",VLOOKUP(D737,'Parâmetro - Portes e Uco'!$A$13:$E$54,3,0),"")</f>
        <v>76.407249227375388</v>
      </c>
      <c r="G737" s="200"/>
      <c r="H737" s="201"/>
      <c r="I737" s="196"/>
      <c r="J737" s="202">
        <v>0</v>
      </c>
      <c r="K737" s="202"/>
      <c r="L737" s="203"/>
      <c r="M737" s="204"/>
      <c r="N737" s="199"/>
      <c r="O737" s="201">
        <v>0</v>
      </c>
      <c r="P737" s="201"/>
      <c r="Q737" s="205">
        <f t="shared" si="39"/>
        <v>76.407249227375388</v>
      </c>
    </row>
    <row r="738" spans="1:17" ht="45" x14ac:dyDescent="0.25">
      <c r="A738" s="207" t="s">
        <v>4754</v>
      </c>
      <c r="B738" s="196">
        <v>30313058</v>
      </c>
      <c r="C738" s="197" t="s">
        <v>520</v>
      </c>
      <c r="D738" s="196" t="s">
        <v>3679</v>
      </c>
      <c r="E738" s="198"/>
      <c r="F738" s="199">
        <f>IF(D738 &lt;&gt; "",VLOOKUP(D738,'Parâmetro - Portes e Uco'!$A$13:$E$54,3,0),"")</f>
        <v>612.76082791353724</v>
      </c>
      <c r="G738" s="200">
        <v>4</v>
      </c>
      <c r="H738" s="199">
        <f>VLOOKUP(G738,'Parâmetro - Portes e Uco'!$B$19:$E$46,4,0)</f>
        <v>660.37</v>
      </c>
      <c r="I738" s="196"/>
      <c r="J738" s="202">
        <v>0</v>
      </c>
      <c r="K738" s="202"/>
      <c r="L738" s="203"/>
      <c r="M738" s="204"/>
      <c r="N738" s="199"/>
      <c r="O738" s="201">
        <v>1</v>
      </c>
      <c r="P738" s="199">
        <f>F738*30%</f>
        <v>183.82824837406116</v>
      </c>
      <c r="Q738" s="205">
        <f t="shared" si="39"/>
        <v>1456.9590762875985</v>
      </c>
    </row>
    <row r="739" spans="1:17" ht="45" x14ac:dyDescent="0.25">
      <c r="A739" s="207" t="s">
        <v>4754</v>
      </c>
      <c r="B739" s="196">
        <v>30313066</v>
      </c>
      <c r="C739" s="197" t="s">
        <v>521</v>
      </c>
      <c r="D739" s="196" t="s">
        <v>3667</v>
      </c>
      <c r="E739" s="198"/>
      <c r="F739" s="199">
        <f>IF(D739 &lt;&gt; "",VLOOKUP(D739,'Parâmetro - Portes e Uco'!$A$13:$E$54,3,0),"")</f>
        <v>100.71624984422843</v>
      </c>
      <c r="G739" s="200"/>
      <c r="H739" s="201"/>
      <c r="I739" s="196"/>
      <c r="J739" s="202">
        <v>0</v>
      </c>
      <c r="K739" s="202"/>
      <c r="L739" s="203"/>
      <c r="M739" s="204"/>
      <c r="N739" s="199"/>
      <c r="O739" s="201">
        <v>0</v>
      </c>
      <c r="P739" s="201"/>
      <c r="Q739" s="205">
        <f t="shared" si="39"/>
        <v>100.71624984422843</v>
      </c>
    </row>
    <row r="740" spans="1:17" x14ac:dyDescent="0.25">
      <c r="A740" s="206"/>
      <c r="B740" s="224">
        <v>30399009</v>
      </c>
      <c r="C740" s="316" t="s">
        <v>3747</v>
      </c>
      <c r="D740" s="317"/>
      <c r="E740" s="317"/>
      <c r="F740" s="317"/>
      <c r="G740" s="317"/>
      <c r="H740" s="317"/>
      <c r="I740" s="317"/>
      <c r="J740" s="317"/>
      <c r="K740" s="317"/>
      <c r="L740" s="317"/>
      <c r="M740" s="317"/>
      <c r="N740" s="317"/>
      <c r="O740" s="317"/>
      <c r="P740" s="317"/>
      <c r="Q740" s="318"/>
    </row>
    <row r="741" spans="1:17" ht="15" customHeight="1" x14ac:dyDescent="0.25">
      <c r="A741" s="206"/>
      <c r="B741" s="307" t="s">
        <v>4188</v>
      </c>
      <c r="C741" s="308"/>
      <c r="D741" s="308"/>
      <c r="E741" s="308"/>
      <c r="F741" s="308"/>
      <c r="G741" s="308"/>
      <c r="H741" s="308"/>
      <c r="I741" s="308"/>
      <c r="J741" s="308"/>
      <c r="K741" s="308"/>
      <c r="L741" s="308"/>
      <c r="M741" s="308"/>
      <c r="N741" s="308"/>
      <c r="O741" s="308"/>
      <c r="P741" s="308"/>
      <c r="Q741" s="309"/>
    </row>
    <row r="742" spans="1:17" x14ac:dyDescent="0.25">
      <c r="A742" s="206"/>
      <c r="B742" s="224">
        <v>30401003</v>
      </c>
      <c r="C742" s="316" t="s">
        <v>3796</v>
      </c>
      <c r="D742" s="317"/>
      <c r="E742" s="317"/>
      <c r="F742" s="317"/>
      <c r="G742" s="317"/>
      <c r="H742" s="317"/>
      <c r="I742" s="317"/>
      <c r="J742" s="317"/>
      <c r="K742" s="317"/>
      <c r="L742" s="317"/>
      <c r="M742" s="317"/>
      <c r="N742" s="317"/>
      <c r="O742" s="317"/>
      <c r="P742" s="317"/>
      <c r="Q742" s="318"/>
    </row>
    <row r="743" spans="1:17" ht="30" x14ac:dyDescent="0.25">
      <c r="A743" s="207" t="s">
        <v>4754</v>
      </c>
      <c r="B743" s="196">
        <v>30401011</v>
      </c>
      <c r="C743" s="197" t="s">
        <v>522</v>
      </c>
      <c r="D743" s="196" t="s">
        <v>3667</v>
      </c>
      <c r="E743" s="198"/>
      <c r="F743" s="199">
        <f>IF(D743 &lt;&gt; "",VLOOKUP(D743,'Parâmetro - Portes e Uco'!$A$13:$E$54,3,0),"")</f>
        <v>100.71624984422843</v>
      </c>
      <c r="G743" s="200"/>
      <c r="H743" s="201"/>
      <c r="I743" s="196"/>
      <c r="J743" s="202">
        <v>0</v>
      </c>
      <c r="K743" s="202"/>
      <c r="L743" s="203"/>
      <c r="M743" s="204"/>
      <c r="N743" s="199"/>
      <c r="O743" s="201">
        <v>0</v>
      </c>
      <c r="P743" s="201"/>
      <c r="Q743" s="205">
        <f t="shared" ref="Q743:Q752" si="40">F743+H743+K743+N743+P743</f>
        <v>100.71624984422843</v>
      </c>
    </row>
    <row r="744" spans="1:17" ht="60" x14ac:dyDescent="0.25">
      <c r="A744" s="207" t="s">
        <v>4754</v>
      </c>
      <c r="B744" s="196">
        <v>30401020</v>
      </c>
      <c r="C744" s="197" t="s">
        <v>523</v>
      </c>
      <c r="D744" s="196" t="s">
        <v>3701</v>
      </c>
      <c r="E744" s="198"/>
      <c r="F744" s="199">
        <f>IF(D744 &lt;&gt; "",VLOOKUP(D744,'Parâmetro - Portes e Uco'!$A$13:$E$54,3,0),"")</f>
        <v>1848.3277432146042</v>
      </c>
      <c r="G744" s="200">
        <v>7</v>
      </c>
      <c r="H744" s="199">
        <f>VLOOKUP(G744,'Parâmetro - Portes e Uco'!$B$19:$E$46,4,0)</f>
        <v>2028.04</v>
      </c>
      <c r="I744" s="196"/>
      <c r="J744" s="202">
        <v>0</v>
      </c>
      <c r="K744" s="202"/>
      <c r="L744" s="203"/>
      <c r="M744" s="204"/>
      <c r="N744" s="199"/>
      <c r="O744" s="201">
        <v>4</v>
      </c>
      <c r="P744" s="199">
        <f>(F744*30%)+(F744*20%)+(F744*20%)+(F744*20%)</f>
        <v>1663.4949688931438</v>
      </c>
      <c r="Q744" s="205">
        <f t="shared" si="40"/>
        <v>5539.8627121077479</v>
      </c>
    </row>
    <row r="745" spans="1:17" ht="30" x14ac:dyDescent="0.25">
      <c r="A745" s="207" t="s">
        <v>4754</v>
      </c>
      <c r="B745" s="196">
        <v>30401038</v>
      </c>
      <c r="C745" s="197" t="s">
        <v>524</v>
      </c>
      <c r="D745" s="196" t="s">
        <v>3670</v>
      </c>
      <c r="E745" s="198"/>
      <c r="F745" s="199">
        <f>IF(D745 &lt;&gt; "",VLOOKUP(D745,'Parâmetro - Portes e Uco'!$A$13:$E$54,3,0),"")</f>
        <v>238.38376255669928</v>
      </c>
      <c r="G745" s="200">
        <v>2</v>
      </c>
      <c r="H745" s="199">
        <f>VLOOKUP(G745,'Parâmetro - Portes e Uco'!$B$19:$E$46,4,0)</f>
        <v>303.45</v>
      </c>
      <c r="I745" s="196"/>
      <c r="J745" s="202">
        <v>0</v>
      </c>
      <c r="K745" s="202"/>
      <c r="L745" s="203"/>
      <c r="M745" s="204"/>
      <c r="N745" s="199"/>
      <c r="O745" s="201">
        <v>2</v>
      </c>
      <c r="P745" s="199">
        <f>(F745*30%)+(F745*20%)</f>
        <v>119.19188127834964</v>
      </c>
      <c r="Q745" s="205">
        <f t="shared" si="40"/>
        <v>661.02564383504898</v>
      </c>
    </row>
    <row r="746" spans="1:17" ht="45" x14ac:dyDescent="0.25">
      <c r="A746" s="207" t="s">
        <v>4754</v>
      </c>
      <c r="B746" s="196">
        <v>30401046</v>
      </c>
      <c r="C746" s="197" t="s">
        <v>525</v>
      </c>
      <c r="D746" s="196" t="s">
        <v>3687</v>
      </c>
      <c r="E746" s="198"/>
      <c r="F746" s="199">
        <f>IF(D746 &lt;&gt; "",VLOOKUP(D746,'Parâmetro - Portes e Uco'!$A$13:$E$54,3,0),"")</f>
        <v>1119.7564107354196</v>
      </c>
      <c r="G746" s="200">
        <v>3</v>
      </c>
      <c r="H746" s="199">
        <f>VLOOKUP(G746,'Parâmetro - Portes e Uco'!$B$19:$E$46,4,0)</f>
        <v>446.65</v>
      </c>
      <c r="I746" s="196"/>
      <c r="J746" s="202">
        <v>0</v>
      </c>
      <c r="K746" s="202"/>
      <c r="L746" s="203"/>
      <c r="M746" s="204"/>
      <c r="N746" s="199"/>
      <c r="O746" s="201">
        <v>1</v>
      </c>
      <c r="P746" s="199">
        <f>F746*30%</f>
        <v>335.92692322062589</v>
      </c>
      <c r="Q746" s="205">
        <f t="shared" si="40"/>
        <v>1902.3333339560456</v>
      </c>
    </row>
    <row r="747" spans="1:17" ht="30" x14ac:dyDescent="0.25">
      <c r="A747" s="207" t="s">
        <v>4754</v>
      </c>
      <c r="B747" s="196">
        <v>30401054</v>
      </c>
      <c r="C747" s="197" t="s">
        <v>526</v>
      </c>
      <c r="D747" s="196" t="s">
        <v>3671</v>
      </c>
      <c r="E747" s="198"/>
      <c r="F747" s="199">
        <f>IF(D747 &lt;&gt; "",VLOOKUP(D747,'Parâmetro - Portes e Uco'!$A$13:$E$54,3,0),"")</f>
        <v>407.94036013477069</v>
      </c>
      <c r="G747" s="200">
        <v>2</v>
      </c>
      <c r="H747" s="199">
        <f>VLOOKUP(G747,'Parâmetro - Portes e Uco'!$B$19:$E$46,4,0)</f>
        <v>303.45</v>
      </c>
      <c r="I747" s="196"/>
      <c r="J747" s="202">
        <v>0</v>
      </c>
      <c r="K747" s="202"/>
      <c r="L747" s="203"/>
      <c r="M747" s="204"/>
      <c r="N747" s="199"/>
      <c r="O747" s="201">
        <v>1</v>
      </c>
      <c r="P747" s="199">
        <f>F747*30%</f>
        <v>122.38210804043121</v>
      </c>
      <c r="Q747" s="205">
        <f t="shared" si="40"/>
        <v>833.77246817520177</v>
      </c>
    </row>
    <row r="748" spans="1:17" ht="60" x14ac:dyDescent="0.25">
      <c r="A748" s="207" t="s">
        <v>4754</v>
      </c>
      <c r="B748" s="196">
        <v>30401062</v>
      </c>
      <c r="C748" s="197" t="s">
        <v>527</v>
      </c>
      <c r="D748" s="196" t="s">
        <v>3687</v>
      </c>
      <c r="E748" s="198"/>
      <c r="F748" s="199">
        <f>IF(D748 &lt;&gt; "",VLOOKUP(D748,'Parâmetro - Portes e Uco'!$A$13:$E$54,3,0),"")</f>
        <v>1119.7564107354196</v>
      </c>
      <c r="G748" s="200">
        <v>2</v>
      </c>
      <c r="H748" s="199">
        <f>VLOOKUP(G748,'Parâmetro - Portes e Uco'!$B$19:$E$46,4,0)</f>
        <v>303.45</v>
      </c>
      <c r="I748" s="196"/>
      <c r="J748" s="202">
        <v>0</v>
      </c>
      <c r="K748" s="202"/>
      <c r="L748" s="203"/>
      <c r="M748" s="204"/>
      <c r="N748" s="199"/>
      <c r="O748" s="201">
        <v>1</v>
      </c>
      <c r="P748" s="199">
        <f>F748*30%</f>
        <v>335.92692322062589</v>
      </c>
      <c r="Q748" s="205">
        <f t="shared" si="40"/>
        <v>1759.1333339560456</v>
      </c>
    </row>
    <row r="749" spans="1:17" ht="30" x14ac:dyDescent="0.25">
      <c r="A749" s="207" t="s">
        <v>4754</v>
      </c>
      <c r="B749" s="196">
        <v>30401070</v>
      </c>
      <c r="C749" s="197" t="s">
        <v>528</v>
      </c>
      <c r="D749" s="196" t="s">
        <v>3684</v>
      </c>
      <c r="E749" s="198"/>
      <c r="F749" s="199">
        <f>IF(D749 &lt;&gt; "",VLOOKUP(D749,'Parâmetro - Portes e Uco'!$A$13:$E$54,3,0),"")</f>
        <v>963.60667521122014</v>
      </c>
      <c r="G749" s="200">
        <v>5</v>
      </c>
      <c r="H749" s="199">
        <f>VLOOKUP(G749,'Parâmetro - Portes e Uco'!$B$19:$E$46,4,0)</f>
        <v>1021.47</v>
      </c>
      <c r="I749" s="196"/>
      <c r="J749" s="202">
        <v>0</v>
      </c>
      <c r="K749" s="202"/>
      <c r="L749" s="203"/>
      <c r="M749" s="204"/>
      <c r="N749" s="199"/>
      <c r="O749" s="201">
        <v>3</v>
      </c>
      <c r="P749" s="223">
        <f>(F749*30%)+(F749*20%)+(F749*20%)</f>
        <v>674.52467264785412</v>
      </c>
      <c r="Q749" s="205">
        <f t="shared" si="40"/>
        <v>2659.6013478590744</v>
      </c>
    </row>
    <row r="750" spans="1:17" ht="60" x14ac:dyDescent="0.25">
      <c r="A750" s="207" t="s">
        <v>4754</v>
      </c>
      <c r="B750" s="196">
        <v>30401089</v>
      </c>
      <c r="C750" s="197" t="s">
        <v>529</v>
      </c>
      <c r="D750" s="196" t="s">
        <v>3694</v>
      </c>
      <c r="E750" s="198"/>
      <c r="F750" s="199">
        <f>IF(D750 &lt;&gt; "",VLOOKUP(D750,'Parâmetro - Portes e Uco'!$A$13:$E$54,3,0),"")</f>
        <v>1324.5505130037554</v>
      </c>
      <c r="G750" s="200">
        <v>7</v>
      </c>
      <c r="H750" s="199">
        <f>VLOOKUP(G750,'Parâmetro - Portes e Uco'!$B$19:$E$46,4,0)</f>
        <v>2028.04</v>
      </c>
      <c r="I750" s="196"/>
      <c r="J750" s="202">
        <v>0</v>
      </c>
      <c r="K750" s="202"/>
      <c r="L750" s="203"/>
      <c r="M750" s="204"/>
      <c r="N750" s="199"/>
      <c r="O750" s="201">
        <v>3</v>
      </c>
      <c r="P750" s="223">
        <f>(F750*30%)+(F750*20%)+(F750*20%)</f>
        <v>927.18535910262881</v>
      </c>
      <c r="Q750" s="205">
        <f t="shared" si="40"/>
        <v>4279.7758721063838</v>
      </c>
    </row>
    <row r="751" spans="1:17" ht="30" x14ac:dyDescent="0.25">
      <c r="A751" s="207" t="s">
        <v>4754</v>
      </c>
      <c r="B751" s="196">
        <v>30401097</v>
      </c>
      <c r="C751" s="197" t="s">
        <v>530</v>
      </c>
      <c r="D751" s="196" t="s">
        <v>3671</v>
      </c>
      <c r="E751" s="198"/>
      <c r="F751" s="199">
        <f>IF(D751 &lt;&gt; "",VLOOKUP(D751,'Parâmetro - Portes e Uco'!$A$13:$E$54,3,0),"")</f>
        <v>407.94036013477069</v>
      </c>
      <c r="G751" s="200">
        <v>3</v>
      </c>
      <c r="H751" s="199">
        <f>VLOOKUP(G751,'Parâmetro - Portes e Uco'!$B$19:$E$46,4,0)</f>
        <v>446.65</v>
      </c>
      <c r="I751" s="196"/>
      <c r="J751" s="202">
        <v>0</v>
      </c>
      <c r="K751" s="202"/>
      <c r="L751" s="203"/>
      <c r="M751" s="204"/>
      <c r="N751" s="199"/>
      <c r="O751" s="201">
        <v>2</v>
      </c>
      <c r="P751" s="199">
        <f>(F751*30%)+(F751*20%)</f>
        <v>203.97018006738534</v>
      </c>
      <c r="Q751" s="205">
        <f t="shared" si="40"/>
        <v>1058.5605402021561</v>
      </c>
    </row>
    <row r="752" spans="1:17" ht="30" x14ac:dyDescent="0.25">
      <c r="A752" s="207" t="s">
        <v>4754</v>
      </c>
      <c r="B752" s="196">
        <v>30401100</v>
      </c>
      <c r="C752" s="197" t="s">
        <v>531</v>
      </c>
      <c r="D752" s="196" t="s">
        <v>3671</v>
      </c>
      <c r="E752" s="198"/>
      <c r="F752" s="199">
        <f>IF(D752 &lt;&gt; "",VLOOKUP(D752,'Parâmetro - Portes e Uco'!$A$13:$E$54,3,0),"")</f>
        <v>407.94036013477069</v>
      </c>
      <c r="G752" s="200">
        <v>1</v>
      </c>
      <c r="H752" s="199">
        <f>VLOOKUP(G752,'Parâmetro - Portes e Uco'!$B$19:$E$46,4,0)</f>
        <v>207.32</v>
      </c>
      <c r="I752" s="196"/>
      <c r="J752" s="202">
        <v>0</v>
      </c>
      <c r="K752" s="202"/>
      <c r="L752" s="203"/>
      <c r="M752" s="204"/>
      <c r="N752" s="199"/>
      <c r="O752" s="201">
        <v>1</v>
      </c>
      <c r="P752" s="199">
        <f>F752*30%</f>
        <v>122.38210804043121</v>
      </c>
      <c r="Q752" s="205">
        <f t="shared" si="40"/>
        <v>737.64246817520188</v>
      </c>
    </row>
    <row r="753" spans="1:17" x14ac:dyDescent="0.25">
      <c r="A753" s="206"/>
      <c r="B753" s="224">
        <v>30402000</v>
      </c>
      <c r="C753" s="316" t="s">
        <v>3797</v>
      </c>
      <c r="D753" s="317"/>
      <c r="E753" s="317"/>
      <c r="F753" s="317"/>
      <c r="G753" s="317"/>
      <c r="H753" s="317"/>
      <c r="I753" s="317"/>
      <c r="J753" s="317"/>
      <c r="K753" s="317"/>
      <c r="L753" s="317"/>
      <c r="M753" s="317"/>
      <c r="N753" s="317"/>
      <c r="O753" s="317"/>
      <c r="P753" s="317"/>
      <c r="Q753" s="318"/>
    </row>
    <row r="754" spans="1:17" x14ac:dyDescent="0.25">
      <c r="A754" s="207" t="s">
        <v>4754</v>
      </c>
      <c r="B754" s="196">
        <v>30402018</v>
      </c>
      <c r="C754" s="197" t="s">
        <v>532</v>
      </c>
      <c r="D754" s="196" t="s">
        <v>3675</v>
      </c>
      <c r="E754" s="198"/>
      <c r="F754" s="199">
        <f>IF(D754 &lt;&gt; "",VLOOKUP(D754,'Parâmetro - Portes e Uco'!$A$13:$E$54,3,0),"")</f>
        <v>57.305436920531527</v>
      </c>
      <c r="G754" s="200">
        <v>1</v>
      </c>
      <c r="H754" s="199">
        <f>VLOOKUP(G754,'Parâmetro - Portes e Uco'!$B$19:$E$46,4,0)</f>
        <v>207.32</v>
      </c>
      <c r="I754" s="196"/>
      <c r="J754" s="202">
        <v>0</v>
      </c>
      <c r="K754" s="202"/>
      <c r="L754" s="203"/>
      <c r="M754" s="204"/>
      <c r="N754" s="199"/>
      <c r="O754" s="201">
        <v>0</v>
      </c>
      <c r="P754" s="201"/>
      <c r="Q754" s="205">
        <f t="shared" ref="Q754:Q762" si="41">F754+H754+K754+N754+P754</f>
        <v>264.62543692053151</v>
      </c>
    </row>
    <row r="755" spans="1:17" x14ac:dyDescent="0.25">
      <c r="A755" s="207" t="s">
        <v>4754</v>
      </c>
      <c r="B755" s="196">
        <v>30402026</v>
      </c>
      <c r="C755" s="197" t="s">
        <v>533</v>
      </c>
      <c r="D755" s="196" t="s">
        <v>3674</v>
      </c>
      <c r="E755" s="198"/>
      <c r="F755" s="199">
        <f>IF(D755 &lt;&gt; "",VLOOKUP(D755,'Parâmetro - Portes e Uco'!$A$13:$E$54,3,0),"")</f>
        <v>208.11615658256991</v>
      </c>
      <c r="G755" s="200">
        <v>1</v>
      </c>
      <c r="H755" s="199">
        <f>VLOOKUP(G755,'Parâmetro - Portes e Uco'!$B$19:$E$46,4,0)</f>
        <v>207.32</v>
      </c>
      <c r="I755" s="196"/>
      <c r="J755" s="202">
        <v>0</v>
      </c>
      <c r="K755" s="202"/>
      <c r="L755" s="203"/>
      <c r="M755" s="204"/>
      <c r="N755" s="199"/>
      <c r="O755" s="201">
        <v>0</v>
      </c>
      <c r="P755" s="201"/>
      <c r="Q755" s="205">
        <f t="shared" si="41"/>
        <v>415.43615658256988</v>
      </c>
    </row>
    <row r="756" spans="1:17" ht="45" x14ac:dyDescent="0.25">
      <c r="A756" s="207" t="s">
        <v>4754</v>
      </c>
      <c r="B756" s="196">
        <v>30402034</v>
      </c>
      <c r="C756" s="197" t="s">
        <v>534</v>
      </c>
      <c r="D756" s="196" t="s">
        <v>3696</v>
      </c>
      <c r="E756" s="198"/>
      <c r="F756" s="199">
        <f>IF(D756 &lt;&gt; "",VLOOKUP(D756,'Parâmetro - Portes e Uco'!$A$13:$E$54,3,0),"")</f>
        <v>518.75460047385241</v>
      </c>
      <c r="G756" s="200">
        <v>1</v>
      </c>
      <c r="H756" s="199">
        <f>VLOOKUP(G756,'Parâmetro - Portes e Uco'!$B$19:$E$46,4,0)</f>
        <v>207.32</v>
      </c>
      <c r="I756" s="196"/>
      <c r="J756" s="202">
        <v>0</v>
      </c>
      <c r="K756" s="202"/>
      <c r="L756" s="203"/>
      <c r="M756" s="204"/>
      <c r="N756" s="199"/>
      <c r="O756" s="201">
        <v>1</v>
      </c>
      <c r="P756" s="199">
        <f>F756*30%</f>
        <v>155.62638014215571</v>
      </c>
      <c r="Q756" s="205">
        <f t="shared" si="41"/>
        <v>881.70098061600811</v>
      </c>
    </row>
    <row r="757" spans="1:17" ht="45" x14ac:dyDescent="0.25">
      <c r="A757" s="207" t="s">
        <v>4754</v>
      </c>
      <c r="B757" s="196">
        <v>30402042</v>
      </c>
      <c r="C757" s="197" t="s">
        <v>535</v>
      </c>
      <c r="D757" s="196" t="s">
        <v>3674</v>
      </c>
      <c r="E757" s="198"/>
      <c r="F757" s="199">
        <f>IF(D757 &lt;&gt; "",VLOOKUP(D757,'Parâmetro - Portes e Uco'!$A$13:$E$54,3,0),"")</f>
        <v>208.11615658256991</v>
      </c>
      <c r="G757" s="200"/>
      <c r="H757" s="201"/>
      <c r="I757" s="196"/>
      <c r="J757" s="202">
        <v>0</v>
      </c>
      <c r="K757" s="202"/>
      <c r="L757" s="203"/>
      <c r="M757" s="204"/>
      <c r="N757" s="199"/>
      <c r="O757" s="201">
        <v>0</v>
      </c>
      <c r="P757" s="201"/>
      <c r="Q757" s="205">
        <f t="shared" si="41"/>
        <v>208.11615658256991</v>
      </c>
    </row>
    <row r="758" spans="1:17" ht="60" x14ac:dyDescent="0.25">
      <c r="A758" s="207" t="s">
        <v>4754</v>
      </c>
      <c r="B758" s="196">
        <v>30402050</v>
      </c>
      <c r="C758" s="197" t="s">
        <v>536</v>
      </c>
      <c r="D758" s="196" t="s">
        <v>3673</v>
      </c>
      <c r="E758" s="198"/>
      <c r="F758" s="199">
        <f>IF(D758 &lt;&gt; "",VLOOKUP(D758,'Parâmetro - Portes e Uco'!$A$13:$E$54,3,0),"")</f>
        <v>283.71925774181733</v>
      </c>
      <c r="G758" s="200">
        <v>1</v>
      </c>
      <c r="H758" s="199">
        <f>VLOOKUP(G758,'Parâmetro - Portes e Uco'!$B$19:$E$46,4,0)</f>
        <v>207.32</v>
      </c>
      <c r="I758" s="196"/>
      <c r="J758" s="202">
        <v>0</v>
      </c>
      <c r="K758" s="202"/>
      <c r="L758" s="203"/>
      <c r="M758" s="204"/>
      <c r="N758" s="199"/>
      <c r="O758" s="201">
        <v>0</v>
      </c>
      <c r="P758" s="201"/>
      <c r="Q758" s="205">
        <f t="shared" si="41"/>
        <v>491.03925774181732</v>
      </c>
    </row>
    <row r="759" spans="1:17" ht="45" x14ac:dyDescent="0.25">
      <c r="A759" s="207" t="s">
        <v>4754</v>
      </c>
      <c r="B759" s="196">
        <v>30402069</v>
      </c>
      <c r="C759" s="197" t="s">
        <v>537</v>
      </c>
      <c r="D759" s="196" t="s">
        <v>3692</v>
      </c>
      <c r="E759" s="198"/>
      <c r="F759" s="199">
        <f>IF(D759 &lt;&gt; "",VLOOKUP(D759,'Parâmetro - Portes e Uco'!$A$13:$E$54,3,0),"")</f>
        <v>866.25202794687084</v>
      </c>
      <c r="G759" s="200">
        <v>3</v>
      </c>
      <c r="H759" s="199">
        <f>VLOOKUP(G759,'Parâmetro - Portes e Uco'!$B$19:$E$46,4,0)</f>
        <v>446.65</v>
      </c>
      <c r="I759" s="196"/>
      <c r="J759" s="202">
        <v>0</v>
      </c>
      <c r="K759" s="202"/>
      <c r="L759" s="203"/>
      <c r="M759" s="204"/>
      <c r="N759" s="199"/>
      <c r="O759" s="201">
        <v>1</v>
      </c>
      <c r="P759" s="199">
        <f>F759*30%</f>
        <v>259.87560838406125</v>
      </c>
      <c r="Q759" s="205">
        <f t="shared" si="41"/>
        <v>1572.7776363309322</v>
      </c>
    </row>
    <row r="760" spans="1:17" ht="30" x14ac:dyDescent="0.25">
      <c r="A760" s="207" t="s">
        <v>4754</v>
      </c>
      <c r="B760" s="196">
        <v>30402077</v>
      </c>
      <c r="C760" s="197" t="s">
        <v>538</v>
      </c>
      <c r="D760" s="196" t="s">
        <v>3667</v>
      </c>
      <c r="E760" s="198"/>
      <c r="F760" s="199">
        <f>IF(D760 &lt;&gt; "",VLOOKUP(D760,'Parâmetro - Portes e Uco'!$A$13:$E$54,3,0),"")</f>
        <v>100.71624984422843</v>
      </c>
      <c r="G760" s="200">
        <v>1</v>
      </c>
      <c r="H760" s="199">
        <f>VLOOKUP(G760,'Parâmetro - Portes e Uco'!$B$19:$E$46,4,0)</f>
        <v>207.32</v>
      </c>
      <c r="I760" s="196"/>
      <c r="J760" s="202">
        <v>0</v>
      </c>
      <c r="K760" s="202"/>
      <c r="L760" s="203"/>
      <c r="M760" s="204"/>
      <c r="N760" s="199"/>
      <c r="O760" s="201">
        <v>0</v>
      </c>
      <c r="P760" s="201"/>
      <c r="Q760" s="205">
        <f t="shared" si="41"/>
        <v>308.03624984422845</v>
      </c>
    </row>
    <row r="761" spans="1:17" ht="45" x14ac:dyDescent="0.25">
      <c r="A761" s="207" t="s">
        <v>4754</v>
      </c>
      <c r="B761" s="196">
        <v>30402085</v>
      </c>
      <c r="C761" s="197" t="s">
        <v>539</v>
      </c>
      <c r="D761" s="196" t="s">
        <v>3671</v>
      </c>
      <c r="E761" s="198"/>
      <c r="F761" s="199">
        <f>IF(D761 &lt;&gt; "",VLOOKUP(D761,'Parâmetro - Portes e Uco'!$A$13:$E$54,3,0),"")</f>
        <v>407.94036013477069</v>
      </c>
      <c r="G761" s="200">
        <v>1</v>
      </c>
      <c r="H761" s="199">
        <f>VLOOKUP(G761,'Parâmetro - Portes e Uco'!$B$19:$E$46,4,0)</f>
        <v>207.32</v>
      </c>
      <c r="I761" s="196"/>
      <c r="J761" s="202">
        <v>0</v>
      </c>
      <c r="K761" s="202"/>
      <c r="L761" s="203"/>
      <c r="M761" s="204"/>
      <c r="N761" s="199"/>
      <c r="O761" s="201">
        <v>1</v>
      </c>
      <c r="P761" s="199">
        <f>F761*30%</f>
        <v>122.38210804043121</v>
      </c>
      <c r="Q761" s="205">
        <f t="shared" si="41"/>
        <v>737.64246817520188</v>
      </c>
    </row>
    <row r="762" spans="1:17" ht="45" x14ac:dyDescent="0.25">
      <c r="A762" s="207" t="s">
        <v>4754</v>
      </c>
      <c r="B762" s="196">
        <v>30402093</v>
      </c>
      <c r="C762" s="197" t="s">
        <v>540</v>
      </c>
      <c r="D762" s="196" t="s">
        <v>3673</v>
      </c>
      <c r="E762" s="198"/>
      <c r="F762" s="199">
        <f>IF(D762 &lt;&gt; "",VLOOKUP(D762,'Parâmetro - Portes e Uco'!$A$13:$E$54,3,0),"")</f>
        <v>283.71925774181733</v>
      </c>
      <c r="G762" s="200">
        <v>1</v>
      </c>
      <c r="H762" s="199">
        <f>VLOOKUP(G762,'Parâmetro - Portes e Uco'!$B$19:$E$46,4,0)</f>
        <v>207.32</v>
      </c>
      <c r="I762" s="196"/>
      <c r="J762" s="202">
        <v>0</v>
      </c>
      <c r="K762" s="202"/>
      <c r="L762" s="203"/>
      <c r="M762" s="204"/>
      <c r="N762" s="199"/>
      <c r="O762" s="201">
        <v>0</v>
      </c>
      <c r="P762" s="201"/>
      <c r="Q762" s="205">
        <f t="shared" si="41"/>
        <v>491.03925774181732</v>
      </c>
    </row>
    <row r="763" spans="1:17" x14ac:dyDescent="0.25">
      <c r="A763" s="206"/>
      <c r="B763" s="224">
        <v>30403006</v>
      </c>
      <c r="C763" s="316" t="s">
        <v>3798</v>
      </c>
      <c r="D763" s="317"/>
      <c r="E763" s="317"/>
      <c r="F763" s="317"/>
      <c r="G763" s="317"/>
      <c r="H763" s="317"/>
      <c r="I763" s="317"/>
      <c r="J763" s="317"/>
      <c r="K763" s="317"/>
      <c r="L763" s="317"/>
      <c r="M763" s="317"/>
      <c r="N763" s="317"/>
      <c r="O763" s="317"/>
      <c r="P763" s="317"/>
      <c r="Q763" s="318"/>
    </row>
    <row r="764" spans="1:17" ht="30" x14ac:dyDescent="0.25">
      <c r="A764" s="207" t="s">
        <v>4754</v>
      </c>
      <c r="B764" s="196">
        <v>30403014</v>
      </c>
      <c r="C764" s="197" t="s">
        <v>541</v>
      </c>
      <c r="D764" s="196" t="s">
        <v>3677</v>
      </c>
      <c r="E764" s="198"/>
      <c r="F764" s="199">
        <f>IF(D764 &lt;&gt; "",VLOOKUP(D764,'Parâmetro - Portes e Uco'!$A$13:$E$54,3,0),"")</f>
        <v>38.190441858472475</v>
      </c>
      <c r="G764" s="200">
        <v>1</v>
      </c>
      <c r="H764" s="199">
        <f>VLOOKUP(G764,'Parâmetro - Portes e Uco'!$B$19:$E$46,4,0)</f>
        <v>207.32</v>
      </c>
      <c r="I764" s="196"/>
      <c r="J764" s="202">
        <v>0</v>
      </c>
      <c r="K764" s="202"/>
      <c r="L764" s="203"/>
      <c r="M764" s="204"/>
      <c r="N764" s="199"/>
      <c r="O764" s="201">
        <v>0</v>
      </c>
      <c r="P764" s="201"/>
      <c r="Q764" s="205">
        <f t="shared" ref="Q764:Q778" si="42">F764+H764+K764+N764+P764</f>
        <v>245.51044185847246</v>
      </c>
    </row>
    <row r="765" spans="1:17" ht="30" x14ac:dyDescent="0.25">
      <c r="A765" s="207" t="s">
        <v>4754</v>
      </c>
      <c r="B765" s="196">
        <v>30403030</v>
      </c>
      <c r="C765" s="197" t="s">
        <v>542</v>
      </c>
      <c r="D765" s="196" t="s">
        <v>3687</v>
      </c>
      <c r="E765" s="198"/>
      <c r="F765" s="199">
        <f>IF(D765 &lt;&gt; "",VLOOKUP(D765,'Parâmetro - Portes e Uco'!$A$13:$E$54,3,0),"")</f>
        <v>1119.7564107354196</v>
      </c>
      <c r="G765" s="200">
        <v>4</v>
      </c>
      <c r="H765" s="199">
        <f>VLOOKUP(G765,'Parâmetro - Portes e Uco'!$B$19:$E$46,4,0)</f>
        <v>660.37</v>
      </c>
      <c r="I765" s="196"/>
      <c r="J765" s="202">
        <v>0</v>
      </c>
      <c r="K765" s="202"/>
      <c r="L765" s="203"/>
      <c r="M765" s="204"/>
      <c r="N765" s="199"/>
      <c r="O765" s="201">
        <v>1</v>
      </c>
      <c r="P765" s="199">
        <f>F765*30%</f>
        <v>335.92692322062589</v>
      </c>
      <c r="Q765" s="205">
        <f t="shared" si="42"/>
        <v>2116.0533339560452</v>
      </c>
    </row>
    <row r="766" spans="1:17" ht="60" x14ac:dyDescent="0.25">
      <c r="A766" s="207" t="s">
        <v>4754</v>
      </c>
      <c r="B766" s="196">
        <v>30403049</v>
      </c>
      <c r="C766" s="197" t="s">
        <v>543</v>
      </c>
      <c r="D766" s="196" t="s">
        <v>3694</v>
      </c>
      <c r="E766" s="198"/>
      <c r="F766" s="199">
        <f>IF(D766 &lt;&gt; "",VLOOKUP(D766,'Parâmetro - Portes e Uco'!$A$13:$E$54,3,0),"")</f>
        <v>1324.5505130037554</v>
      </c>
      <c r="G766" s="200">
        <v>4</v>
      </c>
      <c r="H766" s="199">
        <f>VLOOKUP(G766,'Parâmetro - Portes e Uco'!$B$19:$E$46,4,0)</f>
        <v>660.37</v>
      </c>
      <c r="I766" s="196"/>
      <c r="J766" s="202">
        <v>0</v>
      </c>
      <c r="K766" s="202"/>
      <c r="L766" s="203"/>
      <c r="M766" s="204"/>
      <c r="N766" s="199"/>
      <c r="O766" s="201">
        <v>1</v>
      </c>
      <c r="P766" s="199">
        <f>F766*30%</f>
        <v>397.36515390112663</v>
      </c>
      <c r="Q766" s="205">
        <f t="shared" si="42"/>
        <v>2382.285666904882</v>
      </c>
    </row>
    <row r="767" spans="1:17" ht="30" x14ac:dyDescent="0.25">
      <c r="A767" s="207" t="s">
        <v>4754</v>
      </c>
      <c r="B767" s="196">
        <v>30403057</v>
      </c>
      <c r="C767" s="197" t="s">
        <v>544</v>
      </c>
      <c r="D767" s="196" t="s">
        <v>3686</v>
      </c>
      <c r="E767" s="198"/>
      <c r="F767" s="199">
        <f>IF(D767 &lt;&gt; "",VLOOKUP(D767,'Parâmetro - Portes e Uco'!$A$13:$E$54,3,0),"")</f>
        <v>471.73171262118711</v>
      </c>
      <c r="G767" s="200">
        <v>3</v>
      </c>
      <c r="H767" s="199">
        <f>VLOOKUP(G767,'Parâmetro - Portes e Uco'!$B$19:$E$46,4,0)</f>
        <v>446.65</v>
      </c>
      <c r="I767" s="196"/>
      <c r="J767" s="202">
        <v>0</v>
      </c>
      <c r="K767" s="202"/>
      <c r="L767" s="203"/>
      <c r="M767" s="204"/>
      <c r="N767" s="199"/>
      <c r="O767" s="201">
        <v>1</v>
      </c>
      <c r="P767" s="199">
        <f>F767*30%</f>
        <v>141.51951378635613</v>
      </c>
      <c r="Q767" s="205">
        <f t="shared" si="42"/>
        <v>1059.9012264075432</v>
      </c>
    </row>
    <row r="768" spans="1:17" ht="30" x14ac:dyDescent="0.25">
      <c r="A768" s="207" t="s">
        <v>4754</v>
      </c>
      <c r="B768" s="196">
        <v>30403065</v>
      </c>
      <c r="C768" s="197" t="s">
        <v>545</v>
      </c>
      <c r="D768" s="196" t="s">
        <v>3689</v>
      </c>
      <c r="E768" s="198"/>
      <c r="F768" s="199">
        <f>IF(D768 &lt;&gt; "",VLOOKUP(D768,'Parâmetro - Portes e Uco'!$A$13:$E$54,3,0),"")</f>
        <v>2027.969148532314</v>
      </c>
      <c r="G768" s="200">
        <v>5</v>
      </c>
      <c r="H768" s="199">
        <f>VLOOKUP(G768,'Parâmetro - Portes e Uco'!$B$19:$E$46,4,0)</f>
        <v>1021.47</v>
      </c>
      <c r="I768" s="196"/>
      <c r="J768" s="202">
        <v>0</v>
      </c>
      <c r="K768" s="202"/>
      <c r="L768" s="203"/>
      <c r="M768" s="204"/>
      <c r="N768" s="199"/>
      <c r="O768" s="201">
        <v>2</v>
      </c>
      <c r="P768" s="199">
        <f>(F768*30%)+(F768*20%)</f>
        <v>1013.9845742661571</v>
      </c>
      <c r="Q768" s="205">
        <f t="shared" si="42"/>
        <v>4063.4237227984713</v>
      </c>
    </row>
    <row r="769" spans="1:17" ht="30" x14ac:dyDescent="0.25">
      <c r="A769" s="207" t="s">
        <v>4754</v>
      </c>
      <c r="B769" s="196">
        <v>30403073</v>
      </c>
      <c r="C769" s="197" t="s">
        <v>546</v>
      </c>
      <c r="D769" s="196" t="s">
        <v>3688</v>
      </c>
      <c r="E769" s="198"/>
      <c r="F769" s="199">
        <f>IF(D769 &lt;&gt; "",VLOOKUP(D769,'Parâmetro - Portes e Uco'!$A$13:$E$54,3,0),"")</f>
        <v>1024.0627906281875</v>
      </c>
      <c r="G769" s="200">
        <v>4</v>
      </c>
      <c r="H769" s="199">
        <f>VLOOKUP(G769,'Parâmetro - Portes e Uco'!$B$19:$E$46,4,0)</f>
        <v>660.37</v>
      </c>
      <c r="I769" s="196"/>
      <c r="J769" s="202">
        <v>0</v>
      </c>
      <c r="K769" s="202"/>
      <c r="L769" s="203"/>
      <c r="M769" s="204"/>
      <c r="N769" s="199"/>
      <c r="O769" s="201">
        <v>1</v>
      </c>
      <c r="P769" s="199">
        <f>F769*30%</f>
        <v>307.21883718845623</v>
      </c>
      <c r="Q769" s="205">
        <f t="shared" si="42"/>
        <v>1991.6516278166437</v>
      </c>
    </row>
    <row r="770" spans="1:17" ht="30" x14ac:dyDescent="0.25">
      <c r="A770" s="207" t="s">
        <v>4754</v>
      </c>
      <c r="B770" s="196">
        <v>30403081</v>
      </c>
      <c r="C770" s="197" t="s">
        <v>547</v>
      </c>
      <c r="D770" s="196" t="s">
        <v>3687</v>
      </c>
      <c r="E770" s="198"/>
      <c r="F770" s="199">
        <f>IF(D770 &lt;&gt; "",VLOOKUP(D770,'Parâmetro - Portes e Uco'!$A$13:$E$54,3,0),"")</f>
        <v>1119.7564107354196</v>
      </c>
      <c r="G770" s="200">
        <v>4</v>
      </c>
      <c r="H770" s="199">
        <f>VLOOKUP(G770,'Parâmetro - Portes e Uco'!$B$19:$E$46,4,0)</f>
        <v>660.37</v>
      </c>
      <c r="I770" s="196"/>
      <c r="J770" s="202">
        <v>0</v>
      </c>
      <c r="K770" s="202"/>
      <c r="L770" s="203"/>
      <c r="M770" s="204"/>
      <c r="N770" s="199"/>
      <c r="O770" s="201">
        <v>1</v>
      </c>
      <c r="P770" s="199">
        <f>F770*30%</f>
        <v>335.92692322062589</v>
      </c>
      <c r="Q770" s="205">
        <f t="shared" si="42"/>
        <v>2116.0533339560452</v>
      </c>
    </row>
    <row r="771" spans="1:17" ht="30" x14ac:dyDescent="0.25">
      <c r="A771" s="207" t="s">
        <v>4754</v>
      </c>
      <c r="B771" s="196">
        <v>30403090</v>
      </c>
      <c r="C771" s="197" t="s">
        <v>548</v>
      </c>
      <c r="D771" s="196" t="s">
        <v>3694</v>
      </c>
      <c r="E771" s="198"/>
      <c r="F771" s="199">
        <f>IF(D771 &lt;&gt; "",VLOOKUP(D771,'Parâmetro - Portes e Uco'!$A$13:$E$54,3,0),"")</f>
        <v>1324.5505130037554</v>
      </c>
      <c r="G771" s="200">
        <v>4</v>
      </c>
      <c r="H771" s="199">
        <f>VLOOKUP(G771,'Parâmetro - Portes e Uco'!$B$19:$E$46,4,0)</f>
        <v>660.37</v>
      </c>
      <c r="I771" s="196"/>
      <c r="J771" s="202">
        <v>0</v>
      </c>
      <c r="K771" s="202"/>
      <c r="L771" s="203"/>
      <c r="M771" s="204"/>
      <c r="N771" s="199"/>
      <c r="O771" s="201">
        <v>2</v>
      </c>
      <c r="P771" s="199">
        <f>(F771*30%)+(F771*20%)</f>
        <v>662.27525650187772</v>
      </c>
      <c r="Q771" s="205">
        <f t="shared" si="42"/>
        <v>2647.1957695056331</v>
      </c>
    </row>
    <row r="772" spans="1:17" ht="45" x14ac:dyDescent="0.25">
      <c r="A772" s="207" t="s">
        <v>4754</v>
      </c>
      <c r="B772" s="196">
        <v>30403103</v>
      </c>
      <c r="C772" s="197" t="s">
        <v>549</v>
      </c>
      <c r="D772" s="196" t="s">
        <v>3669</v>
      </c>
      <c r="E772" s="198"/>
      <c r="F772" s="199">
        <f>IF(D772 &lt;&gt; "",VLOOKUP(D772,'Parâmetro - Portes e Uco'!$A$13:$E$54,3,0),"")</f>
        <v>76.407249227375388</v>
      </c>
      <c r="G772" s="200"/>
      <c r="H772" s="201"/>
      <c r="I772" s="196"/>
      <c r="J772" s="202">
        <v>0</v>
      </c>
      <c r="K772" s="202"/>
      <c r="L772" s="203"/>
      <c r="M772" s="204"/>
      <c r="N772" s="199"/>
      <c r="O772" s="201">
        <v>0</v>
      </c>
      <c r="P772" s="201"/>
      <c r="Q772" s="205">
        <f t="shared" si="42"/>
        <v>76.407249227375388</v>
      </c>
    </row>
    <row r="773" spans="1:17" ht="30" x14ac:dyDescent="0.25">
      <c r="A773" s="207" t="s">
        <v>4754</v>
      </c>
      <c r="B773" s="196">
        <v>30403111</v>
      </c>
      <c r="C773" s="197" t="s">
        <v>551</v>
      </c>
      <c r="D773" s="196" t="s">
        <v>3697</v>
      </c>
      <c r="E773" s="198"/>
      <c r="F773" s="199">
        <f>IF(D773 &lt;&gt; "",VLOOKUP(D773,'Parâmetro - Portes e Uco'!$A$13:$E$54,3,0),"")</f>
        <v>1593.1491505137235</v>
      </c>
      <c r="G773" s="200">
        <v>5</v>
      </c>
      <c r="H773" s="199">
        <f>VLOOKUP(G773,'Parâmetro - Portes e Uco'!$B$19:$E$46,4,0)</f>
        <v>1021.47</v>
      </c>
      <c r="I773" s="196"/>
      <c r="J773" s="202">
        <v>0</v>
      </c>
      <c r="K773" s="202"/>
      <c r="L773" s="203"/>
      <c r="M773" s="204"/>
      <c r="N773" s="199"/>
      <c r="O773" s="201">
        <v>2</v>
      </c>
      <c r="P773" s="199">
        <f>(F773*30%)+(F773*20%)</f>
        <v>796.57457525686175</v>
      </c>
      <c r="Q773" s="205">
        <f t="shared" si="42"/>
        <v>3411.1937257705854</v>
      </c>
    </row>
    <row r="774" spans="1:17" ht="45" x14ac:dyDescent="0.25">
      <c r="A774" s="207" t="s">
        <v>4754</v>
      </c>
      <c r="B774" s="196">
        <v>30403120</v>
      </c>
      <c r="C774" s="197" t="s">
        <v>552</v>
      </c>
      <c r="D774" s="196" t="s">
        <v>3687</v>
      </c>
      <c r="E774" s="198"/>
      <c r="F774" s="199">
        <f>IF(D774 &lt;&gt; "",VLOOKUP(D774,'Parâmetro - Portes e Uco'!$A$13:$E$54,3,0),"")</f>
        <v>1119.7564107354196</v>
      </c>
      <c r="G774" s="200">
        <v>4</v>
      </c>
      <c r="H774" s="199">
        <f>VLOOKUP(G774,'Parâmetro - Portes e Uco'!$B$19:$E$46,4,0)</f>
        <v>660.37</v>
      </c>
      <c r="I774" s="196"/>
      <c r="J774" s="202">
        <v>0</v>
      </c>
      <c r="K774" s="202"/>
      <c r="L774" s="203"/>
      <c r="M774" s="204"/>
      <c r="N774" s="199"/>
      <c r="O774" s="201">
        <v>1</v>
      </c>
      <c r="P774" s="199">
        <f>F774*30%</f>
        <v>335.92692322062589</v>
      </c>
      <c r="Q774" s="205">
        <f t="shared" si="42"/>
        <v>2116.0533339560452</v>
      </c>
    </row>
    <row r="775" spans="1:17" ht="30" x14ac:dyDescent="0.25">
      <c r="A775" s="207" t="s">
        <v>4754</v>
      </c>
      <c r="B775" s="196">
        <v>30403138</v>
      </c>
      <c r="C775" s="197" t="s">
        <v>553</v>
      </c>
      <c r="D775" s="196" t="s">
        <v>3684</v>
      </c>
      <c r="E775" s="198"/>
      <c r="F775" s="199">
        <f>IF(D775 &lt;&gt; "",VLOOKUP(D775,'Parâmetro - Portes e Uco'!$A$13:$E$54,3,0),"")</f>
        <v>963.60667521122014</v>
      </c>
      <c r="G775" s="200">
        <v>3</v>
      </c>
      <c r="H775" s="199">
        <f>VLOOKUP(G775,'Parâmetro - Portes e Uco'!$B$19:$E$46,4,0)</f>
        <v>446.65</v>
      </c>
      <c r="I775" s="196"/>
      <c r="J775" s="202">
        <v>0</v>
      </c>
      <c r="K775" s="202"/>
      <c r="L775" s="203"/>
      <c r="M775" s="204"/>
      <c r="N775" s="199"/>
      <c r="O775" s="201">
        <v>1</v>
      </c>
      <c r="P775" s="199">
        <f>F775*30%</f>
        <v>289.08200256336602</v>
      </c>
      <c r="Q775" s="205">
        <f t="shared" si="42"/>
        <v>1699.3386777745864</v>
      </c>
    </row>
    <row r="776" spans="1:17" ht="30" x14ac:dyDescent="0.25">
      <c r="A776" s="207" t="s">
        <v>4754</v>
      </c>
      <c r="B776" s="196">
        <v>30403146</v>
      </c>
      <c r="C776" s="197" t="s">
        <v>554</v>
      </c>
      <c r="D776" s="196" t="s">
        <v>3673</v>
      </c>
      <c r="E776" s="198"/>
      <c r="F776" s="199">
        <f>IF(D776 &lt;&gt; "",VLOOKUP(D776,'Parâmetro - Portes e Uco'!$A$13:$E$54,3,0),"")</f>
        <v>283.71925774181733</v>
      </c>
      <c r="G776" s="200">
        <v>2</v>
      </c>
      <c r="H776" s="199">
        <f>VLOOKUP(G776,'Parâmetro - Portes e Uco'!$B$19:$E$46,4,0)</f>
        <v>303.45</v>
      </c>
      <c r="I776" s="196"/>
      <c r="J776" s="202">
        <v>0</v>
      </c>
      <c r="K776" s="202"/>
      <c r="L776" s="203"/>
      <c r="M776" s="204"/>
      <c r="N776" s="199"/>
      <c r="O776" s="201">
        <v>0</v>
      </c>
      <c r="P776" s="201"/>
      <c r="Q776" s="205">
        <f t="shared" si="42"/>
        <v>587.16925774181732</v>
      </c>
    </row>
    <row r="777" spans="1:17" ht="30" x14ac:dyDescent="0.25">
      <c r="A777" s="207" t="s">
        <v>4754</v>
      </c>
      <c r="B777" s="196">
        <v>30403154</v>
      </c>
      <c r="C777" s="197" t="s">
        <v>555</v>
      </c>
      <c r="D777" s="196" t="s">
        <v>3700</v>
      </c>
      <c r="E777" s="198"/>
      <c r="F777" s="199">
        <f>IF(D777 &lt;&gt; "",VLOOKUP(D777,'Parâmetro - Portes e Uco'!$A$13:$E$54,3,0),"")</f>
        <v>567.42533272841922</v>
      </c>
      <c r="G777" s="200">
        <v>2</v>
      </c>
      <c r="H777" s="199">
        <f>VLOOKUP(G777,'Parâmetro - Portes e Uco'!$B$19:$E$46,4,0)</f>
        <v>303.45</v>
      </c>
      <c r="I777" s="196"/>
      <c r="J777" s="202">
        <v>0</v>
      </c>
      <c r="K777" s="202"/>
      <c r="L777" s="203"/>
      <c r="M777" s="204"/>
      <c r="N777" s="199"/>
      <c r="O777" s="201">
        <v>0</v>
      </c>
      <c r="P777" s="201"/>
      <c r="Q777" s="205">
        <f t="shared" si="42"/>
        <v>870.87533272841915</v>
      </c>
    </row>
    <row r="778" spans="1:17" ht="45" x14ac:dyDescent="0.25">
      <c r="A778" s="207" t="s">
        <v>4754</v>
      </c>
      <c r="B778" s="196">
        <v>30403162</v>
      </c>
      <c r="C778" s="197" t="s">
        <v>550</v>
      </c>
      <c r="D778" s="196" t="s">
        <v>3673</v>
      </c>
      <c r="E778" s="198"/>
      <c r="F778" s="199">
        <f>IF(D778 &lt;&gt; "",VLOOKUP(D778,'Parâmetro - Portes e Uco'!$A$13:$E$54,3,0),"")</f>
        <v>283.71925774181733</v>
      </c>
      <c r="G778" s="200">
        <v>1</v>
      </c>
      <c r="H778" s="199">
        <f>VLOOKUP(G778,'Parâmetro - Portes e Uco'!$B$19:$E$46,4,0)</f>
        <v>207.32</v>
      </c>
      <c r="I778" s="196"/>
      <c r="J778" s="202">
        <v>0</v>
      </c>
      <c r="K778" s="202"/>
      <c r="L778" s="203"/>
      <c r="M778" s="204"/>
      <c r="N778" s="199"/>
      <c r="O778" s="201">
        <v>0</v>
      </c>
      <c r="P778" s="201"/>
      <c r="Q778" s="205">
        <f t="shared" si="42"/>
        <v>491.03925774181732</v>
      </c>
    </row>
    <row r="779" spans="1:17" x14ac:dyDescent="0.25">
      <c r="A779" s="206"/>
      <c r="B779" s="224">
        <v>30404002</v>
      </c>
      <c r="C779" s="316" t="s">
        <v>3799</v>
      </c>
      <c r="D779" s="317"/>
      <c r="E779" s="317"/>
      <c r="F779" s="317"/>
      <c r="G779" s="317"/>
      <c r="H779" s="317"/>
      <c r="I779" s="317"/>
      <c r="J779" s="317"/>
      <c r="K779" s="317"/>
      <c r="L779" s="317"/>
      <c r="M779" s="317"/>
      <c r="N779" s="317"/>
      <c r="O779" s="317"/>
      <c r="P779" s="317"/>
      <c r="Q779" s="318"/>
    </row>
    <row r="780" spans="1:17" ht="60" x14ac:dyDescent="0.25">
      <c r="A780" s="207" t="s">
        <v>4754</v>
      </c>
      <c r="B780" s="196">
        <v>30404010</v>
      </c>
      <c r="C780" s="197" t="s">
        <v>556</v>
      </c>
      <c r="D780" s="196" t="s">
        <v>3693</v>
      </c>
      <c r="E780" s="198"/>
      <c r="F780" s="199">
        <f>IF(D780 &lt;&gt; "",VLOOKUP(D780,'Parâmetro - Portes e Uco'!$A$13:$E$54,3,0),"")</f>
        <v>1435.3515705876223</v>
      </c>
      <c r="G780" s="200">
        <v>4</v>
      </c>
      <c r="H780" s="199">
        <f>VLOOKUP(G780,'Parâmetro - Portes e Uco'!$B$19:$E$46,4,0)</f>
        <v>660.37</v>
      </c>
      <c r="I780" s="196"/>
      <c r="J780" s="202">
        <v>0</v>
      </c>
      <c r="K780" s="202"/>
      <c r="L780" s="203"/>
      <c r="M780" s="204"/>
      <c r="N780" s="199"/>
      <c r="O780" s="201">
        <v>2</v>
      </c>
      <c r="P780" s="199">
        <f t="shared" ref="P780:P785" si="43">(F780*30%)+(F780*20%)</f>
        <v>717.67578529381115</v>
      </c>
      <c r="Q780" s="205">
        <f t="shared" ref="Q780:Q790" si="44">F780+H780+K780+N780+P780</f>
        <v>2813.3973558814337</v>
      </c>
    </row>
    <row r="781" spans="1:17" ht="75" x14ac:dyDescent="0.25">
      <c r="A781" s="207" t="s">
        <v>4754</v>
      </c>
      <c r="B781" s="196">
        <v>30404029</v>
      </c>
      <c r="C781" s="197" t="s">
        <v>557</v>
      </c>
      <c r="D781" s="196" t="s">
        <v>3695</v>
      </c>
      <c r="E781" s="198"/>
      <c r="F781" s="199">
        <f>IF(D781 &lt;&gt; "",VLOOKUP(D781,'Parâmetro - Portes e Uco'!$A$13:$E$54,3,0),"")</f>
        <v>1685.4943507962917</v>
      </c>
      <c r="G781" s="200">
        <v>4</v>
      </c>
      <c r="H781" s="199">
        <f>VLOOKUP(G781,'Parâmetro - Portes e Uco'!$B$19:$E$46,4,0)</f>
        <v>660.37</v>
      </c>
      <c r="I781" s="196"/>
      <c r="J781" s="202">
        <v>0</v>
      </c>
      <c r="K781" s="202"/>
      <c r="L781" s="203"/>
      <c r="M781" s="204"/>
      <c r="N781" s="199"/>
      <c r="O781" s="201">
        <v>2</v>
      </c>
      <c r="P781" s="199">
        <f t="shared" si="43"/>
        <v>842.74717539814583</v>
      </c>
      <c r="Q781" s="205">
        <f t="shared" si="44"/>
        <v>3188.6115261944374</v>
      </c>
    </row>
    <row r="782" spans="1:17" ht="75" x14ac:dyDescent="0.25">
      <c r="A782" s="207" t="s">
        <v>4754</v>
      </c>
      <c r="B782" s="196">
        <v>30404037</v>
      </c>
      <c r="C782" s="197" t="s">
        <v>558</v>
      </c>
      <c r="D782" s="196" t="s">
        <v>3701</v>
      </c>
      <c r="E782" s="198"/>
      <c r="F782" s="199">
        <f>IF(D782 &lt;&gt; "",VLOOKUP(D782,'Parâmetro - Portes e Uco'!$A$13:$E$54,3,0),"")</f>
        <v>1848.3277432146042</v>
      </c>
      <c r="G782" s="200">
        <v>5</v>
      </c>
      <c r="H782" s="199">
        <f>VLOOKUP(G782,'Parâmetro - Portes e Uco'!$B$19:$E$46,4,0)</f>
        <v>1021.47</v>
      </c>
      <c r="I782" s="196"/>
      <c r="J782" s="202">
        <v>0</v>
      </c>
      <c r="K782" s="202"/>
      <c r="L782" s="203"/>
      <c r="M782" s="204"/>
      <c r="N782" s="199"/>
      <c r="O782" s="201">
        <v>2</v>
      </c>
      <c r="P782" s="199">
        <f t="shared" si="43"/>
        <v>924.1638716073021</v>
      </c>
      <c r="Q782" s="205">
        <f t="shared" si="44"/>
        <v>3793.9616148219066</v>
      </c>
    </row>
    <row r="783" spans="1:17" ht="30" x14ac:dyDescent="0.25">
      <c r="A783" s="207" t="s">
        <v>4754</v>
      </c>
      <c r="B783" s="196">
        <v>30404045</v>
      </c>
      <c r="C783" s="197" t="s">
        <v>559</v>
      </c>
      <c r="D783" s="196" t="s">
        <v>3695</v>
      </c>
      <c r="E783" s="198"/>
      <c r="F783" s="199">
        <f>IF(D783 &lt;&gt; "",VLOOKUP(D783,'Parâmetro - Portes e Uco'!$A$13:$E$54,3,0),"")</f>
        <v>1685.4943507962917</v>
      </c>
      <c r="G783" s="200">
        <v>5</v>
      </c>
      <c r="H783" s="199">
        <f>VLOOKUP(G783,'Parâmetro - Portes e Uco'!$B$19:$E$46,4,0)</f>
        <v>1021.47</v>
      </c>
      <c r="I783" s="196"/>
      <c r="J783" s="202">
        <v>0</v>
      </c>
      <c r="K783" s="202"/>
      <c r="L783" s="203"/>
      <c r="M783" s="204"/>
      <c r="N783" s="199"/>
      <c r="O783" s="201">
        <v>2</v>
      </c>
      <c r="P783" s="199">
        <f t="shared" si="43"/>
        <v>842.74717539814583</v>
      </c>
      <c r="Q783" s="205">
        <f t="shared" si="44"/>
        <v>3549.7115261944377</v>
      </c>
    </row>
    <row r="784" spans="1:17" ht="90" x14ac:dyDescent="0.25">
      <c r="A784" s="207" t="s">
        <v>4754</v>
      </c>
      <c r="B784" s="196">
        <v>30404053</v>
      </c>
      <c r="C784" s="197" t="s">
        <v>560</v>
      </c>
      <c r="D784" s="196" t="s">
        <v>3701</v>
      </c>
      <c r="E784" s="198"/>
      <c r="F784" s="199">
        <f>IF(D784 &lt;&gt; "",VLOOKUP(D784,'Parâmetro - Portes e Uco'!$A$13:$E$54,3,0),"")</f>
        <v>1848.3277432146042</v>
      </c>
      <c r="G784" s="200">
        <v>6</v>
      </c>
      <c r="H784" s="199">
        <f>VLOOKUP(G784,'Parâmetro - Portes e Uco'!$B$19:$E$46,4,0)</f>
        <v>1425.4</v>
      </c>
      <c r="I784" s="196"/>
      <c r="J784" s="202">
        <v>0</v>
      </c>
      <c r="K784" s="202"/>
      <c r="L784" s="203"/>
      <c r="M784" s="204"/>
      <c r="N784" s="199"/>
      <c r="O784" s="201">
        <v>2</v>
      </c>
      <c r="P784" s="199">
        <f t="shared" si="43"/>
        <v>924.1638716073021</v>
      </c>
      <c r="Q784" s="205">
        <f t="shared" si="44"/>
        <v>4197.8916148219068</v>
      </c>
    </row>
    <row r="785" spans="1:17" ht="30" x14ac:dyDescent="0.25">
      <c r="A785" s="207" t="s">
        <v>4754</v>
      </c>
      <c r="B785" s="196">
        <v>30404061</v>
      </c>
      <c r="C785" s="197" t="s">
        <v>561</v>
      </c>
      <c r="D785" s="196" t="s">
        <v>3695</v>
      </c>
      <c r="E785" s="198"/>
      <c r="F785" s="199">
        <f>IF(D785 &lt;&gt; "",VLOOKUP(D785,'Parâmetro - Portes e Uco'!$A$13:$E$54,3,0),"")</f>
        <v>1685.4943507962917</v>
      </c>
      <c r="G785" s="200">
        <v>6</v>
      </c>
      <c r="H785" s="199">
        <f>VLOOKUP(G785,'Parâmetro - Portes e Uco'!$B$19:$E$46,4,0)</f>
        <v>1425.4</v>
      </c>
      <c r="I785" s="196"/>
      <c r="J785" s="202">
        <v>0</v>
      </c>
      <c r="K785" s="202"/>
      <c r="L785" s="203"/>
      <c r="M785" s="204"/>
      <c r="N785" s="199"/>
      <c r="O785" s="201">
        <v>2</v>
      </c>
      <c r="P785" s="199">
        <f t="shared" si="43"/>
        <v>842.74717539814583</v>
      </c>
      <c r="Q785" s="205">
        <f t="shared" si="44"/>
        <v>3953.6415261944376</v>
      </c>
    </row>
    <row r="786" spans="1:17" ht="45" x14ac:dyDescent="0.25">
      <c r="A786" s="207" t="s">
        <v>4754</v>
      </c>
      <c r="B786" s="196">
        <v>30404088</v>
      </c>
      <c r="C786" s="197" t="s">
        <v>562</v>
      </c>
      <c r="D786" s="196" t="s">
        <v>3695</v>
      </c>
      <c r="E786" s="198"/>
      <c r="F786" s="199">
        <f>IF(D786 &lt;&gt; "",VLOOKUP(D786,'Parâmetro - Portes e Uco'!$A$13:$E$54,3,0),"")</f>
        <v>1685.4943507962917</v>
      </c>
      <c r="G786" s="200">
        <v>4</v>
      </c>
      <c r="H786" s="199">
        <f>VLOOKUP(G786,'Parâmetro - Portes e Uco'!$B$19:$E$46,4,0)</f>
        <v>660.37</v>
      </c>
      <c r="I786" s="196"/>
      <c r="J786" s="202">
        <v>0</v>
      </c>
      <c r="K786" s="202"/>
      <c r="L786" s="203"/>
      <c r="M786" s="204"/>
      <c r="N786" s="199"/>
      <c r="O786" s="201">
        <v>1</v>
      </c>
      <c r="P786" s="199">
        <f>F786*30%</f>
        <v>505.64830523888747</v>
      </c>
      <c r="Q786" s="205">
        <f t="shared" si="44"/>
        <v>2851.5126560351791</v>
      </c>
    </row>
    <row r="787" spans="1:17" ht="45" x14ac:dyDescent="0.25">
      <c r="A787" s="207" t="s">
        <v>4754</v>
      </c>
      <c r="B787" s="196">
        <v>30404096</v>
      </c>
      <c r="C787" s="197" t="s">
        <v>563</v>
      </c>
      <c r="D787" s="196" t="s">
        <v>3695</v>
      </c>
      <c r="E787" s="198"/>
      <c r="F787" s="199">
        <f>IF(D787 &lt;&gt; "",VLOOKUP(D787,'Parâmetro - Portes e Uco'!$A$13:$E$54,3,0),"")</f>
        <v>1685.4943507962917</v>
      </c>
      <c r="G787" s="200">
        <v>6</v>
      </c>
      <c r="H787" s="199">
        <f>VLOOKUP(G787,'Parâmetro - Portes e Uco'!$B$19:$E$46,4,0)</f>
        <v>1425.4</v>
      </c>
      <c r="I787" s="196"/>
      <c r="J787" s="202">
        <v>0</v>
      </c>
      <c r="K787" s="202"/>
      <c r="L787" s="203"/>
      <c r="M787" s="204"/>
      <c r="N787" s="199"/>
      <c r="O787" s="201">
        <v>2</v>
      </c>
      <c r="P787" s="199">
        <f>(F787*30%)+(F787*20%)</f>
        <v>842.74717539814583</v>
      </c>
      <c r="Q787" s="205">
        <f t="shared" si="44"/>
        <v>3953.6415261944376</v>
      </c>
    </row>
    <row r="788" spans="1:17" ht="45" x14ac:dyDescent="0.25">
      <c r="A788" s="207" t="s">
        <v>4754</v>
      </c>
      <c r="B788" s="196">
        <v>30404100</v>
      </c>
      <c r="C788" s="197" t="s">
        <v>564</v>
      </c>
      <c r="D788" s="196" t="s">
        <v>3701</v>
      </c>
      <c r="E788" s="198"/>
      <c r="F788" s="199">
        <f>IF(D788 &lt;&gt; "",VLOOKUP(D788,'Parâmetro - Portes e Uco'!$A$13:$E$54,3,0),"")</f>
        <v>1848.3277432146042</v>
      </c>
      <c r="G788" s="200">
        <v>4</v>
      </c>
      <c r="H788" s="199">
        <f>VLOOKUP(G788,'Parâmetro - Portes e Uco'!$B$19:$E$46,4,0)</f>
        <v>660.37</v>
      </c>
      <c r="I788" s="196"/>
      <c r="J788" s="202">
        <v>0</v>
      </c>
      <c r="K788" s="202"/>
      <c r="L788" s="203"/>
      <c r="M788" s="204"/>
      <c r="N788" s="199"/>
      <c r="O788" s="201">
        <v>2</v>
      </c>
      <c r="P788" s="199">
        <f>(F788*30%)+(F788*20%)</f>
        <v>924.1638716073021</v>
      </c>
      <c r="Q788" s="205">
        <f t="shared" si="44"/>
        <v>3432.8616148219062</v>
      </c>
    </row>
    <row r="789" spans="1:17" ht="30" x14ac:dyDescent="0.25">
      <c r="A789" s="207" t="s">
        <v>4754</v>
      </c>
      <c r="B789" s="196">
        <v>30404126</v>
      </c>
      <c r="C789" s="197" t="s">
        <v>565</v>
      </c>
      <c r="D789" s="196" t="s">
        <v>3701</v>
      </c>
      <c r="E789" s="198"/>
      <c r="F789" s="199">
        <f>IF(D789 &lt;&gt; "",VLOOKUP(D789,'Parâmetro - Portes e Uco'!$A$13:$E$54,3,0),"")</f>
        <v>1848.3277432146042</v>
      </c>
      <c r="G789" s="200">
        <v>6</v>
      </c>
      <c r="H789" s="199">
        <f>VLOOKUP(G789,'Parâmetro - Portes e Uco'!$B$19:$E$46,4,0)</f>
        <v>1425.4</v>
      </c>
      <c r="I789" s="196"/>
      <c r="J789" s="202">
        <v>0</v>
      </c>
      <c r="K789" s="202"/>
      <c r="L789" s="203"/>
      <c r="M789" s="204"/>
      <c r="N789" s="199"/>
      <c r="O789" s="201">
        <v>3</v>
      </c>
      <c r="P789" s="223">
        <f>(F789*30%)+(F789*20%)+(F789*20%)</f>
        <v>1293.8294202502229</v>
      </c>
      <c r="Q789" s="205">
        <f t="shared" si="44"/>
        <v>4567.5571634648277</v>
      </c>
    </row>
    <row r="790" spans="1:17" ht="60" x14ac:dyDescent="0.25">
      <c r="A790" s="207" t="s">
        <v>4754</v>
      </c>
      <c r="B790" s="196">
        <v>30404134</v>
      </c>
      <c r="C790" s="197" t="s">
        <v>566</v>
      </c>
      <c r="D790" s="196" t="s">
        <v>3701</v>
      </c>
      <c r="E790" s="198"/>
      <c r="F790" s="199">
        <f>IF(D790 &lt;&gt; "",VLOOKUP(D790,'Parâmetro - Portes e Uco'!$A$13:$E$54,3,0),"")</f>
        <v>1848.3277432146042</v>
      </c>
      <c r="G790" s="200">
        <v>6</v>
      </c>
      <c r="H790" s="199">
        <f>VLOOKUP(G790,'Parâmetro - Portes e Uco'!$B$19:$E$46,4,0)</f>
        <v>1425.4</v>
      </c>
      <c r="I790" s="196"/>
      <c r="J790" s="202">
        <v>0</v>
      </c>
      <c r="K790" s="202"/>
      <c r="L790" s="203"/>
      <c r="M790" s="204"/>
      <c r="N790" s="199"/>
      <c r="O790" s="201">
        <v>2</v>
      </c>
      <c r="P790" s="199">
        <f>(F790*30%)+(F790*20%)</f>
        <v>924.1638716073021</v>
      </c>
      <c r="Q790" s="205">
        <f t="shared" si="44"/>
        <v>4197.8916148219068</v>
      </c>
    </row>
    <row r="791" spans="1:17" x14ac:dyDescent="0.25">
      <c r="A791" s="206"/>
      <c r="B791" s="224">
        <v>30501008</v>
      </c>
      <c r="C791" s="316" t="s">
        <v>3800</v>
      </c>
      <c r="D791" s="317"/>
      <c r="E791" s="317"/>
      <c r="F791" s="317"/>
      <c r="G791" s="317"/>
      <c r="H791" s="317"/>
      <c r="I791" s="317"/>
      <c r="J791" s="317"/>
      <c r="K791" s="317"/>
      <c r="L791" s="317"/>
      <c r="M791" s="317"/>
      <c r="N791" s="317"/>
      <c r="O791" s="317"/>
      <c r="P791" s="317"/>
      <c r="Q791" s="318"/>
    </row>
    <row r="792" spans="1:17" ht="45" x14ac:dyDescent="0.25">
      <c r="A792" s="207" t="s">
        <v>4754</v>
      </c>
      <c r="B792" s="196">
        <v>30501016</v>
      </c>
      <c r="C792" s="197" t="s">
        <v>567</v>
      </c>
      <c r="D792" s="196" t="s">
        <v>3674</v>
      </c>
      <c r="E792" s="198"/>
      <c r="F792" s="199">
        <f>IF(D792 &lt;&gt; "",VLOOKUP(D792,'Parâmetro - Portes e Uco'!$A$13:$E$54,3,0),"")</f>
        <v>208.11615658256991</v>
      </c>
      <c r="G792" s="200">
        <v>2</v>
      </c>
      <c r="H792" s="199">
        <f>VLOOKUP(G792,'Parâmetro - Portes e Uco'!$B$19:$E$46,4,0)</f>
        <v>303.45</v>
      </c>
      <c r="I792" s="196"/>
      <c r="J792" s="202">
        <v>0</v>
      </c>
      <c r="K792" s="202"/>
      <c r="L792" s="203"/>
      <c r="M792" s="204"/>
      <c r="N792" s="199"/>
      <c r="O792" s="201">
        <v>0</v>
      </c>
      <c r="P792" s="201"/>
      <c r="Q792" s="205">
        <f t="shared" ref="Q792:Q837" si="45">F792+H792+K792+N792+P792</f>
        <v>511.56615658256987</v>
      </c>
    </row>
    <row r="793" spans="1:17" ht="60" x14ac:dyDescent="0.25">
      <c r="A793" s="207" t="s">
        <v>4754</v>
      </c>
      <c r="B793" s="196">
        <v>30501024</v>
      </c>
      <c r="C793" s="197" t="s">
        <v>568</v>
      </c>
      <c r="D793" s="196" t="s">
        <v>3673</v>
      </c>
      <c r="E793" s="198"/>
      <c r="F793" s="199">
        <f>IF(D793 &lt;&gt; "",VLOOKUP(D793,'Parâmetro - Portes e Uco'!$A$13:$E$54,3,0),"")</f>
        <v>283.71925774181733</v>
      </c>
      <c r="G793" s="200">
        <v>3</v>
      </c>
      <c r="H793" s="199">
        <f>VLOOKUP(G793,'Parâmetro - Portes e Uco'!$B$19:$E$46,4,0)</f>
        <v>446.65</v>
      </c>
      <c r="I793" s="196"/>
      <c r="J793" s="202">
        <v>0</v>
      </c>
      <c r="K793" s="202"/>
      <c r="L793" s="203"/>
      <c r="M793" s="204"/>
      <c r="N793" s="199"/>
      <c r="O793" s="201">
        <v>1</v>
      </c>
      <c r="P793" s="199">
        <f>F793*30%</f>
        <v>85.115777322545199</v>
      </c>
      <c r="Q793" s="205">
        <f t="shared" si="45"/>
        <v>815.48503506436259</v>
      </c>
    </row>
    <row r="794" spans="1:17" ht="30" x14ac:dyDescent="0.25">
      <c r="A794" s="207" t="s">
        <v>4754</v>
      </c>
      <c r="B794" s="196">
        <v>30501040</v>
      </c>
      <c r="C794" s="197" t="s">
        <v>569</v>
      </c>
      <c r="D794" s="196" t="s">
        <v>3682</v>
      </c>
      <c r="E794" s="198"/>
      <c r="F794" s="199">
        <f>IF(D794 &lt;&gt; "",VLOOKUP(D794,'Parâmetro - Portes e Uco'!$A$13:$E$54,3,0),"")</f>
        <v>802.43430995002416</v>
      </c>
      <c r="G794" s="200">
        <v>3</v>
      </c>
      <c r="H794" s="199">
        <f>VLOOKUP(G794,'Parâmetro - Portes e Uco'!$B$19:$E$46,4,0)</f>
        <v>446.65</v>
      </c>
      <c r="I794" s="196"/>
      <c r="J794" s="202">
        <v>0</v>
      </c>
      <c r="K794" s="202"/>
      <c r="L794" s="203"/>
      <c r="M794" s="204"/>
      <c r="N794" s="199"/>
      <c r="O794" s="201">
        <v>1</v>
      </c>
      <c r="P794" s="199">
        <f>F794*30%</f>
        <v>240.73029298500722</v>
      </c>
      <c r="Q794" s="205">
        <f t="shared" si="45"/>
        <v>1489.8146029350314</v>
      </c>
    </row>
    <row r="795" spans="1:17" x14ac:dyDescent="0.25">
      <c r="A795" s="207" t="s">
        <v>4754</v>
      </c>
      <c r="B795" s="196">
        <v>30501059</v>
      </c>
      <c r="C795" s="197" t="s">
        <v>570</v>
      </c>
      <c r="D795" s="196" t="s">
        <v>3667</v>
      </c>
      <c r="E795" s="198"/>
      <c r="F795" s="199">
        <f>IF(D795 &lt;&gt; "",VLOOKUP(D795,'Parâmetro - Portes e Uco'!$A$13:$E$54,3,0),"")</f>
        <v>100.71624984422843</v>
      </c>
      <c r="G795" s="200">
        <v>1</v>
      </c>
      <c r="H795" s="199">
        <f>VLOOKUP(G795,'Parâmetro - Portes e Uco'!$B$19:$E$46,4,0)</f>
        <v>207.32</v>
      </c>
      <c r="I795" s="196"/>
      <c r="J795" s="202">
        <v>0</v>
      </c>
      <c r="K795" s="202"/>
      <c r="L795" s="203"/>
      <c r="M795" s="204"/>
      <c r="N795" s="199"/>
      <c r="O795" s="201">
        <v>0</v>
      </c>
      <c r="P795" s="201"/>
      <c r="Q795" s="205">
        <f t="shared" si="45"/>
        <v>308.03624984422845</v>
      </c>
    </row>
    <row r="796" spans="1:17" ht="45" x14ac:dyDescent="0.25">
      <c r="A796" s="207" t="s">
        <v>4754</v>
      </c>
      <c r="B796" s="196">
        <v>30501067</v>
      </c>
      <c r="C796" s="197" t="s">
        <v>571</v>
      </c>
      <c r="D796" s="196" t="s">
        <v>3674</v>
      </c>
      <c r="E796" s="198"/>
      <c r="F796" s="199">
        <f>IF(D796 &lt;&gt; "",VLOOKUP(D796,'Parâmetro - Portes e Uco'!$A$13:$E$54,3,0),"")</f>
        <v>208.11615658256991</v>
      </c>
      <c r="G796" s="200">
        <v>1</v>
      </c>
      <c r="H796" s="199">
        <f>VLOOKUP(G796,'Parâmetro - Portes e Uco'!$B$19:$E$46,4,0)</f>
        <v>207.32</v>
      </c>
      <c r="I796" s="196"/>
      <c r="J796" s="202">
        <v>0</v>
      </c>
      <c r="K796" s="202"/>
      <c r="L796" s="203"/>
      <c r="M796" s="204"/>
      <c r="N796" s="199"/>
      <c r="O796" s="201">
        <v>0</v>
      </c>
      <c r="P796" s="201"/>
      <c r="Q796" s="205">
        <f t="shared" si="45"/>
        <v>415.43615658256988</v>
      </c>
    </row>
    <row r="797" spans="1:17" ht="60" x14ac:dyDescent="0.25">
      <c r="A797" s="207" t="s">
        <v>4754</v>
      </c>
      <c r="B797" s="196">
        <v>30501075</v>
      </c>
      <c r="C797" s="197" t="s">
        <v>572</v>
      </c>
      <c r="D797" s="196" t="s">
        <v>3667</v>
      </c>
      <c r="E797" s="198"/>
      <c r="F797" s="199">
        <f>IF(D797 &lt;&gt; "",VLOOKUP(D797,'Parâmetro - Portes e Uco'!$A$13:$E$54,3,0),"")</f>
        <v>100.71624984422843</v>
      </c>
      <c r="G797" s="200">
        <v>1</v>
      </c>
      <c r="H797" s="199">
        <f>VLOOKUP(G797,'Parâmetro - Portes e Uco'!$B$19:$E$46,4,0)</f>
        <v>207.32</v>
      </c>
      <c r="I797" s="196"/>
      <c r="J797" s="202">
        <v>0</v>
      </c>
      <c r="K797" s="202"/>
      <c r="L797" s="203"/>
      <c r="M797" s="204"/>
      <c r="N797" s="199"/>
      <c r="O797" s="201">
        <v>0</v>
      </c>
      <c r="P797" s="201"/>
      <c r="Q797" s="205">
        <f t="shared" si="45"/>
        <v>308.03624984422845</v>
      </c>
    </row>
    <row r="798" spans="1:17" ht="45" x14ac:dyDescent="0.25">
      <c r="A798" s="207" t="s">
        <v>4754</v>
      </c>
      <c r="B798" s="196">
        <v>30501083</v>
      </c>
      <c r="C798" s="197" t="s">
        <v>573</v>
      </c>
      <c r="D798" s="196" t="s">
        <v>3678</v>
      </c>
      <c r="E798" s="198"/>
      <c r="F798" s="199">
        <f>IF(D798 &lt;&gt; "",VLOOKUP(D798,'Parâmetro - Portes e Uco'!$A$13:$E$54,3,0),"")</f>
        <v>119.19847265595725</v>
      </c>
      <c r="G798" s="200"/>
      <c r="H798" s="201"/>
      <c r="I798" s="196"/>
      <c r="J798" s="202">
        <v>0</v>
      </c>
      <c r="K798" s="202"/>
      <c r="L798" s="203"/>
      <c r="M798" s="204"/>
      <c r="N798" s="199"/>
      <c r="O798" s="201">
        <v>0</v>
      </c>
      <c r="P798" s="201"/>
      <c r="Q798" s="205">
        <f t="shared" si="45"/>
        <v>119.19847265595725</v>
      </c>
    </row>
    <row r="799" spans="1:17" ht="45" x14ac:dyDescent="0.25">
      <c r="A799" s="207" t="s">
        <v>4754</v>
      </c>
      <c r="B799" s="196">
        <v>30501091</v>
      </c>
      <c r="C799" s="197" t="s">
        <v>574</v>
      </c>
      <c r="D799" s="196" t="s">
        <v>3670</v>
      </c>
      <c r="E799" s="198"/>
      <c r="F799" s="199">
        <f>IF(D799 &lt;&gt; "",VLOOKUP(D799,'Parâmetro - Portes e Uco'!$A$13:$E$54,3,0),"")</f>
        <v>238.38376255669928</v>
      </c>
      <c r="G799" s="200">
        <v>1</v>
      </c>
      <c r="H799" s="199">
        <f>VLOOKUP(G799,'Parâmetro - Portes e Uco'!$B$19:$E$46,4,0)</f>
        <v>207.32</v>
      </c>
      <c r="I799" s="196"/>
      <c r="J799" s="202">
        <v>0</v>
      </c>
      <c r="K799" s="202"/>
      <c r="L799" s="203"/>
      <c r="M799" s="204"/>
      <c r="N799" s="199"/>
      <c r="O799" s="201">
        <v>0</v>
      </c>
      <c r="P799" s="201"/>
      <c r="Q799" s="205">
        <f t="shared" si="45"/>
        <v>445.7037625566993</v>
      </c>
    </row>
    <row r="800" spans="1:17" ht="30" x14ac:dyDescent="0.25">
      <c r="A800" s="207" t="s">
        <v>4754</v>
      </c>
      <c r="B800" s="196">
        <v>30501113</v>
      </c>
      <c r="C800" s="197" t="s">
        <v>575</v>
      </c>
      <c r="D800" s="196" t="s">
        <v>3667</v>
      </c>
      <c r="E800" s="198"/>
      <c r="F800" s="199">
        <f>IF(D800 &lt;&gt; "",VLOOKUP(D800,'Parâmetro - Portes e Uco'!$A$13:$E$54,3,0),"")</f>
        <v>100.71624984422843</v>
      </c>
      <c r="G800" s="200">
        <v>3</v>
      </c>
      <c r="H800" s="199">
        <f>VLOOKUP(G800,'Parâmetro - Portes e Uco'!$B$19:$E$46,4,0)</f>
        <v>446.65</v>
      </c>
      <c r="I800" s="196"/>
      <c r="J800" s="202">
        <v>0</v>
      </c>
      <c r="K800" s="202"/>
      <c r="L800" s="203"/>
      <c r="M800" s="204"/>
      <c r="N800" s="199"/>
      <c r="O800" s="201">
        <v>0</v>
      </c>
      <c r="P800" s="201"/>
      <c r="Q800" s="205">
        <f t="shared" si="45"/>
        <v>547.36624984422838</v>
      </c>
    </row>
    <row r="801" spans="1:17" ht="60" x14ac:dyDescent="0.25">
      <c r="A801" s="207" t="s">
        <v>4754</v>
      </c>
      <c r="B801" s="196">
        <v>30501121</v>
      </c>
      <c r="C801" s="197" t="s">
        <v>576</v>
      </c>
      <c r="D801" s="196" t="s">
        <v>3688</v>
      </c>
      <c r="E801" s="198"/>
      <c r="F801" s="199">
        <f>IF(D801 &lt;&gt; "",VLOOKUP(D801,'Parâmetro - Portes e Uco'!$A$13:$E$54,3,0),"")</f>
        <v>1024.0627906281875</v>
      </c>
      <c r="G801" s="200">
        <v>3</v>
      </c>
      <c r="H801" s="199">
        <f>VLOOKUP(G801,'Parâmetro - Portes e Uco'!$B$19:$E$46,4,0)</f>
        <v>446.65</v>
      </c>
      <c r="I801" s="196"/>
      <c r="J801" s="202">
        <v>0</v>
      </c>
      <c r="K801" s="202"/>
      <c r="L801" s="203"/>
      <c r="M801" s="204"/>
      <c r="N801" s="199"/>
      <c r="O801" s="201">
        <v>1</v>
      </c>
      <c r="P801" s="199">
        <f>F801*30%</f>
        <v>307.21883718845623</v>
      </c>
      <c r="Q801" s="205">
        <f t="shared" si="45"/>
        <v>1777.9316278166439</v>
      </c>
    </row>
    <row r="802" spans="1:17" ht="60" x14ac:dyDescent="0.25">
      <c r="A802" s="207" t="s">
        <v>4754</v>
      </c>
      <c r="B802" s="196">
        <v>30501130</v>
      </c>
      <c r="C802" s="197" t="s">
        <v>578</v>
      </c>
      <c r="D802" s="196" t="s">
        <v>3688</v>
      </c>
      <c r="E802" s="198"/>
      <c r="F802" s="199">
        <f>IF(D802 &lt;&gt; "",VLOOKUP(D802,'Parâmetro - Portes e Uco'!$A$13:$E$54,3,0),"")</f>
        <v>1024.0627906281875</v>
      </c>
      <c r="G802" s="200">
        <v>3</v>
      </c>
      <c r="H802" s="199">
        <f>VLOOKUP(G802,'Parâmetro - Portes e Uco'!$B$19:$E$46,4,0)</f>
        <v>446.65</v>
      </c>
      <c r="I802" s="196"/>
      <c r="J802" s="202">
        <v>0</v>
      </c>
      <c r="K802" s="202"/>
      <c r="L802" s="203"/>
      <c r="M802" s="204"/>
      <c r="N802" s="199"/>
      <c r="O802" s="201">
        <v>1</v>
      </c>
      <c r="P802" s="199">
        <f>F802*30%</f>
        <v>307.21883718845623</v>
      </c>
      <c r="Q802" s="205">
        <f t="shared" si="45"/>
        <v>1777.9316278166439</v>
      </c>
    </row>
    <row r="803" spans="1:17" ht="60" x14ac:dyDescent="0.25">
      <c r="A803" s="207" t="s">
        <v>4754</v>
      </c>
      <c r="B803" s="196">
        <v>30501148</v>
      </c>
      <c r="C803" s="197" t="s">
        <v>579</v>
      </c>
      <c r="D803" s="196" t="s">
        <v>3688</v>
      </c>
      <c r="E803" s="198"/>
      <c r="F803" s="199">
        <f>IF(D803 &lt;&gt; "",VLOOKUP(D803,'Parâmetro - Portes e Uco'!$A$13:$E$54,3,0),"")</f>
        <v>1024.0627906281875</v>
      </c>
      <c r="G803" s="200">
        <v>4</v>
      </c>
      <c r="H803" s="199">
        <f>VLOOKUP(G803,'Parâmetro - Portes e Uco'!$B$19:$E$46,4,0)</f>
        <v>660.37</v>
      </c>
      <c r="I803" s="196"/>
      <c r="J803" s="202">
        <v>0</v>
      </c>
      <c r="K803" s="202"/>
      <c r="L803" s="203"/>
      <c r="M803" s="204"/>
      <c r="N803" s="199"/>
      <c r="O803" s="201">
        <v>1</v>
      </c>
      <c r="P803" s="199">
        <f>F803*30%</f>
        <v>307.21883718845623</v>
      </c>
      <c r="Q803" s="205">
        <f t="shared" si="45"/>
        <v>1991.6516278166437</v>
      </c>
    </row>
    <row r="804" spans="1:17" ht="45" x14ac:dyDescent="0.25">
      <c r="A804" s="207" t="s">
        <v>4754</v>
      </c>
      <c r="B804" s="196">
        <v>30501156</v>
      </c>
      <c r="C804" s="197" t="s">
        <v>580</v>
      </c>
      <c r="D804" s="196" t="s">
        <v>3672</v>
      </c>
      <c r="E804" s="198"/>
      <c r="F804" s="199">
        <f>IF(D804 &lt;&gt; "",VLOOKUP(D804,'Parâmetro - Portes e Uco'!$A$13:$E$54,3,0),"")</f>
        <v>350.87221280811309</v>
      </c>
      <c r="G804" s="200">
        <v>2</v>
      </c>
      <c r="H804" s="199">
        <f>VLOOKUP(G804,'Parâmetro - Portes e Uco'!$B$19:$E$46,4,0)</f>
        <v>303.45</v>
      </c>
      <c r="I804" s="196"/>
      <c r="J804" s="202">
        <v>0</v>
      </c>
      <c r="K804" s="202"/>
      <c r="L804" s="203"/>
      <c r="M804" s="204"/>
      <c r="N804" s="199"/>
      <c r="O804" s="201">
        <v>1</v>
      </c>
      <c r="P804" s="199">
        <f>F804*30%</f>
        <v>105.26166384243392</v>
      </c>
      <c r="Q804" s="205">
        <f t="shared" si="45"/>
        <v>759.58387665054704</v>
      </c>
    </row>
    <row r="805" spans="1:17" ht="30" x14ac:dyDescent="0.25">
      <c r="A805" s="207" t="s">
        <v>4754</v>
      </c>
      <c r="B805" s="196">
        <v>30501164</v>
      </c>
      <c r="C805" s="197" t="s">
        <v>581</v>
      </c>
      <c r="D805" s="196" t="s">
        <v>3674</v>
      </c>
      <c r="E805" s="198"/>
      <c r="F805" s="199">
        <f>IF(D805 &lt;&gt; "",VLOOKUP(D805,'Parâmetro - Portes e Uco'!$A$13:$E$54,3,0),"")</f>
        <v>208.11615658256991</v>
      </c>
      <c r="G805" s="200">
        <v>1</v>
      </c>
      <c r="H805" s="199">
        <f>VLOOKUP(G805,'Parâmetro - Portes e Uco'!$B$19:$E$46,4,0)</f>
        <v>207.32</v>
      </c>
      <c r="I805" s="196"/>
      <c r="J805" s="202">
        <v>0</v>
      </c>
      <c r="K805" s="202"/>
      <c r="L805" s="203"/>
      <c r="M805" s="204"/>
      <c r="N805" s="199"/>
      <c r="O805" s="201">
        <v>0</v>
      </c>
      <c r="P805" s="201"/>
      <c r="Q805" s="205">
        <f t="shared" si="45"/>
        <v>415.43615658256988</v>
      </c>
    </row>
    <row r="806" spans="1:17" ht="60" x14ac:dyDescent="0.25">
      <c r="A806" s="207" t="s">
        <v>4754</v>
      </c>
      <c r="B806" s="196">
        <v>30501172</v>
      </c>
      <c r="C806" s="197" t="s">
        <v>582</v>
      </c>
      <c r="D806" s="196" t="s">
        <v>3671</v>
      </c>
      <c r="E806" s="198"/>
      <c r="F806" s="199">
        <f>IF(D806 &lt;&gt; "",VLOOKUP(D806,'Parâmetro - Portes e Uco'!$A$13:$E$54,3,0),"")</f>
        <v>407.94036013477069</v>
      </c>
      <c r="G806" s="200">
        <v>3</v>
      </c>
      <c r="H806" s="199">
        <f>VLOOKUP(G806,'Parâmetro - Portes e Uco'!$B$19:$E$46,4,0)</f>
        <v>446.65</v>
      </c>
      <c r="I806" s="196"/>
      <c r="J806" s="202">
        <v>0</v>
      </c>
      <c r="K806" s="202"/>
      <c r="L806" s="203"/>
      <c r="M806" s="204"/>
      <c r="N806" s="199"/>
      <c r="O806" s="201">
        <v>1</v>
      </c>
      <c r="P806" s="199">
        <f>F806*30%</f>
        <v>122.38210804043121</v>
      </c>
      <c r="Q806" s="205">
        <f t="shared" si="45"/>
        <v>976.97246817520181</v>
      </c>
    </row>
    <row r="807" spans="1:17" ht="60" x14ac:dyDescent="0.25">
      <c r="A807" s="207" t="s">
        <v>4754</v>
      </c>
      <c r="B807" s="196">
        <v>30501180</v>
      </c>
      <c r="C807" s="197" t="s">
        <v>583</v>
      </c>
      <c r="D807" s="196" t="s">
        <v>3701</v>
      </c>
      <c r="E807" s="198"/>
      <c r="F807" s="199">
        <f>IF(D807 &lt;&gt; "",VLOOKUP(D807,'Parâmetro - Portes e Uco'!$A$13:$E$54,3,0),"")</f>
        <v>1848.3277432146042</v>
      </c>
      <c r="G807" s="200">
        <v>7</v>
      </c>
      <c r="H807" s="199">
        <f>VLOOKUP(G807,'Parâmetro - Portes e Uco'!$B$19:$E$46,4,0)</f>
        <v>2028.04</v>
      </c>
      <c r="I807" s="196"/>
      <c r="J807" s="202">
        <v>0</v>
      </c>
      <c r="K807" s="202"/>
      <c r="L807" s="203"/>
      <c r="M807" s="204"/>
      <c r="N807" s="199"/>
      <c r="O807" s="201">
        <v>4</v>
      </c>
      <c r="P807" s="199">
        <f>(F807*30%)+(F807*20%)+(F807*20%)+(F807*20%)</f>
        <v>1663.4949688931438</v>
      </c>
      <c r="Q807" s="205">
        <f t="shared" si="45"/>
        <v>5539.8627121077479</v>
      </c>
    </row>
    <row r="808" spans="1:17" ht="30" x14ac:dyDescent="0.25">
      <c r="A808" s="207" t="s">
        <v>4754</v>
      </c>
      <c r="B808" s="196">
        <v>30501199</v>
      </c>
      <c r="C808" s="197" t="s">
        <v>584</v>
      </c>
      <c r="D808" s="196" t="s">
        <v>3671</v>
      </c>
      <c r="E808" s="198"/>
      <c r="F808" s="199">
        <f>IF(D808 &lt;&gt; "",VLOOKUP(D808,'Parâmetro - Portes e Uco'!$A$13:$E$54,3,0),"")</f>
        <v>407.94036013477069</v>
      </c>
      <c r="G808" s="200">
        <v>3</v>
      </c>
      <c r="H808" s="199">
        <f>VLOOKUP(G808,'Parâmetro - Portes e Uco'!$B$19:$E$46,4,0)</f>
        <v>446.65</v>
      </c>
      <c r="I808" s="196"/>
      <c r="J808" s="202">
        <v>0</v>
      </c>
      <c r="K808" s="202"/>
      <c r="L808" s="203"/>
      <c r="M808" s="204"/>
      <c r="N808" s="199"/>
      <c r="O808" s="201">
        <v>1</v>
      </c>
      <c r="P808" s="199">
        <f>F808*30%</f>
        <v>122.38210804043121</v>
      </c>
      <c r="Q808" s="205">
        <f t="shared" si="45"/>
        <v>976.97246817520181</v>
      </c>
    </row>
    <row r="809" spans="1:17" ht="30" x14ac:dyDescent="0.25">
      <c r="A809" s="207" t="s">
        <v>4754</v>
      </c>
      <c r="B809" s="196">
        <v>30501202</v>
      </c>
      <c r="C809" s="197" t="s">
        <v>585</v>
      </c>
      <c r="D809" s="196" t="s">
        <v>3683</v>
      </c>
      <c r="E809" s="198"/>
      <c r="F809" s="199">
        <f>IF(D809 &lt;&gt; "",VLOOKUP(D809,'Parâmetro - Portes e Uco'!$A$13:$E$54,3,0),"")</f>
        <v>908.21273779689443</v>
      </c>
      <c r="G809" s="200">
        <v>5</v>
      </c>
      <c r="H809" s="199">
        <f>VLOOKUP(G809,'Parâmetro - Portes e Uco'!$B$19:$E$46,4,0)</f>
        <v>1021.47</v>
      </c>
      <c r="I809" s="196"/>
      <c r="J809" s="202">
        <v>0</v>
      </c>
      <c r="K809" s="202"/>
      <c r="L809" s="203"/>
      <c r="M809" s="204"/>
      <c r="N809" s="199"/>
      <c r="O809" s="201">
        <v>1</v>
      </c>
      <c r="P809" s="199">
        <f>F809*30%</f>
        <v>272.46382133906832</v>
      </c>
      <c r="Q809" s="205">
        <f t="shared" si="45"/>
        <v>2202.1465591359629</v>
      </c>
    </row>
    <row r="810" spans="1:17" ht="45" x14ac:dyDescent="0.25">
      <c r="A810" s="207" t="s">
        <v>4754</v>
      </c>
      <c r="B810" s="196">
        <v>30501210</v>
      </c>
      <c r="C810" s="197" t="s">
        <v>586</v>
      </c>
      <c r="D810" s="196" t="s">
        <v>3683</v>
      </c>
      <c r="E810" s="198"/>
      <c r="F810" s="199">
        <f>IF(D810 &lt;&gt; "",VLOOKUP(D810,'Parâmetro - Portes e Uco'!$A$13:$E$54,3,0),"")</f>
        <v>908.21273779689443</v>
      </c>
      <c r="G810" s="200">
        <v>5</v>
      </c>
      <c r="H810" s="199">
        <f>VLOOKUP(G810,'Parâmetro - Portes e Uco'!$B$19:$E$46,4,0)</f>
        <v>1021.47</v>
      </c>
      <c r="I810" s="196"/>
      <c r="J810" s="202">
        <v>0</v>
      </c>
      <c r="K810" s="202"/>
      <c r="L810" s="203"/>
      <c r="M810" s="204"/>
      <c r="N810" s="199"/>
      <c r="O810" s="201">
        <v>1</v>
      </c>
      <c r="P810" s="199">
        <f>F810*30%</f>
        <v>272.46382133906832</v>
      </c>
      <c r="Q810" s="205">
        <f t="shared" si="45"/>
        <v>2202.1465591359629</v>
      </c>
    </row>
    <row r="811" spans="1:17" ht="45" x14ac:dyDescent="0.25">
      <c r="A811" s="207" t="s">
        <v>4754</v>
      </c>
      <c r="B811" s="196">
        <v>30501229</v>
      </c>
      <c r="C811" s="197" t="s">
        <v>587</v>
      </c>
      <c r="D811" s="196" t="s">
        <v>3671</v>
      </c>
      <c r="E811" s="198"/>
      <c r="F811" s="199">
        <f>IF(D811 &lt;&gt; "",VLOOKUP(D811,'Parâmetro - Portes e Uco'!$A$13:$E$54,3,0),"")</f>
        <v>407.94036013477069</v>
      </c>
      <c r="G811" s="200">
        <v>3</v>
      </c>
      <c r="H811" s="199">
        <f>VLOOKUP(G811,'Parâmetro - Portes e Uco'!$B$19:$E$46,4,0)</f>
        <v>446.65</v>
      </c>
      <c r="I811" s="196"/>
      <c r="J811" s="202">
        <v>0</v>
      </c>
      <c r="K811" s="202"/>
      <c r="L811" s="203"/>
      <c r="M811" s="204"/>
      <c r="N811" s="199"/>
      <c r="O811" s="201">
        <v>1</v>
      </c>
      <c r="P811" s="199">
        <f>F811*30%</f>
        <v>122.38210804043121</v>
      </c>
      <c r="Q811" s="205">
        <f t="shared" si="45"/>
        <v>976.97246817520181</v>
      </c>
    </row>
    <row r="812" spans="1:17" ht="45" x14ac:dyDescent="0.25">
      <c r="A812" s="207" t="s">
        <v>4754</v>
      </c>
      <c r="B812" s="196">
        <v>30501237</v>
      </c>
      <c r="C812" s="197" t="s">
        <v>588</v>
      </c>
      <c r="D812" s="196" t="s">
        <v>3691</v>
      </c>
      <c r="E812" s="198"/>
      <c r="F812" s="199">
        <f>IF(D812 &lt;&gt; "",VLOOKUP(D812,'Parâmetro - Portes e Uco'!$A$13:$E$54,3,0),"")</f>
        <v>377.71230242628701</v>
      </c>
      <c r="G812" s="200">
        <v>2</v>
      </c>
      <c r="H812" s="199">
        <f>VLOOKUP(G812,'Parâmetro - Portes e Uco'!$B$19:$E$46,4,0)</f>
        <v>303.45</v>
      </c>
      <c r="I812" s="196"/>
      <c r="J812" s="202">
        <v>0</v>
      </c>
      <c r="K812" s="202"/>
      <c r="L812" s="203"/>
      <c r="M812" s="204"/>
      <c r="N812" s="199"/>
      <c r="O812" s="201">
        <v>0</v>
      </c>
      <c r="P812" s="201"/>
      <c r="Q812" s="205">
        <f t="shared" si="45"/>
        <v>681.16230242628694</v>
      </c>
    </row>
    <row r="813" spans="1:17" ht="45" x14ac:dyDescent="0.25">
      <c r="A813" s="207" t="s">
        <v>4754</v>
      </c>
      <c r="B813" s="196">
        <v>30501245</v>
      </c>
      <c r="C813" s="197" t="s">
        <v>589</v>
      </c>
      <c r="D813" s="196" t="s">
        <v>3688</v>
      </c>
      <c r="E813" s="198"/>
      <c r="F813" s="199">
        <f>IF(D813 &lt;&gt; "",VLOOKUP(D813,'Parâmetro - Portes e Uco'!$A$13:$E$54,3,0),"")</f>
        <v>1024.0627906281875</v>
      </c>
      <c r="G813" s="200">
        <v>3</v>
      </c>
      <c r="H813" s="199">
        <f>VLOOKUP(G813,'Parâmetro - Portes e Uco'!$B$19:$E$46,4,0)</f>
        <v>446.65</v>
      </c>
      <c r="I813" s="196"/>
      <c r="J813" s="202">
        <v>0</v>
      </c>
      <c r="K813" s="202"/>
      <c r="L813" s="203"/>
      <c r="M813" s="204"/>
      <c r="N813" s="199"/>
      <c r="O813" s="201">
        <v>1</v>
      </c>
      <c r="P813" s="199">
        <f>F813*30%</f>
        <v>307.21883718845623</v>
      </c>
      <c r="Q813" s="205">
        <f t="shared" si="45"/>
        <v>1777.9316278166439</v>
      </c>
    </row>
    <row r="814" spans="1:17" ht="45" x14ac:dyDescent="0.25">
      <c r="A814" s="207" t="s">
        <v>4754</v>
      </c>
      <c r="B814" s="196">
        <v>30501253</v>
      </c>
      <c r="C814" s="197" t="s">
        <v>591</v>
      </c>
      <c r="D814" s="196" t="s">
        <v>3688</v>
      </c>
      <c r="E814" s="198"/>
      <c r="F814" s="199">
        <f>IF(D814 &lt;&gt; "",VLOOKUP(D814,'Parâmetro - Portes e Uco'!$A$13:$E$54,3,0),"")</f>
        <v>1024.0627906281875</v>
      </c>
      <c r="G814" s="200">
        <v>3</v>
      </c>
      <c r="H814" s="199">
        <f>VLOOKUP(G814,'Parâmetro - Portes e Uco'!$B$19:$E$46,4,0)</f>
        <v>446.65</v>
      </c>
      <c r="I814" s="196"/>
      <c r="J814" s="202">
        <v>0</v>
      </c>
      <c r="K814" s="202"/>
      <c r="L814" s="203"/>
      <c r="M814" s="204"/>
      <c r="N814" s="199"/>
      <c r="O814" s="201">
        <v>1</v>
      </c>
      <c r="P814" s="199">
        <f>F814*30%</f>
        <v>307.21883718845623</v>
      </c>
      <c r="Q814" s="205">
        <f t="shared" si="45"/>
        <v>1777.9316278166439</v>
      </c>
    </row>
    <row r="815" spans="1:17" ht="30" x14ac:dyDescent="0.25">
      <c r="A815" s="207" t="s">
        <v>4754</v>
      </c>
      <c r="B815" s="196">
        <v>30501261</v>
      </c>
      <c r="C815" s="197" t="s">
        <v>592</v>
      </c>
      <c r="D815" s="196" t="s">
        <v>3692</v>
      </c>
      <c r="E815" s="198"/>
      <c r="F815" s="199">
        <f>IF(D815 &lt;&gt; "",VLOOKUP(D815,'Parâmetro - Portes e Uco'!$A$13:$E$54,3,0),"")</f>
        <v>866.25202794687084</v>
      </c>
      <c r="G815" s="200">
        <v>2</v>
      </c>
      <c r="H815" s="199">
        <f>VLOOKUP(G815,'Parâmetro - Portes e Uco'!$B$19:$E$46,4,0)</f>
        <v>303.45</v>
      </c>
      <c r="I815" s="196"/>
      <c r="J815" s="202">
        <v>0</v>
      </c>
      <c r="K815" s="202"/>
      <c r="L815" s="203"/>
      <c r="M815" s="204"/>
      <c r="N815" s="199"/>
      <c r="O815" s="201">
        <v>1</v>
      </c>
      <c r="P815" s="199">
        <f>F815*30%</f>
        <v>259.87560838406125</v>
      </c>
      <c r="Q815" s="205">
        <f t="shared" si="45"/>
        <v>1429.5776363309321</v>
      </c>
    </row>
    <row r="816" spans="1:17" ht="30" x14ac:dyDescent="0.25">
      <c r="A816" s="207" t="s">
        <v>4754</v>
      </c>
      <c r="B816" s="196">
        <v>30501270</v>
      </c>
      <c r="C816" s="197" t="s">
        <v>593</v>
      </c>
      <c r="D816" s="196" t="s">
        <v>3688</v>
      </c>
      <c r="E816" s="198"/>
      <c r="F816" s="199">
        <f>IF(D816 &lt;&gt; "",VLOOKUP(D816,'Parâmetro - Portes e Uco'!$A$13:$E$54,3,0),"")</f>
        <v>1024.0627906281875</v>
      </c>
      <c r="G816" s="200">
        <v>3</v>
      </c>
      <c r="H816" s="199">
        <f>VLOOKUP(G816,'Parâmetro - Portes e Uco'!$B$19:$E$46,4,0)</f>
        <v>446.65</v>
      </c>
      <c r="I816" s="196"/>
      <c r="J816" s="202">
        <v>0</v>
      </c>
      <c r="K816" s="202"/>
      <c r="L816" s="203"/>
      <c r="M816" s="204"/>
      <c r="N816" s="199"/>
      <c r="O816" s="201">
        <v>1</v>
      </c>
      <c r="P816" s="199">
        <f>F816*30%</f>
        <v>307.21883718845623</v>
      </c>
      <c r="Q816" s="205">
        <f t="shared" si="45"/>
        <v>1777.9316278166439</v>
      </c>
    </row>
    <row r="817" spans="1:17" x14ac:dyDescent="0.25">
      <c r="A817" s="207" t="s">
        <v>4754</v>
      </c>
      <c r="B817" s="196">
        <v>30501288</v>
      </c>
      <c r="C817" s="197" t="s">
        <v>594</v>
      </c>
      <c r="D817" s="196" t="s">
        <v>3670</v>
      </c>
      <c r="E817" s="198"/>
      <c r="F817" s="199">
        <f>IF(D817 &lt;&gt; "",VLOOKUP(D817,'Parâmetro - Portes e Uco'!$A$13:$E$54,3,0),"")</f>
        <v>238.38376255669928</v>
      </c>
      <c r="G817" s="200">
        <v>2</v>
      </c>
      <c r="H817" s="199">
        <f>VLOOKUP(G817,'Parâmetro - Portes e Uco'!$B$19:$E$46,4,0)</f>
        <v>303.45</v>
      </c>
      <c r="I817" s="196"/>
      <c r="J817" s="202">
        <v>0</v>
      </c>
      <c r="K817" s="202"/>
      <c r="L817" s="203"/>
      <c r="M817" s="204"/>
      <c r="N817" s="199"/>
      <c r="O817" s="201">
        <v>0</v>
      </c>
      <c r="P817" s="201"/>
      <c r="Q817" s="205">
        <f t="shared" si="45"/>
        <v>541.8337625566993</v>
      </c>
    </row>
    <row r="818" spans="1:17" ht="45" x14ac:dyDescent="0.25">
      <c r="A818" s="207" t="s">
        <v>4754</v>
      </c>
      <c r="B818" s="196">
        <v>30501296</v>
      </c>
      <c r="C818" s="197" t="s">
        <v>595</v>
      </c>
      <c r="D818" s="196" t="s">
        <v>3687</v>
      </c>
      <c r="E818" s="198"/>
      <c r="F818" s="199">
        <f>IF(D818 &lt;&gt; "",VLOOKUP(D818,'Parâmetro - Portes e Uco'!$A$13:$E$54,3,0),"")</f>
        <v>1119.7564107354196</v>
      </c>
      <c r="G818" s="200">
        <v>3</v>
      </c>
      <c r="H818" s="199">
        <f>VLOOKUP(G818,'Parâmetro - Portes e Uco'!$B$19:$E$46,4,0)</f>
        <v>446.65</v>
      </c>
      <c r="I818" s="196"/>
      <c r="J818" s="202">
        <v>0</v>
      </c>
      <c r="K818" s="202"/>
      <c r="L818" s="203"/>
      <c r="M818" s="204"/>
      <c r="N818" s="199"/>
      <c r="O818" s="201">
        <v>1</v>
      </c>
      <c r="P818" s="199">
        <f>F818*30%</f>
        <v>335.92692322062589</v>
      </c>
      <c r="Q818" s="205">
        <f t="shared" si="45"/>
        <v>1902.3333339560456</v>
      </c>
    </row>
    <row r="819" spans="1:17" ht="30" x14ac:dyDescent="0.25">
      <c r="A819" s="207" t="s">
        <v>4754</v>
      </c>
      <c r="B819" s="196">
        <v>30501300</v>
      </c>
      <c r="C819" s="197" t="s">
        <v>596</v>
      </c>
      <c r="D819" s="196" t="s">
        <v>3687</v>
      </c>
      <c r="E819" s="198"/>
      <c r="F819" s="199">
        <f>IF(D819 &lt;&gt; "",VLOOKUP(D819,'Parâmetro - Portes e Uco'!$A$13:$E$54,3,0),"")</f>
        <v>1119.7564107354196</v>
      </c>
      <c r="G819" s="200">
        <v>4</v>
      </c>
      <c r="H819" s="199">
        <f>VLOOKUP(G819,'Parâmetro - Portes e Uco'!$B$19:$E$46,4,0)</f>
        <v>660.37</v>
      </c>
      <c r="I819" s="196"/>
      <c r="J819" s="202">
        <v>0</v>
      </c>
      <c r="K819" s="202"/>
      <c r="L819" s="203"/>
      <c r="M819" s="204"/>
      <c r="N819" s="199"/>
      <c r="O819" s="201">
        <v>2</v>
      </c>
      <c r="P819" s="199">
        <f>(F819*30%)+(F819*20%)</f>
        <v>559.87820536770982</v>
      </c>
      <c r="Q819" s="205">
        <f t="shared" si="45"/>
        <v>2340.0046161031296</v>
      </c>
    </row>
    <row r="820" spans="1:17" ht="30" x14ac:dyDescent="0.25">
      <c r="A820" s="207" t="s">
        <v>4754</v>
      </c>
      <c r="B820" s="196">
        <v>30501318</v>
      </c>
      <c r="C820" s="197" t="s">
        <v>597</v>
      </c>
      <c r="D820" s="196" t="s">
        <v>3683</v>
      </c>
      <c r="E820" s="198"/>
      <c r="F820" s="199">
        <f>IF(D820 &lt;&gt; "",VLOOKUP(D820,'Parâmetro - Portes e Uco'!$A$13:$E$54,3,0),"")</f>
        <v>908.21273779689443</v>
      </c>
      <c r="G820" s="200">
        <v>5</v>
      </c>
      <c r="H820" s="199">
        <f>VLOOKUP(G820,'Parâmetro - Portes e Uco'!$B$19:$E$46,4,0)</f>
        <v>1021.47</v>
      </c>
      <c r="I820" s="196"/>
      <c r="J820" s="202">
        <v>0</v>
      </c>
      <c r="K820" s="202"/>
      <c r="L820" s="203"/>
      <c r="M820" s="204"/>
      <c r="N820" s="199"/>
      <c r="O820" s="201">
        <v>1</v>
      </c>
      <c r="P820" s="199">
        <f>F820*30%</f>
        <v>272.46382133906832</v>
      </c>
      <c r="Q820" s="205">
        <f t="shared" si="45"/>
        <v>2202.1465591359629</v>
      </c>
    </row>
    <row r="821" spans="1:17" x14ac:dyDescent="0.25">
      <c r="A821" s="207" t="s">
        <v>4754</v>
      </c>
      <c r="B821" s="196">
        <v>30501326</v>
      </c>
      <c r="C821" s="197" t="s">
        <v>598</v>
      </c>
      <c r="D821" s="196" t="s">
        <v>3671</v>
      </c>
      <c r="E821" s="198"/>
      <c r="F821" s="199">
        <f>IF(D821 &lt;&gt; "",VLOOKUP(D821,'Parâmetro - Portes e Uco'!$A$13:$E$54,3,0),"")</f>
        <v>407.94036013477069</v>
      </c>
      <c r="G821" s="200">
        <v>4</v>
      </c>
      <c r="H821" s="199">
        <f>VLOOKUP(G821,'Parâmetro - Portes e Uco'!$B$19:$E$46,4,0)</f>
        <v>660.37</v>
      </c>
      <c r="I821" s="196"/>
      <c r="J821" s="202">
        <v>0</v>
      </c>
      <c r="K821" s="202"/>
      <c r="L821" s="203"/>
      <c r="M821" s="204"/>
      <c r="N821" s="199"/>
      <c r="O821" s="201">
        <v>2</v>
      </c>
      <c r="P821" s="199">
        <f>(F821*30%)+(F821*20%)</f>
        <v>203.97018006738534</v>
      </c>
      <c r="Q821" s="205">
        <f t="shared" si="45"/>
        <v>1272.2805402021561</v>
      </c>
    </row>
    <row r="822" spans="1:17" x14ac:dyDescent="0.25">
      <c r="A822" s="207" t="s">
        <v>4754</v>
      </c>
      <c r="B822" s="196">
        <v>30501334</v>
      </c>
      <c r="C822" s="197" t="s">
        <v>599</v>
      </c>
      <c r="D822" s="196" t="s">
        <v>3682</v>
      </c>
      <c r="E822" s="198"/>
      <c r="F822" s="199">
        <f>IF(D822 &lt;&gt; "",VLOOKUP(D822,'Parâmetro - Portes e Uco'!$A$13:$E$54,3,0),"")</f>
        <v>802.43430995002416</v>
      </c>
      <c r="G822" s="200">
        <v>4</v>
      </c>
      <c r="H822" s="199">
        <f>VLOOKUP(G822,'Parâmetro - Portes e Uco'!$B$19:$E$46,4,0)</f>
        <v>660.37</v>
      </c>
      <c r="I822" s="196"/>
      <c r="J822" s="202">
        <v>0</v>
      </c>
      <c r="K822" s="202"/>
      <c r="L822" s="203"/>
      <c r="M822" s="204"/>
      <c r="N822" s="199"/>
      <c r="O822" s="201">
        <v>2</v>
      </c>
      <c r="P822" s="199">
        <f>(F822*30%)+(F822*20%)</f>
        <v>401.21715497501208</v>
      </c>
      <c r="Q822" s="205">
        <f t="shared" si="45"/>
        <v>1864.0214649250363</v>
      </c>
    </row>
    <row r="823" spans="1:17" x14ac:dyDescent="0.25">
      <c r="A823" s="207" t="s">
        <v>4754</v>
      </c>
      <c r="B823" s="196">
        <v>30501342</v>
      </c>
      <c r="C823" s="197" t="s">
        <v>600</v>
      </c>
      <c r="D823" s="196" t="s">
        <v>3683</v>
      </c>
      <c r="E823" s="198"/>
      <c r="F823" s="199">
        <f>IF(D823 &lt;&gt; "",VLOOKUP(D823,'Parâmetro - Portes e Uco'!$A$13:$E$54,3,0),"")</f>
        <v>908.21273779689443</v>
      </c>
      <c r="G823" s="200">
        <v>4</v>
      </c>
      <c r="H823" s="199">
        <f>VLOOKUP(G823,'Parâmetro - Portes e Uco'!$B$19:$E$46,4,0)</f>
        <v>660.37</v>
      </c>
      <c r="I823" s="196"/>
      <c r="J823" s="202">
        <v>0</v>
      </c>
      <c r="K823" s="202"/>
      <c r="L823" s="203"/>
      <c r="M823" s="204"/>
      <c r="N823" s="199"/>
      <c r="O823" s="201">
        <v>1</v>
      </c>
      <c r="P823" s="199">
        <f>F823*30%</f>
        <v>272.46382133906832</v>
      </c>
      <c r="Q823" s="205">
        <f t="shared" si="45"/>
        <v>1841.0465591359628</v>
      </c>
    </row>
    <row r="824" spans="1:17" ht="30" x14ac:dyDescent="0.25">
      <c r="A824" s="207" t="s">
        <v>4754</v>
      </c>
      <c r="B824" s="196">
        <v>30501350</v>
      </c>
      <c r="C824" s="197" t="s">
        <v>601</v>
      </c>
      <c r="D824" s="196" t="s">
        <v>3694</v>
      </c>
      <c r="E824" s="198"/>
      <c r="F824" s="199">
        <f>IF(D824 &lt;&gt; "",VLOOKUP(D824,'Parâmetro - Portes e Uco'!$A$13:$E$54,3,0),"")</f>
        <v>1324.5505130037554</v>
      </c>
      <c r="G824" s="200">
        <v>5</v>
      </c>
      <c r="H824" s="199">
        <f>VLOOKUP(G824,'Parâmetro - Portes e Uco'!$B$19:$E$46,4,0)</f>
        <v>1021.47</v>
      </c>
      <c r="I824" s="196"/>
      <c r="J824" s="202">
        <v>0</v>
      </c>
      <c r="K824" s="202"/>
      <c r="L824" s="203"/>
      <c r="M824" s="204"/>
      <c r="N824" s="199"/>
      <c r="O824" s="201">
        <v>1</v>
      </c>
      <c r="P824" s="199">
        <f>F824*30%</f>
        <v>397.36515390112663</v>
      </c>
      <c r="Q824" s="205">
        <f t="shared" si="45"/>
        <v>2743.3856669048823</v>
      </c>
    </row>
    <row r="825" spans="1:17" ht="30" x14ac:dyDescent="0.25">
      <c r="A825" s="207" t="s">
        <v>4754</v>
      </c>
      <c r="B825" s="196">
        <v>30501369</v>
      </c>
      <c r="C825" s="197" t="s">
        <v>602</v>
      </c>
      <c r="D825" s="196" t="s">
        <v>3683</v>
      </c>
      <c r="E825" s="198"/>
      <c r="F825" s="199">
        <f>IF(D825 &lt;&gt; "",VLOOKUP(D825,'Parâmetro - Portes e Uco'!$A$13:$E$54,3,0),"")</f>
        <v>908.21273779689443</v>
      </c>
      <c r="G825" s="200">
        <v>3</v>
      </c>
      <c r="H825" s="199">
        <f>VLOOKUP(G825,'Parâmetro - Portes e Uco'!$B$19:$E$46,4,0)</f>
        <v>446.65</v>
      </c>
      <c r="I825" s="196"/>
      <c r="J825" s="202">
        <v>0</v>
      </c>
      <c r="K825" s="202"/>
      <c r="L825" s="203"/>
      <c r="M825" s="204"/>
      <c r="N825" s="199"/>
      <c r="O825" s="201">
        <v>1</v>
      </c>
      <c r="P825" s="199">
        <f>F825*30%</f>
        <v>272.46382133906832</v>
      </c>
      <c r="Q825" s="205">
        <f t="shared" si="45"/>
        <v>1627.3265591359627</v>
      </c>
    </row>
    <row r="826" spans="1:17" ht="45" x14ac:dyDescent="0.25">
      <c r="A826" s="207" t="s">
        <v>4754</v>
      </c>
      <c r="B826" s="196">
        <v>30501377</v>
      </c>
      <c r="C826" s="197" t="s">
        <v>603</v>
      </c>
      <c r="D826" s="196" t="s">
        <v>3667</v>
      </c>
      <c r="E826" s="198"/>
      <c r="F826" s="199">
        <f>IF(D826 &lt;&gt; "",VLOOKUP(D826,'Parâmetro - Portes e Uco'!$A$13:$E$54,3,0),"")</f>
        <v>100.71624984422843</v>
      </c>
      <c r="G826" s="200">
        <v>1</v>
      </c>
      <c r="H826" s="199">
        <f>VLOOKUP(G826,'Parâmetro - Portes e Uco'!$B$19:$E$46,4,0)</f>
        <v>207.32</v>
      </c>
      <c r="I826" s="196"/>
      <c r="J826" s="202">
        <v>0</v>
      </c>
      <c r="K826" s="202"/>
      <c r="L826" s="203"/>
      <c r="M826" s="204"/>
      <c r="N826" s="199"/>
      <c r="O826" s="201">
        <v>0</v>
      </c>
      <c r="P826" s="201"/>
      <c r="Q826" s="205">
        <f t="shared" si="45"/>
        <v>308.03624984422845</v>
      </c>
    </row>
    <row r="827" spans="1:17" ht="30" x14ac:dyDescent="0.25">
      <c r="A827" s="207" t="s">
        <v>4754</v>
      </c>
      <c r="B827" s="196">
        <v>30501385</v>
      </c>
      <c r="C827" s="197" t="s">
        <v>604</v>
      </c>
      <c r="D827" s="196" t="s">
        <v>3686</v>
      </c>
      <c r="E827" s="198"/>
      <c r="F827" s="199">
        <f>IF(D827 &lt;&gt; "",VLOOKUP(D827,'Parâmetro - Portes e Uco'!$A$13:$E$54,3,0),"")</f>
        <v>471.73171262118711</v>
      </c>
      <c r="G827" s="200">
        <v>3</v>
      </c>
      <c r="H827" s="199">
        <f>VLOOKUP(G827,'Parâmetro - Portes e Uco'!$B$19:$E$46,4,0)</f>
        <v>446.65</v>
      </c>
      <c r="I827" s="196"/>
      <c r="J827" s="202">
        <v>0</v>
      </c>
      <c r="K827" s="202"/>
      <c r="L827" s="203"/>
      <c r="M827" s="204"/>
      <c r="N827" s="199"/>
      <c r="O827" s="201">
        <v>1</v>
      </c>
      <c r="P827" s="199">
        <f t="shared" ref="P827:P834" si="46">F827*30%</f>
        <v>141.51951378635613</v>
      </c>
      <c r="Q827" s="205">
        <f t="shared" si="45"/>
        <v>1059.9012264075432</v>
      </c>
    </row>
    <row r="828" spans="1:17" ht="45" x14ac:dyDescent="0.25">
      <c r="A828" s="207" t="s">
        <v>4754</v>
      </c>
      <c r="B828" s="196">
        <v>30501393</v>
      </c>
      <c r="C828" s="197" t="s">
        <v>605</v>
      </c>
      <c r="D828" s="196" t="s">
        <v>3687</v>
      </c>
      <c r="E828" s="198"/>
      <c r="F828" s="199">
        <f>IF(D828 &lt;&gt; "",VLOOKUP(D828,'Parâmetro - Portes e Uco'!$A$13:$E$54,3,0),"")</f>
        <v>1119.7564107354196</v>
      </c>
      <c r="G828" s="200">
        <v>5</v>
      </c>
      <c r="H828" s="199">
        <f>VLOOKUP(G828,'Parâmetro - Portes e Uco'!$B$19:$E$46,4,0)</f>
        <v>1021.47</v>
      </c>
      <c r="I828" s="196"/>
      <c r="J828" s="202">
        <v>0</v>
      </c>
      <c r="K828" s="202"/>
      <c r="L828" s="203"/>
      <c r="M828" s="204"/>
      <c r="N828" s="199"/>
      <c r="O828" s="201">
        <v>1</v>
      </c>
      <c r="P828" s="199">
        <f t="shared" si="46"/>
        <v>335.92692322062589</v>
      </c>
      <c r="Q828" s="205">
        <f t="shared" si="45"/>
        <v>2477.1533339560456</v>
      </c>
    </row>
    <row r="829" spans="1:17" ht="30" x14ac:dyDescent="0.25">
      <c r="A829" s="207" t="s">
        <v>4754</v>
      </c>
      <c r="B829" s="196">
        <v>30501407</v>
      </c>
      <c r="C829" s="197" t="s">
        <v>606</v>
      </c>
      <c r="D829" s="196" t="s">
        <v>3671</v>
      </c>
      <c r="E829" s="198"/>
      <c r="F829" s="199">
        <f>IF(D829 &lt;&gt; "",VLOOKUP(D829,'Parâmetro - Portes e Uco'!$A$13:$E$54,3,0),"")</f>
        <v>407.94036013477069</v>
      </c>
      <c r="G829" s="200">
        <v>3</v>
      </c>
      <c r="H829" s="199">
        <f>VLOOKUP(G829,'Parâmetro - Portes e Uco'!$B$19:$E$46,4,0)</f>
        <v>446.65</v>
      </c>
      <c r="I829" s="196"/>
      <c r="J829" s="202">
        <v>0</v>
      </c>
      <c r="K829" s="202"/>
      <c r="L829" s="203"/>
      <c r="M829" s="204"/>
      <c r="N829" s="199"/>
      <c r="O829" s="201">
        <v>1</v>
      </c>
      <c r="P829" s="199">
        <f t="shared" si="46"/>
        <v>122.38210804043121</v>
      </c>
      <c r="Q829" s="205">
        <f t="shared" si="45"/>
        <v>976.97246817520181</v>
      </c>
    </row>
    <row r="830" spans="1:17" ht="45" x14ac:dyDescent="0.25">
      <c r="A830" s="207" t="s">
        <v>4754</v>
      </c>
      <c r="B830" s="196">
        <v>30501415</v>
      </c>
      <c r="C830" s="197" t="s">
        <v>607</v>
      </c>
      <c r="D830" s="196" t="s">
        <v>3687</v>
      </c>
      <c r="E830" s="198"/>
      <c r="F830" s="199">
        <f>IF(D830 &lt;&gt; "",VLOOKUP(D830,'Parâmetro - Portes e Uco'!$A$13:$E$54,3,0),"")</f>
        <v>1119.7564107354196</v>
      </c>
      <c r="G830" s="200">
        <v>3</v>
      </c>
      <c r="H830" s="199">
        <f>VLOOKUP(G830,'Parâmetro - Portes e Uco'!$B$19:$E$46,4,0)</f>
        <v>446.65</v>
      </c>
      <c r="I830" s="196"/>
      <c r="J830" s="202">
        <v>0</v>
      </c>
      <c r="K830" s="202"/>
      <c r="L830" s="203"/>
      <c r="M830" s="204"/>
      <c r="N830" s="199"/>
      <c r="O830" s="201">
        <v>1</v>
      </c>
      <c r="P830" s="199">
        <f t="shared" si="46"/>
        <v>335.92692322062589</v>
      </c>
      <c r="Q830" s="205">
        <f t="shared" si="45"/>
        <v>1902.3333339560456</v>
      </c>
    </row>
    <row r="831" spans="1:17" ht="45" x14ac:dyDescent="0.25">
      <c r="A831" s="207" t="s">
        <v>4754</v>
      </c>
      <c r="B831" s="196">
        <v>30501423</v>
      </c>
      <c r="C831" s="197" t="s">
        <v>608</v>
      </c>
      <c r="D831" s="196" t="s">
        <v>3688</v>
      </c>
      <c r="E831" s="198"/>
      <c r="F831" s="199">
        <f>IF(D831 &lt;&gt; "",VLOOKUP(D831,'Parâmetro - Portes e Uco'!$A$13:$E$54,3,0),"")</f>
        <v>1024.0627906281875</v>
      </c>
      <c r="G831" s="200">
        <v>2</v>
      </c>
      <c r="H831" s="199">
        <f>VLOOKUP(G831,'Parâmetro - Portes e Uco'!$B$19:$E$46,4,0)</f>
        <v>303.45</v>
      </c>
      <c r="I831" s="196"/>
      <c r="J831" s="202">
        <v>0</v>
      </c>
      <c r="K831" s="202"/>
      <c r="L831" s="203"/>
      <c r="M831" s="204"/>
      <c r="N831" s="199"/>
      <c r="O831" s="201">
        <v>1</v>
      </c>
      <c r="P831" s="199">
        <f t="shared" si="46"/>
        <v>307.21883718845623</v>
      </c>
      <c r="Q831" s="205">
        <f t="shared" si="45"/>
        <v>1634.7316278166438</v>
      </c>
    </row>
    <row r="832" spans="1:17" ht="45" x14ac:dyDescent="0.25">
      <c r="A832" s="207" t="s">
        <v>4754</v>
      </c>
      <c r="B832" s="196">
        <v>30501431</v>
      </c>
      <c r="C832" s="197" t="s">
        <v>609</v>
      </c>
      <c r="D832" s="196" t="s">
        <v>3679</v>
      </c>
      <c r="E832" s="198"/>
      <c r="F832" s="199">
        <f>IF(D832 &lt;&gt; "",VLOOKUP(D832,'Parâmetro - Portes e Uco'!$A$13:$E$54,3,0),"")</f>
        <v>612.76082791353724</v>
      </c>
      <c r="G832" s="200">
        <v>3</v>
      </c>
      <c r="H832" s="199">
        <f>VLOOKUP(G832,'Parâmetro - Portes e Uco'!$B$19:$E$46,4,0)</f>
        <v>446.65</v>
      </c>
      <c r="I832" s="196"/>
      <c r="J832" s="202">
        <v>0</v>
      </c>
      <c r="K832" s="202"/>
      <c r="L832" s="203"/>
      <c r="M832" s="204"/>
      <c r="N832" s="199"/>
      <c r="O832" s="201">
        <v>1</v>
      </c>
      <c r="P832" s="199">
        <f t="shared" si="46"/>
        <v>183.82824837406116</v>
      </c>
      <c r="Q832" s="205">
        <f t="shared" si="45"/>
        <v>1243.2390762875982</v>
      </c>
    </row>
    <row r="833" spans="1:17" ht="45" x14ac:dyDescent="0.25">
      <c r="A833" s="207" t="s">
        <v>4754</v>
      </c>
      <c r="B833" s="196">
        <v>30501440</v>
      </c>
      <c r="C833" s="197" t="s">
        <v>610</v>
      </c>
      <c r="D833" s="196" t="s">
        <v>3686</v>
      </c>
      <c r="E833" s="198"/>
      <c r="F833" s="199">
        <f>IF(D833 &lt;&gt; "",VLOOKUP(D833,'Parâmetro - Portes e Uco'!$A$13:$E$54,3,0),"")</f>
        <v>471.73171262118711</v>
      </c>
      <c r="G833" s="200">
        <v>3</v>
      </c>
      <c r="H833" s="199">
        <f>VLOOKUP(G833,'Parâmetro - Portes e Uco'!$B$19:$E$46,4,0)</f>
        <v>446.65</v>
      </c>
      <c r="I833" s="196"/>
      <c r="J833" s="202">
        <v>0</v>
      </c>
      <c r="K833" s="202"/>
      <c r="L833" s="203"/>
      <c r="M833" s="204"/>
      <c r="N833" s="199"/>
      <c r="O833" s="201">
        <v>1</v>
      </c>
      <c r="P833" s="199">
        <f t="shared" si="46"/>
        <v>141.51951378635613</v>
      </c>
      <c r="Q833" s="205">
        <f t="shared" si="45"/>
        <v>1059.9012264075432</v>
      </c>
    </row>
    <row r="834" spans="1:17" ht="30" x14ac:dyDescent="0.25">
      <c r="A834" s="207" t="s">
        <v>4754</v>
      </c>
      <c r="B834" s="196">
        <v>30501458</v>
      </c>
      <c r="C834" s="197" t="s">
        <v>611</v>
      </c>
      <c r="D834" s="196" t="s">
        <v>3674</v>
      </c>
      <c r="E834" s="198"/>
      <c r="F834" s="199">
        <f>IF(D834 &lt;&gt; "",VLOOKUP(D834,'Parâmetro - Portes e Uco'!$A$13:$E$54,3,0),"")</f>
        <v>208.11615658256991</v>
      </c>
      <c r="G834" s="200">
        <v>1</v>
      </c>
      <c r="H834" s="199">
        <f>VLOOKUP(G834,'Parâmetro - Portes e Uco'!$B$19:$E$46,4,0)</f>
        <v>207.32</v>
      </c>
      <c r="I834" s="196"/>
      <c r="J834" s="202">
        <v>0</v>
      </c>
      <c r="K834" s="202"/>
      <c r="L834" s="203"/>
      <c r="M834" s="204"/>
      <c r="N834" s="199"/>
      <c r="O834" s="201">
        <v>1</v>
      </c>
      <c r="P834" s="199">
        <f t="shared" si="46"/>
        <v>62.43484697477097</v>
      </c>
      <c r="Q834" s="205">
        <f t="shared" si="45"/>
        <v>477.87100355734083</v>
      </c>
    </row>
    <row r="835" spans="1:17" ht="60" x14ac:dyDescent="0.25">
      <c r="A835" s="207" t="s">
        <v>4754</v>
      </c>
      <c r="B835" s="196">
        <v>30501474</v>
      </c>
      <c r="C835" s="197" t="s">
        <v>4005</v>
      </c>
      <c r="D835" s="196" t="s">
        <v>3673</v>
      </c>
      <c r="E835" s="198"/>
      <c r="F835" s="199">
        <f>IF(D835 &lt;&gt; "",VLOOKUP(D835,'Parâmetro - Portes e Uco'!$A$13:$E$54,3,0),"")</f>
        <v>283.71925774181733</v>
      </c>
      <c r="G835" s="200">
        <v>2</v>
      </c>
      <c r="H835" s="199">
        <f>VLOOKUP(G835,'Parâmetro - Portes e Uco'!$B$19:$E$46,4,0)</f>
        <v>303.45</v>
      </c>
      <c r="I835" s="196"/>
      <c r="J835" s="202">
        <v>0</v>
      </c>
      <c r="K835" s="202"/>
      <c r="L835" s="203"/>
      <c r="M835" s="204"/>
      <c r="N835" s="199"/>
      <c r="O835" s="201">
        <v>0</v>
      </c>
      <c r="P835" s="201"/>
      <c r="Q835" s="205">
        <f t="shared" si="45"/>
        <v>587.16925774181732</v>
      </c>
    </row>
    <row r="836" spans="1:17" ht="75" x14ac:dyDescent="0.25">
      <c r="A836" s="207" t="s">
        <v>4754</v>
      </c>
      <c r="B836" s="196">
        <v>30501482</v>
      </c>
      <c r="C836" s="197" t="s">
        <v>577</v>
      </c>
      <c r="D836" s="196" t="s">
        <v>3693</v>
      </c>
      <c r="E836" s="198"/>
      <c r="F836" s="199">
        <f>IF(D836 &lt;&gt; "",VLOOKUP(D836,'Parâmetro - Portes e Uco'!$A$13:$E$54,3,0),"")</f>
        <v>1435.3515705876223</v>
      </c>
      <c r="G836" s="200">
        <v>4</v>
      </c>
      <c r="H836" s="199">
        <f>VLOOKUP(G836,'Parâmetro - Portes e Uco'!$B$19:$E$46,4,0)</f>
        <v>660.37</v>
      </c>
      <c r="I836" s="196"/>
      <c r="J836" s="202">
        <v>0</v>
      </c>
      <c r="K836" s="202"/>
      <c r="L836" s="203"/>
      <c r="M836" s="204"/>
      <c r="N836" s="199"/>
      <c r="O836" s="201">
        <v>1</v>
      </c>
      <c r="P836" s="199">
        <f>F836*30%</f>
        <v>430.6054711762867</v>
      </c>
      <c r="Q836" s="205">
        <f t="shared" si="45"/>
        <v>2526.3270417639092</v>
      </c>
    </row>
    <row r="837" spans="1:17" ht="60" x14ac:dyDescent="0.25">
      <c r="A837" s="207" t="s">
        <v>4754</v>
      </c>
      <c r="B837" s="196">
        <v>30501490</v>
      </c>
      <c r="C837" s="197" t="s">
        <v>590</v>
      </c>
      <c r="D837" s="196" t="s">
        <v>3693</v>
      </c>
      <c r="E837" s="198"/>
      <c r="F837" s="199">
        <f>IF(D837 &lt;&gt; "",VLOOKUP(D837,'Parâmetro - Portes e Uco'!$A$13:$E$54,3,0),"")</f>
        <v>1435.3515705876223</v>
      </c>
      <c r="G837" s="200">
        <v>5</v>
      </c>
      <c r="H837" s="199">
        <f>VLOOKUP(G837,'Parâmetro - Portes e Uco'!$B$19:$E$46,4,0)</f>
        <v>1021.47</v>
      </c>
      <c r="I837" s="196"/>
      <c r="J837" s="202">
        <v>0</v>
      </c>
      <c r="K837" s="202"/>
      <c r="L837" s="203"/>
      <c r="M837" s="204"/>
      <c r="N837" s="199"/>
      <c r="O837" s="201">
        <v>1</v>
      </c>
      <c r="P837" s="199">
        <f>F837*30%</f>
        <v>430.6054711762867</v>
      </c>
      <c r="Q837" s="205">
        <f t="shared" si="45"/>
        <v>2887.4270417639091</v>
      </c>
    </row>
    <row r="838" spans="1:17" x14ac:dyDescent="0.25">
      <c r="A838" s="206"/>
      <c r="B838" s="224">
        <v>30502004</v>
      </c>
      <c r="C838" s="316" t="s">
        <v>3801</v>
      </c>
      <c r="D838" s="317"/>
      <c r="E838" s="317"/>
      <c r="F838" s="317"/>
      <c r="G838" s="317"/>
      <c r="H838" s="317"/>
      <c r="I838" s="317"/>
      <c r="J838" s="317"/>
      <c r="K838" s="317"/>
      <c r="L838" s="317"/>
      <c r="M838" s="317"/>
      <c r="N838" s="317"/>
      <c r="O838" s="317"/>
      <c r="P838" s="317"/>
      <c r="Q838" s="318"/>
    </row>
    <row r="839" spans="1:17" ht="45" x14ac:dyDescent="0.25">
      <c r="A839" s="207" t="s">
        <v>4754</v>
      </c>
      <c r="B839" s="196">
        <v>30502012</v>
      </c>
      <c r="C839" s="197" t="s">
        <v>612</v>
      </c>
      <c r="D839" s="196" t="s">
        <v>3685</v>
      </c>
      <c r="E839" s="198"/>
      <c r="F839" s="199">
        <f>IF(D839 &lt;&gt; "",VLOOKUP(D839,'Parâmetro - Portes e Uco'!$A$13:$E$54,3,0),"")</f>
        <v>1233.8795226335199</v>
      </c>
      <c r="G839" s="200">
        <v>6</v>
      </c>
      <c r="H839" s="199">
        <f>VLOOKUP(G839,'Parâmetro - Portes e Uco'!$B$19:$E$46,4,0)</f>
        <v>1425.4</v>
      </c>
      <c r="I839" s="196"/>
      <c r="J839" s="202">
        <v>0</v>
      </c>
      <c r="K839" s="202"/>
      <c r="L839" s="203"/>
      <c r="M839" s="204"/>
      <c r="N839" s="199"/>
      <c r="O839" s="201">
        <v>3</v>
      </c>
      <c r="P839" s="223">
        <f>(F839*30%)+(F839*20%)+(F839*20%)</f>
        <v>863.71566584346397</v>
      </c>
      <c r="Q839" s="205">
        <f t="shared" ref="Q839:Q866" si="47">F839+H839+K839+N839+P839</f>
        <v>3522.9951884769844</v>
      </c>
    </row>
    <row r="840" spans="1:17" ht="30" x14ac:dyDescent="0.25">
      <c r="A840" s="207" t="s">
        <v>4754</v>
      </c>
      <c r="B840" s="196">
        <v>30502020</v>
      </c>
      <c r="C840" s="197" t="s">
        <v>613</v>
      </c>
      <c r="D840" s="196" t="s">
        <v>3686</v>
      </c>
      <c r="E840" s="198"/>
      <c r="F840" s="199">
        <f>IF(D840 &lt;&gt; "",VLOOKUP(D840,'Parâmetro - Portes e Uco'!$A$13:$E$54,3,0),"")</f>
        <v>471.73171262118711</v>
      </c>
      <c r="G840" s="200">
        <v>2</v>
      </c>
      <c r="H840" s="199">
        <f>VLOOKUP(G840,'Parâmetro - Portes e Uco'!$B$19:$E$46,4,0)</f>
        <v>303.45</v>
      </c>
      <c r="I840" s="196"/>
      <c r="J840" s="202">
        <v>0</v>
      </c>
      <c r="K840" s="202"/>
      <c r="L840" s="203"/>
      <c r="M840" s="204"/>
      <c r="N840" s="199"/>
      <c r="O840" s="201">
        <v>1</v>
      </c>
      <c r="P840" s="199">
        <f>F840*30%</f>
        <v>141.51951378635613</v>
      </c>
      <c r="Q840" s="205">
        <f t="shared" si="47"/>
        <v>916.70122640754323</v>
      </c>
    </row>
    <row r="841" spans="1:17" ht="30" x14ac:dyDescent="0.25">
      <c r="A841" s="207" t="s">
        <v>4754</v>
      </c>
      <c r="B841" s="196">
        <v>30502039</v>
      </c>
      <c r="C841" s="197" t="s">
        <v>614</v>
      </c>
      <c r="D841" s="196" t="s">
        <v>3688</v>
      </c>
      <c r="E841" s="198"/>
      <c r="F841" s="199">
        <f>IF(D841 &lt;&gt; "",VLOOKUP(D841,'Parâmetro - Portes e Uco'!$A$13:$E$54,3,0),"")</f>
        <v>1024.0627906281875</v>
      </c>
      <c r="G841" s="200">
        <v>4</v>
      </c>
      <c r="H841" s="199">
        <f>VLOOKUP(G841,'Parâmetro - Portes e Uco'!$B$19:$E$46,4,0)</f>
        <v>660.37</v>
      </c>
      <c r="I841" s="196"/>
      <c r="J841" s="202">
        <v>0</v>
      </c>
      <c r="K841" s="202"/>
      <c r="L841" s="203"/>
      <c r="M841" s="204"/>
      <c r="N841" s="199"/>
      <c r="O841" s="201">
        <v>2</v>
      </c>
      <c r="P841" s="199">
        <f>(F841*30%)+(F841*20%)</f>
        <v>512.03139531409374</v>
      </c>
      <c r="Q841" s="205">
        <f t="shared" si="47"/>
        <v>2196.4641859422809</v>
      </c>
    </row>
    <row r="842" spans="1:17" ht="30" x14ac:dyDescent="0.25">
      <c r="A842" s="207" t="s">
        <v>4754</v>
      </c>
      <c r="B842" s="196">
        <v>30502047</v>
      </c>
      <c r="C842" s="197" t="s">
        <v>615</v>
      </c>
      <c r="D842" s="196" t="s">
        <v>3671</v>
      </c>
      <c r="E842" s="198"/>
      <c r="F842" s="199">
        <f>IF(D842 &lt;&gt; "",VLOOKUP(D842,'Parâmetro - Portes e Uco'!$A$13:$E$54,3,0),"")</f>
        <v>407.94036013477069</v>
      </c>
      <c r="G842" s="200">
        <v>2</v>
      </c>
      <c r="H842" s="199">
        <f>VLOOKUP(G842,'Parâmetro - Portes e Uco'!$B$19:$E$46,4,0)</f>
        <v>303.45</v>
      </c>
      <c r="I842" s="196"/>
      <c r="J842" s="202">
        <v>0</v>
      </c>
      <c r="K842" s="202"/>
      <c r="L842" s="203"/>
      <c r="M842" s="204"/>
      <c r="N842" s="199"/>
      <c r="O842" s="201">
        <v>1</v>
      </c>
      <c r="P842" s="199">
        <f>F842*30%</f>
        <v>122.38210804043121</v>
      </c>
      <c r="Q842" s="205">
        <f t="shared" si="47"/>
        <v>833.77246817520177</v>
      </c>
    </row>
    <row r="843" spans="1:17" ht="45" x14ac:dyDescent="0.25">
      <c r="A843" s="207" t="s">
        <v>4754</v>
      </c>
      <c r="B843" s="196">
        <v>30502063</v>
      </c>
      <c r="C843" s="197" t="s">
        <v>616</v>
      </c>
      <c r="D843" s="196" t="s">
        <v>3694</v>
      </c>
      <c r="E843" s="198"/>
      <c r="F843" s="199">
        <f>IF(D843 &lt;&gt; "",VLOOKUP(D843,'Parâmetro - Portes e Uco'!$A$13:$E$54,3,0),"")</f>
        <v>1324.5505130037554</v>
      </c>
      <c r="G843" s="200">
        <v>4</v>
      </c>
      <c r="H843" s="199">
        <f>VLOOKUP(G843,'Parâmetro - Portes e Uco'!$B$19:$E$46,4,0)</f>
        <v>660.37</v>
      </c>
      <c r="I843" s="196"/>
      <c r="J843" s="202">
        <v>0</v>
      </c>
      <c r="K843" s="202"/>
      <c r="L843" s="203"/>
      <c r="M843" s="204"/>
      <c r="N843" s="199"/>
      <c r="O843" s="201">
        <v>2</v>
      </c>
      <c r="P843" s="199">
        <f>(F843*30%)+(F843*20%)</f>
        <v>662.27525650187772</v>
      </c>
      <c r="Q843" s="205">
        <f t="shared" si="47"/>
        <v>2647.1957695056331</v>
      </c>
    </row>
    <row r="844" spans="1:17" x14ac:dyDescent="0.25">
      <c r="A844" s="207" t="s">
        <v>4754</v>
      </c>
      <c r="B844" s="196">
        <v>30502071</v>
      </c>
      <c r="C844" s="197" t="s">
        <v>617</v>
      </c>
      <c r="D844" s="196" t="s">
        <v>3692</v>
      </c>
      <c r="E844" s="198"/>
      <c r="F844" s="199">
        <f>IF(D844 &lt;&gt; "",VLOOKUP(D844,'Parâmetro - Portes e Uco'!$A$13:$E$54,3,0),"")</f>
        <v>866.25202794687084</v>
      </c>
      <c r="G844" s="200">
        <v>2</v>
      </c>
      <c r="H844" s="199">
        <f>VLOOKUP(G844,'Parâmetro - Portes e Uco'!$B$19:$E$46,4,0)</f>
        <v>303.45</v>
      </c>
      <c r="I844" s="196"/>
      <c r="J844" s="202">
        <v>0</v>
      </c>
      <c r="K844" s="202"/>
      <c r="L844" s="203"/>
      <c r="M844" s="204"/>
      <c r="N844" s="199"/>
      <c r="O844" s="201">
        <v>1</v>
      </c>
      <c r="P844" s="199">
        <f>F844*30%</f>
        <v>259.87560838406125</v>
      </c>
      <c r="Q844" s="205">
        <f t="shared" si="47"/>
        <v>1429.5776363309321</v>
      </c>
    </row>
    <row r="845" spans="1:17" ht="30" x14ac:dyDescent="0.25">
      <c r="A845" s="207" t="s">
        <v>4754</v>
      </c>
      <c r="B845" s="196">
        <v>30502080</v>
      </c>
      <c r="C845" s="197" t="s">
        <v>618</v>
      </c>
      <c r="D845" s="196" t="s">
        <v>3692</v>
      </c>
      <c r="E845" s="198"/>
      <c r="F845" s="199">
        <f>IF(D845 &lt;&gt; "",VLOOKUP(D845,'Parâmetro - Portes e Uco'!$A$13:$E$54,3,0),"")</f>
        <v>866.25202794687084</v>
      </c>
      <c r="G845" s="200">
        <v>2</v>
      </c>
      <c r="H845" s="199">
        <f>VLOOKUP(G845,'Parâmetro - Portes e Uco'!$B$19:$E$46,4,0)</f>
        <v>303.45</v>
      </c>
      <c r="I845" s="196"/>
      <c r="J845" s="202">
        <v>0</v>
      </c>
      <c r="K845" s="202"/>
      <c r="L845" s="203"/>
      <c r="M845" s="204"/>
      <c r="N845" s="199"/>
      <c r="O845" s="201">
        <v>1</v>
      </c>
      <c r="P845" s="199">
        <f>F845*30%</f>
        <v>259.87560838406125</v>
      </c>
      <c r="Q845" s="205">
        <f t="shared" si="47"/>
        <v>1429.5776363309321</v>
      </c>
    </row>
    <row r="846" spans="1:17" ht="45" x14ac:dyDescent="0.25">
      <c r="A846" s="207" t="s">
        <v>4754</v>
      </c>
      <c r="B846" s="196">
        <v>30502314</v>
      </c>
      <c r="C846" s="197" t="s">
        <v>4757</v>
      </c>
      <c r="D846" s="196" t="s">
        <v>3687</v>
      </c>
      <c r="E846" s="198"/>
      <c r="F846" s="199">
        <f>IF(D846 &lt;&gt; "",VLOOKUP(D846,'Parâmetro - Portes e Uco'!$A$13:$E$54,3,0),"")</f>
        <v>1119.7564107354196</v>
      </c>
      <c r="G846" s="200">
        <v>3</v>
      </c>
      <c r="H846" s="199">
        <f>VLOOKUP(G846,'Parâmetro - Portes e Uco'!$B$19:$E$46,4,0)</f>
        <v>446.65</v>
      </c>
      <c r="I846" s="196"/>
      <c r="J846" s="202">
        <v>0</v>
      </c>
      <c r="K846" s="202"/>
      <c r="L846" s="203">
        <v>33.799999999999997</v>
      </c>
      <c r="M846" s="204">
        <v>50</v>
      </c>
      <c r="N846" s="199">
        <f>(('Parâmetro - Portes e Uco'!$P$5*'TABELA HONORÁRIOS MÉDICOS2026'!M846)/100)*'TABELA HONORÁRIOS MÉDICOS2026'!L846</f>
        <v>306.75012234272737</v>
      </c>
      <c r="O846" s="201">
        <v>1</v>
      </c>
      <c r="P846" s="199">
        <f>F846*30%</f>
        <v>335.92692322062589</v>
      </c>
      <c r="Q846" s="205">
        <f t="shared" si="47"/>
        <v>2209.0834562987729</v>
      </c>
    </row>
    <row r="847" spans="1:17" ht="60" x14ac:dyDescent="0.25">
      <c r="A847" s="207" t="s">
        <v>4754</v>
      </c>
      <c r="B847" s="196">
        <v>30502098</v>
      </c>
      <c r="C847" s="197" t="s">
        <v>619</v>
      </c>
      <c r="D847" s="196" t="s">
        <v>3701</v>
      </c>
      <c r="E847" s="198"/>
      <c r="F847" s="199">
        <f>IF(D847 &lt;&gt; "",VLOOKUP(D847,'Parâmetro - Portes e Uco'!$A$13:$E$54,3,0),"")</f>
        <v>1848.3277432146042</v>
      </c>
      <c r="G847" s="200">
        <v>7</v>
      </c>
      <c r="H847" s="199">
        <f>VLOOKUP(G847,'Parâmetro - Portes e Uco'!$B$19:$E$46,4,0)</f>
        <v>2028.04</v>
      </c>
      <c r="I847" s="196"/>
      <c r="J847" s="202">
        <v>0</v>
      </c>
      <c r="K847" s="202"/>
      <c r="L847" s="203"/>
      <c r="M847" s="204"/>
      <c r="N847" s="199"/>
      <c r="O847" s="201">
        <v>4</v>
      </c>
      <c r="P847" s="199">
        <f>(F847*30%)+(F847*20%)+(F847*20%)+(F847*20%)</f>
        <v>1663.4949688931438</v>
      </c>
      <c r="Q847" s="205">
        <f t="shared" si="47"/>
        <v>5539.8627121077479</v>
      </c>
    </row>
    <row r="848" spans="1:17" ht="45" x14ac:dyDescent="0.25">
      <c r="A848" s="207" t="s">
        <v>4754</v>
      </c>
      <c r="B848" s="196">
        <v>30502101</v>
      </c>
      <c r="C848" s="197" t="s">
        <v>620</v>
      </c>
      <c r="D848" s="196" t="s">
        <v>3671</v>
      </c>
      <c r="E848" s="198"/>
      <c r="F848" s="199">
        <f>IF(D848 &lt;&gt; "",VLOOKUP(D848,'Parâmetro - Portes e Uco'!$A$13:$E$54,3,0),"")</f>
        <v>407.94036013477069</v>
      </c>
      <c r="G848" s="200">
        <v>3</v>
      </c>
      <c r="H848" s="199">
        <f>VLOOKUP(G848,'Parâmetro - Portes e Uco'!$B$19:$E$46,4,0)</f>
        <v>446.65</v>
      </c>
      <c r="I848" s="196"/>
      <c r="J848" s="202">
        <v>0</v>
      </c>
      <c r="K848" s="202"/>
      <c r="L848" s="203"/>
      <c r="M848" s="204"/>
      <c r="N848" s="199"/>
      <c r="O848" s="201">
        <v>1</v>
      </c>
      <c r="P848" s="199">
        <f>F848*30%</f>
        <v>122.38210804043121</v>
      </c>
      <c r="Q848" s="205">
        <f t="shared" si="47"/>
        <v>976.97246817520181</v>
      </c>
    </row>
    <row r="849" spans="1:17" ht="30" x14ac:dyDescent="0.25">
      <c r="A849" s="207" t="s">
        <v>4754</v>
      </c>
      <c r="B849" s="196">
        <v>30502110</v>
      </c>
      <c r="C849" s="197" t="s">
        <v>621</v>
      </c>
      <c r="D849" s="196" t="s">
        <v>3683</v>
      </c>
      <c r="E849" s="198"/>
      <c r="F849" s="199">
        <f>IF(D849 &lt;&gt; "",VLOOKUP(D849,'Parâmetro - Portes e Uco'!$A$13:$E$54,3,0),"")</f>
        <v>908.21273779689443</v>
      </c>
      <c r="G849" s="200">
        <v>3</v>
      </c>
      <c r="H849" s="199">
        <f>VLOOKUP(G849,'Parâmetro - Portes e Uco'!$B$19:$E$46,4,0)</f>
        <v>446.65</v>
      </c>
      <c r="I849" s="196"/>
      <c r="J849" s="202">
        <v>0</v>
      </c>
      <c r="K849" s="202"/>
      <c r="L849" s="203"/>
      <c r="M849" s="204"/>
      <c r="N849" s="199"/>
      <c r="O849" s="201">
        <v>1</v>
      </c>
      <c r="P849" s="199">
        <f>F849*30%</f>
        <v>272.46382133906832</v>
      </c>
      <c r="Q849" s="205">
        <f t="shared" si="47"/>
        <v>1627.3265591359627</v>
      </c>
    </row>
    <row r="850" spans="1:17" ht="30" x14ac:dyDescent="0.25">
      <c r="A850" s="207" t="s">
        <v>4754</v>
      </c>
      <c r="B850" s="196">
        <v>30502128</v>
      </c>
      <c r="C850" s="197" t="s">
        <v>622</v>
      </c>
      <c r="D850" s="196" t="s">
        <v>3683</v>
      </c>
      <c r="E850" s="198"/>
      <c r="F850" s="199">
        <f>IF(D850 &lt;&gt; "",VLOOKUP(D850,'Parâmetro - Portes e Uco'!$A$13:$E$54,3,0),"")</f>
        <v>908.21273779689443</v>
      </c>
      <c r="G850" s="200">
        <v>2</v>
      </c>
      <c r="H850" s="199">
        <f>VLOOKUP(G850,'Parâmetro - Portes e Uco'!$B$19:$E$46,4,0)</f>
        <v>303.45</v>
      </c>
      <c r="I850" s="196"/>
      <c r="J850" s="202">
        <v>0</v>
      </c>
      <c r="K850" s="202"/>
      <c r="L850" s="203"/>
      <c r="M850" s="204"/>
      <c r="N850" s="199"/>
      <c r="O850" s="201">
        <v>1</v>
      </c>
      <c r="P850" s="199">
        <f>F850*30%</f>
        <v>272.46382133906832</v>
      </c>
      <c r="Q850" s="205">
        <f t="shared" si="47"/>
        <v>1484.1265591359627</v>
      </c>
    </row>
    <row r="851" spans="1:17" ht="30" x14ac:dyDescent="0.25">
      <c r="A851" s="207" t="s">
        <v>4754</v>
      </c>
      <c r="B851" s="196">
        <v>30502136</v>
      </c>
      <c r="C851" s="197" t="s">
        <v>623</v>
      </c>
      <c r="D851" s="196" t="s">
        <v>3694</v>
      </c>
      <c r="E851" s="198"/>
      <c r="F851" s="199">
        <f>IF(D851 &lt;&gt; "",VLOOKUP(D851,'Parâmetro - Portes e Uco'!$A$13:$E$54,3,0),"")</f>
        <v>1324.5505130037554</v>
      </c>
      <c r="G851" s="200">
        <v>5</v>
      </c>
      <c r="H851" s="199">
        <f>VLOOKUP(G851,'Parâmetro - Portes e Uco'!$B$19:$E$46,4,0)</f>
        <v>1021.47</v>
      </c>
      <c r="I851" s="196"/>
      <c r="J851" s="202">
        <v>0</v>
      </c>
      <c r="K851" s="202"/>
      <c r="L851" s="203"/>
      <c r="M851" s="204"/>
      <c r="N851" s="199"/>
      <c r="O851" s="201">
        <v>3</v>
      </c>
      <c r="P851" s="223">
        <f>(F851*30%)+(F851*20%)+(F851*20%)</f>
        <v>927.18535910262881</v>
      </c>
      <c r="Q851" s="205">
        <f t="shared" si="47"/>
        <v>3273.2058721063845</v>
      </c>
    </row>
    <row r="852" spans="1:17" x14ac:dyDescent="0.25">
      <c r="A852" s="207" t="s">
        <v>4754</v>
      </c>
      <c r="B852" s="196">
        <v>30502144</v>
      </c>
      <c r="C852" s="197" t="s">
        <v>624</v>
      </c>
      <c r="D852" s="196" t="s">
        <v>3683</v>
      </c>
      <c r="E852" s="198"/>
      <c r="F852" s="199">
        <f>IF(D852 &lt;&gt; "",VLOOKUP(D852,'Parâmetro - Portes e Uco'!$A$13:$E$54,3,0),"")</f>
        <v>908.21273779689443</v>
      </c>
      <c r="G852" s="200">
        <v>3</v>
      </c>
      <c r="H852" s="199">
        <f>VLOOKUP(G852,'Parâmetro - Portes e Uco'!$B$19:$E$46,4,0)</f>
        <v>446.65</v>
      </c>
      <c r="I852" s="196"/>
      <c r="J852" s="202">
        <v>0</v>
      </c>
      <c r="K852" s="202"/>
      <c r="L852" s="203"/>
      <c r="M852" s="204"/>
      <c r="N852" s="199"/>
      <c r="O852" s="201">
        <v>3</v>
      </c>
      <c r="P852" s="223">
        <f>(F852*30%)+(F852*20%)+(F852*20%)</f>
        <v>635.74891645782611</v>
      </c>
      <c r="Q852" s="205">
        <f t="shared" si="47"/>
        <v>1990.6116542547206</v>
      </c>
    </row>
    <row r="853" spans="1:17" x14ac:dyDescent="0.25">
      <c r="A853" s="207" t="s">
        <v>4754</v>
      </c>
      <c r="B853" s="196">
        <v>30502152</v>
      </c>
      <c r="C853" s="197" t="s">
        <v>625</v>
      </c>
      <c r="D853" s="196" t="s">
        <v>3685</v>
      </c>
      <c r="E853" s="198"/>
      <c r="F853" s="199">
        <f>IF(D853 &lt;&gt; "",VLOOKUP(D853,'Parâmetro - Portes e Uco'!$A$13:$E$54,3,0),"")</f>
        <v>1233.8795226335199</v>
      </c>
      <c r="G853" s="200">
        <v>6</v>
      </c>
      <c r="H853" s="199">
        <f>VLOOKUP(G853,'Parâmetro - Portes e Uco'!$B$19:$E$46,4,0)</f>
        <v>1425.4</v>
      </c>
      <c r="I853" s="196"/>
      <c r="J853" s="202">
        <v>0</v>
      </c>
      <c r="K853" s="202"/>
      <c r="L853" s="203"/>
      <c r="M853" s="204"/>
      <c r="N853" s="199"/>
      <c r="O853" s="201">
        <v>3</v>
      </c>
      <c r="P853" s="223">
        <f>(F853*30%)+(F853*20%)+(F853*20%)</f>
        <v>863.71566584346397</v>
      </c>
      <c r="Q853" s="205">
        <f t="shared" si="47"/>
        <v>3522.9951884769844</v>
      </c>
    </row>
    <row r="854" spans="1:17" ht="30" x14ac:dyDescent="0.25">
      <c r="A854" s="207" t="s">
        <v>4754</v>
      </c>
      <c r="B854" s="196">
        <v>30502160</v>
      </c>
      <c r="C854" s="197" t="s">
        <v>626</v>
      </c>
      <c r="D854" s="196" t="s">
        <v>3686</v>
      </c>
      <c r="E854" s="198"/>
      <c r="F854" s="199">
        <f>IF(D854 &lt;&gt; "",VLOOKUP(D854,'Parâmetro - Portes e Uco'!$A$13:$E$54,3,0),"")</f>
        <v>471.73171262118711</v>
      </c>
      <c r="G854" s="200">
        <v>2</v>
      </c>
      <c r="H854" s="199">
        <f>VLOOKUP(G854,'Parâmetro - Portes e Uco'!$B$19:$E$46,4,0)</f>
        <v>303.45</v>
      </c>
      <c r="I854" s="196"/>
      <c r="J854" s="202">
        <v>0</v>
      </c>
      <c r="K854" s="202"/>
      <c r="L854" s="203"/>
      <c r="M854" s="204"/>
      <c r="N854" s="199"/>
      <c r="O854" s="201">
        <v>1</v>
      </c>
      <c r="P854" s="199">
        <f>F854*30%</f>
        <v>141.51951378635613</v>
      </c>
      <c r="Q854" s="205">
        <f t="shared" si="47"/>
        <v>916.70122640754323</v>
      </c>
    </row>
    <row r="855" spans="1:17" ht="45" x14ac:dyDescent="0.25">
      <c r="A855" s="207" t="s">
        <v>4754</v>
      </c>
      <c r="B855" s="196">
        <v>30502179</v>
      </c>
      <c r="C855" s="197" t="s">
        <v>627</v>
      </c>
      <c r="D855" s="196" t="s">
        <v>3674</v>
      </c>
      <c r="E855" s="198"/>
      <c r="F855" s="199">
        <f>IF(D855 &lt;&gt; "",VLOOKUP(D855,'Parâmetro - Portes e Uco'!$A$13:$E$54,3,0),"")</f>
        <v>208.11615658256991</v>
      </c>
      <c r="G855" s="200">
        <v>1</v>
      </c>
      <c r="H855" s="199">
        <f>VLOOKUP(G855,'Parâmetro - Portes e Uco'!$B$19:$E$46,4,0)</f>
        <v>207.32</v>
      </c>
      <c r="I855" s="196"/>
      <c r="J855" s="202">
        <v>0</v>
      </c>
      <c r="K855" s="202"/>
      <c r="L855" s="203"/>
      <c r="M855" s="204"/>
      <c r="N855" s="199"/>
      <c r="O855" s="201">
        <v>0</v>
      </c>
      <c r="P855" s="201"/>
      <c r="Q855" s="205">
        <f t="shared" si="47"/>
        <v>415.43615658256988</v>
      </c>
    </row>
    <row r="856" spans="1:17" ht="30" x14ac:dyDescent="0.25">
      <c r="A856" s="207" t="s">
        <v>4754</v>
      </c>
      <c r="B856" s="196">
        <v>30502187</v>
      </c>
      <c r="C856" s="197" t="s">
        <v>628</v>
      </c>
      <c r="D856" s="196" t="s">
        <v>3682</v>
      </c>
      <c r="E856" s="198"/>
      <c r="F856" s="199">
        <f>IF(D856 &lt;&gt; "",VLOOKUP(D856,'Parâmetro - Portes e Uco'!$A$13:$E$54,3,0),"")</f>
        <v>802.43430995002416</v>
      </c>
      <c r="G856" s="200">
        <v>4</v>
      </c>
      <c r="H856" s="199">
        <f>VLOOKUP(G856,'Parâmetro - Portes e Uco'!$B$19:$E$46,4,0)</f>
        <v>660.37</v>
      </c>
      <c r="I856" s="196"/>
      <c r="J856" s="202">
        <v>0</v>
      </c>
      <c r="K856" s="202"/>
      <c r="L856" s="203"/>
      <c r="M856" s="204"/>
      <c r="N856" s="199"/>
      <c r="O856" s="201">
        <v>2</v>
      </c>
      <c r="P856" s="199">
        <f>(F856*30%)+(F856*20%)</f>
        <v>401.21715497501208</v>
      </c>
      <c r="Q856" s="205">
        <f t="shared" si="47"/>
        <v>1864.0214649250363</v>
      </c>
    </row>
    <row r="857" spans="1:17" ht="30" x14ac:dyDescent="0.25">
      <c r="A857" s="207" t="s">
        <v>4754</v>
      </c>
      <c r="B857" s="196">
        <v>30502195</v>
      </c>
      <c r="C857" s="197" t="s">
        <v>629</v>
      </c>
      <c r="D857" s="196" t="s">
        <v>3672</v>
      </c>
      <c r="E857" s="198"/>
      <c r="F857" s="199">
        <f>IF(D857 &lt;&gt; "",VLOOKUP(D857,'Parâmetro - Portes e Uco'!$A$13:$E$54,3,0),"")</f>
        <v>350.87221280811309</v>
      </c>
      <c r="G857" s="200">
        <v>1</v>
      </c>
      <c r="H857" s="199">
        <f>VLOOKUP(G857,'Parâmetro - Portes e Uco'!$B$19:$E$46,4,0)</f>
        <v>207.32</v>
      </c>
      <c r="I857" s="196"/>
      <c r="J857" s="202">
        <v>0</v>
      </c>
      <c r="K857" s="202"/>
      <c r="L857" s="203"/>
      <c r="M857" s="204"/>
      <c r="N857" s="199"/>
      <c r="O857" s="201">
        <v>0</v>
      </c>
      <c r="P857" s="201"/>
      <c r="Q857" s="205">
        <f t="shared" si="47"/>
        <v>558.19221280811303</v>
      </c>
    </row>
    <row r="858" spans="1:17" ht="30" x14ac:dyDescent="0.25">
      <c r="A858" s="207" t="s">
        <v>4754</v>
      </c>
      <c r="B858" s="196">
        <v>30502209</v>
      </c>
      <c r="C858" s="197" t="s">
        <v>632</v>
      </c>
      <c r="D858" s="196" t="s">
        <v>3692</v>
      </c>
      <c r="E858" s="198"/>
      <c r="F858" s="199">
        <f>IF(D858 &lt;&gt; "",VLOOKUP(D858,'Parâmetro - Portes e Uco'!$A$13:$E$54,3,0),"")</f>
        <v>866.25202794687084</v>
      </c>
      <c r="G858" s="200">
        <v>3</v>
      </c>
      <c r="H858" s="199">
        <f>VLOOKUP(G858,'Parâmetro - Portes e Uco'!$B$19:$E$46,4,0)</f>
        <v>446.65</v>
      </c>
      <c r="I858" s="196"/>
      <c r="J858" s="202">
        <v>0</v>
      </c>
      <c r="K858" s="202"/>
      <c r="L858" s="203"/>
      <c r="M858" s="204"/>
      <c r="N858" s="199"/>
      <c r="O858" s="201">
        <v>1</v>
      </c>
      <c r="P858" s="199">
        <f t="shared" ref="P858:P866" si="48">F858*30%</f>
        <v>259.87560838406125</v>
      </c>
      <c r="Q858" s="205">
        <f t="shared" si="47"/>
        <v>1572.7776363309322</v>
      </c>
    </row>
    <row r="859" spans="1:17" ht="60" x14ac:dyDescent="0.25">
      <c r="A859" s="207" t="s">
        <v>4754</v>
      </c>
      <c r="B859" s="196">
        <v>30502217</v>
      </c>
      <c r="C859" s="197" t="s">
        <v>630</v>
      </c>
      <c r="D859" s="196" t="s">
        <v>3683</v>
      </c>
      <c r="E859" s="198"/>
      <c r="F859" s="199">
        <f>IF(D859 &lt;&gt; "",VLOOKUP(D859,'Parâmetro - Portes e Uco'!$A$13:$E$54,3,0),"")</f>
        <v>908.21273779689443</v>
      </c>
      <c r="G859" s="200">
        <v>3</v>
      </c>
      <c r="H859" s="199">
        <f>VLOOKUP(G859,'Parâmetro - Portes e Uco'!$B$19:$E$46,4,0)</f>
        <v>446.65</v>
      </c>
      <c r="I859" s="196"/>
      <c r="J859" s="202">
        <v>0</v>
      </c>
      <c r="K859" s="202"/>
      <c r="L859" s="203"/>
      <c r="M859" s="204"/>
      <c r="N859" s="199"/>
      <c r="O859" s="201">
        <v>1</v>
      </c>
      <c r="P859" s="199">
        <f t="shared" si="48"/>
        <v>272.46382133906832</v>
      </c>
      <c r="Q859" s="205">
        <f t="shared" si="47"/>
        <v>1627.3265591359627</v>
      </c>
    </row>
    <row r="860" spans="1:17" ht="30" x14ac:dyDescent="0.25">
      <c r="A860" s="207" t="s">
        <v>4754</v>
      </c>
      <c r="B860" s="196">
        <v>30502225</v>
      </c>
      <c r="C860" s="197" t="s">
        <v>631</v>
      </c>
      <c r="D860" s="196" t="s">
        <v>3683</v>
      </c>
      <c r="E860" s="198"/>
      <c r="F860" s="199">
        <f>IF(D860 &lt;&gt; "",VLOOKUP(D860,'Parâmetro - Portes e Uco'!$A$13:$E$54,3,0),"")</f>
        <v>908.21273779689443</v>
      </c>
      <c r="G860" s="200">
        <v>3</v>
      </c>
      <c r="H860" s="199">
        <f>VLOOKUP(G860,'Parâmetro - Portes e Uco'!$B$19:$E$46,4,0)</f>
        <v>446.65</v>
      </c>
      <c r="I860" s="196"/>
      <c r="J860" s="202">
        <v>0</v>
      </c>
      <c r="K860" s="202"/>
      <c r="L860" s="203"/>
      <c r="M860" s="204"/>
      <c r="N860" s="199"/>
      <c r="O860" s="201">
        <v>1</v>
      </c>
      <c r="P860" s="199">
        <f t="shared" si="48"/>
        <v>272.46382133906832</v>
      </c>
      <c r="Q860" s="205">
        <f t="shared" si="47"/>
        <v>1627.3265591359627</v>
      </c>
    </row>
    <row r="861" spans="1:17" ht="30" x14ac:dyDescent="0.25">
      <c r="A861" s="207" t="s">
        <v>4754</v>
      </c>
      <c r="B861" s="196">
        <v>30502233</v>
      </c>
      <c r="C861" s="197" t="s">
        <v>634</v>
      </c>
      <c r="D861" s="196" t="s">
        <v>3682</v>
      </c>
      <c r="E861" s="198"/>
      <c r="F861" s="199">
        <f>IF(D861 &lt;&gt; "",VLOOKUP(D861,'Parâmetro - Portes e Uco'!$A$13:$E$54,3,0),"")</f>
        <v>802.43430995002416</v>
      </c>
      <c r="G861" s="200">
        <v>2</v>
      </c>
      <c r="H861" s="199">
        <f>VLOOKUP(G861,'Parâmetro - Portes e Uco'!$B$19:$E$46,4,0)</f>
        <v>303.45</v>
      </c>
      <c r="I861" s="196"/>
      <c r="J861" s="202">
        <v>0</v>
      </c>
      <c r="K861" s="202"/>
      <c r="L861" s="203"/>
      <c r="M861" s="204"/>
      <c r="N861" s="199"/>
      <c r="O861" s="201">
        <v>1</v>
      </c>
      <c r="P861" s="199">
        <f t="shared" si="48"/>
        <v>240.73029298500722</v>
      </c>
      <c r="Q861" s="205">
        <f t="shared" si="47"/>
        <v>1346.6146029350314</v>
      </c>
    </row>
    <row r="862" spans="1:17" ht="45" x14ac:dyDescent="0.25">
      <c r="A862" s="207" t="s">
        <v>4754</v>
      </c>
      <c r="B862" s="196">
        <v>30502241</v>
      </c>
      <c r="C862" s="197" t="s">
        <v>635</v>
      </c>
      <c r="D862" s="196" t="s">
        <v>3692</v>
      </c>
      <c r="E862" s="198"/>
      <c r="F862" s="199">
        <f>IF(D862 &lt;&gt; "",VLOOKUP(D862,'Parâmetro - Portes e Uco'!$A$13:$E$54,3,0),"")</f>
        <v>866.25202794687084</v>
      </c>
      <c r="G862" s="200">
        <v>3</v>
      </c>
      <c r="H862" s="199">
        <f>VLOOKUP(G862,'Parâmetro - Portes e Uco'!$B$19:$E$46,4,0)</f>
        <v>446.65</v>
      </c>
      <c r="I862" s="196"/>
      <c r="J862" s="202">
        <v>0</v>
      </c>
      <c r="K862" s="202"/>
      <c r="L862" s="203"/>
      <c r="M862" s="204"/>
      <c r="N862" s="199"/>
      <c r="O862" s="201">
        <v>1</v>
      </c>
      <c r="P862" s="199">
        <f t="shared" si="48"/>
        <v>259.87560838406125</v>
      </c>
      <c r="Q862" s="205">
        <f t="shared" si="47"/>
        <v>1572.7776363309322</v>
      </c>
    </row>
    <row r="863" spans="1:17" x14ac:dyDescent="0.25">
      <c r="A863" s="207" t="s">
        <v>4754</v>
      </c>
      <c r="B863" s="196">
        <v>30502250</v>
      </c>
      <c r="C863" s="197" t="s">
        <v>636</v>
      </c>
      <c r="D863" s="196" t="s">
        <v>3692</v>
      </c>
      <c r="E863" s="198"/>
      <c r="F863" s="199">
        <f>IF(D863 &lt;&gt; "",VLOOKUP(D863,'Parâmetro - Portes e Uco'!$A$13:$E$54,3,0),"")</f>
        <v>866.25202794687084</v>
      </c>
      <c r="G863" s="200">
        <v>2</v>
      </c>
      <c r="H863" s="199">
        <f>VLOOKUP(G863,'Parâmetro - Portes e Uco'!$B$19:$E$46,4,0)</f>
        <v>303.45</v>
      </c>
      <c r="I863" s="196"/>
      <c r="J863" s="202">
        <v>0</v>
      </c>
      <c r="K863" s="202"/>
      <c r="L863" s="203"/>
      <c r="M863" s="204"/>
      <c r="N863" s="199"/>
      <c r="O863" s="201">
        <v>1</v>
      </c>
      <c r="P863" s="199">
        <f t="shared" si="48"/>
        <v>259.87560838406125</v>
      </c>
      <c r="Q863" s="205">
        <f t="shared" si="47"/>
        <v>1429.5776363309321</v>
      </c>
    </row>
    <row r="864" spans="1:17" ht="30" x14ac:dyDescent="0.25">
      <c r="A864" s="207" t="s">
        <v>4754</v>
      </c>
      <c r="B864" s="196">
        <v>30502268</v>
      </c>
      <c r="C864" s="197" t="s">
        <v>637</v>
      </c>
      <c r="D864" s="196" t="s">
        <v>3692</v>
      </c>
      <c r="E864" s="198"/>
      <c r="F864" s="199">
        <f>IF(D864 &lt;&gt; "",VLOOKUP(D864,'Parâmetro - Portes e Uco'!$A$13:$E$54,3,0),"")</f>
        <v>866.25202794687084</v>
      </c>
      <c r="G864" s="200">
        <v>2</v>
      </c>
      <c r="H864" s="199">
        <f>VLOOKUP(G864,'Parâmetro - Portes e Uco'!$B$19:$E$46,4,0)</f>
        <v>303.45</v>
      </c>
      <c r="I864" s="196"/>
      <c r="J864" s="202">
        <v>0</v>
      </c>
      <c r="K864" s="202"/>
      <c r="L864" s="203"/>
      <c r="M864" s="204"/>
      <c r="N864" s="199"/>
      <c r="O864" s="201">
        <v>1</v>
      </c>
      <c r="P864" s="199">
        <f t="shared" si="48"/>
        <v>259.87560838406125</v>
      </c>
      <c r="Q864" s="205">
        <f t="shared" si="47"/>
        <v>1429.5776363309321</v>
      </c>
    </row>
    <row r="865" spans="1:17" ht="30" x14ac:dyDescent="0.25">
      <c r="A865" s="207" t="s">
        <v>4754</v>
      </c>
      <c r="B865" s="196">
        <v>30502276</v>
      </c>
      <c r="C865" s="197" t="s">
        <v>638</v>
      </c>
      <c r="D865" s="196" t="s">
        <v>3683</v>
      </c>
      <c r="E865" s="198"/>
      <c r="F865" s="199">
        <f>IF(D865 &lt;&gt; "",VLOOKUP(D865,'Parâmetro - Portes e Uco'!$A$13:$E$54,3,0),"")</f>
        <v>908.21273779689443</v>
      </c>
      <c r="G865" s="200">
        <v>2</v>
      </c>
      <c r="H865" s="199">
        <f>VLOOKUP(G865,'Parâmetro - Portes e Uco'!$B$19:$E$46,4,0)</f>
        <v>303.45</v>
      </c>
      <c r="I865" s="196"/>
      <c r="J865" s="202">
        <v>0</v>
      </c>
      <c r="K865" s="202"/>
      <c r="L865" s="203"/>
      <c r="M865" s="204"/>
      <c r="N865" s="199"/>
      <c r="O865" s="201">
        <v>1</v>
      </c>
      <c r="P865" s="199">
        <f t="shared" si="48"/>
        <v>272.46382133906832</v>
      </c>
      <c r="Q865" s="205">
        <f t="shared" si="47"/>
        <v>1484.1265591359627</v>
      </c>
    </row>
    <row r="866" spans="1:17" ht="45" x14ac:dyDescent="0.25">
      <c r="A866" s="207" t="s">
        <v>4754</v>
      </c>
      <c r="B866" s="196">
        <v>30502322</v>
      </c>
      <c r="C866" s="197" t="s">
        <v>633</v>
      </c>
      <c r="D866" s="196" t="s">
        <v>3687</v>
      </c>
      <c r="E866" s="198"/>
      <c r="F866" s="199">
        <f>IF(D866 &lt;&gt; "",VLOOKUP(D866,'Parâmetro - Portes e Uco'!$A$13:$E$54,3,0),"")</f>
        <v>1119.7564107354196</v>
      </c>
      <c r="G866" s="200">
        <v>4</v>
      </c>
      <c r="H866" s="199">
        <f>VLOOKUP(G866,'Parâmetro - Portes e Uco'!$B$19:$E$46,4,0)</f>
        <v>660.37</v>
      </c>
      <c r="I866" s="196"/>
      <c r="J866" s="202">
        <v>0</v>
      </c>
      <c r="K866" s="202"/>
      <c r="L866" s="203"/>
      <c r="M866" s="204"/>
      <c r="N866" s="199"/>
      <c r="O866" s="201">
        <v>1</v>
      </c>
      <c r="P866" s="199">
        <f t="shared" si="48"/>
        <v>335.92692322062589</v>
      </c>
      <c r="Q866" s="205">
        <f t="shared" si="47"/>
        <v>2116.0533339560452</v>
      </c>
    </row>
    <row r="867" spans="1:17" x14ac:dyDescent="0.25">
      <c r="A867" s="206"/>
      <c r="B867" s="224">
        <v>30502993</v>
      </c>
      <c r="C867" s="316" t="s">
        <v>3743</v>
      </c>
      <c r="D867" s="317"/>
      <c r="E867" s="317"/>
      <c r="F867" s="317"/>
      <c r="G867" s="317"/>
      <c r="H867" s="317"/>
      <c r="I867" s="317"/>
      <c r="J867" s="317"/>
      <c r="K867" s="317"/>
      <c r="L867" s="317"/>
      <c r="M867" s="317"/>
      <c r="N867" s="317"/>
      <c r="O867" s="317"/>
      <c r="P867" s="317"/>
      <c r="Q867" s="318"/>
    </row>
    <row r="868" spans="1:17" ht="15" customHeight="1" x14ac:dyDescent="0.25">
      <c r="A868" s="206"/>
      <c r="B868" s="307" t="s">
        <v>4189</v>
      </c>
      <c r="C868" s="308"/>
      <c r="D868" s="308"/>
      <c r="E868" s="308"/>
      <c r="F868" s="308"/>
      <c r="G868" s="308"/>
      <c r="H868" s="308"/>
      <c r="I868" s="308"/>
      <c r="J868" s="308"/>
      <c r="K868" s="308"/>
      <c r="L868" s="308"/>
      <c r="M868" s="308"/>
      <c r="N868" s="308"/>
      <c r="O868" s="308"/>
      <c r="P868" s="308"/>
      <c r="Q868" s="309"/>
    </row>
    <row r="869" spans="1:17" ht="15" customHeight="1" x14ac:dyDescent="0.25">
      <c r="A869" s="206"/>
      <c r="B869" s="307" t="s">
        <v>3803</v>
      </c>
      <c r="C869" s="308"/>
      <c r="D869" s="308"/>
      <c r="E869" s="308"/>
      <c r="F869" s="308"/>
      <c r="G869" s="308"/>
      <c r="H869" s="308"/>
      <c r="I869" s="308"/>
      <c r="J869" s="308"/>
      <c r="K869" s="308"/>
      <c r="L869" s="308"/>
      <c r="M869" s="308"/>
      <c r="N869" s="308"/>
      <c r="O869" s="308"/>
      <c r="P869" s="308"/>
      <c r="Q869" s="309"/>
    </row>
    <row r="870" spans="1:17" ht="15" customHeight="1" x14ac:dyDescent="0.25">
      <c r="A870" s="206"/>
      <c r="B870" s="307" t="s">
        <v>4190</v>
      </c>
      <c r="C870" s="308"/>
      <c r="D870" s="308"/>
      <c r="E870" s="308"/>
      <c r="F870" s="308"/>
      <c r="G870" s="308"/>
      <c r="H870" s="308"/>
      <c r="I870" s="308"/>
      <c r="J870" s="308"/>
      <c r="K870" s="308"/>
      <c r="L870" s="308"/>
      <c r="M870" s="308"/>
      <c r="N870" s="308"/>
      <c r="O870" s="308"/>
      <c r="P870" s="308"/>
      <c r="Q870" s="309"/>
    </row>
    <row r="871" spans="1:17" ht="15" customHeight="1" x14ac:dyDescent="0.25">
      <c r="A871" s="206"/>
      <c r="B871" s="307" t="s">
        <v>4191</v>
      </c>
      <c r="C871" s="308"/>
      <c r="D871" s="308"/>
      <c r="E871" s="308"/>
      <c r="F871" s="308"/>
      <c r="G871" s="308"/>
      <c r="H871" s="308"/>
      <c r="I871" s="308"/>
      <c r="J871" s="308"/>
      <c r="K871" s="308"/>
      <c r="L871" s="308"/>
      <c r="M871" s="308"/>
      <c r="N871" s="308"/>
      <c r="O871" s="308"/>
      <c r="P871" s="308"/>
      <c r="Q871" s="309"/>
    </row>
    <row r="872" spans="1:17" ht="15" customHeight="1" x14ac:dyDescent="0.25">
      <c r="A872" s="206"/>
      <c r="B872" s="307" t="s">
        <v>4192</v>
      </c>
      <c r="C872" s="308"/>
      <c r="D872" s="308"/>
      <c r="E872" s="308"/>
      <c r="F872" s="308"/>
      <c r="G872" s="308"/>
      <c r="H872" s="308"/>
      <c r="I872" s="308"/>
      <c r="J872" s="308"/>
      <c r="K872" s="308"/>
      <c r="L872" s="308"/>
      <c r="M872" s="308"/>
      <c r="N872" s="308"/>
      <c r="O872" s="308"/>
      <c r="P872" s="308"/>
      <c r="Q872" s="309"/>
    </row>
    <row r="873" spans="1:17" ht="15" customHeight="1" x14ac:dyDescent="0.25">
      <c r="A873" s="206"/>
      <c r="B873" s="307" t="s">
        <v>4193</v>
      </c>
      <c r="C873" s="308"/>
      <c r="D873" s="308"/>
      <c r="E873" s="308"/>
      <c r="F873" s="308"/>
      <c r="G873" s="308"/>
      <c r="H873" s="308"/>
      <c r="I873" s="308"/>
      <c r="J873" s="308"/>
      <c r="K873" s="308"/>
      <c r="L873" s="308"/>
      <c r="M873" s="308"/>
      <c r="N873" s="308"/>
      <c r="O873" s="308"/>
      <c r="P873" s="308"/>
      <c r="Q873" s="309"/>
    </row>
    <row r="874" spans="1:17" ht="15" customHeight="1" x14ac:dyDescent="0.25">
      <c r="A874" s="206"/>
      <c r="B874" s="307" t="s">
        <v>4695</v>
      </c>
      <c r="C874" s="308"/>
      <c r="D874" s="308"/>
      <c r="E874" s="308"/>
      <c r="F874" s="308"/>
      <c r="G874" s="308"/>
      <c r="H874" s="308"/>
      <c r="I874" s="308"/>
      <c r="J874" s="308"/>
      <c r="K874" s="308"/>
      <c r="L874" s="308"/>
      <c r="M874" s="308"/>
      <c r="N874" s="308"/>
      <c r="O874" s="308"/>
      <c r="P874" s="308"/>
      <c r="Q874" s="309"/>
    </row>
    <row r="875" spans="1:17" ht="15" customHeight="1" x14ac:dyDescent="0.25">
      <c r="A875" s="206"/>
      <c r="B875" s="307" t="s">
        <v>4696</v>
      </c>
      <c r="C875" s="308"/>
      <c r="D875" s="308"/>
      <c r="E875" s="308"/>
      <c r="F875" s="308"/>
      <c r="G875" s="308"/>
      <c r="H875" s="308"/>
      <c r="I875" s="308"/>
      <c r="J875" s="308"/>
      <c r="K875" s="308"/>
      <c r="L875" s="308"/>
      <c r="M875" s="308"/>
      <c r="N875" s="308"/>
      <c r="O875" s="308"/>
      <c r="P875" s="308"/>
      <c r="Q875" s="309"/>
    </row>
    <row r="876" spans="1:17" ht="15" customHeight="1" x14ac:dyDescent="0.25">
      <c r="A876" s="206"/>
      <c r="B876" s="307" t="s">
        <v>3804</v>
      </c>
      <c r="C876" s="308"/>
      <c r="D876" s="308"/>
      <c r="E876" s="308"/>
      <c r="F876" s="308"/>
      <c r="G876" s="308"/>
      <c r="H876" s="308"/>
      <c r="I876" s="308"/>
      <c r="J876" s="308"/>
      <c r="K876" s="308"/>
      <c r="L876" s="308"/>
      <c r="M876" s="308"/>
      <c r="N876" s="308"/>
      <c r="O876" s="308"/>
      <c r="P876" s="308"/>
      <c r="Q876" s="309"/>
    </row>
    <row r="877" spans="1:17" ht="15" customHeight="1" x14ac:dyDescent="0.25">
      <c r="A877" s="206"/>
      <c r="B877" s="307" t="s">
        <v>4194</v>
      </c>
      <c r="C877" s="308"/>
      <c r="D877" s="308"/>
      <c r="E877" s="308"/>
      <c r="F877" s="308"/>
      <c r="G877" s="308"/>
      <c r="H877" s="308"/>
      <c r="I877" s="308"/>
      <c r="J877" s="308"/>
      <c r="K877" s="308"/>
      <c r="L877" s="308"/>
      <c r="M877" s="308"/>
      <c r="N877" s="308"/>
      <c r="O877" s="308"/>
      <c r="P877" s="308"/>
      <c r="Q877" s="309"/>
    </row>
    <row r="878" spans="1:17" ht="15" customHeight="1" x14ac:dyDescent="0.25">
      <c r="A878" s="206"/>
      <c r="B878" s="307" t="s">
        <v>4195</v>
      </c>
      <c r="C878" s="308"/>
      <c r="D878" s="308"/>
      <c r="E878" s="308"/>
      <c r="F878" s="308"/>
      <c r="G878" s="308"/>
      <c r="H878" s="308"/>
      <c r="I878" s="308"/>
      <c r="J878" s="308"/>
      <c r="K878" s="308"/>
      <c r="L878" s="308"/>
      <c r="M878" s="308"/>
      <c r="N878" s="308"/>
      <c r="O878" s="308"/>
      <c r="P878" s="308"/>
      <c r="Q878" s="309"/>
    </row>
    <row r="879" spans="1:17" ht="15" customHeight="1" x14ac:dyDescent="0.25">
      <c r="A879" s="206"/>
      <c r="B879" s="307" t="s">
        <v>4196</v>
      </c>
      <c r="C879" s="308"/>
      <c r="D879" s="308"/>
      <c r="E879" s="308"/>
      <c r="F879" s="308"/>
      <c r="G879" s="308"/>
      <c r="H879" s="308"/>
      <c r="I879" s="308"/>
      <c r="J879" s="308"/>
      <c r="K879" s="308"/>
      <c r="L879" s="308"/>
      <c r="M879" s="308"/>
      <c r="N879" s="308"/>
      <c r="O879" s="308"/>
      <c r="P879" s="308"/>
      <c r="Q879" s="309"/>
    </row>
    <row r="880" spans="1:17" ht="15" customHeight="1" x14ac:dyDescent="0.25">
      <c r="A880" s="206"/>
      <c r="B880" s="307" t="s">
        <v>4197</v>
      </c>
      <c r="C880" s="308"/>
      <c r="D880" s="308"/>
      <c r="E880" s="308"/>
      <c r="F880" s="308"/>
      <c r="G880" s="308"/>
      <c r="H880" s="308"/>
      <c r="I880" s="308"/>
      <c r="J880" s="308"/>
      <c r="K880" s="308"/>
      <c r="L880" s="308"/>
      <c r="M880" s="308"/>
      <c r="N880" s="308"/>
      <c r="O880" s="308"/>
      <c r="P880" s="308"/>
      <c r="Q880" s="309"/>
    </row>
    <row r="881" spans="1:17" ht="15" customHeight="1" x14ac:dyDescent="0.25">
      <c r="A881" s="206"/>
      <c r="B881" s="307" t="s">
        <v>4198</v>
      </c>
      <c r="C881" s="308"/>
      <c r="D881" s="308"/>
      <c r="E881" s="308"/>
      <c r="F881" s="308"/>
      <c r="G881" s="308"/>
      <c r="H881" s="308"/>
      <c r="I881" s="308"/>
      <c r="J881" s="308"/>
      <c r="K881" s="308"/>
      <c r="L881" s="308"/>
      <c r="M881" s="308"/>
      <c r="N881" s="308"/>
      <c r="O881" s="308"/>
      <c r="P881" s="308"/>
      <c r="Q881" s="309"/>
    </row>
    <row r="882" spans="1:17" x14ac:dyDescent="0.25">
      <c r="A882" s="206"/>
      <c r="B882" s="224">
        <v>30601002</v>
      </c>
      <c r="C882" s="316" t="s">
        <v>3805</v>
      </c>
      <c r="D882" s="317"/>
      <c r="E882" s="317"/>
      <c r="F882" s="317"/>
      <c r="G882" s="317"/>
      <c r="H882" s="317"/>
      <c r="I882" s="317"/>
      <c r="J882" s="317"/>
      <c r="K882" s="317"/>
      <c r="L882" s="317"/>
      <c r="M882" s="317"/>
      <c r="N882" s="317"/>
      <c r="O882" s="317"/>
      <c r="P882" s="317"/>
      <c r="Q882" s="318"/>
    </row>
    <row r="883" spans="1:17" ht="45" x14ac:dyDescent="0.25">
      <c r="A883" s="207" t="s">
        <v>4754</v>
      </c>
      <c r="B883" s="196">
        <v>30601010</v>
      </c>
      <c r="C883" s="197" t="s">
        <v>640</v>
      </c>
      <c r="D883" s="196" t="s">
        <v>3697</v>
      </c>
      <c r="E883" s="198"/>
      <c r="F883" s="199">
        <f>IF(D883 &lt;&gt; "",VLOOKUP(D883,'Parâmetro - Portes e Uco'!$A$13:$E$54,3,0),"")</f>
        <v>1593.1491505137235</v>
      </c>
      <c r="G883" s="200">
        <v>5</v>
      </c>
      <c r="H883" s="199">
        <f>VLOOKUP(G883,'Parâmetro - Portes e Uco'!$B$19:$E$46,4,0)</f>
        <v>1021.47</v>
      </c>
      <c r="I883" s="196"/>
      <c r="J883" s="202">
        <v>0</v>
      </c>
      <c r="K883" s="202"/>
      <c r="L883" s="203"/>
      <c r="M883" s="204"/>
      <c r="N883" s="199"/>
      <c r="O883" s="201">
        <v>2</v>
      </c>
      <c r="P883" s="199">
        <f>(F883*30%)+(F883*20%)</f>
        <v>796.57457525686175</v>
      </c>
      <c r="Q883" s="205">
        <f t="shared" ref="Q883:Q910" si="49">F883+H883+K883+N883+P883</f>
        <v>3411.1937257705854</v>
      </c>
    </row>
    <row r="884" spans="1:17" ht="60" x14ac:dyDescent="0.25">
      <c r="A884" s="207" t="s">
        <v>4754</v>
      </c>
      <c r="B884" s="196">
        <v>30601029</v>
      </c>
      <c r="C884" s="197" t="s">
        <v>641</v>
      </c>
      <c r="D884" s="196" t="s">
        <v>3683</v>
      </c>
      <c r="E884" s="198"/>
      <c r="F884" s="199">
        <f>IF(D884 &lt;&gt; "",VLOOKUP(D884,'Parâmetro - Portes e Uco'!$A$13:$E$54,3,0),"")</f>
        <v>908.21273779689443</v>
      </c>
      <c r="G884" s="200">
        <v>2</v>
      </c>
      <c r="H884" s="199">
        <f>VLOOKUP(G884,'Parâmetro - Portes e Uco'!$B$19:$E$46,4,0)</f>
        <v>303.45</v>
      </c>
      <c r="I884" s="196"/>
      <c r="J884" s="202">
        <v>0</v>
      </c>
      <c r="K884" s="202"/>
      <c r="L884" s="203"/>
      <c r="M884" s="204"/>
      <c r="N884" s="199"/>
      <c r="O884" s="201">
        <v>1</v>
      </c>
      <c r="P884" s="199">
        <f>F884*30%</f>
        <v>272.46382133906832</v>
      </c>
      <c r="Q884" s="205">
        <f t="shared" si="49"/>
        <v>1484.1265591359627</v>
      </c>
    </row>
    <row r="885" spans="1:17" x14ac:dyDescent="0.25">
      <c r="A885" s="207" t="s">
        <v>4754</v>
      </c>
      <c r="B885" s="196">
        <v>30601037</v>
      </c>
      <c r="C885" s="197" t="s">
        <v>642</v>
      </c>
      <c r="D885" s="196" t="s">
        <v>3685</v>
      </c>
      <c r="E885" s="198"/>
      <c r="F885" s="199">
        <f>IF(D885 &lt;&gt; "",VLOOKUP(D885,'Parâmetro - Portes e Uco'!$A$13:$E$54,3,0),"")</f>
        <v>1233.8795226335199</v>
      </c>
      <c r="G885" s="200">
        <v>4</v>
      </c>
      <c r="H885" s="199">
        <f>VLOOKUP(G885,'Parâmetro - Portes e Uco'!$B$19:$E$46,4,0)</f>
        <v>660.37</v>
      </c>
      <c r="I885" s="196"/>
      <c r="J885" s="202">
        <v>0</v>
      </c>
      <c r="K885" s="202"/>
      <c r="L885" s="203"/>
      <c r="M885" s="204"/>
      <c r="N885" s="199"/>
      <c r="O885" s="201">
        <v>1</v>
      </c>
      <c r="P885" s="199">
        <f>F885*30%</f>
        <v>370.16385679005595</v>
      </c>
      <c r="Q885" s="205">
        <f t="shared" si="49"/>
        <v>2264.4133794235759</v>
      </c>
    </row>
    <row r="886" spans="1:17" x14ac:dyDescent="0.25">
      <c r="A886" s="207" t="s">
        <v>4754</v>
      </c>
      <c r="B886" s="196">
        <v>30601045</v>
      </c>
      <c r="C886" s="197" t="s">
        <v>643</v>
      </c>
      <c r="D886" s="196" t="s">
        <v>3693</v>
      </c>
      <c r="E886" s="198"/>
      <c r="F886" s="199">
        <f>IF(D886 &lt;&gt; "",VLOOKUP(D886,'Parâmetro - Portes e Uco'!$A$13:$E$54,3,0),"")</f>
        <v>1435.3515705876223</v>
      </c>
      <c r="G886" s="200">
        <v>5</v>
      </c>
      <c r="H886" s="199">
        <f>VLOOKUP(G886,'Parâmetro - Portes e Uco'!$B$19:$E$46,4,0)</f>
        <v>1021.47</v>
      </c>
      <c r="I886" s="196"/>
      <c r="J886" s="202">
        <v>0</v>
      </c>
      <c r="K886" s="202"/>
      <c r="L886" s="203"/>
      <c r="M886" s="204"/>
      <c r="N886" s="199"/>
      <c r="O886" s="201">
        <v>2</v>
      </c>
      <c r="P886" s="199">
        <f>(F886*30%)+(F886*20%)</f>
        <v>717.67578529381115</v>
      </c>
      <c r="Q886" s="205">
        <f t="shared" si="49"/>
        <v>3174.4973558814336</v>
      </c>
    </row>
    <row r="887" spans="1:17" ht="30" x14ac:dyDescent="0.25">
      <c r="A887" s="207" t="s">
        <v>4754</v>
      </c>
      <c r="B887" s="196">
        <v>30601053</v>
      </c>
      <c r="C887" s="197" t="s">
        <v>644</v>
      </c>
      <c r="D887" s="196" t="s">
        <v>3671</v>
      </c>
      <c r="E887" s="198"/>
      <c r="F887" s="199">
        <f>IF(D887 &lt;&gt; "",VLOOKUP(D887,'Parâmetro - Portes e Uco'!$A$13:$E$54,3,0),"")</f>
        <v>407.94036013477069</v>
      </c>
      <c r="G887" s="200">
        <v>3</v>
      </c>
      <c r="H887" s="199">
        <f>VLOOKUP(G887,'Parâmetro - Portes e Uco'!$B$19:$E$46,4,0)</f>
        <v>446.65</v>
      </c>
      <c r="I887" s="196"/>
      <c r="J887" s="202">
        <v>0</v>
      </c>
      <c r="K887" s="202"/>
      <c r="L887" s="203"/>
      <c r="M887" s="204"/>
      <c r="N887" s="199"/>
      <c r="O887" s="201">
        <v>1</v>
      </c>
      <c r="P887" s="199">
        <f>F887*30%</f>
        <v>122.38210804043121</v>
      </c>
      <c r="Q887" s="205">
        <f t="shared" si="49"/>
        <v>976.97246817520181</v>
      </c>
    </row>
    <row r="888" spans="1:17" ht="45" x14ac:dyDescent="0.25">
      <c r="A888" s="207" t="s">
        <v>4754</v>
      </c>
      <c r="B888" s="196">
        <v>30601070</v>
      </c>
      <c r="C888" s="197" t="s">
        <v>648</v>
      </c>
      <c r="D888" s="196" t="s">
        <v>3693</v>
      </c>
      <c r="E888" s="198"/>
      <c r="F888" s="199">
        <f>IF(D888 &lt;&gt; "",VLOOKUP(D888,'Parâmetro - Portes e Uco'!$A$13:$E$54,3,0),"")</f>
        <v>1435.3515705876223</v>
      </c>
      <c r="G888" s="200">
        <v>6</v>
      </c>
      <c r="H888" s="199">
        <f>VLOOKUP(G888,'Parâmetro - Portes e Uco'!$B$19:$E$46,4,0)</f>
        <v>1425.4</v>
      </c>
      <c r="I888" s="196"/>
      <c r="J888" s="202">
        <v>0</v>
      </c>
      <c r="K888" s="202"/>
      <c r="L888" s="203"/>
      <c r="M888" s="204"/>
      <c r="N888" s="199"/>
      <c r="O888" s="201">
        <v>2</v>
      </c>
      <c r="P888" s="199">
        <f>(F888*30%)+(F888*20%)</f>
        <v>717.67578529381115</v>
      </c>
      <c r="Q888" s="205">
        <f t="shared" si="49"/>
        <v>3578.4273558814334</v>
      </c>
    </row>
    <row r="889" spans="1:17" x14ac:dyDescent="0.25">
      <c r="A889" s="207" t="s">
        <v>4754</v>
      </c>
      <c r="B889" s="196">
        <v>30601088</v>
      </c>
      <c r="C889" s="197" t="s">
        <v>650</v>
      </c>
      <c r="D889" s="196" t="s">
        <v>3694</v>
      </c>
      <c r="E889" s="198"/>
      <c r="F889" s="199">
        <f>IF(D889 &lt;&gt; "",VLOOKUP(D889,'Parâmetro - Portes e Uco'!$A$13:$E$54,3,0),"")</f>
        <v>1324.5505130037554</v>
      </c>
      <c r="G889" s="200">
        <v>4</v>
      </c>
      <c r="H889" s="199">
        <f>VLOOKUP(G889,'Parâmetro - Portes e Uco'!$B$19:$E$46,4,0)</f>
        <v>660.37</v>
      </c>
      <c r="I889" s="196"/>
      <c r="J889" s="202">
        <v>0</v>
      </c>
      <c r="K889" s="202"/>
      <c r="L889" s="203"/>
      <c r="M889" s="204"/>
      <c r="N889" s="199"/>
      <c r="O889" s="201">
        <v>2</v>
      </c>
      <c r="P889" s="199">
        <f>(F889*30%)+(F889*20%)</f>
        <v>662.27525650187772</v>
      </c>
      <c r="Q889" s="205">
        <f t="shared" si="49"/>
        <v>2647.1957695056331</v>
      </c>
    </row>
    <row r="890" spans="1:17" ht="45" x14ac:dyDescent="0.25">
      <c r="A890" s="207" t="s">
        <v>4754</v>
      </c>
      <c r="B890" s="196">
        <v>30601096</v>
      </c>
      <c r="C890" s="197" t="s">
        <v>652</v>
      </c>
      <c r="D890" s="196" t="s">
        <v>3693</v>
      </c>
      <c r="E890" s="198"/>
      <c r="F890" s="199">
        <f>IF(D890 &lt;&gt; "",VLOOKUP(D890,'Parâmetro - Portes e Uco'!$A$13:$E$54,3,0),"")</f>
        <v>1435.3515705876223</v>
      </c>
      <c r="G890" s="200">
        <v>5</v>
      </c>
      <c r="H890" s="199">
        <f>VLOOKUP(G890,'Parâmetro - Portes e Uco'!$B$19:$E$46,4,0)</f>
        <v>1021.47</v>
      </c>
      <c r="I890" s="196"/>
      <c r="J890" s="202">
        <v>0</v>
      </c>
      <c r="K890" s="202"/>
      <c r="L890" s="203"/>
      <c r="M890" s="204"/>
      <c r="N890" s="199"/>
      <c r="O890" s="201">
        <v>2</v>
      </c>
      <c r="P890" s="199">
        <f>(F890*30%)+(F890*20%)</f>
        <v>717.67578529381115</v>
      </c>
      <c r="Q890" s="205">
        <f t="shared" si="49"/>
        <v>3174.4973558814336</v>
      </c>
    </row>
    <row r="891" spans="1:17" ht="45" x14ac:dyDescent="0.25">
      <c r="A891" s="207" t="s">
        <v>4754</v>
      </c>
      <c r="B891" s="196">
        <v>30601100</v>
      </c>
      <c r="C891" s="197" t="s">
        <v>653</v>
      </c>
      <c r="D891" s="196" t="s">
        <v>3694</v>
      </c>
      <c r="E891" s="198"/>
      <c r="F891" s="199">
        <f>IF(D891 &lt;&gt; "",VLOOKUP(D891,'Parâmetro - Portes e Uco'!$A$13:$E$54,3,0),"")</f>
        <v>1324.5505130037554</v>
      </c>
      <c r="G891" s="200">
        <v>4</v>
      </c>
      <c r="H891" s="199">
        <f>VLOOKUP(G891,'Parâmetro - Portes e Uco'!$B$19:$E$46,4,0)</f>
        <v>660.37</v>
      </c>
      <c r="I891" s="196"/>
      <c r="J891" s="202">
        <v>0</v>
      </c>
      <c r="K891" s="202"/>
      <c r="L891" s="203"/>
      <c r="M891" s="204"/>
      <c r="N891" s="199"/>
      <c r="O891" s="201">
        <v>1</v>
      </c>
      <c r="P891" s="199">
        <f>F891*30%</f>
        <v>397.36515390112663</v>
      </c>
      <c r="Q891" s="205">
        <f t="shared" si="49"/>
        <v>2382.285666904882</v>
      </c>
    </row>
    <row r="892" spans="1:17" ht="60" x14ac:dyDescent="0.25">
      <c r="A892" s="207" t="s">
        <v>4754</v>
      </c>
      <c r="B892" s="196">
        <v>30601118</v>
      </c>
      <c r="C892" s="197" t="s">
        <v>654</v>
      </c>
      <c r="D892" s="196" t="s">
        <v>3694</v>
      </c>
      <c r="E892" s="198"/>
      <c r="F892" s="199">
        <f>IF(D892 &lt;&gt; "",VLOOKUP(D892,'Parâmetro - Portes e Uco'!$A$13:$E$54,3,0),"")</f>
        <v>1324.5505130037554</v>
      </c>
      <c r="G892" s="200">
        <v>5</v>
      </c>
      <c r="H892" s="199">
        <f>VLOOKUP(G892,'Parâmetro - Portes e Uco'!$B$19:$E$46,4,0)</f>
        <v>1021.47</v>
      </c>
      <c r="I892" s="196"/>
      <c r="J892" s="202">
        <v>0</v>
      </c>
      <c r="K892" s="202"/>
      <c r="L892" s="203"/>
      <c r="M892" s="204"/>
      <c r="N892" s="199"/>
      <c r="O892" s="201">
        <v>2</v>
      </c>
      <c r="P892" s="199">
        <f>(F892*30%)+(F892*20%)</f>
        <v>662.27525650187772</v>
      </c>
      <c r="Q892" s="205">
        <f t="shared" si="49"/>
        <v>3008.2957695056334</v>
      </c>
    </row>
    <row r="893" spans="1:17" ht="45" x14ac:dyDescent="0.25">
      <c r="A893" s="207" t="s">
        <v>4754</v>
      </c>
      <c r="B893" s="196">
        <v>30601126</v>
      </c>
      <c r="C893" s="197" t="s">
        <v>655</v>
      </c>
      <c r="D893" s="196" t="s">
        <v>3694</v>
      </c>
      <c r="E893" s="198"/>
      <c r="F893" s="199">
        <f>IF(D893 &lt;&gt; "",VLOOKUP(D893,'Parâmetro - Portes e Uco'!$A$13:$E$54,3,0),"")</f>
        <v>1324.5505130037554</v>
      </c>
      <c r="G893" s="200">
        <v>6</v>
      </c>
      <c r="H893" s="199">
        <f>VLOOKUP(G893,'Parâmetro - Portes e Uco'!$B$19:$E$46,4,0)</f>
        <v>1425.4</v>
      </c>
      <c r="I893" s="196"/>
      <c r="J893" s="202">
        <v>0</v>
      </c>
      <c r="K893" s="202"/>
      <c r="L893" s="203"/>
      <c r="M893" s="204"/>
      <c r="N893" s="199"/>
      <c r="O893" s="201">
        <v>3</v>
      </c>
      <c r="P893" s="223">
        <f>(F893*30%)+(F893*20%)+(F893*20%)</f>
        <v>927.18535910262881</v>
      </c>
      <c r="Q893" s="205">
        <f t="shared" si="49"/>
        <v>3677.1358721063843</v>
      </c>
    </row>
    <row r="894" spans="1:17" ht="60" x14ac:dyDescent="0.25">
      <c r="A894" s="207" t="s">
        <v>4754</v>
      </c>
      <c r="B894" s="196">
        <v>30601134</v>
      </c>
      <c r="C894" s="197" t="s">
        <v>656</v>
      </c>
      <c r="D894" s="196" t="s">
        <v>3695</v>
      </c>
      <c r="E894" s="198"/>
      <c r="F894" s="199">
        <f>IF(D894 &lt;&gt; "",VLOOKUP(D894,'Parâmetro - Portes e Uco'!$A$13:$E$54,3,0),"")</f>
        <v>1685.4943507962917</v>
      </c>
      <c r="G894" s="200">
        <v>6</v>
      </c>
      <c r="H894" s="199">
        <f>VLOOKUP(G894,'Parâmetro - Portes e Uco'!$B$19:$E$46,4,0)</f>
        <v>1425.4</v>
      </c>
      <c r="I894" s="196"/>
      <c r="J894" s="202">
        <v>0</v>
      </c>
      <c r="K894" s="202"/>
      <c r="L894" s="203"/>
      <c r="M894" s="204"/>
      <c r="N894" s="199"/>
      <c r="O894" s="201">
        <v>2</v>
      </c>
      <c r="P894" s="199">
        <f>(F894*30%)+(F894*20%)</f>
        <v>842.74717539814583</v>
      </c>
      <c r="Q894" s="205">
        <f t="shared" si="49"/>
        <v>3953.6415261944376</v>
      </c>
    </row>
    <row r="895" spans="1:17" ht="45" x14ac:dyDescent="0.25">
      <c r="A895" s="207" t="s">
        <v>4754</v>
      </c>
      <c r="B895" s="196">
        <v>30601142</v>
      </c>
      <c r="C895" s="197" t="s">
        <v>658</v>
      </c>
      <c r="D895" s="196" t="s">
        <v>3682</v>
      </c>
      <c r="E895" s="198"/>
      <c r="F895" s="199">
        <f>IF(D895 &lt;&gt; "",VLOOKUP(D895,'Parâmetro - Portes e Uco'!$A$13:$E$54,3,0),"")</f>
        <v>802.43430995002416</v>
      </c>
      <c r="G895" s="200">
        <v>2</v>
      </c>
      <c r="H895" s="199">
        <f>VLOOKUP(G895,'Parâmetro - Portes e Uco'!$B$19:$E$46,4,0)</f>
        <v>303.45</v>
      </c>
      <c r="I895" s="196"/>
      <c r="J895" s="202">
        <v>0</v>
      </c>
      <c r="K895" s="202"/>
      <c r="L895" s="203"/>
      <c r="M895" s="204"/>
      <c r="N895" s="199"/>
      <c r="O895" s="201">
        <v>1</v>
      </c>
      <c r="P895" s="199">
        <f>F895*30%</f>
        <v>240.73029298500722</v>
      </c>
      <c r="Q895" s="205">
        <f t="shared" si="49"/>
        <v>1346.6146029350314</v>
      </c>
    </row>
    <row r="896" spans="1:17" x14ac:dyDescent="0.25">
      <c r="A896" s="207" t="s">
        <v>4754</v>
      </c>
      <c r="B896" s="196">
        <v>30601150</v>
      </c>
      <c r="C896" s="197" t="s">
        <v>659</v>
      </c>
      <c r="D896" s="196" t="s">
        <v>3694</v>
      </c>
      <c r="E896" s="198"/>
      <c r="F896" s="199">
        <f>IF(D896 &lt;&gt; "",VLOOKUP(D896,'Parâmetro - Portes e Uco'!$A$13:$E$54,3,0),"")</f>
        <v>1324.5505130037554</v>
      </c>
      <c r="G896" s="200">
        <v>6</v>
      </c>
      <c r="H896" s="199">
        <f>VLOOKUP(G896,'Parâmetro - Portes e Uco'!$B$19:$E$46,4,0)</f>
        <v>1425.4</v>
      </c>
      <c r="I896" s="196"/>
      <c r="J896" s="202">
        <v>0</v>
      </c>
      <c r="K896" s="202"/>
      <c r="L896" s="203"/>
      <c r="M896" s="204"/>
      <c r="N896" s="199"/>
      <c r="O896" s="201">
        <v>2</v>
      </c>
      <c r="P896" s="199">
        <f>(F896*30%)+(F896*20%)</f>
        <v>662.27525650187772</v>
      </c>
      <c r="Q896" s="205">
        <f t="shared" si="49"/>
        <v>3412.2257695056333</v>
      </c>
    </row>
    <row r="897" spans="1:17" ht="30" x14ac:dyDescent="0.25">
      <c r="A897" s="207" t="s">
        <v>4754</v>
      </c>
      <c r="B897" s="196">
        <v>30601169</v>
      </c>
      <c r="C897" s="197" t="s">
        <v>660</v>
      </c>
      <c r="D897" s="196" t="s">
        <v>3697</v>
      </c>
      <c r="E897" s="198"/>
      <c r="F897" s="199">
        <f>IF(D897 &lt;&gt; "",VLOOKUP(D897,'Parâmetro - Portes e Uco'!$A$13:$E$54,3,0),"")</f>
        <v>1593.1491505137235</v>
      </c>
      <c r="G897" s="200">
        <v>5</v>
      </c>
      <c r="H897" s="199">
        <f>VLOOKUP(G897,'Parâmetro - Portes e Uco'!$B$19:$E$46,4,0)</f>
        <v>1021.47</v>
      </c>
      <c r="I897" s="196"/>
      <c r="J897" s="202">
        <v>0</v>
      </c>
      <c r="K897" s="202"/>
      <c r="L897" s="203"/>
      <c r="M897" s="204"/>
      <c r="N897" s="199"/>
      <c r="O897" s="201">
        <v>2</v>
      </c>
      <c r="P897" s="199">
        <f>(F897*30%)+(F897*20%)</f>
        <v>796.57457525686175</v>
      </c>
      <c r="Q897" s="205">
        <f t="shared" si="49"/>
        <v>3411.1937257705854</v>
      </c>
    </row>
    <row r="898" spans="1:17" x14ac:dyDescent="0.25">
      <c r="A898" s="207" t="s">
        <v>4754</v>
      </c>
      <c r="B898" s="196">
        <v>30601177</v>
      </c>
      <c r="C898" s="197" t="s">
        <v>661</v>
      </c>
      <c r="D898" s="196" t="s">
        <v>3688</v>
      </c>
      <c r="E898" s="198"/>
      <c r="F898" s="199">
        <f>IF(D898 &lt;&gt; "",VLOOKUP(D898,'Parâmetro - Portes e Uco'!$A$13:$E$54,3,0),"")</f>
        <v>1024.0627906281875</v>
      </c>
      <c r="G898" s="200">
        <v>4</v>
      </c>
      <c r="H898" s="199">
        <f>VLOOKUP(G898,'Parâmetro - Portes e Uco'!$B$19:$E$46,4,0)</f>
        <v>660.37</v>
      </c>
      <c r="I898" s="196"/>
      <c r="J898" s="202">
        <v>0</v>
      </c>
      <c r="K898" s="202"/>
      <c r="L898" s="203"/>
      <c r="M898" s="204"/>
      <c r="N898" s="199"/>
      <c r="O898" s="201">
        <v>1</v>
      </c>
      <c r="P898" s="199">
        <f>F898*30%</f>
        <v>307.21883718845623</v>
      </c>
      <c r="Q898" s="205">
        <f t="shared" si="49"/>
        <v>1991.6516278166437</v>
      </c>
    </row>
    <row r="899" spans="1:17" ht="60" x14ac:dyDescent="0.25">
      <c r="A899" s="207" t="s">
        <v>4754</v>
      </c>
      <c r="B899" s="196">
        <v>30601185</v>
      </c>
      <c r="C899" s="197" t="s">
        <v>662</v>
      </c>
      <c r="D899" s="196" t="s">
        <v>3683</v>
      </c>
      <c r="E899" s="198"/>
      <c r="F899" s="199">
        <f>IF(D899 &lt;&gt; "",VLOOKUP(D899,'Parâmetro - Portes e Uco'!$A$13:$E$54,3,0),"")</f>
        <v>908.21273779689443</v>
      </c>
      <c r="G899" s="200">
        <v>4</v>
      </c>
      <c r="H899" s="199">
        <f>VLOOKUP(G899,'Parâmetro - Portes e Uco'!$B$19:$E$46,4,0)</f>
        <v>660.37</v>
      </c>
      <c r="I899" s="196"/>
      <c r="J899" s="202">
        <v>0</v>
      </c>
      <c r="K899" s="202"/>
      <c r="L899" s="203"/>
      <c r="M899" s="204"/>
      <c r="N899" s="199"/>
      <c r="O899" s="201">
        <v>1</v>
      </c>
      <c r="P899" s="199">
        <f>F899*30%</f>
        <v>272.46382133906832</v>
      </c>
      <c r="Q899" s="205">
        <f t="shared" si="49"/>
        <v>1841.0465591359628</v>
      </c>
    </row>
    <row r="900" spans="1:17" ht="60" x14ac:dyDescent="0.25">
      <c r="A900" s="207" t="s">
        <v>4754</v>
      </c>
      <c r="B900" s="196">
        <v>30601193</v>
      </c>
      <c r="C900" s="197" t="s">
        <v>663</v>
      </c>
      <c r="D900" s="196" t="s">
        <v>3685</v>
      </c>
      <c r="E900" s="198"/>
      <c r="F900" s="199">
        <f>IF(D900 &lt;&gt; "",VLOOKUP(D900,'Parâmetro - Portes e Uco'!$A$13:$E$54,3,0),"")</f>
        <v>1233.8795226335199</v>
      </c>
      <c r="G900" s="200">
        <v>5</v>
      </c>
      <c r="H900" s="199">
        <f>VLOOKUP(G900,'Parâmetro - Portes e Uco'!$B$19:$E$46,4,0)</f>
        <v>1021.47</v>
      </c>
      <c r="I900" s="196"/>
      <c r="J900" s="202">
        <v>0</v>
      </c>
      <c r="K900" s="202"/>
      <c r="L900" s="203"/>
      <c r="M900" s="204"/>
      <c r="N900" s="199"/>
      <c r="O900" s="201">
        <v>2</v>
      </c>
      <c r="P900" s="199">
        <f>(F900*30%)+(F900*20%)</f>
        <v>616.93976131675993</v>
      </c>
      <c r="Q900" s="205">
        <f t="shared" si="49"/>
        <v>2872.2892839502797</v>
      </c>
    </row>
    <row r="901" spans="1:17" ht="45" x14ac:dyDescent="0.25">
      <c r="A901" s="207" t="s">
        <v>4754</v>
      </c>
      <c r="B901" s="196">
        <v>30601207</v>
      </c>
      <c r="C901" s="197" t="s">
        <v>664</v>
      </c>
      <c r="D901" s="196" t="s">
        <v>3685</v>
      </c>
      <c r="E901" s="198"/>
      <c r="F901" s="199">
        <f>IF(D901 &lt;&gt; "",VLOOKUP(D901,'Parâmetro - Portes e Uco'!$A$13:$E$54,3,0),"")</f>
        <v>1233.8795226335199</v>
      </c>
      <c r="G901" s="200">
        <v>2</v>
      </c>
      <c r="H901" s="199">
        <f>VLOOKUP(G901,'Parâmetro - Portes e Uco'!$B$19:$E$46,4,0)</f>
        <v>303.45</v>
      </c>
      <c r="I901" s="196"/>
      <c r="J901" s="202">
        <v>0</v>
      </c>
      <c r="K901" s="202"/>
      <c r="L901" s="203"/>
      <c r="M901" s="204"/>
      <c r="N901" s="199"/>
      <c r="O901" s="201">
        <v>1</v>
      </c>
      <c r="P901" s="199">
        <f>F901*30%</f>
        <v>370.16385679005595</v>
      </c>
      <c r="Q901" s="205">
        <f t="shared" si="49"/>
        <v>1907.4933794235758</v>
      </c>
    </row>
    <row r="902" spans="1:17" ht="30" x14ac:dyDescent="0.25">
      <c r="A902" s="207" t="s">
        <v>4754</v>
      </c>
      <c r="B902" s="196">
        <v>30601215</v>
      </c>
      <c r="C902" s="197" t="s">
        <v>665</v>
      </c>
      <c r="D902" s="196" t="s">
        <v>3685</v>
      </c>
      <c r="E902" s="198"/>
      <c r="F902" s="199">
        <f>IF(D902 &lt;&gt; "",VLOOKUP(D902,'Parâmetro - Portes e Uco'!$A$13:$E$54,3,0),"")</f>
        <v>1233.8795226335199</v>
      </c>
      <c r="G902" s="200">
        <v>4</v>
      </c>
      <c r="H902" s="199">
        <f>VLOOKUP(G902,'Parâmetro - Portes e Uco'!$B$19:$E$46,4,0)</f>
        <v>660.37</v>
      </c>
      <c r="I902" s="196"/>
      <c r="J902" s="202">
        <v>0</v>
      </c>
      <c r="K902" s="202"/>
      <c r="L902" s="203"/>
      <c r="M902" s="204"/>
      <c r="N902" s="199"/>
      <c r="O902" s="201">
        <v>2</v>
      </c>
      <c r="P902" s="199">
        <f>(F902*30%)+(F902*20%)</f>
        <v>616.93976131675993</v>
      </c>
      <c r="Q902" s="205">
        <f t="shared" si="49"/>
        <v>2511.1892839502798</v>
      </c>
    </row>
    <row r="903" spans="1:17" ht="30" x14ac:dyDescent="0.25">
      <c r="A903" s="207" t="s">
        <v>4754</v>
      </c>
      <c r="B903" s="196">
        <v>30601223</v>
      </c>
      <c r="C903" s="197" t="s">
        <v>639</v>
      </c>
      <c r="D903" s="196" t="s">
        <v>3670</v>
      </c>
      <c r="E903" s="198"/>
      <c r="F903" s="199">
        <f>IF(D903 &lt;&gt; "",VLOOKUP(D903,'Parâmetro - Portes e Uco'!$A$13:$E$54,3,0),"")</f>
        <v>238.38376255669928</v>
      </c>
      <c r="G903" s="200">
        <v>2</v>
      </c>
      <c r="H903" s="199">
        <f>VLOOKUP(G903,'Parâmetro - Portes e Uco'!$B$19:$E$46,4,0)</f>
        <v>303.45</v>
      </c>
      <c r="I903" s="196"/>
      <c r="J903" s="202">
        <v>0</v>
      </c>
      <c r="K903" s="202"/>
      <c r="L903" s="203"/>
      <c r="M903" s="204"/>
      <c r="N903" s="199"/>
      <c r="O903" s="201">
        <v>1</v>
      </c>
      <c r="P903" s="199">
        <f>F903*30%</f>
        <v>71.515128767009784</v>
      </c>
      <c r="Q903" s="205">
        <f t="shared" si="49"/>
        <v>613.34889132370904</v>
      </c>
    </row>
    <row r="904" spans="1:17" ht="45" x14ac:dyDescent="0.25">
      <c r="A904" s="207" t="s">
        <v>4754</v>
      </c>
      <c r="B904" s="196">
        <v>30601231</v>
      </c>
      <c r="C904" s="197" t="s">
        <v>646</v>
      </c>
      <c r="D904" s="196" t="s">
        <v>3667</v>
      </c>
      <c r="E904" s="198"/>
      <c r="F904" s="199">
        <f>IF(D904 &lt;&gt; "",VLOOKUP(D904,'Parâmetro - Portes e Uco'!$A$13:$E$54,3,0),"")</f>
        <v>100.71624984422843</v>
      </c>
      <c r="G904" s="200"/>
      <c r="H904" s="199"/>
      <c r="I904" s="196"/>
      <c r="J904" s="202">
        <v>0</v>
      </c>
      <c r="K904" s="202"/>
      <c r="L904" s="203"/>
      <c r="M904" s="204"/>
      <c r="N904" s="199"/>
      <c r="O904" s="201">
        <v>0</v>
      </c>
      <c r="P904" s="201"/>
      <c r="Q904" s="205">
        <f t="shared" si="49"/>
        <v>100.71624984422843</v>
      </c>
    </row>
    <row r="905" spans="1:17" ht="45" x14ac:dyDescent="0.25">
      <c r="A905" s="207" t="s">
        <v>4754</v>
      </c>
      <c r="B905" s="196">
        <v>30601240</v>
      </c>
      <c r="C905" s="197" t="s">
        <v>647</v>
      </c>
      <c r="D905" s="196" t="s">
        <v>3683</v>
      </c>
      <c r="E905" s="198"/>
      <c r="F905" s="199">
        <f>IF(D905 &lt;&gt; "",VLOOKUP(D905,'Parâmetro - Portes e Uco'!$A$13:$E$54,3,0),"")</f>
        <v>908.21273779689443</v>
      </c>
      <c r="G905" s="200">
        <v>3</v>
      </c>
      <c r="H905" s="199">
        <f>VLOOKUP(G905,'Parâmetro - Portes e Uco'!$B$19:$E$46,4,0)</f>
        <v>446.65</v>
      </c>
      <c r="I905" s="196"/>
      <c r="J905" s="202">
        <v>0</v>
      </c>
      <c r="K905" s="202"/>
      <c r="L905" s="203"/>
      <c r="M905" s="204"/>
      <c r="N905" s="199"/>
      <c r="O905" s="201">
        <v>1</v>
      </c>
      <c r="P905" s="199">
        <f>F905*30%</f>
        <v>272.46382133906832</v>
      </c>
      <c r="Q905" s="205">
        <f t="shared" si="49"/>
        <v>1627.3265591359627</v>
      </c>
    </row>
    <row r="906" spans="1:17" ht="45" x14ac:dyDescent="0.25">
      <c r="A906" s="207" t="s">
        <v>4754</v>
      </c>
      <c r="B906" s="196">
        <v>30601258</v>
      </c>
      <c r="C906" s="197" t="s">
        <v>649</v>
      </c>
      <c r="D906" s="196" t="s">
        <v>3671</v>
      </c>
      <c r="E906" s="198"/>
      <c r="F906" s="199">
        <f>IF(D906 &lt;&gt; "",VLOOKUP(D906,'Parâmetro - Portes e Uco'!$A$13:$E$54,3,0),"")</f>
        <v>407.94036013477069</v>
      </c>
      <c r="G906" s="200">
        <v>2</v>
      </c>
      <c r="H906" s="199">
        <f>VLOOKUP(G906,'Parâmetro - Portes e Uco'!$B$19:$E$46,4,0)</f>
        <v>303.45</v>
      </c>
      <c r="I906" s="196"/>
      <c r="J906" s="202">
        <v>0</v>
      </c>
      <c r="K906" s="202"/>
      <c r="L906" s="203"/>
      <c r="M906" s="204"/>
      <c r="N906" s="199"/>
      <c r="O906" s="201">
        <v>1</v>
      </c>
      <c r="P906" s="199">
        <f>F906*30%</f>
        <v>122.38210804043121</v>
      </c>
      <c r="Q906" s="205">
        <f t="shared" si="49"/>
        <v>833.77246817520177</v>
      </c>
    </row>
    <row r="907" spans="1:17" ht="30" x14ac:dyDescent="0.25">
      <c r="A907" s="207" t="s">
        <v>4754</v>
      </c>
      <c r="B907" s="196">
        <v>30601266</v>
      </c>
      <c r="C907" s="197" t="s">
        <v>651</v>
      </c>
      <c r="D907" s="196" t="s">
        <v>3674</v>
      </c>
      <c r="E907" s="198"/>
      <c r="F907" s="199">
        <f>IF(D907 &lt;&gt; "",VLOOKUP(D907,'Parâmetro - Portes e Uco'!$A$13:$E$54,3,0),"")</f>
        <v>208.11615658256991</v>
      </c>
      <c r="G907" s="200">
        <v>1</v>
      </c>
      <c r="H907" s="199">
        <f>VLOOKUP(G907,'Parâmetro - Portes e Uco'!$B$19:$E$46,4,0)</f>
        <v>207.32</v>
      </c>
      <c r="I907" s="196"/>
      <c r="J907" s="202">
        <v>0</v>
      </c>
      <c r="K907" s="202"/>
      <c r="L907" s="203"/>
      <c r="M907" s="204"/>
      <c r="N907" s="199"/>
      <c r="O907" s="201">
        <v>0</v>
      </c>
      <c r="P907" s="201"/>
      <c r="Q907" s="205">
        <f t="shared" si="49"/>
        <v>415.43615658256988</v>
      </c>
    </row>
    <row r="908" spans="1:17" ht="30" x14ac:dyDescent="0.25">
      <c r="A908" s="207" t="s">
        <v>4754</v>
      </c>
      <c r="B908" s="196">
        <v>30601290</v>
      </c>
      <c r="C908" s="197" t="s">
        <v>657</v>
      </c>
      <c r="D908" s="196" t="s">
        <v>3685</v>
      </c>
      <c r="E908" s="198"/>
      <c r="F908" s="199">
        <f>IF(D908 &lt;&gt; "",VLOOKUP(D908,'Parâmetro - Portes e Uco'!$A$13:$E$54,3,0),"")</f>
        <v>1233.8795226335199</v>
      </c>
      <c r="G908" s="200">
        <v>5</v>
      </c>
      <c r="H908" s="199">
        <f>VLOOKUP(G908,'Parâmetro - Portes e Uco'!$B$19:$E$46,4,0)</f>
        <v>1021.47</v>
      </c>
      <c r="I908" s="196"/>
      <c r="J908" s="202">
        <v>0</v>
      </c>
      <c r="K908" s="202"/>
      <c r="L908" s="203"/>
      <c r="M908" s="204"/>
      <c r="N908" s="199"/>
      <c r="O908" s="201">
        <v>2</v>
      </c>
      <c r="P908" s="199">
        <f>(F908*30%)+(F908*20%)</f>
        <v>616.93976131675993</v>
      </c>
      <c r="Q908" s="205">
        <f t="shared" si="49"/>
        <v>2872.2892839502797</v>
      </c>
    </row>
    <row r="909" spans="1:17" ht="45" x14ac:dyDescent="0.25">
      <c r="A909" s="207" t="s">
        <v>4754</v>
      </c>
      <c r="B909" s="196">
        <v>30601304</v>
      </c>
      <c r="C909" s="197" t="s">
        <v>645</v>
      </c>
      <c r="D909" s="196" t="s">
        <v>3675</v>
      </c>
      <c r="E909" s="198"/>
      <c r="F909" s="199">
        <f>IF(D909 &lt;&gt; "",VLOOKUP(D909,'Parâmetro - Portes e Uco'!$A$13:$E$54,3,0),"")</f>
        <v>57.305436920531527</v>
      </c>
      <c r="G909" s="200"/>
      <c r="H909" s="201"/>
      <c r="I909" s="196"/>
      <c r="J909" s="202">
        <v>0</v>
      </c>
      <c r="K909" s="202"/>
      <c r="L909" s="203"/>
      <c r="M909" s="204"/>
      <c r="N909" s="199"/>
      <c r="O909" s="201">
        <v>0</v>
      </c>
      <c r="P909" s="201"/>
      <c r="Q909" s="205">
        <f t="shared" si="49"/>
        <v>57.305436920531527</v>
      </c>
    </row>
    <row r="910" spans="1:17" ht="45" x14ac:dyDescent="0.25">
      <c r="A910" s="207" t="s">
        <v>4752</v>
      </c>
      <c r="B910" s="196">
        <v>30601312</v>
      </c>
      <c r="C910" s="197" t="s">
        <v>4044</v>
      </c>
      <c r="D910" s="196" t="s">
        <v>3667</v>
      </c>
      <c r="E910" s="198">
        <v>0</v>
      </c>
      <c r="F910" s="199">
        <f>IF(D910 &lt;&gt; "",VLOOKUP(D910,'Parâmetro - Portes e Uco'!$A$13:$E$54,3,0),"")</f>
        <v>100.71624984422843</v>
      </c>
      <c r="G910" s="200"/>
      <c r="H910" s="201"/>
      <c r="I910" s="196"/>
      <c r="J910" s="202">
        <v>0</v>
      </c>
      <c r="K910" s="202"/>
      <c r="L910" s="203"/>
      <c r="M910" s="204"/>
      <c r="N910" s="199"/>
      <c r="O910" s="201" t="s">
        <v>3718</v>
      </c>
      <c r="P910" s="201"/>
      <c r="Q910" s="205">
        <f t="shared" si="49"/>
        <v>100.71624984422843</v>
      </c>
    </row>
    <row r="911" spans="1:17" x14ac:dyDescent="0.25">
      <c r="A911" s="206"/>
      <c r="B911" s="224">
        <v>30602009</v>
      </c>
      <c r="C911" s="316" t="s">
        <v>3806</v>
      </c>
      <c r="D911" s="317"/>
      <c r="E911" s="317"/>
      <c r="F911" s="317"/>
      <c r="G911" s="317"/>
      <c r="H911" s="317"/>
      <c r="I911" s="317"/>
      <c r="J911" s="317"/>
      <c r="K911" s="317"/>
      <c r="L911" s="317"/>
      <c r="M911" s="317"/>
      <c r="N911" s="317"/>
      <c r="O911" s="317"/>
      <c r="P911" s="317"/>
      <c r="Q911" s="318"/>
    </row>
    <row r="912" spans="1:17" ht="30" x14ac:dyDescent="0.25">
      <c r="A912" s="207" t="s">
        <v>4754</v>
      </c>
      <c r="B912" s="196">
        <v>30602017</v>
      </c>
      <c r="C912" s="197" t="s">
        <v>666</v>
      </c>
      <c r="D912" s="196" t="s">
        <v>3674</v>
      </c>
      <c r="E912" s="198"/>
      <c r="F912" s="199">
        <f>IF(D912 &lt;&gt; "",VLOOKUP(D912,'Parâmetro - Portes e Uco'!$A$13:$E$54,3,0),"")</f>
        <v>208.11615658256991</v>
      </c>
      <c r="G912" s="200">
        <v>2</v>
      </c>
      <c r="H912" s="199">
        <f>VLOOKUP(G912,'Parâmetro - Portes e Uco'!$B$19:$E$46,4,0)</f>
        <v>303.45</v>
      </c>
      <c r="I912" s="196"/>
      <c r="J912" s="202">
        <v>0</v>
      </c>
      <c r="K912" s="202"/>
      <c r="L912" s="203"/>
      <c r="M912" s="204"/>
      <c r="N912" s="199"/>
      <c r="O912" s="201">
        <v>1</v>
      </c>
      <c r="P912" s="199">
        <f>F912*30%</f>
        <v>62.43484697477097</v>
      </c>
      <c r="Q912" s="205">
        <f t="shared" ref="Q912:Q942" si="50">F912+H912+K912+N912+P912</f>
        <v>574.00100355734082</v>
      </c>
    </row>
    <row r="913" spans="1:17" ht="30" x14ac:dyDescent="0.25">
      <c r="A913" s="207" t="s">
        <v>4754</v>
      </c>
      <c r="B913" s="196">
        <v>30602025</v>
      </c>
      <c r="C913" s="197" t="s">
        <v>668</v>
      </c>
      <c r="D913" s="196" t="s">
        <v>3676</v>
      </c>
      <c r="E913" s="198"/>
      <c r="F913" s="199">
        <f>IF(D913 &lt;&gt; "",VLOOKUP(D913,'Parâmetro - Portes e Uco'!$A$13:$E$54,3,0),"")</f>
        <v>19.101812306843847</v>
      </c>
      <c r="G913" s="200"/>
      <c r="H913" s="201"/>
      <c r="I913" s="196"/>
      <c r="J913" s="202">
        <v>0</v>
      </c>
      <c r="K913" s="202"/>
      <c r="L913" s="203"/>
      <c r="M913" s="204"/>
      <c r="N913" s="199"/>
      <c r="O913" s="201">
        <v>0</v>
      </c>
      <c r="P913" s="201"/>
      <c r="Q913" s="205">
        <f t="shared" si="50"/>
        <v>19.101812306843847</v>
      </c>
    </row>
    <row r="914" spans="1:17" ht="30" x14ac:dyDescent="0.25">
      <c r="A914" s="207" t="s">
        <v>4754</v>
      </c>
      <c r="B914" s="196">
        <v>30602033</v>
      </c>
      <c r="C914" s="197" t="s">
        <v>669</v>
      </c>
      <c r="D914" s="196" t="s">
        <v>3692</v>
      </c>
      <c r="E914" s="198"/>
      <c r="F914" s="199">
        <f>IF(D914 &lt;&gt; "",VLOOKUP(D914,'Parâmetro - Portes e Uco'!$A$13:$E$54,3,0),"")</f>
        <v>866.25202794687084</v>
      </c>
      <c r="G914" s="200">
        <v>5</v>
      </c>
      <c r="H914" s="199">
        <f>VLOOKUP(G914,'Parâmetro - Portes e Uco'!$B$19:$E$46,4,0)</f>
        <v>1021.47</v>
      </c>
      <c r="I914" s="196"/>
      <c r="J914" s="202">
        <v>0</v>
      </c>
      <c r="K914" s="202"/>
      <c r="L914" s="203"/>
      <c r="M914" s="204"/>
      <c r="N914" s="199"/>
      <c r="O914" s="201">
        <v>1</v>
      </c>
      <c r="P914" s="199">
        <f>F914*30%</f>
        <v>259.87560838406125</v>
      </c>
      <c r="Q914" s="205">
        <f t="shared" si="50"/>
        <v>2147.5976363309319</v>
      </c>
    </row>
    <row r="915" spans="1:17" ht="30" x14ac:dyDescent="0.25">
      <c r="A915" s="207" t="s">
        <v>4754</v>
      </c>
      <c r="B915" s="196">
        <v>30602041</v>
      </c>
      <c r="C915" s="197" t="s">
        <v>670</v>
      </c>
      <c r="D915" s="196" t="s">
        <v>3674</v>
      </c>
      <c r="E915" s="198"/>
      <c r="F915" s="199">
        <f>IF(D915 &lt;&gt; "",VLOOKUP(D915,'Parâmetro - Portes e Uco'!$A$13:$E$54,3,0),"")</f>
        <v>208.11615658256991</v>
      </c>
      <c r="G915" s="200">
        <v>2</v>
      </c>
      <c r="H915" s="199">
        <f>VLOOKUP(G915,'Parâmetro - Portes e Uco'!$B$19:$E$46,4,0)</f>
        <v>303.45</v>
      </c>
      <c r="I915" s="196"/>
      <c r="J915" s="202">
        <v>0</v>
      </c>
      <c r="K915" s="202"/>
      <c r="L915" s="203"/>
      <c r="M915" s="204"/>
      <c r="N915" s="199"/>
      <c r="O915" s="201">
        <v>1</v>
      </c>
      <c r="P915" s="199">
        <f>F915*30%</f>
        <v>62.43484697477097</v>
      </c>
      <c r="Q915" s="205">
        <f t="shared" si="50"/>
        <v>574.00100355734082</v>
      </c>
    </row>
    <row r="916" spans="1:17" ht="30" x14ac:dyDescent="0.25">
      <c r="A916" s="207" t="s">
        <v>4754</v>
      </c>
      <c r="B916" s="196">
        <v>30602050</v>
      </c>
      <c r="C916" s="197" t="s">
        <v>671</v>
      </c>
      <c r="D916" s="196" t="s">
        <v>3668</v>
      </c>
      <c r="E916" s="198"/>
      <c r="F916" s="199">
        <f>IF(D916 &lt;&gt; "",VLOOKUP(D916,'Parâmetro - Portes e Uco'!$A$13:$E$54,3,0),"")</f>
        <v>162.8729406839584</v>
      </c>
      <c r="G916" s="200">
        <v>2</v>
      </c>
      <c r="H916" s="199">
        <f>VLOOKUP(G916,'Parâmetro - Portes e Uco'!$B$19:$E$46,4,0)</f>
        <v>303.45</v>
      </c>
      <c r="I916" s="196"/>
      <c r="J916" s="202">
        <v>0</v>
      </c>
      <c r="K916" s="202"/>
      <c r="L916" s="203"/>
      <c r="M916" s="204"/>
      <c r="N916" s="199"/>
      <c r="O916" s="201">
        <v>1</v>
      </c>
      <c r="P916" s="199">
        <f>F916*30%</f>
        <v>48.86188220518752</v>
      </c>
      <c r="Q916" s="205">
        <f t="shared" si="50"/>
        <v>515.18482288914595</v>
      </c>
    </row>
    <row r="917" spans="1:17" ht="30" x14ac:dyDescent="0.25">
      <c r="A917" s="207" t="s">
        <v>4754</v>
      </c>
      <c r="B917" s="196">
        <v>30602068</v>
      </c>
      <c r="C917" s="197" t="s">
        <v>672</v>
      </c>
      <c r="D917" s="196" t="s">
        <v>3677</v>
      </c>
      <c r="E917" s="198"/>
      <c r="F917" s="199">
        <f>IF(D917 &lt;&gt; "",VLOOKUP(D917,'Parâmetro - Portes e Uco'!$A$13:$E$54,3,0),"")</f>
        <v>38.190441858472475</v>
      </c>
      <c r="G917" s="200">
        <v>1</v>
      </c>
      <c r="H917" s="199">
        <f>VLOOKUP(G917,'Parâmetro - Portes e Uco'!$B$19:$E$46,4,0)</f>
        <v>207.32</v>
      </c>
      <c r="I917" s="196"/>
      <c r="J917" s="202">
        <v>0</v>
      </c>
      <c r="K917" s="202"/>
      <c r="L917" s="203"/>
      <c r="M917" s="204"/>
      <c r="N917" s="199"/>
      <c r="O917" s="201">
        <v>0</v>
      </c>
      <c r="P917" s="201"/>
      <c r="Q917" s="205">
        <f t="shared" si="50"/>
        <v>245.51044185847246</v>
      </c>
    </row>
    <row r="918" spans="1:17" ht="45" x14ac:dyDescent="0.25">
      <c r="A918" s="207" t="s">
        <v>4754</v>
      </c>
      <c r="B918" s="196">
        <v>30602076</v>
      </c>
      <c r="C918" s="197" t="s">
        <v>673</v>
      </c>
      <c r="D918" s="196" t="s">
        <v>3692</v>
      </c>
      <c r="E918" s="198"/>
      <c r="F918" s="199">
        <f>IF(D918 &lt;&gt; "",VLOOKUP(D918,'Parâmetro - Portes e Uco'!$A$13:$E$54,3,0),"")</f>
        <v>866.25202794687084</v>
      </c>
      <c r="G918" s="200">
        <v>3</v>
      </c>
      <c r="H918" s="199">
        <f>VLOOKUP(G918,'Parâmetro - Portes e Uco'!$B$19:$E$46,4,0)</f>
        <v>446.65</v>
      </c>
      <c r="I918" s="196"/>
      <c r="J918" s="202">
        <v>0</v>
      </c>
      <c r="K918" s="202"/>
      <c r="L918" s="203"/>
      <c r="M918" s="204"/>
      <c r="N918" s="199"/>
      <c r="O918" s="201">
        <v>1</v>
      </c>
      <c r="P918" s="199">
        <f>F918*30%</f>
        <v>259.87560838406125</v>
      </c>
      <c r="Q918" s="205">
        <f t="shared" si="50"/>
        <v>1572.7776363309322</v>
      </c>
    </row>
    <row r="919" spans="1:17" ht="30" x14ac:dyDescent="0.25">
      <c r="A919" s="207" t="s">
        <v>4754</v>
      </c>
      <c r="B919" s="196">
        <v>30602084</v>
      </c>
      <c r="C919" s="197" t="s">
        <v>674</v>
      </c>
      <c r="D919" s="196" t="s">
        <v>3691</v>
      </c>
      <c r="E919" s="198"/>
      <c r="F919" s="199">
        <f>IF(D919 &lt;&gt; "",VLOOKUP(D919,'Parâmetro - Portes e Uco'!$A$13:$E$54,3,0),"")</f>
        <v>377.71230242628701</v>
      </c>
      <c r="G919" s="200">
        <v>2</v>
      </c>
      <c r="H919" s="199">
        <f>VLOOKUP(G919,'Parâmetro - Portes e Uco'!$B$19:$E$46,4,0)</f>
        <v>303.45</v>
      </c>
      <c r="I919" s="196"/>
      <c r="J919" s="202">
        <v>0</v>
      </c>
      <c r="K919" s="202"/>
      <c r="L919" s="203"/>
      <c r="M919" s="204"/>
      <c r="N919" s="199"/>
      <c r="O919" s="201">
        <v>1</v>
      </c>
      <c r="P919" s="199">
        <f>F919*30%</f>
        <v>113.3136907278861</v>
      </c>
      <c r="Q919" s="205">
        <f t="shared" si="50"/>
        <v>794.47599315417301</v>
      </c>
    </row>
    <row r="920" spans="1:17" x14ac:dyDescent="0.25">
      <c r="A920" s="207" t="s">
        <v>4754</v>
      </c>
      <c r="B920" s="196">
        <v>30602092</v>
      </c>
      <c r="C920" s="197" t="s">
        <v>675</v>
      </c>
      <c r="D920" s="196" t="s">
        <v>3691</v>
      </c>
      <c r="E920" s="198"/>
      <c r="F920" s="199">
        <f>IF(D920 &lt;&gt; "",VLOOKUP(D920,'Parâmetro - Portes e Uco'!$A$13:$E$54,3,0),"")</f>
        <v>377.71230242628701</v>
      </c>
      <c r="G920" s="200">
        <v>2</v>
      </c>
      <c r="H920" s="199">
        <f>VLOOKUP(G920,'Parâmetro - Portes e Uco'!$B$19:$E$46,4,0)</f>
        <v>303.45</v>
      </c>
      <c r="I920" s="196"/>
      <c r="J920" s="202">
        <v>0</v>
      </c>
      <c r="K920" s="202"/>
      <c r="L920" s="203"/>
      <c r="M920" s="204"/>
      <c r="N920" s="199"/>
      <c r="O920" s="201">
        <v>1</v>
      </c>
      <c r="P920" s="199">
        <f>F920*30%</f>
        <v>113.3136907278861</v>
      </c>
      <c r="Q920" s="205">
        <f t="shared" si="50"/>
        <v>794.47599315417301</v>
      </c>
    </row>
    <row r="921" spans="1:17" x14ac:dyDescent="0.25">
      <c r="A921" s="207" t="s">
        <v>4754</v>
      </c>
      <c r="B921" s="196">
        <v>30602106</v>
      </c>
      <c r="C921" s="197" t="s">
        <v>676</v>
      </c>
      <c r="D921" s="196" t="s">
        <v>3691</v>
      </c>
      <c r="E921" s="198"/>
      <c r="F921" s="199">
        <f>IF(D921 &lt;&gt; "",VLOOKUP(D921,'Parâmetro - Portes e Uco'!$A$13:$E$54,3,0),"")</f>
        <v>377.71230242628701</v>
      </c>
      <c r="G921" s="200">
        <v>3</v>
      </c>
      <c r="H921" s="199">
        <f>VLOOKUP(G921,'Parâmetro - Portes e Uco'!$B$19:$E$46,4,0)</f>
        <v>446.65</v>
      </c>
      <c r="I921" s="196"/>
      <c r="J921" s="202">
        <v>0</v>
      </c>
      <c r="K921" s="202"/>
      <c r="L921" s="203"/>
      <c r="M921" s="204"/>
      <c r="N921" s="199"/>
      <c r="O921" s="201">
        <v>1</v>
      </c>
      <c r="P921" s="199">
        <f>F921*30%</f>
        <v>113.3136907278861</v>
      </c>
      <c r="Q921" s="205">
        <f t="shared" si="50"/>
        <v>937.67599315417306</v>
      </c>
    </row>
    <row r="922" spans="1:17" x14ac:dyDescent="0.25">
      <c r="A922" s="207" t="s">
        <v>4754</v>
      </c>
      <c r="B922" s="196">
        <v>30602114</v>
      </c>
      <c r="C922" s="197" t="s">
        <v>677</v>
      </c>
      <c r="D922" s="196" t="s">
        <v>3682</v>
      </c>
      <c r="E922" s="198"/>
      <c r="F922" s="199">
        <f>IF(D922 &lt;&gt; "",VLOOKUP(D922,'Parâmetro - Portes e Uco'!$A$13:$E$54,3,0),"")</f>
        <v>802.43430995002416</v>
      </c>
      <c r="G922" s="200">
        <v>2</v>
      </c>
      <c r="H922" s="199">
        <f>VLOOKUP(G922,'Parâmetro - Portes e Uco'!$B$19:$E$46,4,0)</f>
        <v>303.45</v>
      </c>
      <c r="I922" s="196"/>
      <c r="J922" s="202">
        <v>0</v>
      </c>
      <c r="K922" s="202"/>
      <c r="L922" s="203"/>
      <c r="M922" s="204"/>
      <c r="N922" s="199"/>
      <c r="O922" s="201">
        <v>1</v>
      </c>
      <c r="P922" s="199">
        <f>F922*30%</f>
        <v>240.73029298500722</v>
      </c>
      <c r="Q922" s="205">
        <f t="shared" si="50"/>
        <v>1346.6146029350314</v>
      </c>
    </row>
    <row r="923" spans="1:17" x14ac:dyDescent="0.25">
      <c r="A923" s="207" t="s">
        <v>4754</v>
      </c>
      <c r="B923" s="196">
        <v>30602130</v>
      </c>
      <c r="C923" s="197" t="s">
        <v>678</v>
      </c>
      <c r="D923" s="196" t="s">
        <v>3683</v>
      </c>
      <c r="E923" s="198"/>
      <c r="F923" s="199">
        <f>IF(D923 &lt;&gt; "",VLOOKUP(D923,'Parâmetro - Portes e Uco'!$A$13:$E$54,3,0),"")</f>
        <v>908.21273779689443</v>
      </c>
      <c r="G923" s="200">
        <v>4</v>
      </c>
      <c r="H923" s="199">
        <f>VLOOKUP(G923,'Parâmetro - Portes e Uco'!$B$19:$E$46,4,0)</f>
        <v>660.37</v>
      </c>
      <c r="I923" s="196"/>
      <c r="J923" s="202">
        <v>0</v>
      </c>
      <c r="K923" s="202"/>
      <c r="L923" s="203"/>
      <c r="M923" s="204"/>
      <c r="N923" s="199"/>
      <c r="O923" s="201">
        <v>2</v>
      </c>
      <c r="P923" s="199">
        <f>(F923*30%)+(F923*20%)</f>
        <v>454.10636889844722</v>
      </c>
      <c r="Q923" s="205">
        <f t="shared" si="50"/>
        <v>2022.6891066953417</v>
      </c>
    </row>
    <row r="924" spans="1:17" ht="45" x14ac:dyDescent="0.25">
      <c r="A924" s="207" t="s">
        <v>4754</v>
      </c>
      <c r="B924" s="196">
        <v>30602149</v>
      </c>
      <c r="C924" s="197" t="s">
        <v>680</v>
      </c>
      <c r="D924" s="196" t="s">
        <v>3693</v>
      </c>
      <c r="E924" s="198"/>
      <c r="F924" s="199">
        <f>IF(D924 &lt;&gt; "",VLOOKUP(D924,'Parâmetro - Portes e Uco'!$A$13:$E$54,3,0),"")</f>
        <v>1435.3515705876223</v>
      </c>
      <c r="G924" s="200">
        <v>5</v>
      </c>
      <c r="H924" s="199">
        <f>VLOOKUP(G924,'Parâmetro - Portes e Uco'!$B$19:$E$46,4,0)</f>
        <v>1021.47</v>
      </c>
      <c r="I924" s="196"/>
      <c r="J924" s="202">
        <v>0</v>
      </c>
      <c r="K924" s="202"/>
      <c r="L924" s="203"/>
      <c r="M924" s="204"/>
      <c r="N924" s="199"/>
      <c r="O924" s="201">
        <v>2</v>
      </c>
      <c r="P924" s="199">
        <f>(F924*30%)+(F924*20%)</f>
        <v>717.67578529381115</v>
      </c>
      <c r="Q924" s="205">
        <f t="shared" si="50"/>
        <v>3174.4973558814336</v>
      </c>
    </row>
    <row r="925" spans="1:17" x14ac:dyDescent="0.25">
      <c r="A925" s="207" t="s">
        <v>4754</v>
      </c>
      <c r="B925" s="196">
        <v>30602157</v>
      </c>
      <c r="C925" s="197" t="s">
        <v>681</v>
      </c>
      <c r="D925" s="196" t="s">
        <v>3688</v>
      </c>
      <c r="E925" s="198"/>
      <c r="F925" s="199">
        <f>IF(D925 &lt;&gt; "",VLOOKUP(D925,'Parâmetro - Portes e Uco'!$A$13:$E$54,3,0),"")</f>
        <v>1024.0627906281875</v>
      </c>
      <c r="G925" s="200">
        <v>3</v>
      </c>
      <c r="H925" s="199">
        <f>VLOOKUP(G925,'Parâmetro - Portes e Uco'!$B$19:$E$46,4,0)</f>
        <v>446.65</v>
      </c>
      <c r="I925" s="196"/>
      <c r="J925" s="202">
        <v>0</v>
      </c>
      <c r="K925" s="202"/>
      <c r="L925" s="203"/>
      <c r="M925" s="204"/>
      <c r="N925" s="199"/>
      <c r="O925" s="201">
        <v>1</v>
      </c>
      <c r="P925" s="199">
        <f>F925*30%</f>
        <v>307.21883718845623</v>
      </c>
      <c r="Q925" s="205">
        <f t="shared" si="50"/>
        <v>1777.9316278166439</v>
      </c>
    </row>
    <row r="926" spans="1:17" ht="30" x14ac:dyDescent="0.25">
      <c r="A926" s="207" t="s">
        <v>4754</v>
      </c>
      <c r="B926" s="196">
        <v>30602165</v>
      </c>
      <c r="C926" s="197" t="s">
        <v>682</v>
      </c>
      <c r="D926" s="196" t="s">
        <v>3693</v>
      </c>
      <c r="E926" s="198"/>
      <c r="F926" s="199">
        <f>IF(D926 &lt;&gt; "",VLOOKUP(D926,'Parâmetro - Portes e Uco'!$A$13:$E$54,3,0),"")</f>
        <v>1435.3515705876223</v>
      </c>
      <c r="G926" s="200">
        <v>5</v>
      </c>
      <c r="H926" s="199">
        <f>VLOOKUP(G926,'Parâmetro - Portes e Uco'!$B$19:$E$46,4,0)</f>
        <v>1021.47</v>
      </c>
      <c r="I926" s="196"/>
      <c r="J926" s="202">
        <v>0</v>
      </c>
      <c r="K926" s="202"/>
      <c r="L926" s="203"/>
      <c r="M926" s="204"/>
      <c r="N926" s="199"/>
      <c r="O926" s="201">
        <v>1</v>
      </c>
      <c r="P926" s="199">
        <f>F926*30%</f>
        <v>430.6054711762867</v>
      </c>
      <c r="Q926" s="205">
        <f t="shared" si="50"/>
        <v>2887.4270417639091</v>
      </c>
    </row>
    <row r="927" spans="1:17" ht="60" x14ac:dyDescent="0.25">
      <c r="A927" s="207" t="s">
        <v>4754</v>
      </c>
      <c r="B927" s="196">
        <v>30602173</v>
      </c>
      <c r="C927" s="197" t="s">
        <v>683</v>
      </c>
      <c r="D927" s="196" t="s">
        <v>3692</v>
      </c>
      <c r="E927" s="198"/>
      <c r="F927" s="199">
        <f>IF(D927 &lt;&gt; "",VLOOKUP(D927,'Parâmetro - Portes e Uco'!$A$13:$E$54,3,0),"")</f>
        <v>866.25202794687084</v>
      </c>
      <c r="G927" s="200">
        <v>5</v>
      </c>
      <c r="H927" s="199">
        <f>VLOOKUP(G927,'Parâmetro - Portes e Uco'!$B$19:$E$46,4,0)</f>
        <v>1021.47</v>
      </c>
      <c r="I927" s="196"/>
      <c r="J927" s="202">
        <v>0</v>
      </c>
      <c r="K927" s="202"/>
      <c r="L927" s="203"/>
      <c r="M927" s="204"/>
      <c r="N927" s="199"/>
      <c r="O927" s="201">
        <v>1</v>
      </c>
      <c r="P927" s="199">
        <f>F927*30%</f>
        <v>259.87560838406125</v>
      </c>
      <c r="Q927" s="205">
        <f t="shared" si="50"/>
        <v>2147.5976363309319</v>
      </c>
    </row>
    <row r="928" spans="1:17" ht="75" x14ac:dyDescent="0.25">
      <c r="A928" s="207" t="s">
        <v>4754</v>
      </c>
      <c r="B928" s="196">
        <v>30602181</v>
      </c>
      <c r="C928" s="197" t="s">
        <v>684</v>
      </c>
      <c r="D928" s="196" t="s">
        <v>3668</v>
      </c>
      <c r="E928" s="198"/>
      <c r="F928" s="199">
        <f>IF(D928 &lt;&gt; "",VLOOKUP(D928,'Parâmetro - Portes e Uco'!$A$13:$E$54,3,0),"")</f>
        <v>162.8729406839584</v>
      </c>
      <c r="G928" s="200">
        <v>2</v>
      </c>
      <c r="H928" s="199">
        <f>VLOOKUP(G928,'Parâmetro - Portes e Uco'!$B$19:$E$46,4,0)</f>
        <v>303.45</v>
      </c>
      <c r="I928" s="196"/>
      <c r="J928" s="202">
        <v>0</v>
      </c>
      <c r="K928" s="202"/>
      <c r="L928" s="203"/>
      <c r="M928" s="204"/>
      <c r="N928" s="199"/>
      <c r="O928" s="201">
        <v>0</v>
      </c>
      <c r="P928" s="201"/>
      <c r="Q928" s="205">
        <f t="shared" si="50"/>
        <v>466.32294068395839</v>
      </c>
    </row>
    <row r="929" spans="1:17" ht="30" x14ac:dyDescent="0.25">
      <c r="A929" s="207" t="s">
        <v>4754</v>
      </c>
      <c r="B929" s="196">
        <v>30602190</v>
      </c>
      <c r="C929" s="197" t="s">
        <v>686</v>
      </c>
      <c r="D929" s="196" t="s">
        <v>3687</v>
      </c>
      <c r="E929" s="198"/>
      <c r="F929" s="199">
        <f>IF(D929 &lt;&gt; "",VLOOKUP(D929,'Parâmetro - Portes e Uco'!$A$13:$E$54,3,0),"")</f>
        <v>1119.7564107354196</v>
      </c>
      <c r="G929" s="200">
        <v>4</v>
      </c>
      <c r="H929" s="199">
        <f>VLOOKUP(G929,'Parâmetro - Portes e Uco'!$B$19:$E$46,4,0)</f>
        <v>660.37</v>
      </c>
      <c r="I929" s="196"/>
      <c r="J929" s="202">
        <v>0</v>
      </c>
      <c r="K929" s="202"/>
      <c r="L929" s="203"/>
      <c r="M929" s="204"/>
      <c r="N929" s="199"/>
      <c r="O929" s="201">
        <v>1</v>
      </c>
      <c r="P929" s="199">
        <f>F929*30%</f>
        <v>335.92692322062589</v>
      </c>
      <c r="Q929" s="205">
        <f t="shared" si="50"/>
        <v>2116.0533339560452</v>
      </c>
    </row>
    <row r="930" spans="1:17" ht="30" x14ac:dyDescent="0.25">
      <c r="A930" s="207" t="s">
        <v>4754</v>
      </c>
      <c r="B930" s="196">
        <v>30602203</v>
      </c>
      <c r="C930" s="197" t="s">
        <v>685</v>
      </c>
      <c r="D930" s="196" t="s">
        <v>3682</v>
      </c>
      <c r="E930" s="198"/>
      <c r="F930" s="199">
        <f>IF(D930 &lt;&gt; "",VLOOKUP(D930,'Parâmetro - Portes e Uco'!$A$13:$E$54,3,0),"")</f>
        <v>802.43430995002416</v>
      </c>
      <c r="G930" s="200">
        <v>3</v>
      </c>
      <c r="H930" s="199">
        <f>VLOOKUP(G930,'Parâmetro - Portes e Uco'!$B$19:$E$46,4,0)</f>
        <v>446.65</v>
      </c>
      <c r="I930" s="196"/>
      <c r="J930" s="202">
        <v>0</v>
      </c>
      <c r="K930" s="202"/>
      <c r="L930" s="203"/>
      <c r="M930" s="204"/>
      <c r="N930" s="199"/>
      <c r="O930" s="201">
        <v>1</v>
      </c>
      <c r="P930" s="199">
        <f>F930*30%</f>
        <v>240.73029298500722</v>
      </c>
      <c r="Q930" s="205">
        <f t="shared" si="50"/>
        <v>1489.8146029350314</v>
      </c>
    </row>
    <row r="931" spans="1:17" ht="45" x14ac:dyDescent="0.25">
      <c r="A931" s="207" t="s">
        <v>4754</v>
      </c>
      <c r="B931" s="196">
        <v>30602211</v>
      </c>
      <c r="C931" s="197" t="s">
        <v>688</v>
      </c>
      <c r="D931" s="196" t="s">
        <v>3691</v>
      </c>
      <c r="E931" s="198"/>
      <c r="F931" s="199">
        <f>IF(D931 &lt;&gt; "",VLOOKUP(D931,'Parâmetro - Portes e Uco'!$A$13:$E$54,3,0),"")</f>
        <v>377.71230242628701</v>
      </c>
      <c r="G931" s="200">
        <v>3</v>
      </c>
      <c r="H931" s="199">
        <f>VLOOKUP(G931,'Parâmetro - Portes e Uco'!$B$19:$E$46,4,0)</f>
        <v>446.65</v>
      </c>
      <c r="I931" s="196"/>
      <c r="J931" s="202">
        <v>0</v>
      </c>
      <c r="K931" s="202"/>
      <c r="L931" s="203"/>
      <c r="M931" s="204"/>
      <c r="N931" s="199"/>
      <c r="O931" s="201">
        <v>1</v>
      </c>
      <c r="P931" s="199">
        <f>F931*30%</f>
        <v>113.3136907278861</v>
      </c>
      <c r="Q931" s="205">
        <f t="shared" si="50"/>
        <v>937.67599315417306</v>
      </c>
    </row>
    <row r="932" spans="1:17" ht="45" x14ac:dyDescent="0.25">
      <c r="A932" s="207" t="s">
        <v>4754</v>
      </c>
      <c r="B932" s="196">
        <v>30602238</v>
      </c>
      <c r="C932" s="197" t="s">
        <v>689</v>
      </c>
      <c r="D932" s="196" t="s">
        <v>3694</v>
      </c>
      <c r="E932" s="198"/>
      <c r="F932" s="199">
        <f>IF(D932 &lt;&gt; "",VLOOKUP(D932,'Parâmetro - Portes e Uco'!$A$13:$E$54,3,0),"")</f>
        <v>1324.5505130037554</v>
      </c>
      <c r="G932" s="200">
        <v>6</v>
      </c>
      <c r="H932" s="199">
        <f>VLOOKUP(G932,'Parâmetro - Portes e Uco'!$B$19:$E$46,4,0)</f>
        <v>1425.4</v>
      </c>
      <c r="I932" s="196"/>
      <c r="J932" s="202">
        <v>0</v>
      </c>
      <c r="K932" s="202"/>
      <c r="L932" s="203"/>
      <c r="M932" s="204"/>
      <c r="N932" s="199"/>
      <c r="O932" s="201">
        <v>2</v>
      </c>
      <c r="P932" s="199">
        <f t="shared" ref="P932:P937" si="51">(F932*30%)+(F932*20%)</f>
        <v>662.27525650187772</v>
      </c>
      <c r="Q932" s="205">
        <f t="shared" si="50"/>
        <v>3412.2257695056333</v>
      </c>
    </row>
    <row r="933" spans="1:17" ht="45" x14ac:dyDescent="0.25">
      <c r="A933" s="207" t="s">
        <v>4754</v>
      </c>
      <c r="B933" s="196">
        <v>30602246</v>
      </c>
      <c r="C933" s="197" t="s">
        <v>690</v>
      </c>
      <c r="D933" s="196" t="s">
        <v>3685</v>
      </c>
      <c r="E933" s="198"/>
      <c r="F933" s="199">
        <f>IF(D933 &lt;&gt; "",VLOOKUP(D933,'Parâmetro - Portes e Uco'!$A$13:$E$54,3,0),"")</f>
        <v>1233.8795226335199</v>
      </c>
      <c r="G933" s="200">
        <v>5</v>
      </c>
      <c r="H933" s="199">
        <f>VLOOKUP(G933,'Parâmetro - Portes e Uco'!$B$19:$E$46,4,0)</f>
        <v>1021.47</v>
      </c>
      <c r="I933" s="196"/>
      <c r="J933" s="202">
        <v>0</v>
      </c>
      <c r="K933" s="202"/>
      <c r="L933" s="203"/>
      <c r="M933" s="204"/>
      <c r="N933" s="199"/>
      <c r="O933" s="201">
        <v>2</v>
      </c>
      <c r="P933" s="199">
        <f t="shared" si="51"/>
        <v>616.93976131675993</v>
      </c>
      <c r="Q933" s="205">
        <f t="shared" si="50"/>
        <v>2872.2892839502797</v>
      </c>
    </row>
    <row r="934" spans="1:17" ht="45" x14ac:dyDescent="0.25">
      <c r="A934" s="207" t="s">
        <v>4754</v>
      </c>
      <c r="B934" s="196">
        <v>30602254</v>
      </c>
      <c r="C934" s="197" t="s">
        <v>691</v>
      </c>
      <c r="D934" s="196" t="s">
        <v>3692</v>
      </c>
      <c r="E934" s="198"/>
      <c r="F934" s="199">
        <f>IF(D934 &lt;&gt; "",VLOOKUP(D934,'Parâmetro - Portes e Uco'!$A$13:$E$54,3,0),"")</f>
        <v>866.25202794687084</v>
      </c>
      <c r="G934" s="200">
        <v>4</v>
      </c>
      <c r="H934" s="199">
        <f>VLOOKUP(G934,'Parâmetro - Portes e Uco'!$B$19:$E$46,4,0)</f>
        <v>660.37</v>
      </c>
      <c r="I934" s="196"/>
      <c r="J934" s="202">
        <v>0</v>
      </c>
      <c r="K934" s="202"/>
      <c r="L934" s="203"/>
      <c r="M934" s="204"/>
      <c r="N934" s="199"/>
      <c r="O934" s="201">
        <v>2</v>
      </c>
      <c r="P934" s="199">
        <f t="shared" si="51"/>
        <v>433.12601397343542</v>
      </c>
      <c r="Q934" s="205">
        <f t="shared" si="50"/>
        <v>1959.7480419203062</v>
      </c>
    </row>
    <row r="935" spans="1:17" ht="45" x14ac:dyDescent="0.25">
      <c r="A935" s="207" t="s">
        <v>4754</v>
      </c>
      <c r="B935" s="196">
        <v>30602262</v>
      </c>
      <c r="C935" s="197" t="s">
        <v>687</v>
      </c>
      <c r="D935" s="196" t="s">
        <v>3685</v>
      </c>
      <c r="E935" s="198"/>
      <c r="F935" s="199">
        <f>IF(D935 &lt;&gt; "",VLOOKUP(D935,'Parâmetro - Portes e Uco'!$A$13:$E$54,3,0),"")</f>
        <v>1233.8795226335199</v>
      </c>
      <c r="G935" s="200">
        <v>5</v>
      </c>
      <c r="H935" s="199">
        <f>VLOOKUP(G935,'Parâmetro - Portes e Uco'!$B$19:$E$46,4,0)</f>
        <v>1021.47</v>
      </c>
      <c r="I935" s="196"/>
      <c r="J935" s="202">
        <v>0</v>
      </c>
      <c r="K935" s="202"/>
      <c r="L935" s="203"/>
      <c r="M935" s="204"/>
      <c r="N935" s="199"/>
      <c r="O935" s="201">
        <v>2</v>
      </c>
      <c r="P935" s="199">
        <f t="shared" si="51"/>
        <v>616.93976131675993</v>
      </c>
      <c r="Q935" s="205">
        <f t="shared" si="50"/>
        <v>2872.2892839502797</v>
      </c>
    </row>
    <row r="936" spans="1:17" ht="45" x14ac:dyDescent="0.25">
      <c r="A936" s="207" t="s">
        <v>4754</v>
      </c>
      <c r="B936" s="196">
        <v>30602289</v>
      </c>
      <c r="C936" s="197" t="s">
        <v>692</v>
      </c>
      <c r="D936" s="196" t="s">
        <v>3692</v>
      </c>
      <c r="E936" s="198"/>
      <c r="F936" s="199">
        <f>IF(D936 &lt;&gt; "",VLOOKUP(D936,'Parâmetro - Portes e Uco'!$A$13:$E$54,3,0),"")</f>
        <v>866.25202794687084</v>
      </c>
      <c r="G936" s="200">
        <v>4</v>
      </c>
      <c r="H936" s="199">
        <f>VLOOKUP(G936,'Parâmetro - Portes e Uco'!$B$19:$E$46,4,0)</f>
        <v>660.37</v>
      </c>
      <c r="I936" s="196"/>
      <c r="J936" s="202">
        <v>0</v>
      </c>
      <c r="K936" s="202"/>
      <c r="L936" s="203"/>
      <c r="M936" s="204"/>
      <c r="N936" s="199"/>
      <c r="O936" s="201">
        <v>2</v>
      </c>
      <c r="P936" s="199">
        <f t="shared" si="51"/>
        <v>433.12601397343542</v>
      </c>
      <c r="Q936" s="205">
        <f t="shared" si="50"/>
        <v>1959.7480419203062</v>
      </c>
    </row>
    <row r="937" spans="1:17" ht="45" x14ac:dyDescent="0.25">
      <c r="A937" s="207" t="s">
        <v>4754</v>
      </c>
      <c r="B937" s="196">
        <v>30602297</v>
      </c>
      <c r="C937" s="197" t="s">
        <v>693</v>
      </c>
      <c r="D937" s="196" t="s">
        <v>3684</v>
      </c>
      <c r="E937" s="198"/>
      <c r="F937" s="199">
        <f>IF(D937 &lt;&gt; "",VLOOKUP(D937,'Parâmetro - Portes e Uco'!$A$13:$E$54,3,0),"")</f>
        <v>963.60667521122014</v>
      </c>
      <c r="G937" s="200">
        <v>4</v>
      </c>
      <c r="H937" s="199">
        <f>VLOOKUP(G937,'Parâmetro - Portes e Uco'!$B$19:$E$46,4,0)</f>
        <v>660.37</v>
      </c>
      <c r="I937" s="196"/>
      <c r="J937" s="202">
        <v>0</v>
      </c>
      <c r="K937" s="202"/>
      <c r="L937" s="203"/>
      <c r="M937" s="204"/>
      <c r="N937" s="199"/>
      <c r="O937" s="201">
        <v>2</v>
      </c>
      <c r="P937" s="199">
        <f t="shared" si="51"/>
        <v>481.80333760561007</v>
      </c>
      <c r="Q937" s="205">
        <f t="shared" si="50"/>
        <v>2105.7800128168301</v>
      </c>
    </row>
    <row r="938" spans="1:17" ht="45" x14ac:dyDescent="0.25">
      <c r="A938" s="207" t="s">
        <v>4754</v>
      </c>
      <c r="B938" s="196">
        <v>30602300</v>
      </c>
      <c r="C938" s="197" t="s">
        <v>694</v>
      </c>
      <c r="D938" s="196" t="s">
        <v>3671</v>
      </c>
      <c r="E938" s="198"/>
      <c r="F938" s="199">
        <f>IF(D938 &lt;&gt; "",VLOOKUP(D938,'Parâmetro - Portes e Uco'!$A$13:$E$54,3,0),"")</f>
        <v>407.94036013477069</v>
      </c>
      <c r="G938" s="200">
        <v>3</v>
      </c>
      <c r="H938" s="199">
        <f>VLOOKUP(G938,'Parâmetro - Portes e Uco'!$B$19:$E$46,4,0)</f>
        <v>446.65</v>
      </c>
      <c r="I938" s="196"/>
      <c r="J938" s="202">
        <v>0</v>
      </c>
      <c r="K938" s="202"/>
      <c r="L938" s="203"/>
      <c r="M938" s="204"/>
      <c r="N938" s="199"/>
      <c r="O938" s="201">
        <v>1</v>
      </c>
      <c r="P938" s="199">
        <f>F938*30%</f>
        <v>122.38210804043121</v>
      </c>
      <c r="Q938" s="205">
        <f t="shared" si="50"/>
        <v>976.97246817520181</v>
      </c>
    </row>
    <row r="939" spans="1:17" ht="45" x14ac:dyDescent="0.25">
      <c r="A939" s="207" t="s">
        <v>4754</v>
      </c>
      <c r="B939" s="196">
        <v>30602319</v>
      </c>
      <c r="C939" s="197" t="s">
        <v>695</v>
      </c>
      <c r="D939" s="196" t="s">
        <v>3672</v>
      </c>
      <c r="E939" s="198"/>
      <c r="F939" s="199">
        <f>IF(D939 &lt;&gt; "",VLOOKUP(D939,'Parâmetro - Portes e Uco'!$A$13:$E$54,3,0),"")</f>
        <v>350.87221280811309</v>
      </c>
      <c r="G939" s="200">
        <v>3</v>
      </c>
      <c r="H939" s="199">
        <f>VLOOKUP(G939,'Parâmetro - Portes e Uco'!$B$19:$E$46,4,0)</f>
        <v>446.65</v>
      </c>
      <c r="I939" s="196"/>
      <c r="J939" s="202">
        <v>0</v>
      </c>
      <c r="K939" s="202"/>
      <c r="L939" s="203"/>
      <c r="M939" s="204"/>
      <c r="N939" s="199"/>
      <c r="O939" s="201">
        <v>1</v>
      </c>
      <c r="P939" s="199">
        <f>F939*30%</f>
        <v>105.26166384243392</v>
      </c>
      <c r="Q939" s="205">
        <f t="shared" si="50"/>
        <v>902.78387665054697</v>
      </c>
    </row>
    <row r="940" spans="1:17" x14ac:dyDescent="0.25">
      <c r="A940" s="207" t="s">
        <v>4754</v>
      </c>
      <c r="B940" s="196">
        <v>30602327</v>
      </c>
      <c r="C940" s="197" t="s">
        <v>696</v>
      </c>
      <c r="D940" s="196" t="s">
        <v>3672</v>
      </c>
      <c r="E940" s="198"/>
      <c r="F940" s="199">
        <f>IF(D940 &lt;&gt; "",VLOOKUP(D940,'Parâmetro - Portes e Uco'!$A$13:$E$54,3,0),"")</f>
        <v>350.87221280811309</v>
      </c>
      <c r="G940" s="200">
        <v>3</v>
      </c>
      <c r="H940" s="199">
        <f>VLOOKUP(G940,'Parâmetro - Portes e Uco'!$B$19:$E$46,4,0)</f>
        <v>446.65</v>
      </c>
      <c r="I940" s="196"/>
      <c r="J940" s="202">
        <v>0</v>
      </c>
      <c r="K940" s="202"/>
      <c r="L940" s="203"/>
      <c r="M940" s="204"/>
      <c r="N940" s="199"/>
      <c r="O940" s="201">
        <v>1</v>
      </c>
      <c r="P940" s="199">
        <f>F940*30%</f>
        <v>105.26166384243392</v>
      </c>
      <c r="Q940" s="205">
        <f t="shared" si="50"/>
        <v>902.78387665054697</v>
      </c>
    </row>
    <row r="941" spans="1:17" ht="45" x14ac:dyDescent="0.25">
      <c r="A941" s="207" t="s">
        <v>4754</v>
      </c>
      <c r="B941" s="196">
        <v>30602335</v>
      </c>
      <c r="C941" s="197" t="s">
        <v>667</v>
      </c>
      <c r="D941" s="196" t="s">
        <v>3674</v>
      </c>
      <c r="E941" s="198"/>
      <c r="F941" s="199">
        <f>IF(D941 &lt;&gt; "",VLOOKUP(D941,'Parâmetro - Portes e Uco'!$A$13:$E$54,3,0),"")</f>
        <v>208.11615658256991</v>
      </c>
      <c r="G941" s="200"/>
      <c r="H941" s="201"/>
      <c r="I941" s="196"/>
      <c r="J941" s="202">
        <v>0</v>
      </c>
      <c r="K941" s="202"/>
      <c r="L941" s="203"/>
      <c r="M941" s="204"/>
      <c r="N941" s="199"/>
      <c r="O941" s="201">
        <v>0</v>
      </c>
      <c r="P941" s="201"/>
      <c r="Q941" s="205">
        <f t="shared" si="50"/>
        <v>208.11615658256991</v>
      </c>
    </row>
    <row r="942" spans="1:17" ht="30" x14ac:dyDescent="0.25">
      <c r="A942" s="207" t="s">
        <v>4754</v>
      </c>
      <c r="B942" s="196">
        <v>30602343</v>
      </c>
      <c r="C942" s="197" t="s">
        <v>679</v>
      </c>
      <c r="D942" s="196" t="s">
        <v>3697</v>
      </c>
      <c r="E942" s="198"/>
      <c r="F942" s="199">
        <f>IF(D942 &lt;&gt; "",VLOOKUP(D942,'Parâmetro - Portes e Uco'!$A$13:$E$54,3,0),"")</f>
        <v>1593.1491505137235</v>
      </c>
      <c r="G942" s="200">
        <v>5</v>
      </c>
      <c r="H942" s="199">
        <f>VLOOKUP(G942,'Parâmetro - Portes e Uco'!$B$19:$E$46,4,0)</f>
        <v>1021.47</v>
      </c>
      <c r="I942" s="196"/>
      <c r="J942" s="202">
        <v>0</v>
      </c>
      <c r="K942" s="202"/>
      <c r="L942" s="203"/>
      <c r="M942" s="204"/>
      <c r="N942" s="199"/>
      <c r="O942" s="201">
        <v>2</v>
      </c>
      <c r="P942" s="199">
        <f>(F942*30%)+(F942*20%)</f>
        <v>796.57457525686175</v>
      </c>
      <c r="Q942" s="205">
        <f t="shared" si="50"/>
        <v>3411.1937257705854</v>
      </c>
    </row>
    <row r="943" spans="1:17" ht="15" customHeight="1" x14ac:dyDescent="0.25">
      <c r="A943" s="206"/>
      <c r="B943" s="224">
        <v>30701007</v>
      </c>
      <c r="C943" s="316" t="s">
        <v>4199</v>
      </c>
      <c r="D943" s="317"/>
      <c r="E943" s="317"/>
      <c r="F943" s="317"/>
      <c r="G943" s="317"/>
      <c r="H943" s="317"/>
      <c r="I943" s="317"/>
      <c r="J943" s="317"/>
      <c r="K943" s="317"/>
      <c r="L943" s="317"/>
      <c r="M943" s="317"/>
      <c r="N943" s="317"/>
      <c r="O943" s="317"/>
      <c r="P943" s="317"/>
      <c r="Q943" s="318"/>
    </row>
    <row r="944" spans="1:17" ht="30" x14ac:dyDescent="0.25">
      <c r="A944" s="207" t="s">
        <v>4754</v>
      </c>
      <c r="B944" s="196">
        <v>30701015</v>
      </c>
      <c r="C944" s="197" t="s">
        <v>697</v>
      </c>
      <c r="D944" s="196" t="s">
        <v>3702</v>
      </c>
      <c r="E944" s="198"/>
      <c r="F944" s="199">
        <f>IF(D944 &lt;&gt; "",VLOOKUP(D944,'Parâmetro - Portes e Uco'!$A$13:$E$54,3,0),"")</f>
        <v>2768.286315908254</v>
      </c>
      <c r="G944" s="200">
        <v>6</v>
      </c>
      <c r="H944" s="199">
        <f>VLOOKUP(G944,'Parâmetro - Portes e Uco'!$B$19:$E$46,4,0)</f>
        <v>1425.4</v>
      </c>
      <c r="I944" s="196"/>
      <c r="J944" s="202">
        <v>0</v>
      </c>
      <c r="K944" s="202"/>
      <c r="L944" s="203"/>
      <c r="M944" s="204"/>
      <c r="N944" s="199"/>
      <c r="O944" s="201">
        <v>2</v>
      </c>
      <c r="P944" s="199">
        <f t="shared" ref="P944:P949" si="52">(F944*30%)+(F944*20%)</f>
        <v>1384.143157954127</v>
      </c>
      <c r="Q944" s="205">
        <f t="shared" ref="Q944:Q964" si="53">F944+H944+K944+N944+P944</f>
        <v>5577.8294738623808</v>
      </c>
    </row>
    <row r="945" spans="1:17" x14ac:dyDescent="0.25">
      <c r="A945" s="207" t="s">
        <v>4754</v>
      </c>
      <c r="B945" s="196">
        <v>30701023</v>
      </c>
      <c r="C945" s="197" t="s">
        <v>698</v>
      </c>
      <c r="D945" s="196" t="s">
        <v>3703</v>
      </c>
      <c r="E945" s="198"/>
      <c r="F945" s="199">
        <f>IF(D945 &lt;&gt; "",VLOOKUP(D945,'Parâmetro - Portes e Uco'!$A$13:$E$54,3,0),"")</f>
        <v>3046.9697611578599</v>
      </c>
      <c r="G945" s="200">
        <v>6</v>
      </c>
      <c r="H945" s="199">
        <f>VLOOKUP(G945,'Parâmetro - Portes e Uco'!$B$19:$E$46,4,0)</f>
        <v>1425.4</v>
      </c>
      <c r="I945" s="196"/>
      <c r="J945" s="202">
        <v>0</v>
      </c>
      <c r="K945" s="202"/>
      <c r="L945" s="203"/>
      <c r="M945" s="204"/>
      <c r="N945" s="199"/>
      <c r="O945" s="201">
        <v>2</v>
      </c>
      <c r="P945" s="199">
        <f t="shared" si="52"/>
        <v>1523.48488057893</v>
      </c>
      <c r="Q945" s="205">
        <f t="shared" si="53"/>
        <v>5995.8546417367897</v>
      </c>
    </row>
    <row r="946" spans="1:17" x14ac:dyDescent="0.25">
      <c r="A946" s="207" t="s">
        <v>4754</v>
      </c>
      <c r="B946" s="196">
        <v>30701031</v>
      </c>
      <c r="C946" s="197" t="s">
        <v>699</v>
      </c>
      <c r="D946" s="196" t="s">
        <v>3702</v>
      </c>
      <c r="E946" s="198"/>
      <c r="F946" s="199">
        <f>IF(D946 &lt;&gt; "",VLOOKUP(D946,'Parâmetro - Portes e Uco'!$A$13:$E$54,3,0),"")</f>
        <v>2768.286315908254</v>
      </c>
      <c r="G946" s="200">
        <v>6</v>
      </c>
      <c r="H946" s="199">
        <f>VLOOKUP(G946,'Parâmetro - Portes e Uco'!$B$19:$E$46,4,0)</f>
        <v>1425.4</v>
      </c>
      <c r="I946" s="196"/>
      <c r="J946" s="202">
        <v>0</v>
      </c>
      <c r="K946" s="202"/>
      <c r="L946" s="203"/>
      <c r="M946" s="204"/>
      <c r="N946" s="199"/>
      <c r="O946" s="201">
        <v>2</v>
      </c>
      <c r="P946" s="199">
        <f t="shared" si="52"/>
        <v>1384.143157954127</v>
      </c>
      <c r="Q946" s="205">
        <f t="shared" si="53"/>
        <v>5577.8294738623808</v>
      </c>
    </row>
    <row r="947" spans="1:17" x14ac:dyDescent="0.25">
      <c r="A947" s="207" t="s">
        <v>4754</v>
      </c>
      <c r="B947" s="196">
        <v>30701040</v>
      </c>
      <c r="C947" s="197" t="s">
        <v>700</v>
      </c>
      <c r="D947" s="196" t="s">
        <v>3702</v>
      </c>
      <c r="E947" s="198"/>
      <c r="F947" s="199">
        <f>IF(D947 &lt;&gt; "",VLOOKUP(D947,'Parâmetro - Portes e Uco'!$A$13:$E$54,3,0),"")</f>
        <v>2768.286315908254</v>
      </c>
      <c r="G947" s="200">
        <v>6</v>
      </c>
      <c r="H947" s="199">
        <f>VLOOKUP(G947,'Parâmetro - Portes e Uco'!$B$19:$E$46,4,0)</f>
        <v>1425.4</v>
      </c>
      <c r="I947" s="196"/>
      <c r="J947" s="202">
        <v>0</v>
      </c>
      <c r="K947" s="202"/>
      <c r="L947" s="203"/>
      <c r="M947" s="204"/>
      <c r="N947" s="199"/>
      <c r="O947" s="201">
        <v>2</v>
      </c>
      <c r="P947" s="199">
        <f t="shared" si="52"/>
        <v>1384.143157954127</v>
      </c>
      <c r="Q947" s="205">
        <f t="shared" si="53"/>
        <v>5577.8294738623808</v>
      </c>
    </row>
    <row r="948" spans="1:17" x14ac:dyDescent="0.25">
      <c r="A948" s="207" t="s">
        <v>4754</v>
      </c>
      <c r="B948" s="196">
        <v>30701058</v>
      </c>
      <c r="C948" s="197" t="s">
        <v>701</v>
      </c>
      <c r="D948" s="196" t="s">
        <v>3702</v>
      </c>
      <c r="E948" s="198"/>
      <c r="F948" s="199">
        <f>IF(D948 &lt;&gt; "",VLOOKUP(D948,'Parâmetro - Portes e Uco'!$A$13:$E$54,3,0),"")</f>
        <v>2768.286315908254</v>
      </c>
      <c r="G948" s="200">
        <v>6</v>
      </c>
      <c r="H948" s="199">
        <f>VLOOKUP(G948,'Parâmetro - Portes e Uco'!$B$19:$E$46,4,0)</f>
        <v>1425.4</v>
      </c>
      <c r="I948" s="196"/>
      <c r="J948" s="202">
        <v>0</v>
      </c>
      <c r="K948" s="202"/>
      <c r="L948" s="203"/>
      <c r="M948" s="204"/>
      <c r="N948" s="199"/>
      <c r="O948" s="201">
        <v>2</v>
      </c>
      <c r="P948" s="199">
        <f t="shared" si="52"/>
        <v>1384.143157954127</v>
      </c>
      <c r="Q948" s="205">
        <f t="shared" si="53"/>
        <v>5577.8294738623808</v>
      </c>
    </row>
    <row r="949" spans="1:17" ht="45" x14ac:dyDescent="0.25">
      <c r="A949" s="207" t="s">
        <v>4754</v>
      </c>
      <c r="B949" s="196">
        <v>30701066</v>
      </c>
      <c r="C949" s="197" t="s">
        <v>702</v>
      </c>
      <c r="D949" s="196" t="s">
        <v>3702</v>
      </c>
      <c r="E949" s="198"/>
      <c r="F949" s="199">
        <f>IF(D949 &lt;&gt; "",VLOOKUP(D949,'Parâmetro - Portes e Uco'!$A$13:$E$54,3,0),"")</f>
        <v>2768.286315908254</v>
      </c>
      <c r="G949" s="200">
        <v>5</v>
      </c>
      <c r="H949" s="199">
        <f>VLOOKUP(G949,'Parâmetro - Portes e Uco'!$B$19:$E$46,4,0)</f>
        <v>1021.47</v>
      </c>
      <c r="I949" s="196"/>
      <c r="J949" s="202">
        <v>0</v>
      </c>
      <c r="K949" s="202"/>
      <c r="L949" s="203"/>
      <c r="M949" s="204"/>
      <c r="N949" s="199"/>
      <c r="O949" s="201">
        <v>2</v>
      </c>
      <c r="P949" s="199">
        <f t="shared" si="52"/>
        <v>1384.143157954127</v>
      </c>
      <c r="Q949" s="205">
        <f t="shared" si="53"/>
        <v>5173.8994738623805</v>
      </c>
    </row>
    <row r="950" spans="1:17" x14ac:dyDescent="0.25">
      <c r="A950" s="207" t="s">
        <v>4754</v>
      </c>
      <c r="B950" s="196">
        <v>30701074</v>
      </c>
      <c r="C950" s="197" t="s">
        <v>703</v>
      </c>
      <c r="D950" s="196" t="s">
        <v>3698</v>
      </c>
      <c r="E950" s="198"/>
      <c r="F950" s="199">
        <f>IF(D950 &lt;&gt; "",VLOOKUP(D950,'Parâmetro - Portes e Uco'!$A$13:$E$54,3,0),"")</f>
        <v>2259.6297059292551</v>
      </c>
      <c r="G950" s="200">
        <v>5</v>
      </c>
      <c r="H950" s="199">
        <f>VLOOKUP(G950,'Parâmetro - Portes e Uco'!$B$19:$E$46,4,0)</f>
        <v>1021.47</v>
      </c>
      <c r="I950" s="196"/>
      <c r="J950" s="202">
        <v>0</v>
      </c>
      <c r="K950" s="202"/>
      <c r="L950" s="203"/>
      <c r="M950" s="204"/>
      <c r="N950" s="199"/>
      <c r="O950" s="201">
        <v>1</v>
      </c>
      <c r="P950" s="199">
        <f>F950*30%</f>
        <v>677.88891177877656</v>
      </c>
      <c r="Q950" s="205">
        <f t="shared" si="53"/>
        <v>3958.9886177080316</v>
      </c>
    </row>
    <row r="951" spans="1:17" x14ac:dyDescent="0.25">
      <c r="A951" s="207" t="s">
        <v>4754</v>
      </c>
      <c r="B951" s="196">
        <v>30701082</v>
      </c>
      <c r="C951" s="197" t="s">
        <v>704</v>
      </c>
      <c r="D951" s="196" t="s">
        <v>3702</v>
      </c>
      <c r="E951" s="198"/>
      <c r="F951" s="199">
        <f>IF(D951 &lt;&gt; "",VLOOKUP(D951,'Parâmetro - Portes e Uco'!$A$13:$E$54,3,0),"")</f>
        <v>2768.286315908254</v>
      </c>
      <c r="G951" s="200">
        <v>6</v>
      </c>
      <c r="H951" s="199">
        <f>VLOOKUP(G951,'Parâmetro - Portes e Uco'!$B$19:$E$46,4,0)</f>
        <v>1425.4</v>
      </c>
      <c r="I951" s="196"/>
      <c r="J951" s="202">
        <v>0</v>
      </c>
      <c r="K951" s="202"/>
      <c r="L951" s="203"/>
      <c r="M951" s="204"/>
      <c r="N951" s="199"/>
      <c r="O951" s="201">
        <v>2</v>
      </c>
      <c r="P951" s="199">
        <f t="shared" ref="P951:P957" si="54">(F951*30%)+(F951*20%)</f>
        <v>1384.143157954127</v>
      </c>
      <c r="Q951" s="205">
        <f t="shared" si="53"/>
        <v>5577.8294738623808</v>
      </c>
    </row>
    <row r="952" spans="1:17" x14ac:dyDescent="0.25">
      <c r="A952" s="207" t="s">
        <v>4754</v>
      </c>
      <c r="B952" s="196">
        <v>30701090</v>
      </c>
      <c r="C952" s="197" t="s">
        <v>705</v>
      </c>
      <c r="D952" s="196" t="s">
        <v>3702</v>
      </c>
      <c r="E952" s="198"/>
      <c r="F952" s="199">
        <f>IF(D952 &lt;&gt; "",VLOOKUP(D952,'Parâmetro - Portes e Uco'!$A$13:$E$54,3,0),"")</f>
        <v>2768.286315908254</v>
      </c>
      <c r="G952" s="200">
        <v>6</v>
      </c>
      <c r="H952" s="199">
        <f>VLOOKUP(G952,'Parâmetro - Portes e Uco'!$B$19:$E$46,4,0)</f>
        <v>1425.4</v>
      </c>
      <c r="I952" s="196"/>
      <c r="J952" s="202">
        <v>0</v>
      </c>
      <c r="K952" s="202"/>
      <c r="L952" s="203"/>
      <c r="M952" s="204"/>
      <c r="N952" s="199"/>
      <c r="O952" s="201">
        <v>2</v>
      </c>
      <c r="P952" s="199">
        <f t="shared" si="54"/>
        <v>1384.143157954127</v>
      </c>
      <c r="Q952" s="205">
        <f t="shared" si="53"/>
        <v>5577.8294738623808</v>
      </c>
    </row>
    <row r="953" spans="1:17" x14ac:dyDescent="0.25">
      <c r="A953" s="207" t="s">
        <v>4754</v>
      </c>
      <c r="B953" s="196">
        <v>30701104</v>
      </c>
      <c r="C953" s="197" t="s">
        <v>706</v>
      </c>
      <c r="D953" s="196" t="s">
        <v>3698</v>
      </c>
      <c r="E953" s="198"/>
      <c r="F953" s="199">
        <f>IF(D953 &lt;&gt; "",VLOOKUP(D953,'Parâmetro - Portes e Uco'!$A$13:$E$54,3,0),"")</f>
        <v>2259.6297059292551</v>
      </c>
      <c r="G953" s="200">
        <v>6</v>
      </c>
      <c r="H953" s="199">
        <f>VLOOKUP(G953,'Parâmetro - Portes e Uco'!$B$19:$E$46,4,0)</f>
        <v>1425.4</v>
      </c>
      <c r="I953" s="196"/>
      <c r="J953" s="202">
        <v>0</v>
      </c>
      <c r="K953" s="202"/>
      <c r="L953" s="203"/>
      <c r="M953" s="204"/>
      <c r="N953" s="199"/>
      <c r="O953" s="201">
        <v>2</v>
      </c>
      <c r="P953" s="199">
        <f t="shared" si="54"/>
        <v>1129.8148529646276</v>
      </c>
      <c r="Q953" s="205">
        <f t="shared" si="53"/>
        <v>4814.844558893883</v>
      </c>
    </row>
    <row r="954" spans="1:17" x14ac:dyDescent="0.25">
      <c r="A954" s="207" t="s">
        <v>4754</v>
      </c>
      <c r="B954" s="196">
        <v>30701112</v>
      </c>
      <c r="C954" s="197" t="s">
        <v>707</v>
      </c>
      <c r="D954" s="196" t="s">
        <v>3698</v>
      </c>
      <c r="E954" s="198"/>
      <c r="F954" s="199">
        <f>IF(D954 &lt;&gt; "",VLOOKUP(D954,'Parâmetro - Portes e Uco'!$A$13:$E$54,3,0),"")</f>
        <v>2259.6297059292551</v>
      </c>
      <c r="G954" s="200">
        <v>6</v>
      </c>
      <c r="H954" s="199">
        <f>VLOOKUP(G954,'Parâmetro - Portes e Uco'!$B$19:$E$46,4,0)</f>
        <v>1425.4</v>
      </c>
      <c r="I954" s="196"/>
      <c r="J954" s="202">
        <v>0</v>
      </c>
      <c r="K954" s="202"/>
      <c r="L954" s="203"/>
      <c r="M954" s="204"/>
      <c r="N954" s="199"/>
      <c r="O954" s="201">
        <v>2</v>
      </c>
      <c r="P954" s="199">
        <f t="shared" si="54"/>
        <v>1129.8148529646276</v>
      </c>
      <c r="Q954" s="205">
        <f t="shared" si="53"/>
        <v>4814.844558893883</v>
      </c>
    </row>
    <row r="955" spans="1:17" x14ac:dyDescent="0.25">
      <c r="A955" s="207" t="s">
        <v>4754</v>
      </c>
      <c r="B955" s="196">
        <v>30701120</v>
      </c>
      <c r="C955" s="197" t="s">
        <v>708</v>
      </c>
      <c r="D955" s="196" t="s">
        <v>3702</v>
      </c>
      <c r="E955" s="198"/>
      <c r="F955" s="199">
        <f>IF(D955 &lt;&gt; "",VLOOKUP(D955,'Parâmetro - Portes e Uco'!$A$13:$E$54,3,0),"")</f>
        <v>2768.286315908254</v>
      </c>
      <c r="G955" s="200">
        <v>6</v>
      </c>
      <c r="H955" s="199">
        <f>VLOOKUP(G955,'Parâmetro - Portes e Uco'!$B$19:$E$46,4,0)</f>
        <v>1425.4</v>
      </c>
      <c r="I955" s="196"/>
      <c r="J955" s="202">
        <v>0</v>
      </c>
      <c r="K955" s="202"/>
      <c r="L955" s="203"/>
      <c r="M955" s="204"/>
      <c r="N955" s="199"/>
      <c r="O955" s="201">
        <v>2</v>
      </c>
      <c r="P955" s="199">
        <f t="shared" si="54"/>
        <v>1384.143157954127</v>
      </c>
      <c r="Q955" s="205">
        <f t="shared" si="53"/>
        <v>5577.8294738623808</v>
      </c>
    </row>
    <row r="956" spans="1:17" x14ac:dyDescent="0.25">
      <c r="A956" s="207" t="s">
        <v>4754</v>
      </c>
      <c r="B956" s="196">
        <v>30701139</v>
      </c>
      <c r="C956" s="197" t="s">
        <v>709</v>
      </c>
      <c r="D956" s="196" t="s">
        <v>3698</v>
      </c>
      <c r="E956" s="198"/>
      <c r="F956" s="199">
        <f>IF(D956 &lt;&gt; "",VLOOKUP(D956,'Parâmetro - Portes e Uco'!$A$13:$E$54,3,0),"")</f>
        <v>2259.6297059292551</v>
      </c>
      <c r="G956" s="200">
        <v>6</v>
      </c>
      <c r="H956" s="199">
        <f>VLOOKUP(G956,'Parâmetro - Portes e Uco'!$B$19:$E$46,4,0)</f>
        <v>1425.4</v>
      </c>
      <c r="I956" s="196"/>
      <c r="J956" s="202">
        <v>0</v>
      </c>
      <c r="K956" s="202"/>
      <c r="L956" s="203"/>
      <c r="M956" s="204"/>
      <c r="N956" s="199"/>
      <c r="O956" s="201">
        <v>2</v>
      </c>
      <c r="P956" s="199">
        <f t="shared" si="54"/>
        <v>1129.8148529646276</v>
      </c>
      <c r="Q956" s="205">
        <f t="shared" si="53"/>
        <v>4814.844558893883</v>
      </c>
    </row>
    <row r="957" spans="1:17" ht="45" x14ac:dyDescent="0.25">
      <c r="A957" s="207" t="s">
        <v>4754</v>
      </c>
      <c r="B957" s="196">
        <v>30701147</v>
      </c>
      <c r="C957" s="197" t="s">
        <v>710</v>
      </c>
      <c r="D957" s="196" t="s">
        <v>3698</v>
      </c>
      <c r="E957" s="198"/>
      <c r="F957" s="199">
        <f>IF(D957 &lt;&gt; "",VLOOKUP(D957,'Parâmetro - Portes e Uco'!$A$13:$E$54,3,0),"")</f>
        <v>2259.6297059292551</v>
      </c>
      <c r="G957" s="200">
        <v>6</v>
      </c>
      <c r="H957" s="199">
        <f>VLOOKUP(G957,'Parâmetro - Portes e Uco'!$B$19:$E$46,4,0)</f>
        <v>1425.4</v>
      </c>
      <c r="I957" s="196"/>
      <c r="J957" s="202">
        <v>0</v>
      </c>
      <c r="K957" s="202"/>
      <c r="L957" s="203"/>
      <c r="M957" s="204"/>
      <c r="N957" s="199"/>
      <c r="O957" s="201">
        <v>2</v>
      </c>
      <c r="P957" s="199">
        <f t="shared" si="54"/>
        <v>1129.8148529646276</v>
      </c>
      <c r="Q957" s="205">
        <f t="shared" si="53"/>
        <v>4814.844558893883</v>
      </c>
    </row>
    <row r="958" spans="1:17" ht="30" x14ac:dyDescent="0.25">
      <c r="A958" s="207" t="s">
        <v>4754</v>
      </c>
      <c r="B958" s="196">
        <v>30701155</v>
      </c>
      <c r="C958" s="197" t="s">
        <v>711</v>
      </c>
      <c r="D958" s="196" t="s">
        <v>3698</v>
      </c>
      <c r="E958" s="198"/>
      <c r="F958" s="199">
        <f>IF(D958 &lt;&gt; "",VLOOKUP(D958,'Parâmetro - Portes e Uco'!$A$13:$E$54,3,0),"")</f>
        <v>2259.6297059292551</v>
      </c>
      <c r="G958" s="200">
        <v>5</v>
      </c>
      <c r="H958" s="199">
        <f>VLOOKUP(G958,'Parâmetro - Portes e Uco'!$B$19:$E$46,4,0)</f>
        <v>1021.47</v>
      </c>
      <c r="I958" s="196"/>
      <c r="J958" s="202">
        <v>0</v>
      </c>
      <c r="K958" s="202"/>
      <c r="L958" s="203"/>
      <c r="M958" s="204"/>
      <c r="N958" s="199"/>
      <c r="O958" s="201">
        <v>1</v>
      </c>
      <c r="P958" s="199">
        <f>F958*30%</f>
        <v>677.88891177877656</v>
      </c>
      <c r="Q958" s="205">
        <f t="shared" si="53"/>
        <v>3958.9886177080316</v>
      </c>
    </row>
    <row r="959" spans="1:17" x14ac:dyDescent="0.25">
      <c r="A959" s="207" t="s">
        <v>4754</v>
      </c>
      <c r="B959" s="196">
        <v>30701163</v>
      </c>
      <c r="C959" s="197" t="s">
        <v>712</v>
      </c>
      <c r="D959" s="196" t="s">
        <v>3698</v>
      </c>
      <c r="E959" s="198"/>
      <c r="F959" s="199">
        <f>IF(D959 &lt;&gt; "",VLOOKUP(D959,'Parâmetro - Portes e Uco'!$A$13:$E$54,3,0),"")</f>
        <v>2259.6297059292551</v>
      </c>
      <c r="G959" s="200">
        <v>6</v>
      </c>
      <c r="H959" s="199">
        <f>VLOOKUP(G959,'Parâmetro - Portes e Uco'!$B$19:$E$46,4,0)</f>
        <v>1425.4</v>
      </c>
      <c r="I959" s="196"/>
      <c r="J959" s="202">
        <v>0</v>
      </c>
      <c r="K959" s="202"/>
      <c r="L959" s="203"/>
      <c r="M959" s="204"/>
      <c r="N959" s="199"/>
      <c r="O959" s="201">
        <v>2</v>
      </c>
      <c r="P959" s="199">
        <f>(F959*30%)+(F959*20%)</f>
        <v>1129.8148529646276</v>
      </c>
      <c r="Q959" s="205">
        <f t="shared" si="53"/>
        <v>4814.844558893883</v>
      </c>
    </row>
    <row r="960" spans="1:17" x14ac:dyDescent="0.25">
      <c r="A960" s="207" t="s">
        <v>4754</v>
      </c>
      <c r="B960" s="196">
        <v>30701171</v>
      </c>
      <c r="C960" s="197" t="s">
        <v>713</v>
      </c>
      <c r="D960" s="196" t="s">
        <v>3702</v>
      </c>
      <c r="E960" s="198"/>
      <c r="F960" s="199">
        <f>IF(D960 &lt;&gt; "",VLOOKUP(D960,'Parâmetro - Portes e Uco'!$A$13:$E$54,3,0),"")</f>
        <v>2768.286315908254</v>
      </c>
      <c r="G960" s="200">
        <v>6</v>
      </c>
      <c r="H960" s="199">
        <f>VLOOKUP(G960,'Parâmetro - Portes e Uco'!$B$19:$E$46,4,0)</f>
        <v>1425.4</v>
      </c>
      <c r="I960" s="196"/>
      <c r="J960" s="202">
        <v>0</v>
      </c>
      <c r="K960" s="202"/>
      <c r="L960" s="203"/>
      <c r="M960" s="204"/>
      <c r="N960" s="199"/>
      <c r="O960" s="201">
        <v>2</v>
      </c>
      <c r="P960" s="199">
        <f>(F960*30%)+(F960*20%)</f>
        <v>1384.143157954127</v>
      </c>
      <c r="Q960" s="205">
        <f t="shared" si="53"/>
        <v>5577.8294738623808</v>
      </c>
    </row>
    <row r="961" spans="1:17" x14ac:dyDescent="0.25">
      <c r="A961" s="207" t="s">
        <v>4754</v>
      </c>
      <c r="B961" s="196">
        <v>30701180</v>
      </c>
      <c r="C961" s="197" t="s">
        <v>714</v>
      </c>
      <c r="D961" s="196" t="s">
        <v>3702</v>
      </c>
      <c r="E961" s="198"/>
      <c r="F961" s="199">
        <f>IF(D961 &lt;&gt; "",VLOOKUP(D961,'Parâmetro - Portes e Uco'!$A$13:$E$54,3,0),"")</f>
        <v>2768.286315908254</v>
      </c>
      <c r="G961" s="200">
        <v>6</v>
      </c>
      <c r="H961" s="199">
        <f>VLOOKUP(G961,'Parâmetro - Portes e Uco'!$B$19:$E$46,4,0)</f>
        <v>1425.4</v>
      </c>
      <c r="I961" s="196"/>
      <c r="J961" s="202">
        <v>0</v>
      </c>
      <c r="K961" s="202"/>
      <c r="L961" s="203"/>
      <c r="M961" s="204"/>
      <c r="N961" s="199"/>
      <c r="O961" s="201">
        <v>2</v>
      </c>
      <c r="P961" s="199">
        <f>(F961*30%)+(F961*20%)</f>
        <v>1384.143157954127</v>
      </c>
      <c r="Q961" s="205">
        <f t="shared" si="53"/>
        <v>5577.8294738623808</v>
      </c>
    </row>
    <row r="962" spans="1:17" ht="30" x14ac:dyDescent="0.25">
      <c r="A962" s="207" t="s">
        <v>4754</v>
      </c>
      <c r="B962" s="196">
        <v>30701198</v>
      </c>
      <c r="C962" s="197" t="s">
        <v>715</v>
      </c>
      <c r="D962" s="196" t="s">
        <v>3703</v>
      </c>
      <c r="E962" s="198"/>
      <c r="F962" s="199">
        <f>IF(D962 &lt;&gt; "",VLOOKUP(D962,'Parâmetro - Portes e Uco'!$A$13:$E$54,3,0),"")</f>
        <v>3046.9697611578599</v>
      </c>
      <c r="G962" s="200">
        <v>6</v>
      </c>
      <c r="H962" s="199">
        <f>VLOOKUP(G962,'Parâmetro - Portes e Uco'!$B$19:$E$46,4,0)</f>
        <v>1425.4</v>
      </c>
      <c r="I962" s="196"/>
      <c r="J962" s="202">
        <v>0</v>
      </c>
      <c r="K962" s="202"/>
      <c r="L962" s="203"/>
      <c r="M962" s="204"/>
      <c r="N962" s="199"/>
      <c r="O962" s="201">
        <v>3</v>
      </c>
      <c r="P962" s="223">
        <f>(F962*30%)+(F962*20%)+(F962*20%)</f>
        <v>2132.878832810502</v>
      </c>
      <c r="Q962" s="205">
        <f t="shared" si="53"/>
        <v>6605.248593968362</v>
      </c>
    </row>
    <row r="963" spans="1:17" ht="45" x14ac:dyDescent="0.25">
      <c r="A963" s="207" t="s">
        <v>4754</v>
      </c>
      <c r="B963" s="196">
        <v>30701201</v>
      </c>
      <c r="C963" s="197" t="s">
        <v>723</v>
      </c>
      <c r="D963" s="196" t="s">
        <v>3683</v>
      </c>
      <c r="E963" s="198"/>
      <c r="F963" s="199">
        <f>IF(D963 &lt;&gt; "",VLOOKUP(D963,'Parâmetro - Portes e Uco'!$A$13:$E$54,3,0),"")</f>
        <v>908.21273779689443</v>
      </c>
      <c r="G963" s="200">
        <v>4</v>
      </c>
      <c r="H963" s="199">
        <f>VLOOKUP(G963,'Parâmetro - Portes e Uco'!$B$19:$E$46,4,0)</f>
        <v>660.37</v>
      </c>
      <c r="I963" s="196"/>
      <c r="J963" s="202">
        <v>0</v>
      </c>
      <c r="K963" s="202"/>
      <c r="L963" s="203"/>
      <c r="M963" s="204"/>
      <c r="N963" s="199"/>
      <c r="O963" s="201">
        <v>2</v>
      </c>
      <c r="P963" s="199">
        <f>(F963*30%)+(F963*20%)</f>
        <v>454.10636889844722</v>
      </c>
      <c r="Q963" s="205">
        <f t="shared" si="53"/>
        <v>2022.6891066953417</v>
      </c>
    </row>
    <row r="964" spans="1:17" ht="30" x14ac:dyDescent="0.25">
      <c r="A964" s="207" t="s">
        <v>4754</v>
      </c>
      <c r="B964" s="196">
        <v>30701210</v>
      </c>
      <c r="C964" s="197" t="s">
        <v>724</v>
      </c>
      <c r="D964" s="196" t="s">
        <v>3703</v>
      </c>
      <c r="E964" s="198"/>
      <c r="F964" s="199">
        <f>IF(D964 &lt;&gt; "",VLOOKUP(D964,'Parâmetro - Portes e Uco'!$A$13:$E$54,3,0),"")</f>
        <v>3046.9697611578599</v>
      </c>
      <c r="G964" s="200">
        <v>6</v>
      </c>
      <c r="H964" s="199">
        <f>VLOOKUP(G964,'Parâmetro - Portes e Uco'!$B$19:$E$46,4,0)</f>
        <v>1425.4</v>
      </c>
      <c r="I964" s="196"/>
      <c r="J964" s="202">
        <v>0</v>
      </c>
      <c r="K964" s="202"/>
      <c r="L964" s="203"/>
      <c r="M964" s="204"/>
      <c r="N964" s="199"/>
      <c r="O964" s="201">
        <v>3</v>
      </c>
      <c r="P964" s="223">
        <f>(F964*30%)+(F964*20%)+(F964*20%)</f>
        <v>2132.878832810502</v>
      </c>
      <c r="Q964" s="205">
        <f t="shared" si="53"/>
        <v>6605.248593968362</v>
      </c>
    </row>
    <row r="965" spans="1:17" ht="15" customHeight="1" x14ac:dyDescent="0.25">
      <c r="A965" s="206"/>
      <c r="B965" s="224">
        <v>30702003</v>
      </c>
      <c r="C965" s="316" t="s">
        <v>3807</v>
      </c>
      <c r="D965" s="317"/>
      <c r="E965" s="317"/>
      <c r="F965" s="317"/>
      <c r="G965" s="317"/>
      <c r="H965" s="317"/>
      <c r="I965" s="317"/>
      <c r="J965" s="317"/>
      <c r="K965" s="317"/>
      <c r="L965" s="317"/>
      <c r="M965" s="317"/>
      <c r="N965" s="317"/>
      <c r="O965" s="317"/>
      <c r="P965" s="317"/>
      <c r="Q965" s="318"/>
    </row>
    <row r="966" spans="1:17" ht="30" x14ac:dyDescent="0.25">
      <c r="A966" s="207" t="s">
        <v>4754</v>
      </c>
      <c r="B966" s="196">
        <v>30702011</v>
      </c>
      <c r="C966" s="197" t="s">
        <v>716</v>
      </c>
      <c r="D966" s="196" t="s">
        <v>3702</v>
      </c>
      <c r="E966" s="198"/>
      <c r="F966" s="199">
        <f>IF(D966 &lt;&gt; "",VLOOKUP(D966,'Parâmetro - Portes e Uco'!$A$13:$E$54,3,0),"")</f>
        <v>2768.286315908254</v>
      </c>
      <c r="G966" s="200">
        <v>6</v>
      </c>
      <c r="H966" s="199">
        <f>VLOOKUP(G966,'Parâmetro - Portes e Uco'!$B$19:$E$46,4,0)</f>
        <v>1425.4</v>
      </c>
      <c r="I966" s="196"/>
      <c r="J966" s="202">
        <v>0</v>
      </c>
      <c r="K966" s="202"/>
      <c r="L966" s="203"/>
      <c r="M966" s="204"/>
      <c r="N966" s="199"/>
      <c r="O966" s="201">
        <v>2</v>
      </c>
      <c r="P966" s="199">
        <f t="shared" ref="P966:P973" si="55">(F966*30%)+(F966*20%)</f>
        <v>1384.143157954127</v>
      </c>
      <c r="Q966" s="205">
        <f t="shared" ref="Q966:Q973" si="56">F966+H966+K966+N966+P966</f>
        <v>5577.8294738623808</v>
      </c>
    </row>
    <row r="967" spans="1:17" ht="30" x14ac:dyDescent="0.25">
      <c r="A967" s="207" t="s">
        <v>4754</v>
      </c>
      <c r="B967" s="196">
        <v>30702020</v>
      </c>
      <c r="C967" s="197" t="s">
        <v>717</v>
      </c>
      <c r="D967" s="196" t="s">
        <v>3698</v>
      </c>
      <c r="E967" s="198"/>
      <c r="F967" s="199">
        <f>IF(D967 &lt;&gt; "",VLOOKUP(D967,'Parâmetro - Portes e Uco'!$A$13:$E$54,3,0),"")</f>
        <v>2259.6297059292551</v>
      </c>
      <c r="G967" s="200">
        <v>6</v>
      </c>
      <c r="H967" s="199">
        <f>VLOOKUP(G967,'Parâmetro - Portes e Uco'!$B$19:$E$46,4,0)</f>
        <v>1425.4</v>
      </c>
      <c r="I967" s="196"/>
      <c r="J967" s="202">
        <v>0</v>
      </c>
      <c r="K967" s="202"/>
      <c r="L967" s="203"/>
      <c r="M967" s="204"/>
      <c r="N967" s="199"/>
      <c r="O967" s="201">
        <v>2</v>
      </c>
      <c r="P967" s="199">
        <f t="shared" si="55"/>
        <v>1129.8148529646276</v>
      </c>
      <c r="Q967" s="205">
        <f t="shared" si="56"/>
        <v>4814.844558893883</v>
      </c>
    </row>
    <row r="968" spans="1:17" ht="30" x14ac:dyDescent="0.25">
      <c r="A968" s="207" t="s">
        <v>4754</v>
      </c>
      <c r="B968" s="196">
        <v>30702038</v>
      </c>
      <c r="C968" s="197" t="s">
        <v>718</v>
      </c>
      <c r="D968" s="196" t="s">
        <v>3698</v>
      </c>
      <c r="E968" s="198"/>
      <c r="F968" s="199">
        <f>IF(D968 &lt;&gt; "",VLOOKUP(D968,'Parâmetro - Portes e Uco'!$A$13:$E$54,3,0),"")</f>
        <v>2259.6297059292551</v>
      </c>
      <c r="G968" s="200">
        <v>6</v>
      </c>
      <c r="H968" s="199">
        <f>VLOOKUP(G968,'Parâmetro - Portes e Uco'!$B$19:$E$46,4,0)</f>
        <v>1425.4</v>
      </c>
      <c r="I968" s="196"/>
      <c r="J968" s="202">
        <v>0</v>
      </c>
      <c r="K968" s="202"/>
      <c r="L968" s="203"/>
      <c r="M968" s="204"/>
      <c r="N968" s="199"/>
      <c r="O968" s="201">
        <v>2</v>
      </c>
      <c r="P968" s="199">
        <f t="shared" si="55"/>
        <v>1129.8148529646276</v>
      </c>
      <c r="Q968" s="205">
        <f t="shared" si="56"/>
        <v>4814.844558893883</v>
      </c>
    </row>
    <row r="969" spans="1:17" ht="30" x14ac:dyDescent="0.25">
      <c r="A969" s="207" t="s">
        <v>4754</v>
      </c>
      <c r="B969" s="196">
        <v>30702046</v>
      </c>
      <c r="C969" s="197" t="s">
        <v>719</v>
      </c>
      <c r="D969" s="196" t="s">
        <v>3702</v>
      </c>
      <c r="E969" s="198"/>
      <c r="F969" s="199">
        <f>IF(D969 &lt;&gt; "",VLOOKUP(D969,'Parâmetro - Portes e Uco'!$A$13:$E$54,3,0),"")</f>
        <v>2768.286315908254</v>
      </c>
      <c r="G969" s="200">
        <v>6</v>
      </c>
      <c r="H969" s="199">
        <f>VLOOKUP(G969,'Parâmetro - Portes e Uco'!$B$19:$E$46,4,0)</f>
        <v>1425.4</v>
      </c>
      <c r="I969" s="196"/>
      <c r="J969" s="202">
        <v>0</v>
      </c>
      <c r="K969" s="202"/>
      <c r="L969" s="203"/>
      <c r="M969" s="204"/>
      <c r="N969" s="199"/>
      <c r="O969" s="201">
        <v>2</v>
      </c>
      <c r="P969" s="199">
        <f t="shared" si="55"/>
        <v>1384.143157954127</v>
      </c>
      <c r="Q969" s="205">
        <f t="shared" si="56"/>
        <v>5577.8294738623808</v>
      </c>
    </row>
    <row r="970" spans="1:17" x14ac:dyDescent="0.25">
      <c r="A970" s="207" t="s">
        <v>4754</v>
      </c>
      <c r="B970" s="196">
        <v>30702054</v>
      </c>
      <c r="C970" s="197" t="s">
        <v>720</v>
      </c>
      <c r="D970" s="196" t="s">
        <v>3702</v>
      </c>
      <c r="E970" s="198"/>
      <c r="F970" s="199">
        <f>IF(D970 &lt;&gt; "",VLOOKUP(D970,'Parâmetro - Portes e Uco'!$A$13:$E$54,3,0),"")</f>
        <v>2768.286315908254</v>
      </c>
      <c r="G970" s="200">
        <v>6</v>
      </c>
      <c r="H970" s="199">
        <f>VLOOKUP(G970,'Parâmetro - Portes e Uco'!$B$19:$E$46,4,0)</f>
        <v>1425.4</v>
      </c>
      <c r="I970" s="196"/>
      <c r="J970" s="202">
        <v>0</v>
      </c>
      <c r="K970" s="202"/>
      <c r="L970" s="203"/>
      <c r="M970" s="204"/>
      <c r="N970" s="199"/>
      <c r="O970" s="201">
        <v>2</v>
      </c>
      <c r="P970" s="199">
        <f t="shared" si="55"/>
        <v>1384.143157954127</v>
      </c>
      <c r="Q970" s="205">
        <f t="shared" si="56"/>
        <v>5577.8294738623808</v>
      </c>
    </row>
    <row r="971" spans="1:17" x14ac:dyDescent="0.25">
      <c r="A971" s="207" t="s">
        <v>4754</v>
      </c>
      <c r="B971" s="196">
        <v>30702062</v>
      </c>
      <c r="C971" s="197" t="s">
        <v>721</v>
      </c>
      <c r="D971" s="196" t="s">
        <v>3702</v>
      </c>
      <c r="E971" s="198"/>
      <c r="F971" s="199">
        <f>IF(D971 &lt;&gt; "",VLOOKUP(D971,'Parâmetro - Portes e Uco'!$A$13:$E$54,3,0),"")</f>
        <v>2768.286315908254</v>
      </c>
      <c r="G971" s="200">
        <v>6</v>
      </c>
      <c r="H971" s="199">
        <f>VLOOKUP(G971,'Parâmetro - Portes e Uco'!$B$19:$E$46,4,0)</f>
        <v>1425.4</v>
      </c>
      <c r="I971" s="196"/>
      <c r="J971" s="202">
        <v>0</v>
      </c>
      <c r="K971" s="202"/>
      <c r="L971" s="203"/>
      <c r="M971" s="204"/>
      <c r="N971" s="199"/>
      <c r="O971" s="201">
        <v>2</v>
      </c>
      <c r="P971" s="199">
        <f t="shared" si="55"/>
        <v>1384.143157954127</v>
      </c>
      <c r="Q971" s="205">
        <f t="shared" si="56"/>
        <v>5577.8294738623808</v>
      </c>
    </row>
    <row r="972" spans="1:17" ht="30" x14ac:dyDescent="0.25">
      <c r="A972" s="207" t="s">
        <v>4754</v>
      </c>
      <c r="B972" s="196">
        <v>30702070</v>
      </c>
      <c r="C972" s="197" t="s">
        <v>722</v>
      </c>
      <c r="D972" s="196" t="s">
        <v>3702</v>
      </c>
      <c r="E972" s="198"/>
      <c r="F972" s="199">
        <f>IF(D972 &lt;&gt; "",VLOOKUP(D972,'Parâmetro - Portes e Uco'!$A$13:$E$54,3,0),"")</f>
        <v>2768.286315908254</v>
      </c>
      <c r="G972" s="200">
        <v>6</v>
      </c>
      <c r="H972" s="199">
        <f>VLOOKUP(G972,'Parâmetro - Portes e Uco'!$B$19:$E$46,4,0)</f>
        <v>1425.4</v>
      </c>
      <c r="I972" s="196"/>
      <c r="J972" s="202">
        <v>0</v>
      </c>
      <c r="K972" s="202"/>
      <c r="L972" s="203"/>
      <c r="M972" s="204"/>
      <c r="N972" s="199"/>
      <c r="O972" s="201">
        <v>2</v>
      </c>
      <c r="P972" s="199">
        <f t="shared" si="55"/>
        <v>1384.143157954127</v>
      </c>
      <c r="Q972" s="205">
        <f t="shared" si="56"/>
        <v>5577.8294738623808</v>
      </c>
    </row>
    <row r="973" spans="1:17" x14ac:dyDescent="0.25">
      <c r="A973" s="207" t="s">
        <v>4754</v>
      </c>
      <c r="B973" s="196">
        <v>30702089</v>
      </c>
      <c r="C973" s="197" t="s">
        <v>725</v>
      </c>
      <c r="D973" s="196" t="s">
        <v>3698</v>
      </c>
      <c r="E973" s="198"/>
      <c r="F973" s="199">
        <f>IF(D973 &lt;&gt; "",VLOOKUP(D973,'Parâmetro - Portes e Uco'!$A$13:$E$54,3,0),"")</f>
        <v>2259.6297059292551</v>
      </c>
      <c r="G973" s="200">
        <v>6</v>
      </c>
      <c r="H973" s="199">
        <f>VLOOKUP(G973,'Parâmetro - Portes e Uco'!$B$19:$E$46,4,0)</f>
        <v>1425.4</v>
      </c>
      <c r="I973" s="196"/>
      <c r="J973" s="202">
        <v>0</v>
      </c>
      <c r="K973" s="202"/>
      <c r="L973" s="203"/>
      <c r="M973" s="204"/>
      <c r="N973" s="199"/>
      <c r="O973" s="201">
        <v>2</v>
      </c>
      <c r="P973" s="199">
        <f t="shared" si="55"/>
        <v>1129.8148529646276</v>
      </c>
      <c r="Q973" s="205">
        <f t="shared" si="56"/>
        <v>4814.844558893883</v>
      </c>
    </row>
    <row r="974" spans="1:17" ht="15" customHeight="1" x14ac:dyDescent="0.25">
      <c r="A974" s="206"/>
      <c r="B974" s="224">
        <v>30703000</v>
      </c>
      <c r="C974" s="316" t="s">
        <v>3808</v>
      </c>
      <c r="D974" s="317"/>
      <c r="E974" s="317"/>
      <c r="F974" s="317"/>
      <c r="G974" s="317"/>
      <c r="H974" s="317"/>
      <c r="I974" s="317"/>
      <c r="J974" s="317"/>
      <c r="K974" s="317"/>
      <c r="L974" s="317"/>
      <c r="M974" s="317"/>
      <c r="N974" s="317"/>
      <c r="O974" s="317"/>
      <c r="P974" s="317"/>
      <c r="Q974" s="318"/>
    </row>
    <row r="975" spans="1:17" ht="30" x14ac:dyDescent="0.25">
      <c r="A975" s="207" t="s">
        <v>4754</v>
      </c>
      <c r="B975" s="196">
        <v>30703018</v>
      </c>
      <c r="C975" s="197" t="s">
        <v>726</v>
      </c>
      <c r="D975" s="196" t="s">
        <v>3698</v>
      </c>
      <c r="E975" s="198"/>
      <c r="F975" s="199">
        <f>IF(D975 &lt;&gt; "",VLOOKUP(D975,'Parâmetro - Portes e Uco'!$A$13:$E$54,3,0),"")</f>
        <v>2259.6297059292551</v>
      </c>
      <c r="G975" s="200">
        <v>6</v>
      </c>
      <c r="H975" s="199">
        <f>VLOOKUP(G975,'Parâmetro - Portes e Uco'!$B$19:$E$46,4,0)</f>
        <v>1425.4</v>
      </c>
      <c r="I975" s="196"/>
      <c r="J975" s="202">
        <v>0</v>
      </c>
      <c r="K975" s="202"/>
      <c r="L975" s="203"/>
      <c r="M975" s="204"/>
      <c r="N975" s="199"/>
      <c r="O975" s="201">
        <v>2</v>
      </c>
      <c r="P975" s="199">
        <f>(F975*30%)+(F975*20%)</f>
        <v>1129.8148529646276</v>
      </c>
      <c r="Q975" s="205">
        <f t="shared" ref="Q975:Q992" si="57">F975+H975+K975+N975+P975</f>
        <v>4814.844558893883</v>
      </c>
    </row>
    <row r="976" spans="1:17" ht="45" x14ac:dyDescent="0.25">
      <c r="A976" s="207" t="s">
        <v>4754</v>
      </c>
      <c r="B976" s="196">
        <v>30703026</v>
      </c>
      <c r="C976" s="197" t="s">
        <v>727</v>
      </c>
      <c r="D976" s="196" t="s">
        <v>3694</v>
      </c>
      <c r="E976" s="198"/>
      <c r="F976" s="199">
        <f>IF(D976 &lt;&gt; "",VLOOKUP(D976,'Parâmetro - Portes e Uco'!$A$13:$E$54,3,0),"")</f>
        <v>1324.5505130037554</v>
      </c>
      <c r="G976" s="200">
        <v>6</v>
      </c>
      <c r="H976" s="199">
        <f>VLOOKUP(G976,'Parâmetro - Portes e Uco'!$B$19:$E$46,4,0)</f>
        <v>1425.4</v>
      </c>
      <c r="I976" s="196"/>
      <c r="J976" s="202">
        <v>0</v>
      </c>
      <c r="K976" s="202"/>
      <c r="L976" s="203"/>
      <c r="M976" s="204"/>
      <c r="N976" s="199"/>
      <c r="O976" s="201">
        <v>1</v>
      </c>
      <c r="P976" s="199">
        <f>F976*30%</f>
        <v>397.36515390112663</v>
      </c>
      <c r="Q976" s="205">
        <f t="shared" si="57"/>
        <v>3147.3156669048822</v>
      </c>
    </row>
    <row r="977" spans="1:17" ht="45" x14ac:dyDescent="0.25">
      <c r="A977" s="207" t="s">
        <v>4754</v>
      </c>
      <c r="B977" s="196">
        <v>30703034</v>
      </c>
      <c r="C977" s="197" t="s">
        <v>728</v>
      </c>
      <c r="D977" s="196" t="s">
        <v>3685</v>
      </c>
      <c r="E977" s="198"/>
      <c r="F977" s="199">
        <f>IF(D977 &lt;&gt; "",VLOOKUP(D977,'Parâmetro - Portes e Uco'!$A$13:$E$54,3,0),"")</f>
        <v>1233.8795226335199</v>
      </c>
      <c r="G977" s="200">
        <v>5</v>
      </c>
      <c r="H977" s="199">
        <f>VLOOKUP(G977,'Parâmetro - Portes e Uco'!$B$19:$E$46,4,0)</f>
        <v>1021.47</v>
      </c>
      <c r="I977" s="196"/>
      <c r="J977" s="202">
        <v>0</v>
      </c>
      <c r="K977" s="202"/>
      <c r="L977" s="203"/>
      <c r="M977" s="204"/>
      <c r="N977" s="199"/>
      <c r="O977" s="201">
        <v>1</v>
      </c>
      <c r="P977" s="199">
        <f>F977*30%</f>
        <v>370.16385679005595</v>
      </c>
      <c r="Q977" s="205">
        <f t="shared" si="57"/>
        <v>2625.5133794235758</v>
      </c>
    </row>
    <row r="978" spans="1:17" ht="30" x14ac:dyDescent="0.25">
      <c r="A978" s="207" t="s">
        <v>4754</v>
      </c>
      <c r="B978" s="196">
        <v>30703042</v>
      </c>
      <c r="C978" s="197" t="s">
        <v>729</v>
      </c>
      <c r="D978" s="196" t="s">
        <v>3704</v>
      </c>
      <c r="E978" s="198"/>
      <c r="F978" s="199">
        <f>IF(D978 &lt;&gt; "",VLOOKUP(D978,'Parâmetro - Portes e Uco'!$A$13:$E$54,3,0),"")</f>
        <v>2101.818943247938</v>
      </c>
      <c r="G978" s="200">
        <v>6</v>
      </c>
      <c r="H978" s="199">
        <f>VLOOKUP(G978,'Parâmetro - Portes e Uco'!$B$19:$E$46,4,0)</f>
        <v>1425.4</v>
      </c>
      <c r="I978" s="196"/>
      <c r="J978" s="202">
        <v>0</v>
      </c>
      <c r="K978" s="202"/>
      <c r="L978" s="203"/>
      <c r="M978" s="204"/>
      <c r="N978" s="199"/>
      <c r="O978" s="201">
        <v>2</v>
      </c>
      <c r="P978" s="199">
        <f>(F978*30%)+(F978*20%)</f>
        <v>1050.909471623969</v>
      </c>
      <c r="Q978" s="205">
        <f t="shared" si="57"/>
        <v>4578.1284148719069</v>
      </c>
    </row>
    <row r="979" spans="1:17" ht="30" x14ac:dyDescent="0.25">
      <c r="A979" s="207" t="s">
        <v>4754</v>
      </c>
      <c r="B979" s="196">
        <v>30703050</v>
      </c>
      <c r="C979" s="197" t="s">
        <v>716</v>
      </c>
      <c r="D979" s="196" t="s">
        <v>3698</v>
      </c>
      <c r="E979" s="198"/>
      <c r="F979" s="199">
        <f>IF(D979 &lt;&gt; "",VLOOKUP(D979,'Parâmetro - Portes e Uco'!$A$13:$E$54,3,0),"")</f>
        <v>2259.6297059292551</v>
      </c>
      <c r="G979" s="200">
        <v>6</v>
      </c>
      <c r="H979" s="199">
        <f>VLOOKUP(G979,'Parâmetro - Portes e Uco'!$B$19:$E$46,4,0)</f>
        <v>1425.4</v>
      </c>
      <c r="I979" s="196"/>
      <c r="J979" s="202">
        <v>0</v>
      </c>
      <c r="K979" s="202"/>
      <c r="L979" s="203"/>
      <c r="M979" s="204"/>
      <c r="N979" s="199"/>
      <c r="O979" s="201">
        <v>2</v>
      </c>
      <c r="P979" s="199">
        <f>(F979*30%)+(F979*20%)</f>
        <v>1129.8148529646276</v>
      </c>
      <c r="Q979" s="205">
        <f t="shared" si="57"/>
        <v>4814.844558893883</v>
      </c>
    </row>
    <row r="980" spans="1:17" ht="30" x14ac:dyDescent="0.25">
      <c r="A980" s="207" t="s">
        <v>4754</v>
      </c>
      <c r="B980" s="196">
        <v>30703069</v>
      </c>
      <c r="C980" s="197" t="s">
        <v>730</v>
      </c>
      <c r="D980" s="196" t="s">
        <v>3698</v>
      </c>
      <c r="E980" s="198"/>
      <c r="F980" s="199">
        <f>IF(D980 &lt;&gt; "",VLOOKUP(D980,'Parâmetro - Portes e Uco'!$A$13:$E$54,3,0),"")</f>
        <v>2259.6297059292551</v>
      </c>
      <c r="G980" s="200">
        <v>6</v>
      </c>
      <c r="H980" s="199">
        <f>VLOOKUP(G980,'Parâmetro - Portes e Uco'!$B$19:$E$46,4,0)</f>
        <v>1425.4</v>
      </c>
      <c r="I980" s="196"/>
      <c r="J980" s="202">
        <v>0</v>
      </c>
      <c r="K980" s="202"/>
      <c r="L980" s="203"/>
      <c r="M980" s="204"/>
      <c r="N980" s="199"/>
      <c r="O980" s="201">
        <v>2</v>
      </c>
      <c r="P980" s="199">
        <f>(F980*30%)+(F980*20%)</f>
        <v>1129.8148529646276</v>
      </c>
      <c r="Q980" s="205">
        <f t="shared" si="57"/>
        <v>4814.844558893883</v>
      </c>
    </row>
    <row r="981" spans="1:17" ht="30" x14ac:dyDescent="0.25">
      <c r="A981" s="207" t="s">
        <v>4754</v>
      </c>
      <c r="B981" s="196">
        <v>30703077</v>
      </c>
      <c r="C981" s="197" t="s">
        <v>731</v>
      </c>
      <c r="D981" s="196" t="s">
        <v>3698</v>
      </c>
      <c r="E981" s="198"/>
      <c r="F981" s="199">
        <f>IF(D981 &lt;&gt; "",VLOOKUP(D981,'Parâmetro - Portes e Uco'!$A$13:$E$54,3,0),"")</f>
        <v>2259.6297059292551</v>
      </c>
      <c r="G981" s="200">
        <v>5</v>
      </c>
      <c r="H981" s="199">
        <f>VLOOKUP(G981,'Parâmetro - Portes e Uco'!$B$19:$E$46,4,0)</f>
        <v>1021.47</v>
      </c>
      <c r="I981" s="196"/>
      <c r="J981" s="202">
        <v>0</v>
      </c>
      <c r="K981" s="202"/>
      <c r="L981" s="203"/>
      <c r="M981" s="204"/>
      <c r="N981" s="199"/>
      <c r="O981" s="201">
        <v>1</v>
      </c>
      <c r="P981" s="199">
        <f>F981*30%</f>
        <v>677.88891177877656</v>
      </c>
      <c r="Q981" s="205">
        <f t="shared" si="57"/>
        <v>3958.9886177080316</v>
      </c>
    </row>
    <row r="982" spans="1:17" ht="210" x14ac:dyDescent="0.25">
      <c r="A982" s="207" t="s">
        <v>4754</v>
      </c>
      <c r="B982" s="196">
        <v>30703085</v>
      </c>
      <c r="C982" s="197" t="s">
        <v>732</v>
      </c>
      <c r="D982" s="196" t="s">
        <v>3674</v>
      </c>
      <c r="E982" s="198"/>
      <c r="F982" s="199">
        <f>IF(D982 &lt;&gt; "",VLOOKUP(D982,'Parâmetro - Portes e Uco'!$A$13:$E$54,3,0),"")</f>
        <v>208.11615658256991</v>
      </c>
      <c r="G982" s="200">
        <v>1</v>
      </c>
      <c r="H982" s="199">
        <f>VLOOKUP(G982,'Parâmetro - Portes e Uco'!$B$19:$E$46,4,0)</f>
        <v>207.32</v>
      </c>
      <c r="I982" s="196"/>
      <c r="J982" s="202">
        <v>0</v>
      </c>
      <c r="K982" s="202"/>
      <c r="L982" s="203"/>
      <c r="M982" s="204"/>
      <c r="N982" s="199"/>
      <c r="O982" s="201">
        <v>0</v>
      </c>
      <c r="P982" s="201"/>
      <c r="Q982" s="205">
        <f t="shared" si="57"/>
        <v>415.43615658256988</v>
      </c>
    </row>
    <row r="983" spans="1:17" ht="30" x14ac:dyDescent="0.25">
      <c r="A983" s="207" t="s">
        <v>4754</v>
      </c>
      <c r="B983" s="196">
        <v>30703093</v>
      </c>
      <c r="C983" s="197" t="s">
        <v>733</v>
      </c>
      <c r="D983" s="196" t="s">
        <v>3698</v>
      </c>
      <c r="E983" s="198"/>
      <c r="F983" s="199">
        <f>IF(D983 &lt;&gt; "",VLOOKUP(D983,'Parâmetro - Portes e Uco'!$A$13:$E$54,3,0),"")</f>
        <v>2259.6297059292551</v>
      </c>
      <c r="G983" s="200">
        <v>5</v>
      </c>
      <c r="H983" s="199">
        <f>VLOOKUP(G983,'Parâmetro - Portes e Uco'!$B$19:$E$46,4,0)</f>
        <v>1021.47</v>
      </c>
      <c r="I983" s="196"/>
      <c r="J983" s="202">
        <v>0</v>
      </c>
      <c r="K983" s="202"/>
      <c r="L983" s="203"/>
      <c r="M983" s="204"/>
      <c r="N983" s="199"/>
      <c r="O983" s="201">
        <v>1</v>
      </c>
      <c r="P983" s="199">
        <f>F983*30%</f>
        <v>677.88891177877656</v>
      </c>
      <c r="Q983" s="205">
        <f t="shared" si="57"/>
        <v>3958.9886177080316</v>
      </c>
    </row>
    <row r="984" spans="1:17" ht="45" x14ac:dyDescent="0.25">
      <c r="A984" s="207" t="s">
        <v>4754</v>
      </c>
      <c r="B984" s="196">
        <v>30703107</v>
      </c>
      <c r="C984" s="197" t="s">
        <v>734</v>
      </c>
      <c r="D984" s="196" t="s">
        <v>3698</v>
      </c>
      <c r="E984" s="198"/>
      <c r="F984" s="199">
        <f>IF(D984 &lt;&gt; "",VLOOKUP(D984,'Parâmetro - Portes e Uco'!$A$13:$E$54,3,0),"")</f>
        <v>2259.6297059292551</v>
      </c>
      <c r="G984" s="200">
        <v>5</v>
      </c>
      <c r="H984" s="199">
        <f>VLOOKUP(G984,'Parâmetro - Portes e Uco'!$B$19:$E$46,4,0)</f>
        <v>1021.47</v>
      </c>
      <c r="I984" s="196"/>
      <c r="J984" s="202">
        <v>0</v>
      </c>
      <c r="K984" s="202"/>
      <c r="L984" s="203"/>
      <c r="M984" s="204"/>
      <c r="N984" s="199"/>
      <c r="O984" s="201">
        <v>1</v>
      </c>
      <c r="P984" s="199">
        <f>F984*30%</f>
        <v>677.88891177877656</v>
      </c>
      <c r="Q984" s="205">
        <f t="shared" si="57"/>
        <v>3958.9886177080316</v>
      </c>
    </row>
    <row r="985" spans="1:17" ht="30" x14ac:dyDescent="0.25">
      <c r="A985" s="207" t="s">
        <v>4754</v>
      </c>
      <c r="B985" s="196">
        <v>30703115</v>
      </c>
      <c r="C985" s="197" t="s">
        <v>735</v>
      </c>
      <c r="D985" s="196" t="s">
        <v>3702</v>
      </c>
      <c r="E985" s="198"/>
      <c r="F985" s="199">
        <f>IF(D985 &lt;&gt; "",VLOOKUP(D985,'Parâmetro - Portes e Uco'!$A$13:$E$54,3,0),"")</f>
        <v>2768.286315908254</v>
      </c>
      <c r="G985" s="200">
        <v>6</v>
      </c>
      <c r="H985" s="199">
        <f>VLOOKUP(G985,'Parâmetro - Portes e Uco'!$B$19:$E$46,4,0)</f>
        <v>1425.4</v>
      </c>
      <c r="I985" s="196"/>
      <c r="J985" s="202">
        <v>0</v>
      </c>
      <c r="K985" s="202"/>
      <c r="L985" s="203"/>
      <c r="M985" s="204"/>
      <c r="N985" s="199"/>
      <c r="O985" s="201">
        <v>2</v>
      </c>
      <c r="P985" s="199">
        <f t="shared" ref="P985:P990" si="58">(F985*30%)+(F985*20%)</f>
        <v>1384.143157954127</v>
      </c>
      <c r="Q985" s="205">
        <f t="shared" si="57"/>
        <v>5577.8294738623808</v>
      </c>
    </row>
    <row r="986" spans="1:17" x14ac:dyDescent="0.25">
      <c r="A986" s="207" t="s">
        <v>4754</v>
      </c>
      <c r="B986" s="196">
        <v>30703123</v>
      </c>
      <c r="C986" s="197" t="s">
        <v>720</v>
      </c>
      <c r="D986" s="196" t="s">
        <v>3702</v>
      </c>
      <c r="E986" s="198"/>
      <c r="F986" s="199">
        <f>IF(D986 &lt;&gt; "",VLOOKUP(D986,'Parâmetro - Portes e Uco'!$A$13:$E$54,3,0),"")</f>
        <v>2768.286315908254</v>
      </c>
      <c r="G986" s="200">
        <v>6</v>
      </c>
      <c r="H986" s="199">
        <f>VLOOKUP(G986,'Parâmetro - Portes e Uco'!$B$19:$E$46,4,0)</f>
        <v>1425.4</v>
      </c>
      <c r="I986" s="196"/>
      <c r="J986" s="202">
        <v>0</v>
      </c>
      <c r="K986" s="202"/>
      <c r="L986" s="203"/>
      <c r="M986" s="204"/>
      <c r="N986" s="199"/>
      <c r="O986" s="201">
        <v>2</v>
      </c>
      <c r="P986" s="199">
        <f t="shared" si="58"/>
        <v>1384.143157954127</v>
      </c>
      <c r="Q986" s="205">
        <f t="shared" si="57"/>
        <v>5577.8294738623808</v>
      </c>
    </row>
    <row r="987" spans="1:17" x14ac:dyDescent="0.25">
      <c r="A987" s="207" t="s">
        <v>4754</v>
      </c>
      <c r="B987" s="196">
        <v>30703131</v>
      </c>
      <c r="C987" s="197" t="s">
        <v>736</v>
      </c>
      <c r="D987" s="196" t="s">
        <v>3702</v>
      </c>
      <c r="E987" s="198"/>
      <c r="F987" s="199">
        <f>IF(D987 &lt;&gt; "",VLOOKUP(D987,'Parâmetro - Portes e Uco'!$A$13:$E$54,3,0),"")</f>
        <v>2768.286315908254</v>
      </c>
      <c r="G987" s="200">
        <v>6</v>
      </c>
      <c r="H987" s="199">
        <f>VLOOKUP(G987,'Parâmetro - Portes e Uco'!$B$19:$E$46,4,0)</f>
        <v>1425.4</v>
      </c>
      <c r="I987" s="196"/>
      <c r="J987" s="202">
        <v>0</v>
      </c>
      <c r="K987" s="202"/>
      <c r="L987" s="203"/>
      <c r="M987" s="204"/>
      <c r="N987" s="199"/>
      <c r="O987" s="201">
        <v>2</v>
      </c>
      <c r="P987" s="199">
        <f t="shared" si="58"/>
        <v>1384.143157954127</v>
      </c>
      <c r="Q987" s="205">
        <f t="shared" si="57"/>
        <v>5577.8294738623808</v>
      </c>
    </row>
    <row r="988" spans="1:17" ht="30" x14ac:dyDescent="0.25">
      <c r="A988" s="207" t="s">
        <v>4754</v>
      </c>
      <c r="B988" s="196">
        <v>30703140</v>
      </c>
      <c r="C988" s="197" t="s">
        <v>737</v>
      </c>
      <c r="D988" s="196" t="s">
        <v>3702</v>
      </c>
      <c r="E988" s="198"/>
      <c r="F988" s="199">
        <f>IF(D988 &lt;&gt; "",VLOOKUP(D988,'Parâmetro - Portes e Uco'!$A$13:$E$54,3,0),"")</f>
        <v>2768.286315908254</v>
      </c>
      <c r="G988" s="200">
        <v>6</v>
      </c>
      <c r="H988" s="199">
        <f>VLOOKUP(G988,'Parâmetro - Portes e Uco'!$B$19:$E$46,4,0)</f>
        <v>1425.4</v>
      </c>
      <c r="I988" s="196"/>
      <c r="J988" s="202">
        <v>0</v>
      </c>
      <c r="K988" s="202"/>
      <c r="L988" s="203"/>
      <c r="M988" s="204"/>
      <c r="N988" s="199"/>
      <c r="O988" s="201">
        <v>2</v>
      </c>
      <c r="P988" s="199">
        <f t="shared" si="58"/>
        <v>1384.143157954127</v>
      </c>
      <c r="Q988" s="205">
        <f t="shared" si="57"/>
        <v>5577.8294738623808</v>
      </c>
    </row>
    <row r="989" spans="1:17" ht="30" x14ac:dyDescent="0.25">
      <c r="A989" s="207" t="s">
        <v>4754</v>
      </c>
      <c r="B989" s="196">
        <v>30703158</v>
      </c>
      <c r="C989" s="197" t="s">
        <v>738</v>
      </c>
      <c r="D989" s="196" t="s">
        <v>3702</v>
      </c>
      <c r="E989" s="198"/>
      <c r="F989" s="199">
        <f>IF(D989 &lt;&gt; "",VLOOKUP(D989,'Parâmetro - Portes e Uco'!$A$13:$E$54,3,0),"")</f>
        <v>2768.286315908254</v>
      </c>
      <c r="G989" s="200">
        <v>6</v>
      </c>
      <c r="H989" s="199">
        <f>VLOOKUP(G989,'Parâmetro - Portes e Uco'!$B$19:$E$46,4,0)</f>
        <v>1425.4</v>
      </c>
      <c r="I989" s="196"/>
      <c r="J989" s="202">
        <v>0</v>
      </c>
      <c r="K989" s="202"/>
      <c r="L989" s="203"/>
      <c r="M989" s="204"/>
      <c r="N989" s="199"/>
      <c r="O989" s="201">
        <v>2</v>
      </c>
      <c r="P989" s="199">
        <f t="shared" si="58"/>
        <v>1384.143157954127</v>
      </c>
      <c r="Q989" s="205">
        <f t="shared" si="57"/>
        <v>5577.8294738623808</v>
      </c>
    </row>
    <row r="990" spans="1:17" x14ac:dyDescent="0.25">
      <c r="A990" s="207" t="s">
        <v>4754</v>
      </c>
      <c r="B990" s="196">
        <v>30703166</v>
      </c>
      <c r="C990" s="197" t="s">
        <v>721</v>
      </c>
      <c r="D990" s="196" t="s">
        <v>3702</v>
      </c>
      <c r="E990" s="198"/>
      <c r="F990" s="199">
        <f>IF(D990 &lt;&gt; "",VLOOKUP(D990,'Parâmetro - Portes e Uco'!$A$13:$E$54,3,0),"")</f>
        <v>2768.286315908254</v>
      </c>
      <c r="G990" s="200">
        <v>6</v>
      </c>
      <c r="H990" s="199">
        <f>VLOOKUP(G990,'Parâmetro - Portes e Uco'!$B$19:$E$46,4,0)</f>
        <v>1425.4</v>
      </c>
      <c r="I990" s="196"/>
      <c r="J990" s="202">
        <v>0</v>
      </c>
      <c r="K990" s="202"/>
      <c r="L990" s="203"/>
      <c r="M990" s="204"/>
      <c r="N990" s="199"/>
      <c r="O990" s="201">
        <v>2</v>
      </c>
      <c r="P990" s="199">
        <f t="shared" si="58"/>
        <v>1384.143157954127</v>
      </c>
      <c r="Q990" s="205">
        <f t="shared" si="57"/>
        <v>5577.8294738623808</v>
      </c>
    </row>
    <row r="991" spans="1:17" ht="30" x14ac:dyDescent="0.25">
      <c r="A991" s="207" t="s">
        <v>4754</v>
      </c>
      <c r="B991" s="196">
        <v>30703174</v>
      </c>
      <c r="C991" s="197" t="s">
        <v>739</v>
      </c>
      <c r="D991" s="196" t="s">
        <v>3698</v>
      </c>
      <c r="E991" s="198"/>
      <c r="F991" s="199">
        <f>IF(D991 &lt;&gt; "",VLOOKUP(D991,'Parâmetro - Portes e Uco'!$A$13:$E$54,3,0),"")</f>
        <v>2259.6297059292551</v>
      </c>
      <c r="G991" s="200">
        <v>5</v>
      </c>
      <c r="H991" s="199">
        <f>VLOOKUP(G991,'Parâmetro - Portes e Uco'!$B$19:$E$46,4,0)</f>
        <v>1021.47</v>
      </c>
      <c r="I991" s="196"/>
      <c r="J991" s="202">
        <v>0</v>
      </c>
      <c r="K991" s="202"/>
      <c r="L991" s="203"/>
      <c r="M991" s="204"/>
      <c r="N991" s="199"/>
      <c r="O991" s="201">
        <v>1</v>
      </c>
      <c r="P991" s="199">
        <f>F991*30%</f>
        <v>677.88891177877656</v>
      </c>
      <c r="Q991" s="205">
        <f t="shared" si="57"/>
        <v>3958.9886177080316</v>
      </c>
    </row>
    <row r="992" spans="1:17" ht="30" x14ac:dyDescent="0.25">
      <c r="A992" s="207" t="s">
        <v>4754</v>
      </c>
      <c r="B992" s="196">
        <v>30703182</v>
      </c>
      <c r="C992" s="197" t="s">
        <v>722</v>
      </c>
      <c r="D992" s="196" t="s">
        <v>3702</v>
      </c>
      <c r="E992" s="198"/>
      <c r="F992" s="199">
        <f>IF(D992 &lt;&gt; "",VLOOKUP(D992,'Parâmetro - Portes e Uco'!$A$13:$E$54,3,0),"")</f>
        <v>2768.286315908254</v>
      </c>
      <c r="G992" s="200">
        <v>6</v>
      </c>
      <c r="H992" s="199">
        <f>VLOOKUP(G992,'Parâmetro - Portes e Uco'!$B$19:$E$46,4,0)</f>
        <v>1425.4</v>
      </c>
      <c r="I992" s="196"/>
      <c r="J992" s="202">
        <v>0</v>
      </c>
      <c r="K992" s="202"/>
      <c r="L992" s="203"/>
      <c r="M992" s="204"/>
      <c r="N992" s="199"/>
      <c r="O992" s="201">
        <v>2</v>
      </c>
      <c r="P992" s="199">
        <f>(F992*30%)+(F992*20%)</f>
        <v>1384.143157954127</v>
      </c>
      <c r="Q992" s="205">
        <f t="shared" si="57"/>
        <v>5577.8294738623808</v>
      </c>
    </row>
    <row r="993" spans="1:17" ht="15" customHeight="1" x14ac:dyDescent="0.25">
      <c r="A993" s="206"/>
      <c r="B993" s="224">
        <v>30704006</v>
      </c>
      <c r="C993" s="316" t="s">
        <v>4200</v>
      </c>
      <c r="D993" s="317"/>
      <c r="E993" s="317"/>
      <c r="F993" s="317"/>
      <c r="G993" s="317"/>
      <c r="H993" s="317"/>
      <c r="I993" s="317"/>
      <c r="J993" s="317"/>
      <c r="K993" s="317"/>
      <c r="L993" s="317"/>
      <c r="M993" s="317"/>
      <c r="N993" s="317"/>
      <c r="O993" s="317"/>
      <c r="P993" s="317"/>
      <c r="Q993" s="318"/>
    </row>
    <row r="994" spans="1:17" x14ac:dyDescent="0.25">
      <c r="A994" s="207" t="s">
        <v>4754</v>
      </c>
      <c r="B994" s="196">
        <v>30704014</v>
      </c>
      <c r="C994" s="197" t="s">
        <v>740</v>
      </c>
      <c r="D994" s="196" t="s">
        <v>3702</v>
      </c>
      <c r="E994" s="198"/>
      <c r="F994" s="199">
        <f>IF(D994 &lt;&gt; "",VLOOKUP(D994,'Parâmetro - Portes e Uco'!$A$13:$E$54,3,0),"")</f>
        <v>2768.286315908254</v>
      </c>
      <c r="G994" s="200">
        <v>6</v>
      </c>
      <c r="H994" s="199">
        <f>VLOOKUP(G994,'Parâmetro - Portes e Uco'!$B$19:$E$46,4,0)</f>
        <v>1425.4</v>
      </c>
      <c r="I994" s="196"/>
      <c r="J994" s="202">
        <v>0</v>
      </c>
      <c r="K994" s="202"/>
      <c r="L994" s="203"/>
      <c r="M994" s="204"/>
      <c r="N994" s="199"/>
      <c r="O994" s="201">
        <v>2</v>
      </c>
      <c r="P994" s="199">
        <f t="shared" ref="P994:P1000" si="59">(F994*30%)+(F994*20%)</f>
        <v>1384.143157954127</v>
      </c>
      <c r="Q994" s="205">
        <f t="shared" ref="Q994:Q1001" si="60">F994+H994+K994+N994+P994</f>
        <v>5577.8294738623808</v>
      </c>
    </row>
    <row r="995" spans="1:17" x14ac:dyDescent="0.25">
      <c r="A995" s="207" t="s">
        <v>4754</v>
      </c>
      <c r="B995" s="196">
        <v>30704022</v>
      </c>
      <c r="C995" s="197" t="s">
        <v>741</v>
      </c>
      <c r="D995" s="196" t="s">
        <v>3702</v>
      </c>
      <c r="E995" s="198"/>
      <c r="F995" s="199">
        <f>IF(D995 &lt;&gt; "",VLOOKUP(D995,'Parâmetro - Portes e Uco'!$A$13:$E$54,3,0),"")</f>
        <v>2768.286315908254</v>
      </c>
      <c r="G995" s="200">
        <v>6</v>
      </c>
      <c r="H995" s="199">
        <f>VLOOKUP(G995,'Parâmetro - Portes e Uco'!$B$19:$E$46,4,0)</f>
        <v>1425.4</v>
      </c>
      <c r="I995" s="196"/>
      <c r="J995" s="202">
        <v>0</v>
      </c>
      <c r="K995" s="202"/>
      <c r="L995" s="203"/>
      <c r="M995" s="204"/>
      <c r="N995" s="199"/>
      <c r="O995" s="201">
        <v>2</v>
      </c>
      <c r="P995" s="199">
        <f t="shared" si="59"/>
        <v>1384.143157954127</v>
      </c>
      <c r="Q995" s="205">
        <f t="shared" si="60"/>
        <v>5577.8294738623808</v>
      </c>
    </row>
    <row r="996" spans="1:17" x14ac:dyDescent="0.25">
      <c r="A996" s="207" t="s">
        <v>4754</v>
      </c>
      <c r="B996" s="196">
        <v>30704030</v>
      </c>
      <c r="C996" s="197" t="s">
        <v>742</v>
      </c>
      <c r="D996" s="196" t="s">
        <v>3702</v>
      </c>
      <c r="E996" s="198"/>
      <c r="F996" s="199">
        <f>IF(D996 &lt;&gt; "",VLOOKUP(D996,'Parâmetro - Portes e Uco'!$A$13:$E$54,3,0),"")</f>
        <v>2768.286315908254</v>
      </c>
      <c r="G996" s="200">
        <v>6</v>
      </c>
      <c r="H996" s="199">
        <f>VLOOKUP(G996,'Parâmetro - Portes e Uco'!$B$19:$E$46,4,0)</f>
        <v>1425.4</v>
      </c>
      <c r="I996" s="196"/>
      <c r="J996" s="202">
        <v>0</v>
      </c>
      <c r="K996" s="202"/>
      <c r="L996" s="203"/>
      <c r="M996" s="204"/>
      <c r="N996" s="199"/>
      <c r="O996" s="201">
        <v>2</v>
      </c>
      <c r="P996" s="199">
        <f t="shared" si="59"/>
        <v>1384.143157954127</v>
      </c>
      <c r="Q996" s="205">
        <f t="shared" si="60"/>
        <v>5577.8294738623808</v>
      </c>
    </row>
    <row r="997" spans="1:17" ht="30" x14ac:dyDescent="0.25">
      <c r="A997" s="207" t="s">
        <v>4754</v>
      </c>
      <c r="B997" s="196">
        <v>30704049</v>
      </c>
      <c r="C997" s="197" t="s">
        <v>743</v>
      </c>
      <c r="D997" s="196" t="s">
        <v>3703</v>
      </c>
      <c r="E997" s="198"/>
      <c r="F997" s="199">
        <f>IF(D997 &lt;&gt; "",VLOOKUP(D997,'Parâmetro - Portes e Uco'!$A$13:$E$54,3,0),"")</f>
        <v>3046.9697611578599</v>
      </c>
      <c r="G997" s="200">
        <v>6</v>
      </c>
      <c r="H997" s="199">
        <f>VLOOKUP(G997,'Parâmetro - Portes e Uco'!$B$19:$E$46,4,0)</f>
        <v>1425.4</v>
      </c>
      <c r="I997" s="196"/>
      <c r="J997" s="202">
        <v>0</v>
      </c>
      <c r="K997" s="202"/>
      <c r="L997" s="203"/>
      <c r="M997" s="204"/>
      <c r="N997" s="199"/>
      <c r="O997" s="201">
        <v>2</v>
      </c>
      <c r="P997" s="199">
        <f t="shared" si="59"/>
        <v>1523.48488057893</v>
      </c>
      <c r="Q997" s="205">
        <f t="shared" si="60"/>
        <v>5995.8546417367897</v>
      </c>
    </row>
    <row r="998" spans="1:17" ht="30" x14ac:dyDescent="0.25">
      <c r="A998" s="207" t="s">
        <v>4754</v>
      </c>
      <c r="B998" s="196">
        <v>30704057</v>
      </c>
      <c r="C998" s="197" t="s">
        <v>744</v>
      </c>
      <c r="D998" s="196" t="s">
        <v>3703</v>
      </c>
      <c r="E998" s="198"/>
      <c r="F998" s="199">
        <f>IF(D998 &lt;&gt; "",VLOOKUP(D998,'Parâmetro - Portes e Uco'!$A$13:$E$54,3,0),"")</f>
        <v>3046.9697611578599</v>
      </c>
      <c r="G998" s="200">
        <v>6</v>
      </c>
      <c r="H998" s="199">
        <f>VLOOKUP(G998,'Parâmetro - Portes e Uco'!$B$19:$E$46,4,0)</f>
        <v>1425.4</v>
      </c>
      <c r="I998" s="196"/>
      <c r="J998" s="202">
        <v>0</v>
      </c>
      <c r="K998" s="202"/>
      <c r="L998" s="203"/>
      <c r="M998" s="204"/>
      <c r="N998" s="199"/>
      <c r="O998" s="201">
        <v>2</v>
      </c>
      <c r="P998" s="199">
        <f t="shared" si="59"/>
        <v>1523.48488057893</v>
      </c>
      <c r="Q998" s="205">
        <f t="shared" si="60"/>
        <v>5995.8546417367897</v>
      </c>
    </row>
    <row r="999" spans="1:17" ht="45" x14ac:dyDescent="0.25">
      <c r="A999" s="207" t="s">
        <v>4754</v>
      </c>
      <c r="B999" s="196">
        <v>30704065</v>
      </c>
      <c r="C999" s="197" t="s">
        <v>745</v>
      </c>
      <c r="D999" s="196" t="s">
        <v>3703</v>
      </c>
      <c r="E999" s="198"/>
      <c r="F999" s="199">
        <f>IF(D999 &lt;&gt; "",VLOOKUP(D999,'Parâmetro - Portes e Uco'!$A$13:$E$54,3,0),"")</f>
        <v>3046.9697611578599</v>
      </c>
      <c r="G999" s="200">
        <v>6</v>
      </c>
      <c r="H999" s="199">
        <f>VLOOKUP(G999,'Parâmetro - Portes e Uco'!$B$19:$E$46,4,0)</f>
        <v>1425.4</v>
      </c>
      <c r="I999" s="196"/>
      <c r="J999" s="202">
        <v>0</v>
      </c>
      <c r="K999" s="202"/>
      <c r="L999" s="203"/>
      <c r="M999" s="204"/>
      <c r="N999" s="199"/>
      <c r="O999" s="201">
        <v>2</v>
      </c>
      <c r="P999" s="199">
        <f t="shared" si="59"/>
        <v>1523.48488057893</v>
      </c>
      <c r="Q999" s="205">
        <f t="shared" si="60"/>
        <v>5995.8546417367897</v>
      </c>
    </row>
    <row r="1000" spans="1:17" x14ac:dyDescent="0.25">
      <c r="A1000" s="207" t="s">
        <v>4754</v>
      </c>
      <c r="B1000" s="196">
        <v>30704073</v>
      </c>
      <c r="C1000" s="197" t="s">
        <v>746</v>
      </c>
      <c r="D1000" s="196" t="s">
        <v>3703</v>
      </c>
      <c r="E1000" s="198"/>
      <c r="F1000" s="199">
        <f>IF(D1000 &lt;&gt; "",VLOOKUP(D1000,'Parâmetro - Portes e Uco'!$A$13:$E$54,3,0),"")</f>
        <v>3046.9697611578599</v>
      </c>
      <c r="G1000" s="200">
        <v>6</v>
      </c>
      <c r="H1000" s="199">
        <f>VLOOKUP(G1000,'Parâmetro - Portes e Uco'!$B$19:$E$46,4,0)</f>
        <v>1425.4</v>
      </c>
      <c r="I1000" s="196"/>
      <c r="J1000" s="202">
        <v>0</v>
      </c>
      <c r="K1000" s="202"/>
      <c r="L1000" s="203"/>
      <c r="M1000" s="204"/>
      <c r="N1000" s="199"/>
      <c r="O1000" s="201">
        <v>2</v>
      </c>
      <c r="P1000" s="199">
        <f t="shared" si="59"/>
        <v>1523.48488057893</v>
      </c>
      <c r="Q1000" s="205">
        <f t="shared" si="60"/>
        <v>5995.8546417367897</v>
      </c>
    </row>
    <row r="1001" spans="1:17" ht="45" x14ac:dyDescent="0.25">
      <c r="A1001" s="207" t="s">
        <v>4754</v>
      </c>
      <c r="B1001" s="196">
        <v>30704081</v>
      </c>
      <c r="C1001" s="197" t="s">
        <v>747</v>
      </c>
      <c r="D1001" s="196" t="s">
        <v>3703</v>
      </c>
      <c r="E1001" s="198"/>
      <c r="F1001" s="199">
        <f>IF(D1001 &lt;&gt; "",VLOOKUP(D1001,'Parâmetro - Portes e Uco'!$A$13:$E$54,3,0),"")</f>
        <v>3046.9697611578599</v>
      </c>
      <c r="G1001" s="200">
        <v>6</v>
      </c>
      <c r="H1001" s="199">
        <f>VLOOKUP(G1001,'Parâmetro - Portes e Uco'!$B$19:$E$46,4,0)</f>
        <v>1425.4</v>
      </c>
      <c r="I1001" s="196"/>
      <c r="J1001" s="202">
        <v>0</v>
      </c>
      <c r="K1001" s="202"/>
      <c r="L1001" s="203"/>
      <c r="M1001" s="204"/>
      <c r="N1001" s="199"/>
      <c r="O1001" s="201">
        <v>1</v>
      </c>
      <c r="P1001" s="199">
        <f>F1001*30%</f>
        <v>914.09092834735793</v>
      </c>
      <c r="Q1001" s="205">
        <f t="shared" si="60"/>
        <v>5386.4606895052184</v>
      </c>
    </row>
    <row r="1002" spans="1:17" ht="15" customHeight="1" x14ac:dyDescent="0.25">
      <c r="A1002" s="206"/>
      <c r="B1002" s="224">
        <v>30705002</v>
      </c>
      <c r="C1002" s="316" t="s">
        <v>4201</v>
      </c>
      <c r="D1002" s="317"/>
      <c r="E1002" s="317"/>
      <c r="F1002" s="317"/>
      <c r="G1002" s="317"/>
      <c r="H1002" s="317"/>
      <c r="I1002" s="317"/>
      <c r="J1002" s="317"/>
      <c r="K1002" s="317"/>
      <c r="L1002" s="317"/>
      <c r="M1002" s="317"/>
      <c r="N1002" s="317"/>
      <c r="O1002" s="317"/>
      <c r="P1002" s="317"/>
      <c r="Q1002" s="318"/>
    </row>
    <row r="1003" spans="1:17" ht="90" x14ac:dyDescent="0.25">
      <c r="A1003" s="207" t="s">
        <v>4754</v>
      </c>
      <c r="B1003" s="196">
        <v>30705010</v>
      </c>
      <c r="C1003" s="197" t="s">
        <v>748</v>
      </c>
      <c r="D1003" s="196" t="s">
        <v>3703</v>
      </c>
      <c r="E1003" s="198"/>
      <c r="F1003" s="199">
        <f>IF(D1003 &lt;&gt; "",VLOOKUP(D1003,'Parâmetro - Portes e Uco'!$A$13:$E$54,3,0),"")</f>
        <v>3046.9697611578599</v>
      </c>
      <c r="G1003" s="200">
        <v>7</v>
      </c>
      <c r="H1003" s="199">
        <f>VLOOKUP(G1003,'Parâmetro - Portes e Uco'!$B$19:$E$46,4,0)</f>
        <v>2028.04</v>
      </c>
      <c r="I1003" s="196"/>
      <c r="J1003" s="202">
        <v>0</v>
      </c>
      <c r="K1003" s="202"/>
      <c r="L1003" s="203"/>
      <c r="M1003" s="204"/>
      <c r="N1003" s="199"/>
      <c r="O1003" s="201">
        <v>2</v>
      </c>
      <c r="P1003" s="199">
        <f t="shared" ref="P1003:P1010" si="61">(F1003*30%)+(F1003*20%)</f>
        <v>1523.48488057893</v>
      </c>
      <c r="Q1003" s="205">
        <f t="shared" ref="Q1003:Q1010" si="62">F1003+H1003+K1003+N1003+P1003</f>
        <v>6598.4946417367901</v>
      </c>
    </row>
    <row r="1004" spans="1:17" ht="90" x14ac:dyDescent="0.25">
      <c r="A1004" s="207" t="s">
        <v>4754</v>
      </c>
      <c r="B1004" s="196">
        <v>30705029</v>
      </c>
      <c r="C1004" s="197" t="s">
        <v>749</v>
      </c>
      <c r="D1004" s="196" t="s">
        <v>3703</v>
      </c>
      <c r="E1004" s="198"/>
      <c r="F1004" s="199">
        <f>IF(D1004 &lt;&gt; "",VLOOKUP(D1004,'Parâmetro - Portes e Uco'!$A$13:$E$54,3,0),"")</f>
        <v>3046.9697611578599</v>
      </c>
      <c r="G1004" s="200">
        <v>7</v>
      </c>
      <c r="H1004" s="199">
        <f>VLOOKUP(G1004,'Parâmetro - Portes e Uco'!$B$19:$E$46,4,0)</f>
        <v>2028.04</v>
      </c>
      <c r="I1004" s="196"/>
      <c r="J1004" s="202">
        <v>0</v>
      </c>
      <c r="K1004" s="202"/>
      <c r="L1004" s="203"/>
      <c r="M1004" s="204"/>
      <c r="N1004" s="199"/>
      <c r="O1004" s="201">
        <v>2</v>
      </c>
      <c r="P1004" s="199">
        <f t="shared" si="61"/>
        <v>1523.48488057893</v>
      </c>
      <c r="Q1004" s="205">
        <f t="shared" si="62"/>
        <v>6598.4946417367901</v>
      </c>
    </row>
    <row r="1005" spans="1:17" ht="105" x14ac:dyDescent="0.25">
      <c r="A1005" s="207" t="s">
        <v>4754</v>
      </c>
      <c r="B1005" s="196">
        <v>30705037</v>
      </c>
      <c r="C1005" s="197" t="s">
        <v>750</v>
      </c>
      <c r="D1005" s="196" t="s">
        <v>3703</v>
      </c>
      <c r="E1005" s="198"/>
      <c r="F1005" s="199">
        <f>IF(D1005 &lt;&gt; "",VLOOKUP(D1005,'Parâmetro - Portes e Uco'!$A$13:$E$54,3,0),"")</f>
        <v>3046.9697611578599</v>
      </c>
      <c r="G1005" s="200">
        <v>7</v>
      </c>
      <c r="H1005" s="199">
        <f>VLOOKUP(G1005,'Parâmetro - Portes e Uco'!$B$19:$E$46,4,0)</f>
        <v>2028.04</v>
      </c>
      <c r="I1005" s="196"/>
      <c r="J1005" s="202">
        <v>0</v>
      </c>
      <c r="K1005" s="202"/>
      <c r="L1005" s="203"/>
      <c r="M1005" s="204"/>
      <c r="N1005" s="199"/>
      <c r="O1005" s="201">
        <v>2</v>
      </c>
      <c r="P1005" s="199">
        <f t="shared" si="61"/>
        <v>1523.48488057893</v>
      </c>
      <c r="Q1005" s="205">
        <f t="shared" si="62"/>
        <v>6598.4946417367901</v>
      </c>
    </row>
    <row r="1006" spans="1:17" ht="105" x14ac:dyDescent="0.25">
      <c r="A1006" s="207" t="s">
        <v>4754</v>
      </c>
      <c r="B1006" s="196">
        <v>30705045</v>
      </c>
      <c r="C1006" s="197" t="s">
        <v>751</v>
      </c>
      <c r="D1006" s="196" t="s">
        <v>3703</v>
      </c>
      <c r="E1006" s="198"/>
      <c r="F1006" s="199">
        <f>IF(D1006 &lt;&gt; "",VLOOKUP(D1006,'Parâmetro - Portes e Uco'!$A$13:$E$54,3,0),"")</f>
        <v>3046.9697611578599</v>
      </c>
      <c r="G1006" s="200">
        <v>7</v>
      </c>
      <c r="H1006" s="199">
        <f>VLOOKUP(G1006,'Parâmetro - Portes e Uco'!$B$19:$E$46,4,0)</f>
        <v>2028.04</v>
      </c>
      <c r="I1006" s="196"/>
      <c r="J1006" s="202">
        <v>0</v>
      </c>
      <c r="K1006" s="202"/>
      <c r="L1006" s="203"/>
      <c r="M1006" s="204"/>
      <c r="N1006" s="199"/>
      <c r="O1006" s="201">
        <v>2</v>
      </c>
      <c r="P1006" s="199">
        <f t="shared" si="61"/>
        <v>1523.48488057893</v>
      </c>
      <c r="Q1006" s="205">
        <f t="shared" si="62"/>
        <v>6598.4946417367901</v>
      </c>
    </row>
    <row r="1007" spans="1:17" ht="30" x14ac:dyDescent="0.25">
      <c r="A1007" s="207" t="s">
        <v>4754</v>
      </c>
      <c r="B1007" s="196">
        <v>30705053</v>
      </c>
      <c r="C1007" s="197" t="s">
        <v>752</v>
      </c>
      <c r="D1007" s="196" t="s">
        <v>3703</v>
      </c>
      <c r="E1007" s="198"/>
      <c r="F1007" s="199">
        <f>IF(D1007 &lt;&gt; "",VLOOKUP(D1007,'Parâmetro - Portes e Uco'!$A$13:$E$54,3,0),"")</f>
        <v>3046.9697611578599</v>
      </c>
      <c r="G1007" s="200">
        <v>7</v>
      </c>
      <c r="H1007" s="199">
        <f>VLOOKUP(G1007,'Parâmetro - Portes e Uco'!$B$19:$E$46,4,0)</f>
        <v>2028.04</v>
      </c>
      <c r="I1007" s="196"/>
      <c r="J1007" s="202">
        <v>0</v>
      </c>
      <c r="K1007" s="202"/>
      <c r="L1007" s="203"/>
      <c r="M1007" s="204"/>
      <c r="N1007" s="199"/>
      <c r="O1007" s="201">
        <v>2</v>
      </c>
      <c r="P1007" s="199">
        <f t="shared" si="61"/>
        <v>1523.48488057893</v>
      </c>
      <c r="Q1007" s="205">
        <f t="shared" si="62"/>
        <v>6598.4946417367901</v>
      </c>
    </row>
    <row r="1008" spans="1:17" ht="90" x14ac:dyDescent="0.25">
      <c r="A1008" s="207" t="s">
        <v>4754</v>
      </c>
      <c r="B1008" s="196">
        <v>30705061</v>
      </c>
      <c r="C1008" s="197" t="s">
        <v>753</v>
      </c>
      <c r="D1008" s="196" t="s">
        <v>3703</v>
      </c>
      <c r="E1008" s="198"/>
      <c r="F1008" s="199">
        <f>IF(D1008 &lt;&gt; "",VLOOKUP(D1008,'Parâmetro - Portes e Uco'!$A$13:$E$54,3,0),"")</f>
        <v>3046.9697611578599</v>
      </c>
      <c r="G1008" s="200">
        <v>7</v>
      </c>
      <c r="H1008" s="199">
        <f>VLOOKUP(G1008,'Parâmetro - Portes e Uco'!$B$19:$E$46,4,0)</f>
        <v>2028.04</v>
      </c>
      <c r="I1008" s="196"/>
      <c r="J1008" s="202">
        <v>0</v>
      </c>
      <c r="K1008" s="202"/>
      <c r="L1008" s="203"/>
      <c r="M1008" s="204"/>
      <c r="N1008" s="199"/>
      <c r="O1008" s="201">
        <v>2</v>
      </c>
      <c r="P1008" s="199">
        <f t="shared" si="61"/>
        <v>1523.48488057893</v>
      </c>
      <c r="Q1008" s="205">
        <f t="shared" si="62"/>
        <v>6598.4946417367901</v>
      </c>
    </row>
    <row r="1009" spans="1:17" ht="120" x14ac:dyDescent="0.25">
      <c r="A1009" s="207" t="s">
        <v>4754</v>
      </c>
      <c r="B1009" s="196">
        <v>30705070</v>
      </c>
      <c r="C1009" s="197" t="s">
        <v>754</v>
      </c>
      <c r="D1009" s="196" t="s">
        <v>3703</v>
      </c>
      <c r="E1009" s="198"/>
      <c r="F1009" s="199">
        <f>IF(D1009 &lt;&gt; "",VLOOKUP(D1009,'Parâmetro - Portes e Uco'!$A$13:$E$54,3,0),"")</f>
        <v>3046.9697611578599</v>
      </c>
      <c r="G1009" s="200">
        <v>7</v>
      </c>
      <c r="H1009" s="199">
        <f>VLOOKUP(G1009,'Parâmetro - Portes e Uco'!$B$19:$E$46,4,0)</f>
        <v>2028.04</v>
      </c>
      <c r="I1009" s="196"/>
      <c r="J1009" s="202">
        <v>0</v>
      </c>
      <c r="K1009" s="202"/>
      <c r="L1009" s="203"/>
      <c r="M1009" s="204"/>
      <c r="N1009" s="199"/>
      <c r="O1009" s="201">
        <v>2</v>
      </c>
      <c r="P1009" s="199">
        <f t="shared" si="61"/>
        <v>1523.48488057893</v>
      </c>
      <c r="Q1009" s="205">
        <f t="shared" si="62"/>
        <v>6598.4946417367901</v>
      </c>
    </row>
    <row r="1010" spans="1:17" ht="60" x14ac:dyDescent="0.25">
      <c r="A1010" s="207" t="s">
        <v>4754</v>
      </c>
      <c r="B1010" s="196">
        <v>30705100</v>
      </c>
      <c r="C1010" s="197" t="s">
        <v>755</v>
      </c>
      <c r="D1010" s="196" t="s">
        <v>3703</v>
      </c>
      <c r="E1010" s="198"/>
      <c r="F1010" s="199">
        <f>IF(D1010 &lt;&gt; "",VLOOKUP(D1010,'Parâmetro - Portes e Uco'!$A$13:$E$54,3,0),"")</f>
        <v>3046.9697611578599</v>
      </c>
      <c r="G1010" s="200">
        <v>7</v>
      </c>
      <c r="H1010" s="199">
        <f>VLOOKUP(G1010,'Parâmetro - Portes e Uco'!$B$19:$E$46,4,0)</f>
        <v>2028.04</v>
      </c>
      <c r="I1010" s="196"/>
      <c r="J1010" s="202">
        <v>0</v>
      </c>
      <c r="K1010" s="202"/>
      <c r="L1010" s="203"/>
      <c r="M1010" s="204"/>
      <c r="N1010" s="199"/>
      <c r="O1010" s="201">
        <v>2</v>
      </c>
      <c r="P1010" s="199">
        <f t="shared" si="61"/>
        <v>1523.48488057893</v>
      </c>
      <c r="Q1010" s="205">
        <f t="shared" si="62"/>
        <v>6598.4946417367901</v>
      </c>
    </row>
    <row r="1011" spans="1:17" ht="15" customHeight="1" x14ac:dyDescent="0.25">
      <c r="A1011" s="206"/>
      <c r="B1011" s="224">
        <v>30706009</v>
      </c>
      <c r="C1011" s="316" t="s">
        <v>4202</v>
      </c>
      <c r="D1011" s="317"/>
      <c r="E1011" s="317"/>
      <c r="F1011" s="317"/>
      <c r="G1011" s="317"/>
      <c r="H1011" s="317"/>
      <c r="I1011" s="317"/>
      <c r="J1011" s="317"/>
      <c r="K1011" s="317"/>
      <c r="L1011" s="317"/>
      <c r="M1011" s="317"/>
      <c r="N1011" s="317"/>
      <c r="O1011" s="317"/>
      <c r="P1011" s="317"/>
      <c r="Q1011" s="318"/>
    </row>
    <row r="1012" spans="1:17" ht="60" x14ac:dyDescent="0.25">
      <c r="A1012" s="207" t="s">
        <v>4754</v>
      </c>
      <c r="B1012" s="196">
        <v>30706017</v>
      </c>
      <c r="C1012" s="197" t="s">
        <v>756</v>
      </c>
      <c r="D1012" s="196" t="s">
        <v>3703</v>
      </c>
      <c r="E1012" s="198"/>
      <c r="F1012" s="199">
        <f>IF(D1012 &lt;&gt; "",VLOOKUP(D1012,'Parâmetro - Portes e Uco'!$A$13:$E$54,3,0),"")</f>
        <v>3046.9697611578599</v>
      </c>
      <c r="G1012" s="200">
        <v>6</v>
      </c>
      <c r="H1012" s="199">
        <f>VLOOKUP(G1012,'Parâmetro - Portes e Uco'!$B$19:$E$46,4,0)</f>
        <v>1425.4</v>
      </c>
      <c r="I1012" s="196"/>
      <c r="J1012" s="202">
        <v>0</v>
      </c>
      <c r="K1012" s="202"/>
      <c r="L1012" s="203"/>
      <c r="M1012" s="204"/>
      <c r="N1012" s="199"/>
      <c r="O1012" s="201">
        <v>3</v>
      </c>
      <c r="P1012" s="223">
        <f>(F1012*30%)+(F1012*20%)+(F1012*20%)</f>
        <v>2132.878832810502</v>
      </c>
      <c r="Q1012" s="205">
        <f>F1012+H1012+K1012+N1012+P1012</f>
        <v>6605.248593968362</v>
      </c>
    </row>
    <row r="1013" spans="1:17" ht="45" x14ac:dyDescent="0.25">
      <c r="A1013" s="207" t="s">
        <v>4754</v>
      </c>
      <c r="B1013" s="196">
        <v>30706025</v>
      </c>
      <c r="C1013" s="197" t="s">
        <v>757</v>
      </c>
      <c r="D1013" s="196" t="s">
        <v>3703</v>
      </c>
      <c r="E1013" s="198"/>
      <c r="F1013" s="199">
        <f>IF(D1013 &lt;&gt; "",VLOOKUP(D1013,'Parâmetro - Portes e Uco'!$A$13:$E$54,3,0),"")</f>
        <v>3046.9697611578599</v>
      </c>
      <c r="G1013" s="200">
        <v>6</v>
      </c>
      <c r="H1013" s="199">
        <f>VLOOKUP(G1013,'Parâmetro - Portes e Uco'!$B$19:$E$46,4,0)</f>
        <v>1425.4</v>
      </c>
      <c r="I1013" s="196"/>
      <c r="J1013" s="202">
        <v>0</v>
      </c>
      <c r="K1013" s="202"/>
      <c r="L1013" s="203"/>
      <c r="M1013" s="204"/>
      <c r="N1013" s="199"/>
      <c r="O1013" s="201">
        <v>3</v>
      </c>
      <c r="P1013" s="223">
        <f>(F1013*30%)+(F1013*20%)+(F1013*20%)</f>
        <v>2132.878832810502</v>
      </c>
      <c r="Q1013" s="205">
        <f>F1013+H1013+K1013+N1013+P1013</f>
        <v>6605.248593968362</v>
      </c>
    </row>
    <row r="1014" spans="1:17" ht="60" x14ac:dyDescent="0.25">
      <c r="A1014" s="207" t="s">
        <v>4754</v>
      </c>
      <c r="B1014" s="196">
        <v>30706033</v>
      </c>
      <c r="C1014" s="197" t="s">
        <v>758</v>
      </c>
      <c r="D1014" s="196" t="s">
        <v>3703</v>
      </c>
      <c r="E1014" s="198"/>
      <c r="F1014" s="199">
        <f>IF(D1014 &lt;&gt; "",VLOOKUP(D1014,'Parâmetro - Portes e Uco'!$A$13:$E$54,3,0),"")</f>
        <v>3046.9697611578599</v>
      </c>
      <c r="G1014" s="200">
        <v>6</v>
      </c>
      <c r="H1014" s="199">
        <f>VLOOKUP(G1014,'Parâmetro - Portes e Uco'!$B$19:$E$46,4,0)</f>
        <v>1425.4</v>
      </c>
      <c r="I1014" s="196"/>
      <c r="J1014" s="202">
        <v>0</v>
      </c>
      <c r="K1014" s="202"/>
      <c r="L1014" s="203"/>
      <c r="M1014" s="204"/>
      <c r="N1014" s="199"/>
      <c r="O1014" s="201">
        <v>3</v>
      </c>
      <c r="P1014" s="223">
        <f>(F1014*30%)+(F1014*20%)+(F1014*20%)</f>
        <v>2132.878832810502</v>
      </c>
      <c r="Q1014" s="205">
        <f>F1014+H1014+K1014+N1014+P1014</f>
        <v>6605.248593968362</v>
      </c>
    </row>
    <row r="1015" spans="1:17" x14ac:dyDescent="0.25">
      <c r="A1015" s="206"/>
      <c r="B1015" s="224">
        <v>30706998</v>
      </c>
      <c r="C1015" s="316" t="s">
        <v>3747</v>
      </c>
      <c r="D1015" s="317"/>
      <c r="E1015" s="317"/>
      <c r="F1015" s="317"/>
      <c r="G1015" s="317"/>
      <c r="H1015" s="317"/>
      <c r="I1015" s="317"/>
      <c r="J1015" s="317"/>
      <c r="K1015" s="317"/>
      <c r="L1015" s="317"/>
      <c r="M1015" s="317"/>
      <c r="N1015" s="317"/>
      <c r="O1015" s="317"/>
      <c r="P1015" s="317"/>
      <c r="Q1015" s="318"/>
    </row>
    <row r="1016" spans="1:17" ht="15" customHeight="1" x14ac:dyDescent="0.25">
      <c r="A1016" s="206"/>
      <c r="B1016" s="307" t="s">
        <v>4203</v>
      </c>
      <c r="C1016" s="308"/>
      <c r="D1016" s="308"/>
      <c r="E1016" s="308"/>
      <c r="F1016" s="308"/>
      <c r="G1016" s="308"/>
      <c r="H1016" s="308"/>
      <c r="I1016" s="308"/>
      <c r="J1016" s="308"/>
      <c r="K1016" s="308"/>
      <c r="L1016" s="308"/>
      <c r="M1016" s="308"/>
      <c r="N1016" s="308"/>
      <c r="O1016" s="308"/>
      <c r="P1016" s="308"/>
      <c r="Q1016" s="309"/>
    </row>
    <row r="1017" spans="1:17" ht="15" customHeight="1" x14ac:dyDescent="0.25">
      <c r="A1017" s="206"/>
      <c r="B1017" s="224">
        <v>30707005</v>
      </c>
      <c r="C1017" s="316" t="s">
        <v>3809</v>
      </c>
      <c r="D1017" s="317"/>
      <c r="E1017" s="317"/>
      <c r="F1017" s="317"/>
      <c r="G1017" s="317"/>
      <c r="H1017" s="317"/>
      <c r="I1017" s="317"/>
      <c r="J1017" s="317"/>
      <c r="K1017" s="317"/>
      <c r="L1017" s="317"/>
      <c r="M1017" s="317"/>
      <c r="N1017" s="317"/>
      <c r="O1017" s="317"/>
      <c r="P1017" s="317"/>
      <c r="Q1017" s="318"/>
    </row>
    <row r="1018" spans="1:17" ht="45" x14ac:dyDescent="0.25">
      <c r="A1018" s="207" t="s">
        <v>4754</v>
      </c>
      <c r="B1018" s="196">
        <v>30707013</v>
      </c>
      <c r="C1018" s="197" t="s">
        <v>759</v>
      </c>
      <c r="D1018" s="196" t="s">
        <v>3703</v>
      </c>
      <c r="E1018" s="198"/>
      <c r="F1018" s="199">
        <f>IF(D1018 &lt;&gt; "",VLOOKUP(D1018,'Parâmetro - Portes e Uco'!$A$13:$E$54,3,0),"")</f>
        <v>3046.9697611578599</v>
      </c>
      <c r="G1018" s="200">
        <v>6</v>
      </c>
      <c r="H1018" s="199">
        <f>VLOOKUP(G1018,'Parâmetro - Portes e Uco'!$B$19:$E$46,4,0)</f>
        <v>1425.4</v>
      </c>
      <c r="I1018" s="196"/>
      <c r="J1018" s="202">
        <v>0</v>
      </c>
      <c r="K1018" s="202"/>
      <c r="L1018" s="203"/>
      <c r="M1018" s="204"/>
      <c r="N1018" s="199"/>
      <c r="O1018" s="201">
        <v>2</v>
      </c>
      <c r="P1018" s="199">
        <f>(F1018*30%)+(F1018*20%)</f>
        <v>1523.48488057893</v>
      </c>
      <c r="Q1018" s="205">
        <f t="shared" ref="Q1018:Q1023" si="63">F1018+H1018+K1018+N1018+P1018</f>
        <v>5995.8546417367897</v>
      </c>
    </row>
    <row r="1019" spans="1:17" ht="30" x14ac:dyDescent="0.25">
      <c r="A1019" s="207" t="s">
        <v>4754</v>
      </c>
      <c r="B1019" s="196">
        <v>30707021</v>
      </c>
      <c r="C1019" s="197" t="s">
        <v>760</v>
      </c>
      <c r="D1019" s="196" t="s">
        <v>3703</v>
      </c>
      <c r="E1019" s="198"/>
      <c r="F1019" s="199">
        <f>IF(D1019 &lt;&gt; "",VLOOKUP(D1019,'Parâmetro - Portes e Uco'!$A$13:$E$54,3,0),"")</f>
        <v>3046.9697611578599</v>
      </c>
      <c r="G1019" s="200">
        <v>6</v>
      </c>
      <c r="H1019" s="199">
        <f>VLOOKUP(G1019,'Parâmetro - Portes e Uco'!$B$19:$E$46,4,0)</f>
        <v>1425.4</v>
      </c>
      <c r="I1019" s="196"/>
      <c r="J1019" s="202">
        <v>0</v>
      </c>
      <c r="K1019" s="202"/>
      <c r="L1019" s="203"/>
      <c r="M1019" s="204"/>
      <c r="N1019" s="199"/>
      <c r="O1019" s="201">
        <v>3</v>
      </c>
      <c r="P1019" s="223">
        <f>(F1019*30%)+(F1019*20%)+(F1019*20%)</f>
        <v>2132.878832810502</v>
      </c>
      <c r="Q1019" s="205">
        <f t="shared" si="63"/>
        <v>6605.248593968362</v>
      </c>
    </row>
    <row r="1020" spans="1:17" ht="30" x14ac:dyDescent="0.25">
      <c r="A1020" s="207" t="s">
        <v>4754</v>
      </c>
      <c r="B1020" s="196">
        <v>30707030</v>
      </c>
      <c r="C1020" s="197" t="s">
        <v>761</v>
      </c>
      <c r="D1020" s="196" t="s">
        <v>3703</v>
      </c>
      <c r="E1020" s="198"/>
      <c r="F1020" s="199">
        <f>IF(D1020 &lt;&gt; "",VLOOKUP(D1020,'Parâmetro - Portes e Uco'!$A$13:$E$54,3,0),"")</f>
        <v>3046.9697611578599</v>
      </c>
      <c r="G1020" s="200">
        <v>6</v>
      </c>
      <c r="H1020" s="199">
        <f>VLOOKUP(G1020,'Parâmetro - Portes e Uco'!$B$19:$E$46,4,0)</f>
        <v>1425.4</v>
      </c>
      <c r="I1020" s="196"/>
      <c r="J1020" s="202">
        <v>0</v>
      </c>
      <c r="K1020" s="202"/>
      <c r="L1020" s="203"/>
      <c r="M1020" s="204"/>
      <c r="N1020" s="199"/>
      <c r="O1020" s="201">
        <v>3</v>
      </c>
      <c r="P1020" s="223">
        <f>(F1020*30%)+(F1020*20%)+(F1020*20%)</f>
        <v>2132.878832810502</v>
      </c>
      <c r="Q1020" s="205">
        <f t="shared" si="63"/>
        <v>6605.248593968362</v>
      </c>
    </row>
    <row r="1021" spans="1:17" ht="45" x14ac:dyDescent="0.25">
      <c r="A1021" s="207" t="s">
        <v>4754</v>
      </c>
      <c r="B1021" s="196">
        <v>30707048</v>
      </c>
      <c r="C1021" s="197" t="s">
        <v>763</v>
      </c>
      <c r="D1021" s="196" t="s">
        <v>3703</v>
      </c>
      <c r="E1021" s="198"/>
      <c r="F1021" s="199">
        <f>IF(D1021 &lt;&gt; "",VLOOKUP(D1021,'Parâmetro - Portes e Uco'!$A$13:$E$54,3,0),"")</f>
        <v>3046.9697611578599</v>
      </c>
      <c r="G1021" s="200">
        <v>6</v>
      </c>
      <c r="H1021" s="199">
        <f>VLOOKUP(G1021,'Parâmetro - Portes e Uco'!$B$19:$E$46,4,0)</f>
        <v>1425.4</v>
      </c>
      <c r="I1021" s="196"/>
      <c r="J1021" s="202">
        <v>0</v>
      </c>
      <c r="K1021" s="202"/>
      <c r="L1021" s="203"/>
      <c r="M1021" s="204"/>
      <c r="N1021" s="199"/>
      <c r="O1021" s="201">
        <v>2</v>
      </c>
      <c r="P1021" s="199">
        <f>(F1021*30%)+(F1021*20%)</f>
        <v>1523.48488057893</v>
      </c>
      <c r="Q1021" s="205">
        <f t="shared" si="63"/>
        <v>5995.8546417367897</v>
      </c>
    </row>
    <row r="1022" spans="1:17" ht="30" x14ac:dyDescent="0.25">
      <c r="A1022" s="207" t="s">
        <v>4754</v>
      </c>
      <c r="B1022" s="196">
        <v>30707056</v>
      </c>
      <c r="C1022" s="197" t="s">
        <v>764</v>
      </c>
      <c r="D1022" s="196" t="s">
        <v>3703</v>
      </c>
      <c r="E1022" s="198"/>
      <c r="F1022" s="199">
        <f>IF(D1022 &lt;&gt; "",VLOOKUP(D1022,'Parâmetro - Portes e Uco'!$A$13:$E$54,3,0),"")</f>
        <v>3046.9697611578599</v>
      </c>
      <c r="G1022" s="200">
        <v>6</v>
      </c>
      <c r="H1022" s="199">
        <f>VLOOKUP(G1022,'Parâmetro - Portes e Uco'!$B$19:$E$46,4,0)</f>
        <v>1425.4</v>
      </c>
      <c r="I1022" s="196"/>
      <c r="J1022" s="202">
        <v>0</v>
      </c>
      <c r="K1022" s="202"/>
      <c r="L1022" s="203"/>
      <c r="M1022" s="204"/>
      <c r="N1022" s="199"/>
      <c r="O1022" s="201">
        <v>3</v>
      </c>
      <c r="P1022" s="223">
        <f>(F1022*30%)+(F1022*20%)+(F1022*20%)</f>
        <v>2132.878832810502</v>
      </c>
      <c r="Q1022" s="205">
        <f t="shared" si="63"/>
        <v>6605.248593968362</v>
      </c>
    </row>
    <row r="1023" spans="1:17" ht="30" x14ac:dyDescent="0.25">
      <c r="A1023" s="207" t="s">
        <v>4754</v>
      </c>
      <c r="B1023" s="196">
        <v>30707064</v>
      </c>
      <c r="C1023" s="197" t="s">
        <v>762</v>
      </c>
      <c r="D1023" s="196" t="s">
        <v>3703</v>
      </c>
      <c r="E1023" s="198"/>
      <c r="F1023" s="199">
        <f>IF(D1023 &lt;&gt; "",VLOOKUP(D1023,'Parâmetro - Portes e Uco'!$A$13:$E$54,3,0),"")</f>
        <v>3046.9697611578599</v>
      </c>
      <c r="G1023" s="200">
        <v>6</v>
      </c>
      <c r="H1023" s="199">
        <f>VLOOKUP(G1023,'Parâmetro - Portes e Uco'!$B$19:$E$46,4,0)</f>
        <v>1425.4</v>
      </c>
      <c r="I1023" s="196"/>
      <c r="J1023" s="202">
        <v>0</v>
      </c>
      <c r="K1023" s="202"/>
      <c r="L1023" s="203"/>
      <c r="M1023" s="204"/>
      <c r="N1023" s="199"/>
      <c r="O1023" s="201">
        <v>2</v>
      </c>
      <c r="P1023" s="199">
        <f>(F1023*30%)+(F1023*20%)</f>
        <v>1523.48488057893</v>
      </c>
      <c r="Q1023" s="205">
        <f t="shared" si="63"/>
        <v>5995.8546417367897</v>
      </c>
    </row>
    <row r="1024" spans="1:17" x14ac:dyDescent="0.25">
      <c r="A1024" s="206"/>
      <c r="B1024" s="224">
        <v>30709008</v>
      </c>
      <c r="C1024" s="316" t="s">
        <v>3810</v>
      </c>
      <c r="D1024" s="317"/>
      <c r="E1024" s="317"/>
      <c r="F1024" s="317"/>
      <c r="G1024" s="317"/>
      <c r="H1024" s="317"/>
      <c r="I1024" s="317"/>
      <c r="J1024" s="317"/>
      <c r="K1024" s="317"/>
      <c r="L1024" s="317"/>
      <c r="M1024" s="317"/>
      <c r="N1024" s="317"/>
      <c r="O1024" s="317"/>
      <c r="P1024" s="317"/>
      <c r="Q1024" s="318"/>
    </row>
    <row r="1025" spans="1:17" ht="30" x14ac:dyDescent="0.25">
      <c r="A1025" s="207" t="s">
        <v>4754</v>
      </c>
      <c r="B1025" s="196">
        <v>30709016</v>
      </c>
      <c r="C1025" s="197" t="s">
        <v>765</v>
      </c>
      <c r="D1025" s="196" t="s">
        <v>3668</v>
      </c>
      <c r="E1025" s="198"/>
      <c r="F1025" s="199">
        <f>IF(D1025 &lt;&gt; "",VLOOKUP(D1025,'Parâmetro - Portes e Uco'!$A$13:$E$54,3,0),"")</f>
        <v>162.8729406839584</v>
      </c>
      <c r="G1025" s="200">
        <v>2</v>
      </c>
      <c r="H1025" s="199">
        <f>VLOOKUP(G1025,'Parâmetro - Portes e Uco'!$B$19:$E$46,4,0)</f>
        <v>303.45</v>
      </c>
      <c r="I1025" s="196"/>
      <c r="J1025" s="202">
        <v>0</v>
      </c>
      <c r="K1025" s="202"/>
      <c r="L1025" s="203"/>
      <c r="M1025" s="204"/>
      <c r="N1025" s="199"/>
      <c r="O1025" s="201">
        <v>0</v>
      </c>
      <c r="P1025" s="201"/>
      <c r="Q1025" s="205">
        <f>F1025+H1025+K1025+N1025+P1025</f>
        <v>466.32294068395839</v>
      </c>
    </row>
    <row r="1026" spans="1:17" x14ac:dyDescent="0.25">
      <c r="A1026" s="207" t="s">
        <v>4754</v>
      </c>
      <c r="B1026" s="196">
        <v>30709024</v>
      </c>
      <c r="C1026" s="197" t="s">
        <v>766</v>
      </c>
      <c r="D1026" s="196" t="s">
        <v>3677</v>
      </c>
      <c r="E1026" s="198"/>
      <c r="F1026" s="199">
        <f>IF(D1026 &lt;&gt; "",VLOOKUP(D1026,'Parâmetro - Portes e Uco'!$A$13:$E$54,3,0),"")</f>
        <v>38.190441858472475</v>
      </c>
      <c r="G1026" s="200">
        <v>1</v>
      </c>
      <c r="H1026" s="199">
        <f>VLOOKUP(G1026,'Parâmetro - Portes e Uco'!$B$19:$E$46,4,0)</f>
        <v>207.32</v>
      </c>
      <c r="I1026" s="196"/>
      <c r="J1026" s="202">
        <v>0</v>
      </c>
      <c r="K1026" s="202"/>
      <c r="L1026" s="203"/>
      <c r="M1026" s="204"/>
      <c r="N1026" s="199"/>
      <c r="O1026" s="201">
        <v>0</v>
      </c>
      <c r="P1026" s="201"/>
      <c r="Q1026" s="205">
        <f>F1026+H1026+K1026+N1026+P1026</f>
        <v>245.51044185847246</v>
      </c>
    </row>
    <row r="1027" spans="1:17" ht="30" x14ac:dyDescent="0.25">
      <c r="A1027" s="207" t="s">
        <v>4754</v>
      </c>
      <c r="B1027" s="196">
        <v>30709032</v>
      </c>
      <c r="C1027" s="197" t="s">
        <v>767</v>
      </c>
      <c r="D1027" s="196" t="s">
        <v>3669</v>
      </c>
      <c r="E1027" s="198"/>
      <c r="F1027" s="199">
        <f>IF(D1027 &lt;&gt; "",VLOOKUP(D1027,'Parâmetro - Portes e Uco'!$A$13:$E$54,3,0),"")</f>
        <v>76.407249227375388</v>
      </c>
      <c r="G1027" s="200">
        <v>1</v>
      </c>
      <c r="H1027" s="199">
        <f>VLOOKUP(G1027,'Parâmetro - Portes e Uco'!$B$19:$E$46,4,0)</f>
        <v>207.32</v>
      </c>
      <c r="I1027" s="196"/>
      <c r="J1027" s="202">
        <v>0</v>
      </c>
      <c r="K1027" s="202"/>
      <c r="L1027" s="203"/>
      <c r="M1027" s="204"/>
      <c r="N1027" s="199"/>
      <c r="O1027" s="201">
        <v>0</v>
      </c>
      <c r="P1027" s="201"/>
      <c r="Q1027" s="205">
        <f>F1027+H1027+K1027+N1027+P1027</f>
        <v>283.72724922737541</v>
      </c>
    </row>
    <row r="1028" spans="1:17" ht="15" customHeight="1" x14ac:dyDescent="0.25">
      <c r="A1028" s="206"/>
      <c r="B1028" s="224">
        <v>30710006</v>
      </c>
      <c r="C1028" s="316" t="s">
        <v>3811</v>
      </c>
      <c r="D1028" s="317"/>
      <c r="E1028" s="317"/>
      <c r="F1028" s="317"/>
      <c r="G1028" s="317"/>
      <c r="H1028" s="317"/>
      <c r="I1028" s="317"/>
      <c r="J1028" s="317"/>
      <c r="K1028" s="317"/>
      <c r="L1028" s="317"/>
      <c r="M1028" s="317"/>
      <c r="N1028" s="317"/>
      <c r="O1028" s="317"/>
      <c r="P1028" s="317"/>
      <c r="Q1028" s="318"/>
    </row>
    <row r="1029" spans="1:17" ht="30" x14ac:dyDescent="0.25">
      <c r="A1029" s="207" t="s">
        <v>4754</v>
      </c>
      <c r="B1029" s="196">
        <v>30710014</v>
      </c>
      <c r="C1029" s="197" t="s">
        <v>768</v>
      </c>
      <c r="D1029" s="196" t="s">
        <v>3674</v>
      </c>
      <c r="E1029" s="198"/>
      <c r="F1029" s="199">
        <f>IF(D1029 &lt;&gt; "",VLOOKUP(D1029,'Parâmetro - Portes e Uco'!$A$13:$E$54,3,0),"")</f>
        <v>208.11615658256991</v>
      </c>
      <c r="G1029" s="200">
        <v>1</v>
      </c>
      <c r="H1029" s="199">
        <f>VLOOKUP(G1029,'Parâmetro - Portes e Uco'!$B$19:$E$46,4,0)</f>
        <v>207.32</v>
      </c>
      <c r="I1029" s="196"/>
      <c r="J1029" s="202">
        <v>0</v>
      </c>
      <c r="K1029" s="202"/>
      <c r="L1029" s="203"/>
      <c r="M1029" s="204"/>
      <c r="N1029" s="199"/>
      <c r="O1029" s="201">
        <v>0</v>
      </c>
      <c r="P1029" s="201"/>
      <c r="Q1029" s="205">
        <f>F1029+H1029+K1029+N1029+P1029</f>
        <v>415.43615658256988</v>
      </c>
    </row>
    <row r="1030" spans="1:17" ht="45" x14ac:dyDescent="0.25">
      <c r="A1030" s="207" t="s">
        <v>4754</v>
      </c>
      <c r="B1030" s="196">
        <v>30710022</v>
      </c>
      <c r="C1030" s="197" t="s">
        <v>769</v>
      </c>
      <c r="D1030" s="196" t="s">
        <v>3674</v>
      </c>
      <c r="E1030" s="198"/>
      <c r="F1030" s="199">
        <f>IF(D1030 &lt;&gt; "",VLOOKUP(D1030,'Parâmetro - Portes e Uco'!$A$13:$E$54,3,0),"")</f>
        <v>208.11615658256991</v>
      </c>
      <c r="G1030" s="200">
        <v>2</v>
      </c>
      <c r="H1030" s="199">
        <f>VLOOKUP(G1030,'Parâmetro - Portes e Uco'!$B$19:$E$46,4,0)</f>
        <v>303.45</v>
      </c>
      <c r="I1030" s="196"/>
      <c r="J1030" s="202">
        <v>0</v>
      </c>
      <c r="K1030" s="202"/>
      <c r="L1030" s="203"/>
      <c r="M1030" s="204"/>
      <c r="N1030" s="199"/>
      <c r="O1030" s="201">
        <v>1</v>
      </c>
      <c r="P1030" s="199">
        <f>F1030*30%</f>
        <v>62.43484697477097</v>
      </c>
      <c r="Q1030" s="205">
        <f>F1030+H1030+K1030+N1030+P1030</f>
        <v>574.00100355734082</v>
      </c>
    </row>
    <row r="1031" spans="1:17" x14ac:dyDescent="0.25">
      <c r="A1031" s="207" t="s">
        <v>4754</v>
      </c>
      <c r="B1031" s="196">
        <v>30710030</v>
      </c>
      <c r="C1031" s="197" t="s">
        <v>770</v>
      </c>
      <c r="D1031" s="196" t="s">
        <v>3670</v>
      </c>
      <c r="E1031" s="198"/>
      <c r="F1031" s="199">
        <f>IF(D1031 &lt;&gt; "",VLOOKUP(D1031,'Parâmetro - Portes e Uco'!$A$13:$E$54,3,0),"")</f>
        <v>238.38376255669928</v>
      </c>
      <c r="G1031" s="200">
        <v>2</v>
      </c>
      <c r="H1031" s="199">
        <f>VLOOKUP(G1031,'Parâmetro - Portes e Uco'!$B$19:$E$46,4,0)</f>
        <v>303.45</v>
      </c>
      <c r="I1031" s="196"/>
      <c r="J1031" s="202">
        <v>0</v>
      </c>
      <c r="K1031" s="202"/>
      <c r="L1031" s="203"/>
      <c r="M1031" s="204"/>
      <c r="N1031" s="199"/>
      <c r="O1031" s="201">
        <v>1</v>
      </c>
      <c r="P1031" s="199">
        <f>F1031*30%</f>
        <v>71.515128767009784</v>
      </c>
      <c r="Q1031" s="205">
        <f>F1031+H1031+K1031+N1031+P1031</f>
        <v>613.34889132370904</v>
      </c>
    </row>
    <row r="1032" spans="1:17" ht="30" x14ac:dyDescent="0.25">
      <c r="A1032" s="207" t="s">
        <v>4754</v>
      </c>
      <c r="B1032" s="196">
        <v>30710049</v>
      </c>
      <c r="C1032" s="197" t="s">
        <v>771</v>
      </c>
      <c r="D1032" s="196" t="s">
        <v>3686</v>
      </c>
      <c r="E1032" s="198"/>
      <c r="F1032" s="199">
        <f>IF(D1032 &lt;&gt; "",VLOOKUP(D1032,'Parâmetro - Portes e Uco'!$A$13:$E$54,3,0),"")</f>
        <v>471.73171262118711</v>
      </c>
      <c r="G1032" s="200">
        <v>3</v>
      </c>
      <c r="H1032" s="199">
        <f>VLOOKUP(G1032,'Parâmetro - Portes e Uco'!$B$19:$E$46,4,0)</f>
        <v>446.65</v>
      </c>
      <c r="I1032" s="196"/>
      <c r="J1032" s="202">
        <v>0</v>
      </c>
      <c r="K1032" s="202"/>
      <c r="L1032" s="203"/>
      <c r="M1032" s="204"/>
      <c r="N1032" s="199"/>
      <c r="O1032" s="201">
        <v>1</v>
      </c>
      <c r="P1032" s="199">
        <f>F1032*30%</f>
        <v>141.51951378635613</v>
      </c>
      <c r="Q1032" s="205">
        <f>F1032+H1032+K1032+N1032+P1032</f>
        <v>1059.9012264075432</v>
      </c>
    </row>
    <row r="1033" spans="1:17" ht="30" x14ac:dyDescent="0.25">
      <c r="A1033" s="207" t="s">
        <v>4754</v>
      </c>
      <c r="B1033" s="196">
        <v>30710057</v>
      </c>
      <c r="C1033" s="197" t="s">
        <v>772</v>
      </c>
      <c r="D1033" s="196" t="s">
        <v>3674</v>
      </c>
      <c r="E1033" s="198"/>
      <c r="F1033" s="199">
        <f>IF(D1033 &lt;&gt; "",VLOOKUP(D1033,'Parâmetro - Portes e Uco'!$A$13:$E$54,3,0),"")</f>
        <v>208.11615658256991</v>
      </c>
      <c r="G1033" s="200">
        <v>2</v>
      </c>
      <c r="H1033" s="199">
        <f>VLOOKUP(G1033,'Parâmetro - Portes e Uco'!$B$19:$E$46,4,0)</f>
        <v>303.45</v>
      </c>
      <c r="I1033" s="196"/>
      <c r="J1033" s="202">
        <v>0</v>
      </c>
      <c r="K1033" s="202"/>
      <c r="L1033" s="203"/>
      <c r="M1033" s="204"/>
      <c r="N1033" s="199"/>
      <c r="O1033" s="201">
        <v>0</v>
      </c>
      <c r="P1033" s="201"/>
      <c r="Q1033" s="205">
        <f>F1033+H1033+K1033+N1033+P1033</f>
        <v>511.56615658256987</v>
      </c>
    </row>
    <row r="1034" spans="1:17" ht="15" customHeight="1" x14ac:dyDescent="0.25">
      <c r="A1034" s="206"/>
      <c r="B1034" s="224">
        <v>30711002</v>
      </c>
      <c r="C1034" s="316" t="s">
        <v>3812</v>
      </c>
      <c r="D1034" s="317"/>
      <c r="E1034" s="317"/>
      <c r="F1034" s="317"/>
      <c r="G1034" s="317"/>
      <c r="H1034" s="317"/>
      <c r="I1034" s="317"/>
      <c r="J1034" s="317"/>
      <c r="K1034" s="317"/>
      <c r="L1034" s="317"/>
      <c r="M1034" s="317"/>
      <c r="N1034" s="317"/>
      <c r="O1034" s="317"/>
      <c r="P1034" s="317"/>
      <c r="Q1034" s="318"/>
    </row>
    <row r="1035" spans="1:17" ht="45" x14ac:dyDescent="0.25">
      <c r="A1035" s="207" t="s">
        <v>4754</v>
      </c>
      <c r="B1035" s="196">
        <v>30711010</v>
      </c>
      <c r="C1035" s="197" t="s">
        <v>773</v>
      </c>
      <c r="D1035" s="196" t="s">
        <v>3676</v>
      </c>
      <c r="E1035" s="198"/>
      <c r="F1035" s="199">
        <f>IF(D1035 &lt;&gt; "",VLOOKUP(D1035,'Parâmetro - Portes e Uco'!$A$13:$E$54,3,0),"")</f>
        <v>19.101812306843847</v>
      </c>
      <c r="G1035" s="200"/>
      <c r="H1035" s="201"/>
      <c r="I1035" s="196"/>
      <c r="J1035" s="202">
        <v>0</v>
      </c>
      <c r="K1035" s="202"/>
      <c r="L1035" s="203"/>
      <c r="M1035" s="204"/>
      <c r="N1035" s="199"/>
      <c r="O1035" s="201">
        <v>0</v>
      </c>
      <c r="P1035" s="201"/>
      <c r="Q1035" s="205">
        <f>F1035+H1035+K1035+N1035+P1035</f>
        <v>19.101812306843847</v>
      </c>
    </row>
    <row r="1036" spans="1:17" x14ac:dyDescent="0.25">
      <c r="A1036" s="207" t="s">
        <v>4754</v>
      </c>
      <c r="B1036" s="196">
        <v>30711029</v>
      </c>
      <c r="C1036" s="197" t="s">
        <v>774</v>
      </c>
      <c r="D1036" s="196" t="s">
        <v>3677</v>
      </c>
      <c r="E1036" s="198"/>
      <c r="F1036" s="199">
        <f>IF(D1036 &lt;&gt; "",VLOOKUP(D1036,'Parâmetro - Portes e Uco'!$A$13:$E$54,3,0),"")</f>
        <v>38.190441858472475</v>
      </c>
      <c r="G1036" s="200"/>
      <c r="H1036" s="201"/>
      <c r="I1036" s="196"/>
      <c r="J1036" s="202">
        <v>0</v>
      </c>
      <c r="K1036" s="202"/>
      <c r="L1036" s="203"/>
      <c r="M1036" s="204"/>
      <c r="N1036" s="199"/>
      <c r="O1036" s="201">
        <v>0</v>
      </c>
      <c r="P1036" s="201"/>
      <c r="Q1036" s="205">
        <f>F1036+H1036+K1036+N1036+P1036</f>
        <v>38.190441858472475</v>
      </c>
    </row>
    <row r="1037" spans="1:17" x14ac:dyDescent="0.25">
      <c r="A1037" s="207" t="s">
        <v>4754</v>
      </c>
      <c r="B1037" s="196">
        <v>30711037</v>
      </c>
      <c r="C1037" s="197" t="s">
        <v>775</v>
      </c>
      <c r="D1037" s="196" t="s">
        <v>3676</v>
      </c>
      <c r="E1037" s="198"/>
      <c r="F1037" s="199">
        <f>IF(D1037 &lt;&gt; "",VLOOKUP(D1037,'Parâmetro - Portes e Uco'!$A$13:$E$54,3,0),"")</f>
        <v>19.101812306843847</v>
      </c>
      <c r="G1037" s="200"/>
      <c r="H1037" s="201"/>
      <c r="I1037" s="196"/>
      <c r="J1037" s="202">
        <v>0</v>
      </c>
      <c r="K1037" s="202"/>
      <c r="L1037" s="203"/>
      <c r="M1037" s="204"/>
      <c r="N1037" s="199"/>
      <c r="O1037" s="201">
        <v>0</v>
      </c>
      <c r="P1037" s="201"/>
      <c r="Q1037" s="205">
        <f>F1037+H1037+K1037+N1037+P1037</f>
        <v>19.101812306843847</v>
      </c>
    </row>
    <row r="1038" spans="1:17" x14ac:dyDescent="0.25">
      <c r="A1038" s="206"/>
      <c r="B1038" s="224">
        <v>30712009</v>
      </c>
      <c r="C1038" s="316" t="s">
        <v>3813</v>
      </c>
      <c r="D1038" s="317"/>
      <c r="E1038" s="317"/>
      <c r="F1038" s="317"/>
      <c r="G1038" s="317"/>
      <c r="H1038" s="317"/>
      <c r="I1038" s="317"/>
      <c r="J1038" s="317"/>
      <c r="K1038" s="317"/>
      <c r="L1038" s="317"/>
      <c r="M1038" s="317"/>
      <c r="N1038" s="317"/>
      <c r="O1038" s="317"/>
      <c r="P1038" s="317"/>
      <c r="Q1038" s="318"/>
    </row>
    <row r="1039" spans="1:17" ht="30" x14ac:dyDescent="0.25">
      <c r="A1039" s="207" t="s">
        <v>4754</v>
      </c>
      <c r="B1039" s="196">
        <v>30712017</v>
      </c>
      <c r="C1039" s="197" t="s">
        <v>776</v>
      </c>
      <c r="D1039" s="196" t="s">
        <v>3677</v>
      </c>
      <c r="E1039" s="198"/>
      <c r="F1039" s="199">
        <f>IF(D1039 &lt;&gt; "",VLOOKUP(D1039,'Parâmetro - Portes e Uco'!$A$13:$E$54,3,0),"")</f>
        <v>38.190441858472475</v>
      </c>
      <c r="G1039" s="200"/>
      <c r="H1039" s="201"/>
      <c r="I1039" s="196"/>
      <c r="J1039" s="202">
        <v>0</v>
      </c>
      <c r="K1039" s="202"/>
      <c r="L1039" s="203"/>
      <c r="M1039" s="204"/>
      <c r="N1039" s="199"/>
      <c r="O1039" s="201">
        <v>0</v>
      </c>
      <c r="P1039" s="201"/>
      <c r="Q1039" s="205">
        <f t="shared" ref="Q1039:Q1052" si="64">F1039+H1039+K1039+N1039+P1039</f>
        <v>38.190441858472475</v>
      </c>
    </row>
    <row r="1040" spans="1:17" x14ac:dyDescent="0.25">
      <c r="A1040" s="207" t="s">
        <v>4754</v>
      </c>
      <c r="B1040" s="196">
        <v>30712025</v>
      </c>
      <c r="C1040" s="197" t="s">
        <v>777</v>
      </c>
      <c r="D1040" s="196" t="s">
        <v>3677</v>
      </c>
      <c r="E1040" s="198"/>
      <c r="F1040" s="199">
        <f>IF(D1040 &lt;&gt; "",VLOOKUP(D1040,'Parâmetro - Portes e Uco'!$A$13:$E$54,3,0),"")</f>
        <v>38.190441858472475</v>
      </c>
      <c r="G1040" s="200"/>
      <c r="H1040" s="201"/>
      <c r="I1040" s="196"/>
      <c r="J1040" s="202">
        <v>0</v>
      </c>
      <c r="K1040" s="202"/>
      <c r="L1040" s="203"/>
      <c r="M1040" s="204"/>
      <c r="N1040" s="199"/>
      <c r="O1040" s="201">
        <v>0</v>
      </c>
      <c r="P1040" s="201"/>
      <c r="Q1040" s="205">
        <f t="shared" si="64"/>
        <v>38.190441858472475</v>
      </c>
    </row>
    <row r="1041" spans="1:17" x14ac:dyDescent="0.25">
      <c r="A1041" s="207" t="s">
        <v>4754</v>
      </c>
      <c r="B1041" s="196">
        <v>30712033</v>
      </c>
      <c r="C1041" s="197" t="s">
        <v>778</v>
      </c>
      <c r="D1041" s="196" t="s">
        <v>3677</v>
      </c>
      <c r="E1041" s="198"/>
      <c r="F1041" s="199">
        <f>IF(D1041 &lt;&gt; "",VLOOKUP(D1041,'Parâmetro - Portes e Uco'!$A$13:$E$54,3,0),"")</f>
        <v>38.190441858472475</v>
      </c>
      <c r="G1041" s="200"/>
      <c r="H1041" s="201"/>
      <c r="I1041" s="196"/>
      <c r="J1041" s="202">
        <v>0</v>
      </c>
      <c r="K1041" s="202"/>
      <c r="L1041" s="203"/>
      <c r="M1041" s="204"/>
      <c r="N1041" s="199"/>
      <c r="O1041" s="201">
        <v>0</v>
      </c>
      <c r="P1041" s="201"/>
      <c r="Q1041" s="205">
        <f t="shared" si="64"/>
        <v>38.190441858472475</v>
      </c>
    </row>
    <row r="1042" spans="1:17" x14ac:dyDescent="0.25">
      <c r="A1042" s="207" t="s">
        <v>4754</v>
      </c>
      <c r="B1042" s="196">
        <v>30712041</v>
      </c>
      <c r="C1042" s="197" t="s">
        <v>779</v>
      </c>
      <c r="D1042" s="196" t="s">
        <v>3675</v>
      </c>
      <c r="E1042" s="198"/>
      <c r="F1042" s="199">
        <f>IF(D1042 &lt;&gt; "",VLOOKUP(D1042,'Parâmetro - Portes e Uco'!$A$13:$E$54,3,0),"")</f>
        <v>57.305436920531527</v>
      </c>
      <c r="G1042" s="200"/>
      <c r="H1042" s="201"/>
      <c r="I1042" s="196"/>
      <c r="J1042" s="202">
        <v>0</v>
      </c>
      <c r="K1042" s="202"/>
      <c r="L1042" s="203"/>
      <c r="M1042" s="204"/>
      <c r="N1042" s="199"/>
      <c r="O1042" s="201">
        <v>0</v>
      </c>
      <c r="P1042" s="201"/>
      <c r="Q1042" s="205">
        <f t="shared" si="64"/>
        <v>57.305436920531527</v>
      </c>
    </row>
    <row r="1043" spans="1:17" x14ac:dyDescent="0.25">
      <c r="A1043" s="207" t="s">
        <v>4754</v>
      </c>
      <c r="B1043" s="196">
        <v>30712050</v>
      </c>
      <c r="C1043" s="197" t="s">
        <v>780</v>
      </c>
      <c r="D1043" s="196" t="s">
        <v>3675</v>
      </c>
      <c r="E1043" s="198"/>
      <c r="F1043" s="199">
        <f>IF(D1043 &lt;&gt; "",VLOOKUP(D1043,'Parâmetro - Portes e Uco'!$A$13:$E$54,3,0),"")</f>
        <v>57.305436920531527</v>
      </c>
      <c r="G1043" s="200"/>
      <c r="H1043" s="201"/>
      <c r="I1043" s="196"/>
      <c r="J1043" s="202">
        <v>0</v>
      </c>
      <c r="K1043" s="202"/>
      <c r="L1043" s="203"/>
      <c r="M1043" s="204"/>
      <c r="N1043" s="199"/>
      <c r="O1043" s="201">
        <v>0</v>
      </c>
      <c r="P1043" s="201"/>
      <c r="Q1043" s="205">
        <f t="shared" si="64"/>
        <v>57.305436920531527</v>
      </c>
    </row>
    <row r="1044" spans="1:17" ht="30" x14ac:dyDescent="0.25">
      <c r="A1044" s="207" t="s">
        <v>4754</v>
      </c>
      <c r="B1044" s="196">
        <v>30712068</v>
      </c>
      <c r="C1044" s="197" t="s">
        <v>781</v>
      </c>
      <c r="D1044" s="196" t="s">
        <v>3675</v>
      </c>
      <c r="E1044" s="198"/>
      <c r="F1044" s="199">
        <f>IF(D1044 &lt;&gt; "",VLOOKUP(D1044,'Parâmetro - Portes e Uco'!$A$13:$E$54,3,0),"")</f>
        <v>57.305436920531527</v>
      </c>
      <c r="G1044" s="200"/>
      <c r="H1044" s="201"/>
      <c r="I1044" s="196"/>
      <c r="J1044" s="202">
        <v>0</v>
      </c>
      <c r="K1044" s="202"/>
      <c r="L1044" s="203"/>
      <c r="M1044" s="204"/>
      <c r="N1044" s="199"/>
      <c r="O1044" s="201">
        <v>0</v>
      </c>
      <c r="P1044" s="201"/>
      <c r="Q1044" s="205">
        <f t="shared" si="64"/>
        <v>57.305436920531527</v>
      </c>
    </row>
    <row r="1045" spans="1:17" x14ac:dyDescent="0.25">
      <c r="A1045" s="207" t="s">
        <v>4754</v>
      </c>
      <c r="B1045" s="196">
        <v>30712076</v>
      </c>
      <c r="C1045" s="197" t="s">
        <v>782</v>
      </c>
      <c r="D1045" s="196" t="s">
        <v>3673</v>
      </c>
      <c r="E1045" s="198"/>
      <c r="F1045" s="199">
        <f>IF(D1045 &lt;&gt; "",VLOOKUP(D1045,'Parâmetro - Portes e Uco'!$A$13:$E$54,3,0),"")</f>
        <v>283.71925774181733</v>
      </c>
      <c r="G1045" s="200"/>
      <c r="H1045" s="201"/>
      <c r="I1045" s="196"/>
      <c r="J1045" s="202">
        <v>0</v>
      </c>
      <c r="K1045" s="202"/>
      <c r="L1045" s="203"/>
      <c r="M1045" s="204"/>
      <c r="N1045" s="199"/>
      <c r="O1045" s="201">
        <v>0</v>
      </c>
      <c r="P1045" s="201"/>
      <c r="Q1045" s="205">
        <f t="shared" si="64"/>
        <v>283.71925774181733</v>
      </c>
    </row>
    <row r="1046" spans="1:17" x14ac:dyDescent="0.25">
      <c r="A1046" s="207" t="s">
        <v>4754</v>
      </c>
      <c r="B1046" s="196">
        <v>30712084</v>
      </c>
      <c r="C1046" s="197" t="s">
        <v>783</v>
      </c>
      <c r="D1046" s="196" t="s">
        <v>3675</v>
      </c>
      <c r="E1046" s="198"/>
      <c r="F1046" s="199">
        <f>IF(D1046 &lt;&gt; "",VLOOKUP(D1046,'Parâmetro - Portes e Uco'!$A$13:$E$54,3,0),"")</f>
        <v>57.305436920531527</v>
      </c>
      <c r="G1046" s="200"/>
      <c r="H1046" s="201"/>
      <c r="I1046" s="196"/>
      <c r="J1046" s="202">
        <v>0</v>
      </c>
      <c r="K1046" s="202"/>
      <c r="L1046" s="203"/>
      <c r="M1046" s="204"/>
      <c r="N1046" s="199"/>
      <c r="O1046" s="201">
        <v>0</v>
      </c>
      <c r="P1046" s="201"/>
      <c r="Q1046" s="205">
        <f t="shared" si="64"/>
        <v>57.305436920531527</v>
      </c>
    </row>
    <row r="1047" spans="1:17" x14ac:dyDescent="0.25">
      <c r="A1047" s="207" t="s">
        <v>4754</v>
      </c>
      <c r="B1047" s="196">
        <v>30712092</v>
      </c>
      <c r="C1047" s="197" t="s">
        <v>784</v>
      </c>
      <c r="D1047" s="196" t="s">
        <v>3677</v>
      </c>
      <c r="E1047" s="198"/>
      <c r="F1047" s="199">
        <f>IF(D1047 &lt;&gt; "",VLOOKUP(D1047,'Parâmetro - Portes e Uco'!$A$13:$E$54,3,0),"")</f>
        <v>38.190441858472475</v>
      </c>
      <c r="G1047" s="200"/>
      <c r="H1047" s="201"/>
      <c r="I1047" s="196"/>
      <c r="J1047" s="202">
        <v>0</v>
      </c>
      <c r="K1047" s="202"/>
      <c r="L1047" s="203"/>
      <c r="M1047" s="204"/>
      <c r="N1047" s="199"/>
      <c r="O1047" s="201">
        <v>0</v>
      </c>
      <c r="P1047" s="201"/>
      <c r="Q1047" s="205">
        <f t="shared" si="64"/>
        <v>38.190441858472475</v>
      </c>
    </row>
    <row r="1048" spans="1:17" ht="30" x14ac:dyDescent="0.25">
      <c r="A1048" s="207" t="s">
        <v>4754</v>
      </c>
      <c r="B1048" s="196">
        <v>30712106</v>
      </c>
      <c r="C1048" s="197" t="s">
        <v>785</v>
      </c>
      <c r="D1048" s="196" t="s">
        <v>3678</v>
      </c>
      <c r="E1048" s="198"/>
      <c r="F1048" s="199">
        <f>IF(D1048 &lt;&gt; "",VLOOKUP(D1048,'Parâmetro - Portes e Uco'!$A$13:$E$54,3,0),"")</f>
        <v>119.19847265595725</v>
      </c>
      <c r="G1048" s="200"/>
      <c r="H1048" s="201"/>
      <c r="I1048" s="196"/>
      <c r="J1048" s="202">
        <v>0</v>
      </c>
      <c r="K1048" s="202"/>
      <c r="L1048" s="203"/>
      <c r="M1048" s="204"/>
      <c r="N1048" s="199"/>
      <c r="O1048" s="201">
        <v>0</v>
      </c>
      <c r="P1048" s="201"/>
      <c r="Q1048" s="205">
        <f t="shared" si="64"/>
        <v>119.19847265595725</v>
      </c>
    </row>
    <row r="1049" spans="1:17" x14ac:dyDescent="0.25">
      <c r="A1049" s="207" t="s">
        <v>4754</v>
      </c>
      <c r="B1049" s="196">
        <v>30712114</v>
      </c>
      <c r="C1049" s="197" t="s">
        <v>786</v>
      </c>
      <c r="D1049" s="196" t="s">
        <v>3678</v>
      </c>
      <c r="E1049" s="198"/>
      <c r="F1049" s="199">
        <f>IF(D1049 &lt;&gt; "",VLOOKUP(D1049,'Parâmetro - Portes e Uco'!$A$13:$E$54,3,0),"")</f>
        <v>119.19847265595725</v>
      </c>
      <c r="G1049" s="200"/>
      <c r="H1049" s="201"/>
      <c r="I1049" s="196"/>
      <c r="J1049" s="202">
        <v>0</v>
      </c>
      <c r="K1049" s="202"/>
      <c r="L1049" s="203"/>
      <c r="M1049" s="204"/>
      <c r="N1049" s="199"/>
      <c r="O1049" s="201">
        <v>0</v>
      </c>
      <c r="P1049" s="201"/>
      <c r="Q1049" s="205">
        <f t="shared" si="64"/>
        <v>119.19847265595725</v>
      </c>
    </row>
    <row r="1050" spans="1:17" x14ac:dyDescent="0.25">
      <c r="A1050" s="207" t="s">
        <v>4754</v>
      </c>
      <c r="B1050" s="196">
        <v>30712122</v>
      </c>
      <c r="C1050" s="197" t="s">
        <v>787</v>
      </c>
      <c r="D1050" s="196" t="s">
        <v>3667</v>
      </c>
      <c r="E1050" s="198"/>
      <c r="F1050" s="199">
        <f>IF(D1050 &lt;&gt; "",VLOOKUP(D1050,'Parâmetro - Portes e Uco'!$A$13:$E$54,3,0),"")</f>
        <v>100.71624984422843</v>
      </c>
      <c r="G1050" s="200"/>
      <c r="H1050" s="201"/>
      <c r="I1050" s="196"/>
      <c r="J1050" s="202">
        <v>0</v>
      </c>
      <c r="K1050" s="202"/>
      <c r="L1050" s="203"/>
      <c r="M1050" s="204"/>
      <c r="N1050" s="199"/>
      <c r="O1050" s="201">
        <v>0</v>
      </c>
      <c r="P1050" s="201"/>
      <c r="Q1050" s="205">
        <f t="shared" si="64"/>
        <v>100.71624984422843</v>
      </c>
    </row>
    <row r="1051" spans="1:17" x14ac:dyDescent="0.25">
      <c r="A1051" s="207" t="s">
        <v>4754</v>
      </c>
      <c r="B1051" s="196">
        <v>30712130</v>
      </c>
      <c r="C1051" s="197" t="s">
        <v>788</v>
      </c>
      <c r="D1051" s="196" t="s">
        <v>3675</v>
      </c>
      <c r="E1051" s="198"/>
      <c r="F1051" s="199">
        <f>IF(D1051 &lt;&gt; "",VLOOKUP(D1051,'Parâmetro - Portes e Uco'!$A$13:$E$54,3,0),"")</f>
        <v>57.305436920531527</v>
      </c>
      <c r="G1051" s="200"/>
      <c r="H1051" s="201"/>
      <c r="I1051" s="196"/>
      <c r="J1051" s="202">
        <v>0</v>
      </c>
      <c r="K1051" s="202"/>
      <c r="L1051" s="203"/>
      <c r="M1051" s="204"/>
      <c r="N1051" s="199"/>
      <c r="O1051" s="201">
        <v>0</v>
      </c>
      <c r="P1051" s="201"/>
      <c r="Q1051" s="205">
        <f t="shared" si="64"/>
        <v>57.305436920531527</v>
      </c>
    </row>
    <row r="1052" spans="1:17" x14ac:dyDescent="0.25">
      <c r="A1052" s="207" t="s">
        <v>4754</v>
      </c>
      <c r="B1052" s="196">
        <v>30712149</v>
      </c>
      <c r="C1052" s="197" t="s">
        <v>789</v>
      </c>
      <c r="D1052" s="196" t="s">
        <v>3678</v>
      </c>
      <c r="E1052" s="198"/>
      <c r="F1052" s="199">
        <f>IF(D1052 &lt;&gt; "",VLOOKUP(D1052,'Parâmetro - Portes e Uco'!$A$13:$E$54,3,0),"")</f>
        <v>119.19847265595725</v>
      </c>
      <c r="G1052" s="200"/>
      <c r="H1052" s="201"/>
      <c r="I1052" s="196"/>
      <c r="J1052" s="202">
        <v>0</v>
      </c>
      <c r="K1052" s="202"/>
      <c r="L1052" s="203"/>
      <c r="M1052" s="204"/>
      <c r="N1052" s="199"/>
      <c r="O1052" s="201">
        <v>0</v>
      </c>
      <c r="P1052" s="201"/>
      <c r="Q1052" s="205">
        <f t="shared" si="64"/>
        <v>119.19847265595725</v>
      </c>
    </row>
    <row r="1053" spans="1:17" ht="15" customHeight="1" x14ac:dyDescent="0.25">
      <c r="A1053" s="206"/>
      <c r="B1053" s="224">
        <v>30713005</v>
      </c>
      <c r="C1053" s="316" t="s">
        <v>3814</v>
      </c>
      <c r="D1053" s="317"/>
      <c r="E1053" s="317"/>
      <c r="F1053" s="317"/>
      <c r="G1053" s="317"/>
      <c r="H1053" s="317"/>
      <c r="I1053" s="317"/>
      <c r="J1053" s="317"/>
      <c r="K1053" s="317"/>
      <c r="L1053" s="317"/>
      <c r="M1053" s="317"/>
      <c r="N1053" s="317"/>
      <c r="O1053" s="317"/>
      <c r="P1053" s="317"/>
      <c r="Q1053" s="318"/>
    </row>
    <row r="1054" spans="1:17" x14ac:dyDescent="0.25">
      <c r="A1054" s="207" t="s">
        <v>4754</v>
      </c>
      <c r="B1054" s="196">
        <v>30713021</v>
      </c>
      <c r="C1054" s="197" t="s">
        <v>791</v>
      </c>
      <c r="D1054" s="196" t="s">
        <v>3667</v>
      </c>
      <c r="E1054" s="198"/>
      <c r="F1054" s="199">
        <f>IF(D1054 &lt;&gt; "",VLOOKUP(D1054,'Parâmetro - Portes e Uco'!$A$13:$E$54,3,0),"")</f>
        <v>100.71624984422843</v>
      </c>
      <c r="G1054" s="200">
        <v>2</v>
      </c>
      <c r="H1054" s="199">
        <f>VLOOKUP(G1054,'Parâmetro - Portes e Uco'!$B$19:$E$46,4,0)</f>
        <v>303.45</v>
      </c>
      <c r="I1054" s="196"/>
      <c r="J1054" s="202">
        <v>0</v>
      </c>
      <c r="K1054" s="202"/>
      <c r="L1054" s="203"/>
      <c r="M1054" s="204"/>
      <c r="N1054" s="199"/>
      <c r="O1054" s="201">
        <v>0</v>
      </c>
      <c r="P1054" s="201"/>
      <c r="Q1054" s="205">
        <f t="shared" ref="Q1054:Q1061" si="65">F1054+H1054+K1054+N1054+P1054</f>
        <v>404.16624984422845</v>
      </c>
    </row>
    <row r="1055" spans="1:17" ht="45" x14ac:dyDescent="0.25">
      <c r="A1055" s="207" t="s">
        <v>4754</v>
      </c>
      <c r="B1055" s="196">
        <v>30713030</v>
      </c>
      <c r="C1055" s="197" t="s">
        <v>792</v>
      </c>
      <c r="D1055" s="196" t="s">
        <v>3667</v>
      </c>
      <c r="E1055" s="198"/>
      <c r="F1055" s="199">
        <f>IF(D1055 &lt;&gt; "",VLOOKUP(D1055,'Parâmetro - Portes e Uco'!$A$13:$E$54,3,0),"")</f>
        <v>100.71624984422843</v>
      </c>
      <c r="G1055" s="200">
        <v>2</v>
      </c>
      <c r="H1055" s="199">
        <f>VLOOKUP(G1055,'Parâmetro - Portes e Uco'!$B$19:$E$46,4,0)</f>
        <v>303.45</v>
      </c>
      <c r="I1055" s="196"/>
      <c r="J1055" s="202">
        <v>0</v>
      </c>
      <c r="K1055" s="202"/>
      <c r="L1055" s="203"/>
      <c r="M1055" s="204"/>
      <c r="N1055" s="199"/>
      <c r="O1055" s="201">
        <v>0</v>
      </c>
      <c r="P1055" s="201"/>
      <c r="Q1055" s="205">
        <f t="shared" si="65"/>
        <v>404.16624984422845</v>
      </c>
    </row>
    <row r="1056" spans="1:17" ht="30" x14ac:dyDescent="0.25">
      <c r="A1056" s="207" t="s">
        <v>4754</v>
      </c>
      <c r="B1056" s="196">
        <v>30713048</v>
      </c>
      <c r="C1056" s="197" t="s">
        <v>793</v>
      </c>
      <c r="D1056" s="196" t="s">
        <v>3682</v>
      </c>
      <c r="E1056" s="198"/>
      <c r="F1056" s="199">
        <f>IF(D1056 &lt;&gt; "",VLOOKUP(D1056,'Parâmetro - Portes e Uco'!$A$13:$E$54,3,0),"")</f>
        <v>802.43430995002416</v>
      </c>
      <c r="G1056" s="200">
        <v>4</v>
      </c>
      <c r="H1056" s="199">
        <f>VLOOKUP(G1056,'Parâmetro - Portes e Uco'!$B$19:$E$46,4,0)</f>
        <v>660.37</v>
      </c>
      <c r="I1056" s="196"/>
      <c r="J1056" s="202">
        <v>0</v>
      </c>
      <c r="K1056" s="202"/>
      <c r="L1056" s="203"/>
      <c r="M1056" s="204"/>
      <c r="N1056" s="199"/>
      <c r="O1056" s="201">
        <v>1</v>
      </c>
      <c r="P1056" s="199">
        <f>F1056*30%</f>
        <v>240.73029298500722</v>
      </c>
      <c r="Q1056" s="205">
        <f t="shared" si="65"/>
        <v>1703.5346029350314</v>
      </c>
    </row>
    <row r="1057" spans="1:17" ht="30" x14ac:dyDescent="0.25">
      <c r="A1057" s="207" t="s">
        <v>4754</v>
      </c>
      <c r="B1057" s="196">
        <v>30713064</v>
      </c>
      <c r="C1057" s="197" t="s">
        <v>794</v>
      </c>
      <c r="D1057" s="196" t="s">
        <v>3674</v>
      </c>
      <c r="E1057" s="198"/>
      <c r="F1057" s="199">
        <f>IF(D1057 &lt;&gt; "",VLOOKUP(D1057,'Parâmetro - Portes e Uco'!$A$13:$E$54,3,0),"")</f>
        <v>208.11615658256991</v>
      </c>
      <c r="G1057" s="200">
        <v>1</v>
      </c>
      <c r="H1057" s="199">
        <f>VLOOKUP(G1057,'Parâmetro - Portes e Uco'!$B$19:$E$46,4,0)</f>
        <v>207.32</v>
      </c>
      <c r="I1057" s="196"/>
      <c r="J1057" s="202">
        <v>0</v>
      </c>
      <c r="K1057" s="202"/>
      <c r="L1057" s="203"/>
      <c r="M1057" s="204"/>
      <c r="N1057" s="199"/>
      <c r="O1057" s="201">
        <v>0</v>
      </c>
      <c r="P1057" s="201"/>
      <c r="Q1057" s="205">
        <f t="shared" si="65"/>
        <v>415.43615658256988</v>
      </c>
    </row>
    <row r="1058" spans="1:17" ht="30" x14ac:dyDescent="0.25">
      <c r="A1058" s="207" t="s">
        <v>4754</v>
      </c>
      <c r="B1058" s="196">
        <v>30713072</v>
      </c>
      <c r="C1058" s="197" t="s">
        <v>797</v>
      </c>
      <c r="D1058" s="196" t="s">
        <v>3674</v>
      </c>
      <c r="E1058" s="198"/>
      <c r="F1058" s="199">
        <f>IF(D1058 &lt;&gt; "",VLOOKUP(D1058,'Parâmetro - Portes e Uco'!$A$13:$E$54,3,0),"")</f>
        <v>208.11615658256991</v>
      </c>
      <c r="G1058" s="200">
        <v>1</v>
      </c>
      <c r="H1058" s="199">
        <f>VLOOKUP(G1058,'Parâmetro - Portes e Uco'!$B$19:$E$46,4,0)</f>
        <v>207.32</v>
      </c>
      <c r="I1058" s="196"/>
      <c r="J1058" s="202">
        <v>0</v>
      </c>
      <c r="K1058" s="202"/>
      <c r="L1058" s="203"/>
      <c r="M1058" s="204"/>
      <c r="N1058" s="199"/>
      <c r="O1058" s="201">
        <v>1</v>
      </c>
      <c r="P1058" s="199">
        <f>F1058*30%</f>
        <v>62.43484697477097</v>
      </c>
      <c r="Q1058" s="205">
        <f t="shared" si="65"/>
        <v>477.87100355734083</v>
      </c>
    </row>
    <row r="1059" spans="1:17" ht="90" x14ac:dyDescent="0.25">
      <c r="A1059" s="207" t="s">
        <v>4754</v>
      </c>
      <c r="B1059" s="196">
        <v>30713137</v>
      </c>
      <c r="C1059" s="197" t="s">
        <v>795</v>
      </c>
      <c r="D1059" s="196" t="s">
        <v>3669</v>
      </c>
      <c r="E1059" s="198"/>
      <c r="F1059" s="199">
        <f>IF(D1059 &lt;&gt; "",VLOOKUP(D1059,'Parâmetro - Portes e Uco'!$A$13:$E$54,3,0),"")</f>
        <v>76.407249227375388</v>
      </c>
      <c r="G1059" s="200"/>
      <c r="H1059" s="201"/>
      <c r="I1059" s="196"/>
      <c r="J1059" s="202">
        <v>0</v>
      </c>
      <c r="K1059" s="202"/>
      <c r="L1059" s="203"/>
      <c r="M1059" s="204"/>
      <c r="N1059" s="199"/>
      <c r="O1059" s="201">
        <v>0</v>
      </c>
      <c r="P1059" s="201"/>
      <c r="Q1059" s="205">
        <f t="shared" si="65"/>
        <v>76.407249227375388</v>
      </c>
    </row>
    <row r="1060" spans="1:17" ht="120" x14ac:dyDescent="0.25">
      <c r="A1060" s="207" t="s">
        <v>4754</v>
      </c>
      <c r="B1060" s="196">
        <v>30713145</v>
      </c>
      <c r="C1060" s="197" t="s">
        <v>796</v>
      </c>
      <c r="D1060" s="196" t="s">
        <v>3669</v>
      </c>
      <c r="E1060" s="198"/>
      <c r="F1060" s="199">
        <f>IF(D1060 &lt;&gt; "",VLOOKUP(D1060,'Parâmetro - Portes e Uco'!$A$13:$E$54,3,0),"")</f>
        <v>76.407249227375388</v>
      </c>
      <c r="G1060" s="200"/>
      <c r="H1060" s="201"/>
      <c r="I1060" s="196"/>
      <c r="J1060" s="202">
        <v>0</v>
      </c>
      <c r="K1060" s="202"/>
      <c r="L1060" s="203"/>
      <c r="M1060" s="204"/>
      <c r="N1060" s="199"/>
      <c r="O1060" s="201">
        <v>0</v>
      </c>
      <c r="P1060" s="201"/>
      <c r="Q1060" s="205">
        <f t="shared" si="65"/>
        <v>76.407249227375388</v>
      </c>
    </row>
    <row r="1061" spans="1:17" ht="45" x14ac:dyDescent="0.25">
      <c r="A1061" s="207" t="s">
        <v>4754</v>
      </c>
      <c r="B1061" s="196">
        <v>30713153</v>
      </c>
      <c r="C1061" s="197" t="s">
        <v>790</v>
      </c>
      <c r="D1061" s="196" t="s">
        <v>3690</v>
      </c>
      <c r="E1061" s="198"/>
      <c r="F1061" s="199">
        <f>IF(D1061 &lt;&gt; "",VLOOKUP(D1061,'Parâmetro - Portes e Uco'!$A$13:$E$54,3,0),"")</f>
        <v>433.10623984061266</v>
      </c>
      <c r="G1061" s="200">
        <v>3</v>
      </c>
      <c r="H1061" s="199">
        <f>VLOOKUP(G1061,'Parâmetro - Portes e Uco'!$B$19:$E$46,4,0)</f>
        <v>446.65</v>
      </c>
      <c r="I1061" s="196"/>
      <c r="J1061" s="202">
        <v>0</v>
      </c>
      <c r="K1061" s="202"/>
      <c r="L1061" s="203"/>
      <c r="M1061" s="204"/>
      <c r="N1061" s="199"/>
      <c r="O1061" s="201">
        <v>1</v>
      </c>
      <c r="P1061" s="199">
        <f>F1061*30%</f>
        <v>129.9318719521838</v>
      </c>
      <c r="Q1061" s="205">
        <f t="shared" si="65"/>
        <v>1009.6881117927963</v>
      </c>
    </row>
    <row r="1062" spans="1:17" ht="15" customHeight="1" x14ac:dyDescent="0.25">
      <c r="A1062" s="206"/>
      <c r="B1062" s="224">
        <v>30714001</v>
      </c>
      <c r="C1062" s="316" t="s">
        <v>3815</v>
      </c>
      <c r="D1062" s="317"/>
      <c r="E1062" s="317"/>
      <c r="F1062" s="317"/>
      <c r="G1062" s="317"/>
      <c r="H1062" s="317"/>
      <c r="I1062" s="317"/>
      <c r="J1062" s="317"/>
      <c r="K1062" s="317"/>
      <c r="L1062" s="317"/>
      <c r="M1062" s="317"/>
      <c r="N1062" s="317"/>
      <c r="O1062" s="317"/>
      <c r="P1062" s="317"/>
      <c r="Q1062" s="318"/>
    </row>
    <row r="1063" spans="1:17" ht="45" x14ac:dyDescent="0.25">
      <c r="A1063" s="207" t="s">
        <v>4754</v>
      </c>
      <c r="B1063" s="196">
        <v>30714010</v>
      </c>
      <c r="C1063" s="197" t="s">
        <v>798</v>
      </c>
      <c r="D1063" s="196" t="s">
        <v>3670</v>
      </c>
      <c r="E1063" s="198"/>
      <c r="F1063" s="199">
        <f>IF(D1063 &lt;&gt; "",VLOOKUP(D1063,'Parâmetro - Portes e Uco'!$A$13:$E$54,3,0),"")</f>
        <v>238.38376255669928</v>
      </c>
      <c r="G1063" s="200">
        <v>2</v>
      </c>
      <c r="H1063" s="199">
        <f>VLOOKUP(G1063,'Parâmetro - Portes e Uco'!$B$19:$E$46,4,0)</f>
        <v>303.45</v>
      </c>
      <c r="I1063" s="196"/>
      <c r="J1063" s="202">
        <v>0</v>
      </c>
      <c r="K1063" s="202"/>
      <c r="L1063" s="203"/>
      <c r="M1063" s="204"/>
      <c r="N1063" s="199"/>
      <c r="O1063" s="201">
        <v>1</v>
      </c>
      <c r="P1063" s="199">
        <f>F1063*30%</f>
        <v>71.515128767009784</v>
      </c>
      <c r="Q1063" s="205">
        <f>F1063+H1063+K1063+N1063+P1063</f>
        <v>613.34889132370904</v>
      </c>
    </row>
    <row r="1064" spans="1:17" ht="45" x14ac:dyDescent="0.25">
      <c r="A1064" s="207" t="s">
        <v>4754</v>
      </c>
      <c r="B1064" s="196">
        <v>30714028</v>
      </c>
      <c r="C1064" s="197" t="s">
        <v>800</v>
      </c>
      <c r="D1064" s="196" t="s">
        <v>3670</v>
      </c>
      <c r="E1064" s="198"/>
      <c r="F1064" s="199">
        <f>IF(D1064 &lt;&gt; "",VLOOKUP(D1064,'Parâmetro - Portes e Uco'!$A$13:$E$54,3,0),"")</f>
        <v>238.38376255669928</v>
      </c>
      <c r="G1064" s="200">
        <v>2</v>
      </c>
      <c r="H1064" s="199">
        <f>VLOOKUP(G1064,'Parâmetro - Portes e Uco'!$B$19:$E$46,4,0)</f>
        <v>303.45</v>
      </c>
      <c r="I1064" s="196"/>
      <c r="J1064" s="202">
        <v>0</v>
      </c>
      <c r="K1064" s="202"/>
      <c r="L1064" s="203"/>
      <c r="M1064" s="204"/>
      <c r="N1064" s="199"/>
      <c r="O1064" s="201">
        <v>1</v>
      </c>
      <c r="P1064" s="199">
        <f>F1064*30%</f>
        <v>71.515128767009784</v>
      </c>
      <c r="Q1064" s="205">
        <f>F1064+H1064+K1064+N1064+P1064</f>
        <v>613.34889132370904</v>
      </c>
    </row>
    <row r="1065" spans="1:17" ht="45" x14ac:dyDescent="0.25">
      <c r="A1065" s="207" t="s">
        <v>4754</v>
      </c>
      <c r="B1065" s="196">
        <v>30714036</v>
      </c>
      <c r="C1065" s="197" t="s">
        <v>799</v>
      </c>
      <c r="D1065" s="196" t="s">
        <v>3670</v>
      </c>
      <c r="E1065" s="198"/>
      <c r="F1065" s="199">
        <f>IF(D1065 &lt;&gt; "",VLOOKUP(D1065,'Parâmetro - Portes e Uco'!$A$13:$E$54,3,0),"")</f>
        <v>238.38376255669928</v>
      </c>
      <c r="G1065" s="200">
        <v>2</v>
      </c>
      <c r="H1065" s="199">
        <f>VLOOKUP(G1065,'Parâmetro - Portes e Uco'!$B$19:$E$46,4,0)</f>
        <v>303.45</v>
      </c>
      <c r="I1065" s="196"/>
      <c r="J1065" s="202">
        <v>0</v>
      </c>
      <c r="K1065" s="202"/>
      <c r="L1065" s="203"/>
      <c r="M1065" s="204"/>
      <c r="N1065" s="199"/>
      <c r="O1065" s="201">
        <v>1</v>
      </c>
      <c r="P1065" s="199">
        <f>F1065*30%</f>
        <v>71.515128767009784</v>
      </c>
      <c r="Q1065" s="205">
        <f>F1065+H1065+K1065+N1065+P1065</f>
        <v>613.34889132370904</v>
      </c>
    </row>
    <row r="1066" spans="1:17" x14ac:dyDescent="0.25">
      <c r="A1066" s="206"/>
      <c r="B1066" s="224">
        <v>30715008</v>
      </c>
      <c r="C1066" s="316" t="s">
        <v>3816</v>
      </c>
      <c r="D1066" s="317"/>
      <c r="E1066" s="317"/>
      <c r="F1066" s="317"/>
      <c r="G1066" s="317"/>
      <c r="H1066" s="317"/>
      <c r="I1066" s="317"/>
      <c r="J1066" s="317"/>
      <c r="K1066" s="317"/>
      <c r="L1066" s="317"/>
      <c r="M1066" s="317"/>
      <c r="N1066" s="317"/>
      <c r="O1066" s="317"/>
      <c r="P1066" s="317"/>
      <c r="Q1066" s="318"/>
    </row>
    <row r="1067" spans="1:17" ht="45" x14ac:dyDescent="0.25">
      <c r="A1067" s="207" t="s">
        <v>4754</v>
      </c>
      <c r="B1067" s="196">
        <v>30715016</v>
      </c>
      <c r="C1067" s="197" t="s">
        <v>801</v>
      </c>
      <c r="D1067" s="196" t="s">
        <v>3693</v>
      </c>
      <c r="E1067" s="198"/>
      <c r="F1067" s="199">
        <f>IF(D1067 &lt;&gt; "",VLOOKUP(D1067,'Parâmetro - Portes e Uco'!$A$13:$E$54,3,0),"")</f>
        <v>1435.3515705876223</v>
      </c>
      <c r="G1067" s="200">
        <v>6</v>
      </c>
      <c r="H1067" s="199">
        <f>VLOOKUP(G1067,'Parâmetro - Portes e Uco'!$B$19:$E$46,4,0)</f>
        <v>1425.4</v>
      </c>
      <c r="I1067" s="196"/>
      <c r="J1067" s="202">
        <v>0</v>
      </c>
      <c r="K1067" s="202"/>
      <c r="L1067" s="203"/>
      <c r="M1067" s="204"/>
      <c r="N1067" s="199"/>
      <c r="O1067" s="201">
        <v>2</v>
      </c>
      <c r="P1067" s="199">
        <f>(F1067*30%)+(F1067*20%)</f>
        <v>717.67578529381115</v>
      </c>
      <c r="Q1067" s="205">
        <f t="shared" ref="Q1067:Q1104" si="66">F1067+H1067+K1067+N1067+P1067</f>
        <v>3578.4273558814334</v>
      </c>
    </row>
    <row r="1068" spans="1:17" ht="60" x14ac:dyDescent="0.25">
      <c r="A1068" s="207" t="s">
        <v>4754</v>
      </c>
      <c r="B1068" s="196">
        <v>30715024</v>
      </c>
      <c r="C1068" s="197" t="s">
        <v>802</v>
      </c>
      <c r="D1068" s="196" t="s">
        <v>3693</v>
      </c>
      <c r="E1068" s="198"/>
      <c r="F1068" s="199">
        <f>IF(D1068 &lt;&gt; "",VLOOKUP(D1068,'Parâmetro - Portes e Uco'!$A$13:$E$54,3,0),"")</f>
        <v>1435.3515705876223</v>
      </c>
      <c r="G1068" s="200">
        <v>6</v>
      </c>
      <c r="H1068" s="199">
        <f>VLOOKUP(G1068,'Parâmetro - Portes e Uco'!$B$19:$E$46,4,0)</f>
        <v>1425.4</v>
      </c>
      <c r="I1068" s="196"/>
      <c r="J1068" s="202">
        <v>0</v>
      </c>
      <c r="K1068" s="202"/>
      <c r="L1068" s="203"/>
      <c r="M1068" s="204"/>
      <c r="N1068" s="199"/>
      <c r="O1068" s="201">
        <v>2</v>
      </c>
      <c r="P1068" s="199">
        <f>(F1068*30%)+(F1068*20%)</f>
        <v>717.67578529381115</v>
      </c>
      <c r="Q1068" s="205">
        <f t="shared" si="66"/>
        <v>3578.4273558814334</v>
      </c>
    </row>
    <row r="1069" spans="1:17" x14ac:dyDescent="0.25">
      <c r="A1069" s="207" t="s">
        <v>4754</v>
      </c>
      <c r="B1069" s="196">
        <v>30715032</v>
      </c>
      <c r="C1069" s="197" t="s">
        <v>803</v>
      </c>
      <c r="D1069" s="196" t="s">
        <v>3671</v>
      </c>
      <c r="E1069" s="198"/>
      <c r="F1069" s="199">
        <f>IF(D1069 &lt;&gt; "",VLOOKUP(D1069,'Parâmetro - Portes e Uco'!$A$13:$E$54,3,0),"")</f>
        <v>407.94036013477069</v>
      </c>
      <c r="G1069" s="200">
        <v>2</v>
      </c>
      <c r="H1069" s="199">
        <f>VLOOKUP(G1069,'Parâmetro - Portes e Uco'!$B$19:$E$46,4,0)</f>
        <v>303.45</v>
      </c>
      <c r="I1069" s="196"/>
      <c r="J1069" s="202">
        <v>0</v>
      </c>
      <c r="K1069" s="202"/>
      <c r="L1069" s="203"/>
      <c r="M1069" s="204"/>
      <c r="N1069" s="199"/>
      <c r="O1069" s="201">
        <v>1</v>
      </c>
      <c r="P1069" s="199">
        <f>F1069*30%</f>
        <v>122.38210804043121</v>
      </c>
      <c r="Q1069" s="205">
        <f t="shared" si="66"/>
        <v>833.77246817520177</v>
      </c>
    </row>
    <row r="1070" spans="1:17" ht="30" x14ac:dyDescent="0.25">
      <c r="A1070" s="207" t="s">
        <v>4754</v>
      </c>
      <c r="B1070" s="196">
        <v>30715040</v>
      </c>
      <c r="C1070" s="197" t="s">
        <v>804</v>
      </c>
      <c r="D1070" s="196" t="s">
        <v>3674</v>
      </c>
      <c r="E1070" s="198"/>
      <c r="F1070" s="199">
        <f>IF(D1070 &lt;&gt; "",VLOOKUP(D1070,'Parâmetro - Portes e Uco'!$A$13:$E$54,3,0),"")</f>
        <v>208.11615658256991</v>
      </c>
      <c r="G1070" s="200">
        <v>2</v>
      </c>
      <c r="H1070" s="199">
        <f>VLOOKUP(G1070,'Parâmetro - Portes e Uco'!$B$19:$E$46,4,0)</f>
        <v>303.45</v>
      </c>
      <c r="I1070" s="196"/>
      <c r="J1070" s="202">
        <v>0</v>
      </c>
      <c r="K1070" s="202"/>
      <c r="L1070" s="203"/>
      <c r="M1070" s="204"/>
      <c r="N1070" s="199"/>
      <c r="O1070" s="201">
        <v>1</v>
      </c>
      <c r="P1070" s="199">
        <f>F1070*30%</f>
        <v>62.43484697477097</v>
      </c>
      <c r="Q1070" s="205">
        <f t="shared" si="66"/>
        <v>574.00100355734082</v>
      </c>
    </row>
    <row r="1071" spans="1:17" ht="30" x14ac:dyDescent="0.25">
      <c r="A1071" s="207"/>
      <c r="B1071" s="196">
        <v>30715059</v>
      </c>
      <c r="C1071" s="197" t="s">
        <v>4924</v>
      </c>
      <c r="D1071" s="196" t="s">
        <v>3695</v>
      </c>
      <c r="E1071" s="198"/>
      <c r="F1071" s="199">
        <f>IF(D1071 &lt;&gt; "",VLOOKUP(D1071,'Parâmetro - Portes e Uco'!$A$13:$E$54,3,0),"")</f>
        <v>1685.4943507962917</v>
      </c>
      <c r="G1071" s="200">
        <v>7</v>
      </c>
      <c r="H1071" s="199">
        <f>VLOOKUP(G1071,'Parâmetro - Portes e Uco'!$B$19:$E$46,4,0)</f>
        <v>2028.04</v>
      </c>
      <c r="I1071" s="196"/>
      <c r="J1071" s="202">
        <v>0</v>
      </c>
      <c r="K1071" s="202"/>
      <c r="L1071" s="203"/>
      <c r="M1071" s="204"/>
      <c r="N1071" s="199"/>
      <c r="O1071" s="201">
        <v>2</v>
      </c>
      <c r="P1071" s="199">
        <f>(F1071*30%)+(F1071*20%)</f>
        <v>842.74717539814583</v>
      </c>
      <c r="Q1071" s="205">
        <f t="shared" ref="Q1071" si="67">F1071+H1071+K1071+N1071+P1071</f>
        <v>4556.2815261944379</v>
      </c>
    </row>
    <row r="1072" spans="1:17" x14ac:dyDescent="0.25">
      <c r="A1072" s="207" t="s">
        <v>4754</v>
      </c>
      <c r="B1072" s="196">
        <v>30715067</v>
      </c>
      <c r="C1072" s="197" t="s">
        <v>805</v>
      </c>
      <c r="D1072" s="196" t="s">
        <v>3693</v>
      </c>
      <c r="E1072" s="198"/>
      <c r="F1072" s="199">
        <f>IF(D1072 &lt;&gt; "",VLOOKUP(D1072,'Parâmetro - Portes e Uco'!$A$13:$E$54,3,0),"")</f>
        <v>1435.3515705876223</v>
      </c>
      <c r="G1072" s="200">
        <v>6</v>
      </c>
      <c r="H1072" s="199">
        <f>VLOOKUP(G1072,'Parâmetro - Portes e Uco'!$B$19:$E$46,4,0)</f>
        <v>1425.4</v>
      </c>
      <c r="I1072" s="196"/>
      <c r="J1072" s="202">
        <v>0</v>
      </c>
      <c r="K1072" s="202"/>
      <c r="L1072" s="203"/>
      <c r="M1072" s="204"/>
      <c r="N1072" s="199"/>
      <c r="O1072" s="201">
        <v>2</v>
      </c>
      <c r="P1072" s="199">
        <f>(F1072*30%)+(F1072*20%)</f>
        <v>717.67578529381115</v>
      </c>
      <c r="Q1072" s="205">
        <f t="shared" si="66"/>
        <v>3578.4273558814334</v>
      </c>
    </row>
    <row r="1073" spans="1:17" ht="30" x14ac:dyDescent="0.25">
      <c r="A1073" s="207" t="s">
        <v>4754</v>
      </c>
      <c r="B1073" s="196">
        <v>30715075</v>
      </c>
      <c r="C1073" s="197" t="s">
        <v>806</v>
      </c>
      <c r="D1073" s="196" t="s">
        <v>3683</v>
      </c>
      <c r="E1073" s="198"/>
      <c r="F1073" s="199">
        <f>IF(D1073 &lt;&gt; "",VLOOKUP(D1073,'Parâmetro - Portes e Uco'!$A$13:$E$54,3,0),"")</f>
        <v>908.21273779689443</v>
      </c>
      <c r="G1073" s="200">
        <v>3</v>
      </c>
      <c r="H1073" s="199">
        <f>VLOOKUP(G1073,'Parâmetro - Portes e Uco'!$B$19:$E$46,4,0)</f>
        <v>446.65</v>
      </c>
      <c r="I1073" s="196"/>
      <c r="J1073" s="202">
        <v>0</v>
      </c>
      <c r="K1073" s="202"/>
      <c r="L1073" s="203"/>
      <c r="M1073" s="204"/>
      <c r="N1073" s="199"/>
      <c r="O1073" s="201">
        <v>1</v>
      </c>
      <c r="P1073" s="199">
        <f>F1073*30%</f>
        <v>272.46382133906832</v>
      </c>
      <c r="Q1073" s="205">
        <f t="shared" si="66"/>
        <v>1627.3265591359627</v>
      </c>
    </row>
    <row r="1074" spans="1:17" ht="30" x14ac:dyDescent="0.25">
      <c r="A1074" s="207" t="s">
        <v>4754</v>
      </c>
      <c r="B1074" s="196">
        <v>30715083</v>
      </c>
      <c r="C1074" s="197" t="s">
        <v>807</v>
      </c>
      <c r="D1074" s="196" t="s">
        <v>3686</v>
      </c>
      <c r="E1074" s="198"/>
      <c r="F1074" s="199">
        <f>IF(D1074 &lt;&gt; "",VLOOKUP(D1074,'Parâmetro - Portes e Uco'!$A$13:$E$54,3,0),"")</f>
        <v>471.73171262118711</v>
      </c>
      <c r="G1074" s="200">
        <v>3</v>
      </c>
      <c r="H1074" s="199">
        <f>VLOOKUP(G1074,'Parâmetro - Portes e Uco'!$B$19:$E$46,4,0)</f>
        <v>446.65</v>
      </c>
      <c r="I1074" s="196"/>
      <c r="J1074" s="202">
        <v>0</v>
      </c>
      <c r="K1074" s="202"/>
      <c r="L1074" s="203"/>
      <c r="M1074" s="204"/>
      <c r="N1074" s="199"/>
      <c r="O1074" s="201">
        <v>1</v>
      </c>
      <c r="P1074" s="199">
        <f>F1074*30%</f>
        <v>141.51951378635613</v>
      </c>
      <c r="Q1074" s="205">
        <f t="shared" si="66"/>
        <v>1059.9012264075432</v>
      </c>
    </row>
    <row r="1075" spans="1:17" ht="30" x14ac:dyDescent="0.25">
      <c r="A1075" s="207" t="s">
        <v>4754</v>
      </c>
      <c r="B1075" s="196">
        <v>30715091</v>
      </c>
      <c r="C1075" s="197" t="s">
        <v>808</v>
      </c>
      <c r="D1075" s="196" t="s">
        <v>3685</v>
      </c>
      <c r="E1075" s="198"/>
      <c r="F1075" s="199">
        <f>IF(D1075 &lt;&gt; "",VLOOKUP(D1075,'Parâmetro - Portes e Uco'!$A$13:$E$54,3,0),"")</f>
        <v>1233.8795226335199</v>
      </c>
      <c r="G1075" s="200">
        <v>5</v>
      </c>
      <c r="H1075" s="199">
        <f>VLOOKUP(G1075,'Parâmetro - Portes e Uco'!$B$19:$E$46,4,0)</f>
        <v>1021.47</v>
      </c>
      <c r="I1075" s="196"/>
      <c r="J1075" s="202">
        <v>0</v>
      </c>
      <c r="K1075" s="202"/>
      <c r="L1075" s="203"/>
      <c r="M1075" s="204"/>
      <c r="N1075" s="199"/>
      <c r="O1075" s="201">
        <v>2</v>
      </c>
      <c r="P1075" s="199">
        <f>(F1075*30%)+(F1075*20%)</f>
        <v>616.93976131675993</v>
      </c>
      <c r="Q1075" s="205">
        <f t="shared" si="66"/>
        <v>2872.2892839502797</v>
      </c>
    </row>
    <row r="1076" spans="1:17" ht="45" x14ac:dyDescent="0.25">
      <c r="A1076" s="207" t="s">
        <v>4754</v>
      </c>
      <c r="B1076" s="196">
        <v>30715105</v>
      </c>
      <c r="C1076" s="197" t="s">
        <v>809</v>
      </c>
      <c r="D1076" s="196" t="s">
        <v>3695</v>
      </c>
      <c r="E1076" s="198"/>
      <c r="F1076" s="199">
        <f>IF(D1076 &lt;&gt; "",VLOOKUP(D1076,'Parâmetro - Portes e Uco'!$A$13:$E$54,3,0),"")</f>
        <v>1685.4943507962917</v>
      </c>
      <c r="G1076" s="200">
        <v>6</v>
      </c>
      <c r="H1076" s="199">
        <f>VLOOKUP(G1076,'Parâmetro - Portes e Uco'!$B$19:$E$46,4,0)</f>
        <v>1425.4</v>
      </c>
      <c r="I1076" s="196"/>
      <c r="J1076" s="202">
        <v>0</v>
      </c>
      <c r="K1076" s="202"/>
      <c r="L1076" s="203"/>
      <c r="M1076" s="204"/>
      <c r="N1076" s="199"/>
      <c r="O1076" s="201">
        <v>2</v>
      </c>
      <c r="P1076" s="199">
        <f>(F1076*30%)+(F1076*20%)</f>
        <v>842.74717539814583</v>
      </c>
      <c r="Q1076" s="205">
        <f t="shared" si="66"/>
        <v>3953.6415261944376</v>
      </c>
    </row>
    <row r="1077" spans="1:17" ht="30" x14ac:dyDescent="0.25">
      <c r="A1077" s="207" t="s">
        <v>4754</v>
      </c>
      <c r="B1077" s="196">
        <v>30715113</v>
      </c>
      <c r="C1077" s="197" t="s">
        <v>810</v>
      </c>
      <c r="D1077" s="196" t="s">
        <v>3694</v>
      </c>
      <c r="E1077" s="198"/>
      <c r="F1077" s="199">
        <f>IF(D1077 &lt;&gt; "",VLOOKUP(D1077,'Parâmetro - Portes e Uco'!$A$13:$E$54,3,0),"")</f>
        <v>1324.5505130037554</v>
      </c>
      <c r="G1077" s="200">
        <v>5</v>
      </c>
      <c r="H1077" s="199">
        <f>VLOOKUP(G1077,'Parâmetro - Portes e Uco'!$B$19:$E$46,4,0)</f>
        <v>1021.47</v>
      </c>
      <c r="I1077" s="196"/>
      <c r="J1077" s="202">
        <v>0</v>
      </c>
      <c r="K1077" s="202"/>
      <c r="L1077" s="203"/>
      <c r="M1077" s="204"/>
      <c r="N1077" s="199"/>
      <c r="O1077" s="201">
        <v>2</v>
      </c>
      <c r="P1077" s="199">
        <f>(F1077*30%)+(F1077*20%)</f>
        <v>662.27525650187772</v>
      </c>
      <c r="Q1077" s="205">
        <f t="shared" si="66"/>
        <v>3008.2957695056334</v>
      </c>
    </row>
    <row r="1078" spans="1:17" ht="30" x14ac:dyDescent="0.25">
      <c r="A1078" s="207" t="s">
        <v>4754</v>
      </c>
      <c r="B1078" s="196">
        <v>30715121</v>
      </c>
      <c r="C1078" s="197" t="s">
        <v>811</v>
      </c>
      <c r="D1078" s="196" t="s">
        <v>3678</v>
      </c>
      <c r="E1078" s="198"/>
      <c r="F1078" s="199">
        <f>IF(D1078 &lt;&gt; "",VLOOKUP(D1078,'Parâmetro - Portes e Uco'!$A$13:$E$54,3,0),"")</f>
        <v>119.19847265595725</v>
      </c>
      <c r="G1078" s="200"/>
      <c r="H1078" s="201"/>
      <c r="I1078" s="196"/>
      <c r="J1078" s="202">
        <v>0</v>
      </c>
      <c r="K1078" s="202"/>
      <c r="L1078" s="203"/>
      <c r="M1078" s="204"/>
      <c r="N1078" s="199"/>
      <c r="O1078" s="201">
        <v>0</v>
      </c>
      <c r="P1078" s="201"/>
      <c r="Q1078" s="205">
        <f t="shared" si="66"/>
        <v>119.19847265595725</v>
      </c>
    </row>
    <row r="1079" spans="1:17" ht="30" x14ac:dyDescent="0.25">
      <c r="A1079" s="207" t="s">
        <v>4754</v>
      </c>
      <c r="B1079" s="196">
        <v>30715130</v>
      </c>
      <c r="C1079" s="197" t="s">
        <v>812</v>
      </c>
      <c r="D1079" s="196" t="s">
        <v>3668</v>
      </c>
      <c r="E1079" s="198"/>
      <c r="F1079" s="199">
        <f>IF(D1079 &lt;&gt; "",VLOOKUP(D1079,'Parâmetro - Portes e Uco'!$A$13:$E$54,3,0),"")</f>
        <v>162.8729406839584</v>
      </c>
      <c r="G1079" s="200">
        <v>2</v>
      </c>
      <c r="H1079" s="199">
        <f>VLOOKUP(G1079,'Parâmetro - Portes e Uco'!$B$19:$E$46,4,0)</f>
        <v>303.45</v>
      </c>
      <c r="I1079" s="196"/>
      <c r="J1079" s="202">
        <v>0</v>
      </c>
      <c r="K1079" s="202"/>
      <c r="L1079" s="203"/>
      <c r="M1079" s="204"/>
      <c r="N1079" s="199"/>
      <c r="O1079" s="201">
        <v>0</v>
      </c>
      <c r="P1079" s="201"/>
      <c r="Q1079" s="205">
        <f t="shared" si="66"/>
        <v>466.32294068395839</v>
      </c>
    </row>
    <row r="1080" spans="1:17" ht="30" x14ac:dyDescent="0.25">
      <c r="A1080" s="207" t="s">
        <v>4754</v>
      </c>
      <c r="B1080" s="196">
        <v>30715148</v>
      </c>
      <c r="C1080" s="197" t="s">
        <v>813</v>
      </c>
      <c r="D1080" s="196" t="s">
        <v>3682</v>
      </c>
      <c r="E1080" s="198"/>
      <c r="F1080" s="199">
        <f>IF(D1080 &lt;&gt; "",VLOOKUP(D1080,'Parâmetro - Portes e Uco'!$A$13:$E$54,3,0),"")</f>
        <v>802.43430995002416</v>
      </c>
      <c r="G1080" s="200">
        <v>2</v>
      </c>
      <c r="H1080" s="199">
        <f>VLOOKUP(G1080,'Parâmetro - Portes e Uco'!$B$19:$E$46,4,0)</f>
        <v>303.45</v>
      </c>
      <c r="I1080" s="196"/>
      <c r="J1080" s="202">
        <v>0</v>
      </c>
      <c r="K1080" s="202"/>
      <c r="L1080" s="203"/>
      <c r="M1080" s="204"/>
      <c r="N1080" s="199"/>
      <c r="O1080" s="201">
        <v>1</v>
      </c>
      <c r="P1080" s="199">
        <f>F1080*30%</f>
        <v>240.73029298500722</v>
      </c>
      <c r="Q1080" s="205">
        <f t="shared" si="66"/>
        <v>1346.6146029350314</v>
      </c>
    </row>
    <row r="1081" spans="1:17" ht="45" x14ac:dyDescent="0.25">
      <c r="A1081" s="207" t="s">
        <v>4754</v>
      </c>
      <c r="B1081" s="196">
        <v>30715156</v>
      </c>
      <c r="C1081" s="197" t="s">
        <v>814</v>
      </c>
      <c r="D1081" s="196" t="s">
        <v>3671</v>
      </c>
      <c r="E1081" s="198"/>
      <c r="F1081" s="199">
        <f>IF(D1081 &lt;&gt; "",VLOOKUP(D1081,'Parâmetro - Portes e Uco'!$A$13:$E$54,3,0),"")</f>
        <v>407.94036013477069</v>
      </c>
      <c r="G1081" s="200">
        <v>2</v>
      </c>
      <c r="H1081" s="199">
        <f>VLOOKUP(G1081,'Parâmetro - Portes e Uco'!$B$19:$E$46,4,0)</f>
        <v>303.45</v>
      </c>
      <c r="I1081" s="196"/>
      <c r="J1081" s="202">
        <v>0</v>
      </c>
      <c r="K1081" s="202"/>
      <c r="L1081" s="203"/>
      <c r="M1081" s="204"/>
      <c r="N1081" s="199"/>
      <c r="O1081" s="201">
        <v>1</v>
      </c>
      <c r="P1081" s="199">
        <f>F1081*30%</f>
        <v>122.38210804043121</v>
      </c>
      <c r="Q1081" s="205">
        <f t="shared" si="66"/>
        <v>833.77246817520177</v>
      </c>
    </row>
    <row r="1082" spans="1:17" ht="45" x14ac:dyDescent="0.25">
      <c r="A1082" s="207" t="s">
        <v>4754</v>
      </c>
      <c r="B1082" s="196">
        <v>30715164</v>
      </c>
      <c r="C1082" s="197" t="s">
        <v>815</v>
      </c>
      <c r="D1082" s="196" t="s">
        <v>3684</v>
      </c>
      <c r="E1082" s="198"/>
      <c r="F1082" s="199">
        <f>IF(D1082 &lt;&gt; "",VLOOKUP(D1082,'Parâmetro - Portes e Uco'!$A$13:$E$54,3,0),"")</f>
        <v>963.60667521122014</v>
      </c>
      <c r="G1082" s="200">
        <v>5</v>
      </c>
      <c r="H1082" s="199">
        <f>VLOOKUP(G1082,'Parâmetro - Portes e Uco'!$B$19:$E$46,4,0)</f>
        <v>1021.47</v>
      </c>
      <c r="I1082" s="196"/>
      <c r="J1082" s="202">
        <v>0</v>
      </c>
      <c r="K1082" s="202"/>
      <c r="L1082" s="203"/>
      <c r="M1082" s="204"/>
      <c r="N1082" s="199"/>
      <c r="O1082" s="201">
        <v>2</v>
      </c>
      <c r="P1082" s="199">
        <f>(F1082*30%)+(F1082*20%)</f>
        <v>481.80333760561007</v>
      </c>
      <c r="Q1082" s="205">
        <f t="shared" si="66"/>
        <v>2466.8800128168305</v>
      </c>
    </row>
    <row r="1083" spans="1:17" ht="45" x14ac:dyDescent="0.25">
      <c r="A1083" s="207" t="s">
        <v>4754</v>
      </c>
      <c r="B1083" s="196">
        <v>30715172</v>
      </c>
      <c r="C1083" s="197" t="s">
        <v>816</v>
      </c>
      <c r="D1083" s="196" t="s">
        <v>3688</v>
      </c>
      <c r="E1083" s="198"/>
      <c r="F1083" s="199">
        <f>IF(D1083 &lt;&gt; "",VLOOKUP(D1083,'Parâmetro - Portes e Uco'!$A$13:$E$54,3,0),"")</f>
        <v>1024.0627906281875</v>
      </c>
      <c r="G1083" s="200">
        <v>4</v>
      </c>
      <c r="H1083" s="199">
        <f>VLOOKUP(G1083,'Parâmetro - Portes e Uco'!$B$19:$E$46,4,0)</f>
        <v>660.37</v>
      </c>
      <c r="I1083" s="196"/>
      <c r="J1083" s="202">
        <v>0</v>
      </c>
      <c r="K1083" s="202"/>
      <c r="L1083" s="203"/>
      <c r="M1083" s="204"/>
      <c r="N1083" s="199"/>
      <c r="O1083" s="201">
        <v>2</v>
      </c>
      <c r="P1083" s="199">
        <f>(F1083*30%)+(F1083*20%)</f>
        <v>512.03139531409374</v>
      </c>
      <c r="Q1083" s="205">
        <f t="shared" si="66"/>
        <v>2196.4641859422809</v>
      </c>
    </row>
    <row r="1084" spans="1:17" ht="45" x14ac:dyDescent="0.25">
      <c r="A1084" s="207" t="s">
        <v>4754</v>
      </c>
      <c r="B1084" s="196">
        <v>30715180</v>
      </c>
      <c r="C1084" s="197" t="s">
        <v>818</v>
      </c>
      <c r="D1084" s="196" t="s">
        <v>3685</v>
      </c>
      <c r="E1084" s="198"/>
      <c r="F1084" s="199">
        <f>IF(D1084 &lt;&gt; "",VLOOKUP(D1084,'Parâmetro - Portes e Uco'!$A$13:$E$54,3,0),"")</f>
        <v>1233.8795226335199</v>
      </c>
      <c r="G1084" s="200">
        <v>5</v>
      </c>
      <c r="H1084" s="199">
        <f>VLOOKUP(G1084,'Parâmetro - Portes e Uco'!$B$19:$E$46,4,0)</f>
        <v>1021.47</v>
      </c>
      <c r="I1084" s="196"/>
      <c r="J1084" s="202">
        <v>0</v>
      </c>
      <c r="K1084" s="202"/>
      <c r="L1084" s="203"/>
      <c r="M1084" s="204"/>
      <c r="N1084" s="199"/>
      <c r="O1084" s="201">
        <v>1</v>
      </c>
      <c r="P1084" s="199">
        <f>F1084*30%</f>
        <v>370.16385679005595</v>
      </c>
      <c r="Q1084" s="205">
        <f t="shared" si="66"/>
        <v>2625.5133794235758</v>
      </c>
    </row>
    <row r="1085" spans="1:17" ht="30" x14ac:dyDescent="0.25">
      <c r="A1085" s="207" t="s">
        <v>4754</v>
      </c>
      <c r="B1085" s="196">
        <v>30715199</v>
      </c>
      <c r="C1085" s="197" t="s">
        <v>819</v>
      </c>
      <c r="D1085" s="196" t="s">
        <v>3685</v>
      </c>
      <c r="E1085" s="198"/>
      <c r="F1085" s="199">
        <f>IF(D1085 &lt;&gt; "",VLOOKUP(D1085,'Parâmetro - Portes e Uco'!$A$13:$E$54,3,0),"")</f>
        <v>1233.8795226335199</v>
      </c>
      <c r="G1085" s="200">
        <v>5</v>
      </c>
      <c r="H1085" s="199">
        <f>VLOOKUP(G1085,'Parâmetro - Portes e Uco'!$B$19:$E$46,4,0)</f>
        <v>1021.47</v>
      </c>
      <c r="I1085" s="196"/>
      <c r="J1085" s="202">
        <v>0</v>
      </c>
      <c r="K1085" s="202"/>
      <c r="L1085" s="203"/>
      <c r="M1085" s="204"/>
      <c r="N1085" s="199"/>
      <c r="O1085" s="201">
        <v>2</v>
      </c>
      <c r="P1085" s="199">
        <f>(F1085*30%)+(F1085*20%)</f>
        <v>616.93976131675993</v>
      </c>
      <c r="Q1085" s="205">
        <f t="shared" si="66"/>
        <v>2872.2892839502797</v>
      </c>
    </row>
    <row r="1086" spans="1:17" ht="45" x14ac:dyDescent="0.25">
      <c r="A1086" s="207" t="s">
        <v>4752</v>
      </c>
      <c r="B1086" s="196">
        <v>30715202</v>
      </c>
      <c r="C1086" s="197" t="s">
        <v>3985</v>
      </c>
      <c r="D1086" s="196" t="s">
        <v>3704</v>
      </c>
      <c r="E1086" s="198">
        <v>0</v>
      </c>
      <c r="F1086" s="199">
        <f>IF(D1086 &lt;&gt; "",VLOOKUP(D1086,'Parâmetro - Portes e Uco'!$A$13:$E$54,3,0),"")</f>
        <v>2101.818943247938</v>
      </c>
      <c r="G1086" s="200">
        <v>7</v>
      </c>
      <c r="H1086" s="199">
        <f>VLOOKUP(G1086,'Parâmetro - Portes e Uco'!$B$19:$E$46,4,0)</f>
        <v>2028.04</v>
      </c>
      <c r="I1086" s="196"/>
      <c r="J1086" s="202">
        <v>0</v>
      </c>
      <c r="K1086" s="202"/>
      <c r="L1086" s="203"/>
      <c r="M1086" s="204"/>
      <c r="N1086" s="199"/>
      <c r="O1086" s="201">
        <v>2</v>
      </c>
      <c r="P1086" s="199">
        <f>(F1086*30%)+(F1086*20%)</f>
        <v>1050.909471623969</v>
      </c>
      <c r="Q1086" s="205">
        <f t="shared" si="66"/>
        <v>5180.7684148719072</v>
      </c>
    </row>
    <row r="1087" spans="1:17" ht="30" x14ac:dyDescent="0.25">
      <c r="A1087" s="207" t="s">
        <v>4754</v>
      </c>
      <c r="B1087" s="196">
        <v>30715210</v>
      </c>
      <c r="C1087" s="197" t="s">
        <v>820</v>
      </c>
      <c r="D1087" s="196" t="s">
        <v>3683</v>
      </c>
      <c r="E1087" s="198"/>
      <c r="F1087" s="199">
        <f>IF(D1087 &lt;&gt; "",VLOOKUP(D1087,'Parâmetro - Portes e Uco'!$A$13:$E$54,3,0),"")</f>
        <v>908.21273779689443</v>
      </c>
      <c r="G1087" s="200">
        <v>4</v>
      </c>
      <c r="H1087" s="199">
        <f>VLOOKUP(G1087,'Parâmetro - Portes e Uco'!$B$19:$E$46,4,0)</f>
        <v>660.37</v>
      </c>
      <c r="I1087" s="196"/>
      <c r="J1087" s="202">
        <v>0</v>
      </c>
      <c r="K1087" s="202"/>
      <c r="L1087" s="203"/>
      <c r="M1087" s="204"/>
      <c r="N1087" s="199"/>
      <c r="O1087" s="201">
        <v>2</v>
      </c>
      <c r="P1087" s="199">
        <f>(F1087*30%)+(F1087*20%)</f>
        <v>454.10636889844722</v>
      </c>
      <c r="Q1087" s="205">
        <f t="shared" si="66"/>
        <v>2022.6891066953417</v>
      </c>
    </row>
    <row r="1088" spans="1:17" ht="45" x14ac:dyDescent="0.25">
      <c r="A1088" s="207" t="s">
        <v>4754</v>
      </c>
      <c r="B1088" s="196">
        <v>30715229</v>
      </c>
      <c r="C1088" s="197" t="s">
        <v>821</v>
      </c>
      <c r="D1088" s="196" t="s">
        <v>3684</v>
      </c>
      <c r="E1088" s="198"/>
      <c r="F1088" s="199">
        <f>IF(D1088 &lt;&gt; "",VLOOKUP(D1088,'Parâmetro - Portes e Uco'!$A$13:$E$54,3,0),"")</f>
        <v>963.60667521122014</v>
      </c>
      <c r="G1088" s="200">
        <v>5</v>
      </c>
      <c r="H1088" s="199">
        <f>VLOOKUP(G1088,'Parâmetro - Portes e Uco'!$B$19:$E$46,4,0)</f>
        <v>1021.47</v>
      </c>
      <c r="I1088" s="196"/>
      <c r="J1088" s="202">
        <v>0</v>
      </c>
      <c r="K1088" s="202"/>
      <c r="L1088" s="203"/>
      <c r="M1088" s="204"/>
      <c r="N1088" s="199"/>
      <c r="O1088" s="201">
        <v>2</v>
      </c>
      <c r="P1088" s="199">
        <f>(F1088*30%)+(F1088*20%)</f>
        <v>481.80333760561007</v>
      </c>
      <c r="Q1088" s="205">
        <f t="shared" si="66"/>
        <v>2466.8800128168305</v>
      </c>
    </row>
    <row r="1089" spans="1:17" ht="45" x14ac:dyDescent="0.25">
      <c r="A1089" s="207" t="s">
        <v>4754</v>
      </c>
      <c r="B1089" s="196">
        <v>30715237</v>
      </c>
      <c r="C1089" s="197" t="s">
        <v>822</v>
      </c>
      <c r="D1089" s="196" t="s">
        <v>3674</v>
      </c>
      <c r="E1089" s="198"/>
      <c r="F1089" s="199">
        <f>IF(D1089 &lt;&gt; "",VLOOKUP(D1089,'Parâmetro - Portes e Uco'!$A$13:$E$54,3,0),"")</f>
        <v>208.11615658256991</v>
      </c>
      <c r="G1089" s="200">
        <v>2</v>
      </c>
      <c r="H1089" s="199">
        <f>VLOOKUP(G1089,'Parâmetro - Portes e Uco'!$B$19:$E$46,4,0)</f>
        <v>303.45</v>
      </c>
      <c r="I1089" s="196"/>
      <c r="J1089" s="202">
        <v>0</v>
      </c>
      <c r="K1089" s="202"/>
      <c r="L1089" s="203"/>
      <c r="M1089" s="204"/>
      <c r="N1089" s="199"/>
      <c r="O1089" s="201">
        <v>0</v>
      </c>
      <c r="P1089" s="201"/>
      <c r="Q1089" s="205">
        <f t="shared" si="66"/>
        <v>511.56615658256987</v>
      </c>
    </row>
    <row r="1090" spans="1:17" ht="30" x14ac:dyDescent="0.25">
      <c r="A1090" s="207" t="s">
        <v>4754</v>
      </c>
      <c r="B1090" s="196">
        <v>30715245</v>
      </c>
      <c r="C1090" s="197" t="s">
        <v>823</v>
      </c>
      <c r="D1090" s="196" t="s">
        <v>3685</v>
      </c>
      <c r="E1090" s="198"/>
      <c r="F1090" s="199">
        <f>IF(D1090 &lt;&gt; "",VLOOKUP(D1090,'Parâmetro - Portes e Uco'!$A$13:$E$54,3,0),"")</f>
        <v>1233.8795226335199</v>
      </c>
      <c r="G1090" s="200">
        <v>6</v>
      </c>
      <c r="H1090" s="199">
        <f>VLOOKUP(G1090,'Parâmetro - Portes e Uco'!$B$19:$E$46,4,0)</f>
        <v>1425.4</v>
      </c>
      <c r="I1090" s="196"/>
      <c r="J1090" s="202">
        <v>0</v>
      </c>
      <c r="K1090" s="202"/>
      <c r="L1090" s="203"/>
      <c r="M1090" s="204"/>
      <c r="N1090" s="199"/>
      <c r="O1090" s="201">
        <v>2</v>
      </c>
      <c r="P1090" s="199">
        <f>(F1090*30%)+(F1090*20%)</f>
        <v>616.93976131675993</v>
      </c>
      <c r="Q1090" s="205">
        <f t="shared" si="66"/>
        <v>3276.21928395028</v>
      </c>
    </row>
    <row r="1091" spans="1:17" x14ac:dyDescent="0.25">
      <c r="A1091" s="207" t="s">
        <v>4754</v>
      </c>
      <c r="B1091" s="196">
        <v>30715253</v>
      </c>
      <c r="C1091" s="197" t="s">
        <v>824</v>
      </c>
      <c r="D1091" s="196" t="s">
        <v>3667</v>
      </c>
      <c r="E1091" s="198"/>
      <c r="F1091" s="199">
        <f>IF(D1091 &lt;&gt; "",VLOOKUP(D1091,'Parâmetro - Portes e Uco'!$A$13:$E$54,3,0),"")</f>
        <v>100.71624984422843</v>
      </c>
      <c r="G1091" s="200">
        <v>2</v>
      </c>
      <c r="H1091" s="199">
        <f>VLOOKUP(G1091,'Parâmetro - Portes e Uco'!$B$19:$E$46,4,0)</f>
        <v>303.45</v>
      </c>
      <c r="I1091" s="196"/>
      <c r="J1091" s="202">
        <v>0</v>
      </c>
      <c r="K1091" s="202"/>
      <c r="L1091" s="203"/>
      <c r="M1091" s="204"/>
      <c r="N1091" s="199"/>
      <c r="O1091" s="201">
        <v>0</v>
      </c>
      <c r="P1091" s="201"/>
      <c r="Q1091" s="205">
        <f t="shared" si="66"/>
        <v>404.16624984422845</v>
      </c>
    </row>
    <row r="1092" spans="1:17" ht="45" x14ac:dyDescent="0.25">
      <c r="A1092" s="207" t="s">
        <v>4754</v>
      </c>
      <c r="B1092" s="196">
        <v>30715261</v>
      </c>
      <c r="C1092" s="197" t="s">
        <v>825</v>
      </c>
      <c r="D1092" s="196" t="s">
        <v>3683</v>
      </c>
      <c r="E1092" s="198"/>
      <c r="F1092" s="199">
        <f>IF(D1092 &lt;&gt; "",VLOOKUP(D1092,'Parâmetro - Portes e Uco'!$A$13:$E$54,3,0),"")</f>
        <v>908.21273779689443</v>
      </c>
      <c r="G1092" s="200">
        <v>4</v>
      </c>
      <c r="H1092" s="199">
        <f>VLOOKUP(G1092,'Parâmetro - Portes e Uco'!$B$19:$E$46,4,0)</f>
        <v>660.37</v>
      </c>
      <c r="I1092" s="196"/>
      <c r="J1092" s="202">
        <v>0</v>
      </c>
      <c r="K1092" s="202"/>
      <c r="L1092" s="203"/>
      <c r="M1092" s="204"/>
      <c r="N1092" s="199"/>
      <c r="O1092" s="201">
        <v>2</v>
      </c>
      <c r="P1092" s="199">
        <f>(F1092*30%)+(F1092*20%)</f>
        <v>454.10636889844722</v>
      </c>
      <c r="Q1092" s="205">
        <f t="shared" si="66"/>
        <v>2022.6891066953417</v>
      </c>
    </row>
    <row r="1093" spans="1:17" ht="45" x14ac:dyDescent="0.25">
      <c r="A1093" s="207" t="s">
        <v>4754</v>
      </c>
      <c r="B1093" s="196">
        <v>30715270</v>
      </c>
      <c r="C1093" s="197" t="s">
        <v>826</v>
      </c>
      <c r="D1093" s="196" t="s">
        <v>3692</v>
      </c>
      <c r="E1093" s="198"/>
      <c r="F1093" s="199">
        <f>IF(D1093 &lt;&gt; "",VLOOKUP(D1093,'Parâmetro - Portes e Uco'!$A$13:$E$54,3,0),"")</f>
        <v>866.25202794687084</v>
      </c>
      <c r="G1093" s="200">
        <v>3</v>
      </c>
      <c r="H1093" s="199">
        <f>VLOOKUP(G1093,'Parâmetro - Portes e Uco'!$B$19:$E$46,4,0)</f>
        <v>446.65</v>
      </c>
      <c r="I1093" s="196"/>
      <c r="J1093" s="202">
        <v>0</v>
      </c>
      <c r="K1093" s="202"/>
      <c r="L1093" s="203"/>
      <c r="M1093" s="204"/>
      <c r="N1093" s="199"/>
      <c r="O1093" s="201">
        <v>1</v>
      </c>
      <c r="P1093" s="199">
        <f>F1093*30%</f>
        <v>259.87560838406125</v>
      </c>
      <c r="Q1093" s="205">
        <f t="shared" si="66"/>
        <v>1572.7776363309322</v>
      </c>
    </row>
    <row r="1094" spans="1:17" ht="30" x14ac:dyDescent="0.25">
      <c r="A1094" s="207" t="s">
        <v>4754</v>
      </c>
      <c r="B1094" s="196">
        <v>30715288</v>
      </c>
      <c r="C1094" s="197" t="s">
        <v>827</v>
      </c>
      <c r="D1094" s="196" t="s">
        <v>3693</v>
      </c>
      <c r="E1094" s="198"/>
      <c r="F1094" s="199">
        <f>IF(D1094 &lt;&gt; "",VLOOKUP(D1094,'Parâmetro - Portes e Uco'!$A$13:$E$54,3,0),"")</f>
        <v>1435.3515705876223</v>
      </c>
      <c r="G1094" s="200">
        <v>6</v>
      </c>
      <c r="H1094" s="199">
        <f>VLOOKUP(G1094,'Parâmetro - Portes e Uco'!$B$19:$E$46,4,0)</f>
        <v>1425.4</v>
      </c>
      <c r="I1094" s="196"/>
      <c r="J1094" s="202">
        <v>0</v>
      </c>
      <c r="K1094" s="202"/>
      <c r="L1094" s="203"/>
      <c r="M1094" s="204"/>
      <c r="N1094" s="199"/>
      <c r="O1094" s="201">
        <v>2</v>
      </c>
      <c r="P1094" s="199">
        <f>(F1094*30%)+(F1094*20%)</f>
        <v>717.67578529381115</v>
      </c>
      <c r="Q1094" s="205">
        <f t="shared" si="66"/>
        <v>3578.4273558814334</v>
      </c>
    </row>
    <row r="1095" spans="1:17" ht="30" x14ac:dyDescent="0.25">
      <c r="A1095" s="207" t="s">
        <v>4754</v>
      </c>
      <c r="B1095" s="196">
        <v>30715296</v>
      </c>
      <c r="C1095" s="197" t="s">
        <v>828</v>
      </c>
      <c r="D1095" s="196" t="s">
        <v>3683</v>
      </c>
      <c r="E1095" s="198"/>
      <c r="F1095" s="199">
        <f>IF(D1095 &lt;&gt; "",VLOOKUP(D1095,'Parâmetro - Portes e Uco'!$A$13:$E$54,3,0),"")</f>
        <v>908.21273779689443</v>
      </c>
      <c r="G1095" s="200">
        <v>2</v>
      </c>
      <c r="H1095" s="199">
        <f>VLOOKUP(G1095,'Parâmetro - Portes e Uco'!$B$19:$E$46,4,0)</f>
        <v>303.45</v>
      </c>
      <c r="I1095" s="196"/>
      <c r="J1095" s="202">
        <v>0</v>
      </c>
      <c r="K1095" s="202"/>
      <c r="L1095" s="203"/>
      <c r="M1095" s="204"/>
      <c r="N1095" s="199"/>
      <c r="O1095" s="201">
        <v>1</v>
      </c>
      <c r="P1095" s="199">
        <f>F1095*30%</f>
        <v>272.46382133906832</v>
      </c>
      <c r="Q1095" s="205">
        <f t="shared" si="66"/>
        <v>1484.1265591359627</v>
      </c>
    </row>
    <row r="1096" spans="1:17" ht="30" x14ac:dyDescent="0.25">
      <c r="A1096" s="207" t="s">
        <v>4754</v>
      </c>
      <c r="B1096" s="196">
        <v>30715300</v>
      </c>
      <c r="C1096" s="197" t="s">
        <v>829</v>
      </c>
      <c r="D1096" s="196" t="s">
        <v>3701</v>
      </c>
      <c r="E1096" s="198"/>
      <c r="F1096" s="199">
        <f>IF(D1096 &lt;&gt; "",VLOOKUP(D1096,'Parâmetro - Portes e Uco'!$A$13:$E$54,3,0),"")</f>
        <v>1848.3277432146042</v>
      </c>
      <c r="G1096" s="200">
        <v>7</v>
      </c>
      <c r="H1096" s="199">
        <f>VLOOKUP(G1096,'Parâmetro - Portes e Uco'!$B$19:$E$46,4,0)</f>
        <v>2028.04</v>
      </c>
      <c r="I1096" s="196"/>
      <c r="J1096" s="202">
        <v>0</v>
      </c>
      <c r="K1096" s="202"/>
      <c r="L1096" s="203"/>
      <c r="M1096" s="204"/>
      <c r="N1096" s="199"/>
      <c r="O1096" s="201">
        <v>2</v>
      </c>
      <c r="P1096" s="199">
        <f>(F1096*30%)+(F1096*20%)</f>
        <v>924.1638716073021</v>
      </c>
      <c r="Q1096" s="205">
        <f t="shared" si="66"/>
        <v>4800.5316148219063</v>
      </c>
    </row>
    <row r="1097" spans="1:17" ht="45" x14ac:dyDescent="0.25">
      <c r="A1097" s="207" t="s">
        <v>4754</v>
      </c>
      <c r="B1097" s="196">
        <v>30715318</v>
      </c>
      <c r="C1097" s="197" t="s">
        <v>830</v>
      </c>
      <c r="D1097" s="196" t="s">
        <v>3701</v>
      </c>
      <c r="E1097" s="198"/>
      <c r="F1097" s="199">
        <f>IF(D1097 &lt;&gt; "",VLOOKUP(D1097,'Parâmetro - Portes e Uco'!$A$13:$E$54,3,0),"")</f>
        <v>1848.3277432146042</v>
      </c>
      <c r="G1097" s="200">
        <v>6</v>
      </c>
      <c r="H1097" s="199">
        <f>VLOOKUP(G1097,'Parâmetro - Portes e Uco'!$B$19:$E$46,4,0)</f>
        <v>1425.4</v>
      </c>
      <c r="I1097" s="196"/>
      <c r="J1097" s="202">
        <v>0</v>
      </c>
      <c r="K1097" s="202"/>
      <c r="L1097" s="203"/>
      <c r="M1097" s="204"/>
      <c r="N1097" s="199"/>
      <c r="O1097" s="201">
        <v>2</v>
      </c>
      <c r="P1097" s="199">
        <f>(F1097*30%)+(F1097*20%)</f>
        <v>924.1638716073021</v>
      </c>
      <c r="Q1097" s="205">
        <f t="shared" si="66"/>
        <v>4197.8916148219068</v>
      </c>
    </row>
    <row r="1098" spans="1:17" ht="45" x14ac:dyDescent="0.25">
      <c r="A1098" s="207" t="s">
        <v>4754</v>
      </c>
      <c r="B1098" s="196">
        <v>30715326</v>
      </c>
      <c r="C1098" s="197" t="s">
        <v>831</v>
      </c>
      <c r="D1098" s="196" t="s">
        <v>3693</v>
      </c>
      <c r="E1098" s="198"/>
      <c r="F1098" s="199">
        <f>IF(D1098 &lt;&gt; "",VLOOKUP(D1098,'Parâmetro - Portes e Uco'!$A$13:$E$54,3,0),"")</f>
        <v>1435.3515705876223</v>
      </c>
      <c r="G1098" s="200">
        <v>6</v>
      </c>
      <c r="H1098" s="199">
        <f>VLOOKUP(G1098,'Parâmetro - Portes e Uco'!$B$19:$E$46,4,0)</f>
        <v>1425.4</v>
      </c>
      <c r="I1098" s="196"/>
      <c r="J1098" s="202">
        <v>0</v>
      </c>
      <c r="K1098" s="202"/>
      <c r="L1098" s="203"/>
      <c r="M1098" s="204"/>
      <c r="N1098" s="199"/>
      <c r="O1098" s="201">
        <v>2</v>
      </c>
      <c r="P1098" s="199">
        <f>(F1098*30%)+(F1098*20%)</f>
        <v>717.67578529381115</v>
      </c>
      <c r="Q1098" s="205">
        <f t="shared" si="66"/>
        <v>3578.4273558814334</v>
      </c>
    </row>
    <row r="1099" spans="1:17" ht="30" x14ac:dyDescent="0.25">
      <c r="A1099" s="207" t="s">
        <v>4754</v>
      </c>
      <c r="B1099" s="196">
        <v>30715334</v>
      </c>
      <c r="C1099" s="197" t="s">
        <v>832</v>
      </c>
      <c r="D1099" s="196" t="s">
        <v>3693</v>
      </c>
      <c r="E1099" s="198"/>
      <c r="F1099" s="199">
        <f>IF(D1099 &lt;&gt; "",VLOOKUP(D1099,'Parâmetro - Portes e Uco'!$A$13:$E$54,3,0),"")</f>
        <v>1435.3515705876223</v>
      </c>
      <c r="G1099" s="200">
        <v>5</v>
      </c>
      <c r="H1099" s="199">
        <f>VLOOKUP(G1099,'Parâmetro - Portes e Uco'!$B$19:$E$46,4,0)</f>
        <v>1021.47</v>
      </c>
      <c r="I1099" s="196"/>
      <c r="J1099" s="202">
        <v>0</v>
      </c>
      <c r="K1099" s="202"/>
      <c r="L1099" s="203"/>
      <c r="M1099" s="204"/>
      <c r="N1099" s="199"/>
      <c r="O1099" s="201">
        <v>2</v>
      </c>
      <c r="P1099" s="199">
        <f>(F1099*30%)+(F1099*20%)</f>
        <v>717.67578529381115</v>
      </c>
      <c r="Q1099" s="205">
        <f t="shared" si="66"/>
        <v>3174.4973558814336</v>
      </c>
    </row>
    <row r="1100" spans="1:17" ht="45" x14ac:dyDescent="0.25">
      <c r="A1100" s="207" t="s">
        <v>4754</v>
      </c>
      <c r="B1100" s="196">
        <v>30715342</v>
      </c>
      <c r="C1100" s="197" t="s">
        <v>833</v>
      </c>
      <c r="D1100" s="196" t="s">
        <v>3670</v>
      </c>
      <c r="E1100" s="198"/>
      <c r="F1100" s="199">
        <f>IF(D1100 &lt;&gt; "",VLOOKUP(D1100,'Parâmetro - Portes e Uco'!$A$13:$E$54,3,0),"")</f>
        <v>238.38376255669928</v>
      </c>
      <c r="G1100" s="200"/>
      <c r="H1100" s="201"/>
      <c r="I1100" s="196"/>
      <c r="J1100" s="202">
        <v>0</v>
      </c>
      <c r="K1100" s="202"/>
      <c r="L1100" s="203"/>
      <c r="M1100" s="204"/>
      <c r="N1100" s="199"/>
      <c r="O1100" s="201">
        <v>0</v>
      </c>
      <c r="P1100" s="201"/>
      <c r="Q1100" s="205">
        <f t="shared" si="66"/>
        <v>238.38376255669928</v>
      </c>
    </row>
    <row r="1101" spans="1:17" ht="105" x14ac:dyDescent="0.25">
      <c r="A1101" s="207" t="s">
        <v>4754</v>
      </c>
      <c r="B1101" s="196">
        <v>30715350</v>
      </c>
      <c r="C1101" s="197" t="s">
        <v>834</v>
      </c>
      <c r="D1101" s="196" t="s">
        <v>3705</v>
      </c>
      <c r="E1101" s="198"/>
      <c r="F1101" s="199">
        <f>IF(D1101 &lt;&gt; "",VLOOKUP(D1101,'Parâmetro - Portes e Uco'!$A$13:$E$54,3,0),"")</f>
        <v>3342.434853796432</v>
      </c>
      <c r="G1101" s="200">
        <v>7</v>
      </c>
      <c r="H1101" s="199">
        <f>VLOOKUP(G1101,'Parâmetro - Portes e Uco'!$B$19:$E$46,4,0)</f>
        <v>2028.04</v>
      </c>
      <c r="I1101" s="196"/>
      <c r="J1101" s="202">
        <v>0</v>
      </c>
      <c r="K1101" s="202"/>
      <c r="L1101" s="203"/>
      <c r="M1101" s="204"/>
      <c r="N1101" s="199"/>
      <c r="O1101" s="201">
        <v>2</v>
      </c>
      <c r="P1101" s="199">
        <f>(F1101*30%)+(F1101*20%)</f>
        <v>1671.217426898216</v>
      </c>
      <c r="Q1101" s="205">
        <f t="shared" si="66"/>
        <v>7041.6922806946477</v>
      </c>
    </row>
    <row r="1102" spans="1:17" ht="60" x14ac:dyDescent="0.25">
      <c r="A1102" s="207" t="s">
        <v>4754</v>
      </c>
      <c r="B1102" s="196">
        <v>30715369</v>
      </c>
      <c r="C1102" s="197" t="s">
        <v>835</v>
      </c>
      <c r="D1102" s="196" t="s">
        <v>3685</v>
      </c>
      <c r="E1102" s="198"/>
      <c r="F1102" s="199">
        <f>IF(D1102 &lt;&gt; "",VLOOKUP(D1102,'Parâmetro - Portes e Uco'!$A$13:$E$54,3,0),"")</f>
        <v>1233.8795226335199</v>
      </c>
      <c r="G1102" s="200">
        <v>6</v>
      </c>
      <c r="H1102" s="199">
        <f>VLOOKUP(G1102,'Parâmetro - Portes e Uco'!$B$19:$E$46,4,0)</f>
        <v>1425.4</v>
      </c>
      <c r="I1102" s="196"/>
      <c r="J1102" s="202">
        <v>0</v>
      </c>
      <c r="K1102" s="202"/>
      <c r="L1102" s="203"/>
      <c r="M1102" s="204"/>
      <c r="N1102" s="199"/>
      <c r="O1102" s="201">
        <v>2</v>
      </c>
      <c r="P1102" s="199">
        <f>(F1102*30%)+(F1102*20%)</f>
        <v>616.93976131675993</v>
      </c>
      <c r="Q1102" s="205">
        <f t="shared" si="66"/>
        <v>3276.21928395028</v>
      </c>
    </row>
    <row r="1103" spans="1:17" ht="75" x14ac:dyDescent="0.25">
      <c r="A1103" s="207" t="s">
        <v>4754</v>
      </c>
      <c r="B1103" s="196">
        <v>30715385</v>
      </c>
      <c r="C1103" s="197" t="s">
        <v>836</v>
      </c>
      <c r="D1103" s="196" t="s">
        <v>3693</v>
      </c>
      <c r="E1103" s="198"/>
      <c r="F1103" s="199">
        <f>IF(D1103 &lt;&gt; "",VLOOKUP(D1103,'Parâmetro - Portes e Uco'!$A$13:$E$54,3,0),"")</f>
        <v>1435.3515705876223</v>
      </c>
      <c r="G1103" s="200">
        <v>5</v>
      </c>
      <c r="H1103" s="199">
        <f>VLOOKUP(G1103,'Parâmetro - Portes e Uco'!$B$19:$E$46,4,0)</f>
        <v>1021.47</v>
      </c>
      <c r="I1103" s="196"/>
      <c r="J1103" s="202">
        <v>0</v>
      </c>
      <c r="K1103" s="202"/>
      <c r="L1103" s="203"/>
      <c r="M1103" s="204"/>
      <c r="N1103" s="199"/>
      <c r="O1103" s="201">
        <v>2</v>
      </c>
      <c r="P1103" s="199">
        <f>(F1103*30%)+(F1103*20%)</f>
        <v>717.67578529381115</v>
      </c>
      <c r="Q1103" s="205">
        <f t="shared" si="66"/>
        <v>3174.4973558814336</v>
      </c>
    </row>
    <row r="1104" spans="1:17" ht="30" x14ac:dyDescent="0.25">
      <c r="A1104" s="207" t="s">
        <v>4754</v>
      </c>
      <c r="B1104" s="196">
        <v>30715393</v>
      </c>
      <c r="C1104" s="197" t="s">
        <v>817</v>
      </c>
      <c r="D1104" s="196" t="s">
        <v>3697</v>
      </c>
      <c r="E1104" s="198"/>
      <c r="F1104" s="199">
        <f>IF(D1104 &lt;&gt; "",VLOOKUP(D1104,'Parâmetro - Portes e Uco'!$A$13:$E$54,3,0),"")</f>
        <v>1593.1491505137235</v>
      </c>
      <c r="G1104" s="200">
        <v>5</v>
      </c>
      <c r="H1104" s="199">
        <f>VLOOKUP(G1104,'Parâmetro - Portes e Uco'!$B$19:$E$46,4,0)</f>
        <v>1021.47</v>
      </c>
      <c r="I1104" s="196"/>
      <c r="J1104" s="202">
        <v>0</v>
      </c>
      <c r="K1104" s="202"/>
      <c r="L1104" s="203"/>
      <c r="M1104" s="204"/>
      <c r="N1104" s="199"/>
      <c r="O1104" s="201">
        <v>2</v>
      </c>
      <c r="P1104" s="199">
        <f>(F1104*30%)+(F1104*20%)</f>
        <v>796.57457525686175</v>
      </c>
      <c r="Q1104" s="205">
        <f t="shared" si="66"/>
        <v>3411.1937257705854</v>
      </c>
    </row>
    <row r="1105" spans="1:17" ht="30" x14ac:dyDescent="0.25">
      <c r="A1105" s="207"/>
      <c r="B1105" s="196">
        <v>30715598</v>
      </c>
      <c r="C1105" s="197" t="s">
        <v>7388</v>
      </c>
      <c r="D1105" s="196" t="s">
        <v>3697</v>
      </c>
      <c r="E1105" s="198"/>
      <c r="F1105" s="199">
        <f>IF(D1105 &lt;&gt; "",VLOOKUP(D1105,'Parâmetro - Portes e Uco'!$A$13:$E$54,3,0),"")</f>
        <v>1593.1491505137235</v>
      </c>
      <c r="G1105" s="200">
        <v>6</v>
      </c>
      <c r="H1105" s="199">
        <f>VLOOKUP(G1105,'Parâmetro - Portes e Uco'!$B$19:$E$46,4,0)</f>
        <v>1425.4</v>
      </c>
      <c r="I1105" s="196"/>
      <c r="J1105" s="202">
        <v>0</v>
      </c>
      <c r="K1105" s="202"/>
      <c r="L1105" s="203"/>
      <c r="M1105" s="204"/>
      <c r="N1105" s="199"/>
      <c r="O1105" s="201">
        <v>2</v>
      </c>
      <c r="P1105" s="199">
        <f>(F1105*30%)+(F1105*20%)</f>
        <v>796.57457525686175</v>
      </c>
      <c r="Q1105" s="205">
        <f t="shared" ref="Q1105" si="68">F1105+H1105+K1105+N1105+P1105</f>
        <v>3815.1237257705852</v>
      </c>
    </row>
    <row r="1106" spans="1:17" x14ac:dyDescent="0.25">
      <c r="A1106" s="206"/>
      <c r="B1106" s="224">
        <v>30715997</v>
      </c>
      <c r="C1106" s="316" t="s">
        <v>3747</v>
      </c>
      <c r="D1106" s="317"/>
      <c r="E1106" s="317"/>
      <c r="F1106" s="317"/>
      <c r="G1106" s="317"/>
      <c r="H1106" s="317"/>
      <c r="I1106" s="317"/>
      <c r="J1106" s="317"/>
      <c r="K1106" s="317"/>
      <c r="L1106" s="317"/>
      <c r="M1106" s="317"/>
      <c r="N1106" s="317"/>
      <c r="O1106" s="317"/>
      <c r="P1106" s="317"/>
      <c r="Q1106" s="318"/>
    </row>
    <row r="1107" spans="1:17" ht="15" customHeight="1" x14ac:dyDescent="0.25">
      <c r="A1107" s="206"/>
      <c r="B1107" s="307" t="s">
        <v>3817</v>
      </c>
      <c r="C1107" s="308"/>
      <c r="D1107" s="308"/>
      <c r="E1107" s="308"/>
      <c r="F1107" s="308"/>
      <c r="G1107" s="308"/>
      <c r="H1107" s="308"/>
      <c r="I1107" s="308"/>
      <c r="J1107" s="308"/>
      <c r="K1107" s="308"/>
      <c r="L1107" s="308"/>
      <c r="M1107" s="308"/>
      <c r="N1107" s="308"/>
      <c r="O1107" s="308"/>
      <c r="P1107" s="308"/>
      <c r="Q1107" s="309"/>
    </row>
    <row r="1108" spans="1:17" ht="15" customHeight="1" x14ac:dyDescent="0.25">
      <c r="A1108" s="206"/>
      <c r="B1108" s="307" t="s">
        <v>4204</v>
      </c>
      <c r="C1108" s="308"/>
      <c r="D1108" s="308"/>
      <c r="E1108" s="308"/>
      <c r="F1108" s="308"/>
      <c r="G1108" s="308"/>
      <c r="H1108" s="308"/>
      <c r="I1108" s="308"/>
      <c r="J1108" s="308"/>
      <c r="K1108" s="308"/>
      <c r="L1108" s="308"/>
      <c r="M1108" s="308"/>
      <c r="N1108" s="308"/>
      <c r="O1108" s="308"/>
      <c r="P1108" s="308"/>
      <c r="Q1108" s="309"/>
    </row>
    <row r="1109" spans="1:17" ht="15" customHeight="1" x14ac:dyDescent="0.25">
      <c r="A1109" s="206"/>
      <c r="B1109" s="224">
        <v>30717000</v>
      </c>
      <c r="C1109" s="316" t="s">
        <v>3818</v>
      </c>
      <c r="D1109" s="317"/>
      <c r="E1109" s="317"/>
      <c r="F1109" s="317"/>
      <c r="G1109" s="317"/>
      <c r="H1109" s="317"/>
      <c r="I1109" s="317"/>
      <c r="J1109" s="317"/>
      <c r="K1109" s="317"/>
      <c r="L1109" s="317"/>
      <c r="M1109" s="317"/>
      <c r="N1109" s="317"/>
      <c r="O1109" s="317"/>
      <c r="P1109" s="317"/>
      <c r="Q1109" s="318"/>
    </row>
    <row r="1110" spans="1:17" ht="45" x14ac:dyDescent="0.25">
      <c r="A1110" s="207" t="s">
        <v>4754</v>
      </c>
      <c r="B1110" s="196">
        <v>30717019</v>
      </c>
      <c r="C1110" s="197" t="s">
        <v>837</v>
      </c>
      <c r="D1110" s="196" t="s">
        <v>3683</v>
      </c>
      <c r="E1110" s="198"/>
      <c r="F1110" s="199">
        <f>IF(D1110 &lt;&gt; "",VLOOKUP(D1110,'Parâmetro - Portes e Uco'!$A$13:$E$54,3,0),"")</f>
        <v>908.21273779689443</v>
      </c>
      <c r="G1110" s="200">
        <v>4</v>
      </c>
      <c r="H1110" s="199">
        <f>VLOOKUP(G1110,'Parâmetro - Portes e Uco'!$B$19:$E$46,4,0)</f>
        <v>660.37</v>
      </c>
      <c r="I1110" s="196"/>
      <c r="J1110" s="202">
        <v>0</v>
      </c>
      <c r="K1110" s="202"/>
      <c r="L1110" s="203"/>
      <c r="M1110" s="204"/>
      <c r="N1110" s="199"/>
      <c r="O1110" s="201">
        <v>2</v>
      </c>
      <c r="P1110" s="199">
        <f>(F1110*30%)+(F1110*20%)</f>
        <v>454.10636889844722</v>
      </c>
      <c r="Q1110" s="205">
        <f t="shared" ref="Q1110:Q1125" si="69">F1110+H1110+K1110+N1110+P1110</f>
        <v>2022.6891066953417</v>
      </c>
    </row>
    <row r="1111" spans="1:17" ht="45" x14ac:dyDescent="0.25">
      <c r="A1111" s="207" t="s">
        <v>4754</v>
      </c>
      <c r="B1111" s="196">
        <v>30717027</v>
      </c>
      <c r="C1111" s="197" t="s">
        <v>838</v>
      </c>
      <c r="D1111" s="196" t="s">
        <v>3694</v>
      </c>
      <c r="E1111" s="198"/>
      <c r="F1111" s="199">
        <f>IF(D1111 &lt;&gt; "",VLOOKUP(D1111,'Parâmetro - Portes e Uco'!$A$13:$E$54,3,0),"")</f>
        <v>1324.5505130037554</v>
      </c>
      <c r="G1111" s="200">
        <v>5</v>
      </c>
      <c r="H1111" s="199">
        <f>VLOOKUP(G1111,'Parâmetro - Portes e Uco'!$B$19:$E$46,4,0)</f>
        <v>1021.47</v>
      </c>
      <c r="I1111" s="196"/>
      <c r="J1111" s="202">
        <v>0</v>
      </c>
      <c r="K1111" s="202"/>
      <c r="L1111" s="203"/>
      <c r="M1111" s="204"/>
      <c r="N1111" s="199"/>
      <c r="O1111" s="201">
        <v>2</v>
      </c>
      <c r="P1111" s="199">
        <f>(F1111*30%)+(F1111*20%)</f>
        <v>662.27525650187772</v>
      </c>
      <c r="Q1111" s="205">
        <f t="shared" si="69"/>
        <v>3008.2957695056334</v>
      </c>
    </row>
    <row r="1112" spans="1:17" ht="30" x14ac:dyDescent="0.25">
      <c r="A1112" s="207" t="s">
        <v>4754</v>
      </c>
      <c r="B1112" s="196">
        <v>30717035</v>
      </c>
      <c r="C1112" s="197" t="s">
        <v>839</v>
      </c>
      <c r="D1112" s="196" t="s">
        <v>3686</v>
      </c>
      <c r="E1112" s="198"/>
      <c r="F1112" s="199">
        <f>IF(D1112 &lt;&gt; "",VLOOKUP(D1112,'Parâmetro - Portes e Uco'!$A$13:$E$54,3,0),"")</f>
        <v>471.73171262118711</v>
      </c>
      <c r="G1112" s="200">
        <v>2</v>
      </c>
      <c r="H1112" s="199">
        <f>VLOOKUP(G1112,'Parâmetro - Portes e Uco'!$B$19:$E$46,4,0)</f>
        <v>303.45</v>
      </c>
      <c r="I1112" s="196"/>
      <c r="J1112" s="202">
        <v>0</v>
      </c>
      <c r="K1112" s="202"/>
      <c r="L1112" s="203"/>
      <c r="M1112" s="204"/>
      <c r="N1112" s="199"/>
      <c r="O1112" s="201">
        <v>1</v>
      </c>
      <c r="P1112" s="199">
        <f>F1112*30%</f>
        <v>141.51951378635613</v>
      </c>
      <c r="Q1112" s="205">
        <f t="shared" si="69"/>
        <v>916.70122640754323</v>
      </c>
    </row>
    <row r="1113" spans="1:17" ht="30" x14ac:dyDescent="0.25">
      <c r="A1113" s="207" t="s">
        <v>4754</v>
      </c>
      <c r="B1113" s="196">
        <v>30717043</v>
      </c>
      <c r="C1113" s="197" t="s">
        <v>840</v>
      </c>
      <c r="D1113" s="196" t="s">
        <v>3670</v>
      </c>
      <c r="E1113" s="198"/>
      <c r="F1113" s="199">
        <f>IF(D1113 &lt;&gt; "",VLOOKUP(D1113,'Parâmetro - Portes e Uco'!$A$13:$E$54,3,0),"")</f>
        <v>238.38376255669928</v>
      </c>
      <c r="G1113" s="200">
        <v>1</v>
      </c>
      <c r="H1113" s="199">
        <f>VLOOKUP(G1113,'Parâmetro - Portes e Uco'!$B$19:$E$46,4,0)</f>
        <v>207.32</v>
      </c>
      <c r="I1113" s="196"/>
      <c r="J1113" s="202">
        <v>0</v>
      </c>
      <c r="K1113" s="202"/>
      <c r="L1113" s="203"/>
      <c r="M1113" s="204"/>
      <c r="N1113" s="199"/>
      <c r="O1113" s="201">
        <v>1</v>
      </c>
      <c r="P1113" s="199">
        <f>F1113*30%</f>
        <v>71.515128767009784</v>
      </c>
      <c r="Q1113" s="205">
        <f t="shared" si="69"/>
        <v>517.21889132370904</v>
      </c>
    </row>
    <row r="1114" spans="1:17" ht="45" x14ac:dyDescent="0.25">
      <c r="A1114" s="207" t="s">
        <v>4754</v>
      </c>
      <c r="B1114" s="196">
        <v>30717051</v>
      </c>
      <c r="C1114" s="197" t="s">
        <v>841</v>
      </c>
      <c r="D1114" s="196" t="s">
        <v>3692</v>
      </c>
      <c r="E1114" s="198"/>
      <c r="F1114" s="199">
        <f>IF(D1114 &lt;&gt; "",VLOOKUP(D1114,'Parâmetro - Portes e Uco'!$A$13:$E$54,3,0),"")</f>
        <v>866.25202794687084</v>
      </c>
      <c r="G1114" s="200">
        <v>5</v>
      </c>
      <c r="H1114" s="199">
        <f>VLOOKUP(G1114,'Parâmetro - Portes e Uco'!$B$19:$E$46,4,0)</f>
        <v>1021.47</v>
      </c>
      <c r="I1114" s="196"/>
      <c r="J1114" s="202">
        <v>0</v>
      </c>
      <c r="K1114" s="202"/>
      <c r="L1114" s="203"/>
      <c r="M1114" s="204"/>
      <c r="N1114" s="199"/>
      <c r="O1114" s="201">
        <v>2</v>
      </c>
      <c r="P1114" s="199">
        <f>(F1114*30%)+(F1114*20%)</f>
        <v>433.12601397343542</v>
      </c>
      <c r="Q1114" s="205">
        <f t="shared" si="69"/>
        <v>2320.8480419203061</v>
      </c>
    </row>
    <row r="1115" spans="1:17" ht="45" x14ac:dyDescent="0.25">
      <c r="A1115" s="207" t="s">
        <v>4754</v>
      </c>
      <c r="B1115" s="196">
        <v>30717060</v>
      </c>
      <c r="C1115" s="197" t="s">
        <v>842</v>
      </c>
      <c r="D1115" s="196" t="s">
        <v>3688</v>
      </c>
      <c r="E1115" s="198"/>
      <c r="F1115" s="199">
        <f>IF(D1115 &lt;&gt; "",VLOOKUP(D1115,'Parâmetro - Portes e Uco'!$A$13:$E$54,3,0),"")</f>
        <v>1024.0627906281875</v>
      </c>
      <c r="G1115" s="200">
        <v>4</v>
      </c>
      <c r="H1115" s="199">
        <f>VLOOKUP(G1115,'Parâmetro - Portes e Uco'!$B$19:$E$46,4,0)</f>
        <v>660.37</v>
      </c>
      <c r="I1115" s="196"/>
      <c r="J1115" s="202">
        <v>0</v>
      </c>
      <c r="K1115" s="202"/>
      <c r="L1115" s="203"/>
      <c r="M1115" s="204"/>
      <c r="N1115" s="199"/>
      <c r="O1115" s="201">
        <v>2</v>
      </c>
      <c r="P1115" s="199">
        <f>(F1115*30%)+(F1115*20%)</f>
        <v>512.03139531409374</v>
      </c>
      <c r="Q1115" s="205">
        <f t="shared" si="69"/>
        <v>2196.4641859422809</v>
      </c>
    </row>
    <row r="1116" spans="1:17" ht="30" x14ac:dyDescent="0.25">
      <c r="A1116" s="207" t="s">
        <v>4754</v>
      </c>
      <c r="B1116" s="196">
        <v>30717078</v>
      </c>
      <c r="C1116" s="197" t="s">
        <v>843</v>
      </c>
      <c r="D1116" s="196" t="s">
        <v>3679</v>
      </c>
      <c r="E1116" s="198"/>
      <c r="F1116" s="199">
        <f>IF(D1116 &lt;&gt; "",VLOOKUP(D1116,'Parâmetro - Portes e Uco'!$A$13:$E$54,3,0),"")</f>
        <v>612.76082791353724</v>
      </c>
      <c r="G1116" s="200">
        <v>2</v>
      </c>
      <c r="H1116" s="199">
        <f>VLOOKUP(G1116,'Parâmetro - Portes e Uco'!$B$19:$E$46,4,0)</f>
        <v>303.45</v>
      </c>
      <c r="I1116" s="196"/>
      <c r="J1116" s="202">
        <v>0</v>
      </c>
      <c r="K1116" s="202"/>
      <c r="L1116" s="203"/>
      <c r="M1116" s="204"/>
      <c r="N1116" s="199"/>
      <c r="O1116" s="201">
        <v>1</v>
      </c>
      <c r="P1116" s="199">
        <f>F1116*30%</f>
        <v>183.82824837406116</v>
      </c>
      <c r="Q1116" s="205">
        <f t="shared" si="69"/>
        <v>1100.0390762875984</v>
      </c>
    </row>
    <row r="1117" spans="1:17" ht="45" x14ac:dyDescent="0.25">
      <c r="A1117" s="207" t="s">
        <v>4754</v>
      </c>
      <c r="B1117" s="196">
        <v>30717086</v>
      </c>
      <c r="C1117" s="197" t="s">
        <v>844</v>
      </c>
      <c r="D1117" s="196" t="s">
        <v>3667</v>
      </c>
      <c r="E1117" s="198"/>
      <c r="F1117" s="199">
        <f>IF(D1117 &lt;&gt; "",VLOOKUP(D1117,'Parâmetro - Portes e Uco'!$A$13:$E$54,3,0),"")</f>
        <v>100.71624984422843</v>
      </c>
      <c r="G1117" s="200"/>
      <c r="H1117" s="201"/>
      <c r="I1117" s="196"/>
      <c r="J1117" s="202">
        <v>0</v>
      </c>
      <c r="K1117" s="202"/>
      <c r="L1117" s="203"/>
      <c r="M1117" s="204"/>
      <c r="N1117" s="199"/>
      <c r="O1117" s="201">
        <v>0</v>
      </c>
      <c r="P1117" s="201"/>
      <c r="Q1117" s="205">
        <f t="shared" si="69"/>
        <v>100.71624984422843</v>
      </c>
    </row>
    <row r="1118" spans="1:17" ht="45" x14ac:dyDescent="0.25">
      <c r="A1118" s="207" t="s">
        <v>4754</v>
      </c>
      <c r="B1118" s="196">
        <v>30717094</v>
      </c>
      <c r="C1118" s="197" t="s">
        <v>845</v>
      </c>
      <c r="D1118" s="196" t="s">
        <v>3668</v>
      </c>
      <c r="E1118" s="198"/>
      <c r="F1118" s="199">
        <f>IF(D1118 &lt;&gt; "",VLOOKUP(D1118,'Parâmetro - Portes e Uco'!$A$13:$E$54,3,0),"")</f>
        <v>162.8729406839584</v>
      </c>
      <c r="G1118" s="200">
        <v>2</v>
      </c>
      <c r="H1118" s="199">
        <f>VLOOKUP(G1118,'Parâmetro - Portes e Uco'!$B$19:$E$46,4,0)</f>
        <v>303.45</v>
      </c>
      <c r="I1118" s="196"/>
      <c r="J1118" s="202">
        <v>0</v>
      </c>
      <c r="K1118" s="202"/>
      <c r="L1118" s="203"/>
      <c r="M1118" s="204"/>
      <c r="N1118" s="199"/>
      <c r="O1118" s="201">
        <v>1</v>
      </c>
      <c r="P1118" s="199">
        <f>F1118*30%</f>
        <v>48.86188220518752</v>
      </c>
      <c r="Q1118" s="205">
        <f t="shared" si="69"/>
        <v>515.18482288914595</v>
      </c>
    </row>
    <row r="1119" spans="1:17" ht="45" x14ac:dyDescent="0.25">
      <c r="A1119" s="207" t="s">
        <v>4754</v>
      </c>
      <c r="B1119" s="196">
        <v>30717108</v>
      </c>
      <c r="C1119" s="197" t="s">
        <v>846</v>
      </c>
      <c r="D1119" s="196" t="s">
        <v>3682</v>
      </c>
      <c r="E1119" s="198"/>
      <c r="F1119" s="199">
        <f>IF(D1119 &lt;&gt; "",VLOOKUP(D1119,'Parâmetro - Portes e Uco'!$A$13:$E$54,3,0),"")</f>
        <v>802.43430995002416</v>
      </c>
      <c r="G1119" s="200">
        <v>3</v>
      </c>
      <c r="H1119" s="199">
        <f>VLOOKUP(G1119,'Parâmetro - Portes e Uco'!$B$19:$E$46,4,0)</f>
        <v>446.65</v>
      </c>
      <c r="I1119" s="196"/>
      <c r="J1119" s="202">
        <v>0</v>
      </c>
      <c r="K1119" s="202"/>
      <c r="L1119" s="203"/>
      <c r="M1119" s="204"/>
      <c r="N1119" s="199"/>
      <c r="O1119" s="201">
        <v>2</v>
      </c>
      <c r="P1119" s="199">
        <f>(F1119*30%)+(F1119*20%)</f>
        <v>401.21715497501208</v>
      </c>
      <c r="Q1119" s="205">
        <f t="shared" si="69"/>
        <v>1650.3014649250363</v>
      </c>
    </row>
    <row r="1120" spans="1:17" ht="60" x14ac:dyDescent="0.25">
      <c r="A1120" s="207" t="s">
        <v>4754</v>
      </c>
      <c r="B1120" s="196">
        <v>30717116</v>
      </c>
      <c r="C1120" s="197" t="s">
        <v>847</v>
      </c>
      <c r="D1120" s="196" t="s">
        <v>3684</v>
      </c>
      <c r="E1120" s="198"/>
      <c r="F1120" s="199">
        <f>IF(D1120 &lt;&gt; "",VLOOKUP(D1120,'Parâmetro - Portes e Uco'!$A$13:$E$54,3,0),"")</f>
        <v>963.60667521122014</v>
      </c>
      <c r="G1120" s="200">
        <v>3</v>
      </c>
      <c r="H1120" s="199">
        <f>VLOOKUP(G1120,'Parâmetro - Portes e Uco'!$B$19:$E$46,4,0)</f>
        <v>446.65</v>
      </c>
      <c r="I1120" s="196"/>
      <c r="J1120" s="202">
        <v>0</v>
      </c>
      <c r="K1120" s="202"/>
      <c r="L1120" s="203"/>
      <c r="M1120" s="204"/>
      <c r="N1120" s="199"/>
      <c r="O1120" s="201">
        <v>2</v>
      </c>
      <c r="P1120" s="199">
        <f>(F1120*30%)+(F1120*20%)</f>
        <v>481.80333760561007</v>
      </c>
      <c r="Q1120" s="205">
        <f t="shared" si="69"/>
        <v>1892.0600128168303</v>
      </c>
    </row>
    <row r="1121" spans="1:17" ht="45" x14ac:dyDescent="0.25">
      <c r="A1121" s="207" t="s">
        <v>4754</v>
      </c>
      <c r="B1121" s="196">
        <v>30717124</v>
      </c>
      <c r="C1121" s="197" t="s">
        <v>848</v>
      </c>
      <c r="D1121" s="196" t="s">
        <v>3700</v>
      </c>
      <c r="E1121" s="198"/>
      <c r="F1121" s="199">
        <f>IF(D1121 &lt;&gt; "",VLOOKUP(D1121,'Parâmetro - Portes e Uco'!$A$13:$E$54,3,0),"")</f>
        <v>567.42533272841922</v>
      </c>
      <c r="G1121" s="200">
        <v>3</v>
      </c>
      <c r="H1121" s="199">
        <f>VLOOKUP(G1121,'Parâmetro - Portes e Uco'!$B$19:$E$46,4,0)</f>
        <v>446.65</v>
      </c>
      <c r="I1121" s="196"/>
      <c r="J1121" s="202">
        <v>0</v>
      </c>
      <c r="K1121" s="202"/>
      <c r="L1121" s="203"/>
      <c r="M1121" s="204"/>
      <c r="N1121" s="199"/>
      <c r="O1121" s="201">
        <v>2</v>
      </c>
      <c r="P1121" s="199">
        <f>(F1121*30%)+(F1121*20%)</f>
        <v>283.71266636420961</v>
      </c>
      <c r="Q1121" s="205">
        <f t="shared" si="69"/>
        <v>1297.7879990926288</v>
      </c>
    </row>
    <row r="1122" spans="1:17" ht="60" x14ac:dyDescent="0.25">
      <c r="A1122" s="207" t="s">
        <v>4754</v>
      </c>
      <c r="B1122" s="196">
        <v>30717132</v>
      </c>
      <c r="C1122" s="197" t="s">
        <v>849</v>
      </c>
      <c r="D1122" s="196" t="s">
        <v>3684</v>
      </c>
      <c r="E1122" s="198"/>
      <c r="F1122" s="199">
        <f>IF(D1122 &lt;&gt; "",VLOOKUP(D1122,'Parâmetro - Portes e Uco'!$A$13:$E$54,3,0),"")</f>
        <v>963.60667521122014</v>
      </c>
      <c r="G1122" s="200">
        <v>4</v>
      </c>
      <c r="H1122" s="199">
        <f>VLOOKUP(G1122,'Parâmetro - Portes e Uco'!$B$19:$E$46,4,0)</f>
        <v>660.37</v>
      </c>
      <c r="I1122" s="196"/>
      <c r="J1122" s="202">
        <v>0</v>
      </c>
      <c r="K1122" s="202"/>
      <c r="L1122" s="203"/>
      <c r="M1122" s="204"/>
      <c r="N1122" s="199"/>
      <c r="O1122" s="201">
        <v>2</v>
      </c>
      <c r="P1122" s="199">
        <f>(F1122*30%)+(F1122*20%)</f>
        <v>481.80333760561007</v>
      </c>
      <c r="Q1122" s="205">
        <f t="shared" si="69"/>
        <v>2105.7800128168301</v>
      </c>
    </row>
    <row r="1123" spans="1:17" ht="45" x14ac:dyDescent="0.25">
      <c r="A1123" s="207" t="s">
        <v>4754</v>
      </c>
      <c r="B1123" s="196">
        <v>30717140</v>
      </c>
      <c r="C1123" s="197" t="s">
        <v>850</v>
      </c>
      <c r="D1123" s="196" t="s">
        <v>3692</v>
      </c>
      <c r="E1123" s="198"/>
      <c r="F1123" s="199">
        <f>IF(D1123 &lt;&gt; "",VLOOKUP(D1123,'Parâmetro - Portes e Uco'!$A$13:$E$54,3,0),"")</f>
        <v>866.25202794687084</v>
      </c>
      <c r="G1123" s="200">
        <v>2</v>
      </c>
      <c r="H1123" s="199">
        <f>VLOOKUP(G1123,'Parâmetro - Portes e Uco'!$B$19:$E$46,4,0)</f>
        <v>303.45</v>
      </c>
      <c r="I1123" s="196"/>
      <c r="J1123" s="202">
        <v>0</v>
      </c>
      <c r="K1123" s="202"/>
      <c r="L1123" s="203"/>
      <c r="M1123" s="204"/>
      <c r="N1123" s="199"/>
      <c r="O1123" s="201">
        <v>1</v>
      </c>
      <c r="P1123" s="199">
        <f>F1123*30%</f>
        <v>259.87560838406125</v>
      </c>
      <c r="Q1123" s="205">
        <f t="shared" si="69"/>
        <v>1429.5776363309321</v>
      </c>
    </row>
    <row r="1124" spans="1:17" ht="30" x14ac:dyDescent="0.25">
      <c r="A1124" s="207" t="s">
        <v>4754</v>
      </c>
      <c r="B1124" s="196">
        <v>30717159</v>
      </c>
      <c r="C1124" s="197" t="s">
        <v>851</v>
      </c>
      <c r="D1124" s="196" t="s">
        <v>3695</v>
      </c>
      <c r="E1124" s="198"/>
      <c r="F1124" s="199">
        <f>IF(D1124 &lt;&gt; "",VLOOKUP(D1124,'Parâmetro - Portes e Uco'!$A$13:$E$54,3,0),"")</f>
        <v>1685.4943507962917</v>
      </c>
      <c r="G1124" s="200">
        <v>5</v>
      </c>
      <c r="H1124" s="199">
        <f>VLOOKUP(G1124,'Parâmetro - Portes e Uco'!$B$19:$E$46,4,0)</f>
        <v>1021.47</v>
      </c>
      <c r="I1124" s="196"/>
      <c r="J1124" s="202">
        <v>0</v>
      </c>
      <c r="K1124" s="202"/>
      <c r="L1124" s="203"/>
      <c r="M1124" s="204"/>
      <c r="N1124" s="199"/>
      <c r="O1124" s="201">
        <v>2</v>
      </c>
      <c r="P1124" s="199">
        <f>(F1124*30%)+(F1124*20%)</f>
        <v>842.74717539814583</v>
      </c>
      <c r="Q1124" s="205">
        <f t="shared" si="69"/>
        <v>3549.7115261944377</v>
      </c>
    </row>
    <row r="1125" spans="1:17" ht="60" x14ac:dyDescent="0.25">
      <c r="A1125" s="207" t="s">
        <v>4754</v>
      </c>
      <c r="B1125" s="196">
        <v>30717167</v>
      </c>
      <c r="C1125" s="197" t="s">
        <v>852</v>
      </c>
      <c r="D1125" s="196" t="s">
        <v>3682</v>
      </c>
      <c r="E1125" s="198"/>
      <c r="F1125" s="199">
        <f>IF(D1125 &lt;&gt; "",VLOOKUP(D1125,'Parâmetro - Portes e Uco'!$A$13:$E$54,3,0),"")</f>
        <v>802.43430995002416</v>
      </c>
      <c r="G1125" s="200">
        <v>3</v>
      </c>
      <c r="H1125" s="199">
        <f>VLOOKUP(G1125,'Parâmetro - Portes e Uco'!$B$19:$E$46,4,0)</f>
        <v>446.65</v>
      </c>
      <c r="I1125" s="196"/>
      <c r="J1125" s="202">
        <v>0</v>
      </c>
      <c r="K1125" s="202"/>
      <c r="L1125" s="203"/>
      <c r="M1125" s="204"/>
      <c r="N1125" s="199"/>
      <c r="O1125" s="201">
        <v>1</v>
      </c>
      <c r="P1125" s="199">
        <f>F1125*30%</f>
        <v>240.73029298500722</v>
      </c>
      <c r="Q1125" s="205">
        <f t="shared" si="69"/>
        <v>1489.8146029350314</v>
      </c>
    </row>
    <row r="1126" spans="1:17" x14ac:dyDescent="0.25">
      <c r="A1126" s="206"/>
      <c r="B1126" s="224">
        <v>30718007</v>
      </c>
      <c r="C1126" s="316" t="s">
        <v>3819</v>
      </c>
      <c r="D1126" s="317"/>
      <c r="E1126" s="317"/>
      <c r="F1126" s="317"/>
      <c r="G1126" s="317"/>
      <c r="H1126" s="317"/>
      <c r="I1126" s="317"/>
      <c r="J1126" s="317"/>
      <c r="K1126" s="317"/>
      <c r="L1126" s="317"/>
      <c r="M1126" s="317"/>
      <c r="N1126" s="317"/>
      <c r="O1126" s="317"/>
      <c r="P1126" s="317"/>
      <c r="Q1126" s="318"/>
    </row>
    <row r="1127" spans="1:17" ht="45" x14ac:dyDescent="0.25">
      <c r="A1127" s="207" t="s">
        <v>4754</v>
      </c>
      <c r="B1127" s="196">
        <v>30718015</v>
      </c>
      <c r="C1127" s="197" t="s">
        <v>853</v>
      </c>
      <c r="D1127" s="196" t="s">
        <v>3692</v>
      </c>
      <c r="E1127" s="198"/>
      <c r="F1127" s="199">
        <f>IF(D1127 &lt;&gt; "",VLOOKUP(D1127,'Parâmetro - Portes e Uco'!$A$13:$E$54,3,0),"")</f>
        <v>866.25202794687084</v>
      </c>
      <c r="G1127" s="200">
        <v>3</v>
      </c>
      <c r="H1127" s="199">
        <f>VLOOKUP(G1127,'Parâmetro - Portes e Uco'!$B$19:$E$46,4,0)</f>
        <v>446.65</v>
      </c>
      <c r="I1127" s="196"/>
      <c r="J1127" s="202">
        <v>0</v>
      </c>
      <c r="K1127" s="202"/>
      <c r="L1127" s="203"/>
      <c r="M1127" s="204"/>
      <c r="N1127" s="199"/>
      <c r="O1127" s="201">
        <v>1</v>
      </c>
      <c r="P1127" s="199">
        <f>F1127*30%</f>
        <v>259.87560838406125</v>
      </c>
      <c r="Q1127" s="205">
        <f t="shared" ref="Q1127:Q1135" si="70">F1127+H1127+K1127+N1127+P1127</f>
        <v>1572.7776363309322</v>
      </c>
    </row>
    <row r="1128" spans="1:17" ht="30" x14ac:dyDescent="0.25">
      <c r="A1128" s="207" t="s">
        <v>4754</v>
      </c>
      <c r="B1128" s="196">
        <v>30718023</v>
      </c>
      <c r="C1128" s="197" t="s">
        <v>854</v>
      </c>
      <c r="D1128" s="196" t="s">
        <v>3671</v>
      </c>
      <c r="E1128" s="198"/>
      <c r="F1128" s="199">
        <f>IF(D1128 &lt;&gt; "",VLOOKUP(D1128,'Parâmetro - Portes e Uco'!$A$13:$E$54,3,0),"")</f>
        <v>407.94036013477069</v>
      </c>
      <c r="G1128" s="200">
        <v>1</v>
      </c>
      <c r="H1128" s="199">
        <f>VLOOKUP(G1128,'Parâmetro - Portes e Uco'!$B$19:$E$46,4,0)</f>
        <v>207.32</v>
      </c>
      <c r="I1128" s="196"/>
      <c r="J1128" s="202">
        <v>0</v>
      </c>
      <c r="K1128" s="202"/>
      <c r="L1128" s="203"/>
      <c r="M1128" s="204"/>
      <c r="N1128" s="199"/>
      <c r="O1128" s="201">
        <v>1</v>
      </c>
      <c r="P1128" s="199">
        <f>F1128*30%</f>
        <v>122.38210804043121</v>
      </c>
      <c r="Q1128" s="205">
        <f t="shared" si="70"/>
        <v>737.64246817520188</v>
      </c>
    </row>
    <row r="1129" spans="1:17" ht="60" x14ac:dyDescent="0.25">
      <c r="A1129" s="207" t="s">
        <v>4754</v>
      </c>
      <c r="B1129" s="196">
        <v>30718031</v>
      </c>
      <c r="C1129" s="197" t="s">
        <v>855</v>
      </c>
      <c r="D1129" s="196" t="s">
        <v>3683</v>
      </c>
      <c r="E1129" s="198"/>
      <c r="F1129" s="199">
        <f>IF(D1129 &lt;&gt; "",VLOOKUP(D1129,'Parâmetro - Portes e Uco'!$A$13:$E$54,3,0),"")</f>
        <v>908.21273779689443</v>
      </c>
      <c r="G1129" s="200">
        <v>4</v>
      </c>
      <c r="H1129" s="199">
        <f>VLOOKUP(G1129,'Parâmetro - Portes e Uco'!$B$19:$E$46,4,0)</f>
        <v>660.37</v>
      </c>
      <c r="I1129" s="196"/>
      <c r="J1129" s="202">
        <v>0</v>
      </c>
      <c r="K1129" s="202"/>
      <c r="L1129" s="203"/>
      <c r="M1129" s="204"/>
      <c r="N1129" s="199"/>
      <c r="O1129" s="201">
        <v>2</v>
      </c>
      <c r="P1129" s="199">
        <f>(F1129*30%)+(F1129*20%)</f>
        <v>454.10636889844722</v>
      </c>
      <c r="Q1129" s="205">
        <f t="shared" si="70"/>
        <v>2022.6891066953417</v>
      </c>
    </row>
    <row r="1130" spans="1:17" ht="45" x14ac:dyDescent="0.25">
      <c r="A1130" s="207" t="s">
        <v>4754</v>
      </c>
      <c r="B1130" s="196">
        <v>30718040</v>
      </c>
      <c r="C1130" s="197" t="s">
        <v>856</v>
      </c>
      <c r="D1130" s="196" t="s">
        <v>3674</v>
      </c>
      <c r="E1130" s="198"/>
      <c r="F1130" s="199">
        <f>IF(D1130 &lt;&gt; "",VLOOKUP(D1130,'Parâmetro - Portes e Uco'!$A$13:$E$54,3,0),"")</f>
        <v>208.11615658256991</v>
      </c>
      <c r="G1130" s="200">
        <v>2</v>
      </c>
      <c r="H1130" s="199">
        <f>VLOOKUP(G1130,'Parâmetro - Portes e Uco'!$B$19:$E$46,4,0)</f>
        <v>303.45</v>
      </c>
      <c r="I1130" s="196"/>
      <c r="J1130" s="202">
        <v>0</v>
      </c>
      <c r="K1130" s="202"/>
      <c r="L1130" s="203"/>
      <c r="M1130" s="204"/>
      <c r="N1130" s="199"/>
      <c r="O1130" s="201">
        <v>1</v>
      </c>
      <c r="P1130" s="199">
        <f>F1130*30%</f>
        <v>62.43484697477097</v>
      </c>
      <c r="Q1130" s="205">
        <f t="shared" si="70"/>
        <v>574.00100355734082</v>
      </c>
    </row>
    <row r="1131" spans="1:17" ht="45" x14ac:dyDescent="0.25">
      <c r="A1131" s="207" t="s">
        <v>4754</v>
      </c>
      <c r="B1131" s="196">
        <v>30718058</v>
      </c>
      <c r="C1131" s="197" t="s">
        <v>857</v>
      </c>
      <c r="D1131" s="196" t="s">
        <v>3684</v>
      </c>
      <c r="E1131" s="198"/>
      <c r="F1131" s="199">
        <f>IF(D1131 &lt;&gt; "",VLOOKUP(D1131,'Parâmetro - Portes e Uco'!$A$13:$E$54,3,0),"")</f>
        <v>963.60667521122014</v>
      </c>
      <c r="G1131" s="200">
        <v>4</v>
      </c>
      <c r="H1131" s="199">
        <f>VLOOKUP(G1131,'Parâmetro - Portes e Uco'!$B$19:$E$46,4,0)</f>
        <v>660.37</v>
      </c>
      <c r="I1131" s="196"/>
      <c r="J1131" s="202">
        <v>0</v>
      </c>
      <c r="K1131" s="202"/>
      <c r="L1131" s="203"/>
      <c r="M1131" s="204"/>
      <c r="N1131" s="199"/>
      <c r="O1131" s="201">
        <v>1</v>
      </c>
      <c r="P1131" s="199">
        <f>F1131*30%</f>
        <v>289.08200256336602</v>
      </c>
      <c r="Q1131" s="205">
        <f t="shared" si="70"/>
        <v>1913.0586777745862</v>
      </c>
    </row>
    <row r="1132" spans="1:17" ht="30" x14ac:dyDescent="0.25">
      <c r="A1132" s="207" t="s">
        <v>4754</v>
      </c>
      <c r="B1132" s="196">
        <v>30718066</v>
      </c>
      <c r="C1132" s="197" t="s">
        <v>858</v>
      </c>
      <c r="D1132" s="196" t="s">
        <v>3667</v>
      </c>
      <c r="E1132" s="198"/>
      <c r="F1132" s="199">
        <f>IF(D1132 &lt;&gt; "",VLOOKUP(D1132,'Parâmetro - Portes e Uco'!$A$13:$E$54,3,0),"")</f>
        <v>100.71624984422843</v>
      </c>
      <c r="G1132" s="200"/>
      <c r="H1132" s="201"/>
      <c r="I1132" s="196"/>
      <c r="J1132" s="202">
        <v>0</v>
      </c>
      <c r="K1132" s="202"/>
      <c r="L1132" s="203"/>
      <c r="M1132" s="204"/>
      <c r="N1132" s="199"/>
      <c r="O1132" s="201">
        <v>0</v>
      </c>
      <c r="P1132" s="201"/>
      <c r="Q1132" s="205">
        <f t="shared" si="70"/>
        <v>100.71624984422843</v>
      </c>
    </row>
    <row r="1133" spans="1:17" ht="45" x14ac:dyDescent="0.25">
      <c r="A1133" s="207" t="s">
        <v>4754</v>
      </c>
      <c r="B1133" s="196">
        <v>30718074</v>
      </c>
      <c r="C1133" s="197" t="s">
        <v>859</v>
      </c>
      <c r="D1133" s="196" t="s">
        <v>3679</v>
      </c>
      <c r="E1133" s="198"/>
      <c r="F1133" s="199">
        <f>IF(D1133 &lt;&gt; "",VLOOKUP(D1133,'Parâmetro - Portes e Uco'!$A$13:$E$54,3,0),"")</f>
        <v>612.76082791353724</v>
      </c>
      <c r="G1133" s="200">
        <v>4</v>
      </c>
      <c r="H1133" s="199">
        <f>VLOOKUP(G1133,'Parâmetro - Portes e Uco'!$B$19:$E$46,4,0)</f>
        <v>660.37</v>
      </c>
      <c r="I1133" s="196"/>
      <c r="J1133" s="202">
        <v>0</v>
      </c>
      <c r="K1133" s="202"/>
      <c r="L1133" s="203"/>
      <c r="M1133" s="204"/>
      <c r="N1133" s="199"/>
      <c r="O1133" s="201">
        <v>2</v>
      </c>
      <c r="P1133" s="199">
        <f>(F1133*30%)+(F1133*20%)</f>
        <v>306.38041395676862</v>
      </c>
      <c r="Q1133" s="205">
        <f t="shared" si="70"/>
        <v>1579.5112418703061</v>
      </c>
    </row>
    <row r="1134" spans="1:17" ht="30" x14ac:dyDescent="0.25">
      <c r="A1134" s="207" t="s">
        <v>4754</v>
      </c>
      <c r="B1134" s="196">
        <v>30718082</v>
      </c>
      <c r="C1134" s="197" t="s">
        <v>860</v>
      </c>
      <c r="D1134" s="196" t="s">
        <v>3692</v>
      </c>
      <c r="E1134" s="198"/>
      <c r="F1134" s="199">
        <f>IF(D1134 &lt;&gt; "",VLOOKUP(D1134,'Parâmetro - Portes e Uco'!$A$13:$E$54,3,0),"")</f>
        <v>866.25202794687084</v>
      </c>
      <c r="G1134" s="200">
        <v>3</v>
      </c>
      <c r="H1134" s="199">
        <f>VLOOKUP(G1134,'Parâmetro - Portes e Uco'!$B$19:$E$46,4,0)</f>
        <v>446.65</v>
      </c>
      <c r="I1134" s="196"/>
      <c r="J1134" s="202">
        <v>0</v>
      </c>
      <c r="K1134" s="202"/>
      <c r="L1134" s="203"/>
      <c r="M1134" s="204"/>
      <c r="N1134" s="199"/>
      <c r="O1134" s="201">
        <v>1</v>
      </c>
      <c r="P1134" s="199">
        <f>F1134*30%</f>
        <v>259.87560838406125</v>
      </c>
      <c r="Q1134" s="205">
        <f t="shared" si="70"/>
        <v>1572.7776363309322</v>
      </c>
    </row>
    <row r="1135" spans="1:17" ht="75" x14ac:dyDescent="0.25">
      <c r="A1135" s="207" t="s">
        <v>4754</v>
      </c>
      <c r="B1135" s="196">
        <v>30718090</v>
      </c>
      <c r="C1135" s="197" t="s">
        <v>861</v>
      </c>
      <c r="D1135" s="196" t="s">
        <v>3688</v>
      </c>
      <c r="E1135" s="198"/>
      <c r="F1135" s="199">
        <f>IF(D1135 &lt;&gt; "",VLOOKUP(D1135,'Parâmetro - Portes e Uco'!$A$13:$E$54,3,0),"")</f>
        <v>1024.0627906281875</v>
      </c>
      <c r="G1135" s="200">
        <v>4</v>
      </c>
      <c r="H1135" s="199">
        <f>VLOOKUP(G1135,'Parâmetro - Portes e Uco'!$B$19:$E$46,4,0)</f>
        <v>660.37</v>
      </c>
      <c r="I1135" s="196"/>
      <c r="J1135" s="202">
        <v>0</v>
      </c>
      <c r="K1135" s="202"/>
      <c r="L1135" s="203"/>
      <c r="M1135" s="204"/>
      <c r="N1135" s="199"/>
      <c r="O1135" s="201">
        <v>2</v>
      </c>
      <c r="P1135" s="199">
        <f>(F1135*30%)+(F1135*20%)</f>
        <v>512.03139531409374</v>
      </c>
      <c r="Q1135" s="205">
        <f t="shared" si="70"/>
        <v>2196.4641859422809</v>
      </c>
    </row>
    <row r="1136" spans="1:17" x14ac:dyDescent="0.25">
      <c r="A1136" s="206"/>
      <c r="B1136" s="224">
        <v>30719003</v>
      </c>
      <c r="C1136" s="316" t="s">
        <v>3820</v>
      </c>
      <c r="D1136" s="317"/>
      <c r="E1136" s="317"/>
      <c r="F1136" s="317"/>
      <c r="G1136" s="317"/>
      <c r="H1136" s="317"/>
      <c r="I1136" s="317"/>
      <c r="J1136" s="317"/>
      <c r="K1136" s="317"/>
      <c r="L1136" s="317"/>
      <c r="M1136" s="317"/>
      <c r="N1136" s="317"/>
      <c r="O1136" s="317"/>
      <c r="P1136" s="317"/>
      <c r="Q1136" s="318"/>
    </row>
    <row r="1137" spans="1:17" ht="30" x14ac:dyDescent="0.25">
      <c r="A1137" s="207" t="s">
        <v>4754</v>
      </c>
      <c r="B1137" s="196">
        <v>30719011</v>
      </c>
      <c r="C1137" s="197" t="s">
        <v>862</v>
      </c>
      <c r="D1137" s="196" t="s">
        <v>3683</v>
      </c>
      <c r="E1137" s="198"/>
      <c r="F1137" s="199">
        <f>IF(D1137 &lt;&gt; "",VLOOKUP(D1137,'Parâmetro - Portes e Uco'!$A$13:$E$54,3,0),"")</f>
        <v>908.21273779689443</v>
      </c>
      <c r="G1137" s="200">
        <v>4</v>
      </c>
      <c r="H1137" s="199">
        <f>VLOOKUP(G1137,'Parâmetro - Portes e Uco'!$B$19:$E$46,4,0)</f>
        <v>660.37</v>
      </c>
      <c r="I1137" s="196"/>
      <c r="J1137" s="202">
        <v>0</v>
      </c>
      <c r="K1137" s="202"/>
      <c r="L1137" s="203"/>
      <c r="M1137" s="204"/>
      <c r="N1137" s="199"/>
      <c r="O1137" s="201">
        <v>1</v>
      </c>
      <c r="P1137" s="199">
        <f>F1137*30%</f>
        <v>272.46382133906832</v>
      </c>
      <c r="Q1137" s="205">
        <f t="shared" ref="Q1137:Q1149" si="71">F1137+H1137+K1137+N1137+P1137</f>
        <v>1841.0465591359628</v>
      </c>
    </row>
    <row r="1138" spans="1:17" ht="45" x14ac:dyDescent="0.25">
      <c r="A1138" s="207" t="s">
        <v>4754</v>
      </c>
      <c r="B1138" s="196">
        <v>30719020</v>
      </c>
      <c r="C1138" s="197" t="s">
        <v>864</v>
      </c>
      <c r="D1138" s="196" t="s">
        <v>3683</v>
      </c>
      <c r="E1138" s="198"/>
      <c r="F1138" s="199">
        <f>IF(D1138 &lt;&gt; "",VLOOKUP(D1138,'Parâmetro - Portes e Uco'!$A$13:$E$54,3,0),"")</f>
        <v>908.21273779689443</v>
      </c>
      <c r="G1138" s="200">
        <v>5</v>
      </c>
      <c r="H1138" s="199">
        <f>VLOOKUP(G1138,'Parâmetro - Portes e Uco'!$B$19:$E$46,4,0)</f>
        <v>1021.47</v>
      </c>
      <c r="I1138" s="196"/>
      <c r="J1138" s="202">
        <v>0</v>
      </c>
      <c r="K1138" s="202"/>
      <c r="L1138" s="203"/>
      <c r="M1138" s="204"/>
      <c r="N1138" s="199"/>
      <c r="O1138" s="201">
        <v>2</v>
      </c>
      <c r="P1138" s="199">
        <f>(F1138*30%)+(F1138*20%)</f>
        <v>454.10636889844722</v>
      </c>
      <c r="Q1138" s="205">
        <f t="shared" si="71"/>
        <v>2383.7891066953416</v>
      </c>
    </row>
    <row r="1139" spans="1:17" ht="45" x14ac:dyDescent="0.25">
      <c r="A1139" s="207" t="s">
        <v>4754</v>
      </c>
      <c r="B1139" s="196">
        <v>30719038</v>
      </c>
      <c r="C1139" s="197" t="s">
        <v>865</v>
      </c>
      <c r="D1139" s="196" t="s">
        <v>3686</v>
      </c>
      <c r="E1139" s="198"/>
      <c r="F1139" s="199">
        <f>IF(D1139 &lt;&gt; "",VLOOKUP(D1139,'Parâmetro - Portes e Uco'!$A$13:$E$54,3,0),"")</f>
        <v>471.73171262118711</v>
      </c>
      <c r="G1139" s="200">
        <v>3</v>
      </c>
      <c r="H1139" s="199">
        <f>VLOOKUP(G1139,'Parâmetro - Portes e Uco'!$B$19:$E$46,4,0)</f>
        <v>446.65</v>
      </c>
      <c r="I1139" s="196"/>
      <c r="J1139" s="202">
        <v>0</v>
      </c>
      <c r="K1139" s="202"/>
      <c r="L1139" s="203"/>
      <c r="M1139" s="204"/>
      <c r="N1139" s="199"/>
      <c r="O1139" s="201">
        <v>1</v>
      </c>
      <c r="P1139" s="199">
        <f>F1139*30%</f>
        <v>141.51951378635613</v>
      </c>
      <c r="Q1139" s="205">
        <f t="shared" si="71"/>
        <v>1059.9012264075432</v>
      </c>
    </row>
    <row r="1140" spans="1:17" ht="30" x14ac:dyDescent="0.25">
      <c r="A1140" s="207" t="s">
        <v>4754</v>
      </c>
      <c r="B1140" s="196">
        <v>30719046</v>
      </c>
      <c r="C1140" s="197" t="s">
        <v>866</v>
      </c>
      <c r="D1140" s="196" t="s">
        <v>3671</v>
      </c>
      <c r="E1140" s="198"/>
      <c r="F1140" s="199">
        <f>IF(D1140 &lt;&gt; "",VLOOKUP(D1140,'Parâmetro - Portes e Uco'!$A$13:$E$54,3,0),"")</f>
        <v>407.94036013477069</v>
      </c>
      <c r="G1140" s="200">
        <v>1</v>
      </c>
      <c r="H1140" s="199">
        <f>VLOOKUP(G1140,'Parâmetro - Portes e Uco'!$B$19:$E$46,4,0)</f>
        <v>207.32</v>
      </c>
      <c r="I1140" s="196"/>
      <c r="J1140" s="202">
        <v>0</v>
      </c>
      <c r="K1140" s="202"/>
      <c r="L1140" s="203"/>
      <c r="M1140" s="204"/>
      <c r="N1140" s="199"/>
      <c r="O1140" s="201">
        <v>1</v>
      </c>
      <c r="P1140" s="199">
        <f>F1140*30%</f>
        <v>122.38210804043121</v>
      </c>
      <c r="Q1140" s="205">
        <f t="shared" si="71"/>
        <v>737.64246817520188</v>
      </c>
    </row>
    <row r="1141" spans="1:17" ht="30" x14ac:dyDescent="0.25">
      <c r="A1141" s="207" t="s">
        <v>4754</v>
      </c>
      <c r="B1141" s="196">
        <v>30719054</v>
      </c>
      <c r="C1141" s="197" t="s">
        <v>867</v>
      </c>
      <c r="D1141" s="196" t="s">
        <v>3674</v>
      </c>
      <c r="E1141" s="198"/>
      <c r="F1141" s="199">
        <f>IF(D1141 &lt;&gt; "",VLOOKUP(D1141,'Parâmetro - Portes e Uco'!$A$13:$E$54,3,0),"")</f>
        <v>208.11615658256991</v>
      </c>
      <c r="G1141" s="200">
        <v>1</v>
      </c>
      <c r="H1141" s="199">
        <f>VLOOKUP(G1141,'Parâmetro - Portes e Uco'!$B$19:$E$46,4,0)</f>
        <v>207.32</v>
      </c>
      <c r="I1141" s="196"/>
      <c r="J1141" s="202">
        <v>0</v>
      </c>
      <c r="K1141" s="202"/>
      <c r="L1141" s="203"/>
      <c r="M1141" s="204"/>
      <c r="N1141" s="199"/>
      <c r="O1141" s="201">
        <v>1</v>
      </c>
      <c r="P1141" s="199">
        <f>F1141*30%</f>
        <v>62.43484697477097</v>
      </c>
      <c r="Q1141" s="205">
        <f t="shared" si="71"/>
        <v>477.87100355734083</v>
      </c>
    </row>
    <row r="1142" spans="1:17" ht="45" x14ac:dyDescent="0.25">
      <c r="A1142" s="207" t="s">
        <v>4754</v>
      </c>
      <c r="B1142" s="196">
        <v>30719062</v>
      </c>
      <c r="C1142" s="197" t="s">
        <v>868</v>
      </c>
      <c r="D1142" s="196" t="s">
        <v>3683</v>
      </c>
      <c r="E1142" s="198"/>
      <c r="F1142" s="199">
        <f>IF(D1142 &lt;&gt; "",VLOOKUP(D1142,'Parâmetro - Portes e Uco'!$A$13:$E$54,3,0),"")</f>
        <v>908.21273779689443</v>
      </c>
      <c r="G1142" s="200">
        <v>3</v>
      </c>
      <c r="H1142" s="199">
        <f>VLOOKUP(G1142,'Parâmetro - Portes e Uco'!$B$19:$E$46,4,0)</f>
        <v>446.65</v>
      </c>
      <c r="I1142" s="196"/>
      <c r="J1142" s="202">
        <v>0</v>
      </c>
      <c r="K1142" s="202"/>
      <c r="L1142" s="203"/>
      <c r="M1142" s="204"/>
      <c r="N1142" s="199"/>
      <c r="O1142" s="201">
        <v>1</v>
      </c>
      <c r="P1142" s="199">
        <f>F1142*30%</f>
        <v>272.46382133906832</v>
      </c>
      <c r="Q1142" s="205">
        <f t="shared" si="71"/>
        <v>1627.3265591359627</v>
      </c>
    </row>
    <row r="1143" spans="1:17" ht="30" x14ac:dyDescent="0.25">
      <c r="A1143" s="207" t="s">
        <v>4754</v>
      </c>
      <c r="B1143" s="196">
        <v>30719070</v>
      </c>
      <c r="C1143" s="197" t="s">
        <v>869</v>
      </c>
      <c r="D1143" s="196" t="s">
        <v>3669</v>
      </c>
      <c r="E1143" s="198"/>
      <c r="F1143" s="199">
        <f>IF(D1143 &lt;&gt; "",VLOOKUP(D1143,'Parâmetro - Portes e Uco'!$A$13:$E$54,3,0),"")</f>
        <v>76.407249227375388</v>
      </c>
      <c r="G1143" s="200"/>
      <c r="H1143" s="201"/>
      <c r="I1143" s="196"/>
      <c r="J1143" s="202">
        <v>0</v>
      </c>
      <c r="K1143" s="202"/>
      <c r="L1143" s="203"/>
      <c r="M1143" s="204"/>
      <c r="N1143" s="199"/>
      <c r="O1143" s="201">
        <v>0</v>
      </c>
      <c r="P1143" s="201"/>
      <c r="Q1143" s="205">
        <f t="shared" si="71"/>
        <v>76.407249227375388</v>
      </c>
    </row>
    <row r="1144" spans="1:17" ht="60" x14ac:dyDescent="0.25">
      <c r="A1144" s="207" t="s">
        <v>4754</v>
      </c>
      <c r="B1144" s="196">
        <v>30719089</v>
      </c>
      <c r="C1144" s="197" t="s">
        <v>870</v>
      </c>
      <c r="D1144" s="196" t="s">
        <v>3679</v>
      </c>
      <c r="E1144" s="198"/>
      <c r="F1144" s="199">
        <f>IF(D1144 &lt;&gt; "",VLOOKUP(D1144,'Parâmetro - Portes e Uco'!$A$13:$E$54,3,0),"")</f>
        <v>612.76082791353724</v>
      </c>
      <c r="G1144" s="200">
        <v>4</v>
      </c>
      <c r="H1144" s="199">
        <f>VLOOKUP(G1144,'Parâmetro - Portes e Uco'!$B$19:$E$46,4,0)</f>
        <v>660.37</v>
      </c>
      <c r="I1144" s="196"/>
      <c r="J1144" s="202">
        <v>0</v>
      </c>
      <c r="K1144" s="202"/>
      <c r="L1144" s="203"/>
      <c r="M1144" s="204"/>
      <c r="N1144" s="199"/>
      <c r="O1144" s="201">
        <v>2</v>
      </c>
      <c r="P1144" s="199">
        <f>(F1144*30%)+(F1144*20%)</f>
        <v>306.38041395676862</v>
      </c>
      <c r="Q1144" s="205">
        <f t="shared" si="71"/>
        <v>1579.5112418703061</v>
      </c>
    </row>
    <row r="1145" spans="1:17" ht="30" x14ac:dyDescent="0.25">
      <c r="A1145" s="207" t="s">
        <v>4754</v>
      </c>
      <c r="B1145" s="196">
        <v>30719097</v>
      </c>
      <c r="C1145" s="197" t="s">
        <v>871</v>
      </c>
      <c r="D1145" s="196" t="s">
        <v>3673</v>
      </c>
      <c r="E1145" s="198"/>
      <c r="F1145" s="199">
        <f>IF(D1145 &lt;&gt; "",VLOOKUP(D1145,'Parâmetro - Portes e Uco'!$A$13:$E$54,3,0),"")</f>
        <v>283.71925774181733</v>
      </c>
      <c r="G1145" s="200">
        <v>2</v>
      </c>
      <c r="H1145" s="199">
        <f>VLOOKUP(G1145,'Parâmetro - Portes e Uco'!$B$19:$E$46,4,0)</f>
        <v>303.45</v>
      </c>
      <c r="I1145" s="196"/>
      <c r="J1145" s="202">
        <v>0</v>
      </c>
      <c r="K1145" s="202"/>
      <c r="L1145" s="203"/>
      <c r="M1145" s="204"/>
      <c r="N1145" s="199"/>
      <c r="O1145" s="201">
        <v>0</v>
      </c>
      <c r="P1145" s="201"/>
      <c r="Q1145" s="205">
        <f t="shared" si="71"/>
        <v>587.16925774181732</v>
      </c>
    </row>
    <row r="1146" spans="1:17" ht="30" x14ac:dyDescent="0.25">
      <c r="A1146" s="207" t="s">
        <v>4754</v>
      </c>
      <c r="B1146" s="196">
        <v>30719100</v>
      </c>
      <c r="C1146" s="197" t="s">
        <v>872</v>
      </c>
      <c r="D1146" s="196" t="s">
        <v>3682</v>
      </c>
      <c r="E1146" s="198"/>
      <c r="F1146" s="199">
        <f>IF(D1146 &lt;&gt; "",VLOOKUP(D1146,'Parâmetro - Portes e Uco'!$A$13:$E$54,3,0),"")</f>
        <v>802.43430995002416</v>
      </c>
      <c r="G1146" s="200">
        <v>3</v>
      </c>
      <c r="H1146" s="199">
        <f>VLOOKUP(G1146,'Parâmetro - Portes e Uco'!$B$19:$E$46,4,0)</f>
        <v>446.65</v>
      </c>
      <c r="I1146" s="196"/>
      <c r="J1146" s="202">
        <v>0</v>
      </c>
      <c r="K1146" s="202"/>
      <c r="L1146" s="203"/>
      <c r="M1146" s="204"/>
      <c r="N1146" s="199"/>
      <c r="O1146" s="201">
        <v>1</v>
      </c>
      <c r="P1146" s="199">
        <f>F1146*30%</f>
        <v>240.73029298500722</v>
      </c>
      <c r="Q1146" s="205">
        <f t="shared" si="71"/>
        <v>1489.8146029350314</v>
      </c>
    </row>
    <row r="1147" spans="1:17" ht="30" x14ac:dyDescent="0.25">
      <c r="A1147" s="207" t="s">
        <v>4754</v>
      </c>
      <c r="B1147" s="196">
        <v>30719119</v>
      </c>
      <c r="C1147" s="197" t="s">
        <v>873</v>
      </c>
      <c r="D1147" s="196" t="s">
        <v>3668</v>
      </c>
      <c r="E1147" s="198"/>
      <c r="F1147" s="199">
        <f>IF(D1147 &lt;&gt; "",VLOOKUP(D1147,'Parâmetro - Portes e Uco'!$A$13:$E$54,3,0),"")</f>
        <v>162.8729406839584</v>
      </c>
      <c r="G1147" s="200">
        <v>2</v>
      </c>
      <c r="H1147" s="199">
        <f>VLOOKUP(G1147,'Parâmetro - Portes e Uco'!$B$19:$E$46,4,0)</f>
        <v>303.45</v>
      </c>
      <c r="I1147" s="196"/>
      <c r="J1147" s="202">
        <v>0</v>
      </c>
      <c r="K1147" s="202"/>
      <c r="L1147" s="203"/>
      <c r="M1147" s="204"/>
      <c r="N1147" s="199"/>
      <c r="O1147" s="201">
        <v>0</v>
      </c>
      <c r="P1147" s="201"/>
      <c r="Q1147" s="205">
        <f t="shared" si="71"/>
        <v>466.32294068395839</v>
      </c>
    </row>
    <row r="1148" spans="1:17" ht="45" x14ac:dyDescent="0.25">
      <c r="A1148" s="207" t="s">
        <v>4754</v>
      </c>
      <c r="B1148" s="196">
        <v>30719127</v>
      </c>
      <c r="C1148" s="197" t="s">
        <v>874</v>
      </c>
      <c r="D1148" s="196" t="s">
        <v>3680</v>
      </c>
      <c r="E1148" s="198"/>
      <c r="F1148" s="199">
        <f>IF(D1148 &lt;&gt; "",VLOOKUP(D1148,'Parâmetro - Portes e Uco'!$A$13:$E$54,3,0),"")</f>
        <v>310.58571287042162</v>
      </c>
      <c r="G1148" s="200">
        <v>2</v>
      </c>
      <c r="H1148" s="199">
        <f>VLOOKUP(G1148,'Parâmetro - Portes e Uco'!$B$19:$E$46,4,0)</f>
        <v>303.45</v>
      </c>
      <c r="I1148" s="196"/>
      <c r="J1148" s="202">
        <v>0</v>
      </c>
      <c r="K1148" s="202"/>
      <c r="L1148" s="203"/>
      <c r="M1148" s="204"/>
      <c r="N1148" s="199"/>
      <c r="O1148" s="201">
        <v>1</v>
      </c>
      <c r="P1148" s="199">
        <f>F1148*30%</f>
        <v>93.175713861126482</v>
      </c>
      <c r="Q1148" s="205">
        <f t="shared" si="71"/>
        <v>707.21142673154804</v>
      </c>
    </row>
    <row r="1149" spans="1:17" ht="45" x14ac:dyDescent="0.25">
      <c r="A1149" s="207" t="s">
        <v>4754</v>
      </c>
      <c r="B1149" s="196">
        <v>30719135</v>
      </c>
      <c r="C1149" s="197" t="s">
        <v>863</v>
      </c>
      <c r="D1149" s="196" t="s">
        <v>3682</v>
      </c>
      <c r="E1149" s="198"/>
      <c r="F1149" s="199">
        <f>IF(D1149 &lt;&gt; "",VLOOKUP(D1149,'Parâmetro - Portes e Uco'!$A$13:$E$54,3,0),"")</f>
        <v>802.43430995002416</v>
      </c>
      <c r="G1149" s="200">
        <v>3</v>
      </c>
      <c r="H1149" s="199">
        <f>VLOOKUP(G1149,'Parâmetro - Portes e Uco'!$B$19:$E$46,4,0)</f>
        <v>446.65</v>
      </c>
      <c r="I1149" s="196"/>
      <c r="J1149" s="202">
        <v>0</v>
      </c>
      <c r="K1149" s="202"/>
      <c r="L1149" s="203"/>
      <c r="M1149" s="204"/>
      <c r="N1149" s="199"/>
      <c r="O1149" s="201">
        <v>1</v>
      </c>
      <c r="P1149" s="199">
        <f>F1149*30%</f>
        <v>240.73029298500722</v>
      </c>
      <c r="Q1149" s="205">
        <f t="shared" si="71"/>
        <v>1489.8146029350314</v>
      </c>
    </row>
    <row r="1150" spans="1:17" x14ac:dyDescent="0.25">
      <c r="A1150" s="206"/>
      <c r="B1150" s="224">
        <v>30720001</v>
      </c>
      <c r="C1150" s="316" t="s">
        <v>4205</v>
      </c>
      <c r="D1150" s="317"/>
      <c r="E1150" s="317"/>
      <c r="F1150" s="317"/>
      <c r="G1150" s="317"/>
      <c r="H1150" s="317"/>
      <c r="I1150" s="317"/>
      <c r="J1150" s="317"/>
      <c r="K1150" s="317"/>
      <c r="L1150" s="317"/>
      <c r="M1150" s="317"/>
      <c r="N1150" s="317"/>
      <c r="O1150" s="317"/>
      <c r="P1150" s="317"/>
      <c r="Q1150" s="318"/>
    </row>
    <row r="1151" spans="1:17" ht="45" x14ac:dyDescent="0.25">
      <c r="A1151" s="207" t="s">
        <v>4754</v>
      </c>
      <c r="B1151" s="196">
        <v>30720010</v>
      </c>
      <c r="C1151" s="197" t="s">
        <v>875</v>
      </c>
      <c r="D1151" s="196" t="s">
        <v>3686</v>
      </c>
      <c r="E1151" s="198"/>
      <c r="F1151" s="199">
        <f>IF(D1151 &lt;&gt; "",VLOOKUP(D1151,'Parâmetro - Portes e Uco'!$A$13:$E$54,3,0),"")</f>
        <v>471.73171262118711</v>
      </c>
      <c r="G1151" s="200">
        <v>3</v>
      </c>
      <c r="H1151" s="199">
        <f>VLOOKUP(G1151,'Parâmetro - Portes e Uco'!$B$19:$E$46,4,0)</f>
        <v>446.65</v>
      </c>
      <c r="I1151" s="196"/>
      <c r="J1151" s="202">
        <v>0</v>
      </c>
      <c r="K1151" s="202"/>
      <c r="L1151" s="203"/>
      <c r="M1151" s="204"/>
      <c r="N1151" s="199"/>
      <c r="O1151" s="201">
        <v>1</v>
      </c>
      <c r="P1151" s="199">
        <f>F1151*30%</f>
        <v>141.51951378635613</v>
      </c>
      <c r="Q1151" s="205">
        <f t="shared" ref="Q1151:Q1167" si="72">F1151+H1151+K1151+N1151+P1151</f>
        <v>1059.9012264075432</v>
      </c>
    </row>
    <row r="1152" spans="1:17" ht="60" x14ac:dyDescent="0.25">
      <c r="A1152" s="207" t="s">
        <v>4754</v>
      </c>
      <c r="B1152" s="196">
        <v>30720028</v>
      </c>
      <c r="C1152" s="197" t="s">
        <v>876</v>
      </c>
      <c r="D1152" s="196" t="s">
        <v>3682</v>
      </c>
      <c r="E1152" s="198"/>
      <c r="F1152" s="199">
        <f>IF(D1152 &lt;&gt; "",VLOOKUP(D1152,'Parâmetro - Portes e Uco'!$A$13:$E$54,3,0),"")</f>
        <v>802.43430995002416</v>
      </c>
      <c r="G1152" s="200">
        <v>4</v>
      </c>
      <c r="H1152" s="199">
        <f>VLOOKUP(G1152,'Parâmetro - Portes e Uco'!$B$19:$E$46,4,0)</f>
        <v>660.37</v>
      </c>
      <c r="I1152" s="196"/>
      <c r="J1152" s="202">
        <v>0</v>
      </c>
      <c r="K1152" s="202"/>
      <c r="L1152" s="203"/>
      <c r="M1152" s="204"/>
      <c r="N1152" s="199"/>
      <c r="O1152" s="201">
        <v>2</v>
      </c>
      <c r="P1152" s="199">
        <f>(F1152*30%)+(F1152*20%)</f>
        <v>401.21715497501208</v>
      </c>
      <c r="Q1152" s="205">
        <f t="shared" si="72"/>
        <v>1864.0214649250363</v>
      </c>
    </row>
    <row r="1153" spans="1:17" ht="45" x14ac:dyDescent="0.25">
      <c r="A1153" s="207" t="s">
        <v>4754</v>
      </c>
      <c r="B1153" s="196">
        <v>30720036</v>
      </c>
      <c r="C1153" s="197" t="s">
        <v>877</v>
      </c>
      <c r="D1153" s="196" t="s">
        <v>3683</v>
      </c>
      <c r="E1153" s="198"/>
      <c r="F1153" s="199">
        <f>IF(D1153 &lt;&gt; "",VLOOKUP(D1153,'Parâmetro - Portes e Uco'!$A$13:$E$54,3,0),"")</f>
        <v>908.21273779689443</v>
      </c>
      <c r="G1153" s="200">
        <v>3</v>
      </c>
      <c r="H1153" s="199">
        <f>VLOOKUP(G1153,'Parâmetro - Portes e Uco'!$B$19:$E$46,4,0)</f>
        <v>446.65</v>
      </c>
      <c r="I1153" s="196"/>
      <c r="J1153" s="202">
        <v>0</v>
      </c>
      <c r="K1153" s="202"/>
      <c r="L1153" s="203"/>
      <c r="M1153" s="204"/>
      <c r="N1153" s="199"/>
      <c r="O1153" s="201">
        <v>1</v>
      </c>
      <c r="P1153" s="199">
        <f>F1153*30%</f>
        <v>272.46382133906832</v>
      </c>
      <c r="Q1153" s="205">
        <f t="shared" si="72"/>
        <v>1627.3265591359627</v>
      </c>
    </row>
    <row r="1154" spans="1:17" ht="30" x14ac:dyDescent="0.25">
      <c r="A1154" s="207" t="s">
        <v>4754</v>
      </c>
      <c r="B1154" s="196">
        <v>30720044</v>
      </c>
      <c r="C1154" s="197" t="s">
        <v>878</v>
      </c>
      <c r="D1154" s="196" t="s">
        <v>3674</v>
      </c>
      <c r="E1154" s="198"/>
      <c r="F1154" s="199">
        <f>IF(D1154 &lt;&gt; "",VLOOKUP(D1154,'Parâmetro - Portes e Uco'!$A$13:$E$54,3,0),"")</f>
        <v>208.11615658256991</v>
      </c>
      <c r="G1154" s="200">
        <v>1</v>
      </c>
      <c r="H1154" s="199">
        <f>VLOOKUP(G1154,'Parâmetro - Portes e Uco'!$B$19:$E$46,4,0)</f>
        <v>207.32</v>
      </c>
      <c r="I1154" s="196"/>
      <c r="J1154" s="202">
        <v>0</v>
      </c>
      <c r="K1154" s="202"/>
      <c r="L1154" s="203"/>
      <c r="M1154" s="204"/>
      <c r="N1154" s="199"/>
      <c r="O1154" s="201">
        <v>1</v>
      </c>
      <c r="P1154" s="199">
        <f>F1154*30%</f>
        <v>62.43484697477097</v>
      </c>
      <c r="Q1154" s="205">
        <f t="shared" si="72"/>
        <v>477.87100355734083</v>
      </c>
    </row>
    <row r="1155" spans="1:17" ht="45" x14ac:dyDescent="0.25">
      <c r="A1155" s="207" t="s">
        <v>4754</v>
      </c>
      <c r="B1155" s="196">
        <v>30720052</v>
      </c>
      <c r="C1155" s="197" t="s">
        <v>879</v>
      </c>
      <c r="D1155" s="196" t="s">
        <v>3692</v>
      </c>
      <c r="E1155" s="198"/>
      <c r="F1155" s="199">
        <f>IF(D1155 &lt;&gt; "",VLOOKUP(D1155,'Parâmetro - Portes e Uco'!$A$13:$E$54,3,0),"")</f>
        <v>866.25202794687084</v>
      </c>
      <c r="G1155" s="200">
        <v>4</v>
      </c>
      <c r="H1155" s="199">
        <f>VLOOKUP(G1155,'Parâmetro - Portes e Uco'!$B$19:$E$46,4,0)</f>
        <v>660.37</v>
      </c>
      <c r="I1155" s="196"/>
      <c r="J1155" s="202">
        <v>0</v>
      </c>
      <c r="K1155" s="202"/>
      <c r="L1155" s="203"/>
      <c r="M1155" s="204"/>
      <c r="N1155" s="199"/>
      <c r="O1155" s="201">
        <v>2</v>
      </c>
      <c r="P1155" s="199">
        <f>(F1155*30%)+(F1155*20%)</f>
        <v>433.12601397343542</v>
      </c>
      <c r="Q1155" s="205">
        <f t="shared" si="72"/>
        <v>1959.7480419203062</v>
      </c>
    </row>
    <row r="1156" spans="1:17" ht="60" x14ac:dyDescent="0.25">
      <c r="A1156" s="207" t="s">
        <v>4754</v>
      </c>
      <c r="B1156" s="196">
        <v>30720060</v>
      </c>
      <c r="C1156" s="197" t="s">
        <v>880</v>
      </c>
      <c r="D1156" s="196" t="s">
        <v>3686</v>
      </c>
      <c r="E1156" s="198"/>
      <c r="F1156" s="199">
        <f>IF(D1156 &lt;&gt; "",VLOOKUP(D1156,'Parâmetro - Portes e Uco'!$A$13:$E$54,3,0),"")</f>
        <v>471.73171262118711</v>
      </c>
      <c r="G1156" s="200">
        <v>4</v>
      </c>
      <c r="H1156" s="199">
        <f>VLOOKUP(G1156,'Parâmetro - Portes e Uco'!$B$19:$E$46,4,0)</f>
        <v>660.37</v>
      </c>
      <c r="I1156" s="196"/>
      <c r="J1156" s="202">
        <v>0</v>
      </c>
      <c r="K1156" s="202"/>
      <c r="L1156" s="203"/>
      <c r="M1156" s="204"/>
      <c r="N1156" s="199"/>
      <c r="O1156" s="201">
        <v>2</v>
      </c>
      <c r="P1156" s="199">
        <f>(F1156*30%)+(F1156*20%)</f>
        <v>235.86585631059356</v>
      </c>
      <c r="Q1156" s="205">
        <f t="shared" si="72"/>
        <v>1367.9675689317805</v>
      </c>
    </row>
    <row r="1157" spans="1:17" ht="75" x14ac:dyDescent="0.25">
      <c r="A1157" s="207" t="s">
        <v>4754</v>
      </c>
      <c r="B1157" s="196">
        <v>30720079</v>
      </c>
      <c r="C1157" s="197" t="s">
        <v>881</v>
      </c>
      <c r="D1157" s="196" t="s">
        <v>3686</v>
      </c>
      <c r="E1157" s="198"/>
      <c r="F1157" s="199">
        <f>IF(D1157 &lt;&gt; "",VLOOKUP(D1157,'Parâmetro - Portes e Uco'!$A$13:$E$54,3,0),"")</f>
        <v>471.73171262118711</v>
      </c>
      <c r="G1157" s="200">
        <v>3</v>
      </c>
      <c r="H1157" s="199">
        <f>VLOOKUP(G1157,'Parâmetro - Portes e Uco'!$B$19:$E$46,4,0)</f>
        <v>446.65</v>
      </c>
      <c r="I1157" s="196"/>
      <c r="J1157" s="202">
        <v>0</v>
      </c>
      <c r="K1157" s="202"/>
      <c r="L1157" s="203"/>
      <c r="M1157" s="204"/>
      <c r="N1157" s="199"/>
      <c r="O1157" s="201">
        <v>2</v>
      </c>
      <c r="P1157" s="199">
        <f>(F1157*30%)+(F1157*20%)</f>
        <v>235.86585631059356</v>
      </c>
      <c r="Q1157" s="205">
        <f t="shared" si="72"/>
        <v>1154.2475689317805</v>
      </c>
    </row>
    <row r="1158" spans="1:17" ht="30" x14ac:dyDescent="0.25">
      <c r="A1158" s="207" t="s">
        <v>4754</v>
      </c>
      <c r="B1158" s="196">
        <v>30720087</v>
      </c>
      <c r="C1158" s="197" t="s">
        <v>882</v>
      </c>
      <c r="D1158" s="196" t="s">
        <v>3669</v>
      </c>
      <c r="E1158" s="198"/>
      <c r="F1158" s="199">
        <f>IF(D1158 &lt;&gt; "",VLOOKUP(D1158,'Parâmetro - Portes e Uco'!$A$13:$E$54,3,0),"")</f>
        <v>76.407249227375388</v>
      </c>
      <c r="G1158" s="200"/>
      <c r="H1158" s="201"/>
      <c r="I1158" s="196"/>
      <c r="J1158" s="202">
        <v>0</v>
      </c>
      <c r="K1158" s="202"/>
      <c r="L1158" s="203"/>
      <c r="M1158" s="204"/>
      <c r="N1158" s="199"/>
      <c r="O1158" s="201">
        <v>0</v>
      </c>
      <c r="P1158" s="201"/>
      <c r="Q1158" s="205">
        <f t="shared" si="72"/>
        <v>76.407249227375388</v>
      </c>
    </row>
    <row r="1159" spans="1:17" ht="75" x14ac:dyDescent="0.25">
      <c r="A1159" s="207" t="s">
        <v>4754</v>
      </c>
      <c r="B1159" s="196">
        <v>30720095</v>
      </c>
      <c r="C1159" s="197" t="s">
        <v>883</v>
      </c>
      <c r="D1159" s="196" t="s">
        <v>3700</v>
      </c>
      <c r="E1159" s="198"/>
      <c r="F1159" s="199">
        <f>IF(D1159 &lt;&gt; "",VLOOKUP(D1159,'Parâmetro - Portes e Uco'!$A$13:$E$54,3,0),"")</f>
        <v>567.42533272841922</v>
      </c>
      <c r="G1159" s="200">
        <v>3</v>
      </c>
      <c r="H1159" s="199">
        <f>VLOOKUP(G1159,'Parâmetro - Portes e Uco'!$B$19:$E$46,4,0)</f>
        <v>446.65</v>
      </c>
      <c r="I1159" s="196"/>
      <c r="J1159" s="202">
        <v>0</v>
      </c>
      <c r="K1159" s="202"/>
      <c r="L1159" s="203"/>
      <c r="M1159" s="204"/>
      <c r="N1159" s="199"/>
      <c r="O1159" s="201">
        <v>1</v>
      </c>
      <c r="P1159" s="199">
        <f>F1159*30%</f>
        <v>170.22759981852576</v>
      </c>
      <c r="Q1159" s="205">
        <f t="shared" si="72"/>
        <v>1184.3029325469449</v>
      </c>
    </row>
    <row r="1160" spans="1:17" ht="60" x14ac:dyDescent="0.25">
      <c r="A1160" s="207" t="s">
        <v>4754</v>
      </c>
      <c r="B1160" s="196">
        <v>30720109</v>
      </c>
      <c r="C1160" s="197" t="s">
        <v>884</v>
      </c>
      <c r="D1160" s="196" t="s">
        <v>3673</v>
      </c>
      <c r="E1160" s="198"/>
      <c r="F1160" s="199">
        <f>IF(D1160 &lt;&gt; "",VLOOKUP(D1160,'Parâmetro - Portes e Uco'!$A$13:$E$54,3,0),"")</f>
        <v>283.71925774181733</v>
      </c>
      <c r="G1160" s="200">
        <v>2</v>
      </c>
      <c r="H1160" s="199">
        <f>VLOOKUP(G1160,'Parâmetro - Portes e Uco'!$B$19:$E$46,4,0)</f>
        <v>303.45</v>
      </c>
      <c r="I1160" s="196"/>
      <c r="J1160" s="202">
        <v>0</v>
      </c>
      <c r="K1160" s="202"/>
      <c r="L1160" s="203"/>
      <c r="M1160" s="204"/>
      <c r="N1160" s="199"/>
      <c r="O1160" s="201">
        <v>1</v>
      </c>
      <c r="P1160" s="199">
        <f>F1160*30%</f>
        <v>85.115777322545199</v>
      </c>
      <c r="Q1160" s="205">
        <f t="shared" si="72"/>
        <v>672.28503506436255</v>
      </c>
    </row>
    <row r="1161" spans="1:17" ht="60" x14ac:dyDescent="0.25">
      <c r="A1161" s="207" t="s">
        <v>4754</v>
      </c>
      <c r="B1161" s="196">
        <v>30720117</v>
      </c>
      <c r="C1161" s="197" t="s">
        <v>885</v>
      </c>
      <c r="D1161" s="196" t="s">
        <v>3682</v>
      </c>
      <c r="E1161" s="198"/>
      <c r="F1161" s="199">
        <f>IF(D1161 &lt;&gt; "",VLOOKUP(D1161,'Parâmetro - Portes e Uco'!$A$13:$E$54,3,0),"")</f>
        <v>802.43430995002416</v>
      </c>
      <c r="G1161" s="200">
        <v>3</v>
      </c>
      <c r="H1161" s="199">
        <f>VLOOKUP(G1161,'Parâmetro - Portes e Uco'!$B$19:$E$46,4,0)</f>
        <v>446.65</v>
      </c>
      <c r="I1161" s="196"/>
      <c r="J1161" s="202">
        <v>0</v>
      </c>
      <c r="K1161" s="202"/>
      <c r="L1161" s="203"/>
      <c r="M1161" s="204"/>
      <c r="N1161" s="199"/>
      <c r="O1161" s="201">
        <v>2</v>
      </c>
      <c r="P1161" s="199">
        <f>(F1161*30%)+(F1161*20%)</f>
        <v>401.21715497501208</v>
      </c>
      <c r="Q1161" s="205">
        <f t="shared" si="72"/>
        <v>1650.3014649250363</v>
      </c>
    </row>
    <row r="1162" spans="1:17" ht="45" x14ac:dyDescent="0.25">
      <c r="A1162" s="207" t="s">
        <v>4754</v>
      </c>
      <c r="B1162" s="196">
        <v>30720125</v>
      </c>
      <c r="C1162" s="197" t="s">
        <v>886</v>
      </c>
      <c r="D1162" s="196" t="s">
        <v>3671</v>
      </c>
      <c r="E1162" s="198"/>
      <c r="F1162" s="199">
        <f>IF(D1162 &lt;&gt; "",VLOOKUP(D1162,'Parâmetro - Portes e Uco'!$A$13:$E$54,3,0),"")</f>
        <v>407.94036013477069</v>
      </c>
      <c r="G1162" s="200">
        <v>2</v>
      </c>
      <c r="H1162" s="199">
        <f>VLOOKUP(G1162,'Parâmetro - Portes e Uco'!$B$19:$E$46,4,0)</f>
        <v>303.45</v>
      </c>
      <c r="I1162" s="196"/>
      <c r="J1162" s="202">
        <v>0</v>
      </c>
      <c r="K1162" s="202"/>
      <c r="L1162" s="203"/>
      <c r="M1162" s="204"/>
      <c r="N1162" s="199"/>
      <c r="O1162" s="201">
        <v>2</v>
      </c>
      <c r="P1162" s="199">
        <f>(F1162*30%)+(F1162*20%)</f>
        <v>203.97018006738534</v>
      </c>
      <c r="Q1162" s="205">
        <f t="shared" si="72"/>
        <v>915.36054020215602</v>
      </c>
    </row>
    <row r="1163" spans="1:17" ht="45" x14ac:dyDescent="0.25">
      <c r="A1163" s="207" t="s">
        <v>4754</v>
      </c>
      <c r="B1163" s="196">
        <v>30720133</v>
      </c>
      <c r="C1163" s="197" t="s">
        <v>887</v>
      </c>
      <c r="D1163" s="196" t="s">
        <v>3682</v>
      </c>
      <c r="E1163" s="198"/>
      <c r="F1163" s="199">
        <f>IF(D1163 &lt;&gt; "",VLOOKUP(D1163,'Parâmetro - Portes e Uco'!$A$13:$E$54,3,0),"")</f>
        <v>802.43430995002416</v>
      </c>
      <c r="G1163" s="200">
        <v>4</v>
      </c>
      <c r="H1163" s="199">
        <f>VLOOKUP(G1163,'Parâmetro - Portes e Uco'!$B$19:$E$46,4,0)</f>
        <v>660.37</v>
      </c>
      <c r="I1163" s="196"/>
      <c r="J1163" s="202">
        <v>0</v>
      </c>
      <c r="K1163" s="202"/>
      <c r="L1163" s="203"/>
      <c r="M1163" s="204"/>
      <c r="N1163" s="199"/>
      <c r="O1163" s="201">
        <v>2</v>
      </c>
      <c r="P1163" s="199">
        <f>(F1163*30%)+(F1163*20%)</f>
        <v>401.21715497501208</v>
      </c>
      <c r="Q1163" s="205">
        <f t="shared" si="72"/>
        <v>1864.0214649250363</v>
      </c>
    </row>
    <row r="1164" spans="1:17" ht="60" x14ac:dyDescent="0.25">
      <c r="A1164" s="207" t="s">
        <v>4754</v>
      </c>
      <c r="B1164" s="196">
        <v>30720141</v>
      </c>
      <c r="C1164" s="197" t="s">
        <v>888</v>
      </c>
      <c r="D1164" s="196" t="s">
        <v>3672</v>
      </c>
      <c r="E1164" s="198"/>
      <c r="F1164" s="199">
        <f>IF(D1164 &lt;&gt; "",VLOOKUP(D1164,'Parâmetro - Portes e Uco'!$A$13:$E$54,3,0),"")</f>
        <v>350.87221280811309</v>
      </c>
      <c r="G1164" s="200">
        <v>2</v>
      </c>
      <c r="H1164" s="199">
        <f>VLOOKUP(G1164,'Parâmetro - Portes e Uco'!$B$19:$E$46,4,0)</f>
        <v>303.45</v>
      </c>
      <c r="I1164" s="196"/>
      <c r="J1164" s="202">
        <v>0</v>
      </c>
      <c r="K1164" s="202"/>
      <c r="L1164" s="203"/>
      <c r="M1164" s="204"/>
      <c r="N1164" s="199"/>
      <c r="O1164" s="201">
        <v>1</v>
      </c>
      <c r="P1164" s="199">
        <f>F1164*30%</f>
        <v>105.26166384243392</v>
      </c>
      <c r="Q1164" s="205">
        <f t="shared" si="72"/>
        <v>759.58387665054704</v>
      </c>
    </row>
    <row r="1165" spans="1:17" ht="45" x14ac:dyDescent="0.25">
      <c r="A1165" s="207" t="s">
        <v>4754</v>
      </c>
      <c r="B1165" s="196">
        <v>30720150</v>
      </c>
      <c r="C1165" s="197" t="s">
        <v>889</v>
      </c>
      <c r="D1165" s="196" t="s">
        <v>3672</v>
      </c>
      <c r="E1165" s="198"/>
      <c r="F1165" s="199">
        <f>IF(D1165 &lt;&gt; "",VLOOKUP(D1165,'Parâmetro - Portes e Uco'!$A$13:$E$54,3,0),"")</f>
        <v>350.87221280811309</v>
      </c>
      <c r="G1165" s="200">
        <v>2</v>
      </c>
      <c r="H1165" s="199">
        <f>VLOOKUP(G1165,'Parâmetro - Portes e Uco'!$B$19:$E$46,4,0)</f>
        <v>303.45</v>
      </c>
      <c r="I1165" s="196"/>
      <c r="J1165" s="202">
        <v>0</v>
      </c>
      <c r="K1165" s="202"/>
      <c r="L1165" s="203"/>
      <c r="M1165" s="204"/>
      <c r="N1165" s="199"/>
      <c r="O1165" s="201">
        <v>1</v>
      </c>
      <c r="P1165" s="199">
        <f>F1165*30%</f>
        <v>105.26166384243392</v>
      </c>
      <c r="Q1165" s="205">
        <f t="shared" si="72"/>
        <v>759.58387665054704</v>
      </c>
    </row>
    <row r="1166" spans="1:17" ht="30" x14ac:dyDescent="0.25">
      <c r="A1166" s="207" t="s">
        <v>4754</v>
      </c>
      <c r="B1166" s="196">
        <v>30720168</v>
      </c>
      <c r="C1166" s="197" t="s">
        <v>890</v>
      </c>
      <c r="D1166" s="196" t="s">
        <v>3686</v>
      </c>
      <c r="E1166" s="198"/>
      <c r="F1166" s="199">
        <f>IF(D1166 &lt;&gt; "",VLOOKUP(D1166,'Parâmetro - Portes e Uco'!$A$13:$E$54,3,0),"")</f>
        <v>471.73171262118711</v>
      </c>
      <c r="G1166" s="200">
        <v>2</v>
      </c>
      <c r="H1166" s="199">
        <f>VLOOKUP(G1166,'Parâmetro - Portes e Uco'!$B$19:$E$46,4,0)</f>
        <v>303.45</v>
      </c>
      <c r="I1166" s="196"/>
      <c r="J1166" s="202">
        <v>0</v>
      </c>
      <c r="K1166" s="202"/>
      <c r="L1166" s="203"/>
      <c r="M1166" s="204"/>
      <c r="N1166" s="199"/>
      <c r="O1166" s="201">
        <v>1</v>
      </c>
      <c r="P1166" s="199">
        <f>F1166*30%</f>
        <v>141.51951378635613</v>
      </c>
      <c r="Q1166" s="205">
        <f t="shared" si="72"/>
        <v>916.70122640754323</v>
      </c>
    </row>
    <row r="1167" spans="1:17" ht="45" x14ac:dyDescent="0.25">
      <c r="A1167" s="207" t="s">
        <v>4754</v>
      </c>
      <c r="B1167" s="196">
        <v>30720176</v>
      </c>
      <c r="C1167" s="197" t="s">
        <v>891</v>
      </c>
      <c r="D1167" s="196" t="s">
        <v>3686</v>
      </c>
      <c r="E1167" s="198"/>
      <c r="F1167" s="199">
        <f>IF(D1167 &lt;&gt; "",VLOOKUP(D1167,'Parâmetro - Portes e Uco'!$A$13:$E$54,3,0),"")</f>
        <v>471.73171262118711</v>
      </c>
      <c r="G1167" s="200">
        <v>4</v>
      </c>
      <c r="H1167" s="199">
        <f>VLOOKUP(G1167,'Parâmetro - Portes e Uco'!$B$19:$E$46,4,0)</f>
        <v>660.37</v>
      </c>
      <c r="I1167" s="196"/>
      <c r="J1167" s="202">
        <v>0</v>
      </c>
      <c r="K1167" s="202"/>
      <c r="L1167" s="203"/>
      <c r="M1167" s="204"/>
      <c r="N1167" s="199"/>
      <c r="O1167" s="201">
        <v>1</v>
      </c>
      <c r="P1167" s="199">
        <f>F1167*30%</f>
        <v>141.51951378635613</v>
      </c>
      <c r="Q1167" s="205">
        <f t="shared" si="72"/>
        <v>1273.6212264075432</v>
      </c>
    </row>
    <row r="1168" spans="1:17" x14ac:dyDescent="0.25">
      <c r="A1168" s="206"/>
      <c r="B1168" s="224">
        <v>30721008</v>
      </c>
      <c r="C1168" s="316" t="s">
        <v>3821</v>
      </c>
      <c r="D1168" s="317"/>
      <c r="E1168" s="317"/>
      <c r="F1168" s="317"/>
      <c r="G1168" s="317"/>
      <c r="H1168" s="317"/>
      <c r="I1168" s="317"/>
      <c r="J1168" s="317"/>
      <c r="K1168" s="317"/>
      <c r="L1168" s="317"/>
      <c r="M1168" s="317"/>
      <c r="N1168" s="317"/>
      <c r="O1168" s="317"/>
      <c r="P1168" s="317"/>
      <c r="Q1168" s="318"/>
    </row>
    <row r="1169" spans="1:17" ht="45" x14ac:dyDescent="0.25">
      <c r="A1169" s="207" t="s">
        <v>4754</v>
      </c>
      <c r="B1169" s="196">
        <v>30721016</v>
      </c>
      <c r="C1169" s="197" t="s">
        <v>892</v>
      </c>
      <c r="D1169" s="196" t="s">
        <v>3688</v>
      </c>
      <c r="E1169" s="198"/>
      <c r="F1169" s="199">
        <f>IF(D1169 &lt;&gt; "",VLOOKUP(D1169,'Parâmetro - Portes e Uco'!$A$13:$E$54,3,0),"")</f>
        <v>1024.0627906281875</v>
      </c>
      <c r="G1169" s="200">
        <v>4</v>
      </c>
      <c r="H1169" s="199">
        <f>VLOOKUP(G1169,'Parâmetro - Portes e Uco'!$B$19:$E$46,4,0)</f>
        <v>660.37</v>
      </c>
      <c r="I1169" s="196"/>
      <c r="J1169" s="202">
        <v>0</v>
      </c>
      <c r="K1169" s="202"/>
      <c r="L1169" s="203"/>
      <c r="M1169" s="204"/>
      <c r="N1169" s="199"/>
      <c r="O1169" s="201">
        <v>2</v>
      </c>
      <c r="P1169" s="199">
        <f>(F1169*30%)+(F1169*20%)</f>
        <v>512.03139531409374</v>
      </c>
      <c r="Q1169" s="205">
        <f t="shared" ref="Q1169:Q1193" si="73">F1169+H1169+K1169+N1169+P1169</f>
        <v>2196.4641859422809</v>
      </c>
    </row>
    <row r="1170" spans="1:17" ht="45" x14ac:dyDescent="0.25">
      <c r="A1170" s="207" t="s">
        <v>4754</v>
      </c>
      <c r="B1170" s="196">
        <v>30721024</v>
      </c>
      <c r="C1170" s="197" t="s">
        <v>893</v>
      </c>
      <c r="D1170" s="196" t="s">
        <v>3683</v>
      </c>
      <c r="E1170" s="198"/>
      <c r="F1170" s="199">
        <f>IF(D1170 &lt;&gt; "",VLOOKUP(D1170,'Parâmetro - Portes e Uco'!$A$13:$E$54,3,0),"")</f>
        <v>908.21273779689443</v>
      </c>
      <c r="G1170" s="200">
        <v>3</v>
      </c>
      <c r="H1170" s="199">
        <f>VLOOKUP(G1170,'Parâmetro - Portes e Uco'!$B$19:$E$46,4,0)</f>
        <v>446.65</v>
      </c>
      <c r="I1170" s="196"/>
      <c r="J1170" s="202">
        <v>0</v>
      </c>
      <c r="K1170" s="202"/>
      <c r="L1170" s="203"/>
      <c r="M1170" s="204"/>
      <c r="N1170" s="199"/>
      <c r="O1170" s="201">
        <v>2</v>
      </c>
      <c r="P1170" s="199">
        <f>(F1170*30%)+(F1170*20%)</f>
        <v>454.10636889844722</v>
      </c>
      <c r="Q1170" s="205">
        <f t="shared" si="73"/>
        <v>1808.9691066953417</v>
      </c>
    </row>
    <row r="1171" spans="1:17" ht="30" x14ac:dyDescent="0.25">
      <c r="A1171" s="207" t="s">
        <v>4754</v>
      </c>
      <c r="B1171" s="196">
        <v>30721032</v>
      </c>
      <c r="C1171" s="197" t="s">
        <v>895</v>
      </c>
      <c r="D1171" s="196" t="s">
        <v>3672</v>
      </c>
      <c r="E1171" s="198"/>
      <c r="F1171" s="199">
        <f>IF(D1171 &lt;&gt; "",VLOOKUP(D1171,'Parâmetro - Portes e Uco'!$A$13:$E$54,3,0),"")</f>
        <v>350.87221280811309</v>
      </c>
      <c r="G1171" s="200">
        <v>1</v>
      </c>
      <c r="H1171" s="199">
        <f>VLOOKUP(G1171,'Parâmetro - Portes e Uco'!$B$19:$E$46,4,0)</f>
        <v>207.32</v>
      </c>
      <c r="I1171" s="196"/>
      <c r="J1171" s="202">
        <v>0</v>
      </c>
      <c r="K1171" s="202"/>
      <c r="L1171" s="203"/>
      <c r="M1171" s="204"/>
      <c r="N1171" s="199"/>
      <c r="O1171" s="201">
        <v>1</v>
      </c>
      <c r="P1171" s="199">
        <f t="shared" ref="P1171:P1179" si="74">F1171*30%</f>
        <v>105.26166384243392</v>
      </c>
      <c r="Q1171" s="205">
        <f t="shared" si="73"/>
        <v>663.45387665054693</v>
      </c>
    </row>
    <row r="1172" spans="1:17" ht="30" x14ac:dyDescent="0.25">
      <c r="A1172" s="207" t="s">
        <v>4754</v>
      </c>
      <c r="B1172" s="196">
        <v>30721040</v>
      </c>
      <c r="C1172" s="197" t="s">
        <v>894</v>
      </c>
      <c r="D1172" s="196" t="s">
        <v>3686</v>
      </c>
      <c r="E1172" s="198"/>
      <c r="F1172" s="199">
        <f>IF(D1172 &lt;&gt; "",VLOOKUP(D1172,'Parâmetro - Portes e Uco'!$A$13:$E$54,3,0),"")</f>
        <v>471.73171262118711</v>
      </c>
      <c r="G1172" s="200">
        <v>3</v>
      </c>
      <c r="H1172" s="199">
        <f>VLOOKUP(G1172,'Parâmetro - Portes e Uco'!$B$19:$E$46,4,0)</f>
        <v>446.65</v>
      </c>
      <c r="I1172" s="196"/>
      <c r="J1172" s="202">
        <v>0</v>
      </c>
      <c r="K1172" s="202"/>
      <c r="L1172" s="203"/>
      <c r="M1172" s="204"/>
      <c r="N1172" s="199"/>
      <c r="O1172" s="201">
        <v>1</v>
      </c>
      <c r="P1172" s="199">
        <f t="shared" si="74"/>
        <v>141.51951378635613</v>
      </c>
      <c r="Q1172" s="205">
        <f t="shared" si="73"/>
        <v>1059.9012264075432</v>
      </c>
    </row>
    <row r="1173" spans="1:17" ht="30" x14ac:dyDescent="0.25">
      <c r="A1173" s="207" t="s">
        <v>4754</v>
      </c>
      <c r="B1173" s="196">
        <v>30721059</v>
      </c>
      <c r="C1173" s="197" t="s">
        <v>896</v>
      </c>
      <c r="D1173" s="196" t="s">
        <v>3682</v>
      </c>
      <c r="E1173" s="198"/>
      <c r="F1173" s="199">
        <f>IF(D1173 &lt;&gt; "",VLOOKUP(D1173,'Parâmetro - Portes e Uco'!$A$13:$E$54,3,0),"")</f>
        <v>802.43430995002416</v>
      </c>
      <c r="G1173" s="200">
        <v>3</v>
      </c>
      <c r="H1173" s="199">
        <f>VLOOKUP(G1173,'Parâmetro - Portes e Uco'!$B$19:$E$46,4,0)</f>
        <v>446.65</v>
      </c>
      <c r="I1173" s="196"/>
      <c r="J1173" s="202">
        <v>0</v>
      </c>
      <c r="K1173" s="202"/>
      <c r="L1173" s="203"/>
      <c r="M1173" s="204"/>
      <c r="N1173" s="199"/>
      <c r="O1173" s="201">
        <v>1</v>
      </c>
      <c r="P1173" s="199">
        <f t="shared" si="74"/>
        <v>240.73029298500722</v>
      </c>
      <c r="Q1173" s="205">
        <f t="shared" si="73"/>
        <v>1489.8146029350314</v>
      </c>
    </row>
    <row r="1174" spans="1:17" ht="45" x14ac:dyDescent="0.25">
      <c r="A1174" s="207" t="s">
        <v>4754</v>
      </c>
      <c r="B1174" s="196">
        <v>30721067</v>
      </c>
      <c r="C1174" s="197" t="s">
        <v>897</v>
      </c>
      <c r="D1174" s="196" t="s">
        <v>3684</v>
      </c>
      <c r="E1174" s="198"/>
      <c r="F1174" s="199">
        <f>IF(D1174 &lt;&gt; "",VLOOKUP(D1174,'Parâmetro - Portes e Uco'!$A$13:$E$54,3,0),"")</f>
        <v>963.60667521122014</v>
      </c>
      <c r="G1174" s="200">
        <v>5</v>
      </c>
      <c r="H1174" s="199">
        <f>VLOOKUP(G1174,'Parâmetro - Portes e Uco'!$B$19:$E$46,4,0)</f>
        <v>1021.47</v>
      </c>
      <c r="I1174" s="196"/>
      <c r="J1174" s="202">
        <v>0</v>
      </c>
      <c r="K1174" s="202"/>
      <c r="L1174" s="203"/>
      <c r="M1174" s="204"/>
      <c r="N1174" s="199"/>
      <c r="O1174" s="201">
        <v>1</v>
      </c>
      <c r="P1174" s="199">
        <f t="shared" si="74"/>
        <v>289.08200256336602</v>
      </c>
      <c r="Q1174" s="205">
        <f t="shared" si="73"/>
        <v>2274.1586777745861</v>
      </c>
    </row>
    <row r="1175" spans="1:17" ht="45" x14ac:dyDescent="0.25">
      <c r="A1175" s="207" t="s">
        <v>4754</v>
      </c>
      <c r="B1175" s="196">
        <v>30721075</v>
      </c>
      <c r="C1175" s="197" t="s">
        <v>898</v>
      </c>
      <c r="D1175" s="196" t="s">
        <v>3683</v>
      </c>
      <c r="E1175" s="198"/>
      <c r="F1175" s="199">
        <f>IF(D1175 &lt;&gt; "",VLOOKUP(D1175,'Parâmetro - Portes e Uco'!$A$13:$E$54,3,0),"")</f>
        <v>908.21273779689443</v>
      </c>
      <c r="G1175" s="200">
        <v>3</v>
      </c>
      <c r="H1175" s="199">
        <f>VLOOKUP(G1175,'Parâmetro - Portes e Uco'!$B$19:$E$46,4,0)</f>
        <v>446.65</v>
      </c>
      <c r="I1175" s="196"/>
      <c r="J1175" s="202">
        <v>0</v>
      </c>
      <c r="K1175" s="202"/>
      <c r="L1175" s="203"/>
      <c r="M1175" s="204"/>
      <c r="N1175" s="199"/>
      <c r="O1175" s="201">
        <v>1</v>
      </c>
      <c r="P1175" s="199">
        <f t="shared" si="74"/>
        <v>272.46382133906832</v>
      </c>
      <c r="Q1175" s="205">
        <f t="shared" si="73"/>
        <v>1627.3265591359627</v>
      </c>
    </row>
    <row r="1176" spans="1:17" ht="30" x14ac:dyDescent="0.25">
      <c r="A1176" s="207" t="s">
        <v>4754</v>
      </c>
      <c r="B1176" s="196">
        <v>30721083</v>
      </c>
      <c r="C1176" s="197" t="s">
        <v>899</v>
      </c>
      <c r="D1176" s="196" t="s">
        <v>3670</v>
      </c>
      <c r="E1176" s="198"/>
      <c r="F1176" s="199">
        <f>IF(D1176 &lt;&gt; "",VLOOKUP(D1176,'Parâmetro - Portes e Uco'!$A$13:$E$54,3,0),"")</f>
        <v>238.38376255669928</v>
      </c>
      <c r="G1176" s="200">
        <v>1</v>
      </c>
      <c r="H1176" s="199">
        <f>VLOOKUP(G1176,'Parâmetro - Portes e Uco'!$B$19:$E$46,4,0)</f>
        <v>207.32</v>
      </c>
      <c r="I1176" s="196"/>
      <c r="J1176" s="202">
        <v>0</v>
      </c>
      <c r="K1176" s="202"/>
      <c r="L1176" s="203"/>
      <c r="M1176" s="204"/>
      <c r="N1176" s="199"/>
      <c r="O1176" s="201">
        <v>1</v>
      </c>
      <c r="P1176" s="199">
        <f t="shared" si="74"/>
        <v>71.515128767009784</v>
      </c>
      <c r="Q1176" s="205">
        <f t="shared" si="73"/>
        <v>517.21889132370904</v>
      </c>
    </row>
    <row r="1177" spans="1:17" ht="30" x14ac:dyDescent="0.25">
      <c r="A1177" s="207" t="s">
        <v>4754</v>
      </c>
      <c r="B1177" s="196">
        <v>30721091</v>
      </c>
      <c r="C1177" s="197" t="s">
        <v>900</v>
      </c>
      <c r="D1177" s="196" t="s">
        <v>3674</v>
      </c>
      <c r="E1177" s="198"/>
      <c r="F1177" s="199">
        <f>IF(D1177 &lt;&gt; "",VLOOKUP(D1177,'Parâmetro - Portes e Uco'!$A$13:$E$54,3,0),"")</f>
        <v>208.11615658256991</v>
      </c>
      <c r="G1177" s="200">
        <v>1</v>
      </c>
      <c r="H1177" s="199">
        <f>VLOOKUP(G1177,'Parâmetro - Portes e Uco'!$B$19:$E$46,4,0)</f>
        <v>207.32</v>
      </c>
      <c r="I1177" s="196"/>
      <c r="J1177" s="202">
        <v>0</v>
      </c>
      <c r="K1177" s="202"/>
      <c r="L1177" s="203"/>
      <c r="M1177" s="204"/>
      <c r="N1177" s="199"/>
      <c r="O1177" s="201">
        <v>1</v>
      </c>
      <c r="P1177" s="199">
        <f t="shared" si="74"/>
        <v>62.43484697477097</v>
      </c>
      <c r="Q1177" s="205">
        <f t="shared" si="73"/>
        <v>477.87100355734083</v>
      </c>
    </row>
    <row r="1178" spans="1:17" ht="45" x14ac:dyDescent="0.25">
      <c r="A1178" s="207" t="s">
        <v>4754</v>
      </c>
      <c r="B1178" s="196">
        <v>30721105</v>
      </c>
      <c r="C1178" s="197" t="s">
        <v>901</v>
      </c>
      <c r="D1178" s="196" t="s">
        <v>3670</v>
      </c>
      <c r="E1178" s="198"/>
      <c r="F1178" s="199">
        <f>IF(D1178 &lt;&gt; "",VLOOKUP(D1178,'Parâmetro - Portes e Uco'!$A$13:$E$54,3,0),"")</f>
        <v>238.38376255669928</v>
      </c>
      <c r="G1178" s="200">
        <v>1</v>
      </c>
      <c r="H1178" s="199">
        <f>VLOOKUP(G1178,'Parâmetro - Portes e Uco'!$B$19:$E$46,4,0)</f>
        <v>207.32</v>
      </c>
      <c r="I1178" s="196"/>
      <c r="J1178" s="202">
        <v>0</v>
      </c>
      <c r="K1178" s="202"/>
      <c r="L1178" s="203"/>
      <c r="M1178" s="204"/>
      <c r="N1178" s="199"/>
      <c r="O1178" s="201">
        <v>1</v>
      </c>
      <c r="P1178" s="199">
        <f t="shared" si="74"/>
        <v>71.515128767009784</v>
      </c>
      <c r="Q1178" s="205">
        <f t="shared" si="73"/>
        <v>517.21889132370904</v>
      </c>
    </row>
    <row r="1179" spans="1:17" ht="30" x14ac:dyDescent="0.25">
      <c r="A1179" s="207" t="s">
        <v>4754</v>
      </c>
      <c r="B1179" s="196">
        <v>30721113</v>
      </c>
      <c r="C1179" s="197" t="s">
        <v>902</v>
      </c>
      <c r="D1179" s="196" t="s">
        <v>3700</v>
      </c>
      <c r="E1179" s="198"/>
      <c r="F1179" s="199">
        <f>IF(D1179 &lt;&gt; "",VLOOKUP(D1179,'Parâmetro - Portes e Uco'!$A$13:$E$54,3,0),"")</f>
        <v>567.42533272841922</v>
      </c>
      <c r="G1179" s="200">
        <v>3</v>
      </c>
      <c r="H1179" s="199">
        <f>VLOOKUP(G1179,'Parâmetro - Portes e Uco'!$B$19:$E$46,4,0)</f>
        <v>446.65</v>
      </c>
      <c r="I1179" s="196"/>
      <c r="J1179" s="202">
        <v>0</v>
      </c>
      <c r="K1179" s="202"/>
      <c r="L1179" s="203"/>
      <c r="M1179" s="204"/>
      <c r="N1179" s="199"/>
      <c r="O1179" s="201">
        <v>1</v>
      </c>
      <c r="P1179" s="199">
        <f t="shared" si="74"/>
        <v>170.22759981852576</v>
      </c>
      <c r="Q1179" s="205">
        <f t="shared" si="73"/>
        <v>1184.3029325469449</v>
      </c>
    </row>
    <row r="1180" spans="1:17" ht="30" x14ac:dyDescent="0.25">
      <c r="A1180" s="207" t="s">
        <v>4754</v>
      </c>
      <c r="B1180" s="196">
        <v>30721121</v>
      </c>
      <c r="C1180" s="197" t="s">
        <v>903</v>
      </c>
      <c r="D1180" s="196" t="s">
        <v>3683</v>
      </c>
      <c r="E1180" s="198"/>
      <c r="F1180" s="199">
        <f>IF(D1180 &lt;&gt; "",VLOOKUP(D1180,'Parâmetro - Portes e Uco'!$A$13:$E$54,3,0),"")</f>
        <v>908.21273779689443</v>
      </c>
      <c r="G1180" s="200">
        <v>3</v>
      </c>
      <c r="H1180" s="199">
        <f>VLOOKUP(G1180,'Parâmetro - Portes e Uco'!$B$19:$E$46,4,0)</f>
        <v>446.65</v>
      </c>
      <c r="I1180" s="196"/>
      <c r="J1180" s="202">
        <v>0</v>
      </c>
      <c r="K1180" s="202"/>
      <c r="L1180" s="203"/>
      <c r="M1180" s="204"/>
      <c r="N1180" s="199"/>
      <c r="O1180" s="201">
        <v>2</v>
      </c>
      <c r="P1180" s="199">
        <f>(F1180*30%)+(F1180*20%)</f>
        <v>454.10636889844722</v>
      </c>
      <c r="Q1180" s="205">
        <f t="shared" si="73"/>
        <v>1808.9691066953417</v>
      </c>
    </row>
    <row r="1181" spans="1:17" ht="30" x14ac:dyDescent="0.25">
      <c r="A1181" s="207" t="s">
        <v>4754</v>
      </c>
      <c r="B1181" s="196">
        <v>30721130</v>
      </c>
      <c r="C1181" s="197" t="s">
        <v>905</v>
      </c>
      <c r="D1181" s="196" t="s">
        <v>3669</v>
      </c>
      <c r="E1181" s="198"/>
      <c r="F1181" s="199">
        <f>IF(D1181 &lt;&gt; "",VLOOKUP(D1181,'Parâmetro - Portes e Uco'!$A$13:$E$54,3,0),"")</f>
        <v>76.407249227375388</v>
      </c>
      <c r="G1181" s="200"/>
      <c r="H1181" s="201"/>
      <c r="I1181" s="196"/>
      <c r="J1181" s="202">
        <v>0</v>
      </c>
      <c r="K1181" s="202"/>
      <c r="L1181" s="203"/>
      <c r="M1181" s="204"/>
      <c r="N1181" s="199"/>
      <c r="O1181" s="201">
        <v>0</v>
      </c>
      <c r="P1181" s="201"/>
      <c r="Q1181" s="205">
        <f t="shared" si="73"/>
        <v>76.407249227375388</v>
      </c>
    </row>
    <row r="1182" spans="1:17" ht="30" x14ac:dyDescent="0.25">
      <c r="A1182" s="207" t="s">
        <v>4754</v>
      </c>
      <c r="B1182" s="196">
        <v>30721148</v>
      </c>
      <c r="C1182" s="197" t="s">
        <v>904</v>
      </c>
      <c r="D1182" s="196" t="s">
        <v>3672</v>
      </c>
      <c r="E1182" s="198"/>
      <c r="F1182" s="199">
        <f>IF(D1182 &lt;&gt; "",VLOOKUP(D1182,'Parâmetro - Portes e Uco'!$A$13:$E$54,3,0),"")</f>
        <v>350.87221280811309</v>
      </c>
      <c r="G1182" s="200">
        <v>2</v>
      </c>
      <c r="H1182" s="199">
        <f>VLOOKUP(G1182,'Parâmetro - Portes e Uco'!$B$19:$E$46,4,0)</f>
        <v>303.45</v>
      </c>
      <c r="I1182" s="196"/>
      <c r="J1182" s="202">
        <v>0</v>
      </c>
      <c r="K1182" s="202"/>
      <c r="L1182" s="203"/>
      <c r="M1182" s="204"/>
      <c r="N1182" s="199"/>
      <c r="O1182" s="201">
        <v>1</v>
      </c>
      <c r="P1182" s="199">
        <f>F1182*30%</f>
        <v>105.26166384243392</v>
      </c>
      <c r="Q1182" s="205">
        <f t="shared" si="73"/>
        <v>759.58387665054704</v>
      </c>
    </row>
    <row r="1183" spans="1:17" ht="30" x14ac:dyDescent="0.25">
      <c r="A1183" s="207" t="s">
        <v>4754</v>
      </c>
      <c r="B1183" s="196">
        <v>30721156</v>
      </c>
      <c r="C1183" s="197" t="s">
        <v>906</v>
      </c>
      <c r="D1183" s="196" t="s">
        <v>3678</v>
      </c>
      <c r="E1183" s="198"/>
      <c r="F1183" s="199">
        <f>IF(D1183 &lt;&gt; "",VLOOKUP(D1183,'Parâmetro - Portes e Uco'!$A$13:$E$54,3,0),"")</f>
        <v>119.19847265595725</v>
      </c>
      <c r="G1183" s="200">
        <v>1</v>
      </c>
      <c r="H1183" s="199">
        <f>VLOOKUP(G1183,'Parâmetro - Portes e Uco'!$B$19:$E$46,4,0)</f>
        <v>207.32</v>
      </c>
      <c r="I1183" s="196"/>
      <c r="J1183" s="202">
        <v>0</v>
      </c>
      <c r="K1183" s="202"/>
      <c r="L1183" s="203"/>
      <c r="M1183" s="204"/>
      <c r="N1183" s="199"/>
      <c r="O1183" s="201">
        <v>1</v>
      </c>
      <c r="P1183" s="199">
        <f>F1183*30%</f>
        <v>35.759541796787175</v>
      </c>
      <c r="Q1183" s="205">
        <f t="shared" si="73"/>
        <v>362.2780144527444</v>
      </c>
    </row>
    <row r="1184" spans="1:17" ht="30" x14ac:dyDescent="0.25">
      <c r="A1184" s="207" t="s">
        <v>4754</v>
      </c>
      <c r="B1184" s="196">
        <v>30721164</v>
      </c>
      <c r="C1184" s="197" t="s">
        <v>907</v>
      </c>
      <c r="D1184" s="196" t="s">
        <v>3686</v>
      </c>
      <c r="E1184" s="198"/>
      <c r="F1184" s="199">
        <f>IF(D1184 &lt;&gt; "",VLOOKUP(D1184,'Parâmetro - Portes e Uco'!$A$13:$E$54,3,0),"")</f>
        <v>471.73171262118711</v>
      </c>
      <c r="G1184" s="200">
        <v>3</v>
      </c>
      <c r="H1184" s="199">
        <f>VLOOKUP(G1184,'Parâmetro - Portes e Uco'!$B$19:$E$46,4,0)</f>
        <v>446.65</v>
      </c>
      <c r="I1184" s="196"/>
      <c r="J1184" s="202">
        <v>0</v>
      </c>
      <c r="K1184" s="202"/>
      <c r="L1184" s="203"/>
      <c r="M1184" s="204"/>
      <c r="N1184" s="199"/>
      <c r="O1184" s="201">
        <v>1</v>
      </c>
      <c r="P1184" s="199">
        <f>F1184*30%</f>
        <v>141.51951378635613</v>
      </c>
      <c r="Q1184" s="205">
        <f t="shared" si="73"/>
        <v>1059.9012264075432</v>
      </c>
    </row>
    <row r="1185" spans="1:17" ht="30" x14ac:dyDescent="0.25">
      <c r="A1185" s="207" t="s">
        <v>4754</v>
      </c>
      <c r="B1185" s="196">
        <v>30721172</v>
      </c>
      <c r="C1185" s="197" t="s">
        <v>908</v>
      </c>
      <c r="D1185" s="196" t="s">
        <v>3678</v>
      </c>
      <c r="E1185" s="198"/>
      <c r="F1185" s="199">
        <f>IF(D1185 &lt;&gt; "",VLOOKUP(D1185,'Parâmetro - Portes e Uco'!$A$13:$E$54,3,0),"")</f>
        <v>119.19847265595725</v>
      </c>
      <c r="G1185" s="200"/>
      <c r="H1185" s="201"/>
      <c r="I1185" s="196"/>
      <c r="J1185" s="202">
        <v>0</v>
      </c>
      <c r="K1185" s="202"/>
      <c r="L1185" s="203"/>
      <c r="M1185" s="204"/>
      <c r="N1185" s="199"/>
      <c r="O1185" s="201">
        <v>0</v>
      </c>
      <c r="P1185" s="201"/>
      <c r="Q1185" s="205">
        <f t="shared" si="73"/>
        <v>119.19847265595725</v>
      </c>
    </row>
    <row r="1186" spans="1:17" ht="45" x14ac:dyDescent="0.25">
      <c r="A1186" s="207" t="s">
        <v>4754</v>
      </c>
      <c r="B1186" s="196">
        <v>30721180</v>
      </c>
      <c r="C1186" s="197" t="s">
        <v>909</v>
      </c>
      <c r="D1186" s="196" t="s">
        <v>3673</v>
      </c>
      <c r="E1186" s="198"/>
      <c r="F1186" s="199">
        <f>IF(D1186 &lt;&gt; "",VLOOKUP(D1186,'Parâmetro - Portes e Uco'!$A$13:$E$54,3,0),"")</f>
        <v>283.71925774181733</v>
      </c>
      <c r="G1186" s="200">
        <v>2</v>
      </c>
      <c r="H1186" s="199">
        <f>VLOOKUP(G1186,'Parâmetro - Portes e Uco'!$B$19:$E$46,4,0)</f>
        <v>303.45</v>
      </c>
      <c r="I1186" s="196"/>
      <c r="J1186" s="202">
        <v>0</v>
      </c>
      <c r="K1186" s="202"/>
      <c r="L1186" s="203"/>
      <c r="M1186" s="204"/>
      <c r="N1186" s="199"/>
      <c r="O1186" s="201">
        <v>1</v>
      </c>
      <c r="P1186" s="199">
        <f>F1186*30%</f>
        <v>85.115777322545199</v>
      </c>
      <c r="Q1186" s="205">
        <f t="shared" si="73"/>
        <v>672.28503506436255</v>
      </c>
    </row>
    <row r="1187" spans="1:17" ht="45" x14ac:dyDescent="0.25">
      <c r="A1187" s="207" t="s">
        <v>4754</v>
      </c>
      <c r="B1187" s="196">
        <v>30721199</v>
      </c>
      <c r="C1187" s="197" t="s">
        <v>910</v>
      </c>
      <c r="D1187" s="196" t="s">
        <v>3700</v>
      </c>
      <c r="E1187" s="198"/>
      <c r="F1187" s="199">
        <f>IF(D1187 &lt;&gt; "",VLOOKUP(D1187,'Parâmetro - Portes e Uco'!$A$13:$E$54,3,0),"")</f>
        <v>567.42533272841922</v>
      </c>
      <c r="G1187" s="200">
        <v>2</v>
      </c>
      <c r="H1187" s="199">
        <f>VLOOKUP(G1187,'Parâmetro - Portes e Uco'!$B$19:$E$46,4,0)</f>
        <v>303.45</v>
      </c>
      <c r="I1187" s="196"/>
      <c r="J1187" s="202">
        <v>0</v>
      </c>
      <c r="K1187" s="202"/>
      <c r="L1187" s="203"/>
      <c r="M1187" s="204"/>
      <c r="N1187" s="199"/>
      <c r="O1187" s="201">
        <v>1</v>
      </c>
      <c r="P1187" s="199">
        <f>F1187*30%</f>
        <v>170.22759981852576</v>
      </c>
      <c r="Q1187" s="205">
        <f t="shared" si="73"/>
        <v>1041.1029325469449</v>
      </c>
    </row>
    <row r="1188" spans="1:17" ht="30" x14ac:dyDescent="0.25">
      <c r="A1188" s="207" t="s">
        <v>4754</v>
      </c>
      <c r="B1188" s="196">
        <v>30721202</v>
      </c>
      <c r="C1188" s="197" t="s">
        <v>911</v>
      </c>
      <c r="D1188" s="196" t="s">
        <v>3667</v>
      </c>
      <c r="E1188" s="198"/>
      <c r="F1188" s="199">
        <f>IF(D1188 &lt;&gt; "",VLOOKUP(D1188,'Parâmetro - Portes e Uco'!$A$13:$E$54,3,0),"")</f>
        <v>100.71624984422843</v>
      </c>
      <c r="G1188" s="200">
        <v>1</v>
      </c>
      <c r="H1188" s="199">
        <f>VLOOKUP(G1188,'Parâmetro - Portes e Uco'!$B$19:$E$46,4,0)</f>
        <v>207.32</v>
      </c>
      <c r="I1188" s="196"/>
      <c r="J1188" s="202">
        <v>0</v>
      </c>
      <c r="K1188" s="202"/>
      <c r="L1188" s="203"/>
      <c r="M1188" s="204"/>
      <c r="N1188" s="199"/>
      <c r="O1188" s="201">
        <v>0</v>
      </c>
      <c r="P1188" s="201"/>
      <c r="Q1188" s="205">
        <f t="shared" si="73"/>
        <v>308.03624984422845</v>
      </c>
    </row>
    <row r="1189" spans="1:17" ht="30" x14ac:dyDescent="0.25">
      <c r="A1189" s="207" t="s">
        <v>4754</v>
      </c>
      <c r="B1189" s="196">
        <v>30721210</v>
      </c>
      <c r="C1189" s="197" t="s">
        <v>912</v>
      </c>
      <c r="D1189" s="196" t="s">
        <v>3699</v>
      </c>
      <c r="E1189" s="198"/>
      <c r="F1189" s="199">
        <f>IF(D1189 &lt;&gt; "",VLOOKUP(D1189,'Parâmetro - Portes e Uco'!$A$13:$E$54,3,0),"")</f>
        <v>678.22639031228584</v>
      </c>
      <c r="G1189" s="200">
        <v>3</v>
      </c>
      <c r="H1189" s="199">
        <f>VLOOKUP(G1189,'Parâmetro - Portes e Uco'!$B$19:$E$46,4,0)</f>
        <v>446.65</v>
      </c>
      <c r="I1189" s="196"/>
      <c r="J1189" s="202">
        <v>0</v>
      </c>
      <c r="K1189" s="202"/>
      <c r="L1189" s="203"/>
      <c r="M1189" s="204"/>
      <c r="N1189" s="199"/>
      <c r="O1189" s="201">
        <v>2</v>
      </c>
      <c r="P1189" s="199">
        <f>(F1189*30%)+(F1189*20%)</f>
        <v>339.11319515614292</v>
      </c>
      <c r="Q1189" s="205">
        <f t="shared" si="73"/>
        <v>1463.9895854684287</v>
      </c>
    </row>
    <row r="1190" spans="1:17" ht="45" x14ac:dyDescent="0.25">
      <c r="A1190" s="207" t="s">
        <v>4754</v>
      </c>
      <c r="B1190" s="196">
        <v>30721229</v>
      </c>
      <c r="C1190" s="197" t="s">
        <v>914</v>
      </c>
      <c r="D1190" s="196" t="s">
        <v>3671</v>
      </c>
      <c r="E1190" s="198"/>
      <c r="F1190" s="199">
        <f>IF(D1190 &lt;&gt; "",VLOOKUP(D1190,'Parâmetro - Portes e Uco'!$A$13:$E$54,3,0),"")</f>
        <v>407.94036013477069</v>
      </c>
      <c r="G1190" s="200">
        <v>2</v>
      </c>
      <c r="H1190" s="199">
        <f>VLOOKUP(G1190,'Parâmetro - Portes e Uco'!$B$19:$E$46,4,0)</f>
        <v>303.45</v>
      </c>
      <c r="I1190" s="196"/>
      <c r="J1190" s="202">
        <v>0</v>
      </c>
      <c r="K1190" s="202"/>
      <c r="L1190" s="203"/>
      <c r="M1190" s="204"/>
      <c r="N1190" s="199"/>
      <c r="O1190" s="201">
        <v>1</v>
      </c>
      <c r="P1190" s="199">
        <f>F1190*30%</f>
        <v>122.38210804043121</v>
      </c>
      <c r="Q1190" s="205">
        <f t="shared" si="73"/>
        <v>833.77246817520177</v>
      </c>
    </row>
    <row r="1191" spans="1:17" ht="30" x14ac:dyDescent="0.25">
      <c r="A1191" s="207" t="s">
        <v>4754</v>
      </c>
      <c r="B1191" s="196">
        <v>30721237</v>
      </c>
      <c r="C1191" s="197" t="s">
        <v>913</v>
      </c>
      <c r="D1191" s="196" t="s">
        <v>3671</v>
      </c>
      <c r="E1191" s="198"/>
      <c r="F1191" s="199">
        <f>IF(D1191 &lt;&gt; "",VLOOKUP(D1191,'Parâmetro - Portes e Uco'!$A$13:$E$54,3,0),"")</f>
        <v>407.94036013477069</v>
      </c>
      <c r="G1191" s="200">
        <v>3</v>
      </c>
      <c r="H1191" s="199">
        <f>VLOOKUP(G1191,'Parâmetro - Portes e Uco'!$B$19:$E$46,4,0)</f>
        <v>446.65</v>
      </c>
      <c r="I1191" s="196"/>
      <c r="J1191" s="202">
        <v>0</v>
      </c>
      <c r="K1191" s="202"/>
      <c r="L1191" s="203"/>
      <c r="M1191" s="204"/>
      <c r="N1191" s="199"/>
      <c r="O1191" s="201">
        <v>1</v>
      </c>
      <c r="P1191" s="199">
        <f>F1191*30%</f>
        <v>122.38210804043121</v>
      </c>
      <c r="Q1191" s="205">
        <f t="shared" si="73"/>
        <v>976.97246817520181</v>
      </c>
    </row>
    <row r="1192" spans="1:17" ht="30" x14ac:dyDescent="0.25">
      <c r="A1192" s="207" t="s">
        <v>4754</v>
      </c>
      <c r="B1192" s="196">
        <v>30721245</v>
      </c>
      <c r="C1192" s="197" t="s">
        <v>915</v>
      </c>
      <c r="D1192" s="196" t="s">
        <v>3671</v>
      </c>
      <c r="E1192" s="198"/>
      <c r="F1192" s="199">
        <f>IF(D1192 &lt;&gt; "",VLOOKUP(D1192,'Parâmetro - Portes e Uco'!$A$13:$E$54,3,0),"")</f>
        <v>407.94036013477069</v>
      </c>
      <c r="G1192" s="200">
        <v>2</v>
      </c>
      <c r="H1192" s="199">
        <f>VLOOKUP(G1192,'Parâmetro - Portes e Uco'!$B$19:$E$46,4,0)</f>
        <v>303.45</v>
      </c>
      <c r="I1192" s="196"/>
      <c r="J1192" s="202">
        <v>0</v>
      </c>
      <c r="K1192" s="202"/>
      <c r="L1192" s="203"/>
      <c r="M1192" s="204"/>
      <c r="N1192" s="199"/>
      <c r="O1192" s="201">
        <v>1</v>
      </c>
      <c r="P1192" s="199">
        <f>F1192*30%</f>
        <v>122.38210804043121</v>
      </c>
      <c r="Q1192" s="205">
        <f t="shared" si="73"/>
        <v>833.77246817520177</v>
      </c>
    </row>
    <row r="1193" spans="1:17" ht="30" x14ac:dyDescent="0.25">
      <c r="A1193" s="207" t="s">
        <v>4754</v>
      </c>
      <c r="B1193" s="196">
        <v>30721253</v>
      </c>
      <c r="C1193" s="197" t="s">
        <v>916</v>
      </c>
      <c r="D1193" s="196" t="s">
        <v>3688</v>
      </c>
      <c r="E1193" s="198"/>
      <c r="F1193" s="199">
        <f>IF(D1193 &lt;&gt; "",VLOOKUP(D1193,'Parâmetro - Portes e Uco'!$A$13:$E$54,3,0),"")</f>
        <v>1024.0627906281875</v>
      </c>
      <c r="G1193" s="200">
        <v>4</v>
      </c>
      <c r="H1193" s="199">
        <f>VLOOKUP(G1193,'Parâmetro - Portes e Uco'!$B$19:$E$46,4,0)</f>
        <v>660.37</v>
      </c>
      <c r="I1193" s="196"/>
      <c r="J1193" s="202">
        <v>0</v>
      </c>
      <c r="K1193" s="202"/>
      <c r="L1193" s="203"/>
      <c r="M1193" s="204"/>
      <c r="N1193" s="199"/>
      <c r="O1193" s="201">
        <v>2</v>
      </c>
      <c r="P1193" s="199">
        <f>(F1193*30%)+(F1193*20%)</f>
        <v>512.03139531409374</v>
      </c>
      <c r="Q1193" s="205">
        <f t="shared" si="73"/>
        <v>2196.4641859422809</v>
      </c>
    </row>
    <row r="1194" spans="1:17" x14ac:dyDescent="0.25">
      <c r="A1194" s="206"/>
      <c r="B1194" s="224">
        <v>30722004</v>
      </c>
      <c r="C1194" s="316" t="s">
        <v>3822</v>
      </c>
      <c r="D1194" s="317"/>
      <c r="E1194" s="317"/>
      <c r="F1194" s="317"/>
      <c r="G1194" s="317"/>
      <c r="H1194" s="317"/>
      <c r="I1194" s="317"/>
      <c r="J1194" s="317"/>
      <c r="K1194" s="317"/>
      <c r="L1194" s="317"/>
      <c r="M1194" s="317"/>
      <c r="N1194" s="317"/>
      <c r="O1194" s="317"/>
      <c r="P1194" s="317"/>
      <c r="Q1194" s="318"/>
    </row>
    <row r="1195" spans="1:17" ht="75" x14ac:dyDescent="0.25">
      <c r="A1195" s="207" t="s">
        <v>4754</v>
      </c>
      <c r="B1195" s="196">
        <v>30722012</v>
      </c>
      <c r="C1195" s="197" t="s">
        <v>917</v>
      </c>
      <c r="D1195" s="196" t="s">
        <v>3668</v>
      </c>
      <c r="E1195" s="198"/>
      <c r="F1195" s="199">
        <f>IF(D1195 &lt;&gt; "",VLOOKUP(D1195,'Parâmetro - Portes e Uco'!$A$13:$E$54,3,0),"")</f>
        <v>162.8729406839584</v>
      </c>
      <c r="G1195" s="200">
        <v>2</v>
      </c>
      <c r="H1195" s="199">
        <f>VLOOKUP(G1195,'Parâmetro - Portes e Uco'!$B$19:$E$46,4,0)</f>
        <v>303.45</v>
      </c>
      <c r="I1195" s="196"/>
      <c r="J1195" s="202">
        <v>0</v>
      </c>
      <c r="K1195" s="202"/>
      <c r="L1195" s="203"/>
      <c r="M1195" s="204"/>
      <c r="N1195" s="199"/>
      <c r="O1195" s="201">
        <v>1</v>
      </c>
      <c r="P1195" s="199">
        <f>F1195*30%</f>
        <v>48.86188220518752</v>
      </c>
      <c r="Q1195" s="205">
        <f t="shared" ref="Q1195:Q1226" si="75">F1195+H1195+K1195+N1195+P1195</f>
        <v>515.18482288914595</v>
      </c>
    </row>
    <row r="1196" spans="1:17" ht="45" x14ac:dyDescent="0.25">
      <c r="A1196" s="207" t="s">
        <v>4754</v>
      </c>
      <c r="B1196" s="196">
        <v>30722039</v>
      </c>
      <c r="C1196" s="197" t="s">
        <v>918</v>
      </c>
      <c r="D1196" s="196" t="s">
        <v>3667</v>
      </c>
      <c r="E1196" s="198"/>
      <c r="F1196" s="199">
        <f>IF(D1196 &lt;&gt; "",VLOOKUP(D1196,'Parâmetro - Portes e Uco'!$A$13:$E$54,3,0),"")</f>
        <v>100.71624984422843</v>
      </c>
      <c r="G1196" s="200">
        <v>1</v>
      </c>
      <c r="H1196" s="199">
        <f>VLOOKUP(G1196,'Parâmetro - Portes e Uco'!$B$19:$E$46,4,0)</f>
        <v>207.32</v>
      </c>
      <c r="I1196" s="196"/>
      <c r="J1196" s="202">
        <v>0</v>
      </c>
      <c r="K1196" s="202"/>
      <c r="L1196" s="203"/>
      <c r="M1196" s="204"/>
      <c r="N1196" s="199"/>
      <c r="O1196" s="201">
        <v>0</v>
      </c>
      <c r="P1196" s="201"/>
      <c r="Q1196" s="205">
        <f t="shared" si="75"/>
        <v>308.03624984422845</v>
      </c>
    </row>
    <row r="1197" spans="1:17" ht="45" x14ac:dyDescent="0.25">
      <c r="A1197" s="207" t="s">
        <v>4754</v>
      </c>
      <c r="B1197" s="196">
        <v>30722047</v>
      </c>
      <c r="C1197" s="197" t="s">
        <v>919</v>
      </c>
      <c r="D1197" s="196" t="s">
        <v>3691</v>
      </c>
      <c r="E1197" s="198"/>
      <c r="F1197" s="199">
        <f>IF(D1197 &lt;&gt; "",VLOOKUP(D1197,'Parâmetro - Portes e Uco'!$A$13:$E$54,3,0),"")</f>
        <v>377.71230242628701</v>
      </c>
      <c r="G1197" s="200">
        <v>3</v>
      </c>
      <c r="H1197" s="199">
        <f>VLOOKUP(G1197,'Parâmetro - Portes e Uco'!$B$19:$E$46,4,0)</f>
        <v>446.65</v>
      </c>
      <c r="I1197" s="196"/>
      <c r="J1197" s="202">
        <v>0</v>
      </c>
      <c r="K1197" s="202"/>
      <c r="L1197" s="203"/>
      <c r="M1197" s="204"/>
      <c r="N1197" s="199"/>
      <c r="O1197" s="201">
        <v>2</v>
      </c>
      <c r="P1197" s="199">
        <f>(F1197*30%)+(F1197*20%)</f>
        <v>188.85615121314351</v>
      </c>
      <c r="Q1197" s="205">
        <f t="shared" si="75"/>
        <v>1013.2184536394304</v>
      </c>
    </row>
    <row r="1198" spans="1:17" ht="30" x14ac:dyDescent="0.25">
      <c r="A1198" s="207" t="s">
        <v>4754</v>
      </c>
      <c r="B1198" s="196">
        <v>30722055</v>
      </c>
      <c r="C1198" s="197" t="s">
        <v>920</v>
      </c>
      <c r="D1198" s="196" t="s">
        <v>3672</v>
      </c>
      <c r="E1198" s="198"/>
      <c r="F1198" s="199">
        <f>IF(D1198 &lt;&gt; "",VLOOKUP(D1198,'Parâmetro - Portes e Uco'!$A$13:$E$54,3,0),"")</f>
        <v>350.87221280811309</v>
      </c>
      <c r="G1198" s="200">
        <v>2</v>
      </c>
      <c r="H1198" s="199">
        <f>VLOOKUP(G1198,'Parâmetro - Portes e Uco'!$B$19:$E$46,4,0)</f>
        <v>303.45</v>
      </c>
      <c r="I1198" s="196"/>
      <c r="J1198" s="202">
        <v>0</v>
      </c>
      <c r="K1198" s="202"/>
      <c r="L1198" s="203"/>
      <c r="M1198" s="204"/>
      <c r="N1198" s="199"/>
      <c r="O1198" s="201">
        <v>1</v>
      </c>
      <c r="P1198" s="199">
        <f>F1198*30%</f>
        <v>105.26166384243392</v>
      </c>
      <c r="Q1198" s="205">
        <f t="shared" si="75"/>
        <v>759.58387665054704</v>
      </c>
    </row>
    <row r="1199" spans="1:17" ht="45" x14ac:dyDescent="0.25">
      <c r="A1199" s="207" t="s">
        <v>4754</v>
      </c>
      <c r="B1199" s="196">
        <v>30722063</v>
      </c>
      <c r="C1199" s="197" t="s">
        <v>921</v>
      </c>
      <c r="D1199" s="196" t="s">
        <v>3671</v>
      </c>
      <c r="E1199" s="198"/>
      <c r="F1199" s="199">
        <f>IF(D1199 &lt;&gt; "",VLOOKUP(D1199,'Parâmetro - Portes e Uco'!$A$13:$E$54,3,0),"")</f>
        <v>407.94036013477069</v>
      </c>
      <c r="G1199" s="200">
        <v>3</v>
      </c>
      <c r="H1199" s="199">
        <f>VLOOKUP(G1199,'Parâmetro - Portes e Uco'!$B$19:$E$46,4,0)</f>
        <v>446.65</v>
      </c>
      <c r="I1199" s="196"/>
      <c r="J1199" s="202">
        <v>0</v>
      </c>
      <c r="K1199" s="202"/>
      <c r="L1199" s="203"/>
      <c r="M1199" s="204"/>
      <c r="N1199" s="199"/>
      <c r="O1199" s="201">
        <v>1</v>
      </c>
      <c r="P1199" s="199">
        <f>F1199*30%</f>
        <v>122.38210804043121</v>
      </c>
      <c r="Q1199" s="205">
        <f t="shared" si="75"/>
        <v>976.97246817520181</v>
      </c>
    </row>
    <row r="1200" spans="1:17" ht="45" x14ac:dyDescent="0.25">
      <c r="A1200" s="207" t="s">
        <v>4754</v>
      </c>
      <c r="B1200" s="196">
        <v>30722071</v>
      </c>
      <c r="C1200" s="197" t="s">
        <v>922</v>
      </c>
      <c r="D1200" s="196" t="s">
        <v>3674</v>
      </c>
      <c r="E1200" s="198"/>
      <c r="F1200" s="199">
        <f>IF(D1200 &lt;&gt; "",VLOOKUP(D1200,'Parâmetro - Portes e Uco'!$A$13:$E$54,3,0),"")</f>
        <v>208.11615658256991</v>
      </c>
      <c r="G1200" s="200">
        <v>1</v>
      </c>
      <c r="H1200" s="199">
        <f>VLOOKUP(G1200,'Parâmetro - Portes e Uco'!$B$19:$E$46,4,0)</f>
        <v>207.32</v>
      </c>
      <c r="I1200" s="196"/>
      <c r="J1200" s="202">
        <v>0</v>
      </c>
      <c r="K1200" s="202"/>
      <c r="L1200" s="203"/>
      <c r="M1200" s="204"/>
      <c r="N1200" s="199"/>
      <c r="O1200" s="201">
        <v>1</v>
      </c>
      <c r="P1200" s="199">
        <f>F1200*30%</f>
        <v>62.43484697477097</v>
      </c>
      <c r="Q1200" s="205">
        <f t="shared" si="75"/>
        <v>477.87100355734083</v>
      </c>
    </row>
    <row r="1201" spans="1:17" ht="30" x14ac:dyDescent="0.25">
      <c r="A1201" s="207" t="s">
        <v>4754</v>
      </c>
      <c r="B1201" s="196">
        <v>30722080</v>
      </c>
      <c r="C1201" s="197" t="s">
        <v>923</v>
      </c>
      <c r="D1201" s="196" t="s">
        <v>3671</v>
      </c>
      <c r="E1201" s="198"/>
      <c r="F1201" s="199">
        <f>IF(D1201 &lt;&gt; "",VLOOKUP(D1201,'Parâmetro - Portes e Uco'!$A$13:$E$54,3,0),"")</f>
        <v>407.94036013477069</v>
      </c>
      <c r="G1201" s="200">
        <v>3</v>
      </c>
      <c r="H1201" s="199">
        <f>VLOOKUP(G1201,'Parâmetro - Portes e Uco'!$B$19:$E$46,4,0)</f>
        <v>446.65</v>
      </c>
      <c r="I1201" s="196"/>
      <c r="J1201" s="202">
        <v>0</v>
      </c>
      <c r="K1201" s="202"/>
      <c r="L1201" s="203"/>
      <c r="M1201" s="204"/>
      <c r="N1201" s="199"/>
      <c r="O1201" s="201">
        <v>2</v>
      </c>
      <c r="P1201" s="199">
        <f>(F1201*30%)+(F1201*20%)</f>
        <v>203.97018006738534</v>
      </c>
      <c r="Q1201" s="205">
        <f t="shared" si="75"/>
        <v>1058.5605402021561</v>
      </c>
    </row>
    <row r="1202" spans="1:17" ht="45" x14ac:dyDescent="0.25">
      <c r="A1202" s="207" t="s">
        <v>4754</v>
      </c>
      <c r="B1202" s="196">
        <v>30722098</v>
      </c>
      <c r="C1202" s="197" t="s">
        <v>924</v>
      </c>
      <c r="D1202" s="196" t="s">
        <v>3686</v>
      </c>
      <c r="E1202" s="198"/>
      <c r="F1202" s="199">
        <f>IF(D1202 &lt;&gt; "",VLOOKUP(D1202,'Parâmetro - Portes e Uco'!$A$13:$E$54,3,0),"")</f>
        <v>471.73171262118711</v>
      </c>
      <c r="G1202" s="200">
        <v>4</v>
      </c>
      <c r="H1202" s="199">
        <f>VLOOKUP(G1202,'Parâmetro - Portes e Uco'!$B$19:$E$46,4,0)</f>
        <v>660.37</v>
      </c>
      <c r="I1202" s="196"/>
      <c r="J1202" s="202">
        <v>0</v>
      </c>
      <c r="K1202" s="202"/>
      <c r="L1202" s="203"/>
      <c r="M1202" s="204"/>
      <c r="N1202" s="199"/>
      <c r="O1202" s="201">
        <v>2</v>
      </c>
      <c r="P1202" s="199">
        <f>(F1202*30%)+(F1202*20%)</f>
        <v>235.86585631059356</v>
      </c>
      <c r="Q1202" s="205">
        <f t="shared" si="75"/>
        <v>1367.9675689317805</v>
      </c>
    </row>
    <row r="1203" spans="1:17" ht="45" x14ac:dyDescent="0.25">
      <c r="A1203" s="207" t="s">
        <v>4754</v>
      </c>
      <c r="B1203" s="196">
        <v>30722101</v>
      </c>
      <c r="C1203" s="197" t="s">
        <v>925</v>
      </c>
      <c r="D1203" s="196" t="s">
        <v>3671</v>
      </c>
      <c r="E1203" s="198"/>
      <c r="F1203" s="199">
        <f>IF(D1203 &lt;&gt; "",VLOOKUP(D1203,'Parâmetro - Portes e Uco'!$A$13:$E$54,3,0),"")</f>
        <v>407.94036013477069</v>
      </c>
      <c r="G1203" s="200">
        <v>3</v>
      </c>
      <c r="H1203" s="199">
        <f>VLOOKUP(G1203,'Parâmetro - Portes e Uco'!$B$19:$E$46,4,0)</f>
        <v>446.65</v>
      </c>
      <c r="I1203" s="196"/>
      <c r="J1203" s="202">
        <v>0</v>
      </c>
      <c r="K1203" s="202"/>
      <c r="L1203" s="203"/>
      <c r="M1203" s="204"/>
      <c r="N1203" s="199"/>
      <c r="O1203" s="201">
        <v>1</v>
      </c>
      <c r="P1203" s="199">
        <f t="shared" ref="P1203:P1212" si="76">F1203*30%</f>
        <v>122.38210804043121</v>
      </c>
      <c r="Q1203" s="205">
        <f t="shared" si="75"/>
        <v>976.97246817520181</v>
      </c>
    </row>
    <row r="1204" spans="1:17" ht="60" x14ac:dyDescent="0.25">
      <c r="A1204" s="207" t="s">
        <v>4754</v>
      </c>
      <c r="B1204" s="196">
        <v>30722110</v>
      </c>
      <c r="C1204" s="197" t="s">
        <v>926</v>
      </c>
      <c r="D1204" s="196" t="s">
        <v>3672</v>
      </c>
      <c r="E1204" s="198"/>
      <c r="F1204" s="199">
        <f>IF(D1204 &lt;&gt; "",VLOOKUP(D1204,'Parâmetro - Portes e Uco'!$A$13:$E$54,3,0),"")</f>
        <v>350.87221280811309</v>
      </c>
      <c r="G1204" s="200">
        <v>1</v>
      </c>
      <c r="H1204" s="199">
        <f>VLOOKUP(G1204,'Parâmetro - Portes e Uco'!$B$19:$E$46,4,0)</f>
        <v>207.32</v>
      </c>
      <c r="I1204" s="196"/>
      <c r="J1204" s="202">
        <v>0</v>
      </c>
      <c r="K1204" s="202"/>
      <c r="L1204" s="203"/>
      <c r="M1204" s="204"/>
      <c r="N1204" s="199"/>
      <c r="O1204" s="201">
        <v>1</v>
      </c>
      <c r="P1204" s="199">
        <f t="shared" si="76"/>
        <v>105.26166384243392</v>
      </c>
      <c r="Q1204" s="205">
        <f t="shared" si="75"/>
        <v>663.45387665054693</v>
      </c>
    </row>
    <row r="1205" spans="1:17" ht="45" x14ac:dyDescent="0.25">
      <c r="A1205" s="207" t="s">
        <v>4754</v>
      </c>
      <c r="B1205" s="196">
        <v>30722128</v>
      </c>
      <c r="C1205" s="197" t="s">
        <v>927</v>
      </c>
      <c r="D1205" s="196" t="s">
        <v>3687</v>
      </c>
      <c r="E1205" s="198"/>
      <c r="F1205" s="199">
        <f>IF(D1205 &lt;&gt; "",VLOOKUP(D1205,'Parâmetro - Portes e Uco'!$A$13:$E$54,3,0),"")</f>
        <v>1119.7564107354196</v>
      </c>
      <c r="G1205" s="200">
        <v>4</v>
      </c>
      <c r="H1205" s="199">
        <f>VLOOKUP(G1205,'Parâmetro - Portes e Uco'!$B$19:$E$46,4,0)</f>
        <v>660.37</v>
      </c>
      <c r="I1205" s="196"/>
      <c r="J1205" s="202">
        <v>0</v>
      </c>
      <c r="K1205" s="202"/>
      <c r="L1205" s="203"/>
      <c r="M1205" s="204"/>
      <c r="N1205" s="199"/>
      <c r="O1205" s="201">
        <v>1</v>
      </c>
      <c r="P1205" s="199">
        <f t="shared" si="76"/>
        <v>335.92692322062589</v>
      </c>
      <c r="Q1205" s="205">
        <f t="shared" si="75"/>
        <v>2116.0533339560452</v>
      </c>
    </row>
    <row r="1206" spans="1:17" ht="45" x14ac:dyDescent="0.25">
      <c r="A1206" s="207" t="s">
        <v>4754</v>
      </c>
      <c r="B1206" s="196">
        <v>30722136</v>
      </c>
      <c r="C1206" s="197" t="s">
        <v>928</v>
      </c>
      <c r="D1206" s="196" t="s">
        <v>3687</v>
      </c>
      <c r="E1206" s="198"/>
      <c r="F1206" s="199">
        <f>IF(D1206 &lt;&gt; "",VLOOKUP(D1206,'Parâmetro - Portes e Uco'!$A$13:$E$54,3,0),"")</f>
        <v>1119.7564107354196</v>
      </c>
      <c r="G1206" s="200">
        <v>3</v>
      </c>
      <c r="H1206" s="199">
        <f>VLOOKUP(G1206,'Parâmetro - Portes e Uco'!$B$19:$E$46,4,0)</f>
        <v>446.65</v>
      </c>
      <c r="I1206" s="196"/>
      <c r="J1206" s="202">
        <v>0</v>
      </c>
      <c r="K1206" s="202"/>
      <c r="L1206" s="203"/>
      <c r="M1206" s="204"/>
      <c r="N1206" s="199"/>
      <c r="O1206" s="201">
        <v>1</v>
      </c>
      <c r="P1206" s="199">
        <f t="shared" si="76"/>
        <v>335.92692322062589</v>
      </c>
      <c r="Q1206" s="205">
        <f t="shared" si="75"/>
        <v>1902.3333339560456</v>
      </c>
    </row>
    <row r="1207" spans="1:17" ht="60" x14ac:dyDescent="0.25">
      <c r="A1207" s="207" t="s">
        <v>4754</v>
      </c>
      <c r="B1207" s="196">
        <v>30722144</v>
      </c>
      <c r="C1207" s="197" t="s">
        <v>929</v>
      </c>
      <c r="D1207" s="196" t="s">
        <v>3682</v>
      </c>
      <c r="E1207" s="198"/>
      <c r="F1207" s="199">
        <f>IF(D1207 &lt;&gt; "",VLOOKUP(D1207,'Parâmetro - Portes e Uco'!$A$13:$E$54,3,0),"")</f>
        <v>802.43430995002416</v>
      </c>
      <c r="G1207" s="200">
        <v>3</v>
      </c>
      <c r="H1207" s="199">
        <f>VLOOKUP(G1207,'Parâmetro - Portes e Uco'!$B$19:$E$46,4,0)</f>
        <v>446.65</v>
      </c>
      <c r="I1207" s="196"/>
      <c r="J1207" s="202">
        <v>0</v>
      </c>
      <c r="K1207" s="202"/>
      <c r="L1207" s="203"/>
      <c r="M1207" s="204"/>
      <c r="N1207" s="199"/>
      <c r="O1207" s="201">
        <v>1</v>
      </c>
      <c r="P1207" s="199">
        <f t="shared" si="76"/>
        <v>240.73029298500722</v>
      </c>
      <c r="Q1207" s="205">
        <f t="shared" si="75"/>
        <v>1489.8146029350314</v>
      </c>
    </row>
    <row r="1208" spans="1:17" ht="45" x14ac:dyDescent="0.25">
      <c r="A1208" s="207" t="s">
        <v>4754</v>
      </c>
      <c r="B1208" s="196">
        <v>30722152</v>
      </c>
      <c r="C1208" s="197" t="s">
        <v>930</v>
      </c>
      <c r="D1208" s="196" t="s">
        <v>3668</v>
      </c>
      <c r="E1208" s="198"/>
      <c r="F1208" s="199">
        <f>IF(D1208 &lt;&gt; "",VLOOKUP(D1208,'Parâmetro - Portes e Uco'!$A$13:$E$54,3,0),"")</f>
        <v>162.8729406839584</v>
      </c>
      <c r="G1208" s="200">
        <v>2</v>
      </c>
      <c r="H1208" s="199">
        <f>VLOOKUP(G1208,'Parâmetro - Portes e Uco'!$B$19:$E$46,4,0)</f>
        <v>303.45</v>
      </c>
      <c r="I1208" s="196"/>
      <c r="J1208" s="202">
        <v>0</v>
      </c>
      <c r="K1208" s="202"/>
      <c r="L1208" s="203"/>
      <c r="M1208" s="204"/>
      <c r="N1208" s="199"/>
      <c r="O1208" s="201">
        <v>1</v>
      </c>
      <c r="P1208" s="199">
        <f t="shared" si="76"/>
        <v>48.86188220518752</v>
      </c>
      <c r="Q1208" s="205">
        <f t="shared" si="75"/>
        <v>515.18482288914595</v>
      </c>
    </row>
    <row r="1209" spans="1:17" ht="30" x14ac:dyDescent="0.25">
      <c r="A1209" s="207" t="s">
        <v>4754</v>
      </c>
      <c r="B1209" s="196">
        <v>30722160</v>
      </c>
      <c r="C1209" s="197" t="s">
        <v>931</v>
      </c>
      <c r="D1209" s="196" t="s">
        <v>3674</v>
      </c>
      <c r="E1209" s="198"/>
      <c r="F1209" s="199">
        <f>IF(D1209 &lt;&gt; "",VLOOKUP(D1209,'Parâmetro - Portes e Uco'!$A$13:$E$54,3,0),"")</f>
        <v>208.11615658256991</v>
      </c>
      <c r="G1209" s="200">
        <v>1</v>
      </c>
      <c r="H1209" s="199">
        <f>VLOOKUP(G1209,'Parâmetro - Portes e Uco'!$B$19:$E$46,4,0)</f>
        <v>207.32</v>
      </c>
      <c r="I1209" s="196"/>
      <c r="J1209" s="202">
        <v>0</v>
      </c>
      <c r="K1209" s="202"/>
      <c r="L1209" s="203"/>
      <c r="M1209" s="204"/>
      <c r="N1209" s="199"/>
      <c r="O1209" s="201">
        <v>1</v>
      </c>
      <c r="P1209" s="199">
        <f t="shared" si="76"/>
        <v>62.43484697477097</v>
      </c>
      <c r="Q1209" s="205">
        <f t="shared" si="75"/>
        <v>477.87100355734083</v>
      </c>
    </row>
    <row r="1210" spans="1:17" ht="30" x14ac:dyDescent="0.25">
      <c r="A1210" s="207" t="s">
        <v>4754</v>
      </c>
      <c r="B1210" s="196">
        <v>30722179</v>
      </c>
      <c r="C1210" s="197" t="s">
        <v>932</v>
      </c>
      <c r="D1210" s="196" t="s">
        <v>3671</v>
      </c>
      <c r="E1210" s="198"/>
      <c r="F1210" s="199">
        <f>IF(D1210 &lt;&gt; "",VLOOKUP(D1210,'Parâmetro - Portes e Uco'!$A$13:$E$54,3,0),"")</f>
        <v>407.94036013477069</v>
      </c>
      <c r="G1210" s="200">
        <v>3</v>
      </c>
      <c r="H1210" s="199">
        <f>VLOOKUP(G1210,'Parâmetro - Portes e Uco'!$B$19:$E$46,4,0)</f>
        <v>446.65</v>
      </c>
      <c r="I1210" s="196"/>
      <c r="J1210" s="202">
        <v>0</v>
      </c>
      <c r="K1210" s="202"/>
      <c r="L1210" s="203"/>
      <c r="M1210" s="204"/>
      <c r="N1210" s="199"/>
      <c r="O1210" s="201">
        <v>1</v>
      </c>
      <c r="P1210" s="199">
        <f t="shared" si="76"/>
        <v>122.38210804043121</v>
      </c>
      <c r="Q1210" s="205">
        <f t="shared" si="75"/>
        <v>976.97246817520181</v>
      </c>
    </row>
    <row r="1211" spans="1:17" ht="30" x14ac:dyDescent="0.25">
      <c r="A1211" s="207" t="s">
        <v>4754</v>
      </c>
      <c r="B1211" s="196">
        <v>30722209</v>
      </c>
      <c r="C1211" s="197" t="s">
        <v>933</v>
      </c>
      <c r="D1211" s="196" t="s">
        <v>3671</v>
      </c>
      <c r="E1211" s="198"/>
      <c r="F1211" s="199">
        <f>IF(D1211 &lt;&gt; "",VLOOKUP(D1211,'Parâmetro - Portes e Uco'!$A$13:$E$54,3,0),"")</f>
        <v>407.94036013477069</v>
      </c>
      <c r="G1211" s="200">
        <v>2</v>
      </c>
      <c r="H1211" s="199">
        <f>VLOOKUP(G1211,'Parâmetro - Portes e Uco'!$B$19:$E$46,4,0)</f>
        <v>303.45</v>
      </c>
      <c r="I1211" s="196"/>
      <c r="J1211" s="202">
        <v>0</v>
      </c>
      <c r="K1211" s="202"/>
      <c r="L1211" s="203"/>
      <c r="M1211" s="204"/>
      <c r="N1211" s="199"/>
      <c r="O1211" s="201">
        <v>1</v>
      </c>
      <c r="P1211" s="199">
        <f t="shared" si="76"/>
        <v>122.38210804043121</v>
      </c>
      <c r="Q1211" s="205">
        <f t="shared" si="75"/>
        <v>833.77246817520177</v>
      </c>
    </row>
    <row r="1212" spans="1:17" ht="30" x14ac:dyDescent="0.25">
      <c r="A1212" s="207" t="s">
        <v>4754</v>
      </c>
      <c r="B1212" s="196">
        <v>30722217</v>
      </c>
      <c r="C1212" s="197" t="s">
        <v>934</v>
      </c>
      <c r="D1212" s="196" t="s">
        <v>3670</v>
      </c>
      <c r="E1212" s="198"/>
      <c r="F1212" s="199">
        <f>IF(D1212 &lt;&gt; "",VLOOKUP(D1212,'Parâmetro - Portes e Uco'!$A$13:$E$54,3,0),"")</f>
        <v>238.38376255669928</v>
      </c>
      <c r="G1212" s="200">
        <v>1</v>
      </c>
      <c r="H1212" s="199">
        <f>VLOOKUP(G1212,'Parâmetro - Portes e Uco'!$B$19:$E$46,4,0)</f>
        <v>207.32</v>
      </c>
      <c r="I1212" s="196"/>
      <c r="J1212" s="202">
        <v>0</v>
      </c>
      <c r="K1212" s="202"/>
      <c r="L1212" s="203"/>
      <c r="M1212" s="204"/>
      <c r="N1212" s="199"/>
      <c r="O1212" s="201">
        <v>1</v>
      </c>
      <c r="P1212" s="199">
        <f t="shared" si="76"/>
        <v>71.515128767009784</v>
      </c>
      <c r="Q1212" s="205">
        <f t="shared" si="75"/>
        <v>517.21889132370904</v>
      </c>
    </row>
    <row r="1213" spans="1:17" ht="45" x14ac:dyDescent="0.25">
      <c r="A1213" s="207" t="s">
        <v>4754</v>
      </c>
      <c r="B1213" s="196">
        <v>30722225</v>
      </c>
      <c r="C1213" s="197" t="s">
        <v>935</v>
      </c>
      <c r="D1213" s="196" t="s">
        <v>3683</v>
      </c>
      <c r="E1213" s="198"/>
      <c r="F1213" s="199">
        <f>IF(D1213 &lt;&gt; "",VLOOKUP(D1213,'Parâmetro - Portes e Uco'!$A$13:$E$54,3,0),"")</f>
        <v>908.21273779689443</v>
      </c>
      <c r="G1213" s="200">
        <v>4</v>
      </c>
      <c r="H1213" s="199">
        <f>VLOOKUP(G1213,'Parâmetro - Portes e Uco'!$B$19:$E$46,4,0)</f>
        <v>660.37</v>
      </c>
      <c r="I1213" s="196"/>
      <c r="J1213" s="202">
        <v>0</v>
      </c>
      <c r="K1213" s="202"/>
      <c r="L1213" s="203"/>
      <c r="M1213" s="204"/>
      <c r="N1213" s="199"/>
      <c r="O1213" s="201">
        <v>2</v>
      </c>
      <c r="P1213" s="199">
        <f>(F1213*30%)+(F1213*20%)</f>
        <v>454.10636889844722</v>
      </c>
      <c r="Q1213" s="205">
        <f t="shared" si="75"/>
        <v>2022.6891066953417</v>
      </c>
    </row>
    <row r="1214" spans="1:17" ht="45" x14ac:dyDescent="0.25">
      <c r="A1214" s="207" t="s">
        <v>4754</v>
      </c>
      <c r="B1214" s="196">
        <v>30722233</v>
      </c>
      <c r="C1214" s="197" t="s">
        <v>936</v>
      </c>
      <c r="D1214" s="196" t="s">
        <v>3686</v>
      </c>
      <c r="E1214" s="198"/>
      <c r="F1214" s="199">
        <f>IF(D1214 &lt;&gt; "",VLOOKUP(D1214,'Parâmetro - Portes e Uco'!$A$13:$E$54,3,0),"")</f>
        <v>471.73171262118711</v>
      </c>
      <c r="G1214" s="200">
        <v>3</v>
      </c>
      <c r="H1214" s="199">
        <f>VLOOKUP(G1214,'Parâmetro - Portes e Uco'!$B$19:$E$46,4,0)</f>
        <v>446.65</v>
      </c>
      <c r="I1214" s="196"/>
      <c r="J1214" s="202">
        <v>0</v>
      </c>
      <c r="K1214" s="202"/>
      <c r="L1214" s="203"/>
      <c r="M1214" s="204"/>
      <c r="N1214" s="199"/>
      <c r="O1214" s="201">
        <v>1</v>
      </c>
      <c r="P1214" s="199">
        <f>F1214*30%</f>
        <v>141.51951378635613</v>
      </c>
      <c r="Q1214" s="205">
        <f t="shared" si="75"/>
        <v>1059.9012264075432</v>
      </c>
    </row>
    <row r="1215" spans="1:17" ht="30" x14ac:dyDescent="0.25">
      <c r="A1215" s="207" t="s">
        <v>4754</v>
      </c>
      <c r="B1215" s="196">
        <v>30722241</v>
      </c>
      <c r="C1215" s="197" t="s">
        <v>937</v>
      </c>
      <c r="D1215" s="196" t="s">
        <v>3674</v>
      </c>
      <c r="E1215" s="198"/>
      <c r="F1215" s="199">
        <f>IF(D1215 &lt;&gt; "",VLOOKUP(D1215,'Parâmetro - Portes e Uco'!$A$13:$E$54,3,0),"")</f>
        <v>208.11615658256991</v>
      </c>
      <c r="G1215" s="200">
        <v>1</v>
      </c>
      <c r="H1215" s="199">
        <f>VLOOKUP(G1215,'Parâmetro - Portes e Uco'!$B$19:$E$46,4,0)</f>
        <v>207.32</v>
      </c>
      <c r="I1215" s="196"/>
      <c r="J1215" s="202">
        <v>0</v>
      </c>
      <c r="K1215" s="202"/>
      <c r="L1215" s="203"/>
      <c r="M1215" s="204"/>
      <c r="N1215" s="199"/>
      <c r="O1215" s="201">
        <v>1</v>
      </c>
      <c r="P1215" s="199">
        <f>F1215*30%</f>
        <v>62.43484697477097</v>
      </c>
      <c r="Q1215" s="205">
        <f t="shared" si="75"/>
        <v>477.87100355734083</v>
      </c>
    </row>
    <row r="1216" spans="1:17" ht="30" x14ac:dyDescent="0.25">
      <c r="A1216" s="207" t="s">
        <v>4754</v>
      </c>
      <c r="B1216" s="196">
        <v>30722250</v>
      </c>
      <c r="C1216" s="197" t="s">
        <v>938</v>
      </c>
      <c r="D1216" s="196" t="s">
        <v>3671</v>
      </c>
      <c r="E1216" s="198"/>
      <c r="F1216" s="199">
        <f>IF(D1216 &lt;&gt; "",VLOOKUP(D1216,'Parâmetro - Portes e Uco'!$A$13:$E$54,3,0),"")</f>
        <v>407.94036013477069</v>
      </c>
      <c r="G1216" s="200">
        <v>2</v>
      </c>
      <c r="H1216" s="199">
        <f>VLOOKUP(G1216,'Parâmetro - Portes e Uco'!$B$19:$E$46,4,0)</f>
        <v>303.45</v>
      </c>
      <c r="I1216" s="196"/>
      <c r="J1216" s="202">
        <v>0</v>
      </c>
      <c r="K1216" s="202"/>
      <c r="L1216" s="203"/>
      <c r="M1216" s="204"/>
      <c r="N1216" s="199"/>
      <c r="O1216" s="201">
        <v>2</v>
      </c>
      <c r="P1216" s="199">
        <f>(F1216*30%)+(F1216*20%)</f>
        <v>203.97018006738534</v>
      </c>
      <c r="Q1216" s="205">
        <f t="shared" si="75"/>
        <v>915.36054020215602</v>
      </c>
    </row>
    <row r="1217" spans="1:17" ht="30" x14ac:dyDescent="0.25">
      <c r="A1217" s="207" t="s">
        <v>4754</v>
      </c>
      <c r="B1217" s="196">
        <v>30722268</v>
      </c>
      <c r="C1217" s="197" t="s">
        <v>939</v>
      </c>
      <c r="D1217" s="196" t="s">
        <v>3671</v>
      </c>
      <c r="E1217" s="198"/>
      <c r="F1217" s="199">
        <f>IF(D1217 &lt;&gt; "",VLOOKUP(D1217,'Parâmetro - Portes e Uco'!$A$13:$E$54,3,0),"")</f>
        <v>407.94036013477069</v>
      </c>
      <c r="G1217" s="200">
        <v>2</v>
      </c>
      <c r="H1217" s="199">
        <f>VLOOKUP(G1217,'Parâmetro - Portes e Uco'!$B$19:$E$46,4,0)</f>
        <v>303.45</v>
      </c>
      <c r="I1217" s="196"/>
      <c r="J1217" s="202">
        <v>0</v>
      </c>
      <c r="K1217" s="202"/>
      <c r="L1217" s="203"/>
      <c r="M1217" s="204"/>
      <c r="N1217" s="199"/>
      <c r="O1217" s="201">
        <v>2</v>
      </c>
      <c r="P1217" s="199">
        <f>(F1217*30%)+(F1217*20%)</f>
        <v>203.97018006738534</v>
      </c>
      <c r="Q1217" s="205">
        <f t="shared" si="75"/>
        <v>915.36054020215602</v>
      </c>
    </row>
    <row r="1218" spans="1:17" ht="60" x14ac:dyDescent="0.25">
      <c r="A1218" s="207" t="s">
        <v>4754</v>
      </c>
      <c r="B1218" s="196">
        <v>30722276</v>
      </c>
      <c r="C1218" s="197" t="s">
        <v>940</v>
      </c>
      <c r="D1218" s="196" t="s">
        <v>3670</v>
      </c>
      <c r="E1218" s="198"/>
      <c r="F1218" s="199">
        <f>IF(D1218 &lt;&gt; "",VLOOKUP(D1218,'Parâmetro - Portes e Uco'!$A$13:$E$54,3,0),"")</f>
        <v>238.38376255669928</v>
      </c>
      <c r="G1218" s="200">
        <v>1</v>
      </c>
      <c r="H1218" s="199">
        <f>VLOOKUP(G1218,'Parâmetro - Portes e Uco'!$B$19:$E$46,4,0)</f>
        <v>207.32</v>
      </c>
      <c r="I1218" s="196"/>
      <c r="J1218" s="202">
        <v>0</v>
      </c>
      <c r="K1218" s="202"/>
      <c r="L1218" s="203"/>
      <c r="M1218" s="204"/>
      <c r="N1218" s="199"/>
      <c r="O1218" s="201">
        <v>1</v>
      </c>
      <c r="P1218" s="199">
        <f>F1218*30%</f>
        <v>71.515128767009784</v>
      </c>
      <c r="Q1218" s="205">
        <f t="shared" si="75"/>
        <v>517.21889132370904</v>
      </c>
    </row>
    <row r="1219" spans="1:17" ht="30" x14ac:dyDescent="0.25">
      <c r="A1219" s="207" t="s">
        <v>4754</v>
      </c>
      <c r="B1219" s="196">
        <v>30722284</v>
      </c>
      <c r="C1219" s="197" t="s">
        <v>941</v>
      </c>
      <c r="D1219" s="196" t="s">
        <v>3672</v>
      </c>
      <c r="E1219" s="198"/>
      <c r="F1219" s="199">
        <f>IF(D1219 &lt;&gt; "",VLOOKUP(D1219,'Parâmetro - Portes e Uco'!$A$13:$E$54,3,0),"")</f>
        <v>350.87221280811309</v>
      </c>
      <c r="G1219" s="200">
        <v>2</v>
      </c>
      <c r="H1219" s="199">
        <f>VLOOKUP(G1219,'Parâmetro - Portes e Uco'!$B$19:$E$46,4,0)</f>
        <v>303.45</v>
      </c>
      <c r="I1219" s="196"/>
      <c r="J1219" s="202">
        <v>0</v>
      </c>
      <c r="K1219" s="202"/>
      <c r="L1219" s="203"/>
      <c r="M1219" s="204"/>
      <c r="N1219" s="199"/>
      <c r="O1219" s="201">
        <v>1</v>
      </c>
      <c r="P1219" s="199">
        <f>F1219*30%</f>
        <v>105.26166384243392</v>
      </c>
      <c r="Q1219" s="205">
        <f t="shared" si="75"/>
        <v>759.58387665054704</v>
      </c>
    </row>
    <row r="1220" spans="1:17" ht="30" x14ac:dyDescent="0.25">
      <c r="A1220" s="207" t="s">
        <v>4754</v>
      </c>
      <c r="B1220" s="196">
        <v>30722292</v>
      </c>
      <c r="C1220" s="197" t="s">
        <v>942</v>
      </c>
      <c r="D1220" s="196" t="s">
        <v>3674</v>
      </c>
      <c r="E1220" s="198"/>
      <c r="F1220" s="199">
        <f>IF(D1220 &lt;&gt; "",VLOOKUP(D1220,'Parâmetro - Portes e Uco'!$A$13:$E$54,3,0),"")</f>
        <v>208.11615658256991</v>
      </c>
      <c r="G1220" s="200"/>
      <c r="H1220" s="201"/>
      <c r="I1220" s="196"/>
      <c r="J1220" s="202">
        <v>0</v>
      </c>
      <c r="K1220" s="202"/>
      <c r="L1220" s="203"/>
      <c r="M1220" s="204"/>
      <c r="N1220" s="199"/>
      <c r="O1220" s="201">
        <v>0</v>
      </c>
      <c r="P1220" s="201"/>
      <c r="Q1220" s="205">
        <f t="shared" si="75"/>
        <v>208.11615658256991</v>
      </c>
    </row>
    <row r="1221" spans="1:17" ht="45" x14ac:dyDescent="0.25">
      <c r="A1221" s="207" t="s">
        <v>4754</v>
      </c>
      <c r="B1221" s="196">
        <v>30722306</v>
      </c>
      <c r="C1221" s="197" t="s">
        <v>943</v>
      </c>
      <c r="D1221" s="196" t="s">
        <v>3686</v>
      </c>
      <c r="E1221" s="198"/>
      <c r="F1221" s="199">
        <f>IF(D1221 &lt;&gt; "",VLOOKUP(D1221,'Parâmetro - Portes e Uco'!$A$13:$E$54,3,0),"")</f>
        <v>471.73171262118711</v>
      </c>
      <c r="G1221" s="200">
        <v>3</v>
      </c>
      <c r="H1221" s="199">
        <f>VLOOKUP(G1221,'Parâmetro - Portes e Uco'!$B$19:$E$46,4,0)</f>
        <v>446.65</v>
      </c>
      <c r="I1221" s="196"/>
      <c r="J1221" s="202">
        <v>0</v>
      </c>
      <c r="K1221" s="202"/>
      <c r="L1221" s="203"/>
      <c r="M1221" s="204"/>
      <c r="N1221" s="199"/>
      <c r="O1221" s="201">
        <v>1</v>
      </c>
      <c r="P1221" s="199">
        <f>F1221*30%</f>
        <v>141.51951378635613</v>
      </c>
      <c r="Q1221" s="205">
        <f t="shared" si="75"/>
        <v>1059.9012264075432</v>
      </c>
    </row>
    <row r="1222" spans="1:17" ht="30" x14ac:dyDescent="0.25">
      <c r="A1222" s="207" t="s">
        <v>4754</v>
      </c>
      <c r="B1222" s="196">
        <v>30722314</v>
      </c>
      <c r="C1222" s="197" t="s">
        <v>944</v>
      </c>
      <c r="D1222" s="196" t="s">
        <v>3667</v>
      </c>
      <c r="E1222" s="198"/>
      <c r="F1222" s="199">
        <f>IF(D1222 &lt;&gt; "",VLOOKUP(D1222,'Parâmetro - Portes e Uco'!$A$13:$E$54,3,0),"")</f>
        <v>100.71624984422843</v>
      </c>
      <c r="G1222" s="200">
        <v>1</v>
      </c>
      <c r="H1222" s="199">
        <f>VLOOKUP(G1222,'Parâmetro - Portes e Uco'!$B$19:$E$46,4,0)</f>
        <v>207.32</v>
      </c>
      <c r="I1222" s="196"/>
      <c r="J1222" s="202">
        <v>0</v>
      </c>
      <c r="K1222" s="202"/>
      <c r="L1222" s="203"/>
      <c r="M1222" s="204"/>
      <c r="N1222" s="199"/>
      <c r="O1222" s="201">
        <v>1</v>
      </c>
      <c r="P1222" s="199">
        <f>F1222*30%</f>
        <v>30.214874953268527</v>
      </c>
      <c r="Q1222" s="205">
        <f t="shared" si="75"/>
        <v>338.25112479749697</v>
      </c>
    </row>
    <row r="1223" spans="1:17" x14ac:dyDescent="0.25">
      <c r="A1223" s="207" t="s">
        <v>4754</v>
      </c>
      <c r="B1223" s="196">
        <v>30722322</v>
      </c>
      <c r="C1223" s="197" t="s">
        <v>945</v>
      </c>
      <c r="D1223" s="196" t="s">
        <v>3688</v>
      </c>
      <c r="E1223" s="198"/>
      <c r="F1223" s="199">
        <f>IF(D1223 &lt;&gt; "",VLOOKUP(D1223,'Parâmetro - Portes e Uco'!$A$13:$E$54,3,0),"")</f>
        <v>1024.0627906281875</v>
      </c>
      <c r="G1223" s="200">
        <v>3</v>
      </c>
      <c r="H1223" s="199">
        <f>VLOOKUP(G1223,'Parâmetro - Portes e Uco'!$B$19:$E$46,4,0)</f>
        <v>446.65</v>
      </c>
      <c r="I1223" s="196"/>
      <c r="J1223" s="202">
        <v>0</v>
      </c>
      <c r="K1223" s="202"/>
      <c r="L1223" s="203"/>
      <c r="M1223" s="204"/>
      <c r="N1223" s="199"/>
      <c r="O1223" s="201">
        <v>1</v>
      </c>
      <c r="P1223" s="199">
        <f>F1223*30%</f>
        <v>307.21883718845623</v>
      </c>
      <c r="Q1223" s="205">
        <f t="shared" si="75"/>
        <v>1777.9316278166439</v>
      </c>
    </row>
    <row r="1224" spans="1:17" ht="30" x14ac:dyDescent="0.25">
      <c r="A1224" s="207" t="s">
        <v>4754</v>
      </c>
      <c r="B1224" s="196">
        <v>30722330</v>
      </c>
      <c r="C1224" s="197" t="s">
        <v>946</v>
      </c>
      <c r="D1224" s="196" t="s">
        <v>3672</v>
      </c>
      <c r="E1224" s="198"/>
      <c r="F1224" s="199">
        <f>IF(D1224 &lt;&gt; "",VLOOKUP(D1224,'Parâmetro - Portes e Uco'!$A$13:$E$54,3,0),"")</f>
        <v>350.87221280811309</v>
      </c>
      <c r="G1224" s="200">
        <v>2</v>
      </c>
      <c r="H1224" s="199">
        <f>VLOOKUP(G1224,'Parâmetro - Portes e Uco'!$B$19:$E$46,4,0)</f>
        <v>303.45</v>
      </c>
      <c r="I1224" s="196"/>
      <c r="J1224" s="202">
        <v>0</v>
      </c>
      <c r="K1224" s="202"/>
      <c r="L1224" s="203"/>
      <c r="M1224" s="204"/>
      <c r="N1224" s="199"/>
      <c r="O1224" s="201">
        <v>1</v>
      </c>
      <c r="P1224" s="199">
        <f>F1224*30%</f>
        <v>105.26166384243392</v>
      </c>
      <c r="Q1224" s="205">
        <f t="shared" si="75"/>
        <v>759.58387665054704</v>
      </c>
    </row>
    <row r="1225" spans="1:17" ht="30" x14ac:dyDescent="0.25">
      <c r="A1225" s="207" t="s">
        <v>4754</v>
      </c>
      <c r="B1225" s="196">
        <v>30722349</v>
      </c>
      <c r="C1225" s="197" t="s">
        <v>949</v>
      </c>
      <c r="D1225" s="196" t="s">
        <v>3678</v>
      </c>
      <c r="E1225" s="198"/>
      <c r="F1225" s="199">
        <f>IF(D1225 &lt;&gt; "",VLOOKUP(D1225,'Parâmetro - Portes e Uco'!$A$13:$E$54,3,0),"")</f>
        <v>119.19847265595725</v>
      </c>
      <c r="G1225" s="200"/>
      <c r="H1225" s="201"/>
      <c r="I1225" s="196"/>
      <c r="J1225" s="202">
        <v>0</v>
      </c>
      <c r="K1225" s="202"/>
      <c r="L1225" s="203"/>
      <c r="M1225" s="204"/>
      <c r="N1225" s="199"/>
      <c r="O1225" s="201">
        <v>0</v>
      </c>
      <c r="P1225" s="201"/>
      <c r="Q1225" s="205">
        <f t="shared" si="75"/>
        <v>119.19847265595725</v>
      </c>
    </row>
    <row r="1226" spans="1:17" ht="30" x14ac:dyDescent="0.25">
      <c r="A1226" s="207" t="s">
        <v>4754</v>
      </c>
      <c r="B1226" s="196">
        <v>30722357</v>
      </c>
      <c r="C1226" s="197" t="s">
        <v>947</v>
      </c>
      <c r="D1226" s="196" t="s">
        <v>3677</v>
      </c>
      <c r="E1226" s="198"/>
      <c r="F1226" s="199">
        <f>IF(D1226 &lt;&gt; "",VLOOKUP(D1226,'Parâmetro - Portes e Uco'!$A$13:$E$54,3,0),"")</f>
        <v>38.190441858472475</v>
      </c>
      <c r="G1226" s="200">
        <v>1</v>
      </c>
      <c r="H1226" s="199">
        <f>VLOOKUP(G1226,'Parâmetro - Portes e Uco'!$B$19:$E$46,4,0)</f>
        <v>207.32</v>
      </c>
      <c r="I1226" s="196"/>
      <c r="J1226" s="202">
        <v>0</v>
      </c>
      <c r="K1226" s="202"/>
      <c r="L1226" s="203"/>
      <c r="M1226" s="204"/>
      <c r="N1226" s="199"/>
      <c r="O1226" s="201">
        <v>0</v>
      </c>
      <c r="P1226" s="201"/>
      <c r="Q1226" s="205">
        <f t="shared" si="75"/>
        <v>245.51044185847246</v>
      </c>
    </row>
    <row r="1227" spans="1:17" ht="30" x14ac:dyDescent="0.25">
      <c r="A1227" s="207" t="s">
        <v>4754</v>
      </c>
      <c r="B1227" s="196">
        <v>30722365</v>
      </c>
      <c r="C1227" s="197" t="s">
        <v>948</v>
      </c>
      <c r="D1227" s="196" t="s">
        <v>3672</v>
      </c>
      <c r="E1227" s="198"/>
      <c r="F1227" s="199">
        <f>IF(D1227 &lt;&gt; "",VLOOKUP(D1227,'Parâmetro - Portes e Uco'!$A$13:$E$54,3,0),"")</f>
        <v>350.87221280811309</v>
      </c>
      <c r="G1227" s="200">
        <v>2</v>
      </c>
      <c r="H1227" s="199">
        <f>VLOOKUP(G1227,'Parâmetro - Portes e Uco'!$B$19:$E$46,4,0)</f>
        <v>303.45</v>
      </c>
      <c r="I1227" s="196"/>
      <c r="J1227" s="202">
        <v>0</v>
      </c>
      <c r="K1227" s="202"/>
      <c r="L1227" s="203"/>
      <c r="M1227" s="204"/>
      <c r="N1227" s="199"/>
      <c r="O1227" s="201">
        <v>1</v>
      </c>
      <c r="P1227" s="199">
        <f>F1227*30%</f>
        <v>105.26166384243392</v>
      </c>
      <c r="Q1227" s="205">
        <f t="shared" ref="Q1227:Q1258" si="77">F1227+H1227+K1227+N1227+P1227</f>
        <v>759.58387665054704</v>
      </c>
    </row>
    <row r="1228" spans="1:17" ht="30" x14ac:dyDescent="0.25">
      <c r="A1228" s="207" t="s">
        <v>4754</v>
      </c>
      <c r="B1228" s="196">
        <v>30722373</v>
      </c>
      <c r="C1228" s="197" t="s">
        <v>950</v>
      </c>
      <c r="D1228" s="196" t="s">
        <v>3669</v>
      </c>
      <c r="E1228" s="198"/>
      <c r="F1228" s="199">
        <f>IF(D1228 &lt;&gt; "",VLOOKUP(D1228,'Parâmetro - Portes e Uco'!$A$13:$E$54,3,0),"")</f>
        <v>76.407249227375388</v>
      </c>
      <c r="G1228" s="200"/>
      <c r="H1228" s="201"/>
      <c r="I1228" s="196"/>
      <c r="J1228" s="202">
        <v>0</v>
      </c>
      <c r="K1228" s="202"/>
      <c r="L1228" s="203"/>
      <c r="M1228" s="204"/>
      <c r="N1228" s="199"/>
      <c r="O1228" s="201">
        <v>0</v>
      </c>
      <c r="P1228" s="201"/>
      <c r="Q1228" s="205">
        <f t="shared" si="77"/>
        <v>76.407249227375388</v>
      </c>
    </row>
    <row r="1229" spans="1:17" ht="45" x14ac:dyDescent="0.25">
      <c r="A1229" s="207" t="s">
        <v>4754</v>
      </c>
      <c r="B1229" s="196">
        <v>30722381</v>
      </c>
      <c r="C1229" s="197" t="s">
        <v>951</v>
      </c>
      <c r="D1229" s="196" t="s">
        <v>3667</v>
      </c>
      <c r="E1229" s="198"/>
      <c r="F1229" s="199">
        <f>IF(D1229 &lt;&gt; "",VLOOKUP(D1229,'Parâmetro - Portes e Uco'!$A$13:$E$54,3,0),"")</f>
        <v>100.71624984422843</v>
      </c>
      <c r="G1229" s="200"/>
      <c r="H1229" s="201"/>
      <c r="I1229" s="196"/>
      <c r="J1229" s="202">
        <v>0</v>
      </c>
      <c r="K1229" s="202"/>
      <c r="L1229" s="203"/>
      <c r="M1229" s="204"/>
      <c r="N1229" s="199"/>
      <c r="O1229" s="201">
        <v>0</v>
      </c>
      <c r="P1229" s="201"/>
      <c r="Q1229" s="205">
        <f t="shared" si="77"/>
        <v>100.71624984422843</v>
      </c>
    </row>
    <row r="1230" spans="1:17" ht="30" x14ac:dyDescent="0.25">
      <c r="A1230" s="207" t="s">
        <v>4754</v>
      </c>
      <c r="B1230" s="196">
        <v>30722390</v>
      </c>
      <c r="C1230" s="197" t="s">
        <v>952</v>
      </c>
      <c r="D1230" s="196" t="s">
        <v>3670</v>
      </c>
      <c r="E1230" s="198"/>
      <c r="F1230" s="199">
        <f>IF(D1230 &lt;&gt; "",VLOOKUP(D1230,'Parâmetro - Portes e Uco'!$A$13:$E$54,3,0),"")</f>
        <v>238.38376255669928</v>
      </c>
      <c r="G1230" s="200">
        <v>3</v>
      </c>
      <c r="H1230" s="199">
        <f>VLOOKUP(G1230,'Parâmetro - Portes e Uco'!$B$19:$E$46,4,0)</f>
        <v>446.65</v>
      </c>
      <c r="I1230" s="196"/>
      <c r="J1230" s="202">
        <v>0</v>
      </c>
      <c r="K1230" s="202"/>
      <c r="L1230" s="203"/>
      <c r="M1230" s="204"/>
      <c r="N1230" s="199"/>
      <c r="O1230" s="201">
        <v>1</v>
      </c>
      <c r="P1230" s="199">
        <f>F1230*30%</f>
        <v>71.515128767009784</v>
      </c>
      <c r="Q1230" s="205">
        <f t="shared" si="77"/>
        <v>756.54889132370897</v>
      </c>
    </row>
    <row r="1231" spans="1:17" ht="45" x14ac:dyDescent="0.25">
      <c r="A1231" s="207" t="s">
        <v>4754</v>
      </c>
      <c r="B1231" s="196">
        <v>30722403</v>
      </c>
      <c r="C1231" s="197" t="s">
        <v>953</v>
      </c>
      <c r="D1231" s="196" t="s">
        <v>3675</v>
      </c>
      <c r="E1231" s="198"/>
      <c r="F1231" s="199">
        <f>IF(D1231 &lt;&gt; "",VLOOKUP(D1231,'Parâmetro - Portes e Uco'!$A$13:$E$54,3,0),"")</f>
        <v>57.305436920531527</v>
      </c>
      <c r="G1231" s="200">
        <v>1</v>
      </c>
      <c r="H1231" s="199">
        <f>VLOOKUP(G1231,'Parâmetro - Portes e Uco'!$B$19:$E$46,4,0)</f>
        <v>207.32</v>
      </c>
      <c r="I1231" s="196"/>
      <c r="J1231" s="202">
        <v>0</v>
      </c>
      <c r="K1231" s="202"/>
      <c r="L1231" s="203"/>
      <c r="M1231" s="204"/>
      <c r="N1231" s="199"/>
      <c r="O1231" s="201">
        <v>0</v>
      </c>
      <c r="P1231" s="201"/>
      <c r="Q1231" s="205">
        <f t="shared" si="77"/>
        <v>264.62543692053151</v>
      </c>
    </row>
    <row r="1232" spans="1:17" ht="60" x14ac:dyDescent="0.25">
      <c r="A1232" s="207" t="s">
        <v>4754</v>
      </c>
      <c r="B1232" s="196">
        <v>30722411</v>
      </c>
      <c r="C1232" s="197" t="s">
        <v>954</v>
      </c>
      <c r="D1232" s="196" t="s">
        <v>3672</v>
      </c>
      <c r="E1232" s="198"/>
      <c r="F1232" s="199">
        <f>IF(D1232 &lt;&gt; "",VLOOKUP(D1232,'Parâmetro - Portes e Uco'!$A$13:$E$54,3,0),"")</f>
        <v>350.87221280811309</v>
      </c>
      <c r="G1232" s="200">
        <v>1</v>
      </c>
      <c r="H1232" s="199">
        <f>VLOOKUP(G1232,'Parâmetro - Portes e Uco'!$B$19:$E$46,4,0)</f>
        <v>207.32</v>
      </c>
      <c r="I1232" s="196"/>
      <c r="J1232" s="202">
        <v>0</v>
      </c>
      <c r="K1232" s="202"/>
      <c r="L1232" s="203"/>
      <c r="M1232" s="204"/>
      <c r="N1232" s="199"/>
      <c r="O1232" s="201">
        <v>1</v>
      </c>
      <c r="P1232" s="199">
        <f>F1232*30%</f>
        <v>105.26166384243392</v>
      </c>
      <c r="Q1232" s="205">
        <f t="shared" si="77"/>
        <v>663.45387665054693</v>
      </c>
    </row>
    <row r="1233" spans="1:17" ht="60" x14ac:dyDescent="0.25">
      <c r="A1233" s="207" t="s">
        <v>4754</v>
      </c>
      <c r="B1233" s="196">
        <v>30722420</v>
      </c>
      <c r="C1233" s="197" t="s">
        <v>955</v>
      </c>
      <c r="D1233" s="196" t="s">
        <v>3667</v>
      </c>
      <c r="E1233" s="198"/>
      <c r="F1233" s="199">
        <f>IF(D1233 &lt;&gt; "",VLOOKUP(D1233,'Parâmetro - Portes e Uco'!$A$13:$E$54,3,0),"")</f>
        <v>100.71624984422843</v>
      </c>
      <c r="G1233" s="200">
        <v>1</v>
      </c>
      <c r="H1233" s="199">
        <f>VLOOKUP(G1233,'Parâmetro - Portes e Uco'!$B$19:$E$46,4,0)</f>
        <v>207.32</v>
      </c>
      <c r="I1233" s="196"/>
      <c r="J1233" s="202">
        <v>0</v>
      </c>
      <c r="K1233" s="202"/>
      <c r="L1233" s="203"/>
      <c r="M1233" s="204"/>
      <c r="N1233" s="199"/>
      <c r="O1233" s="201">
        <v>0</v>
      </c>
      <c r="P1233" s="201"/>
      <c r="Q1233" s="205">
        <f t="shared" si="77"/>
        <v>308.03624984422845</v>
      </c>
    </row>
    <row r="1234" spans="1:17" ht="60" x14ac:dyDescent="0.25">
      <c r="A1234" s="207" t="s">
        <v>4754</v>
      </c>
      <c r="B1234" s="196">
        <v>30722438</v>
      </c>
      <c r="C1234" s="197" t="s">
        <v>956</v>
      </c>
      <c r="D1234" s="196" t="s">
        <v>3672</v>
      </c>
      <c r="E1234" s="198"/>
      <c r="F1234" s="199">
        <f>IF(D1234 &lt;&gt; "",VLOOKUP(D1234,'Parâmetro - Portes e Uco'!$A$13:$E$54,3,0),"")</f>
        <v>350.87221280811309</v>
      </c>
      <c r="G1234" s="200">
        <v>2</v>
      </c>
      <c r="H1234" s="199">
        <f>VLOOKUP(G1234,'Parâmetro - Portes e Uco'!$B$19:$E$46,4,0)</f>
        <v>303.45</v>
      </c>
      <c r="I1234" s="196"/>
      <c r="J1234" s="202">
        <v>0</v>
      </c>
      <c r="K1234" s="202"/>
      <c r="L1234" s="203"/>
      <c r="M1234" s="204"/>
      <c r="N1234" s="199"/>
      <c r="O1234" s="201">
        <v>1</v>
      </c>
      <c r="P1234" s="199">
        <f>F1234*30%</f>
        <v>105.26166384243392</v>
      </c>
      <c r="Q1234" s="205">
        <f t="shared" si="77"/>
        <v>759.58387665054704</v>
      </c>
    </row>
    <row r="1235" spans="1:17" ht="45" x14ac:dyDescent="0.25">
      <c r="A1235" s="207" t="s">
        <v>4754</v>
      </c>
      <c r="B1235" s="196">
        <v>30722446</v>
      </c>
      <c r="C1235" s="197" t="s">
        <v>957</v>
      </c>
      <c r="D1235" s="196" t="s">
        <v>3667</v>
      </c>
      <c r="E1235" s="198"/>
      <c r="F1235" s="199">
        <f>IF(D1235 &lt;&gt; "",VLOOKUP(D1235,'Parâmetro - Portes e Uco'!$A$13:$E$54,3,0),"")</f>
        <v>100.71624984422843</v>
      </c>
      <c r="G1235" s="200">
        <v>1</v>
      </c>
      <c r="H1235" s="199">
        <f>VLOOKUP(G1235,'Parâmetro - Portes e Uco'!$B$19:$E$46,4,0)</f>
        <v>207.32</v>
      </c>
      <c r="I1235" s="196"/>
      <c r="J1235" s="202">
        <v>0</v>
      </c>
      <c r="K1235" s="202"/>
      <c r="L1235" s="203"/>
      <c r="M1235" s="204"/>
      <c r="N1235" s="199"/>
      <c r="O1235" s="201">
        <v>0</v>
      </c>
      <c r="P1235" s="201"/>
      <c r="Q1235" s="205">
        <f t="shared" si="77"/>
        <v>308.03624984422845</v>
      </c>
    </row>
    <row r="1236" spans="1:17" ht="45" x14ac:dyDescent="0.25">
      <c r="A1236" s="207" t="s">
        <v>4754</v>
      </c>
      <c r="B1236" s="196">
        <v>30722454</v>
      </c>
      <c r="C1236" s="197" t="s">
        <v>958</v>
      </c>
      <c r="D1236" s="196" t="s">
        <v>3688</v>
      </c>
      <c r="E1236" s="198"/>
      <c r="F1236" s="199">
        <f>IF(D1236 &lt;&gt; "",VLOOKUP(D1236,'Parâmetro - Portes e Uco'!$A$13:$E$54,3,0),"")</f>
        <v>1024.0627906281875</v>
      </c>
      <c r="G1236" s="200">
        <v>3</v>
      </c>
      <c r="H1236" s="199">
        <f>VLOOKUP(G1236,'Parâmetro - Portes e Uco'!$B$19:$E$46,4,0)</f>
        <v>446.65</v>
      </c>
      <c r="I1236" s="196"/>
      <c r="J1236" s="202">
        <v>0</v>
      </c>
      <c r="K1236" s="202"/>
      <c r="L1236" s="203"/>
      <c r="M1236" s="204"/>
      <c r="N1236" s="199"/>
      <c r="O1236" s="201">
        <v>2</v>
      </c>
      <c r="P1236" s="199">
        <f>(F1236*30%)+(F1236*20%)</f>
        <v>512.03139531409374</v>
      </c>
      <c r="Q1236" s="205">
        <f t="shared" si="77"/>
        <v>1982.7441859422813</v>
      </c>
    </row>
    <row r="1237" spans="1:17" ht="45" x14ac:dyDescent="0.25">
      <c r="A1237" s="207" t="s">
        <v>4754</v>
      </c>
      <c r="B1237" s="196">
        <v>30722462</v>
      </c>
      <c r="C1237" s="197" t="s">
        <v>959</v>
      </c>
      <c r="D1237" s="196" t="s">
        <v>3671</v>
      </c>
      <c r="E1237" s="198"/>
      <c r="F1237" s="199">
        <f>IF(D1237 &lt;&gt; "",VLOOKUP(D1237,'Parâmetro - Portes e Uco'!$A$13:$E$54,3,0),"")</f>
        <v>407.94036013477069</v>
      </c>
      <c r="G1237" s="200">
        <v>1</v>
      </c>
      <c r="H1237" s="199">
        <f>VLOOKUP(G1237,'Parâmetro - Portes e Uco'!$B$19:$E$46,4,0)</f>
        <v>207.32</v>
      </c>
      <c r="I1237" s="196"/>
      <c r="J1237" s="202">
        <v>0</v>
      </c>
      <c r="K1237" s="202"/>
      <c r="L1237" s="203"/>
      <c r="M1237" s="204"/>
      <c r="N1237" s="199"/>
      <c r="O1237" s="201">
        <v>1</v>
      </c>
      <c r="P1237" s="199">
        <f>F1237*30%</f>
        <v>122.38210804043121</v>
      </c>
      <c r="Q1237" s="205">
        <f t="shared" si="77"/>
        <v>737.64246817520188</v>
      </c>
    </row>
    <row r="1238" spans="1:17" ht="45" x14ac:dyDescent="0.25">
      <c r="A1238" s="207" t="s">
        <v>4754</v>
      </c>
      <c r="B1238" s="196">
        <v>30722470</v>
      </c>
      <c r="C1238" s="197" t="s">
        <v>960</v>
      </c>
      <c r="D1238" s="196" t="s">
        <v>3671</v>
      </c>
      <c r="E1238" s="198"/>
      <c r="F1238" s="199">
        <f>IF(D1238 &lt;&gt; "",VLOOKUP(D1238,'Parâmetro - Portes e Uco'!$A$13:$E$54,3,0),"")</f>
        <v>407.94036013477069</v>
      </c>
      <c r="G1238" s="200">
        <v>2</v>
      </c>
      <c r="H1238" s="199">
        <f>VLOOKUP(G1238,'Parâmetro - Portes e Uco'!$B$19:$E$46,4,0)</f>
        <v>303.45</v>
      </c>
      <c r="I1238" s="196"/>
      <c r="J1238" s="202">
        <v>0</v>
      </c>
      <c r="K1238" s="202"/>
      <c r="L1238" s="203"/>
      <c r="M1238" s="204"/>
      <c r="N1238" s="199"/>
      <c r="O1238" s="201">
        <v>1</v>
      </c>
      <c r="P1238" s="199">
        <f>F1238*30%</f>
        <v>122.38210804043121</v>
      </c>
      <c r="Q1238" s="205">
        <f t="shared" si="77"/>
        <v>833.77246817520177</v>
      </c>
    </row>
    <row r="1239" spans="1:17" ht="30" x14ac:dyDescent="0.25">
      <c r="A1239" s="207" t="s">
        <v>4754</v>
      </c>
      <c r="B1239" s="196">
        <v>30722489</v>
      </c>
      <c r="C1239" s="197" t="s">
        <v>961</v>
      </c>
      <c r="D1239" s="196" t="s">
        <v>3686</v>
      </c>
      <c r="E1239" s="198"/>
      <c r="F1239" s="199">
        <f>IF(D1239 &lt;&gt; "",VLOOKUP(D1239,'Parâmetro - Portes e Uco'!$A$13:$E$54,3,0),"")</f>
        <v>471.73171262118711</v>
      </c>
      <c r="G1239" s="200">
        <v>4</v>
      </c>
      <c r="H1239" s="199">
        <f>VLOOKUP(G1239,'Parâmetro - Portes e Uco'!$B$19:$E$46,4,0)</f>
        <v>660.37</v>
      </c>
      <c r="I1239" s="196"/>
      <c r="J1239" s="202">
        <v>0</v>
      </c>
      <c r="K1239" s="202"/>
      <c r="L1239" s="203"/>
      <c r="M1239" s="204"/>
      <c r="N1239" s="199"/>
      <c r="O1239" s="201">
        <v>1</v>
      </c>
      <c r="P1239" s="199">
        <f>F1239*30%</f>
        <v>141.51951378635613</v>
      </c>
      <c r="Q1239" s="205">
        <f t="shared" si="77"/>
        <v>1273.6212264075432</v>
      </c>
    </row>
    <row r="1240" spans="1:17" ht="45" x14ac:dyDescent="0.25">
      <c r="A1240" s="207" t="s">
        <v>4754</v>
      </c>
      <c r="B1240" s="196">
        <v>30722497</v>
      </c>
      <c r="C1240" s="197" t="s">
        <v>962</v>
      </c>
      <c r="D1240" s="196" t="s">
        <v>3678</v>
      </c>
      <c r="E1240" s="198"/>
      <c r="F1240" s="199">
        <f>IF(D1240 &lt;&gt; "",VLOOKUP(D1240,'Parâmetro - Portes e Uco'!$A$13:$E$54,3,0),"")</f>
        <v>119.19847265595725</v>
      </c>
      <c r="G1240" s="200">
        <v>1</v>
      </c>
      <c r="H1240" s="199">
        <f>VLOOKUP(G1240,'Parâmetro - Portes e Uco'!$B$19:$E$46,4,0)</f>
        <v>207.32</v>
      </c>
      <c r="I1240" s="196"/>
      <c r="J1240" s="202">
        <v>0</v>
      </c>
      <c r="K1240" s="202"/>
      <c r="L1240" s="203"/>
      <c r="M1240" s="204"/>
      <c r="N1240" s="199"/>
      <c r="O1240" s="201">
        <v>0</v>
      </c>
      <c r="P1240" s="201"/>
      <c r="Q1240" s="205">
        <f t="shared" si="77"/>
        <v>326.51847265595723</v>
      </c>
    </row>
    <row r="1241" spans="1:17" ht="45" x14ac:dyDescent="0.25">
      <c r="A1241" s="207" t="s">
        <v>4754</v>
      </c>
      <c r="B1241" s="196">
        <v>30722500</v>
      </c>
      <c r="C1241" s="197" t="s">
        <v>963</v>
      </c>
      <c r="D1241" s="196" t="s">
        <v>3670</v>
      </c>
      <c r="E1241" s="198"/>
      <c r="F1241" s="199">
        <f>IF(D1241 &lt;&gt; "",VLOOKUP(D1241,'Parâmetro - Portes e Uco'!$A$13:$E$54,3,0),"")</f>
        <v>238.38376255669928</v>
      </c>
      <c r="G1241" s="200">
        <v>1</v>
      </c>
      <c r="H1241" s="199">
        <f>VLOOKUP(G1241,'Parâmetro - Portes e Uco'!$B$19:$E$46,4,0)</f>
        <v>207.32</v>
      </c>
      <c r="I1241" s="196"/>
      <c r="J1241" s="202">
        <v>0</v>
      </c>
      <c r="K1241" s="202"/>
      <c r="L1241" s="203"/>
      <c r="M1241" s="204"/>
      <c r="N1241" s="199"/>
      <c r="O1241" s="201">
        <v>1</v>
      </c>
      <c r="P1241" s="199">
        <f t="shared" ref="P1241:P1246" si="78">F1241*30%</f>
        <v>71.515128767009784</v>
      </c>
      <c r="Q1241" s="205">
        <f t="shared" si="77"/>
        <v>517.21889132370904</v>
      </c>
    </row>
    <row r="1242" spans="1:17" ht="45" x14ac:dyDescent="0.25">
      <c r="A1242" s="207" t="s">
        <v>4754</v>
      </c>
      <c r="B1242" s="196">
        <v>30722519</v>
      </c>
      <c r="C1242" s="197" t="s">
        <v>964</v>
      </c>
      <c r="D1242" s="196" t="s">
        <v>3674</v>
      </c>
      <c r="E1242" s="198"/>
      <c r="F1242" s="199">
        <f>IF(D1242 &lt;&gt; "",VLOOKUP(D1242,'Parâmetro - Portes e Uco'!$A$13:$E$54,3,0),"")</f>
        <v>208.11615658256991</v>
      </c>
      <c r="G1242" s="200">
        <v>2</v>
      </c>
      <c r="H1242" s="199">
        <f>VLOOKUP(G1242,'Parâmetro - Portes e Uco'!$B$19:$E$46,4,0)</f>
        <v>303.45</v>
      </c>
      <c r="I1242" s="196"/>
      <c r="J1242" s="202">
        <v>0</v>
      </c>
      <c r="K1242" s="202"/>
      <c r="L1242" s="203"/>
      <c r="M1242" s="204"/>
      <c r="N1242" s="199"/>
      <c r="O1242" s="201">
        <v>1</v>
      </c>
      <c r="P1242" s="199">
        <f t="shared" si="78"/>
        <v>62.43484697477097</v>
      </c>
      <c r="Q1242" s="205">
        <f t="shared" si="77"/>
        <v>574.00100355734082</v>
      </c>
    </row>
    <row r="1243" spans="1:17" ht="60" x14ac:dyDescent="0.25">
      <c r="A1243" s="207" t="s">
        <v>4754</v>
      </c>
      <c r="B1243" s="196">
        <v>30722527</v>
      </c>
      <c r="C1243" s="197" t="s">
        <v>965</v>
      </c>
      <c r="D1243" s="196" t="s">
        <v>3671</v>
      </c>
      <c r="E1243" s="198"/>
      <c r="F1243" s="199">
        <f>IF(D1243 &lt;&gt; "",VLOOKUP(D1243,'Parâmetro - Portes e Uco'!$A$13:$E$54,3,0),"")</f>
        <v>407.94036013477069</v>
      </c>
      <c r="G1243" s="200">
        <v>3</v>
      </c>
      <c r="H1243" s="199">
        <f>VLOOKUP(G1243,'Parâmetro - Portes e Uco'!$B$19:$E$46,4,0)</f>
        <v>446.65</v>
      </c>
      <c r="I1243" s="196"/>
      <c r="J1243" s="202">
        <v>0</v>
      </c>
      <c r="K1243" s="202"/>
      <c r="L1243" s="203"/>
      <c r="M1243" s="204"/>
      <c r="N1243" s="199"/>
      <c r="O1243" s="201">
        <v>1</v>
      </c>
      <c r="P1243" s="199">
        <f t="shared" si="78"/>
        <v>122.38210804043121</v>
      </c>
      <c r="Q1243" s="205">
        <f t="shared" si="77"/>
        <v>976.97246817520181</v>
      </c>
    </row>
    <row r="1244" spans="1:17" ht="60" x14ac:dyDescent="0.25">
      <c r="A1244" s="207" t="s">
        <v>4754</v>
      </c>
      <c r="B1244" s="196">
        <v>30722535</v>
      </c>
      <c r="C1244" s="197" t="s">
        <v>966</v>
      </c>
      <c r="D1244" s="196" t="s">
        <v>3671</v>
      </c>
      <c r="E1244" s="198"/>
      <c r="F1244" s="199">
        <f>IF(D1244 &lt;&gt; "",VLOOKUP(D1244,'Parâmetro - Portes e Uco'!$A$13:$E$54,3,0),"")</f>
        <v>407.94036013477069</v>
      </c>
      <c r="G1244" s="200">
        <v>3</v>
      </c>
      <c r="H1244" s="199">
        <f>VLOOKUP(G1244,'Parâmetro - Portes e Uco'!$B$19:$E$46,4,0)</f>
        <v>446.65</v>
      </c>
      <c r="I1244" s="196"/>
      <c r="J1244" s="202">
        <v>0</v>
      </c>
      <c r="K1244" s="202"/>
      <c r="L1244" s="203"/>
      <c r="M1244" s="204"/>
      <c r="N1244" s="199"/>
      <c r="O1244" s="201">
        <v>1</v>
      </c>
      <c r="P1244" s="199">
        <f t="shared" si="78"/>
        <v>122.38210804043121</v>
      </c>
      <c r="Q1244" s="205">
        <f t="shared" si="77"/>
        <v>976.97246817520181</v>
      </c>
    </row>
    <row r="1245" spans="1:17" ht="45" x14ac:dyDescent="0.25">
      <c r="A1245" s="207" t="s">
        <v>4754</v>
      </c>
      <c r="B1245" s="196">
        <v>30722543</v>
      </c>
      <c r="C1245" s="197" t="s">
        <v>967</v>
      </c>
      <c r="D1245" s="196" t="s">
        <v>3670</v>
      </c>
      <c r="E1245" s="198"/>
      <c r="F1245" s="199">
        <f>IF(D1245 &lt;&gt; "",VLOOKUP(D1245,'Parâmetro - Portes e Uco'!$A$13:$E$54,3,0),"")</f>
        <v>238.38376255669928</v>
      </c>
      <c r="G1245" s="200">
        <v>2</v>
      </c>
      <c r="H1245" s="199">
        <f>VLOOKUP(G1245,'Parâmetro - Portes e Uco'!$B$19:$E$46,4,0)</f>
        <v>303.45</v>
      </c>
      <c r="I1245" s="196"/>
      <c r="J1245" s="202">
        <v>0</v>
      </c>
      <c r="K1245" s="202"/>
      <c r="L1245" s="203"/>
      <c r="M1245" s="204"/>
      <c r="N1245" s="199"/>
      <c r="O1245" s="201">
        <v>1</v>
      </c>
      <c r="P1245" s="199">
        <f t="shared" si="78"/>
        <v>71.515128767009784</v>
      </c>
      <c r="Q1245" s="205">
        <f t="shared" si="77"/>
        <v>613.34889132370904</v>
      </c>
    </row>
    <row r="1246" spans="1:17" x14ac:dyDescent="0.25">
      <c r="A1246" s="207" t="s">
        <v>4754</v>
      </c>
      <c r="B1246" s="196">
        <v>30722551</v>
      </c>
      <c r="C1246" s="197" t="s">
        <v>968</v>
      </c>
      <c r="D1246" s="196" t="s">
        <v>3672</v>
      </c>
      <c r="E1246" s="198"/>
      <c r="F1246" s="199">
        <f>IF(D1246 &lt;&gt; "",VLOOKUP(D1246,'Parâmetro - Portes e Uco'!$A$13:$E$54,3,0),"")</f>
        <v>350.87221280811309</v>
      </c>
      <c r="G1246" s="200">
        <v>2</v>
      </c>
      <c r="H1246" s="199">
        <f>VLOOKUP(G1246,'Parâmetro - Portes e Uco'!$B$19:$E$46,4,0)</f>
        <v>303.45</v>
      </c>
      <c r="I1246" s="196"/>
      <c r="J1246" s="202">
        <v>0</v>
      </c>
      <c r="K1246" s="202"/>
      <c r="L1246" s="203"/>
      <c r="M1246" s="204"/>
      <c r="N1246" s="199"/>
      <c r="O1246" s="201">
        <v>1</v>
      </c>
      <c r="P1246" s="199">
        <f t="shared" si="78"/>
        <v>105.26166384243392</v>
      </c>
      <c r="Q1246" s="205">
        <f t="shared" si="77"/>
        <v>759.58387665054704</v>
      </c>
    </row>
    <row r="1247" spans="1:17" ht="30" x14ac:dyDescent="0.25">
      <c r="A1247" s="207" t="s">
        <v>4754</v>
      </c>
      <c r="B1247" s="196">
        <v>30722560</v>
      </c>
      <c r="C1247" s="197" t="s">
        <v>969</v>
      </c>
      <c r="D1247" s="196" t="s">
        <v>3688</v>
      </c>
      <c r="E1247" s="198"/>
      <c r="F1247" s="199">
        <f>IF(D1247 &lt;&gt; "",VLOOKUP(D1247,'Parâmetro - Portes e Uco'!$A$13:$E$54,3,0),"")</f>
        <v>1024.0627906281875</v>
      </c>
      <c r="G1247" s="200">
        <v>5</v>
      </c>
      <c r="H1247" s="199">
        <f>VLOOKUP(G1247,'Parâmetro - Portes e Uco'!$B$19:$E$46,4,0)</f>
        <v>1021.47</v>
      </c>
      <c r="I1247" s="196"/>
      <c r="J1247" s="202">
        <v>0</v>
      </c>
      <c r="K1247" s="202"/>
      <c r="L1247" s="203"/>
      <c r="M1247" s="204"/>
      <c r="N1247" s="199"/>
      <c r="O1247" s="201">
        <v>2</v>
      </c>
      <c r="P1247" s="199">
        <f>(F1247*30%)+(F1247*20%)</f>
        <v>512.03139531409374</v>
      </c>
      <c r="Q1247" s="205">
        <f t="shared" si="77"/>
        <v>2557.5641859422813</v>
      </c>
    </row>
    <row r="1248" spans="1:17" ht="30" x14ac:dyDescent="0.25">
      <c r="A1248" s="207" t="s">
        <v>4754</v>
      </c>
      <c r="B1248" s="196">
        <v>30722578</v>
      </c>
      <c r="C1248" s="197" t="s">
        <v>970</v>
      </c>
      <c r="D1248" s="196" t="s">
        <v>3672</v>
      </c>
      <c r="E1248" s="198"/>
      <c r="F1248" s="199">
        <f>IF(D1248 &lt;&gt; "",VLOOKUP(D1248,'Parâmetro - Portes e Uco'!$A$13:$E$54,3,0),"")</f>
        <v>350.87221280811309</v>
      </c>
      <c r="G1248" s="200">
        <v>2</v>
      </c>
      <c r="H1248" s="199">
        <f>VLOOKUP(G1248,'Parâmetro - Portes e Uco'!$B$19:$E$46,4,0)</f>
        <v>303.45</v>
      </c>
      <c r="I1248" s="196"/>
      <c r="J1248" s="202">
        <v>0</v>
      </c>
      <c r="K1248" s="202"/>
      <c r="L1248" s="203"/>
      <c r="M1248" s="204"/>
      <c r="N1248" s="199"/>
      <c r="O1248" s="201">
        <v>1</v>
      </c>
      <c r="P1248" s="199">
        <f>F1248*30%</f>
        <v>105.26166384243392</v>
      </c>
      <c r="Q1248" s="205">
        <f t="shared" si="77"/>
        <v>759.58387665054704</v>
      </c>
    </row>
    <row r="1249" spans="1:17" ht="45" x14ac:dyDescent="0.25">
      <c r="A1249" s="207" t="s">
        <v>4754</v>
      </c>
      <c r="B1249" s="196">
        <v>30722586</v>
      </c>
      <c r="C1249" s="197" t="s">
        <v>971</v>
      </c>
      <c r="D1249" s="196" t="s">
        <v>3668</v>
      </c>
      <c r="E1249" s="198"/>
      <c r="F1249" s="199">
        <f>IF(D1249 &lt;&gt; "",VLOOKUP(D1249,'Parâmetro - Portes e Uco'!$A$13:$E$54,3,0),"")</f>
        <v>162.8729406839584</v>
      </c>
      <c r="G1249" s="200">
        <v>1</v>
      </c>
      <c r="H1249" s="199">
        <f>VLOOKUP(G1249,'Parâmetro - Portes e Uco'!$B$19:$E$46,4,0)</f>
        <v>207.32</v>
      </c>
      <c r="I1249" s="196"/>
      <c r="J1249" s="202">
        <v>0</v>
      </c>
      <c r="K1249" s="202"/>
      <c r="L1249" s="203"/>
      <c r="M1249" s="204"/>
      <c r="N1249" s="199"/>
      <c r="O1249" s="201">
        <v>1</v>
      </c>
      <c r="P1249" s="199">
        <f>F1249*30%</f>
        <v>48.86188220518752</v>
      </c>
      <c r="Q1249" s="205">
        <f t="shared" si="77"/>
        <v>419.0548228891459</v>
      </c>
    </row>
    <row r="1250" spans="1:17" ht="30" x14ac:dyDescent="0.25">
      <c r="A1250" s="207" t="s">
        <v>4754</v>
      </c>
      <c r="B1250" s="196">
        <v>30722594</v>
      </c>
      <c r="C1250" s="197" t="s">
        <v>972</v>
      </c>
      <c r="D1250" s="196" t="s">
        <v>3686</v>
      </c>
      <c r="E1250" s="198"/>
      <c r="F1250" s="199">
        <f>IF(D1250 &lt;&gt; "",VLOOKUP(D1250,'Parâmetro - Portes e Uco'!$A$13:$E$54,3,0),"")</f>
        <v>471.73171262118711</v>
      </c>
      <c r="G1250" s="200">
        <v>3</v>
      </c>
      <c r="H1250" s="199">
        <f>VLOOKUP(G1250,'Parâmetro - Portes e Uco'!$B$19:$E$46,4,0)</f>
        <v>446.65</v>
      </c>
      <c r="I1250" s="196"/>
      <c r="J1250" s="202">
        <v>0</v>
      </c>
      <c r="K1250" s="202"/>
      <c r="L1250" s="203"/>
      <c r="M1250" s="204"/>
      <c r="N1250" s="199"/>
      <c r="O1250" s="201">
        <v>2</v>
      </c>
      <c r="P1250" s="199">
        <f>(F1250*30%)+(F1250*20%)</f>
        <v>235.86585631059356</v>
      </c>
      <c r="Q1250" s="205">
        <f t="shared" si="77"/>
        <v>1154.2475689317805</v>
      </c>
    </row>
    <row r="1251" spans="1:17" ht="45" x14ac:dyDescent="0.25">
      <c r="A1251" s="207" t="s">
        <v>4754</v>
      </c>
      <c r="B1251" s="196">
        <v>30722608</v>
      </c>
      <c r="C1251" s="197" t="s">
        <v>973</v>
      </c>
      <c r="D1251" s="196" t="s">
        <v>3686</v>
      </c>
      <c r="E1251" s="198"/>
      <c r="F1251" s="199">
        <f>IF(D1251 &lt;&gt; "",VLOOKUP(D1251,'Parâmetro - Portes e Uco'!$A$13:$E$54,3,0),"")</f>
        <v>471.73171262118711</v>
      </c>
      <c r="G1251" s="200">
        <v>3</v>
      </c>
      <c r="H1251" s="199">
        <f>VLOOKUP(G1251,'Parâmetro - Portes e Uco'!$B$19:$E$46,4,0)</f>
        <v>446.65</v>
      </c>
      <c r="I1251" s="196"/>
      <c r="J1251" s="202">
        <v>0</v>
      </c>
      <c r="K1251" s="202"/>
      <c r="L1251" s="203"/>
      <c r="M1251" s="204"/>
      <c r="N1251" s="199"/>
      <c r="O1251" s="201">
        <v>1</v>
      </c>
      <c r="P1251" s="199">
        <f>F1251*30%</f>
        <v>141.51951378635613</v>
      </c>
      <c r="Q1251" s="205">
        <f t="shared" si="77"/>
        <v>1059.9012264075432</v>
      </c>
    </row>
    <row r="1252" spans="1:17" ht="45" x14ac:dyDescent="0.25">
      <c r="A1252" s="207" t="s">
        <v>4754</v>
      </c>
      <c r="B1252" s="196">
        <v>30722616</v>
      </c>
      <c r="C1252" s="197" t="s">
        <v>974</v>
      </c>
      <c r="D1252" s="196" t="s">
        <v>3692</v>
      </c>
      <c r="E1252" s="198"/>
      <c r="F1252" s="199">
        <f>IF(D1252 &lt;&gt; "",VLOOKUP(D1252,'Parâmetro - Portes e Uco'!$A$13:$E$54,3,0),"")</f>
        <v>866.25202794687084</v>
      </c>
      <c r="G1252" s="200">
        <v>3</v>
      </c>
      <c r="H1252" s="199">
        <f>VLOOKUP(G1252,'Parâmetro - Portes e Uco'!$B$19:$E$46,4,0)</f>
        <v>446.65</v>
      </c>
      <c r="I1252" s="196"/>
      <c r="J1252" s="202">
        <v>0</v>
      </c>
      <c r="K1252" s="202"/>
      <c r="L1252" s="203"/>
      <c r="M1252" s="204"/>
      <c r="N1252" s="199"/>
      <c r="O1252" s="201">
        <v>2</v>
      </c>
      <c r="P1252" s="199">
        <f>(F1252*30%)+(F1252*20%)</f>
        <v>433.12601397343542</v>
      </c>
      <c r="Q1252" s="205">
        <f t="shared" si="77"/>
        <v>1746.0280419203064</v>
      </c>
    </row>
    <row r="1253" spans="1:17" ht="45" x14ac:dyDescent="0.25">
      <c r="A1253" s="207" t="s">
        <v>4754</v>
      </c>
      <c r="B1253" s="196">
        <v>30722624</v>
      </c>
      <c r="C1253" s="197" t="s">
        <v>975</v>
      </c>
      <c r="D1253" s="196" t="s">
        <v>3670</v>
      </c>
      <c r="E1253" s="198"/>
      <c r="F1253" s="199">
        <f>IF(D1253 &lt;&gt; "",VLOOKUP(D1253,'Parâmetro - Portes e Uco'!$A$13:$E$54,3,0),"")</f>
        <v>238.38376255669928</v>
      </c>
      <c r="G1253" s="200">
        <v>3</v>
      </c>
      <c r="H1253" s="199">
        <f>VLOOKUP(G1253,'Parâmetro - Portes e Uco'!$B$19:$E$46,4,0)</f>
        <v>446.65</v>
      </c>
      <c r="I1253" s="196"/>
      <c r="J1253" s="202">
        <v>0</v>
      </c>
      <c r="K1253" s="202"/>
      <c r="L1253" s="203"/>
      <c r="M1253" s="204"/>
      <c r="N1253" s="199"/>
      <c r="O1253" s="201">
        <v>1</v>
      </c>
      <c r="P1253" s="199">
        <f>F1253*30%</f>
        <v>71.515128767009784</v>
      </c>
      <c r="Q1253" s="205">
        <f t="shared" si="77"/>
        <v>756.54889132370897</v>
      </c>
    </row>
    <row r="1254" spans="1:17" ht="30" x14ac:dyDescent="0.25">
      <c r="A1254" s="207" t="s">
        <v>4754</v>
      </c>
      <c r="B1254" s="196">
        <v>30722632</v>
      </c>
      <c r="C1254" s="197" t="s">
        <v>976</v>
      </c>
      <c r="D1254" s="196" t="s">
        <v>3687</v>
      </c>
      <c r="E1254" s="198"/>
      <c r="F1254" s="199">
        <f>IF(D1254 &lt;&gt; "",VLOOKUP(D1254,'Parâmetro - Portes e Uco'!$A$13:$E$54,3,0),"")</f>
        <v>1119.7564107354196</v>
      </c>
      <c r="G1254" s="200">
        <v>3</v>
      </c>
      <c r="H1254" s="199">
        <f>VLOOKUP(G1254,'Parâmetro - Portes e Uco'!$B$19:$E$46,4,0)</f>
        <v>446.65</v>
      </c>
      <c r="I1254" s="196"/>
      <c r="J1254" s="202">
        <v>0</v>
      </c>
      <c r="K1254" s="202"/>
      <c r="L1254" s="203"/>
      <c r="M1254" s="204"/>
      <c r="N1254" s="199"/>
      <c r="O1254" s="201">
        <v>1</v>
      </c>
      <c r="P1254" s="199">
        <f>F1254*30%</f>
        <v>335.92692322062589</v>
      </c>
      <c r="Q1254" s="205">
        <f t="shared" si="77"/>
        <v>1902.3333339560456</v>
      </c>
    </row>
    <row r="1255" spans="1:17" ht="30" x14ac:dyDescent="0.25">
      <c r="A1255" s="207" t="s">
        <v>4754</v>
      </c>
      <c r="B1255" s="196">
        <v>30722640</v>
      </c>
      <c r="C1255" s="197" t="s">
        <v>977</v>
      </c>
      <c r="D1255" s="196" t="s">
        <v>3671</v>
      </c>
      <c r="E1255" s="198"/>
      <c r="F1255" s="199">
        <f>IF(D1255 &lt;&gt; "",VLOOKUP(D1255,'Parâmetro - Portes e Uco'!$A$13:$E$54,3,0),"")</f>
        <v>407.94036013477069</v>
      </c>
      <c r="G1255" s="200">
        <v>1</v>
      </c>
      <c r="H1255" s="199">
        <f>VLOOKUP(G1255,'Parâmetro - Portes e Uco'!$B$19:$E$46,4,0)</f>
        <v>207.32</v>
      </c>
      <c r="I1255" s="196"/>
      <c r="J1255" s="202">
        <v>0</v>
      </c>
      <c r="K1255" s="202"/>
      <c r="L1255" s="203"/>
      <c r="M1255" s="204"/>
      <c r="N1255" s="199"/>
      <c r="O1255" s="201">
        <v>1</v>
      </c>
      <c r="P1255" s="199">
        <f>F1255*30%</f>
        <v>122.38210804043121</v>
      </c>
      <c r="Q1255" s="205">
        <f t="shared" si="77"/>
        <v>737.64246817520188</v>
      </c>
    </row>
    <row r="1256" spans="1:17" ht="60" x14ac:dyDescent="0.25">
      <c r="A1256" s="207" t="s">
        <v>4754</v>
      </c>
      <c r="B1256" s="196">
        <v>30722659</v>
      </c>
      <c r="C1256" s="197" t="s">
        <v>978</v>
      </c>
      <c r="D1256" s="196" t="s">
        <v>3694</v>
      </c>
      <c r="E1256" s="198"/>
      <c r="F1256" s="199">
        <f>IF(D1256 &lt;&gt; "",VLOOKUP(D1256,'Parâmetro - Portes e Uco'!$A$13:$E$54,3,0),"")</f>
        <v>1324.5505130037554</v>
      </c>
      <c r="G1256" s="200">
        <v>4</v>
      </c>
      <c r="H1256" s="199">
        <f>VLOOKUP(G1256,'Parâmetro - Portes e Uco'!$B$19:$E$46,4,0)</f>
        <v>660.37</v>
      </c>
      <c r="I1256" s="196"/>
      <c r="J1256" s="202">
        <v>0</v>
      </c>
      <c r="K1256" s="202"/>
      <c r="L1256" s="203"/>
      <c r="M1256" s="204"/>
      <c r="N1256" s="199"/>
      <c r="O1256" s="201">
        <v>2</v>
      </c>
      <c r="P1256" s="199">
        <f>(F1256*30%)+(F1256*20%)</f>
        <v>662.27525650187772</v>
      </c>
      <c r="Q1256" s="205">
        <f t="shared" si="77"/>
        <v>2647.1957695056331</v>
      </c>
    </row>
    <row r="1257" spans="1:17" ht="75" x14ac:dyDescent="0.25">
      <c r="A1257" s="207" t="s">
        <v>4754</v>
      </c>
      <c r="B1257" s="196">
        <v>30722667</v>
      </c>
      <c r="C1257" s="197" t="s">
        <v>979</v>
      </c>
      <c r="D1257" s="196" t="s">
        <v>3703</v>
      </c>
      <c r="E1257" s="198"/>
      <c r="F1257" s="199">
        <f>IF(D1257 &lt;&gt; "",VLOOKUP(D1257,'Parâmetro - Portes e Uco'!$A$13:$E$54,3,0),"")</f>
        <v>3046.9697611578599</v>
      </c>
      <c r="G1257" s="200">
        <v>6</v>
      </c>
      <c r="H1257" s="199">
        <f>VLOOKUP(G1257,'Parâmetro - Portes e Uco'!$B$19:$E$46,4,0)</f>
        <v>1425.4</v>
      </c>
      <c r="I1257" s="196"/>
      <c r="J1257" s="202">
        <v>0</v>
      </c>
      <c r="K1257" s="202"/>
      <c r="L1257" s="203"/>
      <c r="M1257" s="204"/>
      <c r="N1257" s="199"/>
      <c r="O1257" s="201">
        <v>3</v>
      </c>
      <c r="P1257" s="223">
        <f>(F1257*30%)+(F1257*20%)+(F1257*20%)</f>
        <v>2132.878832810502</v>
      </c>
      <c r="Q1257" s="205">
        <f t="shared" si="77"/>
        <v>6605.248593968362</v>
      </c>
    </row>
    <row r="1258" spans="1:17" ht="60" x14ac:dyDescent="0.25">
      <c r="A1258" s="207" t="s">
        <v>4754</v>
      </c>
      <c r="B1258" s="196">
        <v>30722675</v>
      </c>
      <c r="C1258" s="197" t="s">
        <v>980</v>
      </c>
      <c r="D1258" s="196" t="s">
        <v>3703</v>
      </c>
      <c r="E1258" s="198"/>
      <c r="F1258" s="199">
        <f>IF(D1258 &lt;&gt; "",VLOOKUP(D1258,'Parâmetro - Portes e Uco'!$A$13:$E$54,3,0),"")</f>
        <v>3046.9697611578599</v>
      </c>
      <c r="G1258" s="200">
        <v>6</v>
      </c>
      <c r="H1258" s="199">
        <f>VLOOKUP(G1258,'Parâmetro - Portes e Uco'!$B$19:$E$46,4,0)</f>
        <v>1425.4</v>
      </c>
      <c r="I1258" s="196"/>
      <c r="J1258" s="202">
        <v>0</v>
      </c>
      <c r="K1258" s="202"/>
      <c r="L1258" s="203"/>
      <c r="M1258" s="204"/>
      <c r="N1258" s="199"/>
      <c r="O1258" s="201">
        <v>3</v>
      </c>
      <c r="P1258" s="223">
        <f>(F1258*30%)+(F1258*20%)+(F1258*20%)</f>
        <v>2132.878832810502</v>
      </c>
      <c r="Q1258" s="205">
        <f t="shared" si="77"/>
        <v>6605.248593968362</v>
      </c>
    </row>
    <row r="1259" spans="1:17" x14ac:dyDescent="0.25">
      <c r="A1259" s="207" t="s">
        <v>4754</v>
      </c>
      <c r="B1259" s="196">
        <v>30722683</v>
      </c>
      <c r="C1259" s="197" t="s">
        <v>981</v>
      </c>
      <c r="D1259" s="196" t="s">
        <v>3703</v>
      </c>
      <c r="E1259" s="198"/>
      <c r="F1259" s="199">
        <f>IF(D1259 &lt;&gt; "",VLOOKUP(D1259,'Parâmetro - Portes e Uco'!$A$13:$E$54,3,0),"")</f>
        <v>3046.9697611578599</v>
      </c>
      <c r="G1259" s="200">
        <v>6</v>
      </c>
      <c r="H1259" s="199">
        <f>VLOOKUP(G1259,'Parâmetro - Portes e Uco'!$B$19:$E$46,4,0)</f>
        <v>1425.4</v>
      </c>
      <c r="I1259" s="196"/>
      <c r="J1259" s="202">
        <v>0</v>
      </c>
      <c r="K1259" s="202"/>
      <c r="L1259" s="203"/>
      <c r="M1259" s="204"/>
      <c r="N1259" s="199"/>
      <c r="O1259" s="201">
        <v>3</v>
      </c>
      <c r="P1259" s="223">
        <f>(F1259*30%)+(F1259*20%)+(F1259*20%)</f>
        <v>2132.878832810502</v>
      </c>
      <c r="Q1259" s="205">
        <f t="shared" ref="Q1259:Q1279" si="79">F1259+H1259+K1259+N1259+P1259</f>
        <v>6605.248593968362</v>
      </c>
    </row>
    <row r="1260" spans="1:17" ht="45" x14ac:dyDescent="0.25">
      <c r="A1260" s="207" t="s">
        <v>4754</v>
      </c>
      <c r="B1260" s="196">
        <v>30722691</v>
      </c>
      <c r="C1260" s="197" t="s">
        <v>982</v>
      </c>
      <c r="D1260" s="196" t="s">
        <v>3687</v>
      </c>
      <c r="E1260" s="198"/>
      <c r="F1260" s="199">
        <f>IF(D1260 &lt;&gt; "",VLOOKUP(D1260,'Parâmetro - Portes e Uco'!$A$13:$E$54,3,0),"")</f>
        <v>1119.7564107354196</v>
      </c>
      <c r="G1260" s="200">
        <v>3</v>
      </c>
      <c r="H1260" s="199">
        <f>VLOOKUP(G1260,'Parâmetro - Portes e Uco'!$B$19:$E$46,4,0)</f>
        <v>446.65</v>
      </c>
      <c r="I1260" s="196"/>
      <c r="J1260" s="202">
        <v>0</v>
      </c>
      <c r="K1260" s="202"/>
      <c r="L1260" s="203"/>
      <c r="M1260" s="204"/>
      <c r="N1260" s="199"/>
      <c r="O1260" s="201">
        <v>2</v>
      </c>
      <c r="P1260" s="199">
        <f>(F1260*30%)+(F1260*20%)</f>
        <v>559.87820536770982</v>
      </c>
      <c r="Q1260" s="205">
        <f t="shared" si="79"/>
        <v>2126.2846161031293</v>
      </c>
    </row>
    <row r="1261" spans="1:17" ht="30" x14ac:dyDescent="0.25">
      <c r="A1261" s="207" t="s">
        <v>4754</v>
      </c>
      <c r="B1261" s="196">
        <v>30722705</v>
      </c>
      <c r="C1261" s="197" t="s">
        <v>983</v>
      </c>
      <c r="D1261" s="196" t="s">
        <v>3686</v>
      </c>
      <c r="E1261" s="198"/>
      <c r="F1261" s="199">
        <f>IF(D1261 &lt;&gt; "",VLOOKUP(D1261,'Parâmetro - Portes e Uco'!$A$13:$E$54,3,0),"")</f>
        <v>471.73171262118711</v>
      </c>
      <c r="G1261" s="200">
        <v>1</v>
      </c>
      <c r="H1261" s="199">
        <f>VLOOKUP(G1261,'Parâmetro - Portes e Uco'!$B$19:$E$46,4,0)</f>
        <v>207.32</v>
      </c>
      <c r="I1261" s="196"/>
      <c r="J1261" s="202">
        <v>0</v>
      </c>
      <c r="K1261" s="202"/>
      <c r="L1261" s="203"/>
      <c r="M1261" s="204"/>
      <c r="N1261" s="199"/>
      <c r="O1261" s="201">
        <v>1</v>
      </c>
      <c r="P1261" s="199">
        <f>F1261*30%</f>
        <v>141.51951378635613</v>
      </c>
      <c r="Q1261" s="205">
        <f t="shared" si="79"/>
        <v>820.57122640754324</v>
      </c>
    </row>
    <row r="1262" spans="1:17" ht="30" x14ac:dyDescent="0.25">
      <c r="A1262" s="207" t="s">
        <v>4754</v>
      </c>
      <c r="B1262" s="196">
        <v>30722713</v>
      </c>
      <c r="C1262" s="197" t="s">
        <v>984</v>
      </c>
      <c r="D1262" s="196" t="s">
        <v>3674</v>
      </c>
      <c r="E1262" s="198"/>
      <c r="F1262" s="199">
        <f>IF(D1262 &lt;&gt; "",VLOOKUP(D1262,'Parâmetro - Portes e Uco'!$A$13:$E$54,3,0),"")</f>
        <v>208.11615658256991</v>
      </c>
      <c r="G1262" s="200">
        <v>1</v>
      </c>
      <c r="H1262" s="199">
        <f>VLOOKUP(G1262,'Parâmetro - Portes e Uco'!$B$19:$E$46,4,0)</f>
        <v>207.32</v>
      </c>
      <c r="I1262" s="196"/>
      <c r="J1262" s="202">
        <v>0</v>
      </c>
      <c r="K1262" s="202"/>
      <c r="L1262" s="203"/>
      <c r="M1262" s="204"/>
      <c r="N1262" s="199"/>
      <c r="O1262" s="201">
        <v>1</v>
      </c>
      <c r="P1262" s="199">
        <f>F1262*30%</f>
        <v>62.43484697477097</v>
      </c>
      <c r="Q1262" s="205">
        <f t="shared" si="79"/>
        <v>477.87100355734083</v>
      </c>
    </row>
    <row r="1263" spans="1:17" ht="75" x14ac:dyDescent="0.25">
      <c r="A1263" s="207" t="s">
        <v>4754</v>
      </c>
      <c r="B1263" s="196">
        <v>30722721</v>
      </c>
      <c r="C1263" s="197" t="s">
        <v>985</v>
      </c>
      <c r="D1263" s="196" t="s">
        <v>3691</v>
      </c>
      <c r="E1263" s="198"/>
      <c r="F1263" s="199">
        <f>IF(D1263 &lt;&gt; "",VLOOKUP(D1263,'Parâmetro - Portes e Uco'!$A$13:$E$54,3,0),"")</f>
        <v>377.71230242628701</v>
      </c>
      <c r="G1263" s="200">
        <v>2</v>
      </c>
      <c r="H1263" s="199">
        <f>VLOOKUP(G1263,'Parâmetro - Portes e Uco'!$B$19:$E$46,4,0)</f>
        <v>303.45</v>
      </c>
      <c r="I1263" s="196"/>
      <c r="J1263" s="202">
        <v>0</v>
      </c>
      <c r="K1263" s="202"/>
      <c r="L1263" s="203"/>
      <c r="M1263" s="204"/>
      <c r="N1263" s="199"/>
      <c r="O1263" s="201">
        <v>1</v>
      </c>
      <c r="P1263" s="199">
        <f>F1263*30%</f>
        <v>113.3136907278861</v>
      </c>
      <c r="Q1263" s="205">
        <f t="shared" si="79"/>
        <v>794.47599315417301</v>
      </c>
    </row>
    <row r="1264" spans="1:17" ht="75" x14ac:dyDescent="0.25">
      <c r="A1264" s="207" t="s">
        <v>4754</v>
      </c>
      <c r="B1264" s="196">
        <v>30722730</v>
      </c>
      <c r="C1264" s="197" t="s">
        <v>986</v>
      </c>
      <c r="D1264" s="196" t="s">
        <v>3670</v>
      </c>
      <c r="E1264" s="198"/>
      <c r="F1264" s="199">
        <f>IF(D1264 &lt;&gt; "",VLOOKUP(D1264,'Parâmetro - Portes e Uco'!$A$13:$E$54,3,0),"")</f>
        <v>238.38376255669928</v>
      </c>
      <c r="G1264" s="200">
        <v>2</v>
      </c>
      <c r="H1264" s="199">
        <f>VLOOKUP(G1264,'Parâmetro - Portes e Uco'!$B$19:$E$46,4,0)</f>
        <v>303.45</v>
      </c>
      <c r="I1264" s="196"/>
      <c r="J1264" s="202">
        <v>0</v>
      </c>
      <c r="K1264" s="202"/>
      <c r="L1264" s="203"/>
      <c r="M1264" s="204"/>
      <c r="N1264" s="199"/>
      <c r="O1264" s="201">
        <v>1</v>
      </c>
      <c r="P1264" s="199">
        <f>F1264*30%</f>
        <v>71.515128767009784</v>
      </c>
      <c r="Q1264" s="205">
        <f t="shared" si="79"/>
        <v>613.34889132370904</v>
      </c>
    </row>
    <row r="1265" spans="1:17" ht="60" x14ac:dyDescent="0.25">
      <c r="A1265" s="207" t="s">
        <v>4754</v>
      </c>
      <c r="B1265" s="196">
        <v>30722748</v>
      </c>
      <c r="C1265" s="197" t="s">
        <v>987</v>
      </c>
      <c r="D1265" s="196" t="s">
        <v>3671</v>
      </c>
      <c r="E1265" s="198"/>
      <c r="F1265" s="199">
        <f>IF(D1265 &lt;&gt; "",VLOOKUP(D1265,'Parâmetro - Portes e Uco'!$A$13:$E$54,3,0),"")</f>
        <v>407.94036013477069</v>
      </c>
      <c r="G1265" s="200">
        <v>3</v>
      </c>
      <c r="H1265" s="199">
        <f>VLOOKUP(G1265,'Parâmetro - Portes e Uco'!$B$19:$E$46,4,0)</f>
        <v>446.65</v>
      </c>
      <c r="I1265" s="196"/>
      <c r="J1265" s="202">
        <v>0</v>
      </c>
      <c r="K1265" s="202"/>
      <c r="L1265" s="203"/>
      <c r="M1265" s="204"/>
      <c r="N1265" s="199"/>
      <c r="O1265" s="201">
        <v>1</v>
      </c>
      <c r="P1265" s="199">
        <f>F1265*30%</f>
        <v>122.38210804043121</v>
      </c>
      <c r="Q1265" s="205">
        <f t="shared" si="79"/>
        <v>976.97246817520181</v>
      </c>
    </row>
    <row r="1266" spans="1:17" ht="75" x14ac:dyDescent="0.25">
      <c r="A1266" s="207" t="s">
        <v>4754</v>
      </c>
      <c r="B1266" s="196">
        <v>30722756</v>
      </c>
      <c r="C1266" s="197" t="s">
        <v>988</v>
      </c>
      <c r="D1266" s="196" t="s">
        <v>3703</v>
      </c>
      <c r="E1266" s="198"/>
      <c r="F1266" s="199">
        <f>IF(D1266 &lt;&gt; "",VLOOKUP(D1266,'Parâmetro - Portes e Uco'!$A$13:$E$54,3,0),"")</f>
        <v>3046.9697611578599</v>
      </c>
      <c r="G1266" s="200">
        <v>6</v>
      </c>
      <c r="H1266" s="199">
        <f>VLOOKUP(G1266,'Parâmetro - Portes e Uco'!$B$19:$E$46,4,0)</f>
        <v>1425.4</v>
      </c>
      <c r="I1266" s="196"/>
      <c r="J1266" s="202">
        <v>0</v>
      </c>
      <c r="K1266" s="202"/>
      <c r="L1266" s="203"/>
      <c r="M1266" s="204"/>
      <c r="N1266" s="199"/>
      <c r="O1266" s="201">
        <v>3</v>
      </c>
      <c r="P1266" s="223">
        <f>(F1266*30%)+(F1266*20%)+(F1266*20%)</f>
        <v>2132.878832810502</v>
      </c>
      <c r="Q1266" s="205">
        <f t="shared" si="79"/>
        <v>6605.248593968362</v>
      </c>
    </row>
    <row r="1267" spans="1:17" ht="45" x14ac:dyDescent="0.25">
      <c r="A1267" s="207" t="s">
        <v>4754</v>
      </c>
      <c r="B1267" s="196">
        <v>30722764</v>
      </c>
      <c r="C1267" s="197" t="s">
        <v>989</v>
      </c>
      <c r="D1267" s="196" t="s">
        <v>3675</v>
      </c>
      <c r="E1267" s="198"/>
      <c r="F1267" s="199">
        <f>IF(D1267 &lt;&gt; "",VLOOKUP(D1267,'Parâmetro - Portes e Uco'!$A$13:$E$54,3,0),"")</f>
        <v>57.305436920531527</v>
      </c>
      <c r="G1267" s="200">
        <v>1</v>
      </c>
      <c r="H1267" s="199">
        <f>VLOOKUP(G1267,'Parâmetro - Portes e Uco'!$B$19:$E$46,4,0)</f>
        <v>207.32</v>
      </c>
      <c r="I1267" s="196"/>
      <c r="J1267" s="202">
        <v>0</v>
      </c>
      <c r="K1267" s="202"/>
      <c r="L1267" s="203"/>
      <c r="M1267" s="204"/>
      <c r="N1267" s="199"/>
      <c r="O1267" s="201">
        <v>0</v>
      </c>
      <c r="P1267" s="201"/>
      <c r="Q1267" s="205">
        <f t="shared" si="79"/>
        <v>264.62543692053151</v>
      </c>
    </row>
    <row r="1268" spans="1:17" ht="60" x14ac:dyDescent="0.25">
      <c r="A1268" s="207" t="s">
        <v>4754</v>
      </c>
      <c r="B1268" s="196">
        <v>30722772</v>
      </c>
      <c r="C1268" s="197" t="s">
        <v>990</v>
      </c>
      <c r="D1268" s="196" t="s">
        <v>3670</v>
      </c>
      <c r="E1268" s="198"/>
      <c r="F1268" s="199">
        <f>IF(D1268 &lt;&gt; "",VLOOKUP(D1268,'Parâmetro - Portes e Uco'!$A$13:$E$54,3,0),"")</f>
        <v>238.38376255669928</v>
      </c>
      <c r="G1268" s="200">
        <v>1</v>
      </c>
      <c r="H1268" s="199">
        <f>VLOOKUP(G1268,'Parâmetro - Portes e Uco'!$B$19:$E$46,4,0)</f>
        <v>207.32</v>
      </c>
      <c r="I1268" s="196"/>
      <c r="J1268" s="202">
        <v>0</v>
      </c>
      <c r="K1268" s="202"/>
      <c r="L1268" s="203"/>
      <c r="M1268" s="204"/>
      <c r="N1268" s="199"/>
      <c r="O1268" s="201">
        <v>1</v>
      </c>
      <c r="P1268" s="199">
        <f>F1268*30%</f>
        <v>71.515128767009784</v>
      </c>
      <c r="Q1268" s="205">
        <f t="shared" si="79"/>
        <v>517.21889132370904</v>
      </c>
    </row>
    <row r="1269" spans="1:17" x14ac:dyDescent="0.25">
      <c r="A1269" s="207" t="s">
        <v>4754</v>
      </c>
      <c r="B1269" s="196">
        <v>30722780</v>
      </c>
      <c r="C1269" s="197" t="s">
        <v>991</v>
      </c>
      <c r="D1269" s="196" t="s">
        <v>3667</v>
      </c>
      <c r="E1269" s="198"/>
      <c r="F1269" s="199">
        <f>IF(D1269 &lt;&gt; "",VLOOKUP(D1269,'Parâmetro - Portes e Uco'!$A$13:$E$54,3,0),"")</f>
        <v>100.71624984422843</v>
      </c>
      <c r="G1269" s="200">
        <v>2</v>
      </c>
      <c r="H1269" s="199">
        <f>VLOOKUP(G1269,'Parâmetro - Portes e Uco'!$B$19:$E$46,4,0)</f>
        <v>303.45</v>
      </c>
      <c r="I1269" s="196"/>
      <c r="J1269" s="202">
        <v>0</v>
      </c>
      <c r="K1269" s="202"/>
      <c r="L1269" s="203"/>
      <c r="M1269" s="204"/>
      <c r="N1269" s="199"/>
      <c r="O1269" s="201">
        <v>1</v>
      </c>
      <c r="P1269" s="199">
        <f>F1269*30%</f>
        <v>30.214874953268527</v>
      </c>
      <c r="Q1269" s="205">
        <f t="shared" si="79"/>
        <v>434.38112479749697</v>
      </c>
    </row>
    <row r="1270" spans="1:17" ht="30" x14ac:dyDescent="0.25">
      <c r="A1270" s="207" t="s">
        <v>4754</v>
      </c>
      <c r="B1270" s="196">
        <v>30722799</v>
      </c>
      <c r="C1270" s="197" t="s">
        <v>992</v>
      </c>
      <c r="D1270" s="196" t="s">
        <v>3671</v>
      </c>
      <c r="E1270" s="198"/>
      <c r="F1270" s="199">
        <f>IF(D1270 &lt;&gt; "",VLOOKUP(D1270,'Parâmetro - Portes e Uco'!$A$13:$E$54,3,0),"")</f>
        <v>407.94036013477069</v>
      </c>
      <c r="G1270" s="200">
        <v>3</v>
      </c>
      <c r="H1270" s="199">
        <f>VLOOKUP(G1270,'Parâmetro - Portes e Uco'!$B$19:$E$46,4,0)</f>
        <v>446.65</v>
      </c>
      <c r="I1270" s="196"/>
      <c r="J1270" s="202">
        <v>0</v>
      </c>
      <c r="K1270" s="202"/>
      <c r="L1270" s="203"/>
      <c r="M1270" s="204"/>
      <c r="N1270" s="199"/>
      <c r="O1270" s="201">
        <v>2</v>
      </c>
      <c r="P1270" s="199">
        <f>(F1270*30%)+(F1270*20%)</f>
        <v>203.97018006738534</v>
      </c>
      <c r="Q1270" s="205">
        <f t="shared" si="79"/>
        <v>1058.5605402021561</v>
      </c>
    </row>
    <row r="1271" spans="1:17" ht="30" x14ac:dyDescent="0.25">
      <c r="A1271" s="207" t="s">
        <v>4754</v>
      </c>
      <c r="B1271" s="196">
        <v>30722802</v>
      </c>
      <c r="C1271" s="197" t="s">
        <v>993</v>
      </c>
      <c r="D1271" s="196" t="s">
        <v>3683</v>
      </c>
      <c r="E1271" s="198"/>
      <c r="F1271" s="199">
        <f>IF(D1271 &lt;&gt; "",VLOOKUP(D1271,'Parâmetro - Portes e Uco'!$A$13:$E$54,3,0),"")</f>
        <v>908.21273779689443</v>
      </c>
      <c r="G1271" s="200">
        <v>4</v>
      </c>
      <c r="H1271" s="199">
        <f>VLOOKUP(G1271,'Parâmetro - Portes e Uco'!$B$19:$E$46,4,0)</f>
        <v>660.37</v>
      </c>
      <c r="I1271" s="196"/>
      <c r="J1271" s="202">
        <v>0</v>
      </c>
      <c r="K1271" s="202"/>
      <c r="L1271" s="203"/>
      <c r="M1271" s="204"/>
      <c r="N1271" s="199"/>
      <c r="O1271" s="201">
        <v>2</v>
      </c>
      <c r="P1271" s="199">
        <f>(F1271*30%)+(F1271*20%)</f>
        <v>454.10636889844722</v>
      </c>
      <c r="Q1271" s="205">
        <f t="shared" si="79"/>
        <v>2022.6891066953417</v>
      </c>
    </row>
    <row r="1272" spans="1:17" ht="30" x14ac:dyDescent="0.25">
      <c r="A1272" s="207" t="s">
        <v>4754</v>
      </c>
      <c r="B1272" s="196">
        <v>30722810</v>
      </c>
      <c r="C1272" s="197" t="s">
        <v>994</v>
      </c>
      <c r="D1272" s="196" t="s">
        <v>3668</v>
      </c>
      <c r="E1272" s="198"/>
      <c r="F1272" s="199">
        <f>IF(D1272 &lt;&gt; "",VLOOKUP(D1272,'Parâmetro - Portes e Uco'!$A$13:$E$54,3,0),"")</f>
        <v>162.8729406839584</v>
      </c>
      <c r="G1272" s="200">
        <v>1</v>
      </c>
      <c r="H1272" s="199">
        <f>VLOOKUP(G1272,'Parâmetro - Portes e Uco'!$B$19:$E$46,4,0)</f>
        <v>207.32</v>
      </c>
      <c r="I1272" s="196"/>
      <c r="J1272" s="202">
        <v>0</v>
      </c>
      <c r="K1272" s="202"/>
      <c r="L1272" s="203"/>
      <c r="M1272" s="204"/>
      <c r="N1272" s="199"/>
      <c r="O1272" s="201">
        <v>1</v>
      </c>
      <c r="P1272" s="199">
        <f>F1272*30%</f>
        <v>48.86188220518752</v>
      </c>
      <c r="Q1272" s="205">
        <f t="shared" si="79"/>
        <v>419.0548228891459</v>
      </c>
    </row>
    <row r="1273" spans="1:17" ht="30" x14ac:dyDescent="0.25">
      <c r="A1273" s="207" t="s">
        <v>4754</v>
      </c>
      <c r="B1273" s="196">
        <v>30722829</v>
      </c>
      <c r="C1273" s="197" t="s">
        <v>995</v>
      </c>
      <c r="D1273" s="196" t="s">
        <v>3671</v>
      </c>
      <c r="E1273" s="198"/>
      <c r="F1273" s="199">
        <f>IF(D1273 &lt;&gt; "",VLOOKUP(D1273,'Parâmetro - Portes e Uco'!$A$13:$E$54,3,0),"")</f>
        <v>407.94036013477069</v>
      </c>
      <c r="G1273" s="200">
        <v>3</v>
      </c>
      <c r="H1273" s="199">
        <f>VLOOKUP(G1273,'Parâmetro - Portes e Uco'!$B$19:$E$46,4,0)</f>
        <v>446.65</v>
      </c>
      <c r="I1273" s="196"/>
      <c r="J1273" s="202">
        <v>0</v>
      </c>
      <c r="K1273" s="202"/>
      <c r="L1273" s="203"/>
      <c r="M1273" s="204"/>
      <c r="N1273" s="199"/>
      <c r="O1273" s="201">
        <v>1</v>
      </c>
      <c r="P1273" s="199">
        <f>F1273*30%</f>
        <v>122.38210804043121</v>
      </c>
      <c r="Q1273" s="205">
        <f t="shared" si="79"/>
        <v>976.97246817520181</v>
      </c>
    </row>
    <row r="1274" spans="1:17" ht="30" x14ac:dyDescent="0.25">
      <c r="A1274" s="207" t="s">
        <v>4754</v>
      </c>
      <c r="B1274" s="196">
        <v>30722845</v>
      </c>
      <c r="C1274" s="197" t="s">
        <v>996</v>
      </c>
      <c r="D1274" s="196" t="s">
        <v>3688</v>
      </c>
      <c r="E1274" s="198"/>
      <c r="F1274" s="199">
        <f>IF(D1274 &lt;&gt; "",VLOOKUP(D1274,'Parâmetro - Portes e Uco'!$A$13:$E$54,3,0),"")</f>
        <v>1024.0627906281875</v>
      </c>
      <c r="G1274" s="200">
        <v>4</v>
      </c>
      <c r="H1274" s="199">
        <f>VLOOKUP(G1274,'Parâmetro - Portes e Uco'!$B$19:$E$46,4,0)</f>
        <v>660.37</v>
      </c>
      <c r="I1274" s="196"/>
      <c r="J1274" s="202">
        <v>0</v>
      </c>
      <c r="K1274" s="202"/>
      <c r="L1274" s="203"/>
      <c r="M1274" s="204"/>
      <c r="N1274" s="199"/>
      <c r="O1274" s="201">
        <v>2</v>
      </c>
      <c r="P1274" s="199">
        <f>(F1274*30%)+(F1274*20%)</f>
        <v>512.03139531409374</v>
      </c>
      <c r="Q1274" s="205">
        <f t="shared" si="79"/>
        <v>2196.4641859422809</v>
      </c>
    </row>
    <row r="1275" spans="1:17" ht="45" x14ac:dyDescent="0.25">
      <c r="A1275" s="207" t="s">
        <v>4754</v>
      </c>
      <c r="B1275" s="196">
        <v>30722853</v>
      </c>
      <c r="C1275" s="197" t="s">
        <v>997</v>
      </c>
      <c r="D1275" s="196" t="s">
        <v>3687</v>
      </c>
      <c r="E1275" s="198"/>
      <c r="F1275" s="199">
        <f>IF(D1275 &lt;&gt; "",VLOOKUP(D1275,'Parâmetro - Portes e Uco'!$A$13:$E$54,3,0),"")</f>
        <v>1119.7564107354196</v>
      </c>
      <c r="G1275" s="200">
        <v>4</v>
      </c>
      <c r="H1275" s="199">
        <f>VLOOKUP(G1275,'Parâmetro - Portes e Uco'!$B$19:$E$46,4,0)</f>
        <v>660.37</v>
      </c>
      <c r="I1275" s="196"/>
      <c r="J1275" s="202">
        <v>0</v>
      </c>
      <c r="K1275" s="202"/>
      <c r="L1275" s="203"/>
      <c r="M1275" s="204"/>
      <c r="N1275" s="199"/>
      <c r="O1275" s="201">
        <v>1</v>
      </c>
      <c r="P1275" s="199">
        <f>F1275*30%</f>
        <v>335.92692322062589</v>
      </c>
      <c r="Q1275" s="205">
        <f t="shared" si="79"/>
        <v>2116.0533339560452</v>
      </c>
    </row>
    <row r="1276" spans="1:17" ht="60" x14ac:dyDescent="0.25">
      <c r="A1276" s="207" t="s">
        <v>4754</v>
      </c>
      <c r="B1276" s="196">
        <v>30722861</v>
      </c>
      <c r="C1276" s="197" t="s">
        <v>998</v>
      </c>
      <c r="D1276" s="196" t="s">
        <v>3688</v>
      </c>
      <c r="E1276" s="198"/>
      <c r="F1276" s="199">
        <f>IF(D1276 &lt;&gt; "",VLOOKUP(D1276,'Parâmetro - Portes e Uco'!$A$13:$E$54,3,0),"")</f>
        <v>1024.0627906281875</v>
      </c>
      <c r="G1276" s="200">
        <v>4</v>
      </c>
      <c r="H1276" s="199">
        <f>VLOOKUP(G1276,'Parâmetro - Portes e Uco'!$B$19:$E$46,4,0)</f>
        <v>660.37</v>
      </c>
      <c r="I1276" s="196"/>
      <c r="J1276" s="202">
        <v>0</v>
      </c>
      <c r="K1276" s="202"/>
      <c r="L1276" s="203"/>
      <c r="M1276" s="204"/>
      <c r="N1276" s="199"/>
      <c r="O1276" s="201">
        <v>1</v>
      </c>
      <c r="P1276" s="199">
        <f>F1276*30%</f>
        <v>307.21883718845623</v>
      </c>
      <c r="Q1276" s="205">
        <f t="shared" si="79"/>
        <v>1991.6516278166437</v>
      </c>
    </row>
    <row r="1277" spans="1:17" ht="60" x14ac:dyDescent="0.25">
      <c r="A1277" s="207" t="s">
        <v>4754</v>
      </c>
      <c r="B1277" s="196">
        <v>30722870</v>
      </c>
      <c r="C1277" s="197" t="s">
        <v>999</v>
      </c>
      <c r="D1277" s="196" t="s">
        <v>3671</v>
      </c>
      <c r="E1277" s="198"/>
      <c r="F1277" s="199">
        <f>IF(D1277 &lt;&gt; "",VLOOKUP(D1277,'Parâmetro - Portes e Uco'!$A$13:$E$54,3,0),"")</f>
        <v>407.94036013477069</v>
      </c>
      <c r="G1277" s="200">
        <v>5</v>
      </c>
      <c r="H1277" s="199">
        <f>VLOOKUP(G1277,'Parâmetro - Portes e Uco'!$B$19:$E$46,4,0)</f>
        <v>1021.47</v>
      </c>
      <c r="I1277" s="196"/>
      <c r="J1277" s="202">
        <v>0</v>
      </c>
      <c r="K1277" s="202"/>
      <c r="L1277" s="203"/>
      <c r="M1277" s="204"/>
      <c r="N1277" s="199"/>
      <c r="O1277" s="201">
        <v>2</v>
      </c>
      <c r="P1277" s="199">
        <f>(F1277*30%)+(F1277*20%)</f>
        <v>203.97018006738534</v>
      </c>
      <c r="Q1277" s="205">
        <f t="shared" si="79"/>
        <v>1633.380540202156</v>
      </c>
    </row>
    <row r="1278" spans="1:17" ht="90" x14ac:dyDescent="0.25">
      <c r="A1278" s="207" t="s">
        <v>4754</v>
      </c>
      <c r="B1278" s="196">
        <v>30722888</v>
      </c>
      <c r="C1278" s="197" t="s">
        <v>1000</v>
      </c>
      <c r="D1278" s="196" t="s">
        <v>3694</v>
      </c>
      <c r="E1278" s="198"/>
      <c r="F1278" s="199">
        <f>IF(D1278 &lt;&gt; "",VLOOKUP(D1278,'Parâmetro - Portes e Uco'!$A$13:$E$54,3,0),"")</f>
        <v>1324.5505130037554</v>
      </c>
      <c r="G1278" s="200">
        <v>5</v>
      </c>
      <c r="H1278" s="199">
        <f>VLOOKUP(G1278,'Parâmetro - Portes e Uco'!$B$19:$E$46,4,0)</f>
        <v>1021.47</v>
      </c>
      <c r="I1278" s="196"/>
      <c r="J1278" s="202">
        <v>0</v>
      </c>
      <c r="K1278" s="202"/>
      <c r="L1278" s="203"/>
      <c r="M1278" s="204"/>
      <c r="N1278" s="199"/>
      <c r="O1278" s="201">
        <v>2</v>
      </c>
      <c r="P1278" s="199">
        <f>(F1278*30%)+(F1278*20%)</f>
        <v>662.27525650187772</v>
      </c>
      <c r="Q1278" s="205">
        <f t="shared" si="79"/>
        <v>3008.2957695056334</v>
      </c>
    </row>
    <row r="1279" spans="1:17" ht="45" x14ac:dyDescent="0.25">
      <c r="A1279" s="207" t="s">
        <v>4752</v>
      </c>
      <c r="B1279" s="196">
        <v>30722900</v>
      </c>
      <c r="C1279" s="197" t="s">
        <v>4057</v>
      </c>
      <c r="D1279" s="196" t="s">
        <v>3667</v>
      </c>
      <c r="E1279" s="198">
        <v>0</v>
      </c>
      <c r="F1279" s="199">
        <f>IF(D1279 &lt;&gt; "",VLOOKUP(D1279,'Parâmetro - Portes e Uco'!$A$13:$E$54,3,0),"")</f>
        <v>100.71624984422843</v>
      </c>
      <c r="G1279" s="200"/>
      <c r="H1279" s="201"/>
      <c r="I1279" s="196"/>
      <c r="J1279" s="202">
        <v>0</v>
      </c>
      <c r="K1279" s="202"/>
      <c r="L1279" s="203"/>
      <c r="M1279" s="204"/>
      <c r="N1279" s="199"/>
      <c r="O1279" s="201" t="s">
        <v>3718</v>
      </c>
      <c r="P1279" s="201"/>
      <c r="Q1279" s="205">
        <f t="shared" si="79"/>
        <v>100.71624984422843</v>
      </c>
    </row>
    <row r="1280" spans="1:17" x14ac:dyDescent="0.25">
      <c r="A1280" s="206"/>
      <c r="B1280" s="224">
        <v>30723000</v>
      </c>
      <c r="C1280" s="316" t="s">
        <v>3823</v>
      </c>
      <c r="D1280" s="317"/>
      <c r="E1280" s="317"/>
      <c r="F1280" s="317"/>
      <c r="G1280" s="317"/>
      <c r="H1280" s="317"/>
      <c r="I1280" s="317"/>
      <c r="J1280" s="317"/>
      <c r="K1280" s="317"/>
      <c r="L1280" s="317"/>
      <c r="M1280" s="317"/>
      <c r="N1280" s="317"/>
      <c r="O1280" s="317"/>
      <c r="P1280" s="317"/>
      <c r="Q1280" s="318"/>
    </row>
    <row r="1281" spans="1:17" ht="30" x14ac:dyDescent="0.25">
      <c r="A1281" s="207" t="s">
        <v>4754</v>
      </c>
      <c r="B1281" s="196">
        <v>30723019</v>
      </c>
      <c r="C1281" s="197" t="s">
        <v>1001</v>
      </c>
      <c r="D1281" s="196" t="s">
        <v>3674</v>
      </c>
      <c r="E1281" s="198"/>
      <c r="F1281" s="199">
        <f>IF(D1281 &lt;&gt; "",VLOOKUP(D1281,'Parâmetro - Portes e Uco'!$A$13:$E$54,3,0),"")</f>
        <v>208.11615658256991</v>
      </c>
      <c r="G1281" s="200">
        <v>1</v>
      </c>
      <c r="H1281" s="199">
        <f>VLOOKUP(G1281,'Parâmetro - Portes e Uco'!$B$19:$E$46,4,0)</f>
        <v>207.32</v>
      </c>
      <c r="I1281" s="196"/>
      <c r="J1281" s="202">
        <v>0</v>
      </c>
      <c r="K1281" s="202"/>
      <c r="L1281" s="203"/>
      <c r="M1281" s="204"/>
      <c r="N1281" s="199"/>
      <c r="O1281" s="201">
        <v>1</v>
      </c>
      <c r="P1281" s="199">
        <f>F1281*30%</f>
        <v>62.43484697477097</v>
      </c>
      <c r="Q1281" s="205">
        <f t="shared" ref="Q1281:Q1288" si="80">F1281+H1281+K1281+N1281+P1281</f>
        <v>477.87100355734083</v>
      </c>
    </row>
    <row r="1282" spans="1:17" ht="45" x14ac:dyDescent="0.25">
      <c r="A1282" s="207" t="s">
        <v>4754</v>
      </c>
      <c r="B1282" s="196">
        <v>30723027</v>
      </c>
      <c r="C1282" s="197" t="s">
        <v>1002</v>
      </c>
      <c r="D1282" s="196" t="s">
        <v>3695</v>
      </c>
      <c r="E1282" s="198"/>
      <c r="F1282" s="199">
        <f>IF(D1282 &lt;&gt; "",VLOOKUP(D1282,'Parâmetro - Portes e Uco'!$A$13:$E$54,3,0),"")</f>
        <v>1685.4943507962917</v>
      </c>
      <c r="G1282" s="200">
        <v>4</v>
      </c>
      <c r="H1282" s="199">
        <f>VLOOKUP(G1282,'Parâmetro - Portes e Uco'!$B$19:$E$46,4,0)</f>
        <v>660.37</v>
      </c>
      <c r="I1282" s="196"/>
      <c r="J1282" s="202">
        <v>0</v>
      </c>
      <c r="K1282" s="202"/>
      <c r="L1282" s="203"/>
      <c r="M1282" s="204"/>
      <c r="N1282" s="199"/>
      <c r="O1282" s="201">
        <v>2</v>
      </c>
      <c r="P1282" s="199">
        <f>(F1282*30%)+(F1282*20%)</f>
        <v>842.74717539814583</v>
      </c>
      <c r="Q1282" s="205">
        <f t="shared" si="80"/>
        <v>3188.6115261944374</v>
      </c>
    </row>
    <row r="1283" spans="1:17" ht="45" x14ac:dyDescent="0.25">
      <c r="A1283" s="207" t="s">
        <v>4754</v>
      </c>
      <c r="B1283" s="196">
        <v>30723035</v>
      </c>
      <c r="C1283" s="197" t="s">
        <v>1003</v>
      </c>
      <c r="D1283" s="196" t="s">
        <v>3669</v>
      </c>
      <c r="E1283" s="198"/>
      <c r="F1283" s="199">
        <f>IF(D1283 &lt;&gt; "",VLOOKUP(D1283,'Parâmetro - Portes e Uco'!$A$13:$E$54,3,0),"")</f>
        <v>76.407249227375388</v>
      </c>
      <c r="G1283" s="200"/>
      <c r="H1283" s="201"/>
      <c r="I1283" s="196"/>
      <c r="J1283" s="202">
        <v>0</v>
      </c>
      <c r="K1283" s="202"/>
      <c r="L1283" s="203"/>
      <c r="M1283" s="204"/>
      <c r="N1283" s="199"/>
      <c r="O1283" s="201">
        <v>0</v>
      </c>
      <c r="P1283" s="201"/>
      <c r="Q1283" s="205">
        <f t="shared" si="80"/>
        <v>76.407249227375388</v>
      </c>
    </row>
    <row r="1284" spans="1:17" ht="45" x14ac:dyDescent="0.25">
      <c r="A1284" s="207" t="s">
        <v>4754</v>
      </c>
      <c r="B1284" s="196">
        <v>30723043</v>
      </c>
      <c r="C1284" s="197" t="s">
        <v>1004</v>
      </c>
      <c r="D1284" s="196" t="s">
        <v>3692</v>
      </c>
      <c r="E1284" s="198"/>
      <c r="F1284" s="199">
        <f>IF(D1284 &lt;&gt; "",VLOOKUP(D1284,'Parâmetro - Portes e Uco'!$A$13:$E$54,3,0),"")</f>
        <v>866.25202794687084</v>
      </c>
      <c r="G1284" s="200">
        <v>4</v>
      </c>
      <c r="H1284" s="199">
        <f>VLOOKUP(G1284,'Parâmetro - Portes e Uco'!$B$19:$E$46,4,0)</f>
        <v>660.37</v>
      </c>
      <c r="I1284" s="196"/>
      <c r="J1284" s="202">
        <v>0</v>
      </c>
      <c r="K1284" s="202"/>
      <c r="L1284" s="203"/>
      <c r="M1284" s="204"/>
      <c r="N1284" s="199"/>
      <c r="O1284" s="201">
        <v>2</v>
      </c>
      <c r="P1284" s="199">
        <f>(F1284*30%)+(F1284*20%)</f>
        <v>433.12601397343542</v>
      </c>
      <c r="Q1284" s="205">
        <f t="shared" si="80"/>
        <v>1959.7480419203062</v>
      </c>
    </row>
    <row r="1285" spans="1:17" ht="75" x14ac:dyDescent="0.25">
      <c r="A1285" s="207" t="s">
        <v>4754</v>
      </c>
      <c r="B1285" s="196">
        <v>30723051</v>
      </c>
      <c r="C1285" s="197" t="s">
        <v>1006</v>
      </c>
      <c r="D1285" s="196" t="s">
        <v>3685</v>
      </c>
      <c r="E1285" s="198"/>
      <c r="F1285" s="199">
        <f>IF(D1285 &lt;&gt; "",VLOOKUP(D1285,'Parâmetro - Portes e Uco'!$A$13:$E$54,3,0),"")</f>
        <v>1233.8795226335199</v>
      </c>
      <c r="G1285" s="200">
        <v>5</v>
      </c>
      <c r="H1285" s="199">
        <f>VLOOKUP(G1285,'Parâmetro - Portes e Uco'!$B$19:$E$46,4,0)</f>
        <v>1021.47</v>
      </c>
      <c r="I1285" s="196"/>
      <c r="J1285" s="202">
        <v>0</v>
      </c>
      <c r="K1285" s="202"/>
      <c r="L1285" s="203"/>
      <c r="M1285" s="204"/>
      <c r="N1285" s="199"/>
      <c r="O1285" s="201">
        <v>2</v>
      </c>
      <c r="P1285" s="199">
        <f>(F1285*30%)+(F1285*20%)</f>
        <v>616.93976131675993</v>
      </c>
      <c r="Q1285" s="205">
        <f t="shared" si="80"/>
        <v>2872.2892839502797</v>
      </c>
    </row>
    <row r="1286" spans="1:17" ht="45" x14ac:dyDescent="0.25">
      <c r="A1286" s="207" t="s">
        <v>4754</v>
      </c>
      <c r="B1286" s="196">
        <v>30723060</v>
      </c>
      <c r="C1286" s="197" t="s">
        <v>1005</v>
      </c>
      <c r="D1286" s="196" t="s">
        <v>3678</v>
      </c>
      <c r="E1286" s="198"/>
      <c r="F1286" s="199">
        <f>IF(D1286 &lt;&gt; "",VLOOKUP(D1286,'Parâmetro - Portes e Uco'!$A$13:$E$54,3,0),"")</f>
        <v>119.19847265595725</v>
      </c>
      <c r="G1286" s="200">
        <v>3</v>
      </c>
      <c r="H1286" s="199">
        <f>VLOOKUP(G1286,'Parâmetro - Portes e Uco'!$B$19:$E$46,4,0)</f>
        <v>446.65</v>
      </c>
      <c r="I1286" s="196"/>
      <c r="J1286" s="202">
        <v>0</v>
      </c>
      <c r="K1286" s="202"/>
      <c r="L1286" s="203"/>
      <c r="M1286" s="204"/>
      <c r="N1286" s="199"/>
      <c r="O1286" s="201">
        <v>0</v>
      </c>
      <c r="P1286" s="201"/>
      <c r="Q1286" s="205">
        <f t="shared" si="80"/>
        <v>565.84847265595727</v>
      </c>
    </row>
    <row r="1287" spans="1:17" ht="45" x14ac:dyDescent="0.25">
      <c r="A1287" s="207" t="s">
        <v>4754</v>
      </c>
      <c r="B1287" s="196">
        <v>30723078</v>
      </c>
      <c r="C1287" s="197" t="s">
        <v>1007</v>
      </c>
      <c r="D1287" s="196" t="s">
        <v>3692</v>
      </c>
      <c r="E1287" s="198"/>
      <c r="F1287" s="199">
        <f>IF(D1287 &lt;&gt; "",VLOOKUP(D1287,'Parâmetro - Portes e Uco'!$A$13:$E$54,3,0),"")</f>
        <v>866.25202794687084</v>
      </c>
      <c r="G1287" s="200">
        <v>3</v>
      </c>
      <c r="H1287" s="199">
        <f>VLOOKUP(G1287,'Parâmetro - Portes e Uco'!$B$19:$E$46,4,0)</f>
        <v>446.65</v>
      </c>
      <c r="I1287" s="196"/>
      <c r="J1287" s="202">
        <v>0</v>
      </c>
      <c r="K1287" s="202"/>
      <c r="L1287" s="203"/>
      <c r="M1287" s="204"/>
      <c r="N1287" s="199"/>
      <c r="O1287" s="201">
        <v>2</v>
      </c>
      <c r="P1287" s="199">
        <f>(F1287*30%)+(F1287*20%)</f>
        <v>433.12601397343542</v>
      </c>
      <c r="Q1287" s="205">
        <f t="shared" si="80"/>
        <v>1746.0280419203064</v>
      </c>
    </row>
    <row r="1288" spans="1:17" ht="45" x14ac:dyDescent="0.25">
      <c r="A1288" s="207" t="s">
        <v>4754</v>
      </c>
      <c r="B1288" s="196">
        <v>30723086</v>
      </c>
      <c r="C1288" s="197" t="s">
        <v>1008</v>
      </c>
      <c r="D1288" s="196" t="s">
        <v>3688</v>
      </c>
      <c r="E1288" s="198"/>
      <c r="F1288" s="199">
        <f>IF(D1288 &lt;&gt; "",VLOOKUP(D1288,'Parâmetro - Portes e Uco'!$A$13:$E$54,3,0),"")</f>
        <v>1024.0627906281875</v>
      </c>
      <c r="G1288" s="200">
        <v>4</v>
      </c>
      <c r="H1288" s="199">
        <f>VLOOKUP(G1288,'Parâmetro - Portes e Uco'!$B$19:$E$46,4,0)</f>
        <v>660.37</v>
      </c>
      <c r="I1288" s="196"/>
      <c r="J1288" s="202">
        <v>0</v>
      </c>
      <c r="K1288" s="202"/>
      <c r="L1288" s="203"/>
      <c r="M1288" s="204"/>
      <c r="N1288" s="199"/>
      <c r="O1288" s="201">
        <v>2</v>
      </c>
      <c r="P1288" s="199">
        <f>(F1288*30%)+(F1288*20%)</f>
        <v>512.03139531409374</v>
      </c>
      <c r="Q1288" s="205">
        <f t="shared" si="80"/>
        <v>2196.4641859422809</v>
      </c>
    </row>
    <row r="1289" spans="1:17" ht="15" customHeight="1" x14ac:dyDescent="0.25">
      <c r="A1289" s="206"/>
      <c r="B1289" s="224">
        <v>30724007</v>
      </c>
      <c r="C1289" s="316" t="s">
        <v>3824</v>
      </c>
      <c r="D1289" s="317"/>
      <c r="E1289" s="317"/>
      <c r="F1289" s="317"/>
      <c r="G1289" s="317"/>
      <c r="H1289" s="317"/>
      <c r="I1289" s="317"/>
      <c r="J1289" s="317"/>
      <c r="K1289" s="317"/>
      <c r="L1289" s="317"/>
      <c r="M1289" s="317"/>
      <c r="N1289" s="317"/>
      <c r="O1289" s="317"/>
      <c r="P1289" s="317"/>
      <c r="Q1289" s="318"/>
    </row>
    <row r="1290" spans="1:17" ht="30" x14ac:dyDescent="0.25">
      <c r="A1290" s="207" t="s">
        <v>4754</v>
      </c>
      <c r="B1290" s="196">
        <v>30724015</v>
      </c>
      <c r="C1290" s="197" t="s">
        <v>1009</v>
      </c>
      <c r="D1290" s="196" t="s">
        <v>3679</v>
      </c>
      <c r="E1290" s="198"/>
      <c r="F1290" s="199">
        <f>IF(D1290 &lt;&gt; "",VLOOKUP(D1290,'Parâmetro - Portes e Uco'!$A$13:$E$54,3,0),"")</f>
        <v>612.76082791353724</v>
      </c>
      <c r="G1290" s="200">
        <v>4</v>
      </c>
      <c r="H1290" s="199">
        <f>VLOOKUP(G1290,'Parâmetro - Portes e Uco'!$B$19:$E$46,4,0)</f>
        <v>660.37</v>
      </c>
      <c r="I1290" s="196"/>
      <c r="J1290" s="202">
        <v>0</v>
      </c>
      <c r="K1290" s="202"/>
      <c r="L1290" s="203"/>
      <c r="M1290" s="204"/>
      <c r="N1290" s="199"/>
      <c r="O1290" s="201">
        <v>1</v>
      </c>
      <c r="P1290" s="199">
        <f>F1290*30%</f>
        <v>183.82824837406116</v>
      </c>
      <c r="Q1290" s="205">
        <f t="shared" ref="Q1290:Q1296" si="81">F1290+H1290+K1290+N1290+P1290</f>
        <v>1456.9590762875985</v>
      </c>
    </row>
    <row r="1291" spans="1:17" ht="60" x14ac:dyDescent="0.25">
      <c r="A1291" s="207" t="s">
        <v>4754</v>
      </c>
      <c r="B1291" s="196">
        <v>30724023</v>
      </c>
      <c r="C1291" s="197" t="s">
        <v>1010</v>
      </c>
      <c r="D1291" s="196" t="s">
        <v>3683</v>
      </c>
      <c r="E1291" s="198"/>
      <c r="F1291" s="199">
        <f>IF(D1291 &lt;&gt; "",VLOOKUP(D1291,'Parâmetro - Portes e Uco'!$A$13:$E$54,3,0),"")</f>
        <v>908.21273779689443</v>
      </c>
      <c r="G1291" s="200">
        <v>5</v>
      </c>
      <c r="H1291" s="199">
        <f>VLOOKUP(G1291,'Parâmetro - Portes e Uco'!$B$19:$E$46,4,0)</f>
        <v>1021.47</v>
      </c>
      <c r="I1291" s="196"/>
      <c r="J1291" s="202">
        <v>0</v>
      </c>
      <c r="K1291" s="202"/>
      <c r="L1291" s="203"/>
      <c r="M1291" s="204"/>
      <c r="N1291" s="199"/>
      <c r="O1291" s="201">
        <v>1</v>
      </c>
      <c r="P1291" s="199">
        <f>F1291*30%</f>
        <v>272.46382133906832</v>
      </c>
      <c r="Q1291" s="205">
        <f t="shared" si="81"/>
        <v>2202.1465591359629</v>
      </c>
    </row>
    <row r="1292" spans="1:17" ht="45" x14ac:dyDescent="0.25">
      <c r="A1292" s="207" t="s">
        <v>4754</v>
      </c>
      <c r="B1292" s="196">
        <v>30724031</v>
      </c>
      <c r="C1292" s="197" t="s">
        <v>1011</v>
      </c>
      <c r="D1292" s="196" t="s">
        <v>3687</v>
      </c>
      <c r="E1292" s="198"/>
      <c r="F1292" s="199">
        <f>IF(D1292 &lt;&gt; "",VLOOKUP(D1292,'Parâmetro - Portes e Uco'!$A$13:$E$54,3,0),"")</f>
        <v>1119.7564107354196</v>
      </c>
      <c r="G1292" s="200">
        <v>5</v>
      </c>
      <c r="H1292" s="199">
        <f>VLOOKUP(G1292,'Parâmetro - Portes e Uco'!$B$19:$E$46,4,0)</f>
        <v>1021.47</v>
      </c>
      <c r="I1292" s="196"/>
      <c r="J1292" s="202">
        <v>0</v>
      </c>
      <c r="K1292" s="202"/>
      <c r="L1292" s="203"/>
      <c r="M1292" s="204"/>
      <c r="N1292" s="199"/>
      <c r="O1292" s="201">
        <v>2</v>
      </c>
      <c r="P1292" s="199">
        <f>(F1292*30%)+(F1292*20%)</f>
        <v>559.87820536770982</v>
      </c>
      <c r="Q1292" s="205">
        <f t="shared" si="81"/>
        <v>2701.104616103129</v>
      </c>
    </row>
    <row r="1293" spans="1:17" x14ac:dyDescent="0.25">
      <c r="A1293" s="207" t="s">
        <v>4754</v>
      </c>
      <c r="B1293" s="196">
        <v>30724040</v>
      </c>
      <c r="C1293" s="197" t="s">
        <v>1012</v>
      </c>
      <c r="D1293" s="196" t="s">
        <v>3682</v>
      </c>
      <c r="E1293" s="198"/>
      <c r="F1293" s="199">
        <f>IF(D1293 &lt;&gt; "",VLOOKUP(D1293,'Parâmetro - Portes e Uco'!$A$13:$E$54,3,0),"")</f>
        <v>802.43430995002416</v>
      </c>
      <c r="G1293" s="200">
        <v>5</v>
      </c>
      <c r="H1293" s="199">
        <f>VLOOKUP(G1293,'Parâmetro - Portes e Uco'!$B$19:$E$46,4,0)</f>
        <v>1021.47</v>
      </c>
      <c r="I1293" s="196"/>
      <c r="J1293" s="202">
        <v>0</v>
      </c>
      <c r="K1293" s="202"/>
      <c r="L1293" s="203"/>
      <c r="M1293" s="204"/>
      <c r="N1293" s="199"/>
      <c r="O1293" s="201">
        <v>1</v>
      </c>
      <c r="P1293" s="199">
        <f>F1293*30%</f>
        <v>240.73029298500722</v>
      </c>
      <c r="Q1293" s="205">
        <f t="shared" si="81"/>
        <v>2064.6346029350311</v>
      </c>
    </row>
    <row r="1294" spans="1:17" ht="60" x14ac:dyDescent="0.25">
      <c r="A1294" s="207" t="s">
        <v>4754</v>
      </c>
      <c r="B1294" s="196">
        <v>30724058</v>
      </c>
      <c r="C1294" s="197" t="s">
        <v>1013</v>
      </c>
      <c r="D1294" s="196" t="s">
        <v>3689</v>
      </c>
      <c r="E1294" s="198"/>
      <c r="F1294" s="199">
        <f>IF(D1294 &lt;&gt; "",VLOOKUP(D1294,'Parâmetro - Portes e Uco'!$A$13:$E$54,3,0),"")</f>
        <v>2027.969148532314</v>
      </c>
      <c r="G1294" s="200">
        <v>6</v>
      </c>
      <c r="H1294" s="199">
        <f>VLOOKUP(G1294,'Parâmetro - Portes e Uco'!$B$19:$E$46,4,0)</f>
        <v>1425.4</v>
      </c>
      <c r="I1294" s="196"/>
      <c r="J1294" s="202">
        <v>0</v>
      </c>
      <c r="K1294" s="202"/>
      <c r="L1294" s="203"/>
      <c r="M1294" s="204"/>
      <c r="N1294" s="199"/>
      <c r="O1294" s="201">
        <v>3</v>
      </c>
      <c r="P1294" s="223">
        <f>(F1294*30%)+(F1294*20%)+(F1294*20%)</f>
        <v>1419.57840397262</v>
      </c>
      <c r="Q1294" s="205">
        <f t="shared" si="81"/>
        <v>4872.9475525049347</v>
      </c>
    </row>
    <row r="1295" spans="1:17" ht="60" x14ac:dyDescent="0.25">
      <c r="A1295" s="207" t="s">
        <v>4754</v>
      </c>
      <c r="B1295" s="196">
        <v>30724066</v>
      </c>
      <c r="C1295" s="197" t="s">
        <v>1014</v>
      </c>
      <c r="D1295" s="196" t="s">
        <v>3687</v>
      </c>
      <c r="E1295" s="198"/>
      <c r="F1295" s="199">
        <f>IF(D1295 &lt;&gt; "",VLOOKUP(D1295,'Parâmetro - Portes e Uco'!$A$13:$E$54,3,0),"")</f>
        <v>1119.7564107354196</v>
      </c>
      <c r="G1295" s="200">
        <v>4</v>
      </c>
      <c r="H1295" s="199">
        <f>VLOOKUP(G1295,'Parâmetro - Portes e Uco'!$B$19:$E$46,4,0)</f>
        <v>660.37</v>
      </c>
      <c r="I1295" s="196"/>
      <c r="J1295" s="202">
        <v>0</v>
      </c>
      <c r="K1295" s="202"/>
      <c r="L1295" s="203"/>
      <c r="M1295" s="204"/>
      <c r="N1295" s="199"/>
      <c r="O1295" s="201">
        <v>2</v>
      </c>
      <c r="P1295" s="199">
        <f>(F1295*30%)+(F1295*20%)</f>
        <v>559.87820536770982</v>
      </c>
      <c r="Q1295" s="205">
        <f t="shared" si="81"/>
        <v>2340.0046161031296</v>
      </c>
    </row>
    <row r="1296" spans="1:17" ht="45" x14ac:dyDescent="0.25">
      <c r="A1296" s="207" t="s">
        <v>4754</v>
      </c>
      <c r="B1296" s="196">
        <v>30724074</v>
      </c>
      <c r="C1296" s="197" t="s">
        <v>1015</v>
      </c>
      <c r="D1296" s="196" t="s">
        <v>3684</v>
      </c>
      <c r="E1296" s="198"/>
      <c r="F1296" s="199">
        <f>IF(D1296 &lt;&gt; "",VLOOKUP(D1296,'Parâmetro - Portes e Uco'!$A$13:$E$54,3,0),"")</f>
        <v>963.60667521122014</v>
      </c>
      <c r="G1296" s="200">
        <v>4</v>
      </c>
      <c r="H1296" s="199">
        <f>VLOOKUP(G1296,'Parâmetro - Portes e Uco'!$B$19:$E$46,4,0)</f>
        <v>660.37</v>
      </c>
      <c r="I1296" s="196"/>
      <c r="J1296" s="202">
        <v>0</v>
      </c>
      <c r="K1296" s="202"/>
      <c r="L1296" s="203"/>
      <c r="M1296" s="204"/>
      <c r="N1296" s="199"/>
      <c r="O1296" s="201">
        <v>2</v>
      </c>
      <c r="P1296" s="199">
        <f>(F1296*30%)+(F1296*20%)</f>
        <v>481.80333760561007</v>
      </c>
      <c r="Q1296" s="205">
        <f t="shared" si="81"/>
        <v>2105.7800128168301</v>
      </c>
    </row>
    <row r="1297" spans="1:17" x14ac:dyDescent="0.25">
      <c r="A1297" s="206"/>
      <c r="B1297" s="224">
        <v>30723000</v>
      </c>
      <c r="C1297" s="316" t="s">
        <v>3823</v>
      </c>
      <c r="D1297" s="317"/>
      <c r="E1297" s="317"/>
      <c r="F1297" s="317"/>
      <c r="G1297" s="317"/>
      <c r="H1297" s="317"/>
      <c r="I1297" s="317"/>
      <c r="J1297" s="317"/>
      <c r="K1297" s="317"/>
      <c r="L1297" s="317"/>
      <c r="M1297" s="317"/>
      <c r="N1297" s="317"/>
      <c r="O1297" s="317"/>
      <c r="P1297" s="317"/>
      <c r="Q1297" s="318"/>
    </row>
    <row r="1298" spans="1:17" ht="60" x14ac:dyDescent="0.25">
      <c r="A1298" s="207" t="s">
        <v>4754</v>
      </c>
      <c r="B1298" s="196">
        <v>30724082</v>
      </c>
      <c r="C1298" s="197" t="s">
        <v>1016</v>
      </c>
      <c r="D1298" s="196" t="s">
        <v>3684</v>
      </c>
      <c r="E1298" s="198"/>
      <c r="F1298" s="199">
        <f>IF(D1298 &lt;&gt; "",VLOOKUP(D1298,'Parâmetro - Portes e Uco'!$A$13:$E$54,3,0),"")</f>
        <v>963.60667521122014</v>
      </c>
      <c r="G1298" s="200">
        <v>5</v>
      </c>
      <c r="H1298" s="199">
        <f>VLOOKUP(G1298,'Parâmetro - Portes e Uco'!$B$19:$E$46,4,0)</f>
        <v>1021.47</v>
      </c>
      <c r="I1298" s="196"/>
      <c r="J1298" s="202">
        <v>0</v>
      </c>
      <c r="K1298" s="202"/>
      <c r="L1298" s="203"/>
      <c r="M1298" s="204"/>
      <c r="N1298" s="199"/>
      <c r="O1298" s="201">
        <v>2</v>
      </c>
      <c r="P1298" s="199">
        <f>(F1298*30%)+(F1298*20%)</f>
        <v>481.80333760561007</v>
      </c>
      <c r="Q1298" s="205">
        <f t="shared" ref="Q1298:Q1318" si="82">F1298+H1298+K1298+N1298+P1298</f>
        <v>2466.8800128168305</v>
      </c>
    </row>
    <row r="1299" spans="1:17" ht="90" x14ac:dyDescent="0.25">
      <c r="A1299" s="207" t="s">
        <v>4754</v>
      </c>
      <c r="B1299" s="196">
        <v>30724090</v>
      </c>
      <c r="C1299" s="197" t="s">
        <v>1018</v>
      </c>
      <c r="D1299" s="196" t="s">
        <v>3682</v>
      </c>
      <c r="E1299" s="198"/>
      <c r="F1299" s="199">
        <f>IF(D1299 &lt;&gt; "",VLOOKUP(D1299,'Parâmetro - Portes e Uco'!$A$13:$E$54,3,0),"")</f>
        <v>802.43430995002416</v>
      </c>
      <c r="G1299" s="200">
        <v>3</v>
      </c>
      <c r="H1299" s="199">
        <f>VLOOKUP(G1299,'Parâmetro - Portes e Uco'!$B$19:$E$46,4,0)</f>
        <v>446.65</v>
      </c>
      <c r="I1299" s="196"/>
      <c r="J1299" s="202">
        <v>0</v>
      </c>
      <c r="K1299" s="202"/>
      <c r="L1299" s="203"/>
      <c r="M1299" s="204"/>
      <c r="N1299" s="199"/>
      <c r="O1299" s="201">
        <v>1</v>
      </c>
      <c r="P1299" s="199">
        <f>F1299*30%</f>
        <v>240.73029298500722</v>
      </c>
      <c r="Q1299" s="205">
        <f t="shared" si="82"/>
        <v>1489.8146029350314</v>
      </c>
    </row>
    <row r="1300" spans="1:17" ht="30" x14ac:dyDescent="0.25">
      <c r="A1300" s="207" t="s">
        <v>4754</v>
      </c>
      <c r="B1300" s="196">
        <v>30724104</v>
      </c>
      <c r="C1300" s="197" t="s">
        <v>1017</v>
      </c>
      <c r="D1300" s="196" t="s">
        <v>3699</v>
      </c>
      <c r="E1300" s="198"/>
      <c r="F1300" s="199">
        <f>IF(D1300 &lt;&gt; "",VLOOKUP(D1300,'Parâmetro - Portes e Uco'!$A$13:$E$54,3,0),"")</f>
        <v>678.22639031228584</v>
      </c>
      <c r="G1300" s="200">
        <v>2</v>
      </c>
      <c r="H1300" s="199">
        <f>VLOOKUP(G1300,'Parâmetro - Portes e Uco'!$B$19:$E$46,4,0)</f>
        <v>303.45</v>
      </c>
      <c r="I1300" s="196"/>
      <c r="J1300" s="202">
        <v>0</v>
      </c>
      <c r="K1300" s="202"/>
      <c r="L1300" s="203"/>
      <c r="M1300" s="204"/>
      <c r="N1300" s="199"/>
      <c r="O1300" s="201">
        <v>1</v>
      </c>
      <c r="P1300" s="199">
        <f>F1300*30%</f>
        <v>203.46791709368574</v>
      </c>
      <c r="Q1300" s="205">
        <f t="shared" si="82"/>
        <v>1185.1443074059716</v>
      </c>
    </row>
    <row r="1301" spans="1:17" ht="30" x14ac:dyDescent="0.25">
      <c r="A1301" s="207" t="s">
        <v>4754</v>
      </c>
      <c r="B1301" s="196">
        <v>30724112</v>
      </c>
      <c r="C1301" s="197" t="s">
        <v>1019</v>
      </c>
      <c r="D1301" s="196" t="s">
        <v>3679</v>
      </c>
      <c r="E1301" s="198"/>
      <c r="F1301" s="199">
        <f>IF(D1301 &lt;&gt; "",VLOOKUP(D1301,'Parâmetro - Portes e Uco'!$A$13:$E$54,3,0),"")</f>
        <v>612.76082791353724</v>
      </c>
      <c r="G1301" s="200">
        <v>2</v>
      </c>
      <c r="H1301" s="199">
        <f>VLOOKUP(G1301,'Parâmetro - Portes e Uco'!$B$19:$E$46,4,0)</f>
        <v>303.45</v>
      </c>
      <c r="I1301" s="196"/>
      <c r="J1301" s="202">
        <v>0</v>
      </c>
      <c r="K1301" s="202"/>
      <c r="L1301" s="203"/>
      <c r="M1301" s="204"/>
      <c r="N1301" s="199"/>
      <c r="O1301" s="201">
        <v>1</v>
      </c>
      <c r="P1301" s="199">
        <f>F1301*30%</f>
        <v>183.82824837406116</v>
      </c>
      <c r="Q1301" s="205">
        <f t="shared" si="82"/>
        <v>1100.0390762875984</v>
      </c>
    </row>
    <row r="1302" spans="1:17" ht="45" x14ac:dyDescent="0.25">
      <c r="A1302" s="207" t="s">
        <v>4754</v>
      </c>
      <c r="B1302" s="196">
        <v>30724120</v>
      </c>
      <c r="C1302" s="197" t="s">
        <v>1020</v>
      </c>
      <c r="D1302" s="196" t="s">
        <v>3688</v>
      </c>
      <c r="E1302" s="198"/>
      <c r="F1302" s="199">
        <f>IF(D1302 &lt;&gt; "",VLOOKUP(D1302,'Parâmetro - Portes e Uco'!$A$13:$E$54,3,0),"")</f>
        <v>1024.0627906281875</v>
      </c>
      <c r="G1302" s="200">
        <v>5</v>
      </c>
      <c r="H1302" s="199">
        <f>VLOOKUP(G1302,'Parâmetro - Portes e Uco'!$B$19:$E$46,4,0)</f>
        <v>1021.47</v>
      </c>
      <c r="I1302" s="196"/>
      <c r="J1302" s="202">
        <v>0</v>
      </c>
      <c r="K1302" s="202"/>
      <c r="L1302" s="203"/>
      <c r="M1302" s="204"/>
      <c r="N1302" s="199"/>
      <c r="O1302" s="201">
        <v>2</v>
      </c>
      <c r="P1302" s="199">
        <f>(F1302*30%)+(F1302*20%)</f>
        <v>512.03139531409374</v>
      </c>
      <c r="Q1302" s="205">
        <f t="shared" si="82"/>
        <v>2557.5641859422813</v>
      </c>
    </row>
    <row r="1303" spans="1:17" ht="60" x14ac:dyDescent="0.25">
      <c r="A1303" s="207" t="s">
        <v>4754</v>
      </c>
      <c r="B1303" s="196">
        <v>30724139</v>
      </c>
      <c r="C1303" s="197" t="s">
        <v>1021</v>
      </c>
      <c r="D1303" s="196" t="s">
        <v>3682</v>
      </c>
      <c r="E1303" s="198"/>
      <c r="F1303" s="199">
        <f>IF(D1303 &lt;&gt; "",VLOOKUP(D1303,'Parâmetro - Portes e Uco'!$A$13:$E$54,3,0),"")</f>
        <v>802.43430995002416</v>
      </c>
      <c r="G1303" s="200">
        <v>3</v>
      </c>
      <c r="H1303" s="199">
        <f>VLOOKUP(G1303,'Parâmetro - Portes e Uco'!$B$19:$E$46,4,0)</f>
        <v>446.65</v>
      </c>
      <c r="I1303" s="196"/>
      <c r="J1303" s="202">
        <v>0</v>
      </c>
      <c r="K1303" s="202"/>
      <c r="L1303" s="203"/>
      <c r="M1303" s="204"/>
      <c r="N1303" s="199"/>
      <c r="O1303" s="201">
        <v>1</v>
      </c>
      <c r="P1303" s="199">
        <f>F1303*30%</f>
        <v>240.73029298500722</v>
      </c>
      <c r="Q1303" s="205">
        <f t="shared" si="82"/>
        <v>1489.8146029350314</v>
      </c>
    </row>
    <row r="1304" spans="1:17" ht="60" x14ac:dyDescent="0.25">
      <c r="A1304" s="207" t="s">
        <v>4754</v>
      </c>
      <c r="B1304" s="196">
        <v>30724147</v>
      </c>
      <c r="C1304" s="197" t="s">
        <v>1022</v>
      </c>
      <c r="D1304" s="196" t="s">
        <v>3692</v>
      </c>
      <c r="E1304" s="198"/>
      <c r="F1304" s="199">
        <f>IF(D1304 &lt;&gt; "",VLOOKUP(D1304,'Parâmetro - Portes e Uco'!$A$13:$E$54,3,0),"")</f>
        <v>866.25202794687084</v>
      </c>
      <c r="G1304" s="200">
        <v>3</v>
      </c>
      <c r="H1304" s="199">
        <f>VLOOKUP(G1304,'Parâmetro - Portes e Uco'!$B$19:$E$46,4,0)</f>
        <v>446.65</v>
      </c>
      <c r="I1304" s="196"/>
      <c r="J1304" s="202">
        <v>0</v>
      </c>
      <c r="K1304" s="202"/>
      <c r="L1304" s="203"/>
      <c r="M1304" s="204"/>
      <c r="N1304" s="199"/>
      <c r="O1304" s="201">
        <v>1</v>
      </c>
      <c r="P1304" s="199">
        <f>F1304*30%</f>
        <v>259.87560838406125</v>
      </c>
      <c r="Q1304" s="205">
        <f t="shared" si="82"/>
        <v>1572.7776363309322</v>
      </c>
    </row>
    <row r="1305" spans="1:17" ht="60" x14ac:dyDescent="0.25">
      <c r="A1305" s="207" t="s">
        <v>4754</v>
      </c>
      <c r="B1305" s="196">
        <v>30724155</v>
      </c>
      <c r="C1305" s="197" t="s">
        <v>1024</v>
      </c>
      <c r="D1305" s="196" t="s">
        <v>3697</v>
      </c>
      <c r="E1305" s="198"/>
      <c r="F1305" s="199">
        <f>IF(D1305 &lt;&gt; "",VLOOKUP(D1305,'Parâmetro - Portes e Uco'!$A$13:$E$54,3,0),"")</f>
        <v>1593.1491505137235</v>
      </c>
      <c r="G1305" s="200">
        <v>5</v>
      </c>
      <c r="H1305" s="199">
        <f>VLOOKUP(G1305,'Parâmetro - Portes e Uco'!$B$19:$E$46,4,0)</f>
        <v>1021.47</v>
      </c>
      <c r="I1305" s="196"/>
      <c r="J1305" s="202">
        <v>0</v>
      </c>
      <c r="K1305" s="202"/>
      <c r="L1305" s="203"/>
      <c r="M1305" s="204"/>
      <c r="N1305" s="199"/>
      <c r="O1305" s="201">
        <v>2</v>
      </c>
      <c r="P1305" s="199">
        <f>(F1305*30%)+(F1305*20%)</f>
        <v>796.57457525686175</v>
      </c>
      <c r="Q1305" s="205">
        <f t="shared" si="82"/>
        <v>3411.1937257705854</v>
      </c>
    </row>
    <row r="1306" spans="1:17" ht="30" x14ac:dyDescent="0.25">
      <c r="A1306" s="207" t="s">
        <v>4754</v>
      </c>
      <c r="B1306" s="196">
        <v>30724163</v>
      </c>
      <c r="C1306" s="197" t="s">
        <v>1023</v>
      </c>
      <c r="D1306" s="196" t="s">
        <v>3672</v>
      </c>
      <c r="E1306" s="198"/>
      <c r="F1306" s="199">
        <f>IF(D1306 &lt;&gt; "",VLOOKUP(D1306,'Parâmetro - Portes e Uco'!$A$13:$E$54,3,0),"")</f>
        <v>350.87221280811309</v>
      </c>
      <c r="G1306" s="200">
        <v>2</v>
      </c>
      <c r="H1306" s="199">
        <f>VLOOKUP(G1306,'Parâmetro - Portes e Uco'!$B$19:$E$46,4,0)</f>
        <v>303.45</v>
      </c>
      <c r="I1306" s="196"/>
      <c r="J1306" s="202">
        <v>0</v>
      </c>
      <c r="K1306" s="202"/>
      <c r="L1306" s="203"/>
      <c r="M1306" s="204"/>
      <c r="N1306" s="199"/>
      <c r="O1306" s="201">
        <v>1</v>
      </c>
      <c r="P1306" s="199">
        <f>F1306*30%</f>
        <v>105.26166384243392</v>
      </c>
      <c r="Q1306" s="205">
        <f t="shared" si="82"/>
        <v>759.58387665054704</v>
      </c>
    </row>
    <row r="1307" spans="1:17" ht="60" x14ac:dyDescent="0.25">
      <c r="A1307" s="207" t="s">
        <v>4754</v>
      </c>
      <c r="B1307" s="196">
        <v>30724171</v>
      </c>
      <c r="C1307" s="197" t="s">
        <v>1025</v>
      </c>
      <c r="D1307" s="196" t="s">
        <v>3674</v>
      </c>
      <c r="E1307" s="198"/>
      <c r="F1307" s="199">
        <f>IF(D1307 &lt;&gt; "",VLOOKUP(D1307,'Parâmetro - Portes e Uco'!$A$13:$E$54,3,0),"")</f>
        <v>208.11615658256991</v>
      </c>
      <c r="G1307" s="200">
        <v>2</v>
      </c>
      <c r="H1307" s="199">
        <f>VLOOKUP(G1307,'Parâmetro - Portes e Uco'!$B$19:$E$46,4,0)</f>
        <v>303.45</v>
      </c>
      <c r="I1307" s="196"/>
      <c r="J1307" s="202">
        <v>0</v>
      </c>
      <c r="K1307" s="202"/>
      <c r="L1307" s="203"/>
      <c r="M1307" s="204"/>
      <c r="N1307" s="199"/>
      <c r="O1307" s="201">
        <v>1</v>
      </c>
      <c r="P1307" s="199">
        <f>F1307*30%</f>
        <v>62.43484697477097</v>
      </c>
      <c r="Q1307" s="205">
        <f t="shared" si="82"/>
        <v>574.00100355734082</v>
      </c>
    </row>
    <row r="1308" spans="1:17" ht="60" x14ac:dyDescent="0.25">
      <c r="A1308" s="207" t="s">
        <v>4754</v>
      </c>
      <c r="B1308" s="196">
        <v>30724180</v>
      </c>
      <c r="C1308" s="197" t="s">
        <v>1026</v>
      </c>
      <c r="D1308" s="196" t="s">
        <v>3688</v>
      </c>
      <c r="E1308" s="198"/>
      <c r="F1308" s="199">
        <f>IF(D1308 &lt;&gt; "",VLOOKUP(D1308,'Parâmetro - Portes e Uco'!$A$13:$E$54,3,0),"")</f>
        <v>1024.0627906281875</v>
      </c>
      <c r="G1308" s="200">
        <v>5</v>
      </c>
      <c r="H1308" s="199">
        <f>VLOOKUP(G1308,'Parâmetro - Portes e Uco'!$B$19:$E$46,4,0)</f>
        <v>1021.47</v>
      </c>
      <c r="I1308" s="196"/>
      <c r="J1308" s="202">
        <v>0</v>
      </c>
      <c r="K1308" s="202"/>
      <c r="L1308" s="203"/>
      <c r="M1308" s="204"/>
      <c r="N1308" s="199"/>
      <c r="O1308" s="201">
        <v>2</v>
      </c>
      <c r="P1308" s="199">
        <f>(F1308*30%)+(F1308*20%)</f>
        <v>512.03139531409374</v>
      </c>
      <c r="Q1308" s="205">
        <f t="shared" si="82"/>
        <v>2557.5641859422813</v>
      </c>
    </row>
    <row r="1309" spans="1:17" ht="60" x14ac:dyDescent="0.25">
      <c r="A1309" s="207" t="s">
        <v>4754</v>
      </c>
      <c r="B1309" s="196">
        <v>30724198</v>
      </c>
      <c r="C1309" s="197" t="s">
        <v>1027</v>
      </c>
      <c r="D1309" s="196" t="s">
        <v>3687</v>
      </c>
      <c r="E1309" s="198"/>
      <c r="F1309" s="199">
        <f>IF(D1309 &lt;&gt; "",VLOOKUP(D1309,'Parâmetro - Portes e Uco'!$A$13:$E$54,3,0),"")</f>
        <v>1119.7564107354196</v>
      </c>
      <c r="G1309" s="200">
        <v>5</v>
      </c>
      <c r="H1309" s="199">
        <f>VLOOKUP(G1309,'Parâmetro - Portes e Uco'!$B$19:$E$46,4,0)</f>
        <v>1021.47</v>
      </c>
      <c r="I1309" s="196"/>
      <c r="J1309" s="202">
        <v>0</v>
      </c>
      <c r="K1309" s="202"/>
      <c r="L1309" s="203"/>
      <c r="M1309" s="204"/>
      <c r="N1309" s="199"/>
      <c r="O1309" s="201">
        <v>2</v>
      </c>
      <c r="P1309" s="199">
        <f>(F1309*30%)+(F1309*20%)</f>
        <v>559.87820536770982</v>
      </c>
      <c r="Q1309" s="205">
        <f t="shared" si="82"/>
        <v>2701.104616103129</v>
      </c>
    </row>
    <row r="1310" spans="1:17" ht="60" x14ac:dyDescent="0.25">
      <c r="A1310" s="207" t="s">
        <v>4754</v>
      </c>
      <c r="B1310" s="196">
        <v>30724201</v>
      </c>
      <c r="C1310" s="197" t="s">
        <v>1028</v>
      </c>
      <c r="D1310" s="196" t="s">
        <v>3683</v>
      </c>
      <c r="E1310" s="198"/>
      <c r="F1310" s="199">
        <f>IF(D1310 &lt;&gt; "",VLOOKUP(D1310,'Parâmetro - Portes e Uco'!$A$13:$E$54,3,0),"")</f>
        <v>908.21273779689443</v>
      </c>
      <c r="G1310" s="200">
        <v>4</v>
      </c>
      <c r="H1310" s="199">
        <f>VLOOKUP(G1310,'Parâmetro - Portes e Uco'!$B$19:$E$46,4,0)</f>
        <v>660.37</v>
      </c>
      <c r="I1310" s="196"/>
      <c r="J1310" s="202">
        <v>0</v>
      </c>
      <c r="K1310" s="202"/>
      <c r="L1310" s="203"/>
      <c r="M1310" s="204"/>
      <c r="N1310" s="199"/>
      <c r="O1310" s="201">
        <v>2</v>
      </c>
      <c r="P1310" s="199">
        <f>(F1310*30%)+(F1310*20%)</f>
        <v>454.10636889844722</v>
      </c>
      <c r="Q1310" s="205">
        <f t="shared" si="82"/>
        <v>2022.6891066953417</v>
      </c>
    </row>
    <row r="1311" spans="1:17" ht="60" x14ac:dyDescent="0.25">
      <c r="A1311" s="207" t="s">
        <v>4754</v>
      </c>
      <c r="B1311" s="196">
        <v>30724210</v>
      </c>
      <c r="C1311" s="197" t="s">
        <v>1029</v>
      </c>
      <c r="D1311" s="196" t="s">
        <v>3682</v>
      </c>
      <c r="E1311" s="198"/>
      <c r="F1311" s="199">
        <f>IF(D1311 &lt;&gt; "",VLOOKUP(D1311,'Parâmetro - Portes e Uco'!$A$13:$E$54,3,0),"")</f>
        <v>802.43430995002416</v>
      </c>
      <c r="G1311" s="200">
        <v>3</v>
      </c>
      <c r="H1311" s="199">
        <f>VLOOKUP(G1311,'Parâmetro - Portes e Uco'!$B$19:$E$46,4,0)</f>
        <v>446.65</v>
      </c>
      <c r="I1311" s="196"/>
      <c r="J1311" s="202">
        <v>0</v>
      </c>
      <c r="K1311" s="202"/>
      <c r="L1311" s="203"/>
      <c r="M1311" s="204"/>
      <c r="N1311" s="199"/>
      <c r="O1311" s="201">
        <v>1</v>
      </c>
      <c r="P1311" s="199">
        <f>F1311*30%</f>
        <v>240.73029298500722</v>
      </c>
      <c r="Q1311" s="205">
        <f t="shared" si="82"/>
        <v>1489.8146029350314</v>
      </c>
    </row>
    <row r="1312" spans="1:17" ht="30" x14ac:dyDescent="0.25">
      <c r="A1312" s="207" t="s">
        <v>4754</v>
      </c>
      <c r="B1312" s="196">
        <v>30724228</v>
      </c>
      <c r="C1312" s="197" t="s">
        <v>1030</v>
      </c>
      <c r="D1312" s="196" t="s">
        <v>3682</v>
      </c>
      <c r="E1312" s="198"/>
      <c r="F1312" s="199">
        <f>IF(D1312 &lt;&gt; "",VLOOKUP(D1312,'Parâmetro - Portes e Uco'!$A$13:$E$54,3,0),"")</f>
        <v>802.43430995002416</v>
      </c>
      <c r="G1312" s="200">
        <v>5</v>
      </c>
      <c r="H1312" s="199">
        <f>VLOOKUP(G1312,'Parâmetro - Portes e Uco'!$B$19:$E$46,4,0)</f>
        <v>1021.47</v>
      </c>
      <c r="I1312" s="196"/>
      <c r="J1312" s="202">
        <v>0</v>
      </c>
      <c r="K1312" s="202"/>
      <c r="L1312" s="203"/>
      <c r="M1312" s="204"/>
      <c r="N1312" s="199"/>
      <c r="O1312" s="201">
        <v>2</v>
      </c>
      <c r="P1312" s="199">
        <f>(F1312*30%)+(F1312*20%)</f>
        <v>401.21715497501208</v>
      </c>
      <c r="Q1312" s="205">
        <f t="shared" si="82"/>
        <v>2225.121464925036</v>
      </c>
    </row>
    <row r="1313" spans="1:17" ht="75" x14ac:dyDescent="0.25">
      <c r="A1313" s="207" t="s">
        <v>4754</v>
      </c>
      <c r="B1313" s="196">
        <v>30724236</v>
      </c>
      <c r="C1313" s="197" t="s">
        <v>1031</v>
      </c>
      <c r="D1313" s="196" t="s">
        <v>3688</v>
      </c>
      <c r="E1313" s="198"/>
      <c r="F1313" s="199">
        <f>IF(D1313 &lt;&gt; "",VLOOKUP(D1313,'Parâmetro - Portes e Uco'!$A$13:$E$54,3,0),"")</f>
        <v>1024.0627906281875</v>
      </c>
      <c r="G1313" s="200">
        <v>5</v>
      </c>
      <c r="H1313" s="199">
        <f>VLOOKUP(G1313,'Parâmetro - Portes e Uco'!$B$19:$E$46,4,0)</f>
        <v>1021.47</v>
      </c>
      <c r="I1313" s="196"/>
      <c r="J1313" s="202">
        <v>0</v>
      </c>
      <c r="K1313" s="202"/>
      <c r="L1313" s="203"/>
      <c r="M1313" s="204"/>
      <c r="N1313" s="199"/>
      <c r="O1313" s="201">
        <v>2</v>
      </c>
      <c r="P1313" s="199">
        <f>(F1313*30%)+(F1313*20%)</f>
        <v>512.03139531409374</v>
      </c>
      <c r="Q1313" s="205">
        <f t="shared" si="82"/>
        <v>2557.5641859422813</v>
      </c>
    </row>
    <row r="1314" spans="1:17" ht="60" x14ac:dyDescent="0.25">
      <c r="A1314" s="207" t="s">
        <v>4754</v>
      </c>
      <c r="B1314" s="196">
        <v>30724244</v>
      </c>
      <c r="C1314" s="197" t="s">
        <v>1032</v>
      </c>
      <c r="D1314" s="196" t="s">
        <v>3684</v>
      </c>
      <c r="E1314" s="198"/>
      <c r="F1314" s="199">
        <f>IF(D1314 &lt;&gt; "",VLOOKUP(D1314,'Parâmetro - Portes e Uco'!$A$13:$E$54,3,0),"")</f>
        <v>963.60667521122014</v>
      </c>
      <c r="G1314" s="200">
        <v>5</v>
      </c>
      <c r="H1314" s="199">
        <f>VLOOKUP(G1314,'Parâmetro - Portes e Uco'!$B$19:$E$46,4,0)</f>
        <v>1021.47</v>
      </c>
      <c r="I1314" s="196"/>
      <c r="J1314" s="202">
        <v>0</v>
      </c>
      <c r="K1314" s="202"/>
      <c r="L1314" s="203"/>
      <c r="M1314" s="204"/>
      <c r="N1314" s="199"/>
      <c r="O1314" s="201">
        <v>2</v>
      </c>
      <c r="P1314" s="199">
        <f>(F1314*30%)+(F1314*20%)</f>
        <v>481.80333760561007</v>
      </c>
      <c r="Q1314" s="205">
        <f t="shared" si="82"/>
        <v>2466.8800128168305</v>
      </c>
    </row>
    <row r="1315" spans="1:17" ht="30" x14ac:dyDescent="0.25">
      <c r="A1315" s="207" t="s">
        <v>4754</v>
      </c>
      <c r="B1315" s="196">
        <v>30724252</v>
      </c>
      <c r="C1315" s="197" t="s">
        <v>1033</v>
      </c>
      <c r="D1315" s="196" t="s">
        <v>3670</v>
      </c>
      <c r="E1315" s="198"/>
      <c r="F1315" s="199">
        <f>IF(D1315 &lt;&gt; "",VLOOKUP(D1315,'Parâmetro - Portes e Uco'!$A$13:$E$54,3,0),"")</f>
        <v>238.38376255669928</v>
      </c>
      <c r="G1315" s="200">
        <v>1</v>
      </c>
      <c r="H1315" s="199">
        <f>VLOOKUP(G1315,'Parâmetro - Portes e Uco'!$B$19:$E$46,4,0)</f>
        <v>207.32</v>
      </c>
      <c r="I1315" s="196"/>
      <c r="J1315" s="202">
        <v>0</v>
      </c>
      <c r="K1315" s="202"/>
      <c r="L1315" s="203"/>
      <c r="M1315" s="204"/>
      <c r="N1315" s="199"/>
      <c r="O1315" s="201">
        <v>1</v>
      </c>
      <c r="P1315" s="199">
        <f>F1315*30%</f>
        <v>71.515128767009784</v>
      </c>
      <c r="Q1315" s="205">
        <f t="shared" si="82"/>
        <v>517.21889132370904</v>
      </c>
    </row>
    <row r="1316" spans="1:17" ht="30" x14ac:dyDescent="0.25">
      <c r="A1316" s="207" t="s">
        <v>4754</v>
      </c>
      <c r="B1316" s="196">
        <v>30724260</v>
      </c>
      <c r="C1316" s="197" t="s">
        <v>1034</v>
      </c>
      <c r="D1316" s="196" t="s">
        <v>3682</v>
      </c>
      <c r="E1316" s="198"/>
      <c r="F1316" s="199">
        <f>IF(D1316 &lt;&gt; "",VLOOKUP(D1316,'Parâmetro - Portes e Uco'!$A$13:$E$54,3,0),"")</f>
        <v>802.43430995002416</v>
      </c>
      <c r="G1316" s="200">
        <v>6</v>
      </c>
      <c r="H1316" s="199">
        <f>VLOOKUP(G1316,'Parâmetro - Portes e Uco'!$B$19:$E$46,4,0)</f>
        <v>1425.4</v>
      </c>
      <c r="I1316" s="196"/>
      <c r="J1316" s="202">
        <v>0</v>
      </c>
      <c r="K1316" s="202"/>
      <c r="L1316" s="203"/>
      <c r="M1316" s="204"/>
      <c r="N1316" s="199"/>
      <c r="O1316" s="201">
        <v>2</v>
      </c>
      <c r="P1316" s="199">
        <f>(F1316*30%)+(F1316*20%)</f>
        <v>401.21715497501208</v>
      </c>
      <c r="Q1316" s="205">
        <f t="shared" si="82"/>
        <v>2629.0514649250363</v>
      </c>
    </row>
    <row r="1317" spans="1:17" ht="60" x14ac:dyDescent="0.25">
      <c r="A1317" s="207" t="s">
        <v>4754</v>
      </c>
      <c r="B1317" s="196">
        <v>30724279</v>
      </c>
      <c r="C1317" s="197" t="s">
        <v>1035</v>
      </c>
      <c r="D1317" s="196" t="s">
        <v>3704</v>
      </c>
      <c r="E1317" s="198"/>
      <c r="F1317" s="199">
        <f>IF(D1317 &lt;&gt; "",VLOOKUP(D1317,'Parâmetro - Portes e Uco'!$A$13:$E$54,3,0),"")</f>
        <v>2101.818943247938</v>
      </c>
      <c r="G1317" s="200">
        <v>7</v>
      </c>
      <c r="H1317" s="199">
        <f>VLOOKUP(G1317,'Parâmetro - Portes e Uco'!$B$19:$E$46,4,0)</f>
        <v>2028.04</v>
      </c>
      <c r="I1317" s="196"/>
      <c r="J1317" s="202">
        <v>0</v>
      </c>
      <c r="K1317" s="202"/>
      <c r="L1317" s="203"/>
      <c r="M1317" s="204"/>
      <c r="N1317" s="199"/>
      <c r="O1317" s="201">
        <v>2</v>
      </c>
      <c r="P1317" s="199">
        <f>(F1317*30%)+(F1317*20%)</f>
        <v>1050.909471623969</v>
      </c>
      <c r="Q1317" s="205">
        <f t="shared" si="82"/>
        <v>5180.7684148719072</v>
      </c>
    </row>
    <row r="1318" spans="1:17" ht="105" x14ac:dyDescent="0.25">
      <c r="A1318" s="207" t="s">
        <v>4754</v>
      </c>
      <c r="B1318" s="196">
        <v>30724287</v>
      </c>
      <c r="C1318" s="197" t="s">
        <v>1036</v>
      </c>
      <c r="D1318" s="196" t="s">
        <v>3683</v>
      </c>
      <c r="E1318" s="198"/>
      <c r="F1318" s="199">
        <f>IF(D1318 &lt;&gt; "",VLOOKUP(D1318,'Parâmetro - Portes e Uco'!$A$13:$E$54,3,0),"")</f>
        <v>908.21273779689443</v>
      </c>
      <c r="G1318" s="200">
        <v>5</v>
      </c>
      <c r="H1318" s="199">
        <f>VLOOKUP(G1318,'Parâmetro - Portes e Uco'!$B$19:$E$46,4,0)</f>
        <v>1021.47</v>
      </c>
      <c r="I1318" s="196"/>
      <c r="J1318" s="202">
        <v>0</v>
      </c>
      <c r="K1318" s="202"/>
      <c r="L1318" s="203"/>
      <c r="M1318" s="204"/>
      <c r="N1318" s="199"/>
      <c r="O1318" s="201">
        <v>3</v>
      </c>
      <c r="P1318" s="223">
        <f>(F1318*30%)+(F1318*20%)+(F1318*20%)</f>
        <v>635.74891645782611</v>
      </c>
      <c r="Q1318" s="205">
        <f t="shared" si="82"/>
        <v>2565.4316542547203</v>
      </c>
    </row>
    <row r="1319" spans="1:17" x14ac:dyDescent="0.25">
      <c r="A1319" s="206"/>
      <c r="B1319" s="224">
        <v>30725003</v>
      </c>
      <c r="C1319" s="316" t="s">
        <v>3825</v>
      </c>
      <c r="D1319" s="317"/>
      <c r="E1319" s="317"/>
      <c r="F1319" s="317"/>
      <c r="G1319" s="317"/>
      <c r="H1319" s="317"/>
      <c r="I1319" s="317"/>
      <c r="J1319" s="317"/>
      <c r="K1319" s="317"/>
      <c r="L1319" s="317"/>
      <c r="M1319" s="317"/>
      <c r="N1319" s="317"/>
      <c r="O1319" s="317"/>
      <c r="P1319" s="317"/>
      <c r="Q1319" s="318"/>
    </row>
    <row r="1320" spans="1:17" ht="60" x14ac:dyDescent="0.25">
      <c r="A1320" s="207" t="s">
        <v>4754</v>
      </c>
      <c r="B1320" s="196">
        <v>30725011</v>
      </c>
      <c r="C1320" s="197" t="s">
        <v>1037</v>
      </c>
      <c r="D1320" s="196" t="s">
        <v>3683</v>
      </c>
      <c r="E1320" s="198"/>
      <c r="F1320" s="199">
        <f>IF(D1320 &lt;&gt; "",VLOOKUP(D1320,'Parâmetro - Portes e Uco'!$A$13:$E$54,3,0),"")</f>
        <v>908.21273779689443</v>
      </c>
      <c r="G1320" s="200">
        <v>5</v>
      </c>
      <c r="H1320" s="199">
        <f>VLOOKUP(G1320,'Parâmetro - Portes e Uco'!$B$19:$E$46,4,0)</f>
        <v>1021.47</v>
      </c>
      <c r="I1320" s="196"/>
      <c r="J1320" s="202">
        <v>0</v>
      </c>
      <c r="K1320" s="202"/>
      <c r="L1320" s="203"/>
      <c r="M1320" s="204"/>
      <c r="N1320" s="199"/>
      <c r="O1320" s="201">
        <v>2</v>
      </c>
      <c r="P1320" s="199">
        <f>(F1320*30%)+(F1320*20%)</f>
        <v>454.10636889844722</v>
      </c>
      <c r="Q1320" s="205">
        <f t="shared" ref="Q1320:Q1338" si="83">F1320+H1320+K1320+N1320+P1320</f>
        <v>2383.7891066953416</v>
      </c>
    </row>
    <row r="1321" spans="1:17" ht="30" x14ac:dyDescent="0.25">
      <c r="A1321" s="207" t="s">
        <v>4754</v>
      </c>
      <c r="B1321" s="196">
        <v>30725020</v>
      </c>
      <c r="C1321" s="197" t="s">
        <v>1038</v>
      </c>
      <c r="D1321" s="196" t="s">
        <v>3692</v>
      </c>
      <c r="E1321" s="198"/>
      <c r="F1321" s="199">
        <f>IF(D1321 &lt;&gt; "",VLOOKUP(D1321,'Parâmetro - Portes e Uco'!$A$13:$E$54,3,0),"")</f>
        <v>866.25202794687084</v>
      </c>
      <c r="G1321" s="200">
        <v>4</v>
      </c>
      <c r="H1321" s="199">
        <f>VLOOKUP(G1321,'Parâmetro - Portes e Uco'!$B$19:$E$46,4,0)</f>
        <v>660.37</v>
      </c>
      <c r="I1321" s="196"/>
      <c r="J1321" s="202">
        <v>0</v>
      </c>
      <c r="K1321" s="202"/>
      <c r="L1321" s="203"/>
      <c r="M1321" s="204"/>
      <c r="N1321" s="199"/>
      <c r="O1321" s="201">
        <v>2</v>
      </c>
      <c r="P1321" s="199">
        <f>(F1321*30%)+(F1321*20%)</f>
        <v>433.12601397343542</v>
      </c>
      <c r="Q1321" s="205">
        <f t="shared" si="83"/>
        <v>1959.7480419203062</v>
      </c>
    </row>
    <row r="1322" spans="1:17" ht="45" x14ac:dyDescent="0.25">
      <c r="A1322" s="207" t="s">
        <v>4754</v>
      </c>
      <c r="B1322" s="196">
        <v>30725038</v>
      </c>
      <c r="C1322" s="197" t="s">
        <v>1039</v>
      </c>
      <c r="D1322" s="196" t="s">
        <v>3683</v>
      </c>
      <c r="E1322" s="198"/>
      <c r="F1322" s="199">
        <f>IF(D1322 &lt;&gt; "",VLOOKUP(D1322,'Parâmetro - Portes e Uco'!$A$13:$E$54,3,0),"")</f>
        <v>908.21273779689443</v>
      </c>
      <c r="G1322" s="200">
        <v>3</v>
      </c>
      <c r="H1322" s="199">
        <f>VLOOKUP(G1322,'Parâmetro - Portes e Uco'!$B$19:$E$46,4,0)</f>
        <v>446.65</v>
      </c>
      <c r="I1322" s="196"/>
      <c r="J1322" s="202">
        <v>0</v>
      </c>
      <c r="K1322" s="202"/>
      <c r="L1322" s="203"/>
      <c r="M1322" s="204"/>
      <c r="N1322" s="199"/>
      <c r="O1322" s="201">
        <v>2</v>
      </c>
      <c r="P1322" s="199">
        <f>(F1322*30%)+(F1322*20%)</f>
        <v>454.10636889844722</v>
      </c>
      <c r="Q1322" s="205">
        <f t="shared" si="83"/>
        <v>1808.9691066953417</v>
      </c>
    </row>
    <row r="1323" spans="1:17" ht="30" x14ac:dyDescent="0.25">
      <c r="A1323" s="207" t="s">
        <v>4754</v>
      </c>
      <c r="B1323" s="196">
        <v>30725046</v>
      </c>
      <c r="C1323" s="197" t="s">
        <v>1040</v>
      </c>
      <c r="D1323" s="196" t="s">
        <v>3670</v>
      </c>
      <c r="E1323" s="198"/>
      <c r="F1323" s="199">
        <f>IF(D1323 &lt;&gt; "",VLOOKUP(D1323,'Parâmetro - Portes e Uco'!$A$13:$E$54,3,0),"")</f>
        <v>238.38376255669928</v>
      </c>
      <c r="G1323" s="200">
        <v>1</v>
      </c>
      <c r="H1323" s="199">
        <f>VLOOKUP(G1323,'Parâmetro - Portes e Uco'!$B$19:$E$46,4,0)</f>
        <v>207.32</v>
      </c>
      <c r="I1323" s="196"/>
      <c r="J1323" s="202">
        <v>0</v>
      </c>
      <c r="K1323" s="202"/>
      <c r="L1323" s="203"/>
      <c r="M1323" s="204"/>
      <c r="N1323" s="199"/>
      <c r="O1323" s="201">
        <v>1</v>
      </c>
      <c r="P1323" s="199">
        <f>F1323*30%</f>
        <v>71.515128767009784</v>
      </c>
      <c r="Q1323" s="205">
        <f t="shared" si="83"/>
        <v>517.21889132370904</v>
      </c>
    </row>
    <row r="1324" spans="1:17" ht="60" x14ac:dyDescent="0.25">
      <c r="A1324" s="207" t="s">
        <v>4754</v>
      </c>
      <c r="B1324" s="196">
        <v>30725054</v>
      </c>
      <c r="C1324" s="197" t="s">
        <v>1041</v>
      </c>
      <c r="D1324" s="196" t="s">
        <v>3683</v>
      </c>
      <c r="E1324" s="198"/>
      <c r="F1324" s="199">
        <f>IF(D1324 &lt;&gt; "",VLOOKUP(D1324,'Parâmetro - Portes e Uco'!$A$13:$E$54,3,0),"")</f>
        <v>908.21273779689443</v>
      </c>
      <c r="G1324" s="200">
        <v>4</v>
      </c>
      <c r="H1324" s="199">
        <f>VLOOKUP(G1324,'Parâmetro - Portes e Uco'!$B$19:$E$46,4,0)</f>
        <v>660.37</v>
      </c>
      <c r="I1324" s="196"/>
      <c r="J1324" s="202">
        <v>0</v>
      </c>
      <c r="K1324" s="202"/>
      <c r="L1324" s="203"/>
      <c r="M1324" s="204"/>
      <c r="N1324" s="199"/>
      <c r="O1324" s="201">
        <v>2</v>
      </c>
      <c r="P1324" s="199">
        <f>(F1324*30%)+(F1324*20%)</f>
        <v>454.10636889844722</v>
      </c>
      <c r="Q1324" s="205">
        <f t="shared" si="83"/>
        <v>2022.6891066953417</v>
      </c>
    </row>
    <row r="1325" spans="1:17" ht="45" x14ac:dyDescent="0.25">
      <c r="A1325" s="207" t="s">
        <v>4754</v>
      </c>
      <c r="B1325" s="196">
        <v>30725062</v>
      </c>
      <c r="C1325" s="197" t="s">
        <v>1042</v>
      </c>
      <c r="D1325" s="196" t="s">
        <v>3668</v>
      </c>
      <c r="E1325" s="198"/>
      <c r="F1325" s="199">
        <f>IF(D1325 &lt;&gt; "",VLOOKUP(D1325,'Parâmetro - Portes e Uco'!$A$13:$E$54,3,0),"")</f>
        <v>162.8729406839584</v>
      </c>
      <c r="G1325" s="200">
        <v>1</v>
      </c>
      <c r="H1325" s="199">
        <f>VLOOKUP(G1325,'Parâmetro - Portes e Uco'!$B$19:$E$46,4,0)</f>
        <v>207.32</v>
      </c>
      <c r="I1325" s="196"/>
      <c r="J1325" s="202">
        <v>0</v>
      </c>
      <c r="K1325" s="202"/>
      <c r="L1325" s="203"/>
      <c r="M1325" s="204"/>
      <c r="N1325" s="199"/>
      <c r="O1325" s="201">
        <v>1</v>
      </c>
      <c r="P1325" s="199">
        <f>F1325*30%</f>
        <v>48.86188220518752</v>
      </c>
      <c r="Q1325" s="205">
        <f t="shared" si="83"/>
        <v>419.0548228891459</v>
      </c>
    </row>
    <row r="1326" spans="1:17" ht="45" x14ac:dyDescent="0.25">
      <c r="A1326" s="207" t="s">
        <v>4754</v>
      </c>
      <c r="B1326" s="196">
        <v>30725070</v>
      </c>
      <c r="C1326" s="197" t="s">
        <v>1043</v>
      </c>
      <c r="D1326" s="196" t="s">
        <v>3688</v>
      </c>
      <c r="E1326" s="198"/>
      <c r="F1326" s="199">
        <f>IF(D1326 &lt;&gt; "",VLOOKUP(D1326,'Parâmetro - Portes e Uco'!$A$13:$E$54,3,0),"")</f>
        <v>1024.0627906281875</v>
      </c>
      <c r="G1326" s="200">
        <v>4</v>
      </c>
      <c r="H1326" s="199">
        <f>VLOOKUP(G1326,'Parâmetro - Portes e Uco'!$B$19:$E$46,4,0)</f>
        <v>660.37</v>
      </c>
      <c r="I1326" s="196"/>
      <c r="J1326" s="202">
        <v>0</v>
      </c>
      <c r="K1326" s="202"/>
      <c r="L1326" s="203"/>
      <c r="M1326" s="204"/>
      <c r="N1326" s="199"/>
      <c r="O1326" s="201">
        <v>2</v>
      </c>
      <c r="P1326" s="199">
        <f>(F1326*30%)+(F1326*20%)</f>
        <v>512.03139531409374</v>
      </c>
      <c r="Q1326" s="205">
        <f t="shared" si="83"/>
        <v>2196.4641859422809</v>
      </c>
    </row>
    <row r="1327" spans="1:17" ht="30" x14ac:dyDescent="0.25">
      <c r="A1327" s="207" t="s">
        <v>4754</v>
      </c>
      <c r="B1327" s="196">
        <v>30725089</v>
      </c>
      <c r="C1327" s="197" t="s">
        <v>1044</v>
      </c>
      <c r="D1327" s="196" t="s">
        <v>3692</v>
      </c>
      <c r="E1327" s="198"/>
      <c r="F1327" s="199">
        <f>IF(D1327 &lt;&gt; "",VLOOKUP(D1327,'Parâmetro - Portes e Uco'!$A$13:$E$54,3,0),"")</f>
        <v>866.25202794687084</v>
      </c>
      <c r="G1327" s="200">
        <v>4</v>
      </c>
      <c r="H1327" s="199">
        <f>VLOOKUP(G1327,'Parâmetro - Portes e Uco'!$B$19:$E$46,4,0)</f>
        <v>660.37</v>
      </c>
      <c r="I1327" s="196"/>
      <c r="J1327" s="202">
        <v>0</v>
      </c>
      <c r="K1327" s="202"/>
      <c r="L1327" s="203"/>
      <c r="M1327" s="204"/>
      <c r="N1327" s="199"/>
      <c r="O1327" s="201">
        <v>2</v>
      </c>
      <c r="P1327" s="199">
        <f>(F1327*30%)+(F1327*20%)</f>
        <v>433.12601397343542</v>
      </c>
      <c r="Q1327" s="205">
        <f t="shared" si="83"/>
        <v>1959.7480419203062</v>
      </c>
    </row>
    <row r="1328" spans="1:17" ht="45" x14ac:dyDescent="0.25">
      <c r="A1328" s="207" t="s">
        <v>4754</v>
      </c>
      <c r="B1328" s="196">
        <v>30725097</v>
      </c>
      <c r="C1328" s="197" t="s">
        <v>1045</v>
      </c>
      <c r="D1328" s="196" t="s">
        <v>3672</v>
      </c>
      <c r="E1328" s="198"/>
      <c r="F1328" s="199">
        <f>IF(D1328 &lt;&gt; "",VLOOKUP(D1328,'Parâmetro - Portes e Uco'!$A$13:$E$54,3,0),"")</f>
        <v>350.87221280811309</v>
      </c>
      <c r="G1328" s="200">
        <v>2</v>
      </c>
      <c r="H1328" s="199">
        <f>VLOOKUP(G1328,'Parâmetro - Portes e Uco'!$B$19:$E$46,4,0)</f>
        <v>303.45</v>
      </c>
      <c r="I1328" s="196"/>
      <c r="J1328" s="202">
        <v>0</v>
      </c>
      <c r="K1328" s="202"/>
      <c r="L1328" s="203"/>
      <c r="M1328" s="204"/>
      <c r="N1328" s="199"/>
      <c r="O1328" s="201">
        <v>1</v>
      </c>
      <c r="P1328" s="199">
        <f>F1328*30%</f>
        <v>105.26166384243392</v>
      </c>
      <c r="Q1328" s="205">
        <f t="shared" si="83"/>
        <v>759.58387665054704</v>
      </c>
    </row>
    <row r="1329" spans="1:17" ht="30" x14ac:dyDescent="0.25">
      <c r="A1329" s="207" t="s">
        <v>4754</v>
      </c>
      <c r="B1329" s="196">
        <v>30725100</v>
      </c>
      <c r="C1329" s="197" t="s">
        <v>1046</v>
      </c>
      <c r="D1329" s="196" t="s">
        <v>3668</v>
      </c>
      <c r="E1329" s="198"/>
      <c r="F1329" s="199">
        <f>IF(D1329 &lt;&gt; "",VLOOKUP(D1329,'Parâmetro - Portes e Uco'!$A$13:$E$54,3,0),"")</f>
        <v>162.8729406839584</v>
      </c>
      <c r="G1329" s="200"/>
      <c r="H1329" s="201"/>
      <c r="I1329" s="196"/>
      <c r="J1329" s="202">
        <v>0</v>
      </c>
      <c r="K1329" s="202"/>
      <c r="L1329" s="203"/>
      <c r="M1329" s="204"/>
      <c r="N1329" s="199"/>
      <c r="O1329" s="201">
        <v>0</v>
      </c>
      <c r="P1329" s="201"/>
      <c r="Q1329" s="205">
        <f t="shared" si="83"/>
        <v>162.8729406839584</v>
      </c>
    </row>
    <row r="1330" spans="1:17" ht="30" x14ac:dyDescent="0.25">
      <c r="A1330" s="207" t="s">
        <v>4754</v>
      </c>
      <c r="B1330" s="196">
        <v>30725119</v>
      </c>
      <c r="C1330" s="197" t="s">
        <v>1047</v>
      </c>
      <c r="D1330" s="196" t="s">
        <v>3672</v>
      </c>
      <c r="E1330" s="198"/>
      <c r="F1330" s="199">
        <f>IF(D1330 &lt;&gt; "",VLOOKUP(D1330,'Parâmetro - Portes e Uco'!$A$13:$E$54,3,0),"")</f>
        <v>350.87221280811309</v>
      </c>
      <c r="G1330" s="200">
        <v>2</v>
      </c>
      <c r="H1330" s="199">
        <f>VLOOKUP(G1330,'Parâmetro - Portes e Uco'!$B$19:$E$46,4,0)</f>
        <v>303.45</v>
      </c>
      <c r="I1330" s="196"/>
      <c r="J1330" s="202">
        <v>0</v>
      </c>
      <c r="K1330" s="202"/>
      <c r="L1330" s="203"/>
      <c r="M1330" s="204"/>
      <c r="N1330" s="199"/>
      <c r="O1330" s="201">
        <v>1</v>
      </c>
      <c r="P1330" s="199">
        <f>F1330*30%</f>
        <v>105.26166384243392</v>
      </c>
      <c r="Q1330" s="205">
        <f t="shared" si="83"/>
        <v>759.58387665054704</v>
      </c>
    </row>
    <row r="1331" spans="1:17" ht="30" x14ac:dyDescent="0.25">
      <c r="A1331" s="207" t="s">
        <v>4754</v>
      </c>
      <c r="B1331" s="196">
        <v>30725127</v>
      </c>
      <c r="C1331" s="197" t="s">
        <v>1048</v>
      </c>
      <c r="D1331" s="196" t="s">
        <v>3683</v>
      </c>
      <c r="E1331" s="198"/>
      <c r="F1331" s="199">
        <f>IF(D1331 &lt;&gt; "",VLOOKUP(D1331,'Parâmetro - Portes e Uco'!$A$13:$E$54,3,0),"")</f>
        <v>908.21273779689443</v>
      </c>
      <c r="G1331" s="200">
        <v>5</v>
      </c>
      <c r="H1331" s="199">
        <f>VLOOKUP(G1331,'Parâmetro - Portes e Uco'!$B$19:$E$46,4,0)</f>
        <v>1021.47</v>
      </c>
      <c r="I1331" s="196"/>
      <c r="J1331" s="202">
        <v>0</v>
      </c>
      <c r="K1331" s="202"/>
      <c r="L1331" s="203"/>
      <c r="M1331" s="204"/>
      <c r="N1331" s="199"/>
      <c r="O1331" s="201">
        <v>2</v>
      </c>
      <c r="P1331" s="199">
        <f>(F1331*30%)+(F1331*20%)</f>
        <v>454.10636889844722</v>
      </c>
      <c r="Q1331" s="205">
        <f t="shared" si="83"/>
        <v>2383.7891066953416</v>
      </c>
    </row>
    <row r="1332" spans="1:17" ht="90" x14ac:dyDescent="0.25">
      <c r="A1332" s="207" t="s">
        <v>4754</v>
      </c>
      <c r="B1332" s="196">
        <v>30725135</v>
      </c>
      <c r="C1332" s="197" t="s">
        <v>1049</v>
      </c>
      <c r="D1332" s="196" t="s">
        <v>3683</v>
      </c>
      <c r="E1332" s="198"/>
      <c r="F1332" s="199">
        <f>IF(D1332 &lt;&gt; "",VLOOKUP(D1332,'Parâmetro - Portes e Uco'!$A$13:$E$54,3,0),"")</f>
        <v>908.21273779689443</v>
      </c>
      <c r="G1332" s="200">
        <v>4</v>
      </c>
      <c r="H1332" s="199">
        <f>VLOOKUP(G1332,'Parâmetro - Portes e Uco'!$B$19:$E$46,4,0)</f>
        <v>660.37</v>
      </c>
      <c r="I1332" s="196"/>
      <c r="J1332" s="202">
        <v>0</v>
      </c>
      <c r="K1332" s="202"/>
      <c r="L1332" s="203"/>
      <c r="M1332" s="204"/>
      <c r="N1332" s="199"/>
      <c r="O1332" s="201">
        <v>2</v>
      </c>
      <c r="P1332" s="199">
        <f>(F1332*30%)+(F1332*20%)</f>
        <v>454.10636889844722</v>
      </c>
      <c r="Q1332" s="205">
        <f t="shared" si="83"/>
        <v>2022.6891066953417</v>
      </c>
    </row>
    <row r="1333" spans="1:17" ht="30" x14ac:dyDescent="0.25">
      <c r="A1333" s="207" t="s">
        <v>4754</v>
      </c>
      <c r="B1333" s="196">
        <v>30725143</v>
      </c>
      <c r="C1333" s="197" t="s">
        <v>1050</v>
      </c>
      <c r="D1333" s="196" t="s">
        <v>3685</v>
      </c>
      <c r="E1333" s="198"/>
      <c r="F1333" s="199">
        <f>IF(D1333 &lt;&gt; "",VLOOKUP(D1333,'Parâmetro - Portes e Uco'!$A$13:$E$54,3,0),"")</f>
        <v>1233.8795226335199</v>
      </c>
      <c r="G1333" s="200">
        <v>4</v>
      </c>
      <c r="H1333" s="199">
        <f>VLOOKUP(G1333,'Parâmetro - Portes e Uco'!$B$19:$E$46,4,0)</f>
        <v>660.37</v>
      </c>
      <c r="I1333" s="196"/>
      <c r="J1333" s="202">
        <v>0</v>
      </c>
      <c r="K1333" s="202"/>
      <c r="L1333" s="203"/>
      <c r="M1333" s="204"/>
      <c r="N1333" s="199"/>
      <c r="O1333" s="201">
        <v>2</v>
      </c>
      <c r="P1333" s="199">
        <f>(F1333*30%)+(F1333*20%)</f>
        <v>616.93976131675993</v>
      </c>
      <c r="Q1333" s="205">
        <f t="shared" si="83"/>
        <v>2511.1892839502798</v>
      </c>
    </row>
    <row r="1334" spans="1:17" ht="45" x14ac:dyDescent="0.25">
      <c r="A1334" s="207" t="s">
        <v>4754</v>
      </c>
      <c r="B1334" s="196">
        <v>30725151</v>
      </c>
      <c r="C1334" s="197" t="s">
        <v>1051</v>
      </c>
      <c r="D1334" s="196" t="s">
        <v>3685</v>
      </c>
      <c r="E1334" s="198"/>
      <c r="F1334" s="199">
        <f>IF(D1334 &lt;&gt; "",VLOOKUP(D1334,'Parâmetro - Portes e Uco'!$A$13:$E$54,3,0),"")</f>
        <v>1233.8795226335199</v>
      </c>
      <c r="G1334" s="200">
        <v>5</v>
      </c>
      <c r="H1334" s="199">
        <f>VLOOKUP(G1334,'Parâmetro - Portes e Uco'!$B$19:$E$46,4,0)</f>
        <v>1021.47</v>
      </c>
      <c r="I1334" s="196"/>
      <c r="J1334" s="202">
        <v>0</v>
      </c>
      <c r="K1334" s="202"/>
      <c r="L1334" s="203"/>
      <c r="M1334" s="204"/>
      <c r="N1334" s="199"/>
      <c r="O1334" s="201">
        <v>2</v>
      </c>
      <c r="P1334" s="199">
        <f>(F1334*30%)+(F1334*20%)</f>
        <v>616.93976131675993</v>
      </c>
      <c r="Q1334" s="205">
        <f t="shared" si="83"/>
        <v>2872.2892839502797</v>
      </c>
    </row>
    <row r="1335" spans="1:17" ht="45" x14ac:dyDescent="0.25">
      <c r="A1335" s="207" t="s">
        <v>4754</v>
      </c>
      <c r="B1335" s="196">
        <v>30725160</v>
      </c>
      <c r="C1335" s="197" t="s">
        <v>891</v>
      </c>
      <c r="D1335" s="196" t="s">
        <v>3692</v>
      </c>
      <c r="E1335" s="198"/>
      <c r="F1335" s="199">
        <f>IF(D1335 &lt;&gt; "",VLOOKUP(D1335,'Parâmetro - Portes e Uco'!$A$13:$E$54,3,0),"")</f>
        <v>866.25202794687084</v>
      </c>
      <c r="G1335" s="200">
        <v>4</v>
      </c>
      <c r="H1335" s="199">
        <f>VLOOKUP(G1335,'Parâmetro - Portes e Uco'!$B$19:$E$46,4,0)</f>
        <v>660.37</v>
      </c>
      <c r="I1335" s="196"/>
      <c r="J1335" s="202">
        <v>0</v>
      </c>
      <c r="K1335" s="202"/>
      <c r="L1335" s="203"/>
      <c r="M1335" s="204"/>
      <c r="N1335" s="199"/>
      <c r="O1335" s="201">
        <v>2</v>
      </c>
      <c r="P1335" s="199">
        <f>(F1335*30%)+(F1335*20%)</f>
        <v>433.12601397343542</v>
      </c>
      <c r="Q1335" s="205">
        <f t="shared" si="83"/>
        <v>1959.7480419203062</v>
      </c>
    </row>
    <row r="1336" spans="1:17" ht="75" x14ac:dyDescent="0.25">
      <c r="A1336" s="207" t="s">
        <v>4752</v>
      </c>
      <c r="B1336" s="196">
        <v>30725178</v>
      </c>
      <c r="C1336" s="197" t="s">
        <v>4059</v>
      </c>
      <c r="D1336" s="196" t="s">
        <v>3667</v>
      </c>
      <c r="E1336" s="198">
        <v>0</v>
      </c>
      <c r="F1336" s="199">
        <f>IF(D1336 &lt;&gt; "",VLOOKUP(D1336,'Parâmetro - Portes e Uco'!$A$13:$E$54,3,0),"")</f>
        <v>100.71624984422843</v>
      </c>
      <c r="G1336" s="200"/>
      <c r="H1336" s="201"/>
      <c r="I1336" s="196"/>
      <c r="J1336" s="202">
        <v>0</v>
      </c>
      <c r="K1336" s="202"/>
      <c r="L1336" s="203"/>
      <c r="M1336" s="204"/>
      <c r="N1336" s="199"/>
      <c r="O1336" s="201" t="s">
        <v>3718</v>
      </c>
      <c r="P1336" s="201"/>
      <c r="Q1336" s="205">
        <f t="shared" si="83"/>
        <v>100.71624984422843</v>
      </c>
    </row>
    <row r="1337" spans="1:17" ht="75" x14ac:dyDescent="0.25">
      <c r="A1337" s="207" t="s">
        <v>4752</v>
      </c>
      <c r="B1337" s="196">
        <v>30725186</v>
      </c>
      <c r="C1337" s="197" t="s">
        <v>4058</v>
      </c>
      <c r="D1337" s="196" t="s">
        <v>3667</v>
      </c>
      <c r="E1337" s="198">
        <v>0</v>
      </c>
      <c r="F1337" s="199">
        <f>IF(D1337 &lt;&gt; "",VLOOKUP(D1337,'Parâmetro - Portes e Uco'!$A$13:$E$54,3,0),"")</f>
        <v>100.71624984422843</v>
      </c>
      <c r="G1337" s="200"/>
      <c r="H1337" s="201"/>
      <c r="I1337" s="196"/>
      <c r="J1337" s="202">
        <v>0</v>
      </c>
      <c r="K1337" s="202"/>
      <c r="L1337" s="203"/>
      <c r="M1337" s="204"/>
      <c r="N1337" s="199"/>
      <c r="O1337" s="201" t="s">
        <v>3718</v>
      </c>
      <c r="P1337" s="201"/>
      <c r="Q1337" s="205">
        <f t="shared" si="83"/>
        <v>100.71624984422843</v>
      </c>
    </row>
    <row r="1338" spans="1:17" ht="45" x14ac:dyDescent="0.25">
      <c r="A1338" s="207" t="s">
        <v>4752</v>
      </c>
      <c r="B1338" s="196">
        <v>30725208</v>
      </c>
      <c r="C1338" s="197" t="s">
        <v>4045</v>
      </c>
      <c r="D1338" s="196" t="s">
        <v>3667</v>
      </c>
      <c r="E1338" s="198">
        <v>0</v>
      </c>
      <c r="F1338" s="199">
        <f>IF(D1338 &lt;&gt; "",VLOOKUP(D1338,'Parâmetro - Portes e Uco'!$A$13:$E$54,3,0),"")</f>
        <v>100.71624984422843</v>
      </c>
      <c r="G1338" s="200"/>
      <c r="H1338" s="201"/>
      <c r="I1338" s="196"/>
      <c r="J1338" s="202">
        <v>0</v>
      </c>
      <c r="K1338" s="202"/>
      <c r="L1338" s="203"/>
      <c r="M1338" s="204"/>
      <c r="N1338" s="199"/>
      <c r="O1338" s="201" t="s">
        <v>3718</v>
      </c>
      <c r="P1338" s="201"/>
      <c r="Q1338" s="205">
        <f t="shared" si="83"/>
        <v>100.71624984422843</v>
      </c>
    </row>
    <row r="1339" spans="1:17" x14ac:dyDescent="0.25">
      <c r="A1339" s="206"/>
      <c r="B1339" s="224">
        <v>30726000</v>
      </c>
      <c r="C1339" s="316" t="s">
        <v>3826</v>
      </c>
      <c r="D1339" s="317"/>
      <c r="E1339" s="317"/>
      <c r="F1339" s="317"/>
      <c r="G1339" s="317"/>
      <c r="H1339" s="317"/>
      <c r="I1339" s="317"/>
      <c r="J1339" s="317"/>
      <c r="K1339" s="317"/>
      <c r="L1339" s="317"/>
      <c r="M1339" s="317"/>
      <c r="N1339" s="317"/>
      <c r="O1339" s="317"/>
      <c r="P1339" s="317"/>
      <c r="Q1339" s="318"/>
    </row>
    <row r="1340" spans="1:17" ht="30" x14ac:dyDescent="0.25">
      <c r="A1340" s="207" t="s">
        <v>4754</v>
      </c>
      <c r="B1340" s="196">
        <v>30726018</v>
      </c>
      <c r="C1340" s="197" t="s">
        <v>1052</v>
      </c>
      <c r="D1340" s="196" t="s">
        <v>3679</v>
      </c>
      <c r="E1340" s="198"/>
      <c r="F1340" s="199">
        <f>IF(D1340 &lt;&gt; "",VLOOKUP(D1340,'Parâmetro - Portes e Uco'!$A$13:$E$54,3,0),"")</f>
        <v>612.76082791353724</v>
      </c>
      <c r="G1340" s="200">
        <v>3</v>
      </c>
      <c r="H1340" s="199">
        <f>VLOOKUP(G1340,'Parâmetro - Portes e Uco'!$B$19:$E$46,4,0)</f>
        <v>446.65</v>
      </c>
      <c r="I1340" s="196"/>
      <c r="J1340" s="202">
        <v>0</v>
      </c>
      <c r="K1340" s="202"/>
      <c r="L1340" s="203"/>
      <c r="M1340" s="204"/>
      <c r="N1340" s="199"/>
      <c r="O1340" s="201">
        <v>1</v>
      </c>
      <c r="P1340" s="199">
        <f>F1340*30%</f>
        <v>183.82824837406116</v>
      </c>
      <c r="Q1340" s="205">
        <f t="shared" ref="Q1340:Q1368" si="84">F1340+H1340+K1340+N1340+P1340</f>
        <v>1243.2390762875982</v>
      </c>
    </row>
    <row r="1341" spans="1:17" ht="30" x14ac:dyDescent="0.25">
      <c r="A1341" s="207" t="s">
        <v>4754</v>
      </c>
      <c r="B1341" s="196">
        <v>30726026</v>
      </c>
      <c r="C1341" s="197" t="s">
        <v>1053</v>
      </c>
      <c r="D1341" s="196" t="s">
        <v>3692</v>
      </c>
      <c r="E1341" s="198"/>
      <c r="F1341" s="199">
        <f>IF(D1341 &lt;&gt; "",VLOOKUP(D1341,'Parâmetro - Portes e Uco'!$A$13:$E$54,3,0),"")</f>
        <v>866.25202794687084</v>
      </c>
      <c r="G1341" s="200">
        <v>4</v>
      </c>
      <c r="H1341" s="199">
        <f>VLOOKUP(G1341,'Parâmetro - Portes e Uco'!$B$19:$E$46,4,0)</f>
        <v>660.37</v>
      </c>
      <c r="I1341" s="196"/>
      <c r="J1341" s="202">
        <v>0</v>
      </c>
      <c r="K1341" s="202"/>
      <c r="L1341" s="203"/>
      <c r="M1341" s="204"/>
      <c r="N1341" s="199"/>
      <c r="O1341" s="201">
        <v>2</v>
      </c>
      <c r="P1341" s="199">
        <f>(F1341*30%)+(F1341*20%)</f>
        <v>433.12601397343542</v>
      </c>
      <c r="Q1341" s="205">
        <f t="shared" si="84"/>
        <v>1959.7480419203062</v>
      </c>
    </row>
    <row r="1342" spans="1:17" ht="45" x14ac:dyDescent="0.25">
      <c r="A1342" s="207" t="s">
        <v>4754</v>
      </c>
      <c r="B1342" s="196">
        <v>30726034</v>
      </c>
      <c r="C1342" s="197" t="s">
        <v>1054</v>
      </c>
      <c r="D1342" s="196" t="s">
        <v>3693</v>
      </c>
      <c r="E1342" s="198"/>
      <c r="F1342" s="199">
        <f>IF(D1342 &lt;&gt; "",VLOOKUP(D1342,'Parâmetro - Portes e Uco'!$A$13:$E$54,3,0),"")</f>
        <v>1435.3515705876223</v>
      </c>
      <c r="G1342" s="200">
        <v>6</v>
      </c>
      <c r="H1342" s="199">
        <f>VLOOKUP(G1342,'Parâmetro - Portes e Uco'!$B$19:$E$46,4,0)</f>
        <v>1425.4</v>
      </c>
      <c r="I1342" s="196"/>
      <c r="J1342" s="202">
        <v>0</v>
      </c>
      <c r="K1342" s="202"/>
      <c r="L1342" s="203"/>
      <c r="M1342" s="204"/>
      <c r="N1342" s="199"/>
      <c r="O1342" s="201">
        <v>2</v>
      </c>
      <c r="P1342" s="199">
        <f>(F1342*30%)+(F1342*20%)</f>
        <v>717.67578529381115</v>
      </c>
      <c r="Q1342" s="205">
        <f t="shared" si="84"/>
        <v>3578.4273558814334</v>
      </c>
    </row>
    <row r="1343" spans="1:17" ht="30" x14ac:dyDescent="0.25">
      <c r="A1343" s="207" t="s">
        <v>4754</v>
      </c>
      <c r="B1343" s="196">
        <v>30726042</v>
      </c>
      <c r="C1343" s="197" t="s">
        <v>899</v>
      </c>
      <c r="D1343" s="196" t="s">
        <v>3679</v>
      </c>
      <c r="E1343" s="198"/>
      <c r="F1343" s="199">
        <f>IF(D1343 &lt;&gt; "",VLOOKUP(D1343,'Parâmetro - Portes e Uco'!$A$13:$E$54,3,0),"")</f>
        <v>612.76082791353724</v>
      </c>
      <c r="G1343" s="200">
        <v>2</v>
      </c>
      <c r="H1343" s="199">
        <f>VLOOKUP(G1343,'Parâmetro - Portes e Uco'!$B$19:$E$46,4,0)</f>
        <v>303.45</v>
      </c>
      <c r="I1343" s="196"/>
      <c r="J1343" s="202">
        <v>0</v>
      </c>
      <c r="K1343" s="202"/>
      <c r="L1343" s="203"/>
      <c r="M1343" s="204"/>
      <c r="N1343" s="199"/>
      <c r="O1343" s="201">
        <v>1</v>
      </c>
      <c r="P1343" s="199">
        <f>F1343*30%</f>
        <v>183.82824837406116</v>
      </c>
      <c r="Q1343" s="205">
        <f t="shared" si="84"/>
        <v>1100.0390762875984</v>
      </c>
    </row>
    <row r="1344" spans="1:17" ht="30" x14ac:dyDescent="0.25">
      <c r="A1344" s="207" t="s">
        <v>4754</v>
      </c>
      <c r="B1344" s="196">
        <v>30726050</v>
      </c>
      <c r="C1344" s="197" t="s">
        <v>1055</v>
      </c>
      <c r="D1344" s="196" t="s">
        <v>3670</v>
      </c>
      <c r="E1344" s="198"/>
      <c r="F1344" s="199">
        <f>IF(D1344 &lt;&gt; "",VLOOKUP(D1344,'Parâmetro - Portes e Uco'!$A$13:$E$54,3,0),"")</f>
        <v>238.38376255669928</v>
      </c>
      <c r="G1344" s="200">
        <v>2</v>
      </c>
      <c r="H1344" s="199">
        <f>VLOOKUP(G1344,'Parâmetro - Portes e Uco'!$B$19:$E$46,4,0)</f>
        <v>303.45</v>
      </c>
      <c r="I1344" s="196"/>
      <c r="J1344" s="202">
        <v>0</v>
      </c>
      <c r="K1344" s="202"/>
      <c r="L1344" s="203"/>
      <c r="M1344" s="204"/>
      <c r="N1344" s="199"/>
      <c r="O1344" s="201">
        <v>1</v>
      </c>
      <c r="P1344" s="199">
        <f>F1344*30%</f>
        <v>71.515128767009784</v>
      </c>
      <c r="Q1344" s="205">
        <f t="shared" si="84"/>
        <v>613.34889132370904</v>
      </c>
    </row>
    <row r="1345" spans="1:17" ht="30" x14ac:dyDescent="0.25">
      <c r="A1345" s="207" t="s">
        <v>4754</v>
      </c>
      <c r="B1345" s="196">
        <v>30726069</v>
      </c>
      <c r="C1345" s="197" t="s">
        <v>1056</v>
      </c>
      <c r="D1345" s="196" t="s">
        <v>3683</v>
      </c>
      <c r="E1345" s="198"/>
      <c r="F1345" s="199">
        <f>IF(D1345 &lt;&gt; "",VLOOKUP(D1345,'Parâmetro - Portes e Uco'!$A$13:$E$54,3,0),"")</f>
        <v>908.21273779689443</v>
      </c>
      <c r="G1345" s="200">
        <v>3</v>
      </c>
      <c r="H1345" s="199">
        <f>VLOOKUP(G1345,'Parâmetro - Portes e Uco'!$B$19:$E$46,4,0)</f>
        <v>446.65</v>
      </c>
      <c r="I1345" s="196"/>
      <c r="J1345" s="202">
        <v>0</v>
      </c>
      <c r="K1345" s="202"/>
      <c r="L1345" s="203"/>
      <c r="M1345" s="204"/>
      <c r="N1345" s="199"/>
      <c r="O1345" s="201">
        <v>2</v>
      </c>
      <c r="P1345" s="199">
        <f>(F1345*30%)+(F1345*20%)</f>
        <v>454.10636889844722</v>
      </c>
      <c r="Q1345" s="205">
        <f t="shared" si="84"/>
        <v>1808.9691066953417</v>
      </c>
    </row>
    <row r="1346" spans="1:17" ht="30" x14ac:dyDescent="0.25">
      <c r="A1346" s="207" t="s">
        <v>4754</v>
      </c>
      <c r="B1346" s="196">
        <v>30726077</v>
      </c>
      <c r="C1346" s="197" t="s">
        <v>1057</v>
      </c>
      <c r="D1346" s="196" t="s">
        <v>3692</v>
      </c>
      <c r="E1346" s="198"/>
      <c r="F1346" s="199">
        <f>IF(D1346 &lt;&gt; "",VLOOKUP(D1346,'Parâmetro - Portes e Uco'!$A$13:$E$54,3,0),"")</f>
        <v>866.25202794687084</v>
      </c>
      <c r="G1346" s="200">
        <v>3</v>
      </c>
      <c r="H1346" s="199">
        <f>VLOOKUP(G1346,'Parâmetro - Portes e Uco'!$B$19:$E$46,4,0)</f>
        <v>446.65</v>
      </c>
      <c r="I1346" s="196"/>
      <c r="J1346" s="202">
        <v>0</v>
      </c>
      <c r="K1346" s="202"/>
      <c r="L1346" s="203"/>
      <c r="M1346" s="204"/>
      <c r="N1346" s="199"/>
      <c r="O1346" s="201">
        <v>1</v>
      </c>
      <c r="P1346" s="199">
        <f>F1346*30%</f>
        <v>259.87560838406125</v>
      </c>
      <c r="Q1346" s="205">
        <f t="shared" si="84"/>
        <v>1572.7776363309322</v>
      </c>
    </row>
    <row r="1347" spans="1:17" ht="30" x14ac:dyDescent="0.25">
      <c r="A1347" s="207" t="s">
        <v>4754</v>
      </c>
      <c r="B1347" s="196">
        <v>30726085</v>
      </c>
      <c r="C1347" s="197" t="s">
        <v>1058</v>
      </c>
      <c r="D1347" s="196" t="s">
        <v>3678</v>
      </c>
      <c r="E1347" s="198"/>
      <c r="F1347" s="199">
        <f>IF(D1347 &lt;&gt; "",VLOOKUP(D1347,'Parâmetro - Portes e Uco'!$A$13:$E$54,3,0),"")</f>
        <v>119.19847265595725</v>
      </c>
      <c r="G1347" s="200"/>
      <c r="H1347" s="201"/>
      <c r="I1347" s="196"/>
      <c r="J1347" s="202">
        <v>0</v>
      </c>
      <c r="K1347" s="202"/>
      <c r="L1347" s="203"/>
      <c r="M1347" s="204"/>
      <c r="N1347" s="199"/>
      <c r="O1347" s="201">
        <v>0</v>
      </c>
      <c r="P1347" s="201"/>
      <c r="Q1347" s="205">
        <f t="shared" si="84"/>
        <v>119.19847265595725</v>
      </c>
    </row>
    <row r="1348" spans="1:17" ht="60" x14ac:dyDescent="0.25">
      <c r="A1348" s="207" t="s">
        <v>4754</v>
      </c>
      <c r="B1348" s="196">
        <v>30726093</v>
      </c>
      <c r="C1348" s="197" t="s">
        <v>1060</v>
      </c>
      <c r="D1348" s="196" t="s">
        <v>3668</v>
      </c>
      <c r="E1348" s="198"/>
      <c r="F1348" s="199">
        <f>IF(D1348 &lt;&gt; "",VLOOKUP(D1348,'Parâmetro - Portes e Uco'!$A$13:$E$54,3,0),"")</f>
        <v>162.8729406839584</v>
      </c>
      <c r="G1348" s="200">
        <v>1</v>
      </c>
      <c r="H1348" s="199">
        <f>VLOOKUP(G1348,'Parâmetro - Portes e Uco'!$B$19:$E$46,4,0)</f>
        <v>207.32</v>
      </c>
      <c r="I1348" s="196"/>
      <c r="J1348" s="202">
        <v>0</v>
      </c>
      <c r="K1348" s="202"/>
      <c r="L1348" s="203"/>
      <c r="M1348" s="204"/>
      <c r="N1348" s="199"/>
      <c r="O1348" s="201">
        <v>1</v>
      </c>
      <c r="P1348" s="199">
        <f>F1348*30%</f>
        <v>48.86188220518752</v>
      </c>
      <c r="Q1348" s="205">
        <f t="shared" si="84"/>
        <v>419.0548228891459</v>
      </c>
    </row>
    <row r="1349" spans="1:17" ht="45" x14ac:dyDescent="0.25">
      <c r="A1349" s="207" t="s">
        <v>4754</v>
      </c>
      <c r="B1349" s="196">
        <v>30726107</v>
      </c>
      <c r="C1349" s="197" t="s">
        <v>1059</v>
      </c>
      <c r="D1349" s="196" t="s">
        <v>3699</v>
      </c>
      <c r="E1349" s="198"/>
      <c r="F1349" s="199">
        <f>IF(D1349 &lt;&gt; "",VLOOKUP(D1349,'Parâmetro - Portes e Uco'!$A$13:$E$54,3,0),"")</f>
        <v>678.22639031228584</v>
      </c>
      <c r="G1349" s="200">
        <v>3</v>
      </c>
      <c r="H1349" s="199">
        <f>VLOOKUP(G1349,'Parâmetro - Portes e Uco'!$B$19:$E$46,4,0)</f>
        <v>446.65</v>
      </c>
      <c r="I1349" s="196"/>
      <c r="J1349" s="202">
        <v>0</v>
      </c>
      <c r="K1349" s="202"/>
      <c r="L1349" s="203"/>
      <c r="M1349" s="204"/>
      <c r="N1349" s="199"/>
      <c r="O1349" s="201">
        <v>1</v>
      </c>
      <c r="P1349" s="199">
        <f>F1349*30%</f>
        <v>203.46791709368574</v>
      </c>
      <c r="Q1349" s="205">
        <f t="shared" si="84"/>
        <v>1328.3443074059714</v>
      </c>
    </row>
    <row r="1350" spans="1:17" ht="45" x14ac:dyDescent="0.25">
      <c r="A1350" s="207" t="s">
        <v>4754</v>
      </c>
      <c r="B1350" s="196">
        <v>30726115</v>
      </c>
      <c r="C1350" s="197" t="s">
        <v>1061</v>
      </c>
      <c r="D1350" s="196" t="s">
        <v>3678</v>
      </c>
      <c r="E1350" s="198"/>
      <c r="F1350" s="199">
        <f>IF(D1350 &lt;&gt; "",VLOOKUP(D1350,'Parâmetro - Portes e Uco'!$A$13:$E$54,3,0),"")</f>
        <v>119.19847265595725</v>
      </c>
      <c r="G1350" s="200">
        <v>2</v>
      </c>
      <c r="H1350" s="199">
        <f>VLOOKUP(G1350,'Parâmetro - Portes e Uco'!$B$19:$E$46,4,0)</f>
        <v>303.45</v>
      </c>
      <c r="I1350" s="196"/>
      <c r="J1350" s="202">
        <v>0</v>
      </c>
      <c r="K1350" s="202"/>
      <c r="L1350" s="203"/>
      <c r="M1350" s="204"/>
      <c r="N1350" s="199"/>
      <c r="O1350" s="201">
        <v>1</v>
      </c>
      <c r="P1350" s="199">
        <f>F1350*30%</f>
        <v>35.759541796787175</v>
      </c>
      <c r="Q1350" s="205">
        <f t="shared" si="84"/>
        <v>458.4080144527444</v>
      </c>
    </row>
    <row r="1351" spans="1:17" ht="45" x14ac:dyDescent="0.25">
      <c r="A1351" s="207" t="s">
        <v>4754</v>
      </c>
      <c r="B1351" s="196">
        <v>30726123</v>
      </c>
      <c r="C1351" s="197" t="s">
        <v>1062</v>
      </c>
      <c r="D1351" s="196" t="s">
        <v>3683</v>
      </c>
      <c r="E1351" s="198"/>
      <c r="F1351" s="199">
        <f>IF(D1351 &lt;&gt; "",VLOOKUP(D1351,'Parâmetro - Portes e Uco'!$A$13:$E$54,3,0),"")</f>
        <v>908.21273779689443</v>
      </c>
      <c r="G1351" s="200">
        <v>3</v>
      </c>
      <c r="H1351" s="199">
        <f>VLOOKUP(G1351,'Parâmetro - Portes e Uco'!$B$19:$E$46,4,0)</f>
        <v>446.65</v>
      </c>
      <c r="I1351" s="196"/>
      <c r="J1351" s="202">
        <v>0</v>
      </c>
      <c r="K1351" s="202"/>
      <c r="L1351" s="203"/>
      <c r="M1351" s="204"/>
      <c r="N1351" s="199"/>
      <c r="O1351" s="201">
        <v>2</v>
      </c>
      <c r="P1351" s="199">
        <f>(F1351*30%)+(F1351*20%)</f>
        <v>454.10636889844722</v>
      </c>
      <c r="Q1351" s="205">
        <f t="shared" si="84"/>
        <v>1808.9691066953417</v>
      </c>
    </row>
    <row r="1352" spans="1:17" ht="75" x14ac:dyDescent="0.25">
      <c r="A1352" s="207" t="s">
        <v>4754</v>
      </c>
      <c r="B1352" s="196">
        <v>30726131</v>
      </c>
      <c r="C1352" s="197" t="s">
        <v>1063</v>
      </c>
      <c r="D1352" s="196" t="s">
        <v>3683</v>
      </c>
      <c r="E1352" s="198"/>
      <c r="F1352" s="199">
        <f>IF(D1352 &lt;&gt; "",VLOOKUP(D1352,'Parâmetro - Portes e Uco'!$A$13:$E$54,3,0),"")</f>
        <v>908.21273779689443</v>
      </c>
      <c r="G1352" s="200">
        <v>4</v>
      </c>
      <c r="H1352" s="199">
        <f>VLOOKUP(G1352,'Parâmetro - Portes e Uco'!$B$19:$E$46,4,0)</f>
        <v>660.37</v>
      </c>
      <c r="I1352" s="196"/>
      <c r="J1352" s="202">
        <v>0</v>
      </c>
      <c r="K1352" s="202"/>
      <c r="L1352" s="203"/>
      <c r="M1352" s="204"/>
      <c r="N1352" s="199"/>
      <c r="O1352" s="201">
        <v>2</v>
      </c>
      <c r="P1352" s="199">
        <f>(F1352*30%)+(F1352*20%)</f>
        <v>454.10636889844722</v>
      </c>
      <c r="Q1352" s="205">
        <f t="shared" si="84"/>
        <v>2022.6891066953417</v>
      </c>
    </row>
    <row r="1353" spans="1:17" ht="60" x14ac:dyDescent="0.25">
      <c r="A1353" s="207" t="s">
        <v>4754</v>
      </c>
      <c r="B1353" s="196">
        <v>30726140</v>
      </c>
      <c r="C1353" s="197" t="s">
        <v>1064</v>
      </c>
      <c r="D1353" s="196" t="s">
        <v>3692</v>
      </c>
      <c r="E1353" s="198"/>
      <c r="F1353" s="199">
        <f>IF(D1353 &lt;&gt; "",VLOOKUP(D1353,'Parâmetro - Portes e Uco'!$A$13:$E$54,3,0),"")</f>
        <v>866.25202794687084</v>
      </c>
      <c r="G1353" s="200">
        <v>4</v>
      </c>
      <c r="H1353" s="199">
        <f>VLOOKUP(G1353,'Parâmetro - Portes e Uco'!$B$19:$E$46,4,0)</f>
        <v>660.37</v>
      </c>
      <c r="I1353" s="196"/>
      <c r="J1353" s="202">
        <v>0</v>
      </c>
      <c r="K1353" s="202"/>
      <c r="L1353" s="203"/>
      <c r="M1353" s="204"/>
      <c r="N1353" s="199"/>
      <c r="O1353" s="201">
        <v>1</v>
      </c>
      <c r="P1353" s="199">
        <f>F1353*30%</f>
        <v>259.87560838406125</v>
      </c>
      <c r="Q1353" s="205">
        <f t="shared" si="84"/>
        <v>1786.497636330932</v>
      </c>
    </row>
    <row r="1354" spans="1:17" ht="60" x14ac:dyDescent="0.25">
      <c r="A1354" s="207" t="s">
        <v>4754</v>
      </c>
      <c r="B1354" s="196">
        <v>30726158</v>
      </c>
      <c r="C1354" s="197" t="s">
        <v>1065</v>
      </c>
      <c r="D1354" s="196" t="s">
        <v>3692</v>
      </c>
      <c r="E1354" s="198"/>
      <c r="F1354" s="199">
        <f>IF(D1354 &lt;&gt; "",VLOOKUP(D1354,'Parâmetro - Portes e Uco'!$A$13:$E$54,3,0),"")</f>
        <v>866.25202794687084</v>
      </c>
      <c r="G1354" s="200">
        <v>5</v>
      </c>
      <c r="H1354" s="199">
        <f>VLOOKUP(G1354,'Parâmetro - Portes e Uco'!$B$19:$E$46,4,0)</f>
        <v>1021.47</v>
      </c>
      <c r="I1354" s="196"/>
      <c r="J1354" s="202">
        <v>0</v>
      </c>
      <c r="K1354" s="202"/>
      <c r="L1354" s="203"/>
      <c r="M1354" s="204"/>
      <c r="N1354" s="199"/>
      <c r="O1354" s="201">
        <v>2</v>
      </c>
      <c r="P1354" s="199">
        <f>(F1354*30%)+(F1354*20%)</f>
        <v>433.12601397343542</v>
      </c>
      <c r="Q1354" s="205">
        <f t="shared" si="84"/>
        <v>2320.8480419203061</v>
      </c>
    </row>
    <row r="1355" spans="1:17" ht="105" x14ac:dyDescent="0.25">
      <c r="A1355" s="207" t="s">
        <v>4754</v>
      </c>
      <c r="B1355" s="196">
        <v>30726166</v>
      </c>
      <c r="C1355" s="197" t="s">
        <v>1066</v>
      </c>
      <c r="D1355" s="196" t="s">
        <v>3683</v>
      </c>
      <c r="E1355" s="198"/>
      <c r="F1355" s="199">
        <f>IF(D1355 &lt;&gt; "",VLOOKUP(D1355,'Parâmetro - Portes e Uco'!$A$13:$E$54,3,0),"")</f>
        <v>908.21273779689443</v>
      </c>
      <c r="G1355" s="200">
        <v>3</v>
      </c>
      <c r="H1355" s="199">
        <f>VLOOKUP(G1355,'Parâmetro - Portes e Uco'!$B$19:$E$46,4,0)</f>
        <v>446.65</v>
      </c>
      <c r="I1355" s="196"/>
      <c r="J1355" s="202">
        <v>0</v>
      </c>
      <c r="K1355" s="202"/>
      <c r="L1355" s="203"/>
      <c r="M1355" s="204"/>
      <c r="N1355" s="199"/>
      <c r="O1355" s="201">
        <v>1</v>
      </c>
      <c r="P1355" s="199">
        <f>F1355*30%</f>
        <v>272.46382133906832</v>
      </c>
      <c r="Q1355" s="205">
        <f t="shared" si="84"/>
        <v>1627.3265591359627</v>
      </c>
    </row>
    <row r="1356" spans="1:17" ht="45" x14ac:dyDescent="0.25">
      <c r="A1356" s="207" t="s">
        <v>4754</v>
      </c>
      <c r="B1356" s="196">
        <v>30726174</v>
      </c>
      <c r="C1356" s="197" t="s">
        <v>1068</v>
      </c>
      <c r="D1356" s="196" t="s">
        <v>3678</v>
      </c>
      <c r="E1356" s="198"/>
      <c r="F1356" s="199">
        <f>IF(D1356 &lt;&gt; "",VLOOKUP(D1356,'Parâmetro - Portes e Uco'!$A$13:$E$54,3,0),"")</f>
        <v>119.19847265595725</v>
      </c>
      <c r="G1356" s="200">
        <v>1</v>
      </c>
      <c r="H1356" s="199">
        <f>VLOOKUP(G1356,'Parâmetro - Portes e Uco'!$B$19:$E$46,4,0)</f>
        <v>207.32</v>
      </c>
      <c r="I1356" s="196"/>
      <c r="J1356" s="202">
        <v>0</v>
      </c>
      <c r="K1356" s="202"/>
      <c r="L1356" s="203"/>
      <c r="M1356" s="204"/>
      <c r="N1356" s="199"/>
      <c r="O1356" s="201">
        <v>1</v>
      </c>
      <c r="P1356" s="199">
        <f>F1356*30%</f>
        <v>35.759541796787175</v>
      </c>
      <c r="Q1356" s="205">
        <f t="shared" si="84"/>
        <v>362.2780144527444</v>
      </c>
    </row>
    <row r="1357" spans="1:17" ht="45" x14ac:dyDescent="0.25">
      <c r="A1357" s="207" t="s">
        <v>4754</v>
      </c>
      <c r="B1357" s="196">
        <v>30726182</v>
      </c>
      <c r="C1357" s="197" t="s">
        <v>1067</v>
      </c>
      <c r="D1357" s="196" t="s">
        <v>3692</v>
      </c>
      <c r="E1357" s="198"/>
      <c r="F1357" s="199">
        <f>IF(D1357 &lt;&gt; "",VLOOKUP(D1357,'Parâmetro - Portes e Uco'!$A$13:$E$54,3,0),"")</f>
        <v>866.25202794687084</v>
      </c>
      <c r="G1357" s="200">
        <v>4</v>
      </c>
      <c r="H1357" s="199">
        <f>VLOOKUP(G1357,'Parâmetro - Portes e Uco'!$B$19:$E$46,4,0)</f>
        <v>660.37</v>
      </c>
      <c r="I1357" s="196"/>
      <c r="J1357" s="202">
        <v>0</v>
      </c>
      <c r="K1357" s="202"/>
      <c r="L1357" s="203"/>
      <c r="M1357" s="204"/>
      <c r="N1357" s="199"/>
      <c r="O1357" s="201">
        <v>2</v>
      </c>
      <c r="P1357" s="199">
        <f>(F1357*30%)+(F1357*20%)</f>
        <v>433.12601397343542</v>
      </c>
      <c r="Q1357" s="205">
        <f t="shared" si="84"/>
        <v>1959.7480419203062</v>
      </c>
    </row>
    <row r="1358" spans="1:17" ht="45" x14ac:dyDescent="0.25">
      <c r="A1358" s="207" t="s">
        <v>4754</v>
      </c>
      <c r="B1358" s="196">
        <v>30726190</v>
      </c>
      <c r="C1358" s="197" t="s">
        <v>1069</v>
      </c>
      <c r="D1358" s="196" t="s">
        <v>3687</v>
      </c>
      <c r="E1358" s="198"/>
      <c r="F1358" s="199">
        <f>IF(D1358 &lt;&gt; "",VLOOKUP(D1358,'Parâmetro - Portes e Uco'!$A$13:$E$54,3,0),"")</f>
        <v>1119.7564107354196</v>
      </c>
      <c r="G1358" s="200">
        <v>3</v>
      </c>
      <c r="H1358" s="199">
        <f>VLOOKUP(G1358,'Parâmetro - Portes e Uco'!$B$19:$E$46,4,0)</f>
        <v>446.65</v>
      </c>
      <c r="I1358" s="196"/>
      <c r="J1358" s="202">
        <v>0</v>
      </c>
      <c r="K1358" s="202"/>
      <c r="L1358" s="203"/>
      <c r="M1358" s="204"/>
      <c r="N1358" s="199"/>
      <c r="O1358" s="201">
        <v>2</v>
      </c>
      <c r="P1358" s="199">
        <f>(F1358*30%)+(F1358*20%)</f>
        <v>559.87820536770982</v>
      </c>
      <c r="Q1358" s="205">
        <f t="shared" si="84"/>
        <v>2126.2846161031293</v>
      </c>
    </row>
    <row r="1359" spans="1:17" ht="45" x14ac:dyDescent="0.25">
      <c r="A1359" s="207" t="s">
        <v>4754</v>
      </c>
      <c r="B1359" s="196">
        <v>30726204</v>
      </c>
      <c r="C1359" s="197" t="s">
        <v>1070</v>
      </c>
      <c r="D1359" s="196" t="s">
        <v>3692</v>
      </c>
      <c r="E1359" s="198"/>
      <c r="F1359" s="199">
        <f>IF(D1359 &lt;&gt; "",VLOOKUP(D1359,'Parâmetro - Portes e Uco'!$A$13:$E$54,3,0),"")</f>
        <v>866.25202794687084</v>
      </c>
      <c r="G1359" s="200">
        <v>4</v>
      </c>
      <c r="H1359" s="199">
        <f>VLOOKUP(G1359,'Parâmetro - Portes e Uco'!$B$19:$E$46,4,0)</f>
        <v>660.37</v>
      </c>
      <c r="I1359" s="196"/>
      <c r="J1359" s="202">
        <v>0</v>
      </c>
      <c r="K1359" s="202"/>
      <c r="L1359" s="203"/>
      <c r="M1359" s="204"/>
      <c r="N1359" s="199"/>
      <c r="O1359" s="201">
        <v>1</v>
      </c>
      <c r="P1359" s="199">
        <f>F1359*30%</f>
        <v>259.87560838406125</v>
      </c>
      <c r="Q1359" s="205">
        <f t="shared" si="84"/>
        <v>1786.497636330932</v>
      </c>
    </row>
    <row r="1360" spans="1:17" ht="30" x14ac:dyDescent="0.25">
      <c r="A1360" s="207" t="s">
        <v>4754</v>
      </c>
      <c r="B1360" s="196">
        <v>30726212</v>
      </c>
      <c r="C1360" s="197" t="s">
        <v>1071</v>
      </c>
      <c r="D1360" s="196" t="s">
        <v>3679</v>
      </c>
      <c r="E1360" s="198"/>
      <c r="F1360" s="199">
        <f>IF(D1360 &lt;&gt; "",VLOOKUP(D1360,'Parâmetro - Portes e Uco'!$A$13:$E$54,3,0),"")</f>
        <v>612.76082791353724</v>
      </c>
      <c r="G1360" s="200">
        <v>3</v>
      </c>
      <c r="H1360" s="199">
        <f>VLOOKUP(G1360,'Parâmetro - Portes e Uco'!$B$19:$E$46,4,0)</f>
        <v>446.65</v>
      </c>
      <c r="I1360" s="196"/>
      <c r="J1360" s="202">
        <v>0</v>
      </c>
      <c r="K1360" s="202"/>
      <c r="L1360" s="203"/>
      <c r="M1360" s="204"/>
      <c r="N1360" s="199"/>
      <c r="O1360" s="201">
        <v>1</v>
      </c>
      <c r="P1360" s="199">
        <f>F1360*30%</f>
        <v>183.82824837406116</v>
      </c>
      <c r="Q1360" s="205">
        <f t="shared" si="84"/>
        <v>1243.2390762875982</v>
      </c>
    </row>
    <row r="1361" spans="1:17" ht="45" x14ac:dyDescent="0.25">
      <c r="A1361" s="207" t="s">
        <v>4754</v>
      </c>
      <c r="B1361" s="196">
        <v>30726220</v>
      </c>
      <c r="C1361" s="197" t="s">
        <v>1072</v>
      </c>
      <c r="D1361" s="196" t="s">
        <v>3683</v>
      </c>
      <c r="E1361" s="198"/>
      <c r="F1361" s="199">
        <f>IF(D1361 &lt;&gt; "",VLOOKUP(D1361,'Parâmetro - Portes e Uco'!$A$13:$E$54,3,0),"")</f>
        <v>908.21273779689443</v>
      </c>
      <c r="G1361" s="200">
        <v>3</v>
      </c>
      <c r="H1361" s="199">
        <f>VLOOKUP(G1361,'Parâmetro - Portes e Uco'!$B$19:$E$46,4,0)</f>
        <v>446.65</v>
      </c>
      <c r="I1361" s="196"/>
      <c r="J1361" s="202">
        <v>0</v>
      </c>
      <c r="K1361" s="202"/>
      <c r="L1361" s="203"/>
      <c r="M1361" s="204"/>
      <c r="N1361" s="199"/>
      <c r="O1361" s="201">
        <v>2</v>
      </c>
      <c r="P1361" s="199">
        <f>(F1361*30%)+(F1361*20%)</f>
        <v>454.10636889844722</v>
      </c>
      <c r="Q1361" s="205">
        <f t="shared" si="84"/>
        <v>1808.9691066953417</v>
      </c>
    </row>
    <row r="1362" spans="1:17" ht="45" x14ac:dyDescent="0.25">
      <c r="A1362" s="207" t="s">
        <v>4754</v>
      </c>
      <c r="B1362" s="196">
        <v>30726239</v>
      </c>
      <c r="C1362" s="197" t="s">
        <v>1073</v>
      </c>
      <c r="D1362" s="196" t="s">
        <v>3699</v>
      </c>
      <c r="E1362" s="198"/>
      <c r="F1362" s="199">
        <f>IF(D1362 &lt;&gt; "",VLOOKUP(D1362,'Parâmetro - Portes e Uco'!$A$13:$E$54,3,0),"")</f>
        <v>678.22639031228584</v>
      </c>
      <c r="G1362" s="200">
        <v>3</v>
      </c>
      <c r="H1362" s="199">
        <f>VLOOKUP(G1362,'Parâmetro - Portes e Uco'!$B$19:$E$46,4,0)</f>
        <v>446.65</v>
      </c>
      <c r="I1362" s="196"/>
      <c r="J1362" s="202">
        <v>0</v>
      </c>
      <c r="K1362" s="202"/>
      <c r="L1362" s="203"/>
      <c r="M1362" s="204"/>
      <c r="N1362" s="199"/>
      <c r="O1362" s="201">
        <v>1</v>
      </c>
      <c r="P1362" s="199">
        <f>F1362*30%</f>
        <v>203.46791709368574</v>
      </c>
      <c r="Q1362" s="205">
        <f t="shared" si="84"/>
        <v>1328.3443074059714</v>
      </c>
    </row>
    <row r="1363" spans="1:17" ht="60" x14ac:dyDescent="0.25">
      <c r="A1363" s="207" t="s">
        <v>4754</v>
      </c>
      <c r="B1363" s="196">
        <v>30726247</v>
      </c>
      <c r="C1363" s="197" t="s">
        <v>1074</v>
      </c>
      <c r="D1363" s="196" t="s">
        <v>3688</v>
      </c>
      <c r="E1363" s="198"/>
      <c r="F1363" s="199">
        <f>IF(D1363 &lt;&gt; "",VLOOKUP(D1363,'Parâmetro - Portes e Uco'!$A$13:$E$54,3,0),"")</f>
        <v>1024.0627906281875</v>
      </c>
      <c r="G1363" s="200">
        <v>4</v>
      </c>
      <c r="H1363" s="199">
        <f>VLOOKUP(G1363,'Parâmetro - Portes e Uco'!$B$19:$E$46,4,0)</f>
        <v>660.37</v>
      </c>
      <c r="I1363" s="196"/>
      <c r="J1363" s="202">
        <v>0</v>
      </c>
      <c r="K1363" s="202"/>
      <c r="L1363" s="203"/>
      <c r="M1363" s="204"/>
      <c r="N1363" s="199"/>
      <c r="O1363" s="201">
        <v>2</v>
      </c>
      <c r="P1363" s="199">
        <f>(F1363*30%)+(F1363*20%)</f>
        <v>512.03139531409374</v>
      </c>
      <c r="Q1363" s="205">
        <f t="shared" si="84"/>
        <v>2196.4641859422809</v>
      </c>
    </row>
    <row r="1364" spans="1:17" ht="45" x14ac:dyDescent="0.25">
      <c r="A1364" s="207" t="s">
        <v>4754</v>
      </c>
      <c r="B1364" s="196">
        <v>30726255</v>
      </c>
      <c r="C1364" s="197" t="s">
        <v>1075</v>
      </c>
      <c r="D1364" s="196" t="s">
        <v>3685</v>
      </c>
      <c r="E1364" s="198"/>
      <c r="F1364" s="199">
        <f>IF(D1364 &lt;&gt; "",VLOOKUP(D1364,'Parâmetro - Portes e Uco'!$A$13:$E$54,3,0),"")</f>
        <v>1233.8795226335199</v>
      </c>
      <c r="G1364" s="200">
        <v>6</v>
      </c>
      <c r="H1364" s="199">
        <f>VLOOKUP(G1364,'Parâmetro - Portes e Uco'!$B$19:$E$46,4,0)</f>
        <v>1425.4</v>
      </c>
      <c r="I1364" s="196"/>
      <c r="J1364" s="202">
        <v>0</v>
      </c>
      <c r="K1364" s="202"/>
      <c r="L1364" s="203"/>
      <c r="M1364" s="204"/>
      <c r="N1364" s="199"/>
      <c r="O1364" s="201">
        <v>2</v>
      </c>
      <c r="P1364" s="199">
        <f>(F1364*30%)+(F1364*20%)</f>
        <v>616.93976131675993</v>
      </c>
      <c r="Q1364" s="205">
        <f t="shared" si="84"/>
        <v>3276.21928395028</v>
      </c>
    </row>
    <row r="1365" spans="1:17" ht="60" x14ac:dyDescent="0.25">
      <c r="A1365" s="207" t="s">
        <v>4754</v>
      </c>
      <c r="B1365" s="196">
        <v>30726263</v>
      </c>
      <c r="C1365" s="197" t="s">
        <v>1076</v>
      </c>
      <c r="D1365" s="196" t="s">
        <v>3688</v>
      </c>
      <c r="E1365" s="198"/>
      <c r="F1365" s="199">
        <f>IF(D1365 &lt;&gt; "",VLOOKUP(D1365,'Parâmetro - Portes e Uco'!$A$13:$E$54,3,0),"")</f>
        <v>1024.0627906281875</v>
      </c>
      <c r="G1365" s="200">
        <v>3</v>
      </c>
      <c r="H1365" s="199">
        <f>VLOOKUP(G1365,'Parâmetro - Portes e Uco'!$B$19:$E$46,4,0)</f>
        <v>446.65</v>
      </c>
      <c r="I1365" s="196"/>
      <c r="J1365" s="202">
        <v>0</v>
      </c>
      <c r="K1365" s="202"/>
      <c r="L1365" s="203"/>
      <c r="M1365" s="204"/>
      <c r="N1365" s="199"/>
      <c r="O1365" s="201">
        <v>2</v>
      </c>
      <c r="P1365" s="199">
        <f>(F1365*30%)+(F1365*20%)</f>
        <v>512.03139531409374</v>
      </c>
      <c r="Q1365" s="205">
        <f t="shared" si="84"/>
        <v>1982.7441859422813</v>
      </c>
    </row>
    <row r="1366" spans="1:17" ht="60" x14ac:dyDescent="0.25">
      <c r="A1366" s="207" t="s">
        <v>4754</v>
      </c>
      <c r="B1366" s="196">
        <v>30726271</v>
      </c>
      <c r="C1366" s="197" t="s">
        <v>1077</v>
      </c>
      <c r="D1366" s="196" t="s">
        <v>3688</v>
      </c>
      <c r="E1366" s="198"/>
      <c r="F1366" s="199">
        <f>IF(D1366 &lt;&gt; "",VLOOKUP(D1366,'Parâmetro - Portes e Uco'!$A$13:$E$54,3,0),"")</f>
        <v>1024.0627906281875</v>
      </c>
      <c r="G1366" s="200">
        <v>3</v>
      </c>
      <c r="H1366" s="199">
        <f>VLOOKUP(G1366,'Parâmetro - Portes e Uco'!$B$19:$E$46,4,0)</f>
        <v>446.65</v>
      </c>
      <c r="I1366" s="196"/>
      <c r="J1366" s="202">
        <v>0</v>
      </c>
      <c r="K1366" s="202"/>
      <c r="L1366" s="203"/>
      <c r="M1366" s="204"/>
      <c r="N1366" s="199"/>
      <c r="O1366" s="201">
        <v>2</v>
      </c>
      <c r="P1366" s="199">
        <f>(F1366*30%)+(F1366*20%)</f>
        <v>512.03139531409374</v>
      </c>
      <c r="Q1366" s="205">
        <f t="shared" si="84"/>
        <v>1982.7441859422813</v>
      </c>
    </row>
    <row r="1367" spans="1:17" ht="45" x14ac:dyDescent="0.25">
      <c r="A1367" s="207" t="s">
        <v>4754</v>
      </c>
      <c r="B1367" s="196">
        <v>30726280</v>
      </c>
      <c r="C1367" s="197" t="s">
        <v>1078</v>
      </c>
      <c r="D1367" s="196" t="s">
        <v>3699</v>
      </c>
      <c r="E1367" s="198"/>
      <c r="F1367" s="199">
        <f>IF(D1367 &lt;&gt; "",VLOOKUP(D1367,'Parâmetro - Portes e Uco'!$A$13:$E$54,3,0),"")</f>
        <v>678.22639031228584</v>
      </c>
      <c r="G1367" s="200">
        <v>3</v>
      </c>
      <c r="H1367" s="199">
        <f>VLOOKUP(G1367,'Parâmetro - Portes e Uco'!$B$19:$E$46,4,0)</f>
        <v>446.65</v>
      </c>
      <c r="I1367" s="196"/>
      <c r="J1367" s="202">
        <v>0</v>
      </c>
      <c r="K1367" s="202"/>
      <c r="L1367" s="203"/>
      <c r="M1367" s="204"/>
      <c r="N1367" s="199"/>
      <c r="O1367" s="201">
        <v>1</v>
      </c>
      <c r="P1367" s="199">
        <f>F1367*30%</f>
        <v>203.46791709368574</v>
      </c>
      <c r="Q1367" s="205">
        <f t="shared" si="84"/>
        <v>1328.3443074059714</v>
      </c>
    </row>
    <row r="1368" spans="1:17" ht="60" x14ac:dyDescent="0.25">
      <c r="A1368" s="207" t="s">
        <v>4754</v>
      </c>
      <c r="B1368" s="196">
        <v>30726301</v>
      </c>
      <c r="C1368" s="197" t="s">
        <v>1079</v>
      </c>
      <c r="D1368" s="196" t="s">
        <v>3692</v>
      </c>
      <c r="E1368" s="198"/>
      <c r="F1368" s="199">
        <f>IF(D1368 &lt;&gt; "",VLOOKUP(D1368,'Parâmetro - Portes e Uco'!$A$13:$E$54,3,0),"")</f>
        <v>866.25202794687084</v>
      </c>
      <c r="G1368" s="200">
        <v>4</v>
      </c>
      <c r="H1368" s="199">
        <f>VLOOKUP(G1368,'Parâmetro - Portes e Uco'!$B$19:$E$46,4,0)</f>
        <v>660.37</v>
      </c>
      <c r="I1368" s="196"/>
      <c r="J1368" s="202">
        <v>0</v>
      </c>
      <c r="K1368" s="202"/>
      <c r="L1368" s="203"/>
      <c r="M1368" s="204"/>
      <c r="N1368" s="199"/>
      <c r="O1368" s="201">
        <v>2</v>
      </c>
      <c r="P1368" s="199">
        <f>(F1368*30%)+(F1368*20%)</f>
        <v>433.12601397343542</v>
      </c>
      <c r="Q1368" s="205">
        <f t="shared" si="84"/>
        <v>1959.7480419203062</v>
      </c>
    </row>
    <row r="1369" spans="1:17" x14ac:dyDescent="0.25">
      <c r="A1369" s="206"/>
      <c r="B1369" s="224">
        <v>30727006</v>
      </c>
      <c r="C1369" s="316" t="s">
        <v>3827</v>
      </c>
      <c r="D1369" s="317"/>
      <c r="E1369" s="317"/>
      <c r="F1369" s="317"/>
      <c r="G1369" s="317"/>
      <c r="H1369" s="317"/>
      <c r="I1369" s="317"/>
      <c r="J1369" s="317"/>
      <c r="K1369" s="317"/>
      <c r="L1369" s="317"/>
      <c r="M1369" s="317"/>
      <c r="N1369" s="317"/>
      <c r="O1369" s="317"/>
      <c r="P1369" s="317"/>
      <c r="Q1369" s="318"/>
    </row>
    <row r="1370" spans="1:17" ht="60" x14ac:dyDescent="0.25">
      <c r="A1370" s="207" t="s">
        <v>4754</v>
      </c>
      <c r="B1370" s="196">
        <v>30727014</v>
      </c>
      <c r="C1370" s="197" t="s">
        <v>1037</v>
      </c>
      <c r="D1370" s="196" t="s">
        <v>3682</v>
      </c>
      <c r="E1370" s="198"/>
      <c r="F1370" s="199">
        <f>IF(D1370 &lt;&gt; "",VLOOKUP(D1370,'Parâmetro - Portes e Uco'!$A$13:$E$54,3,0),"")</f>
        <v>802.43430995002416</v>
      </c>
      <c r="G1370" s="200">
        <v>5</v>
      </c>
      <c r="H1370" s="199">
        <f>VLOOKUP(G1370,'Parâmetro - Portes e Uco'!$B$19:$E$46,4,0)</f>
        <v>1021.47</v>
      </c>
      <c r="I1370" s="196"/>
      <c r="J1370" s="202">
        <v>0</v>
      </c>
      <c r="K1370" s="202"/>
      <c r="L1370" s="203"/>
      <c r="M1370" s="204"/>
      <c r="N1370" s="199"/>
      <c r="O1370" s="201">
        <v>2</v>
      </c>
      <c r="P1370" s="199">
        <f>(F1370*30%)+(F1370*20%)</f>
        <v>401.21715497501208</v>
      </c>
      <c r="Q1370" s="205">
        <f t="shared" ref="Q1370:Q1387" si="85">F1370+H1370+K1370+N1370+P1370</f>
        <v>2225.121464925036</v>
      </c>
    </row>
    <row r="1371" spans="1:17" ht="45" x14ac:dyDescent="0.25">
      <c r="A1371" s="207" t="s">
        <v>4754</v>
      </c>
      <c r="B1371" s="196">
        <v>30727022</v>
      </c>
      <c r="C1371" s="197" t="s">
        <v>1080</v>
      </c>
      <c r="D1371" s="196" t="s">
        <v>3692</v>
      </c>
      <c r="E1371" s="198"/>
      <c r="F1371" s="199">
        <f>IF(D1371 &lt;&gt; "",VLOOKUP(D1371,'Parâmetro - Portes e Uco'!$A$13:$E$54,3,0),"")</f>
        <v>866.25202794687084</v>
      </c>
      <c r="G1371" s="200">
        <v>4</v>
      </c>
      <c r="H1371" s="199">
        <f>VLOOKUP(G1371,'Parâmetro - Portes e Uco'!$B$19:$E$46,4,0)</f>
        <v>660.37</v>
      </c>
      <c r="I1371" s="196"/>
      <c r="J1371" s="202">
        <v>0</v>
      </c>
      <c r="K1371" s="202"/>
      <c r="L1371" s="203"/>
      <c r="M1371" s="204"/>
      <c r="N1371" s="199"/>
      <c r="O1371" s="201">
        <v>2</v>
      </c>
      <c r="P1371" s="199">
        <f>(F1371*30%)+(F1371*20%)</f>
        <v>433.12601397343542</v>
      </c>
      <c r="Q1371" s="205">
        <f t="shared" si="85"/>
        <v>1959.7480419203062</v>
      </c>
    </row>
    <row r="1372" spans="1:17" ht="45" x14ac:dyDescent="0.25">
      <c r="A1372" s="207" t="s">
        <v>4754</v>
      </c>
      <c r="B1372" s="196">
        <v>30727030</v>
      </c>
      <c r="C1372" s="197" t="s">
        <v>1081</v>
      </c>
      <c r="D1372" s="196" t="s">
        <v>3692</v>
      </c>
      <c r="E1372" s="198"/>
      <c r="F1372" s="199">
        <f>IF(D1372 &lt;&gt; "",VLOOKUP(D1372,'Parâmetro - Portes e Uco'!$A$13:$E$54,3,0),"")</f>
        <v>866.25202794687084</v>
      </c>
      <c r="G1372" s="200">
        <v>4</v>
      </c>
      <c r="H1372" s="199">
        <f>VLOOKUP(G1372,'Parâmetro - Portes e Uco'!$B$19:$E$46,4,0)</f>
        <v>660.37</v>
      </c>
      <c r="I1372" s="196"/>
      <c r="J1372" s="202">
        <v>0</v>
      </c>
      <c r="K1372" s="202"/>
      <c r="L1372" s="203"/>
      <c r="M1372" s="204"/>
      <c r="N1372" s="199"/>
      <c r="O1372" s="201">
        <v>2</v>
      </c>
      <c r="P1372" s="199">
        <f>(F1372*30%)+(F1372*20%)</f>
        <v>433.12601397343542</v>
      </c>
      <c r="Q1372" s="205">
        <f t="shared" si="85"/>
        <v>1959.7480419203062</v>
      </c>
    </row>
    <row r="1373" spans="1:17" ht="30" x14ac:dyDescent="0.25">
      <c r="A1373" s="207" t="s">
        <v>4754</v>
      </c>
      <c r="B1373" s="196">
        <v>30727049</v>
      </c>
      <c r="C1373" s="197" t="s">
        <v>1082</v>
      </c>
      <c r="D1373" s="196" t="s">
        <v>3682</v>
      </c>
      <c r="E1373" s="198"/>
      <c r="F1373" s="199">
        <f>IF(D1373 &lt;&gt; "",VLOOKUP(D1373,'Parâmetro - Portes e Uco'!$A$13:$E$54,3,0),"")</f>
        <v>802.43430995002416</v>
      </c>
      <c r="G1373" s="200">
        <v>3</v>
      </c>
      <c r="H1373" s="199">
        <f>VLOOKUP(G1373,'Parâmetro - Portes e Uco'!$B$19:$E$46,4,0)</f>
        <v>446.65</v>
      </c>
      <c r="I1373" s="196"/>
      <c r="J1373" s="202">
        <v>0</v>
      </c>
      <c r="K1373" s="202"/>
      <c r="L1373" s="203"/>
      <c r="M1373" s="204"/>
      <c r="N1373" s="199"/>
      <c r="O1373" s="201">
        <v>1</v>
      </c>
      <c r="P1373" s="199">
        <f>F1373*30%</f>
        <v>240.73029298500722</v>
      </c>
      <c r="Q1373" s="205">
        <f t="shared" si="85"/>
        <v>1489.8146029350314</v>
      </c>
    </row>
    <row r="1374" spans="1:17" ht="30" x14ac:dyDescent="0.25">
      <c r="A1374" s="207" t="s">
        <v>4754</v>
      </c>
      <c r="B1374" s="196">
        <v>30727057</v>
      </c>
      <c r="C1374" s="197" t="s">
        <v>1083</v>
      </c>
      <c r="D1374" s="196" t="s">
        <v>3670</v>
      </c>
      <c r="E1374" s="198"/>
      <c r="F1374" s="199">
        <f>IF(D1374 &lt;&gt; "",VLOOKUP(D1374,'Parâmetro - Portes e Uco'!$A$13:$E$54,3,0),"")</f>
        <v>238.38376255669928</v>
      </c>
      <c r="G1374" s="200">
        <v>1</v>
      </c>
      <c r="H1374" s="199">
        <f>VLOOKUP(G1374,'Parâmetro - Portes e Uco'!$B$19:$E$46,4,0)</f>
        <v>207.32</v>
      </c>
      <c r="I1374" s="196"/>
      <c r="J1374" s="202">
        <v>0</v>
      </c>
      <c r="K1374" s="202"/>
      <c r="L1374" s="203"/>
      <c r="M1374" s="204"/>
      <c r="N1374" s="199"/>
      <c r="O1374" s="201">
        <v>1</v>
      </c>
      <c r="P1374" s="199">
        <f>F1374*30%</f>
        <v>71.515128767009784</v>
      </c>
      <c r="Q1374" s="205">
        <f t="shared" si="85"/>
        <v>517.21889132370904</v>
      </c>
    </row>
    <row r="1375" spans="1:17" ht="60" x14ac:dyDescent="0.25">
      <c r="A1375" s="207" t="s">
        <v>4754</v>
      </c>
      <c r="B1375" s="196">
        <v>30727065</v>
      </c>
      <c r="C1375" s="197" t="s">
        <v>1084</v>
      </c>
      <c r="D1375" s="196" t="s">
        <v>3692</v>
      </c>
      <c r="E1375" s="198"/>
      <c r="F1375" s="199">
        <f>IF(D1375 &lt;&gt; "",VLOOKUP(D1375,'Parâmetro - Portes e Uco'!$A$13:$E$54,3,0),"")</f>
        <v>866.25202794687084</v>
      </c>
      <c r="G1375" s="200">
        <v>4</v>
      </c>
      <c r="H1375" s="199">
        <f>VLOOKUP(G1375,'Parâmetro - Portes e Uco'!$B$19:$E$46,4,0)</f>
        <v>660.37</v>
      </c>
      <c r="I1375" s="196"/>
      <c r="J1375" s="202">
        <v>0</v>
      </c>
      <c r="K1375" s="202"/>
      <c r="L1375" s="203"/>
      <c r="M1375" s="204"/>
      <c r="N1375" s="199"/>
      <c r="O1375" s="201">
        <v>2</v>
      </c>
      <c r="P1375" s="199">
        <f>(F1375*30%)+(F1375*20%)</f>
        <v>433.12601397343542</v>
      </c>
      <c r="Q1375" s="205">
        <f t="shared" si="85"/>
        <v>1959.7480419203062</v>
      </c>
    </row>
    <row r="1376" spans="1:17" ht="60" x14ac:dyDescent="0.25">
      <c r="A1376" s="207" t="s">
        <v>4754</v>
      </c>
      <c r="B1376" s="196">
        <v>30727073</v>
      </c>
      <c r="C1376" s="197" t="s">
        <v>1085</v>
      </c>
      <c r="D1376" s="196" t="s">
        <v>3684</v>
      </c>
      <c r="E1376" s="198"/>
      <c r="F1376" s="199">
        <f>IF(D1376 &lt;&gt; "",VLOOKUP(D1376,'Parâmetro - Portes e Uco'!$A$13:$E$54,3,0),"")</f>
        <v>963.60667521122014</v>
      </c>
      <c r="G1376" s="200">
        <v>4</v>
      </c>
      <c r="H1376" s="199">
        <f>VLOOKUP(G1376,'Parâmetro - Portes e Uco'!$B$19:$E$46,4,0)</f>
        <v>660.37</v>
      </c>
      <c r="I1376" s="196"/>
      <c r="J1376" s="202">
        <v>0</v>
      </c>
      <c r="K1376" s="202"/>
      <c r="L1376" s="203"/>
      <c r="M1376" s="204"/>
      <c r="N1376" s="199"/>
      <c r="O1376" s="201">
        <v>2</v>
      </c>
      <c r="P1376" s="199">
        <f>(F1376*30%)+(F1376*20%)</f>
        <v>481.80333760561007</v>
      </c>
      <c r="Q1376" s="205">
        <f t="shared" si="85"/>
        <v>2105.7800128168301</v>
      </c>
    </row>
    <row r="1377" spans="1:17" ht="45" x14ac:dyDescent="0.25">
      <c r="A1377" s="207" t="s">
        <v>4754</v>
      </c>
      <c r="B1377" s="196">
        <v>30727081</v>
      </c>
      <c r="C1377" s="197" t="s">
        <v>1086</v>
      </c>
      <c r="D1377" s="196" t="s">
        <v>3692</v>
      </c>
      <c r="E1377" s="198"/>
      <c r="F1377" s="199">
        <f>IF(D1377 &lt;&gt; "",VLOOKUP(D1377,'Parâmetro - Portes e Uco'!$A$13:$E$54,3,0),"")</f>
        <v>866.25202794687084</v>
      </c>
      <c r="G1377" s="200">
        <v>3</v>
      </c>
      <c r="H1377" s="199">
        <f>VLOOKUP(G1377,'Parâmetro - Portes e Uco'!$B$19:$E$46,4,0)</f>
        <v>446.65</v>
      </c>
      <c r="I1377" s="196"/>
      <c r="J1377" s="202">
        <v>0</v>
      </c>
      <c r="K1377" s="202"/>
      <c r="L1377" s="203"/>
      <c r="M1377" s="204"/>
      <c r="N1377" s="199"/>
      <c r="O1377" s="201">
        <v>2</v>
      </c>
      <c r="P1377" s="199">
        <f>(F1377*30%)+(F1377*20%)</f>
        <v>433.12601397343542</v>
      </c>
      <c r="Q1377" s="205">
        <f t="shared" si="85"/>
        <v>1746.0280419203064</v>
      </c>
    </row>
    <row r="1378" spans="1:17" ht="45" x14ac:dyDescent="0.25">
      <c r="A1378" s="207" t="s">
        <v>4754</v>
      </c>
      <c r="B1378" s="196">
        <v>30727090</v>
      </c>
      <c r="C1378" s="197" t="s">
        <v>1087</v>
      </c>
      <c r="D1378" s="196" t="s">
        <v>3686</v>
      </c>
      <c r="E1378" s="198"/>
      <c r="F1378" s="199">
        <f>IF(D1378 &lt;&gt; "",VLOOKUP(D1378,'Parâmetro - Portes e Uco'!$A$13:$E$54,3,0),"")</f>
        <v>471.73171262118711</v>
      </c>
      <c r="G1378" s="200">
        <v>2</v>
      </c>
      <c r="H1378" s="199">
        <f>VLOOKUP(G1378,'Parâmetro - Portes e Uco'!$B$19:$E$46,4,0)</f>
        <v>303.45</v>
      </c>
      <c r="I1378" s="196"/>
      <c r="J1378" s="202">
        <v>0</v>
      </c>
      <c r="K1378" s="202"/>
      <c r="L1378" s="203"/>
      <c r="M1378" s="204"/>
      <c r="N1378" s="199"/>
      <c r="O1378" s="201">
        <v>1</v>
      </c>
      <c r="P1378" s="199">
        <f>F1378*30%</f>
        <v>141.51951378635613</v>
      </c>
      <c r="Q1378" s="205">
        <f t="shared" si="85"/>
        <v>916.70122640754323</v>
      </c>
    </row>
    <row r="1379" spans="1:17" ht="45" x14ac:dyDescent="0.25">
      <c r="A1379" s="207" t="s">
        <v>4754</v>
      </c>
      <c r="B1379" s="196">
        <v>30727103</v>
      </c>
      <c r="C1379" s="197" t="s">
        <v>1088</v>
      </c>
      <c r="D1379" s="196" t="s">
        <v>3667</v>
      </c>
      <c r="E1379" s="198"/>
      <c r="F1379" s="199">
        <f>IF(D1379 &lt;&gt; "",VLOOKUP(D1379,'Parâmetro - Portes e Uco'!$A$13:$E$54,3,0),"")</f>
        <v>100.71624984422843</v>
      </c>
      <c r="G1379" s="200"/>
      <c r="H1379" s="201"/>
      <c r="I1379" s="196"/>
      <c r="J1379" s="202">
        <v>0</v>
      </c>
      <c r="K1379" s="202"/>
      <c r="L1379" s="203"/>
      <c r="M1379" s="204"/>
      <c r="N1379" s="199"/>
      <c r="O1379" s="201">
        <v>0</v>
      </c>
      <c r="P1379" s="201"/>
      <c r="Q1379" s="205">
        <f t="shared" si="85"/>
        <v>100.71624984422843</v>
      </c>
    </row>
    <row r="1380" spans="1:17" ht="60" x14ac:dyDescent="0.25">
      <c r="A1380" s="207" t="s">
        <v>4754</v>
      </c>
      <c r="B1380" s="196">
        <v>30727111</v>
      </c>
      <c r="C1380" s="197" t="s">
        <v>1090</v>
      </c>
      <c r="D1380" s="196" t="s">
        <v>3682</v>
      </c>
      <c r="E1380" s="198"/>
      <c r="F1380" s="199">
        <f>IF(D1380 &lt;&gt; "",VLOOKUP(D1380,'Parâmetro - Portes e Uco'!$A$13:$E$54,3,0),"")</f>
        <v>802.43430995002416</v>
      </c>
      <c r="G1380" s="200">
        <v>3</v>
      </c>
      <c r="H1380" s="199">
        <f>VLOOKUP(G1380,'Parâmetro - Portes e Uco'!$B$19:$E$46,4,0)</f>
        <v>446.65</v>
      </c>
      <c r="I1380" s="196"/>
      <c r="J1380" s="202">
        <v>0</v>
      </c>
      <c r="K1380" s="202"/>
      <c r="L1380" s="203"/>
      <c r="M1380" s="204"/>
      <c r="N1380" s="199"/>
      <c r="O1380" s="201">
        <v>1</v>
      </c>
      <c r="P1380" s="199">
        <f>F1380*30%</f>
        <v>240.73029298500722</v>
      </c>
      <c r="Q1380" s="205">
        <f t="shared" si="85"/>
        <v>1489.8146029350314</v>
      </c>
    </row>
    <row r="1381" spans="1:17" ht="45" x14ac:dyDescent="0.25">
      <c r="A1381" s="207" t="s">
        <v>4754</v>
      </c>
      <c r="B1381" s="196">
        <v>30727120</v>
      </c>
      <c r="C1381" s="197" t="s">
        <v>1089</v>
      </c>
      <c r="D1381" s="196" t="s">
        <v>3668</v>
      </c>
      <c r="E1381" s="198"/>
      <c r="F1381" s="199">
        <f>IF(D1381 &lt;&gt; "",VLOOKUP(D1381,'Parâmetro - Portes e Uco'!$A$13:$E$54,3,0),"")</f>
        <v>162.8729406839584</v>
      </c>
      <c r="G1381" s="200">
        <v>3</v>
      </c>
      <c r="H1381" s="199">
        <f>VLOOKUP(G1381,'Parâmetro - Portes e Uco'!$B$19:$E$46,4,0)</f>
        <v>446.65</v>
      </c>
      <c r="I1381" s="196"/>
      <c r="J1381" s="202">
        <v>0</v>
      </c>
      <c r="K1381" s="202"/>
      <c r="L1381" s="203"/>
      <c r="M1381" s="204"/>
      <c r="N1381" s="199"/>
      <c r="O1381" s="201">
        <v>1</v>
      </c>
      <c r="P1381" s="199">
        <f>F1381*30%</f>
        <v>48.86188220518752</v>
      </c>
      <c r="Q1381" s="205">
        <f t="shared" si="85"/>
        <v>658.38482288914588</v>
      </c>
    </row>
    <row r="1382" spans="1:17" ht="75" x14ac:dyDescent="0.25">
      <c r="A1382" s="207" t="s">
        <v>4754</v>
      </c>
      <c r="B1382" s="196">
        <v>30727138</v>
      </c>
      <c r="C1382" s="197" t="s">
        <v>1091</v>
      </c>
      <c r="D1382" s="196" t="s">
        <v>3688</v>
      </c>
      <c r="E1382" s="198"/>
      <c r="F1382" s="199">
        <f>IF(D1382 &lt;&gt; "",VLOOKUP(D1382,'Parâmetro - Portes e Uco'!$A$13:$E$54,3,0),"")</f>
        <v>1024.0627906281875</v>
      </c>
      <c r="G1382" s="200">
        <v>4</v>
      </c>
      <c r="H1382" s="199">
        <f>VLOOKUP(G1382,'Parâmetro - Portes e Uco'!$B$19:$E$46,4,0)</f>
        <v>660.37</v>
      </c>
      <c r="I1382" s="196"/>
      <c r="J1382" s="202">
        <v>0</v>
      </c>
      <c r="K1382" s="202"/>
      <c r="L1382" s="203"/>
      <c r="M1382" s="204"/>
      <c r="N1382" s="199"/>
      <c r="O1382" s="201">
        <v>2</v>
      </c>
      <c r="P1382" s="199">
        <f>(F1382*30%)+(F1382*20%)</f>
        <v>512.03139531409374</v>
      </c>
      <c r="Q1382" s="205">
        <f t="shared" si="85"/>
        <v>2196.4641859422809</v>
      </c>
    </row>
    <row r="1383" spans="1:17" ht="60" x14ac:dyDescent="0.25">
      <c r="A1383" s="207" t="s">
        <v>4754</v>
      </c>
      <c r="B1383" s="196">
        <v>30727146</v>
      </c>
      <c r="C1383" s="197" t="s">
        <v>1092</v>
      </c>
      <c r="D1383" s="196" t="s">
        <v>3668</v>
      </c>
      <c r="E1383" s="198"/>
      <c r="F1383" s="199">
        <f>IF(D1383 &lt;&gt; "",VLOOKUP(D1383,'Parâmetro - Portes e Uco'!$A$13:$E$54,3,0),"")</f>
        <v>162.8729406839584</v>
      </c>
      <c r="G1383" s="200">
        <v>3</v>
      </c>
      <c r="H1383" s="199">
        <f>VLOOKUP(G1383,'Parâmetro - Portes e Uco'!$B$19:$E$46,4,0)</f>
        <v>446.65</v>
      </c>
      <c r="I1383" s="196"/>
      <c r="J1383" s="202">
        <v>0</v>
      </c>
      <c r="K1383" s="202"/>
      <c r="L1383" s="203"/>
      <c r="M1383" s="204"/>
      <c r="N1383" s="199"/>
      <c r="O1383" s="201">
        <v>1</v>
      </c>
      <c r="P1383" s="199">
        <f>F1383*30%</f>
        <v>48.86188220518752</v>
      </c>
      <c r="Q1383" s="205">
        <f t="shared" si="85"/>
        <v>658.38482288914588</v>
      </c>
    </row>
    <row r="1384" spans="1:17" ht="45" x14ac:dyDescent="0.25">
      <c r="A1384" s="207" t="s">
        <v>4754</v>
      </c>
      <c r="B1384" s="196">
        <v>30727154</v>
      </c>
      <c r="C1384" s="197" t="s">
        <v>1093</v>
      </c>
      <c r="D1384" s="196" t="s">
        <v>3686</v>
      </c>
      <c r="E1384" s="198"/>
      <c r="F1384" s="199">
        <f>IF(D1384 &lt;&gt; "",VLOOKUP(D1384,'Parâmetro - Portes e Uco'!$A$13:$E$54,3,0),"")</f>
        <v>471.73171262118711</v>
      </c>
      <c r="G1384" s="200">
        <v>2</v>
      </c>
      <c r="H1384" s="199">
        <f>VLOOKUP(G1384,'Parâmetro - Portes e Uco'!$B$19:$E$46,4,0)</f>
        <v>303.45</v>
      </c>
      <c r="I1384" s="196"/>
      <c r="J1384" s="202">
        <v>0</v>
      </c>
      <c r="K1384" s="202"/>
      <c r="L1384" s="203"/>
      <c r="M1384" s="204"/>
      <c r="N1384" s="199"/>
      <c r="O1384" s="201">
        <v>1</v>
      </c>
      <c r="P1384" s="199">
        <f>F1384*30%</f>
        <v>141.51951378635613</v>
      </c>
      <c r="Q1384" s="205">
        <f t="shared" si="85"/>
        <v>916.70122640754323</v>
      </c>
    </row>
    <row r="1385" spans="1:17" ht="45" x14ac:dyDescent="0.25">
      <c r="A1385" s="207" t="s">
        <v>4754</v>
      </c>
      <c r="B1385" s="196">
        <v>30727162</v>
      </c>
      <c r="C1385" s="197" t="s">
        <v>1094</v>
      </c>
      <c r="D1385" s="196" t="s">
        <v>3688</v>
      </c>
      <c r="E1385" s="198"/>
      <c r="F1385" s="199">
        <f>IF(D1385 &lt;&gt; "",VLOOKUP(D1385,'Parâmetro - Portes e Uco'!$A$13:$E$54,3,0),"")</f>
        <v>1024.0627906281875</v>
      </c>
      <c r="G1385" s="200">
        <v>3</v>
      </c>
      <c r="H1385" s="199">
        <f>VLOOKUP(G1385,'Parâmetro - Portes e Uco'!$B$19:$E$46,4,0)</f>
        <v>446.65</v>
      </c>
      <c r="I1385" s="196"/>
      <c r="J1385" s="202">
        <v>0</v>
      </c>
      <c r="K1385" s="202"/>
      <c r="L1385" s="203"/>
      <c r="M1385" s="204"/>
      <c r="N1385" s="199"/>
      <c r="O1385" s="201">
        <v>2</v>
      </c>
      <c r="P1385" s="199">
        <f>(F1385*30%)+(F1385*20%)</f>
        <v>512.03139531409374</v>
      </c>
      <c r="Q1385" s="205">
        <f t="shared" si="85"/>
        <v>1982.7441859422813</v>
      </c>
    </row>
    <row r="1386" spans="1:17" ht="45" x14ac:dyDescent="0.25">
      <c r="A1386" s="207" t="s">
        <v>4754</v>
      </c>
      <c r="B1386" s="196">
        <v>30727170</v>
      </c>
      <c r="C1386" s="197" t="s">
        <v>1095</v>
      </c>
      <c r="D1386" s="196" t="s">
        <v>3684</v>
      </c>
      <c r="E1386" s="198"/>
      <c r="F1386" s="199">
        <f>IF(D1386 &lt;&gt; "",VLOOKUP(D1386,'Parâmetro - Portes e Uco'!$A$13:$E$54,3,0),"")</f>
        <v>963.60667521122014</v>
      </c>
      <c r="G1386" s="200">
        <v>4</v>
      </c>
      <c r="H1386" s="199">
        <f>VLOOKUP(G1386,'Parâmetro - Portes e Uco'!$B$19:$E$46,4,0)</f>
        <v>660.37</v>
      </c>
      <c r="I1386" s="196"/>
      <c r="J1386" s="202">
        <v>0</v>
      </c>
      <c r="K1386" s="202"/>
      <c r="L1386" s="203"/>
      <c r="M1386" s="204"/>
      <c r="N1386" s="199"/>
      <c r="O1386" s="201">
        <v>2</v>
      </c>
      <c r="P1386" s="199">
        <f>(F1386*30%)+(F1386*20%)</f>
        <v>481.80333760561007</v>
      </c>
      <c r="Q1386" s="205">
        <f t="shared" si="85"/>
        <v>2105.7800128168301</v>
      </c>
    </row>
    <row r="1387" spans="1:17" ht="45" x14ac:dyDescent="0.25">
      <c r="A1387" s="207" t="s">
        <v>4754</v>
      </c>
      <c r="B1387" s="196">
        <v>30727189</v>
      </c>
      <c r="C1387" s="197" t="s">
        <v>1096</v>
      </c>
      <c r="D1387" s="196" t="s">
        <v>3686</v>
      </c>
      <c r="E1387" s="198"/>
      <c r="F1387" s="199">
        <f>IF(D1387 &lt;&gt; "",VLOOKUP(D1387,'Parâmetro - Portes e Uco'!$A$13:$E$54,3,0),"")</f>
        <v>471.73171262118711</v>
      </c>
      <c r="G1387" s="200">
        <v>4</v>
      </c>
      <c r="H1387" s="199">
        <f>VLOOKUP(G1387,'Parâmetro - Portes e Uco'!$B$19:$E$46,4,0)</f>
        <v>660.37</v>
      </c>
      <c r="I1387" s="196"/>
      <c r="J1387" s="202">
        <v>0</v>
      </c>
      <c r="K1387" s="202"/>
      <c r="L1387" s="203"/>
      <c r="M1387" s="204"/>
      <c r="N1387" s="199"/>
      <c r="O1387" s="201">
        <v>2</v>
      </c>
      <c r="P1387" s="199">
        <f>(F1387*30%)+(F1387*20%)</f>
        <v>235.86585631059356</v>
      </c>
      <c r="Q1387" s="205">
        <f t="shared" si="85"/>
        <v>1367.9675689317805</v>
      </c>
    </row>
    <row r="1388" spans="1:17" x14ac:dyDescent="0.25">
      <c r="A1388" s="206"/>
      <c r="B1388" s="224">
        <v>30728002</v>
      </c>
      <c r="C1388" s="316" t="s">
        <v>3828</v>
      </c>
      <c r="D1388" s="317"/>
      <c r="E1388" s="317"/>
      <c r="F1388" s="317"/>
      <c r="G1388" s="317"/>
      <c r="H1388" s="317"/>
      <c r="I1388" s="317"/>
      <c r="J1388" s="317"/>
      <c r="K1388" s="317"/>
      <c r="L1388" s="317"/>
      <c r="M1388" s="317"/>
      <c r="N1388" s="317"/>
      <c r="O1388" s="317"/>
      <c r="P1388" s="317"/>
      <c r="Q1388" s="318"/>
    </row>
    <row r="1389" spans="1:17" ht="45" x14ac:dyDescent="0.25">
      <c r="A1389" s="207" t="s">
        <v>4754</v>
      </c>
      <c r="B1389" s="196">
        <v>30728010</v>
      </c>
      <c r="C1389" s="197" t="s">
        <v>1097</v>
      </c>
      <c r="D1389" s="196" t="s">
        <v>3682</v>
      </c>
      <c r="E1389" s="198"/>
      <c r="F1389" s="199">
        <f>IF(D1389 &lt;&gt; "",VLOOKUP(D1389,'Parâmetro - Portes e Uco'!$A$13:$E$54,3,0),"")</f>
        <v>802.43430995002416</v>
      </c>
      <c r="G1389" s="200">
        <v>3</v>
      </c>
      <c r="H1389" s="199">
        <f>VLOOKUP(G1389,'Parâmetro - Portes e Uco'!$B$19:$E$46,4,0)</f>
        <v>446.65</v>
      </c>
      <c r="I1389" s="196"/>
      <c r="J1389" s="202">
        <v>0</v>
      </c>
      <c r="K1389" s="202"/>
      <c r="L1389" s="203"/>
      <c r="M1389" s="204"/>
      <c r="N1389" s="199"/>
      <c r="O1389" s="201">
        <v>1</v>
      </c>
      <c r="P1389" s="199">
        <f>F1389*30%</f>
        <v>240.73029298500722</v>
      </c>
      <c r="Q1389" s="205">
        <f t="shared" ref="Q1389:Q1405" si="86">F1389+H1389+K1389+N1389+P1389</f>
        <v>1489.8146029350314</v>
      </c>
    </row>
    <row r="1390" spans="1:17" ht="30" x14ac:dyDescent="0.25">
      <c r="A1390" s="207" t="s">
        <v>4754</v>
      </c>
      <c r="B1390" s="196">
        <v>30728029</v>
      </c>
      <c r="C1390" s="197" t="s">
        <v>1098</v>
      </c>
      <c r="D1390" s="196" t="s">
        <v>3686</v>
      </c>
      <c r="E1390" s="198"/>
      <c r="F1390" s="199">
        <f>IF(D1390 &lt;&gt; "",VLOOKUP(D1390,'Parâmetro - Portes e Uco'!$A$13:$E$54,3,0),"")</f>
        <v>471.73171262118711</v>
      </c>
      <c r="G1390" s="200">
        <v>2</v>
      </c>
      <c r="H1390" s="199">
        <f>VLOOKUP(G1390,'Parâmetro - Portes e Uco'!$B$19:$E$46,4,0)</f>
        <v>303.45</v>
      </c>
      <c r="I1390" s="196"/>
      <c r="J1390" s="202">
        <v>0</v>
      </c>
      <c r="K1390" s="202"/>
      <c r="L1390" s="203"/>
      <c r="M1390" s="204"/>
      <c r="N1390" s="199"/>
      <c r="O1390" s="201">
        <v>1</v>
      </c>
      <c r="P1390" s="199">
        <f>F1390*30%</f>
        <v>141.51951378635613</v>
      </c>
      <c r="Q1390" s="205">
        <f t="shared" si="86"/>
        <v>916.70122640754323</v>
      </c>
    </row>
    <row r="1391" spans="1:17" ht="60" x14ac:dyDescent="0.25">
      <c r="A1391" s="207" t="s">
        <v>4754</v>
      </c>
      <c r="B1391" s="196">
        <v>30728037</v>
      </c>
      <c r="C1391" s="197" t="s">
        <v>1099</v>
      </c>
      <c r="D1391" s="196" t="s">
        <v>3684</v>
      </c>
      <c r="E1391" s="198"/>
      <c r="F1391" s="199">
        <f>IF(D1391 &lt;&gt; "",VLOOKUP(D1391,'Parâmetro - Portes e Uco'!$A$13:$E$54,3,0),"")</f>
        <v>963.60667521122014</v>
      </c>
      <c r="G1391" s="200">
        <v>4</v>
      </c>
      <c r="H1391" s="199">
        <f>VLOOKUP(G1391,'Parâmetro - Portes e Uco'!$B$19:$E$46,4,0)</f>
        <v>660.37</v>
      </c>
      <c r="I1391" s="196"/>
      <c r="J1391" s="202">
        <v>0</v>
      </c>
      <c r="K1391" s="202"/>
      <c r="L1391" s="203"/>
      <c r="M1391" s="204"/>
      <c r="N1391" s="199"/>
      <c r="O1391" s="201">
        <v>2</v>
      </c>
      <c r="P1391" s="199">
        <f>(F1391*30%)+(F1391*20%)</f>
        <v>481.80333760561007</v>
      </c>
      <c r="Q1391" s="205">
        <f t="shared" si="86"/>
        <v>2105.7800128168301</v>
      </c>
    </row>
    <row r="1392" spans="1:17" ht="45" x14ac:dyDescent="0.25">
      <c r="A1392" s="207" t="s">
        <v>4754</v>
      </c>
      <c r="B1392" s="196">
        <v>30728045</v>
      </c>
      <c r="C1392" s="197" t="s">
        <v>1100</v>
      </c>
      <c r="D1392" s="196" t="s">
        <v>3684</v>
      </c>
      <c r="E1392" s="198"/>
      <c r="F1392" s="199">
        <f>IF(D1392 &lt;&gt; "",VLOOKUP(D1392,'Parâmetro - Portes e Uco'!$A$13:$E$54,3,0),"")</f>
        <v>963.60667521122014</v>
      </c>
      <c r="G1392" s="200">
        <v>3</v>
      </c>
      <c r="H1392" s="199">
        <f>VLOOKUP(G1392,'Parâmetro - Portes e Uco'!$B$19:$E$46,4,0)</f>
        <v>446.65</v>
      </c>
      <c r="I1392" s="196"/>
      <c r="J1392" s="202">
        <v>0</v>
      </c>
      <c r="K1392" s="202"/>
      <c r="L1392" s="203"/>
      <c r="M1392" s="204"/>
      <c r="N1392" s="199"/>
      <c r="O1392" s="201">
        <v>1</v>
      </c>
      <c r="P1392" s="199">
        <f>F1392*30%</f>
        <v>289.08200256336602</v>
      </c>
      <c r="Q1392" s="205">
        <f t="shared" si="86"/>
        <v>1699.3386777745864</v>
      </c>
    </row>
    <row r="1393" spans="1:17" ht="45" x14ac:dyDescent="0.25">
      <c r="A1393" s="207" t="s">
        <v>4754</v>
      </c>
      <c r="B1393" s="196">
        <v>30728053</v>
      </c>
      <c r="C1393" s="197" t="s">
        <v>1101</v>
      </c>
      <c r="D1393" s="196" t="s">
        <v>3687</v>
      </c>
      <c r="E1393" s="198"/>
      <c r="F1393" s="199">
        <f>IF(D1393 &lt;&gt; "",VLOOKUP(D1393,'Parâmetro - Portes e Uco'!$A$13:$E$54,3,0),"")</f>
        <v>1119.7564107354196</v>
      </c>
      <c r="G1393" s="200">
        <v>5</v>
      </c>
      <c r="H1393" s="199">
        <f>VLOOKUP(G1393,'Parâmetro - Portes e Uco'!$B$19:$E$46,4,0)</f>
        <v>1021.47</v>
      </c>
      <c r="I1393" s="196"/>
      <c r="J1393" s="202">
        <v>0</v>
      </c>
      <c r="K1393" s="202"/>
      <c r="L1393" s="203"/>
      <c r="M1393" s="204"/>
      <c r="N1393" s="199"/>
      <c r="O1393" s="201">
        <v>2</v>
      </c>
      <c r="P1393" s="199">
        <f>(F1393*30%)+(F1393*20%)</f>
        <v>559.87820536770982</v>
      </c>
      <c r="Q1393" s="205">
        <f t="shared" si="86"/>
        <v>2701.104616103129</v>
      </c>
    </row>
    <row r="1394" spans="1:17" ht="30" x14ac:dyDescent="0.25">
      <c r="A1394" s="207" t="s">
        <v>4754</v>
      </c>
      <c r="B1394" s="196">
        <v>30728061</v>
      </c>
      <c r="C1394" s="197" t="s">
        <v>1102</v>
      </c>
      <c r="D1394" s="196" t="s">
        <v>3692</v>
      </c>
      <c r="E1394" s="198"/>
      <c r="F1394" s="199">
        <f>IF(D1394 &lt;&gt; "",VLOOKUP(D1394,'Parâmetro - Portes e Uco'!$A$13:$E$54,3,0),"")</f>
        <v>866.25202794687084</v>
      </c>
      <c r="G1394" s="200">
        <v>3</v>
      </c>
      <c r="H1394" s="199">
        <f>VLOOKUP(G1394,'Parâmetro - Portes e Uco'!$B$19:$E$46,4,0)</f>
        <v>446.65</v>
      </c>
      <c r="I1394" s="196"/>
      <c r="J1394" s="202">
        <v>0</v>
      </c>
      <c r="K1394" s="202"/>
      <c r="L1394" s="203"/>
      <c r="M1394" s="204"/>
      <c r="N1394" s="199"/>
      <c r="O1394" s="201">
        <v>1</v>
      </c>
      <c r="P1394" s="199">
        <f>F1394*30%</f>
        <v>259.87560838406125</v>
      </c>
      <c r="Q1394" s="205">
        <f t="shared" si="86"/>
        <v>1572.7776363309322</v>
      </c>
    </row>
    <row r="1395" spans="1:17" ht="30" x14ac:dyDescent="0.25">
      <c r="A1395" s="207" t="s">
        <v>4754</v>
      </c>
      <c r="B1395" s="196">
        <v>30728070</v>
      </c>
      <c r="C1395" s="197" t="s">
        <v>1103</v>
      </c>
      <c r="D1395" s="196" t="s">
        <v>3700</v>
      </c>
      <c r="E1395" s="198"/>
      <c r="F1395" s="199">
        <f>IF(D1395 &lt;&gt; "",VLOOKUP(D1395,'Parâmetro - Portes e Uco'!$A$13:$E$54,3,0),"")</f>
        <v>567.42533272841922</v>
      </c>
      <c r="G1395" s="200">
        <v>2</v>
      </c>
      <c r="H1395" s="199">
        <f>VLOOKUP(G1395,'Parâmetro - Portes e Uco'!$B$19:$E$46,4,0)</f>
        <v>303.45</v>
      </c>
      <c r="I1395" s="196"/>
      <c r="J1395" s="202">
        <v>0</v>
      </c>
      <c r="K1395" s="202"/>
      <c r="L1395" s="203"/>
      <c r="M1395" s="204"/>
      <c r="N1395" s="199"/>
      <c r="O1395" s="201">
        <v>1</v>
      </c>
      <c r="P1395" s="199">
        <f>F1395*30%</f>
        <v>170.22759981852576</v>
      </c>
      <c r="Q1395" s="205">
        <f t="shared" si="86"/>
        <v>1041.1029325469449</v>
      </c>
    </row>
    <row r="1396" spans="1:17" ht="30" x14ac:dyDescent="0.25">
      <c r="A1396" s="207" t="s">
        <v>4754</v>
      </c>
      <c r="B1396" s="196">
        <v>30728088</v>
      </c>
      <c r="C1396" s="197" t="s">
        <v>1104</v>
      </c>
      <c r="D1396" s="196" t="s">
        <v>3670</v>
      </c>
      <c r="E1396" s="198"/>
      <c r="F1396" s="199">
        <f>IF(D1396 &lt;&gt; "",VLOOKUP(D1396,'Parâmetro - Portes e Uco'!$A$13:$E$54,3,0),"")</f>
        <v>238.38376255669928</v>
      </c>
      <c r="G1396" s="200">
        <v>1</v>
      </c>
      <c r="H1396" s="199">
        <f>VLOOKUP(G1396,'Parâmetro - Portes e Uco'!$B$19:$E$46,4,0)</f>
        <v>207.32</v>
      </c>
      <c r="I1396" s="196"/>
      <c r="J1396" s="202">
        <v>0</v>
      </c>
      <c r="K1396" s="202"/>
      <c r="L1396" s="203"/>
      <c r="M1396" s="204"/>
      <c r="N1396" s="199"/>
      <c r="O1396" s="201">
        <v>1</v>
      </c>
      <c r="P1396" s="199">
        <f>F1396*30%</f>
        <v>71.515128767009784</v>
      </c>
      <c r="Q1396" s="205">
        <f t="shared" si="86"/>
        <v>517.21889132370904</v>
      </c>
    </row>
    <row r="1397" spans="1:17" ht="30" x14ac:dyDescent="0.25">
      <c r="A1397" s="207" t="s">
        <v>4754</v>
      </c>
      <c r="B1397" s="196">
        <v>30728096</v>
      </c>
      <c r="C1397" s="197" t="s">
        <v>1105</v>
      </c>
      <c r="D1397" s="196" t="s">
        <v>3669</v>
      </c>
      <c r="E1397" s="198"/>
      <c r="F1397" s="199">
        <f>IF(D1397 &lt;&gt; "",VLOOKUP(D1397,'Parâmetro - Portes e Uco'!$A$13:$E$54,3,0),"")</f>
        <v>76.407249227375388</v>
      </c>
      <c r="G1397" s="200"/>
      <c r="H1397" s="201"/>
      <c r="I1397" s="196"/>
      <c r="J1397" s="202">
        <v>0</v>
      </c>
      <c r="K1397" s="202"/>
      <c r="L1397" s="203"/>
      <c r="M1397" s="204"/>
      <c r="N1397" s="199"/>
      <c r="O1397" s="201">
        <v>0</v>
      </c>
      <c r="P1397" s="201"/>
      <c r="Q1397" s="205">
        <f t="shared" si="86"/>
        <v>76.407249227375388</v>
      </c>
    </row>
    <row r="1398" spans="1:17" ht="60" x14ac:dyDescent="0.25">
      <c r="A1398" s="207" t="s">
        <v>4754</v>
      </c>
      <c r="B1398" s="196">
        <v>30728100</v>
      </c>
      <c r="C1398" s="197" t="s">
        <v>870</v>
      </c>
      <c r="D1398" s="196" t="s">
        <v>3683</v>
      </c>
      <c r="E1398" s="198"/>
      <c r="F1398" s="199">
        <f>IF(D1398 &lt;&gt; "",VLOOKUP(D1398,'Parâmetro - Portes e Uco'!$A$13:$E$54,3,0),"")</f>
        <v>908.21273779689443</v>
      </c>
      <c r="G1398" s="200">
        <v>4</v>
      </c>
      <c r="H1398" s="199">
        <f>VLOOKUP(G1398,'Parâmetro - Portes e Uco'!$B$19:$E$46,4,0)</f>
        <v>660.37</v>
      </c>
      <c r="I1398" s="196"/>
      <c r="J1398" s="202">
        <v>0</v>
      </c>
      <c r="K1398" s="202"/>
      <c r="L1398" s="203"/>
      <c r="M1398" s="204"/>
      <c r="N1398" s="199"/>
      <c r="O1398" s="201">
        <v>2</v>
      </c>
      <c r="P1398" s="199">
        <f>(F1398*30%)+(F1398*20%)</f>
        <v>454.10636889844722</v>
      </c>
      <c r="Q1398" s="205">
        <f t="shared" si="86"/>
        <v>2022.6891066953417</v>
      </c>
    </row>
    <row r="1399" spans="1:17" ht="45" x14ac:dyDescent="0.25">
      <c r="A1399" s="207" t="s">
        <v>4754</v>
      </c>
      <c r="B1399" s="196">
        <v>30728118</v>
      </c>
      <c r="C1399" s="197" t="s">
        <v>1106</v>
      </c>
      <c r="D1399" s="196" t="s">
        <v>3668</v>
      </c>
      <c r="E1399" s="198"/>
      <c r="F1399" s="199">
        <f>IF(D1399 &lt;&gt; "",VLOOKUP(D1399,'Parâmetro - Portes e Uco'!$A$13:$E$54,3,0),"")</f>
        <v>162.8729406839584</v>
      </c>
      <c r="G1399" s="200">
        <v>1</v>
      </c>
      <c r="H1399" s="199">
        <f>VLOOKUP(G1399,'Parâmetro - Portes e Uco'!$B$19:$E$46,4,0)</f>
        <v>207.32</v>
      </c>
      <c r="I1399" s="196"/>
      <c r="J1399" s="202">
        <v>0</v>
      </c>
      <c r="K1399" s="202"/>
      <c r="L1399" s="203"/>
      <c r="M1399" s="204"/>
      <c r="N1399" s="199"/>
      <c r="O1399" s="201">
        <v>1</v>
      </c>
      <c r="P1399" s="199">
        <f>F1399*30%</f>
        <v>48.86188220518752</v>
      </c>
      <c r="Q1399" s="205">
        <f t="shared" si="86"/>
        <v>419.0548228891459</v>
      </c>
    </row>
    <row r="1400" spans="1:17" ht="45" x14ac:dyDescent="0.25">
      <c r="A1400" s="207" t="s">
        <v>4754</v>
      </c>
      <c r="B1400" s="196">
        <v>30728126</v>
      </c>
      <c r="C1400" s="197" t="s">
        <v>1107</v>
      </c>
      <c r="D1400" s="196" t="s">
        <v>3684</v>
      </c>
      <c r="E1400" s="198"/>
      <c r="F1400" s="199">
        <f>IF(D1400 &lt;&gt; "",VLOOKUP(D1400,'Parâmetro - Portes e Uco'!$A$13:$E$54,3,0),"")</f>
        <v>963.60667521122014</v>
      </c>
      <c r="G1400" s="200">
        <v>3</v>
      </c>
      <c r="H1400" s="199">
        <f>VLOOKUP(G1400,'Parâmetro - Portes e Uco'!$B$19:$E$46,4,0)</f>
        <v>446.65</v>
      </c>
      <c r="I1400" s="196"/>
      <c r="J1400" s="202">
        <v>0</v>
      </c>
      <c r="K1400" s="202"/>
      <c r="L1400" s="203"/>
      <c r="M1400" s="204"/>
      <c r="N1400" s="199"/>
      <c r="O1400" s="201">
        <v>2</v>
      </c>
      <c r="P1400" s="199">
        <f>(F1400*30%)+(F1400*20%)</f>
        <v>481.80333760561007</v>
      </c>
      <c r="Q1400" s="205">
        <f t="shared" si="86"/>
        <v>1892.0600128168303</v>
      </c>
    </row>
    <row r="1401" spans="1:17" ht="60" x14ac:dyDescent="0.25">
      <c r="A1401" s="207" t="s">
        <v>4754</v>
      </c>
      <c r="B1401" s="196">
        <v>30728134</v>
      </c>
      <c r="C1401" s="197" t="s">
        <v>1109</v>
      </c>
      <c r="D1401" s="196" t="s">
        <v>3668</v>
      </c>
      <c r="E1401" s="198"/>
      <c r="F1401" s="199">
        <f>IF(D1401 &lt;&gt; "",VLOOKUP(D1401,'Parâmetro - Portes e Uco'!$A$13:$E$54,3,0),"")</f>
        <v>162.8729406839584</v>
      </c>
      <c r="G1401" s="200">
        <v>1</v>
      </c>
      <c r="H1401" s="199">
        <f>VLOOKUP(G1401,'Parâmetro - Portes e Uco'!$B$19:$E$46,4,0)</f>
        <v>207.32</v>
      </c>
      <c r="I1401" s="196"/>
      <c r="J1401" s="202">
        <v>0</v>
      </c>
      <c r="K1401" s="202"/>
      <c r="L1401" s="203"/>
      <c r="M1401" s="204"/>
      <c r="N1401" s="199"/>
      <c r="O1401" s="201">
        <v>1</v>
      </c>
      <c r="P1401" s="199">
        <f>F1401*30%</f>
        <v>48.86188220518752</v>
      </c>
      <c r="Q1401" s="205">
        <f t="shared" si="86"/>
        <v>419.0548228891459</v>
      </c>
    </row>
    <row r="1402" spans="1:17" ht="60" x14ac:dyDescent="0.25">
      <c r="A1402" s="207" t="s">
        <v>4754</v>
      </c>
      <c r="B1402" s="196">
        <v>30728142</v>
      </c>
      <c r="C1402" s="197" t="s">
        <v>1108</v>
      </c>
      <c r="D1402" s="196" t="s">
        <v>3684</v>
      </c>
      <c r="E1402" s="198"/>
      <c r="F1402" s="199">
        <f>IF(D1402 &lt;&gt; "",VLOOKUP(D1402,'Parâmetro - Portes e Uco'!$A$13:$E$54,3,0),"")</f>
        <v>963.60667521122014</v>
      </c>
      <c r="G1402" s="200">
        <v>3</v>
      </c>
      <c r="H1402" s="199">
        <f>VLOOKUP(G1402,'Parâmetro - Portes e Uco'!$B$19:$E$46,4,0)</f>
        <v>446.65</v>
      </c>
      <c r="I1402" s="196"/>
      <c r="J1402" s="202">
        <v>0</v>
      </c>
      <c r="K1402" s="202"/>
      <c r="L1402" s="203"/>
      <c r="M1402" s="204"/>
      <c r="N1402" s="199"/>
      <c r="O1402" s="201">
        <v>1</v>
      </c>
      <c r="P1402" s="199">
        <f>F1402*30%</f>
        <v>289.08200256336602</v>
      </c>
      <c r="Q1402" s="205">
        <f t="shared" si="86"/>
        <v>1699.3386777745864</v>
      </c>
    </row>
    <row r="1403" spans="1:17" ht="60" x14ac:dyDescent="0.25">
      <c r="A1403" s="207" t="s">
        <v>4754</v>
      </c>
      <c r="B1403" s="196">
        <v>30728150</v>
      </c>
      <c r="C1403" s="197" t="s">
        <v>1110</v>
      </c>
      <c r="D1403" s="196" t="s">
        <v>3682</v>
      </c>
      <c r="E1403" s="198"/>
      <c r="F1403" s="199">
        <f>IF(D1403 &lt;&gt; "",VLOOKUP(D1403,'Parâmetro - Portes e Uco'!$A$13:$E$54,3,0),"")</f>
        <v>802.43430995002416</v>
      </c>
      <c r="G1403" s="200">
        <v>3</v>
      </c>
      <c r="H1403" s="199">
        <f>VLOOKUP(G1403,'Parâmetro - Portes e Uco'!$B$19:$E$46,4,0)</f>
        <v>446.65</v>
      </c>
      <c r="I1403" s="196"/>
      <c r="J1403" s="202">
        <v>0</v>
      </c>
      <c r="K1403" s="202"/>
      <c r="L1403" s="203"/>
      <c r="M1403" s="204"/>
      <c r="N1403" s="199"/>
      <c r="O1403" s="201">
        <v>1</v>
      </c>
      <c r="P1403" s="199">
        <f>F1403*30%</f>
        <v>240.73029298500722</v>
      </c>
      <c r="Q1403" s="205">
        <f t="shared" si="86"/>
        <v>1489.8146029350314</v>
      </c>
    </row>
    <row r="1404" spans="1:17" ht="45" x14ac:dyDescent="0.25">
      <c r="A1404" s="207" t="s">
        <v>4754</v>
      </c>
      <c r="B1404" s="196">
        <v>30728169</v>
      </c>
      <c r="C1404" s="197" t="s">
        <v>1111</v>
      </c>
      <c r="D1404" s="196" t="s">
        <v>3699</v>
      </c>
      <c r="E1404" s="198"/>
      <c r="F1404" s="199">
        <f>IF(D1404 &lt;&gt; "",VLOOKUP(D1404,'Parâmetro - Portes e Uco'!$A$13:$E$54,3,0),"")</f>
        <v>678.22639031228584</v>
      </c>
      <c r="G1404" s="200">
        <v>3</v>
      </c>
      <c r="H1404" s="199">
        <f>VLOOKUP(G1404,'Parâmetro - Portes e Uco'!$B$19:$E$46,4,0)</f>
        <v>446.65</v>
      </c>
      <c r="I1404" s="196"/>
      <c r="J1404" s="202">
        <v>0</v>
      </c>
      <c r="K1404" s="202"/>
      <c r="L1404" s="203"/>
      <c r="M1404" s="204"/>
      <c r="N1404" s="199"/>
      <c r="O1404" s="201">
        <v>1</v>
      </c>
      <c r="P1404" s="199">
        <f>F1404*30%</f>
        <v>203.46791709368574</v>
      </c>
      <c r="Q1404" s="205">
        <f t="shared" si="86"/>
        <v>1328.3443074059714</v>
      </c>
    </row>
    <row r="1405" spans="1:17" ht="45" x14ac:dyDescent="0.25">
      <c r="A1405" s="207" t="s">
        <v>4754</v>
      </c>
      <c r="B1405" s="196">
        <v>30728177</v>
      </c>
      <c r="C1405" s="197" t="s">
        <v>1112</v>
      </c>
      <c r="D1405" s="196" t="s">
        <v>3683</v>
      </c>
      <c r="E1405" s="198"/>
      <c r="F1405" s="199">
        <f>IF(D1405 &lt;&gt; "",VLOOKUP(D1405,'Parâmetro - Portes e Uco'!$A$13:$E$54,3,0),"")</f>
        <v>908.21273779689443</v>
      </c>
      <c r="G1405" s="200">
        <v>3</v>
      </c>
      <c r="H1405" s="199">
        <f>VLOOKUP(G1405,'Parâmetro - Portes e Uco'!$B$19:$E$46,4,0)</f>
        <v>446.65</v>
      </c>
      <c r="I1405" s="196"/>
      <c r="J1405" s="202">
        <v>0</v>
      </c>
      <c r="K1405" s="202"/>
      <c r="L1405" s="203"/>
      <c r="M1405" s="204"/>
      <c r="N1405" s="199"/>
      <c r="O1405" s="201">
        <v>2</v>
      </c>
      <c r="P1405" s="199">
        <f>(F1405*30%)+(F1405*20%)</f>
        <v>454.10636889844722</v>
      </c>
      <c r="Q1405" s="205">
        <f t="shared" si="86"/>
        <v>1808.9691066953417</v>
      </c>
    </row>
    <row r="1406" spans="1:17" x14ac:dyDescent="0.25">
      <c r="A1406" s="206"/>
      <c r="B1406" s="224">
        <v>30729009</v>
      </c>
      <c r="C1406" s="316" t="s">
        <v>3829</v>
      </c>
      <c r="D1406" s="317"/>
      <c r="E1406" s="317"/>
      <c r="F1406" s="317"/>
      <c r="G1406" s="317"/>
      <c r="H1406" s="317"/>
      <c r="I1406" s="317"/>
      <c r="J1406" s="317"/>
      <c r="K1406" s="317"/>
      <c r="L1406" s="317"/>
      <c r="M1406" s="317"/>
      <c r="N1406" s="317"/>
      <c r="O1406" s="317"/>
      <c r="P1406" s="317"/>
      <c r="Q1406" s="318"/>
    </row>
    <row r="1407" spans="1:17" ht="30" x14ac:dyDescent="0.25">
      <c r="A1407" s="207" t="s">
        <v>4754</v>
      </c>
      <c r="B1407" s="196">
        <v>30729017</v>
      </c>
      <c r="C1407" s="197" t="s">
        <v>1113</v>
      </c>
      <c r="D1407" s="196" t="s">
        <v>3682</v>
      </c>
      <c r="E1407" s="198"/>
      <c r="F1407" s="199">
        <f>IF(D1407 &lt;&gt; "",VLOOKUP(D1407,'Parâmetro - Portes e Uco'!$A$13:$E$54,3,0),"")</f>
        <v>802.43430995002416</v>
      </c>
      <c r="G1407" s="200">
        <v>3</v>
      </c>
      <c r="H1407" s="199">
        <f>VLOOKUP(G1407,'Parâmetro - Portes e Uco'!$B$19:$E$46,4,0)</f>
        <v>446.65</v>
      </c>
      <c r="I1407" s="196"/>
      <c r="J1407" s="202">
        <v>0</v>
      </c>
      <c r="K1407" s="202"/>
      <c r="L1407" s="203"/>
      <c r="M1407" s="204"/>
      <c r="N1407" s="199"/>
      <c r="O1407" s="201">
        <v>1</v>
      </c>
      <c r="P1407" s="199">
        <f t="shared" ref="P1407:P1413" si="87">F1407*30%</f>
        <v>240.73029298500722</v>
      </c>
      <c r="Q1407" s="205">
        <f t="shared" ref="Q1407:Q1439" si="88">F1407+H1407+K1407+N1407+P1407</f>
        <v>1489.8146029350314</v>
      </c>
    </row>
    <row r="1408" spans="1:17" ht="60" x14ac:dyDescent="0.25">
      <c r="A1408" s="207" t="s">
        <v>4754</v>
      </c>
      <c r="B1408" s="196">
        <v>30729025</v>
      </c>
      <c r="C1408" s="197" t="s">
        <v>1114</v>
      </c>
      <c r="D1408" s="196" t="s">
        <v>3672</v>
      </c>
      <c r="E1408" s="198"/>
      <c r="F1408" s="199">
        <f>IF(D1408 &lt;&gt; "",VLOOKUP(D1408,'Parâmetro - Portes e Uco'!$A$13:$E$54,3,0),"")</f>
        <v>350.87221280811309</v>
      </c>
      <c r="G1408" s="200">
        <v>1</v>
      </c>
      <c r="H1408" s="199">
        <f>VLOOKUP(G1408,'Parâmetro - Portes e Uco'!$B$19:$E$46,4,0)</f>
        <v>207.32</v>
      </c>
      <c r="I1408" s="196"/>
      <c r="J1408" s="202">
        <v>0</v>
      </c>
      <c r="K1408" s="202"/>
      <c r="L1408" s="203"/>
      <c r="M1408" s="204"/>
      <c r="N1408" s="199"/>
      <c r="O1408" s="201">
        <v>1</v>
      </c>
      <c r="P1408" s="199">
        <f t="shared" si="87"/>
        <v>105.26166384243392</v>
      </c>
      <c r="Q1408" s="205">
        <f t="shared" si="88"/>
        <v>663.45387665054693</v>
      </c>
    </row>
    <row r="1409" spans="1:17" ht="60" x14ac:dyDescent="0.25">
      <c r="A1409" s="207" t="s">
        <v>4754</v>
      </c>
      <c r="B1409" s="196">
        <v>30729033</v>
      </c>
      <c r="C1409" s="197" t="s">
        <v>1115</v>
      </c>
      <c r="D1409" s="196" t="s">
        <v>3670</v>
      </c>
      <c r="E1409" s="198"/>
      <c r="F1409" s="199">
        <f>IF(D1409 &lt;&gt; "",VLOOKUP(D1409,'Parâmetro - Portes e Uco'!$A$13:$E$54,3,0),"")</f>
        <v>238.38376255669928</v>
      </c>
      <c r="G1409" s="200">
        <v>2</v>
      </c>
      <c r="H1409" s="199">
        <f>VLOOKUP(G1409,'Parâmetro - Portes e Uco'!$B$19:$E$46,4,0)</f>
        <v>303.45</v>
      </c>
      <c r="I1409" s="196"/>
      <c r="J1409" s="202">
        <v>0</v>
      </c>
      <c r="K1409" s="202"/>
      <c r="L1409" s="203"/>
      <c r="M1409" s="204"/>
      <c r="N1409" s="199"/>
      <c r="O1409" s="201">
        <v>1</v>
      </c>
      <c r="P1409" s="199">
        <f t="shared" si="87"/>
        <v>71.515128767009784</v>
      </c>
      <c r="Q1409" s="205">
        <f t="shared" si="88"/>
        <v>613.34889132370904</v>
      </c>
    </row>
    <row r="1410" spans="1:17" ht="45" x14ac:dyDescent="0.25">
      <c r="A1410" s="207" t="s">
        <v>4754</v>
      </c>
      <c r="B1410" s="196">
        <v>30729041</v>
      </c>
      <c r="C1410" s="197" t="s">
        <v>1116</v>
      </c>
      <c r="D1410" s="196" t="s">
        <v>3692</v>
      </c>
      <c r="E1410" s="198"/>
      <c r="F1410" s="199">
        <f>IF(D1410 &lt;&gt; "",VLOOKUP(D1410,'Parâmetro - Portes e Uco'!$A$13:$E$54,3,0),"")</f>
        <v>866.25202794687084</v>
      </c>
      <c r="G1410" s="200">
        <v>3</v>
      </c>
      <c r="H1410" s="199">
        <f>VLOOKUP(G1410,'Parâmetro - Portes e Uco'!$B$19:$E$46,4,0)</f>
        <v>446.65</v>
      </c>
      <c r="I1410" s="196"/>
      <c r="J1410" s="202">
        <v>0</v>
      </c>
      <c r="K1410" s="202"/>
      <c r="L1410" s="203"/>
      <c r="M1410" s="204"/>
      <c r="N1410" s="199"/>
      <c r="O1410" s="201">
        <v>1</v>
      </c>
      <c r="P1410" s="199">
        <f t="shared" si="87"/>
        <v>259.87560838406125</v>
      </c>
      <c r="Q1410" s="205">
        <f t="shared" si="88"/>
        <v>1572.7776363309322</v>
      </c>
    </row>
    <row r="1411" spans="1:17" ht="60" x14ac:dyDescent="0.25">
      <c r="A1411" s="207" t="s">
        <v>4754</v>
      </c>
      <c r="B1411" s="196">
        <v>30729050</v>
      </c>
      <c r="C1411" s="197" t="s">
        <v>1117</v>
      </c>
      <c r="D1411" s="196" t="s">
        <v>3686</v>
      </c>
      <c r="E1411" s="198"/>
      <c r="F1411" s="199">
        <f>IF(D1411 &lt;&gt; "",VLOOKUP(D1411,'Parâmetro - Portes e Uco'!$A$13:$E$54,3,0),"")</f>
        <v>471.73171262118711</v>
      </c>
      <c r="G1411" s="200">
        <v>2</v>
      </c>
      <c r="H1411" s="199">
        <f>VLOOKUP(G1411,'Parâmetro - Portes e Uco'!$B$19:$E$46,4,0)</f>
        <v>303.45</v>
      </c>
      <c r="I1411" s="196"/>
      <c r="J1411" s="202">
        <v>0</v>
      </c>
      <c r="K1411" s="202"/>
      <c r="L1411" s="203"/>
      <c r="M1411" s="204"/>
      <c r="N1411" s="199"/>
      <c r="O1411" s="201">
        <v>1</v>
      </c>
      <c r="P1411" s="199">
        <f t="shared" si="87"/>
        <v>141.51951378635613</v>
      </c>
      <c r="Q1411" s="205">
        <f t="shared" si="88"/>
        <v>916.70122640754323</v>
      </c>
    </row>
    <row r="1412" spans="1:17" ht="30" x14ac:dyDescent="0.25">
      <c r="A1412" s="207" t="s">
        <v>4754</v>
      </c>
      <c r="B1412" s="196">
        <v>30729068</v>
      </c>
      <c r="C1412" s="197" t="s">
        <v>1118</v>
      </c>
      <c r="D1412" s="196" t="s">
        <v>3674</v>
      </c>
      <c r="E1412" s="198"/>
      <c r="F1412" s="199">
        <f>IF(D1412 &lt;&gt; "",VLOOKUP(D1412,'Parâmetro - Portes e Uco'!$A$13:$E$54,3,0),"")</f>
        <v>208.11615658256991</v>
      </c>
      <c r="G1412" s="200">
        <v>1</v>
      </c>
      <c r="H1412" s="199">
        <f>VLOOKUP(G1412,'Parâmetro - Portes e Uco'!$B$19:$E$46,4,0)</f>
        <v>207.32</v>
      </c>
      <c r="I1412" s="196"/>
      <c r="J1412" s="202">
        <v>0</v>
      </c>
      <c r="K1412" s="202"/>
      <c r="L1412" s="203"/>
      <c r="M1412" s="204"/>
      <c r="N1412" s="199"/>
      <c r="O1412" s="201">
        <v>1</v>
      </c>
      <c r="P1412" s="199">
        <f t="shared" si="87"/>
        <v>62.43484697477097</v>
      </c>
      <c r="Q1412" s="205">
        <f t="shared" si="88"/>
        <v>477.87100355734083</v>
      </c>
    </row>
    <row r="1413" spans="1:17" ht="60" x14ac:dyDescent="0.25">
      <c r="A1413" s="207" t="s">
        <v>4754</v>
      </c>
      <c r="B1413" s="196">
        <v>30729084</v>
      </c>
      <c r="C1413" s="197" t="s">
        <v>1119</v>
      </c>
      <c r="D1413" s="196" t="s">
        <v>3686</v>
      </c>
      <c r="E1413" s="198"/>
      <c r="F1413" s="199">
        <f>IF(D1413 &lt;&gt; "",VLOOKUP(D1413,'Parâmetro - Portes e Uco'!$A$13:$E$54,3,0),"")</f>
        <v>471.73171262118711</v>
      </c>
      <c r="G1413" s="200">
        <v>4</v>
      </c>
      <c r="H1413" s="199">
        <f>VLOOKUP(G1413,'Parâmetro - Portes e Uco'!$B$19:$E$46,4,0)</f>
        <v>660.37</v>
      </c>
      <c r="I1413" s="196"/>
      <c r="J1413" s="202">
        <v>0</v>
      </c>
      <c r="K1413" s="202"/>
      <c r="L1413" s="203"/>
      <c r="M1413" s="204"/>
      <c r="N1413" s="199"/>
      <c r="O1413" s="201">
        <v>1</v>
      </c>
      <c r="P1413" s="199">
        <f t="shared" si="87"/>
        <v>141.51951378635613</v>
      </c>
      <c r="Q1413" s="205">
        <f t="shared" si="88"/>
        <v>1273.6212264075432</v>
      </c>
    </row>
    <row r="1414" spans="1:17" ht="45" x14ac:dyDescent="0.25">
      <c r="A1414" s="207" t="s">
        <v>4754</v>
      </c>
      <c r="B1414" s="196">
        <v>30729092</v>
      </c>
      <c r="C1414" s="197" t="s">
        <v>1120</v>
      </c>
      <c r="D1414" s="196" t="s">
        <v>3686</v>
      </c>
      <c r="E1414" s="198"/>
      <c r="F1414" s="199">
        <f>IF(D1414 &lt;&gt; "",VLOOKUP(D1414,'Parâmetro - Portes e Uco'!$A$13:$E$54,3,0),"")</f>
        <v>471.73171262118711</v>
      </c>
      <c r="G1414" s="200">
        <v>3</v>
      </c>
      <c r="H1414" s="199">
        <f>VLOOKUP(G1414,'Parâmetro - Portes e Uco'!$B$19:$E$46,4,0)</f>
        <v>446.65</v>
      </c>
      <c r="I1414" s="196"/>
      <c r="J1414" s="202">
        <v>0</v>
      </c>
      <c r="K1414" s="202"/>
      <c r="L1414" s="203"/>
      <c r="M1414" s="204"/>
      <c r="N1414" s="199"/>
      <c r="O1414" s="201">
        <v>2</v>
      </c>
      <c r="P1414" s="199">
        <f>(F1414*30%)+(F1414*20%)</f>
        <v>235.86585631059356</v>
      </c>
      <c r="Q1414" s="205">
        <f t="shared" si="88"/>
        <v>1154.2475689317805</v>
      </c>
    </row>
    <row r="1415" spans="1:17" ht="30" x14ac:dyDescent="0.25">
      <c r="A1415" s="207" t="s">
        <v>4754</v>
      </c>
      <c r="B1415" s="196">
        <v>30729106</v>
      </c>
      <c r="C1415" s="197" t="s">
        <v>1121</v>
      </c>
      <c r="D1415" s="196" t="s">
        <v>3670</v>
      </c>
      <c r="E1415" s="198"/>
      <c r="F1415" s="199">
        <f>IF(D1415 &lt;&gt; "",VLOOKUP(D1415,'Parâmetro - Portes e Uco'!$A$13:$E$54,3,0),"")</f>
        <v>238.38376255669928</v>
      </c>
      <c r="G1415" s="200">
        <v>2</v>
      </c>
      <c r="H1415" s="199">
        <f>VLOOKUP(G1415,'Parâmetro - Portes e Uco'!$B$19:$E$46,4,0)</f>
        <v>303.45</v>
      </c>
      <c r="I1415" s="196"/>
      <c r="J1415" s="202">
        <v>0</v>
      </c>
      <c r="K1415" s="202"/>
      <c r="L1415" s="203"/>
      <c r="M1415" s="204"/>
      <c r="N1415" s="199"/>
      <c r="O1415" s="201">
        <v>1</v>
      </c>
      <c r="P1415" s="199">
        <f>F1415*30%</f>
        <v>71.515128767009784</v>
      </c>
      <c r="Q1415" s="205">
        <f t="shared" si="88"/>
        <v>613.34889132370904</v>
      </c>
    </row>
    <row r="1416" spans="1:17" x14ac:dyDescent="0.25">
      <c r="A1416" s="207" t="s">
        <v>4754</v>
      </c>
      <c r="B1416" s="196">
        <v>30729114</v>
      </c>
      <c r="C1416" s="197" t="s">
        <v>1122</v>
      </c>
      <c r="D1416" s="196" t="s">
        <v>3667</v>
      </c>
      <c r="E1416" s="198"/>
      <c r="F1416" s="199">
        <f>IF(D1416 &lt;&gt; "",VLOOKUP(D1416,'Parâmetro - Portes e Uco'!$A$13:$E$54,3,0),"")</f>
        <v>100.71624984422843</v>
      </c>
      <c r="G1416" s="200">
        <v>1</v>
      </c>
      <c r="H1416" s="199">
        <f>VLOOKUP(G1416,'Parâmetro - Portes e Uco'!$B$19:$E$46,4,0)</f>
        <v>207.32</v>
      </c>
      <c r="I1416" s="196"/>
      <c r="J1416" s="202">
        <v>0</v>
      </c>
      <c r="K1416" s="202"/>
      <c r="L1416" s="203"/>
      <c r="M1416" s="204"/>
      <c r="N1416" s="199"/>
      <c r="O1416" s="201">
        <v>0</v>
      </c>
      <c r="P1416" s="201"/>
      <c r="Q1416" s="205">
        <f t="shared" si="88"/>
        <v>308.03624984422845</v>
      </c>
    </row>
    <row r="1417" spans="1:17" ht="60" x14ac:dyDescent="0.25">
      <c r="A1417" s="207" t="s">
        <v>4754</v>
      </c>
      <c r="B1417" s="196">
        <v>30729122</v>
      </c>
      <c r="C1417" s="197" t="s">
        <v>1123</v>
      </c>
      <c r="D1417" s="196" t="s">
        <v>3672</v>
      </c>
      <c r="E1417" s="198"/>
      <c r="F1417" s="199">
        <f>IF(D1417 &lt;&gt; "",VLOOKUP(D1417,'Parâmetro - Portes e Uco'!$A$13:$E$54,3,0),"")</f>
        <v>350.87221280811309</v>
      </c>
      <c r="G1417" s="200">
        <v>1</v>
      </c>
      <c r="H1417" s="199">
        <f>VLOOKUP(G1417,'Parâmetro - Portes e Uco'!$B$19:$E$46,4,0)</f>
        <v>207.32</v>
      </c>
      <c r="I1417" s="196"/>
      <c r="J1417" s="202">
        <v>0</v>
      </c>
      <c r="K1417" s="202"/>
      <c r="L1417" s="203"/>
      <c r="M1417" s="204"/>
      <c r="N1417" s="199"/>
      <c r="O1417" s="201">
        <v>1</v>
      </c>
      <c r="P1417" s="199">
        <f>F1417*30%</f>
        <v>105.26166384243392</v>
      </c>
      <c r="Q1417" s="205">
        <f t="shared" si="88"/>
        <v>663.45387665054693</v>
      </c>
    </row>
    <row r="1418" spans="1:17" ht="30" x14ac:dyDescent="0.25">
      <c r="A1418" s="207" t="s">
        <v>4754</v>
      </c>
      <c r="B1418" s="196">
        <v>30729130</v>
      </c>
      <c r="C1418" s="197" t="s">
        <v>1124</v>
      </c>
      <c r="D1418" s="196" t="s">
        <v>3669</v>
      </c>
      <c r="E1418" s="198"/>
      <c r="F1418" s="199">
        <f>IF(D1418 &lt;&gt; "",VLOOKUP(D1418,'Parâmetro - Portes e Uco'!$A$13:$E$54,3,0),"")</f>
        <v>76.407249227375388</v>
      </c>
      <c r="G1418" s="200"/>
      <c r="H1418" s="201"/>
      <c r="I1418" s="196"/>
      <c r="J1418" s="202">
        <v>0</v>
      </c>
      <c r="K1418" s="202"/>
      <c r="L1418" s="203"/>
      <c r="M1418" s="204"/>
      <c r="N1418" s="199"/>
      <c r="O1418" s="201">
        <v>0</v>
      </c>
      <c r="P1418" s="201"/>
      <c r="Q1418" s="205">
        <f t="shared" si="88"/>
        <v>76.407249227375388</v>
      </c>
    </row>
    <row r="1419" spans="1:17" ht="45" x14ac:dyDescent="0.25">
      <c r="A1419" s="207" t="s">
        <v>4754</v>
      </c>
      <c r="B1419" s="196">
        <v>30729149</v>
      </c>
      <c r="C1419" s="197" t="s">
        <v>1125</v>
      </c>
      <c r="D1419" s="196" t="s">
        <v>3678</v>
      </c>
      <c r="E1419" s="198"/>
      <c r="F1419" s="199">
        <f>IF(D1419 &lt;&gt; "",VLOOKUP(D1419,'Parâmetro - Portes e Uco'!$A$13:$E$54,3,0),"")</f>
        <v>119.19847265595725</v>
      </c>
      <c r="G1419" s="200">
        <v>1</v>
      </c>
      <c r="H1419" s="199">
        <f>VLOOKUP(G1419,'Parâmetro - Portes e Uco'!$B$19:$E$46,4,0)</f>
        <v>207.32</v>
      </c>
      <c r="I1419" s="196"/>
      <c r="J1419" s="202">
        <v>0</v>
      </c>
      <c r="K1419" s="202"/>
      <c r="L1419" s="203"/>
      <c r="M1419" s="204"/>
      <c r="N1419" s="199"/>
      <c r="O1419" s="201">
        <v>1</v>
      </c>
      <c r="P1419" s="199">
        <f>F1419*30%</f>
        <v>35.759541796787175</v>
      </c>
      <c r="Q1419" s="205">
        <f t="shared" si="88"/>
        <v>362.2780144527444</v>
      </c>
    </row>
    <row r="1420" spans="1:17" ht="45" x14ac:dyDescent="0.25">
      <c r="A1420" s="207" t="s">
        <v>4754</v>
      </c>
      <c r="B1420" s="196">
        <v>30729157</v>
      </c>
      <c r="C1420" s="197" t="s">
        <v>1126</v>
      </c>
      <c r="D1420" s="196" t="s">
        <v>3686</v>
      </c>
      <c r="E1420" s="198"/>
      <c r="F1420" s="199">
        <f>IF(D1420 &lt;&gt; "",VLOOKUP(D1420,'Parâmetro - Portes e Uco'!$A$13:$E$54,3,0),"")</f>
        <v>471.73171262118711</v>
      </c>
      <c r="G1420" s="200">
        <v>2</v>
      </c>
      <c r="H1420" s="199">
        <f>VLOOKUP(G1420,'Parâmetro - Portes e Uco'!$B$19:$E$46,4,0)</f>
        <v>303.45</v>
      </c>
      <c r="I1420" s="196"/>
      <c r="J1420" s="202">
        <v>0</v>
      </c>
      <c r="K1420" s="202"/>
      <c r="L1420" s="203"/>
      <c r="M1420" s="204"/>
      <c r="N1420" s="199"/>
      <c r="O1420" s="201">
        <v>2</v>
      </c>
      <c r="P1420" s="199">
        <f>(F1420*30%)+(F1420*20%)</f>
        <v>235.86585631059356</v>
      </c>
      <c r="Q1420" s="205">
        <f t="shared" si="88"/>
        <v>1011.0475689317807</v>
      </c>
    </row>
    <row r="1421" spans="1:17" ht="45" x14ac:dyDescent="0.25">
      <c r="A1421" s="207" t="s">
        <v>4754</v>
      </c>
      <c r="B1421" s="196">
        <v>30729165</v>
      </c>
      <c r="C1421" s="197" t="s">
        <v>1127</v>
      </c>
      <c r="D1421" s="196" t="s">
        <v>3667</v>
      </c>
      <c r="E1421" s="198"/>
      <c r="F1421" s="199">
        <f>IF(D1421 &lt;&gt; "",VLOOKUP(D1421,'Parâmetro - Portes e Uco'!$A$13:$E$54,3,0),"")</f>
        <v>100.71624984422843</v>
      </c>
      <c r="G1421" s="200">
        <v>1</v>
      </c>
      <c r="H1421" s="199">
        <f>VLOOKUP(G1421,'Parâmetro - Portes e Uco'!$B$19:$E$46,4,0)</f>
        <v>207.32</v>
      </c>
      <c r="I1421" s="196"/>
      <c r="J1421" s="202">
        <v>0</v>
      </c>
      <c r="K1421" s="202"/>
      <c r="L1421" s="203"/>
      <c r="M1421" s="204"/>
      <c r="N1421" s="199"/>
      <c r="O1421" s="201">
        <v>1</v>
      </c>
      <c r="P1421" s="199">
        <f t="shared" ref="P1421:P1432" si="89">F1421*30%</f>
        <v>30.214874953268527</v>
      </c>
      <c r="Q1421" s="205">
        <f t="shared" si="88"/>
        <v>338.25112479749697</v>
      </c>
    </row>
    <row r="1422" spans="1:17" ht="45" x14ac:dyDescent="0.25">
      <c r="A1422" s="207" t="s">
        <v>4754</v>
      </c>
      <c r="B1422" s="196">
        <v>30729173</v>
      </c>
      <c r="C1422" s="197" t="s">
        <v>1128</v>
      </c>
      <c r="D1422" s="196" t="s">
        <v>3691</v>
      </c>
      <c r="E1422" s="198"/>
      <c r="F1422" s="199">
        <f>IF(D1422 &lt;&gt; "",VLOOKUP(D1422,'Parâmetro - Portes e Uco'!$A$13:$E$54,3,0),"")</f>
        <v>377.71230242628701</v>
      </c>
      <c r="G1422" s="200">
        <v>2</v>
      </c>
      <c r="H1422" s="199">
        <f>VLOOKUP(G1422,'Parâmetro - Portes e Uco'!$B$19:$E$46,4,0)</f>
        <v>303.45</v>
      </c>
      <c r="I1422" s="196"/>
      <c r="J1422" s="202">
        <v>0</v>
      </c>
      <c r="K1422" s="202"/>
      <c r="L1422" s="203"/>
      <c r="M1422" s="204"/>
      <c r="N1422" s="199"/>
      <c r="O1422" s="201">
        <v>1</v>
      </c>
      <c r="P1422" s="199">
        <f t="shared" si="89"/>
        <v>113.3136907278861</v>
      </c>
      <c r="Q1422" s="205">
        <f t="shared" si="88"/>
        <v>794.47599315417301</v>
      </c>
    </row>
    <row r="1423" spans="1:17" ht="30" x14ac:dyDescent="0.25">
      <c r="A1423" s="207" t="s">
        <v>4754</v>
      </c>
      <c r="B1423" s="196">
        <v>30729181</v>
      </c>
      <c r="C1423" s="197" t="s">
        <v>1129</v>
      </c>
      <c r="D1423" s="196" t="s">
        <v>3679</v>
      </c>
      <c r="E1423" s="198"/>
      <c r="F1423" s="199">
        <f>IF(D1423 &lt;&gt; "",VLOOKUP(D1423,'Parâmetro - Portes e Uco'!$A$13:$E$54,3,0),"")</f>
        <v>612.76082791353724</v>
      </c>
      <c r="G1423" s="200">
        <v>2</v>
      </c>
      <c r="H1423" s="199">
        <f>VLOOKUP(G1423,'Parâmetro - Portes e Uco'!$B$19:$E$46,4,0)</f>
        <v>303.45</v>
      </c>
      <c r="I1423" s="196"/>
      <c r="J1423" s="202">
        <v>0</v>
      </c>
      <c r="K1423" s="202"/>
      <c r="L1423" s="203"/>
      <c r="M1423" s="204"/>
      <c r="N1423" s="199"/>
      <c r="O1423" s="201">
        <v>1</v>
      </c>
      <c r="P1423" s="199">
        <f t="shared" si="89"/>
        <v>183.82824837406116</v>
      </c>
      <c r="Q1423" s="205">
        <f t="shared" si="88"/>
        <v>1100.0390762875984</v>
      </c>
    </row>
    <row r="1424" spans="1:17" ht="60" x14ac:dyDescent="0.25">
      <c r="A1424" s="207" t="s">
        <v>4754</v>
      </c>
      <c r="B1424" s="196">
        <v>30729190</v>
      </c>
      <c r="C1424" s="197" t="s">
        <v>1130</v>
      </c>
      <c r="D1424" s="196" t="s">
        <v>3700</v>
      </c>
      <c r="E1424" s="198"/>
      <c r="F1424" s="199">
        <f>IF(D1424 &lt;&gt; "",VLOOKUP(D1424,'Parâmetro - Portes e Uco'!$A$13:$E$54,3,0),"")</f>
        <v>567.42533272841922</v>
      </c>
      <c r="G1424" s="200">
        <v>2</v>
      </c>
      <c r="H1424" s="199">
        <f>VLOOKUP(G1424,'Parâmetro - Portes e Uco'!$B$19:$E$46,4,0)</f>
        <v>303.45</v>
      </c>
      <c r="I1424" s="196"/>
      <c r="J1424" s="202">
        <v>0</v>
      </c>
      <c r="K1424" s="202"/>
      <c r="L1424" s="203"/>
      <c r="M1424" s="204"/>
      <c r="N1424" s="199"/>
      <c r="O1424" s="201">
        <v>1</v>
      </c>
      <c r="P1424" s="199">
        <f t="shared" si="89"/>
        <v>170.22759981852576</v>
      </c>
      <c r="Q1424" s="205">
        <f t="shared" si="88"/>
        <v>1041.1029325469449</v>
      </c>
    </row>
    <row r="1425" spans="1:17" ht="60" x14ac:dyDescent="0.25">
      <c r="A1425" s="207" t="s">
        <v>4754</v>
      </c>
      <c r="B1425" s="196">
        <v>30729203</v>
      </c>
      <c r="C1425" s="197" t="s">
        <v>1131</v>
      </c>
      <c r="D1425" s="196" t="s">
        <v>3696</v>
      </c>
      <c r="E1425" s="198"/>
      <c r="F1425" s="199">
        <f>IF(D1425 &lt;&gt; "",VLOOKUP(D1425,'Parâmetro - Portes e Uco'!$A$13:$E$54,3,0),"")</f>
        <v>518.75460047385241</v>
      </c>
      <c r="G1425" s="200">
        <v>2</v>
      </c>
      <c r="H1425" s="199">
        <f>VLOOKUP(G1425,'Parâmetro - Portes e Uco'!$B$19:$E$46,4,0)</f>
        <v>303.45</v>
      </c>
      <c r="I1425" s="196"/>
      <c r="J1425" s="202">
        <v>0</v>
      </c>
      <c r="K1425" s="202"/>
      <c r="L1425" s="203"/>
      <c r="M1425" s="204"/>
      <c r="N1425" s="199"/>
      <c r="O1425" s="201">
        <v>1</v>
      </c>
      <c r="P1425" s="199">
        <f t="shared" si="89"/>
        <v>155.62638014215571</v>
      </c>
      <c r="Q1425" s="205">
        <f t="shared" si="88"/>
        <v>977.83098061600822</v>
      </c>
    </row>
    <row r="1426" spans="1:17" ht="30" x14ac:dyDescent="0.25">
      <c r="A1426" s="207" t="s">
        <v>4754</v>
      </c>
      <c r="B1426" s="196">
        <v>30729211</v>
      </c>
      <c r="C1426" s="197" t="s">
        <v>1132</v>
      </c>
      <c r="D1426" s="196" t="s">
        <v>3690</v>
      </c>
      <c r="E1426" s="198"/>
      <c r="F1426" s="199">
        <f>IF(D1426 &lt;&gt; "",VLOOKUP(D1426,'Parâmetro - Portes e Uco'!$A$13:$E$54,3,0),"")</f>
        <v>433.10623984061266</v>
      </c>
      <c r="G1426" s="200">
        <v>3</v>
      </c>
      <c r="H1426" s="199">
        <f>VLOOKUP(G1426,'Parâmetro - Portes e Uco'!$B$19:$E$46,4,0)</f>
        <v>446.65</v>
      </c>
      <c r="I1426" s="196"/>
      <c r="J1426" s="202">
        <v>0</v>
      </c>
      <c r="K1426" s="202"/>
      <c r="L1426" s="203"/>
      <c r="M1426" s="204"/>
      <c r="N1426" s="199"/>
      <c r="O1426" s="201">
        <v>1</v>
      </c>
      <c r="P1426" s="199">
        <f t="shared" si="89"/>
        <v>129.9318719521838</v>
      </c>
      <c r="Q1426" s="205">
        <f t="shared" si="88"/>
        <v>1009.6881117927963</v>
      </c>
    </row>
    <row r="1427" spans="1:17" ht="45" x14ac:dyDescent="0.25">
      <c r="A1427" s="207" t="s">
        <v>4754</v>
      </c>
      <c r="B1427" s="196">
        <v>30729220</v>
      </c>
      <c r="C1427" s="197" t="s">
        <v>1133</v>
      </c>
      <c r="D1427" s="196" t="s">
        <v>3692</v>
      </c>
      <c r="E1427" s="198"/>
      <c r="F1427" s="199">
        <f>IF(D1427 &lt;&gt; "",VLOOKUP(D1427,'Parâmetro - Portes e Uco'!$A$13:$E$54,3,0),"")</f>
        <v>866.25202794687084</v>
      </c>
      <c r="G1427" s="200">
        <v>4</v>
      </c>
      <c r="H1427" s="199">
        <f>VLOOKUP(G1427,'Parâmetro - Portes e Uco'!$B$19:$E$46,4,0)</f>
        <v>660.37</v>
      </c>
      <c r="I1427" s="196"/>
      <c r="J1427" s="202">
        <v>0</v>
      </c>
      <c r="K1427" s="202"/>
      <c r="L1427" s="203"/>
      <c r="M1427" s="204"/>
      <c r="N1427" s="199"/>
      <c r="O1427" s="201">
        <v>1</v>
      </c>
      <c r="P1427" s="199">
        <f t="shared" si="89"/>
        <v>259.87560838406125</v>
      </c>
      <c r="Q1427" s="205">
        <f t="shared" si="88"/>
        <v>1786.497636330932</v>
      </c>
    </row>
    <row r="1428" spans="1:17" ht="45" x14ac:dyDescent="0.25">
      <c r="A1428" s="207" t="s">
        <v>4754</v>
      </c>
      <c r="B1428" s="196">
        <v>30729238</v>
      </c>
      <c r="C1428" s="197" t="s">
        <v>1134</v>
      </c>
      <c r="D1428" s="196" t="s">
        <v>3683</v>
      </c>
      <c r="E1428" s="198"/>
      <c r="F1428" s="199">
        <f>IF(D1428 &lt;&gt; "",VLOOKUP(D1428,'Parâmetro - Portes e Uco'!$A$13:$E$54,3,0),"")</f>
        <v>908.21273779689443</v>
      </c>
      <c r="G1428" s="200">
        <v>4</v>
      </c>
      <c r="H1428" s="199">
        <f>VLOOKUP(G1428,'Parâmetro - Portes e Uco'!$B$19:$E$46,4,0)</f>
        <v>660.37</v>
      </c>
      <c r="I1428" s="196"/>
      <c r="J1428" s="202">
        <v>0</v>
      </c>
      <c r="K1428" s="202"/>
      <c r="L1428" s="203"/>
      <c r="M1428" s="204"/>
      <c r="N1428" s="199"/>
      <c r="O1428" s="201">
        <v>1</v>
      </c>
      <c r="P1428" s="199">
        <f t="shared" si="89"/>
        <v>272.46382133906832</v>
      </c>
      <c r="Q1428" s="205">
        <f t="shared" si="88"/>
        <v>1841.0465591359628</v>
      </c>
    </row>
    <row r="1429" spans="1:17" ht="30" x14ac:dyDescent="0.25">
      <c r="A1429" s="207" t="s">
        <v>4754</v>
      </c>
      <c r="B1429" s="196">
        <v>30729246</v>
      </c>
      <c r="C1429" s="197" t="s">
        <v>1135</v>
      </c>
      <c r="D1429" s="196" t="s">
        <v>3690</v>
      </c>
      <c r="E1429" s="198"/>
      <c r="F1429" s="199">
        <f>IF(D1429 &lt;&gt; "",VLOOKUP(D1429,'Parâmetro - Portes e Uco'!$A$13:$E$54,3,0),"")</f>
        <v>433.10623984061266</v>
      </c>
      <c r="G1429" s="200">
        <v>2</v>
      </c>
      <c r="H1429" s="199">
        <f>VLOOKUP(G1429,'Parâmetro - Portes e Uco'!$B$19:$E$46,4,0)</f>
        <v>303.45</v>
      </c>
      <c r="I1429" s="196"/>
      <c r="J1429" s="202">
        <v>0</v>
      </c>
      <c r="K1429" s="202"/>
      <c r="L1429" s="203"/>
      <c r="M1429" s="204"/>
      <c r="N1429" s="199"/>
      <c r="O1429" s="201">
        <v>1</v>
      </c>
      <c r="P1429" s="199">
        <f t="shared" si="89"/>
        <v>129.9318719521838</v>
      </c>
      <c r="Q1429" s="205">
        <f t="shared" si="88"/>
        <v>866.48811179279642</v>
      </c>
    </row>
    <row r="1430" spans="1:17" ht="30" x14ac:dyDescent="0.25">
      <c r="A1430" s="207" t="s">
        <v>4754</v>
      </c>
      <c r="B1430" s="196">
        <v>30729254</v>
      </c>
      <c r="C1430" s="197" t="s">
        <v>1136</v>
      </c>
      <c r="D1430" s="196" t="s">
        <v>3671</v>
      </c>
      <c r="E1430" s="198"/>
      <c r="F1430" s="199">
        <f>IF(D1430 &lt;&gt; "",VLOOKUP(D1430,'Parâmetro - Portes e Uco'!$A$13:$E$54,3,0),"")</f>
        <v>407.94036013477069</v>
      </c>
      <c r="G1430" s="200">
        <v>2</v>
      </c>
      <c r="H1430" s="199">
        <f>VLOOKUP(G1430,'Parâmetro - Portes e Uco'!$B$19:$E$46,4,0)</f>
        <v>303.45</v>
      </c>
      <c r="I1430" s="196"/>
      <c r="J1430" s="202">
        <v>0</v>
      </c>
      <c r="K1430" s="202"/>
      <c r="L1430" s="203"/>
      <c r="M1430" s="204"/>
      <c r="N1430" s="199"/>
      <c r="O1430" s="201">
        <v>1</v>
      </c>
      <c r="P1430" s="199">
        <f t="shared" si="89"/>
        <v>122.38210804043121</v>
      </c>
      <c r="Q1430" s="205">
        <f t="shared" si="88"/>
        <v>833.77246817520177</v>
      </c>
    </row>
    <row r="1431" spans="1:17" ht="45" x14ac:dyDescent="0.25">
      <c r="A1431" s="207" t="s">
        <v>4754</v>
      </c>
      <c r="B1431" s="196">
        <v>30729262</v>
      </c>
      <c r="C1431" s="197" t="s">
        <v>1138</v>
      </c>
      <c r="D1431" s="196" t="s">
        <v>3678</v>
      </c>
      <c r="E1431" s="198"/>
      <c r="F1431" s="199">
        <f>IF(D1431 &lt;&gt; "",VLOOKUP(D1431,'Parâmetro - Portes e Uco'!$A$13:$E$54,3,0),"")</f>
        <v>119.19847265595725</v>
      </c>
      <c r="G1431" s="200">
        <v>1</v>
      </c>
      <c r="H1431" s="199">
        <f>VLOOKUP(G1431,'Parâmetro - Portes e Uco'!$B$19:$E$46,4,0)</f>
        <v>207.32</v>
      </c>
      <c r="I1431" s="196"/>
      <c r="J1431" s="202">
        <v>0</v>
      </c>
      <c r="K1431" s="202"/>
      <c r="L1431" s="203"/>
      <c r="M1431" s="204"/>
      <c r="N1431" s="199"/>
      <c r="O1431" s="201">
        <v>1</v>
      </c>
      <c r="P1431" s="199">
        <f t="shared" si="89"/>
        <v>35.759541796787175</v>
      </c>
      <c r="Q1431" s="205">
        <f t="shared" si="88"/>
        <v>362.2780144527444</v>
      </c>
    </row>
    <row r="1432" spans="1:17" ht="45" x14ac:dyDescent="0.25">
      <c r="A1432" s="207" t="s">
        <v>4754</v>
      </c>
      <c r="B1432" s="196">
        <v>30729270</v>
      </c>
      <c r="C1432" s="197" t="s">
        <v>1137</v>
      </c>
      <c r="D1432" s="196" t="s">
        <v>3686</v>
      </c>
      <c r="E1432" s="198"/>
      <c r="F1432" s="199">
        <f>IF(D1432 &lt;&gt; "",VLOOKUP(D1432,'Parâmetro - Portes e Uco'!$A$13:$E$54,3,0),"")</f>
        <v>471.73171262118711</v>
      </c>
      <c r="G1432" s="200">
        <v>2</v>
      </c>
      <c r="H1432" s="199">
        <f>VLOOKUP(G1432,'Parâmetro - Portes e Uco'!$B$19:$E$46,4,0)</f>
        <v>303.45</v>
      </c>
      <c r="I1432" s="196"/>
      <c r="J1432" s="202">
        <v>0</v>
      </c>
      <c r="K1432" s="202"/>
      <c r="L1432" s="203"/>
      <c r="M1432" s="204"/>
      <c r="N1432" s="199"/>
      <c r="O1432" s="201">
        <v>1</v>
      </c>
      <c r="P1432" s="199">
        <f t="shared" si="89"/>
        <v>141.51951378635613</v>
      </c>
      <c r="Q1432" s="205">
        <f t="shared" si="88"/>
        <v>916.70122640754323</v>
      </c>
    </row>
    <row r="1433" spans="1:17" ht="45" x14ac:dyDescent="0.25">
      <c r="A1433" s="207" t="s">
        <v>4754</v>
      </c>
      <c r="B1433" s="196">
        <v>30729289</v>
      </c>
      <c r="C1433" s="197" t="s">
        <v>1139</v>
      </c>
      <c r="D1433" s="196" t="s">
        <v>3688</v>
      </c>
      <c r="E1433" s="198"/>
      <c r="F1433" s="199">
        <f>IF(D1433 &lt;&gt; "",VLOOKUP(D1433,'Parâmetro - Portes e Uco'!$A$13:$E$54,3,0),"")</f>
        <v>1024.0627906281875</v>
      </c>
      <c r="G1433" s="200">
        <v>3</v>
      </c>
      <c r="H1433" s="199">
        <f>VLOOKUP(G1433,'Parâmetro - Portes e Uco'!$B$19:$E$46,4,0)</f>
        <v>446.65</v>
      </c>
      <c r="I1433" s="196"/>
      <c r="J1433" s="202">
        <v>0</v>
      </c>
      <c r="K1433" s="202"/>
      <c r="L1433" s="203"/>
      <c r="M1433" s="204"/>
      <c r="N1433" s="199"/>
      <c r="O1433" s="201">
        <v>2</v>
      </c>
      <c r="P1433" s="199">
        <f>(F1433*30%)+(F1433*20%)</f>
        <v>512.03139531409374</v>
      </c>
      <c r="Q1433" s="205">
        <f t="shared" si="88"/>
        <v>1982.7441859422813</v>
      </c>
    </row>
    <row r="1434" spans="1:17" ht="30" x14ac:dyDescent="0.25">
      <c r="A1434" s="207" t="s">
        <v>4754</v>
      </c>
      <c r="B1434" s="196">
        <v>30729297</v>
      </c>
      <c r="C1434" s="197" t="s">
        <v>1140</v>
      </c>
      <c r="D1434" s="196" t="s">
        <v>3686</v>
      </c>
      <c r="E1434" s="198"/>
      <c r="F1434" s="199">
        <f>IF(D1434 &lt;&gt; "",VLOOKUP(D1434,'Parâmetro - Portes e Uco'!$A$13:$E$54,3,0),"")</f>
        <v>471.73171262118711</v>
      </c>
      <c r="G1434" s="200">
        <v>3</v>
      </c>
      <c r="H1434" s="199">
        <f>VLOOKUP(G1434,'Parâmetro - Portes e Uco'!$B$19:$E$46,4,0)</f>
        <v>446.65</v>
      </c>
      <c r="I1434" s="196"/>
      <c r="J1434" s="202">
        <v>0</v>
      </c>
      <c r="K1434" s="202"/>
      <c r="L1434" s="203"/>
      <c r="M1434" s="204"/>
      <c r="N1434" s="199"/>
      <c r="O1434" s="201">
        <v>1</v>
      </c>
      <c r="P1434" s="199">
        <f>F1434*30%</f>
        <v>141.51951378635613</v>
      </c>
      <c r="Q1434" s="205">
        <f t="shared" si="88"/>
        <v>1059.9012264075432</v>
      </c>
    </row>
    <row r="1435" spans="1:17" ht="30" x14ac:dyDescent="0.25">
      <c r="A1435" s="207" t="s">
        <v>4754</v>
      </c>
      <c r="B1435" s="196">
        <v>30729300</v>
      </c>
      <c r="C1435" s="197" t="s">
        <v>1141</v>
      </c>
      <c r="D1435" s="196" t="s">
        <v>3687</v>
      </c>
      <c r="E1435" s="198"/>
      <c r="F1435" s="199">
        <f>IF(D1435 &lt;&gt; "",VLOOKUP(D1435,'Parâmetro - Portes e Uco'!$A$13:$E$54,3,0),"")</f>
        <v>1119.7564107354196</v>
      </c>
      <c r="G1435" s="200">
        <v>3</v>
      </c>
      <c r="H1435" s="199">
        <f>VLOOKUP(G1435,'Parâmetro - Portes e Uco'!$B$19:$E$46,4,0)</f>
        <v>446.65</v>
      </c>
      <c r="I1435" s="196"/>
      <c r="J1435" s="202">
        <v>0</v>
      </c>
      <c r="K1435" s="202"/>
      <c r="L1435" s="203"/>
      <c r="M1435" s="204"/>
      <c r="N1435" s="199"/>
      <c r="O1435" s="201">
        <v>1</v>
      </c>
      <c r="P1435" s="199">
        <f>F1435*30%</f>
        <v>335.92692322062589</v>
      </c>
      <c r="Q1435" s="205">
        <f t="shared" si="88"/>
        <v>1902.3333339560456</v>
      </c>
    </row>
    <row r="1436" spans="1:17" ht="30" x14ac:dyDescent="0.25">
      <c r="A1436" s="207" t="s">
        <v>4754</v>
      </c>
      <c r="B1436" s="196">
        <v>30729319</v>
      </c>
      <c r="C1436" s="197" t="s">
        <v>1142</v>
      </c>
      <c r="D1436" s="196" t="s">
        <v>3688</v>
      </c>
      <c r="E1436" s="198"/>
      <c r="F1436" s="199">
        <f>IF(D1436 &lt;&gt; "",VLOOKUP(D1436,'Parâmetro - Portes e Uco'!$A$13:$E$54,3,0),"")</f>
        <v>1024.0627906281875</v>
      </c>
      <c r="G1436" s="200">
        <v>3</v>
      </c>
      <c r="H1436" s="199">
        <f>VLOOKUP(G1436,'Parâmetro - Portes e Uco'!$B$19:$E$46,4,0)</f>
        <v>446.65</v>
      </c>
      <c r="I1436" s="196"/>
      <c r="J1436" s="202">
        <v>0</v>
      </c>
      <c r="K1436" s="202"/>
      <c r="L1436" s="203"/>
      <c r="M1436" s="204"/>
      <c r="N1436" s="199"/>
      <c r="O1436" s="201">
        <v>2</v>
      </c>
      <c r="P1436" s="199">
        <f>(F1436*30%)+(F1436*20%)</f>
        <v>512.03139531409374</v>
      </c>
      <c r="Q1436" s="205">
        <f t="shared" si="88"/>
        <v>1982.7441859422813</v>
      </c>
    </row>
    <row r="1437" spans="1:17" ht="45" x14ac:dyDescent="0.25">
      <c r="A1437" s="207" t="s">
        <v>4754</v>
      </c>
      <c r="B1437" s="196">
        <v>30729327</v>
      </c>
      <c r="C1437" s="197" t="s">
        <v>1143</v>
      </c>
      <c r="D1437" s="196" t="s">
        <v>3687</v>
      </c>
      <c r="E1437" s="198"/>
      <c r="F1437" s="199">
        <f>IF(D1437 &lt;&gt; "",VLOOKUP(D1437,'Parâmetro - Portes e Uco'!$A$13:$E$54,3,0),"")</f>
        <v>1119.7564107354196</v>
      </c>
      <c r="G1437" s="200">
        <v>3</v>
      </c>
      <c r="H1437" s="199">
        <f>VLOOKUP(G1437,'Parâmetro - Portes e Uco'!$B$19:$E$46,4,0)</f>
        <v>446.65</v>
      </c>
      <c r="I1437" s="196"/>
      <c r="J1437" s="202">
        <v>0</v>
      </c>
      <c r="K1437" s="202"/>
      <c r="L1437" s="203"/>
      <c r="M1437" s="204"/>
      <c r="N1437" s="199"/>
      <c r="O1437" s="201">
        <v>1</v>
      </c>
      <c r="P1437" s="199">
        <f>F1437*30%</f>
        <v>335.92692322062589</v>
      </c>
      <c r="Q1437" s="205">
        <f t="shared" si="88"/>
        <v>1902.3333339560456</v>
      </c>
    </row>
    <row r="1438" spans="1:17" ht="30" x14ac:dyDescent="0.25">
      <c r="A1438" s="207" t="s">
        <v>4754</v>
      </c>
      <c r="B1438" s="196">
        <v>30729335</v>
      </c>
      <c r="C1438" s="197" t="s">
        <v>1144</v>
      </c>
      <c r="D1438" s="196" t="s">
        <v>3670</v>
      </c>
      <c r="E1438" s="198"/>
      <c r="F1438" s="199">
        <f>IF(D1438 &lt;&gt; "",VLOOKUP(D1438,'Parâmetro - Portes e Uco'!$A$13:$E$54,3,0),"")</f>
        <v>238.38376255669928</v>
      </c>
      <c r="G1438" s="200">
        <v>2</v>
      </c>
      <c r="H1438" s="199">
        <f>VLOOKUP(G1438,'Parâmetro - Portes e Uco'!$B$19:$E$46,4,0)</f>
        <v>303.45</v>
      </c>
      <c r="I1438" s="196"/>
      <c r="J1438" s="202">
        <v>0</v>
      </c>
      <c r="K1438" s="202"/>
      <c r="L1438" s="203"/>
      <c r="M1438" s="204"/>
      <c r="N1438" s="199"/>
      <c r="O1438" s="201">
        <v>1</v>
      </c>
      <c r="P1438" s="199">
        <f>F1438*30%</f>
        <v>71.515128767009784</v>
      </c>
      <c r="Q1438" s="205">
        <f t="shared" si="88"/>
        <v>613.34889132370904</v>
      </c>
    </row>
    <row r="1439" spans="1:17" ht="30" x14ac:dyDescent="0.25">
      <c r="A1439" s="207" t="s">
        <v>4754</v>
      </c>
      <c r="B1439" s="196">
        <v>30729343</v>
      </c>
      <c r="C1439" s="197" t="s">
        <v>1145</v>
      </c>
      <c r="D1439" s="196" t="s">
        <v>3687</v>
      </c>
      <c r="E1439" s="198"/>
      <c r="F1439" s="199">
        <f>IF(D1439 &lt;&gt; "",VLOOKUP(D1439,'Parâmetro - Portes e Uco'!$A$13:$E$54,3,0),"")</f>
        <v>1119.7564107354196</v>
      </c>
      <c r="G1439" s="200">
        <v>3</v>
      </c>
      <c r="H1439" s="199">
        <f>VLOOKUP(G1439,'Parâmetro - Portes e Uco'!$B$19:$E$46,4,0)</f>
        <v>446.65</v>
      </c>
      <c r="I1439" s="196"/>
      <c r="J1439" s="202">
        <v>0</v>
      </c>
      <c r="K1439" s="202"/>
      <c r="L1439" s="203"/>
      <c r="M1439" s="204"/>
      <c r="N1439" s="199"/>
      <c r="O1439" s="201">
        <v>1</v>
      </c>
      <c r="P1439" s="199">
        <f>F1439*30%</f>
        <v>335.92692322062589</v>
      </c>
      <c r="Q1439" s="205">
        <f t="shared" si="88"/>
        <v>1902.3333339560456</v>
      </c>
    </row>
    <row r="1440" spans="1:17" x14ac:dyDescent="0.25">
      <c r="A1440" s="207"/>
      <c r="B1440" s="224">
        <v>30730007</v>
      </c>
      <c r="C1440" s="316" t="s">
        <v>3830</v>
      </c>
      <c r="D1440" s="317"/>
      <c r="E1440" s="317"/>
      <c r="F1440" s="317"/>
      <c r="G1440" s="317"/>
      <c r="H1440" s="317"/>
      <c r="I1440" s="317"/>
      <c r="J1440" s="317"/>
      <c r="K1440" s="317"/>
      <c r="L1440" s="317"/>
      <c r="M1440" s="317"/>
      <c r="N1440" s="317"/>
      <c r="O1440" s="317"/>
      <c r="P1440" s="317"/>
      <c r="Q1440" s="318"/>
    </row>
    <row r="1441" spans="1:17" x14ac:dyDescent="0.25">
      <c r="A1441" s="206"/>
      <c r="B1441" s="196">
        <v>30730015</v>
      </c>
      <c r="C1441" s="197" t="s">
        <v>1146</v>
      </c>
      <c r="D1441" s="196" t="s">
        <v>3678</v>
      </c>
      <c r="E1441" s="198"/>
      <c r="F1441" s="199">
        <f>IF(D1441 &lt;&gt; "",VLOOKUP(D1441,'Parâmetro - Portes e Uco'!$A$13:$E$54,3,0),"")</f>
        <v>119.19847265595725</v>
      </c>
      <c r="G1441" s="200">
        <v>2</v>
      </c>
      <c r="H1441" s="199">
        <f>VLOOKUP(G1441,'Parâmetro - Portes e Uco'!$B$19:$E$46,4,0)</f>
        <v>303.45</v>
      </c>
      <c r="I1441" s="196"/>
      <c r="J1441" s="202">
        <v>0</v>
      </c>
      <c r="K1441" s="202"/>
      <c r="L1441" s="203"/>
      <c r="M1441" s="204"/>
      <c r="N1441" s="199"/>
      <c r="O1441" s="201">
        <v>1</v>
      </c>
      <c r="P1441" s="199">
        <f t="shared" ref="P1441:P1447" si="90">F1441*30%</f>
        <v>35.759541796787175</v>
      </c>
      <c r="Q1441" s="205">
        <f t="shared" ref="Q1441:Q1453" si="91">F1441+H1441+K1441+N1441+P1441</f>
        <v>458.4080144527444</v>
      </c>
    </row>
    <row r="1442" spans="1:17" x14ac:dyDescent="0.25">
      <c r="A1442" s="207" t="s">
        <v>4754</v>
      </c>
      <c r="B1442" s="196">
        <v>30730023</v>
      </c>
      <c r="C1442" s="197" t="s">
        <v>1147</v>
      </c>
      <c r="D1442" s="196" t="s">
        <v>3667</v>
      </c>
      <c r="E1442" s="198"/>
      <c r="F1442" s="199">
        <f>IF(D1442 &lt;&gt; "",VLOOKUP(D1442,'Parâmetro - Portes e Uco'!$A$13:$E$54,3,0),"")</f>
        <v>100.71624984422843</v>
      </c>
      <c r="G1442" s="200">
        <v>1</v>
      </c>
      <c r="H1442" s="199">
        <f>VLOOKUP(G1442,'Parâmetro - Portes e Uco'!$B$19:$E$46,4,0)</f>
        <v>207.32</v>
      </c>
      <c r="I1442" s="196"/>
      <c r="J1442" s="202">
        <v>0</v>
      </c>
      <c r="K1442" s="202"/>
      <c r="L1442" s="203"/>
      <c r="M1442" s="204"/>
      <c r="N1442" s="199"/>
      <c r="O1442" s="201">
        <v>1</v>
      </c>
      <c r="P1442" s="199">
        <f t="shared" si="90"/>
        <v>30.214874953268527</v>
      </c>
      <c r="Q1442" s="205">
        <f t="shared" si="91"/>
        <v>338.25112479749697</v>
      </c>
    </row>
    <row r="1443" spans="1:17" ht="45" x14ac:dyDescent="0.25">
      <c r="A1443" s="207" t="s">
        <v>4754</v>
      </c>
      <c r="B1443" s="196">
        <v>30730031</v>
      </c>
      <c r="C1443" s="197" t="s">
        <v>1148</v>
      </c>
      <c r="D1443" s="196" t="s">
        <v>3674</v>
      </c>
      <c r="E1443" s="198"/>
      <c r="F1443" s="199">
        <f>IF(D1443 &lt;&gt; "",VLOOKUP(D1443,'Parâmetro - Portes e Uco'!$A$13:$E$54,3,0),"")</f>
        <v>208.11615658256991</v>
      </c>
      <c r="G1443" s="200">
        <v>2</v>
      </c>
      <c r="H1443" s="199">
        <f>VLOOKUP(G1443,'Parâmetro - Portes e Uco'!$B$19:$E$46,4,0)</f>
        <v>303.45</v>
      </c>
      <c r="I1443" s="196"/>
      <c r="J1443" s="202">
        <v>0</v>
      </c>
      <c r="K1443" s="202"/>
      <c r="L1443" s="203"/>
      <c r="M1443" s="204"/>
      <c r="N1443" s="199"/>
      <c r="O1443" s="201">
        <v>1</v>
      </c>
      <c r="P1443" s="199">
        <f t="shared" si="90"/>
        <v>62.43484697477097</v>
      </c>
      <c r="Q1443" s="205">
        <f t="shared" si="91"/>
        <v>574.00100355734082</v>
      </c>
    </row>
    <row r="1444" spans="1:17" ht="30" x14ac:dyDescent="0.25">
      <c r="A1444" s="207" t="s">
        <v>4754</v>
      </c>
      <c r="B1444" s="196">
        <v>30730040</v>
      </c>
      <c r="C1444" s="197" t="s">
        <v>1149</v>
      </c>
      <c r="D1444" s="196" t="s">
        <v>3670</v>
      </c>
      <c r="E1444" s="198"/>
      <c r="F1444" s="199">
        <f>IF(D1444 &lt;&gt; "",VLOOKUP(D1444,'Parâmetro - Portes e Uco'!$A$13:$E$54,3,0),"")</f>
        <v>238.38376255669928</v>
      </c>
      <c r="G1444" s="200">
        <v>1</v>
      </c>
      <c r="H1444" s="199">
        <f>VLOOKUP(G1444,'Parâmetro - Portes e Uco'!$B$19:$E$46,4,0)</f>
        <v>207.32</v>
      </c>
      <c r="I1444" s="196"/>
      <c r="J1444" s="202">
        <v>0</v>
      </c>
      <c r="K1444" s="202"/>
      <c r="L1444" s="203"/>
      <c r="M1444" s="204"/>
      <c r="N1444" s="199"/>
      <c r="O1444" s="201">
        <v>1</v>
      </c>
      <c r="P1444" s="199">
        <f t="shared" si="90"/>
        <v>71.515128767009784</v>
      </c>
      <c r="Q1444" s="205">
        <f t="shared" si="91"/>
        <v>517.21889132370904</v>
      </c>
    </row>
    <row r="1445" spans="1:17" x14ac:dyDescent="0.25">
      <c r="A1445" s="207" t="s">
        <v>4754</v>
      </c>
      <c r="B1445" s="196">
        <v>30730058</v>
      </c>
      <c r="C1445" s="197" t="s">
        <v>1150</v>
      </c>
      <c r="D1445" s="196" t="s">
        <v>3670</v>
      </c>
      <c r="E1445" s="198"/>
      <c r="F1445" s="199">
        <f>IF(D1445 &lt;&gt; "",VLOOKUP(D1445,'Parâmetro - Portes e Uco'!$A$13:$E$54,3,0),"")</f>
        <v>238.38376255669928</v>
      </c>
      <c r="G1445" s="200">
        <v>1</v>
      </c>
      <c r="H1445" s="199">
        <f>VLOOKUP(G1445,'Parâmetro - Portes e Uco'!$B$19:$E$46,4,0)</f>
        <v>207.32</v>
      </c>
      <c r="I1445" s="196"/>
      <c r="J1445" s="202">
        <v>0</v>
      </c>
      <c r="K1445" s="202"/>
      <c r="L1445" s="203"/>
      <c r="M1445" s="204"/>
      <c r="N1445" s="199"/>
      <c r="O1445" s="201">
        <v>1</v>
      </c>
      <c r="P1445" s="199">
        <f t="shared" si="90"/>
        <v>71.515128767009784</v>
      </c>
      <c r="Q1445" s="205">
        <f t="shared" si="91"/>
        <v>517.21889132370904</v>
      </c>
    </row>
    <row r="1446" spans="1:17" ht="30" x14ac:dyDescent="0.25">
      <c r="A1446" s="207" t="s">
        <v>4754</v>
      </c>
      <c r="B1446" s="196">
        <v>30730066</v>
      </c>
      <c r="C1446" s="197" t="s">
        <v>1151</v>
      </c>
      <c r="D1446" s="196" t="s">
        <v>3671</v>
      </c>
      <c r="E1446" s="198"/>
      <c r="F1446" s="199">
        <f>IF(D1446 &lt;&gt; "",VLOOKUP(D1446,'Parâmetro - Portes e Uco'!$A$13:$E$54,3,0),"")</f>
        <v>407.94036013477069</v>
      </c>
      <c r="G1446" s="200">
        <v>2</v>
      </c>
      <c r="H1446" s="199">
        <f>VLOOKUP(G1446,'Parâmetro - Portes e Uco'!$B$19:$E$46,4,0)</f>
        <v>303.45</v>
      </c>
      <c r="I1446" s="196"/>
      <c r="J1446" s="202">
        <v>0</v>
      </c>
      <c r="K1446" s="202"/>
      <c r="L1446" s="203"/>
      <c r="M1446" s="204"/>
      <c r="N1446" s="199"/>
      <c r="O1446" s="201">
        <v>1</v>
      </c>
      <c r="P1446" s="199">
        <f t="shared" si="90"/>
        <v>122.38210804043121</v>
      </c>
      <c r="Q1446" s="205">
        <f t="shared" si="91"/>
        <v>833.77246817520177</v>
      </c>
    </row>
    <row r="1447" spans="1:17" x14ac:dyDescent="0.25">
      <c r="A1447" s="207" t="s">
        <v>4754</v>
      </c>
      <c r="B1447" s="196">
        <v>30730074</v>
      </c>
      <c r="C1447" s="197" t="s">
        <v>1152</v>
      </c>
      <c r="D1447" s="196" t="s">
        <v>3672</v>
      </c>
      <c r="E1447" s="198"/>
      <c r="F1447" s="199">
        <f>IF(D1447 &lt;&gt; "",VLOOKUP(D1447,'Parâmetro - Portes e Uco'!$A$13:$E$54,3,0),"")</f>
        <v>350.87221280811309</v>
      </c>
      <c r="G1447" s="200">
        <v>2</v>
      </c>
      <c r="H1447" s="199">
        <f>VLOOKUP(G1447,'Parâmetro - Portes e Uco'!$B$19:$E$46,4,0)</f>
        <v>303.45</v>
      </c>
      <c r="I1447" s="196"/>
      <c r="J1447" s="202">
        <v>0</v>
      </c>
      <c r="K1447" s="202"/>
      <c r="L1447" s="203"/>
      <c r="M1447" s="204"/>
      <c r="N1447" s="199"/>
      <c r="O1447" s="201">
        <v>1</v>
      </c>
      <c r="P1447" s="199">
        <f t="shared" si="90"/>
        <v>105.26166384243392</v>
      </c>
      <c r="Q1447" s="205">
        <f t="shared" si="91"/>
        <v>759.58387665054704</v>
      </c>
    </row>
    <row r="1448" spans="1:17" ht="30" x14ac:dyDescent="0.25">
      <c r="A1448" s="207" t="s">
        <v>4754</v>
      </c>
      <c r="B1448" s="196">
        <v>30730082</v>
      </c>
      <c r="C1448" s="197" t="s">
        <v>1153</v>
      </c>
      <c r="D1448" s="196" t="s">
        <v>3674</v>
      </c>
      <c r="E1448" s="198"/>
      <c r="F1448" s="199">
        <f>IF(D1448 &lt;&gt; "",VLOOKUP(D1448,'Parâmetro - Portes e Uco'!$A$13:$E$54,3,0),"")</f>
        <v>208.11615658256991</v>
      </c>
      <c r="G1448" s="200">
        <v>3</v>
      </c>
      <c r="H1448" s="199">
        <f>VLOOKUP(G1448,'Parâmetro - Portes e Uco'!$B$19:$E$46,4,0)</f>
        <v>446.65</v>
      </c>
      <c r="I1448" s="196"/>
      <c r="J1448" s="202">
        <v>0</v>
      </c>
      <c r="K1448" s="202"/>
      <c r="L1448" s="203"/>
      <c r="M1448" s="204"/>
      <c r="N1448" s="199"/>
      <c r="O1448" s="201">
        <v>2</v>
      </c>
      <c r="P1448" s="199">
        <f>(F1448*30%)+(F1448*20%)</f>
        <v>104.05807829128496</v>
      </c>
      <c r="Q1448" s="205">
        <f t="shared" si="91"/>
        <v>758.82423487385483</v>
      </c>
    </row>
    <row r="1449" spans="1:17" ht="30" x14ac:dyDescent="0.25">
      <c r="A1449" s="207" t="s">
        <v>4754</v>
      </c>
      <c r="B1449" s="196">
        <v>30730090</v>
      </c>
      <c r="C1449" s="197" t="s">
        <v>1154</v>
      </c>
      <c r="D1449" s="196" t="s">
        <v>3672</v>
      </c>
      <c r="E1449" s="198"/>
      <c r="F1449" s="199">
        <f>IF(D1449 &lt;&gt; "",VLOOKUP(D1449,'Parâmetro - Portes e Uco'!$A$13:$E$54,3,0),"")</f>
        <v>350.87221280811309</v>
      </c>
      <c r="G1449" s="200">
        <v>3</v>
      </c>
      <c r="H1449" s="199">
        <f>VLOOKUP(G1449,'Parâmetro - Portes e Uco'!$B$19:$E$46,4,0)</f>
        <v>446.65</v>
      </c>
      <c r="I1449" s="196"/>
      <c r="J1449" s="202">
        <v>0</v>
      </c>
      <c r="K1449" s="202"/>
      <c r="L1449" s="203"/>
      <c r="M1449" s="204"/>
      <c r="N1449" s="199"/>
      <c r="O1449" s="201">
        <v>1</v>
      </c>
      <c r="P1449" s="199">
        <f>F1449*30%</f>
        <v>105.26166384243392</v>
      </c>
      <c r="Q1449" s="205">
        <f t="shared" si="91"/>
        <v>902.78387665054697</v>
      </c>
    </row>
    <row r="1450" spans="1:17" ht="30" x14ac:dyDescent="0.25">
      <c r="A1450" s="207" t="s">
        <v>4754</v>
      </c>
      <c r="B1450" s="196">
        <v>30730104</v>
      </c>
      <c r="C1450" s="197" t="s">
        <v>1155</v>
      </c>
      <c r="D1450" s="196" t="s">
        <v>3672</v>
      </c>
      <c r="E1450" s="198"/>
      <c r="F1450" s="199">
        <f>IF(D1450 &lt;&gt; "",VLOOKUP(D1450,'Parâmetro - Portes e Uco'!$A$13:$E$54,3,0),"")</f>
        <v>350.87221280811309</v>
      </c>
      <c r="G1450" s="200">
        <v>2</v>
      </c>
      <c r="H1450" s="199">
        <f>VLOOKUP(G1450,'Parâmetro - Portes e Uco'!$B$19:$E$46,4,0)</f>
        <v>303.45</v>
      </c>
      <c r="I1450" s="196"/>
      <c r="J1450" s="202">
        <v>0</v>
      </c>
      <c r="K1450" s="202"/>
      <c r="L1450" s="203"/>
      <c r="M1450" s="204"/>
      <c r="N1450" s="199"/>
      <c r="O1450" s="201">
        <v>1</v>
      </c>
      <c r="P1450" s="199">
        <f>F1450*30%</f>
        <v>105.26166384243392</v>
      </c>
      <c r="Q1450" s="205">
        <f t="shared" si="91"/>
        <v>759.58387665054704</v>
      </c>
    </row>
    <row r="1451" spans="1:17" x14ac:dyDescent="0.25">
      <c r="A1451" s="207" t="s">
        <v>4754</v>
      </c>
      <c r="B1451" s="196">
        <v>30730112</v>
      </c>
      <c r="C1451" s="197" t="s">
        <v>1156</v>
      </c>
      <c r="D1451" s="196" t="s">
        <v>3670</v>
      </c>
      <c r="E1451" s="198"/>
      <c r="F1451" s="199">
        <f>IF(D1451 &lt;&gt; "",VLOOKUP(D1451,'Parâmetro - Portes e Uco'!$A$13:$E$54,3,0),"")</f>
        <v>238.38376255669928</v>
      </c>
      <c r="G1451" s="200">
        <v>1</v>
      </c>
      <c r="H1451" s="199">
        <f>VLOOKUP(G1451,'Parâmetro - Portes e Uco'!$B$19:$E$46,4,0)</f>
        <v>207.32</v>
      </c>
      <c r="I1451" s="196"/>
      <c r="J1451" s="202">
        <v>0</v>
      </c>
      <c r="K1451" s="202"/>
      <c r="L1451" s="203"/>
      <c r="M1451" s="204"/>
      <c r="N1451" s="199"/>
      <c r="O1451" s="201">
        <v>1</v>
      </c>
      <c r="P1451" s="199">
        <f>F1451*30%</f>
        <v>71.515128767009784</v>
      </c>
      <c r="Q1451" s="205">
        <f t="shared" si="91"/>
        <v>517.21889132370904</v>
      </c>
    </row>
    <row r="1452" spans="1:17" x14ac:dyDescent="0.25">
      <c r="A1452" s="207" t="s">
        <v>4754</v>
      </c>
      <c r="B1452" s="196">
        <v>30730155</v>
      </c>
      <c r="C1452" s="197" t="s">
        <v>1157</v>
      </c>
      <c r="D1452" s="196" t="s">
        <v>3672</v>
      </c>
      <c r="E1452" s="198"/>
      <c r="F1452" s="199">
        <f>IF(D1452 &lt;&gt; "",VLOOKUP(D1452,'Parâmetro - Portes e Uco'!$A$13:$E$54,3,0),"")</f>
        <v>350.87221280811309</v>
      </c>
      <c r="G1452" s="200">
        <v>3</v>
      </c>
      <c r="H1452" s="199">
        <f>VLOOKUP(G1452,'Parâmetro - Portes e Uco'!$B$19:$E$46,4,0)</f>
        <v>446.65</v>
      </c>
      <c r="I1452" s="196"/>
      <c r="J1452" s="202">
        <v>0</v>
      </c>
      <c r="K1452" s="202"/>
      <c r="L1452" s="203"/>
      <c r="M1452" s="204"/>
      <c r="N1452" s="199"/>
      <c r="O1452" s="201">
        <v>1</v>
      </c>
      <c r="P1452" s="199">
        <f>F1452*30%</f>
        <v>105.26166384243392</v>
      </c>
      <c r="Q1452" s="205">
        <f t="shared" si="91"/>
        <v>902.78387665054697</v>
      </c>
    </row>
    <row r="1453" spans="1:17" ht="30" x14ac:dyDescent="0.25">
      <c r="A1453" s="207" t="s">
        <v>4754</v>
      </c>
      <c r="B1453" s="196">
        <v>30730163</v>
      </c>
      <c r="C1453" s="197" t="s">
        <v>4046</v>
      </c>
      <c r="D1453" s="196" t="s">
        <v>3667</v>
      </c>
      <c r="E1453" s="198">
        <v>0</v>
      </c>
      <c r="F1453" s="199">
        <f>IF(D1453 &lt;&gt; "",VLOOKUP(D1453,'Parâmetro - Portes e Uco'!$A$13:$E$54,3,0),"")</f>
        <v>100.71624984422843</v>
      </c>
      <c r="G1453" s="200"/>
      <c r="H1453" s="201"/>
      <c r="I1453" s="196"/>
      <c r="J1453" s="202">
        <v>0</v>
      </c>
      <c r="K1453" s="202"/>
      <c r="L1453" s="203"/>
      <c r="M1453" s="204"/>
      <c r="N1453" s="199"/>
      <c r="O1453" s="201" t="s">
        <v>3718</v>
      </c>
      <c r="P1453" s="201"/>
      <c r="Q1453" s="205">
        <f t="shared" si="91"/>
        <v>100.71624984422843</v>
      </c>
    </row>
    <row r="1454" spans="1:17" ht="15" customHeight="1" x14ac:dyDescent="0.25">
      <c r="A1454" s="207" t="s">
        <v>4752</v>
      </c>
      <c r="B1454" s="224">
        <v>30731003</v>
      </c>
      <c r="C1454" s="316" t="s">
        <v>3831</v>
      </c>
      <c r="D1454" s="317"/>
      <c r="E1454" s="317"/>
      <c r="F1454" s="317"/>
      <c r="G1454" s="317"/>
      <c r="H1454" s="317"/>
      <c r="I1454" s="317"/>
      <c r="J1454" s="317"/>
      <c r="K1454" s="317"/>
      <c r="L1454" s="317"/>
      <c r="M1454" s="317"/>
      <c r="N1454" s="317"/>
      <c r="O1454" s="317"/>
      <c r="P1454" s="317"/>
      <c r="Q1454" s="318"/>
    </row>
    <row r="1455" spans="1:17" ht="45" x14ac:dyDescent="0.25">
      <c r="A1455" s="206"/>
      <c r="B1455" s="196">
        <v>30731011</v>
      </c>
      <c r="C1455" s="197" t="s">
        <v>1158</v>
      </c>
      <c r="D1455" s="196" t="s">
        <v>3670</v>
      </c>
      <c r="E1455" s="198"/>
      <c r="F1455" s="199">
        <f>IF(D1455 &lt;&gt; "",VLOOKUP(D1455,'Parâmetro - Portes e Uco'!$A$13:$E$54,3,0),"")</f>
        <v>238.38376255669928</v>
      </c>
      <c r="G1455" s="200">
        <v>1</v>
      </c>
      <c r="H1455" s="199">
        <f>VLOOKUP(G1455,'Parâmetro - Portes e Uco'!$B$19:$E$46,4,0)</f>
        <v>207.32</v>
      </c>
      <c r="I1455" s="196"/>
      <c r="J1455" s="202">
        <v>0</v>
      </c>
      <c r="K1455" s="202"/>
      <c r="L1455" s="203"/>
      <c r="M1455" s="204"/>
      <c r="N1455" s="199"/>
      <c r="O1455" s="201">
        <v>1</v>
      </c>
      <c r="P1455" s="199">
        <f t="shared" ref="P1455:P1465" si="92">F1455*30%</f>
        <v>71.515128767009784</v>
      </c>
      <c r="Q1455" s="205">
        <f t="shared" ref="Q1455:Q1478" si="93">F1455+H1455+K1455+N1455+P1455</f>
        <v>517.21889132370904</v>
      </c>
    </row>
    <row r="1456" spans="1:17" ht="45" x14ac:dyDescent="0.25">
      <c r="A1456" s="207" t="s">
        <v>4754</v>
      </c>
      <c r="B1456" s="196">
        <v>30731020</v>
      </c>
      <c r="C1456" s="197" t="s">
        <v>1159</v>
      </c>
      <c r="D1456" s="196" t="s">
        <v>3674</v>
      </c>
      <c r="E1456" s="198"/>
      <c r="F1456" s="199">
        <f>IF(D1456 &lt;&gt; "",VLOOKUP(D1456,'Parâmetro - Portes e Uco'!$A$13:$E$54,3,0),"")</f>
        <v>208.11615658256991</v>
      </c>
      <c r="G1456" s="200">
        <v>1</v>
      </c>
      <c r="H1456" s="199">
        <f>VLOOKUP(G1456,'Parâmetro - Portes e Uco'!$B$19:$E$46,4,0)</f>
        <v>207.32</v>
      </c>
      <c r="I1456" s="196"/>
      <c r="J1456" s="202">
        <v>0</v>
      </c>
      <c r="K1456" s="202"/>
      <c r="L1456" s="203"/>
      <c r="M1456" s="204"/>
      <c r="N1456" s="199"/>
      <c r="O1456" s="201">
        <v>1</v>
      </c>
      <c r="P1456" s="199">
        <f t="shared" si="92"/>
        <v>62.43484697477097</v>
      </c>
      <c r="Q1456" s="205">
        <f t="shared" si="93"/>
        <v>477.87100355734083</v>
      </c>
    </row>
    <row r="1457" spans="1:17" ht="30" x14ac:dyDescent="0.25">
      <c r="A1457" s="207" t="s">
        <v>4754</v>
      </c>
      <c r="B1457" s="196">
        <v>30731038</v>
      </c>
      <c r="C1457" s="197" t="s">
        <v>1160</v>
      </c>
      <c r="D1457" s="196" t="s">
        <v>3670</v>
      </c>
      <c r="E1457" s="198"/>
      <c r="F1457" s="199">
        <f>IF(D1457 &lt;&gt; "",VLOOKUP(D1457,'Parâmetro - Portes e Uco'!$A$13:$E$54,3,0),"")</f>
        <v>238.38376255669928</v>
      </c>
      <c r="G1457" s="200">
        <v>1</v>
      </c>
      <c r="H1457" s="199">
        <f>VLOOKUP(G1457,'Parâmetro - Portes e Uco'!$B$19:$E$46,4,0)</f>
        <v>207.32</v>
      </c>
      <c r="I1457" s="196"/>
      <c r="J1457" s="202">
        <v>0</v>
      </c>
      <c r="K1457" s="202"/>
      <c r="L1457" s="203"/>
      <c r="M1457" s="204"/>
      <c r="N1457" s="199"/>
      <c r="O1457" s="201">
        <v>1</v>
      </c>
      <c r="P1457" s="199">
        <f t="shared" si="92"/>
        <v>71.515128767009784</v>
      </c>
      <c r="Q1457" s="205">
        <f t="shared" si="93"/>
        <v>517.21889132370904</v>
      </c>
    </row>
    <row r="1458" spans="1:17" ht="30" x14ac:dyDescent="0.25">
      <c r="A1458" s="207" t="s">
        <v>4754</v>
      </c>
      <c r="B1458" s="196">
        <v>30731046</v>
      </c>
      <c r="C1458" s="197" t="s">
        <v>1161</v>
      </c>
      <c r="D1458" s="196" t="s">
        <v>3674</v>
      </c>
      <c r="E1458" s="198"/>
      <c r="F1458" s="199">
        <f>IF(D1458 &lt;&gt; "",VLOOKUP(D1458,'Parâmetro - Portes e Uco'!$A$13:$E$54,3,0),"")</f>
        <v>208.11615658256991</v>
      </c>
      <c r="G1458" s="200">
        <v>1</v>
      </c>
      <c r="H1458" s="199">
        <f>VLOOKUP(G1458,'Parâmetro - Portes e Uco'!$B$19:$E$46,4,0)</f>
        <v>207.32</v>
      </c>
      <c r="I1458" s="196"/>
      <c r="J1458" s="202">
        <v>0</v>
      </c>
      <c r="K1458" s="202"/>
      <c r="L1458" s="203"/>
      <c r="M1458" s="204"/>
      <c r="N1458" s="199"/>
      <c r="O1458" s="201">
        <v>1</v>
      </c>
      <c r="P1458" s="199">
        <f t="shared" si="92"/>
        <v>62.43484697477097</v>
      </c>
      <c r="Q1458" s="205">
        <f t="shared" si="93"/>
        <v>477.87100355734083</v>
      </c>
    </row>
    <row r="1459" spans="1:17" ht="30" x14ac:dyDescent="0.25">
      <c r="A1459" s="207" t="s">
        <v>4754</v>
      </c>
      <c r="B1459" s="196">
        <v>30731054</v>
      </c>
      <c r="C1459" s="197" t="s">
        <v>1162</v>
      </c>
      <c r="D1459" s="196" t="s">
        <v>3670</v>
      </c>
      <c r="E1459" s="198"/>
      <c r="F1459" s="199">
        <f>IF(D1459 &lt;&gt; "",VLOOKUP(D1459,'Parâmetro - Portes e Uco'!$A$13:$E$54,3,0),"")</f>
        <v>238.38376255669928</v>
      </c>
      <c r="G1459" s="200">
        <v>2</v>
      </c>
      <c r="H1459" s="199">
        <f>VLOOKUP(G1459,'Parâmetro - Portes e Uco'!$B$19:$E$46,4,0)</f>
        <v>303.45</v>
      </c>
      <c r="I1459" s="196"/>
      <c r="J1459" s="202">
        <v>0</v>
      </c>
      <c r="K1459" s="202"/>
      <c r="L1459" s="203"/>
      <c r="M1459" s="204"/>
      <c r="N1459" s="199"/>
      <c r="O1459" s="201">
        <v>1</v>
      </c>
      <c r="P1459" s="199">
        <f t="shared" si="92"/>
        <v>71.515128767009784</v>
      </c>
      <c r="Q1459" s="205">
        <f t="shared" si="93"/>
        <v>613.34889132370904</v>
      </c>
    </row>
    <row r="1460" spans="1:17" ht="30" x14ac:dyDescent="0.25">
      <c r="A1460" s="207" t="s">
        <v>4754</v>
      </c>
      <c r="B1460" s="196">
        <v>30731062</v>
      </c>
      <c r="C1460" s="197" t="s">
        <v>1163</v>
      </c>
      <c r="D1460" s="196" t="s">
        <v>3671</v>
      </c>
      <c r="E1460" s="198"/>
      <c r="F1460" s="199">
        <f>IF(D1460 &lt;&gt; "",VLOOKUP(D1460,'Parâmetro - Portes e Uco'!$A$13:$E$54,3,0),"")</f>
        <v>407.94036013477069</v>
      </c>
      <c r="G1460" s="200">
        <v>2</v>
      </c>
      <c r="H1460" s="199">
        <f>VLOOKUP(G1460,'Parâmetro - Portes e Uco'!$B$19:$E$46,4,0)</f>
        <v>303.45</v>
      </c>
      <c r="I1460" s="196"/>
      <c r="J1460" s="202">
        <v>0</v>
      </c>
      <c r="K1460" s="202"/>
      <c r="L1460" s="203"/>
      <c r="M1460" s="204"/>
      <c r="N1460" s="199"/>
      <c r="O1460" s="201">
        <v>1</v>
      </c>
      <c r="P1460" s="199">
        <f t="shared" si="92"/>
        <v>122.38210804043121</v>
      </c>
      <c r="Q1460" s="205">
        <f t="shared" si="93"/>
        <v>833.77246817520177</v>
      </c>
    </row>
    <row r="1461" spans="1:17" ht="30" x14ac:dyDescent="0.25">
      <c r="A1461" s="207" t="s">
        <v>4754</v>
      </c>
      <c r="B1461" s="196">
        <v>30731070</v>
      </c>
      <c r="C1461" s="197" t="s">
        <v>1164</v>
      </c>
      <c r="D1461" s="196" t="s">
        <v>3686</v>
      </c>
      <c r="E1461" s="198"/>
      <c r="F1461" s="199">
        <f>IF(D1461 &lt;&gt; "",VLOOKUP(D1461,'Parâmetro - Portes e Uco'!$A$13:$E$54,3,0),"")</f>
        <v>471.73171262118711</v>
      </c>
      <c r="G1461" s="200">
        <v>3</v>
      </c>
      <c r="H1461" s="199">
        <f>VLOOKUP(G1461,'Parâmetro - Portes e Uco'!$B$19:$E$46,4,0)</f>
        <v>446.65</v>
      </c>
      <c r="I1461" s="196"/>
      <c r="J1461" s="202">
        <v>0</v>
      </c>
      <c r="K1461" s="202"/>
      <c r="L1461" s="203"/>
      <c r="M1461" s="204"/>
      <c r="N1461" s="199"/>
      <c r="O1461" s="201">
        <v>1</v>
      </c>
      <c r="P1461" s="199">
        <f t="shared" si="92"/>
        <v>141.51951378635613</v>
      </c>
      <c r="Q1461" s="205">
        <f t="shared" si="93"/>
        <v>1059.9012264075432</v>
      </c>
    </row>
    <row r="1462" spans="1:17" x14ac:dyDescent="0.25">
      <c r="A1462" s="207" t="s">
        <v>4754</v>
      </c>
      <c r="B1462" s="196">
        <v>30731089</v>
      </c>
      <c r="C1462" s="197" t="s">
        <v>1165</v>
      </c>
      <c r="D1462" s="196" t="s">
        <v>3671</v>
      </c>
      <c r="E1462" s="198"/>
      <c r="F1462" s="199">
        <f>IF(D1462 &lt;&gt; "",VLOOKUP(D1462,'Parâmetro - Portes e Uco'!$A$13:$E$54,3,0),"")</f>
        <v>407.94036013477069</v>
      </c>
      <c r="G1462" s="200">
        <v>1</v>
      </c>
      <c r="H1462" s="199">
        <f>VLOOKUP(G1462,'Parâmetro - Portes e Uco'!$B$19:$E$46,4,0)</f>
        <v>207.32</v>
      </c>
      <c r="I1462" s="196"/>
      <c r="J1462" s="202">
        <v>0</v>
      </c>
      <c r="K1462" s="202"/>
      <c r="L1462" s="203"/>
      <c r="M1462" s="204"/>
      <c r="N1462" s="199"/>
      <c r="O1462" s="201">
        <v>1</v>
      </c>
      <c r="P1462" s="199">
        <f t="shared" si="92"/>
        <v>122.38210804043121</v>
      </c>
      <c r="Q1462" s="205">
        <f t="shared" si="93"/>
        <v>737.64246817520188</v>
      </c>
    </row>
    <row r="1463" spans="1:17" ht="30" x14ac:dyDescent="0.25">
      <c r="A1463" s="207" t="s">
        <v>4754</v>
      </c>
      <c r="B1463" s="196">
        <v>30731097</v>
      </c>
      <c r="C1463" s="197" t="s">
        <v>1166</v>
      </c>
      <c r="D1463" s="196" t="s">
        <v>3686</v>
      </c>
      <c r="E1463" s="198"/>
      <c r="F1463" s="199">
        <f>IF(D1463 &lt;&gt; "",VLOOKUP(D1463,'Parâmetro - Portes e Uco'!$A$13:$E$54,3,0),"")</f>
        <v>471.73171262118711</v>
      </c>
      <c r="G1463" s="200">
        <v>3</v>
      </c>
      <c r="H1463" s="199">
        <f>VLOOKUP(G1463,'Parâmetro - Portes e Uco'!$B$19:$E$46,4,0)</f>
        <v>446.65</v>
      </c>
      <c r="I1463" s="196"/>
      <c r="J1463" s="202">
        <v>0</v>
      </c>
      <c r="K1463" s="202"/>
      <c r="L1463" s="203"/>
      <c r="M1463" s="204"/>
      <c r="N1463" s="199"/>
      <c r="O1463" s="201">
        <v>1</v>
      </c>
      <c r="P1463" s="199">
        <f t="shared" si="92"/>
        <v>141.51951378635613</v>
      </c>
      <c r="Q1463" s="205">
        <f t="shared" si="93"/>
        <v>1059.9012264075432</v>
      </c>
    </row>
    <row r="1464" spans="1:17" ht="30" x14ac:dyDescent="0.25">
      <c r="A1464" s="207" t="s">
        <v>4754</v>
      </c>
      <c r="B1464" s="196">
        <v>30731100</v>
      </c>
      <c r="C1464" s="197" t="s">
        <v>1167</v>
      </c>
      <c r="D1464" s="196" t="s">
        <v>3672</v>
      </c>
      <c r="E1464" s="198"/>
      <c r="F1464" s="199">
        <f>IF(D1464 &lt;&gt; "",VLOOKUP(D1464,'Parâmetro - Portes e Uco'!$A$13:$E$54,3,0),"")</f>
        <v>350.87221280811309</v>
      </c>
      <c r="G1464" s="200">
        <v>2</v>
      </c>
      <c r="H1464" s="199">
        <f>VLOOKUP(G1464,'Parâmetro - Portes e Uco'!$B$19:$E$46,4,0)</f>
        <v>303.45</v>
      </c>
      <c r="I1464" s="196"/>
      <c r="J1464" s="202">
        <v>0</v>
      </c>
      <c r="K1464" s="202"/>
      <c r="L1464" s="203"/>
      <c r="M1464" s="204"/>
      <c r="N1464" s="199"/>
      <c r="O1464" s="201">
        <v>1</v>
      </c>
      <c r="P1464" s="199">
        <f t="shared" si="92"/>
        <v>105.26166384243392</v>
      </c>
      <c r="Q1464" s="205">
        <f t="shared" si="93"/>
        <v>759.58387665054704</v>
      </c>
    </row>
    <row r="1465" spans="1:17" ht="45" x14ac:dyDescent="0.25">
      <c r="A1465" s="207" t="s">
        <v>4754</v>
      </c>
      <c r="B1465" s="196">
        <v>30731119</v>
      </c>
      <c r="C1465" s="197" t="s">
        <v>1168</v>
      </c>
      <c r="D1465" s="196" t="s">
        <v>3686</v>
      </c>
      <c r="E1465" s="198"/>
      <c r="F1465" s="199">
        <f>IF(D1465 &lt;&gt; "",VLOOKUP(D1465,'Parâmetro - Portes e Uco'!$A$13:$E$54,3,0),"")</f>
        <v>471.73171262118711</v>
      </c>
      <c r="G1465" s="200">
        <v>3</v>
      </c>
      <c r="H1465" s="199">
        <f>VLOOKUP(G1465,'Parâmetro - Portes e Uco'!$B$19:$E$46,4,0)</f>
        <v>446.65</v>
      </c>
      <c r="I1465" s="196"/>
      <c r="J1465" s="202">
        <v>0</v>
      </c>
      <c r="K1465" s="202"/>
      <c r="L1465" s="203"/>
      <c r="M1465" s="204"/>
      <c r="N1465" s="199"/>
      <c r="O1465" s="201">
        <v>1</v>
      </c>
      <c r="P1465" s="199">
        <f t="shared" si="92"/>
        <v>141.51951378635613</v>
      </c>
      <c r="Q1465" s="205">
        <f t="shared" si="93"/>
        <v>1059.9012264075432</v>
      </c>
    </row>
    <row r="1466" spans="1:17" ht="30" x14ac:dyDescent="0.25">
      <c r="A1466" s="207" t="s">
        <v>4754</v>
      </c>
      <c r="B1466" s="196">
        <v>30731127</v>
      </c>
      <c r="C1466" s="197" t="s">
        <v>1169</v>
      </c>
      <c r="D1466" s="196" t="s">
        <v>3672</v>
      </c>
      <c r="E1466" s="198"/>
      <c r="F1466" s="199">
        <f>IF(D1466 &lt;&gt; "",VLOOKUP(D1466,'Parâmetro - Portes e Uco'!$A$13:$E$54,3,0),"")</f>
        <v>350.87221280811309</v>
      </c>
      <c r="G1466" s="200">
        <v>4</v>
      </c>
      <c r="H1466" s="199">
        <f>VLOOKUP(G1466,'Parâmetro - Portes e Uco'!$B$19:$E$46,4,0)</f>
        <v>660.37</v>
      </c>
      <c r="I1466" s="196"/>
      <c r="J1466" s="202">
        <v>0</v>
      </c>
      <c r="K1466" s="202"/>
      <c r="L1466" s="203"/>
      <c r="M1466" s="204"/>
      <c r="N1466" s="199"/>
      <c r="O1466" s="201">
        <v>2</v>
      </c>
      <c r="P1466" s="199">
        <f>(F1466*30%)+(F1466*20%)</f>
        <v>175.43610640405655</v>
      </c>
      <c r="Q1466" s="205">
        <f t="shared" si="93"/>
        <v>1186.6783192121698</v>
      </c>
    </row>
    <row r="1467" spans="1:17" ht="30" x14ac:dyDescent="0.25">
      <c r="A1467" s="207" t="s">
        <v>4754</v>
      </c>
      <c r="B1467" s="196">
        <v>30731135</v>
      </c>
      <c r="C1467" s="197" t="s">
        <v>1170</v>
      </c>
      <c r="D1467" s="196" t="s">
        <v>3672</v>
      </c>
      <c r="E1467" s="198"/>
      <c r="F1467" s="199">
        <f>IF(D1467 &lt;&gt; "",VLOOKUP(D1467,'Parâmetro - Portes e Uco'!$A$13:$E$54,3,0),"")</f>
        <v>350.87221280811309</v>
      </c>
      <c r="G1467" s="200">
        <v>3</v>
      </c>
      <c r="H1467" s="199">
        <f>VLOOKUP(G1467,'Parâmetro - Portes e Uco'!$B$19:$E$46,4,0)</f>
        <v>446.65</v>
      </c>
      <c r="I1467" s="196"/>
      <c r="J1467" s="202">
        <v>0</v>
      </c>
      <c r="K1467" s="202"/>
      <c r="L1467" s="203"/>
      <c r="M1467" s="204"/>
      <c r="N1467" s="199"/>
      <c r="O1467" s="201">
        <v>1</v>
      </c>
      <c r="P1467" s="199">
        <f t="shared" ref="P1467:P1475" si="94">F1467*30%</f>
        <v>105.26166384243392</v>
      </c>
      <c r="Q1467" s="205">
        <f t="shared" si="93"/>
        <v>902.78387665054697</v>
      </c>
    </row>
    <row r="1468" spans="1:17" ht="45" x14ac:dyDescent="0.25">
      <c r="A1468" s="207" t="s">
        <v>4754</v>
      </c>
      <c r="B1468" s="196">
        <v>30731143</v>
      </c>
      <c r="C1468" s="197" t="s">
        <v>1171</v>
      </c>
      <c r="D1468" s="196" t="s">
        <v>3686</v>
      </c>
      <c r="E1468" s="198"/>
      <c r="F1468" s="199">
        <f>IF(D1468 &lt;&gt; "",VLOOKUP(D1468,'Parâmetro - Portes e Uco'!$A$13:$E$54,3,0),"")</f>
        <v>471.73171262118711</v>
      </c>
      <c r="G1468" s="200">
        <v>3</v>
      </c>
      <c r="H1468" s="199">
        <f>VLOOKUP(G1468,'Parâmetro - Portes e Uco'!$B$19:$E$46,4,0)</f>
        <v>446.65</v>
      </c>
      <c r="I1468" s="196"/>
      <c r="J1468" s="202">
        <v>0</v>
      </c>
      <c r="K1468" s="202"/>
      <c r="L1468" s="203"/>
      <c r="M1468" s="204"/>
      <c r="N1468" s="199"/>
      <c r="O1468" s="201">
        <v>1</v>
      </c>
      <c r="P1468" s="199">
        <f t="shared" si="94"/>
        <v>141.51951378635613</v>
      </c>
      <c r="Q1468" s="205">
        <f t="shared" si="93"/>
        <v>1059.9012264075432</v>
      </c>
    </row>
    <row r="1469" spans="1:17" ht="30" x14ac:dyDescent="0.25">
      <c r="A1469" s="207" t="s">
        <v>4754</v>
      </c>
      <c r="B1469" s="196">
        <v>30731151</v>
      </c>
      <c r="C1469" s="197" t="s">
        <v>1172</v>
      </c>
      <c r="D1469" s="196" t="s">
        <v>3672</v>
      </c>
      <c r="E1469" s="198"/>
      <c r="F1469" s="199">
        <f>IF(D1469 &lt;&gt; "",VLOOKUP(D1469,'Parâmetro - Portes e Uco'!$A$13:$E$54,3,0),"")</f>
        <v>350.87221280811309</v>
      </c>
      <c r="G1469" s="200">
        <v>2</v>
      </c>
      <c r="H1469" s="199">
        <f>VLOOKUP(G1469,'Parâmetro - Portes e Uco'!$B$19:$E$46,4,0)</f>
        <v>303.45</v>
      </c>
      <c r="I1469" s="196"/>
      <c r="J1469" s="202">
        <v>0</v>
      </c>
      <c r="K1469" s="202"/>
      <c r="L1469" s="203"/>
      <c r="M1469" s="204"/>
      <c r="N1469" s="199"/>
      <c r="O1469" s="201">
        <v>1</v>
      </c>
      <c r="P1469" s="199">
        <f t="shared" si="94"/>
        <v>105.26166384243392</v>
      </c>
      <c r="Q1469" s="205">
        <f t="shared" si="93"/>
        <v>759.58387665054704</v>
      </c>
    </row>
    <row r="1470" spans="1:17" ht="30" x14ac:dyDescent="0.25">
      <c r="A1470" s="207" t="s">
        <v>4754</v>
      </c>
      <c r="B1470" s="196">
        <v>30731160</v>
      </c>
      <c r="C1470" s="197" t="s">
        <v>1173</v>
      </c>
      <c r="D1470" s="196" t="s">
        <v>3670</v>
      </c>
      <c r="E1470" s="198"/>
      <c r="F1470" s="199">
        <f>IF(D1470 &lt;&gt; "",VLOOKUP(D1470,'Parâmetro - Portes e Uco'!$A$13:$E$54,3,0),"")</f>
        <v>238.38376255669928</v>
      </c>
      <c r="G1470" s="200">
        <v>2</v>
      </c>
      <c r="H1470" s="199">
        <f>VLOOKUP(G1470,'Parâmetro - Portes e Uco'!$B$19:$E$46,4,0)</f>
        <v>303.45</v>
      </c>
      <c r="I1470" s="196"/>
      <c r="J1470" s="202">
        <v>0</v>
      </c>
      <c r="K1470" s="202"/>
      <c r="L1470" s="203"/>
      <c r="M1470" s="204"/>
      <c r="N1470" s="199"/>
      <c r="O1470" s="201">
        <v>1</v>
      </c>
      <c r="P1470" s="199">
        <f t="shared" si="94"/>
        <v>71.515128767009784</v>
      </c>
      <c r="Q1470" s="205">
        <f t="shared" si="93"/>
        <v>613.34889132370904</v>
      </c>
    </row>
    <row r="1471" spans="1:17" ht="30" x14ac:dyDescent="0.25">
      <c r="A1471" s="207" t="s">
        <v>4754</v>
      </c>
      <c r="B1471" s="196">
        <v>30731178</v>
      </c>
      <c r="C1471" s="197" t="s">
        <v>1174</v>
      </c>
      <c r="D1471" s="196" t="s">
        <v>3672</v>
      </c>
      <c r="E1471" s="198"/>
      <c r="F1471" s="199">
        <f>IF(D1471 &lt;&gt; "",VLOOKUP(D1471,'Parâmetro - Portes e Uco'!$A$13:$E$54,3,0),"")</f>
        <v>350.87221280811309</v>
      </c>
      <c r="G1471" s="200">
        <v>2</v>
      </c>
      <c r="H1471" s="199">
        <f>VLOOKUP(G1471,'Parâmetro - Portes e Uco'!$B$19:$E$46,4,0)</f>
        <v>303.45</v>
      </c>
      <c r="I1471" s="196"/>
      <c r="J1471" s="202">
        <v>0</v>
      </c>
      <c r="K1471" s="202"/>
      <c r="L1471" s="203"/>
      <c r="M1471" s="204"/>
      <c r="N1471" s="199"/>
      <c r="O1471" s="201">
        <v>1</v>
      </c>
      <c r="P1471" s="199">
        <f t="shared" si="94"/>
        <v>105.26166384243392</v>
      </c>
      <c r="Q1471" s="205">
        <f t="shared" si="93"/>
        <v>759.58387665054704</v>
      </c>
    </row>
    <row r="1472" spans="1:17" ht="45" x14ac:dyDescent="0.25">
      <c r="A1472" s="207" t="s">
        <v>4754</v>
      </c>
      <c r="B1472" s="196">
        <v>30731186</v>
      </c>
      <c r="C1472" s="197" t="s">
        <v>1175</v>
      </c>
      <c r="D1472" s="196" t="s">
        <v>3678</v>
      </c>
      <c r="E1472" s="198"/>
      <c r="F1472" s="199">
        <f>IF(D1472 &lt;&gt; "",VLOOKUP(D1472,'Parâmetro - Portes e Uco'!$A$13:$E$54,3,0),"")</f>
        <v>119.19847265595725</v>
      </c>
      <c r="G1472" s="200">
        <v>1</v>
      </c>
      <c r="H1472" s="199">
        <f>VLOOKUP(G1472,'Parâmetro - Portes e Uco'!$B$19:$E$46,4,0)</f>
        <v>207.32</v>
      </c>
      <c r="I1472" s="196"/>
      <c r="J1472" s="202">
        <v>0</v>
      </c>
      <c r="K1472" s="202"/>
      <c r="L1472" s="203"/>
      <c r="M1472" s="204"/>
      <c r="N1472" s="199"/>
      <c r="O1472" s="201">
        <v>1</v>
      </c>
      <c r="P1472" s="199">
        <f t="shared" si="94"/>
        <v>35.759541796787175</v>
      </c>
      <c r="Q1472" s="205">
        <f t="shared" si="93"/>
        <v>362.2780144527444</v>
      </c>
    </row>
    <row r="1473" spans="1:17" ht="30" x14ac:dyDescent="0.25">
      <c r="A1473" s="207" t="s">
        <v>4754</v>
      </c>
      <c r="B1473" s="196">
        <v>30731194</v>
      </c>
      <c r="C1473" s="197" t="s">
        <v>1176</v>
      </c>
      <c r="D1473" s="196" t="s">
        <v>3674</v>
      </c>
      <c r="E1473" s="198"/>
      <c r="F1473" s="199">
        <f>IF(D1473 &lt;&gt; "",VLOOKUP(D1473,'Parâmetro - Portes e Uco'!$A$13:$E$54,3,0),"")</f>
        <v>208.11615658256991</v>
      </c>
      <c r="G1473" s="200">
        <v>1</v>
      </c>
      <c r="H1473" s="199">
        <f>VLOOKUP(G1473,'Parâmetro - Portes e Uco'!$B$19:$E$46,4,0)</f>
        <v>207.32</v>
      </c>
      <c r="I1473" s="196"/>
      <c r="J1473" s="202">
        <v>0</v>
      </c>
      <c r="K1473" s="202"/>
      <c r="L1473" s="203"/>
      <c r="M1473" s="204"/>
      <c r="N1473" s="199"/>
      <c r="O1473" s="201">
        <v>1</v>
      </c>
      <c r="P1473" s="199">
        <f t="shared" si="94"/>
        <v>62.43484697477097</v>
      </c>
      <c r="Q1473" s="205">
        <f t="shared" si="93"/>
        <v>477.87100355734083</v>
      </c>
    </row>
    <row r="1474" spans="1:17" x14ac:dyDescent="0.25">
      <c r="A1474" s="207" t="s">
        <v>4754</v>
      </c>
      <c r="B1474" s="196">
        <v>30731208</v>
      </c>
      <c r="C1474" s="197" t="s">
        <v>1177</v>
      </c>
      <c r="D1474" s="196" t="s">
        <v>3671</v>
      </c>
      <c r="E1474" s="198"/>
      <c r="F1474" s="199">
        <f>IF(D1474 &lt;&gt; "",VLOOKUP(D1474,'Parâmetro - Portes e Uco'!$A$13:$E$54,3,0),"")</f>
        <v>407.94036013477069</v>
      </c>
      <c r="G1474" s="200">
        <v>1</v>
      </c>
      <c r="H1474" s="199">
        <f>VLOOKUP(G1474,'Parâmetro - Portes e Uco'!$B$19:$E$46,4,0)</f>
        <v>207.32</v>
      </c>
      <c r="I1474" s="196"/>
      <c r="J1474" s="202">
        <v>0</v>
      </c>
      <c r="K1474" s="202"/>
      <c r="L1474" s="203"/>
      <c r="M1474" s="204"/>
      <c r="N1474" s="199"/>
      <c r="O1474" s="201">
        <v>1</v>
      </c>
      <c r="P1474" s="199">
        <f t="shared" si="94"/>
        <v>122.38210804043121</v>
      </c>
      <c r="Q1474" s="205">
        <f t="shared" si="93"/>
        <v>737.64246817520188</v>
      </c>
    </row>
    <row r="1475" spans="1:17" ht="45" x14ac:dyDescent="0.25">
      <c r="A1475" s="207" t="s">
        <v>4754</v>
      </c>
      <c r="B1475" s="196">
        <v>30731216</v>
      </c>
      <c r="C1475" s="197" t="s">
        <v>1178</v>
      </c>
      <c r="D1475" s="196" t="s">
        <v>3686</v>
      </c>
      <c r="E1475" s="198"/>
      <c r="F1475" s="199">
        <f>IF(D1475 &lt;&gt; "",VLOOKUP(D1475,'Parâmetro - Portes e Uco'!$A$13:$E$54,3,0),"")</f>
        <v>471.73171262118711</v>
      </c>
      <c r="G1475" s="200">
        <v>4</v>
      </c>
      <c r="H1475" s="199">
        <f>VLOOKUP(G1475,'Parâmetro - Portes e Uco'!$B$19:$E$46,4,0)</f>
        <v>660.37</v>
      </c>
      <c r="I1475" s="196"/>
      <c r="J1475" s="202">
        <v>0</v>
      </c>
      <c r="K1475" s="202"/>
      <c r="L1475" s="203"/>
      <c r="M1475" s="204"/>
      <c r="N1475" s="199"/>
      <c r="O1475" s="201">
        <v>1</v>
      </c>
      <c r="P1475" s="199">
        <f t="shared" si="94"/>
        <v>141.51951378635613</v>
      </c>
      <c r="Q1475" s="205">
        <f t="shared" si="93"/>
        <v>1273.6212264075432</v>
      </c>
    </row>
    <row r="1476" spans="1:17" ht="30" x14ac:dyDescent="0.25">
      <c r="A1476" s="207" t="s">
        <v>4754</v>
      </c>
      <c r="B1476" s="196">
        <v>30731224</v>
      </c>
      <c r="C1476" s="197" t="s">
        <v>1179</v>
      </c>
      <c r="D1476" s="196" t="s">
        <v>3672</v>
      </c>
      <c r="E1476" s="198"/>
      <c r="F1476" s="199">
        <f>IF(D1476 &lt;&gt; "",VLOOKUP(D1476,'Parâmetro - Portes e Uco'!$A$13:$E$54,3,0),"")</f>
        <v>350.87221280811309</v>
      </c>
      <c r="G1476" s="200">
        <v>4</v>
      </c>
      <c r="H1476" s="199">
        <f>VLOOKUP(G1476,'Parâmetro - Portes e Uco'!$B$19:$E$46,4,0)</f>
        <v>660.37</v>
      </c>
      <c r="I1476" s="196"/>
      <c r="J1476" s="202">
        <v>0</v>
      </c>
      <c r="K1476" s="202"/>
      <c r="L1476" s="203"/>
      <c r="M1476" s="204"/>
      <c r="N1476" s="199"/>
      <c r="O1476" s="201">
        <v>2</v>
      </c>
      <c r="P1476" s="199">
        <f>(F1476*30%)+(F1476*20%)</f>
        <v>175.43610640405655</v>
      </c>
      <c r="Q1476" s="205">
        <f t="shared" si="93"/>
        <v>1186.6783192121698</v>
      </c>
    </row>
    <row r="1477" spans="1:17" ht="45" x14ac:dyDescent="0.25">
      <c r="A1477" s="207" t="s">
        <v>4754</v>
      </c>
      <c r="B1477" s="196">
        <v>30731232</v>
      </c>
      <c r="C1477" s="197" t="s">
        <v>1180</v>
      </c>
      <c r="D1477" s="196" t="s">
        <v>3670</v>
      </c>
      <c r="E1477" s="198"/>
      <c r="F1477" s="199">
        <f>IF(D1477 &lt;&gt; "",VLOOKUP(D1477,'Parâmetro - Portes e Uco'!$A$13:$E$54,3,0),"")</f>
        <v>238.38376255669928</v>
      </c>
      <c r="G1477" s="200">
        <v>1</v>
      </c>
      <c r="H1477" s="199">
        <f>VLOOKUP(G1477,'Parâmetro - Portes e Uco'!$B$19:$E$46,4,0)</f>
        <v>207.32</v>
      </c>
      <c r="I1477" s="196"/>
      <c r="J1477" s="202">
        <v>0</v>
      </c>
      <c r="K1477" s="202"/>
      <c r="L1477" s="203"/>
      <c r="M1477" s="204"/>
      <c r="N1477" s="199"/>
      <c r="O1477" s="201">
        <v>1</v>
      </c>
      <c r="P1477" s="199">
        <f>F1477*30%</f>
        <v>71.515128767009784</v>
      </c>
      <c r="Q1477" s="205">
        <f t="shared" si="93"/>
        <v>517.21889132370904</v>
      </c>
    </row>
    <row r="1478" spans="1:17" ht="30" x14ac:dyDescent="0.25">
      <c r="A1478" s="207" t="s">
        <v>4754</v>
      </c>
      <c r="B1478" s="196">
        <v>30731240</v>
      </c>
      <c r="C1478" s="197" t="s">
        <v>4047</v>
      </c>
      <c r="D1478" s="196" t="s">
        <v>3672</v>
      </c>
      <c r="E1478" s="198">
        <v>0</v>
      </c>
      <c r="F1478" s="199">
        <f>IF(D1478 &lt;&gt; "",VLOOKUP(D1478,'Parâmetro - Portes e Uco'!$A$13:$E$54,3,0),"")</f>
        <v>350.87221280811309</v>
      </c>
      <c r="G1478" s="200">
        <v>2</v>
      </c>
      <c r="H1478" s="199">
        <f>VLOOKUP(G1478,'Parâmetro - Portes e Uco'!$B$19:$E$46,4,0)</f>
        <v>303.45</v>
      </c>
      <c r="I1478" s="196"/>
      <c r="J1478" s="202">
        <v>0</v>
      </c>
      <c r="K1478" s="202"/>
      <c r="L1478" s="203"/>
      <c r="M1478" s="204"/>
      <c r="N1478" s="199"/>
      <c r="O1478" s="201">
        <v>1</v>
      </c>
      <c r="P1478" s="199">
        <f>F1478*30%</f>
        <v>105.26166384243392</v>
      </c>
      <c r="Q1478" s="205">
        <f t="shared" si="93"/>
        <v>759.58387665054704</v>
      </c>
    </row>
    <row r="1479" spans="1:17" x14ac:dyDescent="0.25">
      <c r="A1479" s="207" t="s">
        <v>4752</v>
      </c>
      <c r="B1479" s="224">
        <v>30732000</v>
      </c>
      <c r="C1479" s="316" t="s">
        <v>3832</v>
      </c>
      <c r="D1479" s="317"/>
      <c r="E1479" s="317"/>
      <c r="F1479" s="317"/>
      <c r="G1479" s="317"/>
      <c r="H1479" s="317"/>
      <c r="I1479" s="317"/>
      <c r="J1479" s="317"/>
      <c r="K1479" s="317"/>
      <c r="L1479" s="317"/>
      <c r="M1479" s="317"/>
      <c r="N1479" s="317"/>
      <c r="O1479" s="317"/>
      <c r="P1479" s="317"/>
      <c r="Q1479" s="318"/>
    </row>
    <row r="1480" spans="1:17" ht="60" x14ac:dyDescent="0.25">
      <c r="A1480" s="206"/>
      <c r="B1480" s="196">
        <v>30732018</v>
      </c>
      <c r="C1480" s="197" t="s">
        <v>1181</v>
      </c>
      <c r="D1480" s="196" t="s">
        <v>3695</v>
      </c>
      <c r="E1480" s="198"/>
      <c r="F1480" s="199">
        <f>IF(D1480 &lt;&gt; "",VLOOKUP(D1480,'Parâmetro - Portes e Uco'!$A$13:$E$54,3,0),"")</f>
        <v>1685.4943507962917</v>
      </c>
      <c r="G1480" s="200">
        <v>5</v>
      </c>
      <c r="H1480" s="199">
        <f>VLOOKUP(G1480,'Parâmetro - Portes e Uco'!$B$19:$E$46,4,0)</f>
        <v>1021.47</v>
      </c>
      <c r="I1480" s="196"/>
      <c r="J1480" s="202">
        <v>0</v>
      </c>
      <c r="K1480" s="202"/>
      <c r="L1480" s="203"/>
      <c r="M1480" s="204"/>
      <c r="N1480" s="199"/>
      <c r="O1480" s="201">
        <v>3</v>
      </c>
      <c r="P1480" s="223">
        <f>(F1480*30%)+(F1480*20%)+(F1480*20%)</f>
        <v>1179.8460455574041</v>
      </c>
      <c r="Q1480" s="205">
        <f t="shared" ref="Q1480:Q1488" si="95">F1480+H1480+K1480+N1480+P1480</f>
        <v>3886.810396353696</v>
      </c>
    </row>
    <row r="1481" spans="1:17" x14ac:dyDescent="0.25">
      <c r="A1481" s="207" t="s">
        <v>4754</v>
      </c>
      <c r="B1481" s="196">
        <v>30732026</v>
      </c>
      <c r="C1481" s="197" t="s">
        <v>1182</v>
      </c>
      <c r="D1481" s="196" t="s">
        <v>3683</v>
      </c>
      <c r="E1481" s="198"/>
      <c r="F1481" s="199">
        <f>IF(D1481 &lt;&gt; "",VLOOKUP(D1481,'Parâmetro - Portes e Uco'!$A$13:$E$54,3,0),"")</f>
        <v>908.21273779689443</v>
      </c>
      <c r="G1481" s="200">
        <v>2</v>
      </c>
      <c r="H1481" s="199">
        <f>VLOOKUP(G1481,'Parâmetro - Portes e Uco'!$B$19:$E$46,4,0)</f>
        <v>303.45</v>
      </c>
      <c r="I1481" s="196"/>
      <c r="J1481" s="202">
        <v>0</v>
      </c>
      <c r="K1481" s="202"/>
      <c r="L1481" s="203"/>
      <c r="M1481" s="204"/>
      <c r="N1481" s="199"/>
      <c r="O1481" s="201">
        <v>2</v>
      </c>
      <c r="P1481" s="199">
        <f t="shared" ref="P1481:P1486" si="96">(F1481*30%)+(F1481*20%)</f>
        <v>454.10636889844722</v>
      </c>
      <c r="Q1481" s="205">
        <f t="shared" si="95"/>
        <v>1665.7691066953416</v>
      </c>
    </row>
    <row r="1482" spans="1:17" ht="45" x14ac:dyDescent="0.25">
      <c r="A1482" s="207" t="s">
        <v>4754</v>
      </c>
      <c r="B1482" s="196">
        <v>30732034</v>
      </c>
      <c r="C1482" s="197" t="s">
        <v>1183</v>
      </c>
      <c r="D1482" s="196" t="s">
        <v>3688</v>
      </c>
      <c r="E1482" s="198"/>
      <c r="F1482" s="199">
        <f>IF(D1482 &lt;&gt; "",VLOOKUP(D1482,'Parâmetro - Portes e Uco'!$A$13:$E$54,3,0),"")</f>
        <v>1024.0627906281875</v>
      </c>
      <c r="G1482" s="200">
        <v>5</v>
      </c>
      <c r="H1482" s="199">
        <f>VLOOKUP(G1482,'Parâmetro - Portes e Uco'!$B$19:$E$46,4,0)</f>
        <v>1021.47</v>
      </c>
      <c r="I1482" s="196"/>
      <c r="J1482" s="202">
        <v>0</v>
      </c>
      <c r="K1482" s="202"/>
      <c r="L1482" s="203"/>
      <c r="M1482" s="204"/>
      <c r="N1482" s="199"/>
      <c r="O1482" s="201">
        <v>2</v>
      </c>
      <c r="P1482" s="199">
        <f t="shared" si="96"/>
        <v>512.03139531409374</v>
      </c>
      <c r="Q1482" s="205">
        <f t="shared" si="95"/>
        <v>2557.5641859422813</v>
      </c>
    </row>
    <row r="1483" spans="1:17" ht="30" x14ac:dyDescent="0.25">
      <c r="A1483" s="207" t="s">
        <v>4754</v>
      </c>
      <c r="B1483" s="196">
        <v>30732085</v>
      </c>
      <c r="C1483" s="197" t="s">
        <v>1184</v>
      </c>
      <c r="D1483" s="196" t="s">
        <v>3688</v>
      </c>
      <c r="E1483" s="198"/>
      <c r="F1483" s="199">
        <f>IF(D1483 &lt;&gt; "",VLOOKUP(D1483,'Parâmetro - Portes e Uco'!$A$13:$E$54,3,0),"")</f>
        <v>1024.0627906281875</v>
      </c>
      <c r="G1483" s="200">
        <v>5</v>
      </c>
      <c r="H1483" s="199">
        <f>VLOOKUP(G1483,'Parâmetro - Portes e Uco'!$B$19:$E$46,4,0)</f>
        <v>1021.47</v>
      </c>
      <c r="I1483" s="196"/>
      <c r="J1483" s="202">
        <v>0</v>
      </c>
      <c r="K1483" s="202"/>
      <c r="L1483" s="203"/>
      <c r="M1483" s="204"/>
      <c r="N1483" s="199"/>
      <c r="O1483" s="201">
        <v>2</v>
      </c>
      <c r="P1483" s="199">
        <f t="shared" si="96"/>
        <v>512.03139531409374</v>
      </c>
      <c r="Q1483" s="205">
        <f t="shared" si="95"/>
        <v>2557.5641859422813</v>
      </c>
    </row>
    <row r="1484" spans="1:17" ht="30" x14ac:dyDescent="0.25">
      <c r="A1484" s="207" t="s">
        <v>4754</v>
      </c>
      <c r="B1484" s="196">
        <v>30732093</v>
      </c>
      <c r="C1484" s="197" t="s">
        <v>1185</v>
      </c>
      <c r="D1484" s="196" t="s">
        <v>3684</v>
      </c>
      <c r="E1484" s="198"/>
      <c r="F1484" s="199">
        <f>IF(D1484 &lt;&gt; "",VLOOKUP(D1484,'Parâmetro - Portes e Uco'!$A$13:$E$54,3,0),"")</f>
        <v>963.60667521122014</v>
      </c>
      <c r="G1484" s="200">
        <v>4</v>
      </c>
      <c r="H1484" s="199">
        <f>VLOOKUP(G1484,'Parâmetro - Portes e Uco'!$B$19:$E$46,4,0)</f>
        <v>660.37</v>
      </c>
      <c r="I1484" s="196"/>
      <c r="J1484" s="202">
        <v>0</v>
      </c>
      <c r="K1484" s="202"/>
      <c r="L1484" s="203"/>
      <c r="M1484" s="204"/>
      <c r="N1484" s="199"/>
      <c r="O1484" s="201">
        <v>2</v>
      </c>
      <c r="P1484" s="199">
        <f t="shared" si="96"/>
        <v>481.80333760561007</v>
      </c>
      <c r="Q1484" s="205">
        <f t="shared" si="95"/>
        <v>2105.7800128168301</v>
      </c>
    </row>
    <row r="1485" spans="1:17" ht="30" x14ac:dyDescent="0.25">
      <c r="A1485" s="207" t="s">
        <v>4754</v>
      </c>
      <c r="B1485" s="196">
        <v>30732107</v>
      </c>
      <c r="C1485" s="197" t="s">
        <v>1186</v>
      </c>
      <c r="D1485" s="196" t="s">
        <v>3684</v>
      </c>
      <c r="E1485" s="198"/>
      <c r="F1485" s="199">
        <f>IF(D1485 &lt;&gt; "",VLOOKUP(D1485,'Parâmetro - Portes e Uco'!$A$13:$E$54,3,0),"")</f>
        <v>963.60667521122014</v>
      </c>
      <c r="G1485" s="200">
        <v>4</v>
      </c>
      <c r="H1485" s="199">
        <f>VLOOKUP(G1485,'Parâmetro - Portes e Uco'!$B$19:$E$46,4,0)</f>
        <v>660.37</v>
      </c>
      <c r="I1485" s="196"/>
      <c r="J1485" s="202">
        <v>0</v>
      </c>
      <c r="K1485" s="202"/>
      <c r="L1485" s="203"/>
      <c r="M1485" s="204"/>
      <c r="N1485" s="199"/>
      <c r="O1485" s="201">
        <v>2</v>
      </c>
      <c r="P1485" s="199">
        <f t="shared" si="96"/>
        <v>481.80333760561007</v>
      </c>
      <c r="Q1485" s="205">
        <f t="shared" si="95"/>
        <v>2105.7800128168301</v>
      </c>
    </row>
    <row r="1486" spans="1:17" ht="30" x14ac:dyDescent="0.25">
      <c r="A1486" s="207" t="s">
        <v>4754</v>
      </c>
      <c r="B1486" s="196">
        <v>30732115</v>
      </c>
      <c r="C1486" s="197" t="s">
        <v>1187</v>
      </c>
      <c r="D1486" s="196" t="s">
        <v>3685</v>
      </c>
      <c r="E1486" s="198"/>
      <c r="F1486" s="199">
        <f>IF(D1486 &lt;&gt; "",VLOOKUP(D1486,'Parâmetro - Portes e Uco'!$A$13:$E$54,3,0),"")</f>
        <v>1233.8795226335199</v>
      </c>
      <c r="G1486" s="200">
        <v>4</v>
      </c>
      <c r="H1486" s="199">
        <f>VLOOKUP(G1486,'Parâmetro - Portes e Uco'!$B$19:$E$46,4,0)</f>
        <v>660.37</v>
      </c>
      <c r="I1486" s="196"/>
      <c r="J1486" s="202">
        <v>0</v>
      </c>
      <c r="K1486" s="202"/>
      <c r="L1486" s="203"/>
      <c r="M1486" s="204"/>
      <c r="N1486" s="199"/>
      <c r="O1486" s="201">
        <v>2</v>
      </c>
      <c r="P1486" s="199">
        <f t="shared" si="96"/>
        <v>616.93976131675993</v>
      </c>
      <c r="Q1486" s="205">
        <f t="shared" si="95"/>
        <v>2511.1892839502798</v>
      </c>
    </row>
    <row r="1487" spans="1:17" ht="30" x14ac:dyDescent="0.25">
      <c r="A1487" s="207" t="s">
        <v>4754</v>
      </c>
      <c r="B1487" s="196">
        <v>30732123</v>
      </c>
      <c r="C1487" s="197" t="s">
        <v>1188</v>
      </c>
      <c r="D1487" s="196" t="s">
        <v>3692</v>
      </c>
      <c r="E1487" s="198"/>
      <c r="F1487" s="199">
        <f>IF(D1487 &lt;&gt; "",VLOOKUP(D1487,'Parâmetro - Portes e Uco'!$A$13:$E$54,3,0),"")</f>
        <v>866.25202794687084</v>
      </c>
      <c r="G1487" s="200">
        <v>3</v>
      </c>
      <c r="H1487" s="199">
        <f>VLOOKUP(G1487,'Parâmetro - Portes e Uco'!$B$19:$E$46,4,0)</f>
        <v>446.65</v>
      </c>
      <c r="I1487" s="196"/>
      <c r="J1487" s="202">
        <v>0</v>
      </c>
      <c r="K1487" s="202"/>
      <c r="L1487" s="203"/>
      <c r="M1487" s="204"/>
      <c r="N1487" s="199"/>
      <c r="O1487" s="201">
        <v>1</v>
      </c>
      <c r="P1487" s="199">
        <f>F1487*30%</f>
        <v>259.87560838406125</v>
      </c>
      <c r="Q1487" s="205">
        <f t="shared" si="95"/>
        <v>1572.7776363309322</v>
      </c>
    </row>
    <row r="1488" spans="1:17" ht="30" x14ac:dyDescent="0.25">
      <c r="A1488" s="207" t="s">
        <v>4754</v>
      </c>
      <c r="B1488" s="196">
        <v>30732131</v>
      </c>
      <c r="C1488" s="197" t="s">
        <v>1189</v>
      </c>
      <c r="D1488" s="196" t="s">
        <v>3692</v>
      </c>
      <c r="E1488" s="198"/>
      <c r="F1488" s="199">
        <f>IF(D1488 &lt;&gt; "",VLOOKUP(D1488,'Parâmetro - Portes e Uco'!$A$13:$E$54,3,0),"")</f>
        <v>866.25202794687084</v>
      </c>
      <c r="G1488" s="200">
        <v>3</v>
      </c>
      <c r="H1488" s="199">
        <f>VLOOKUP(G1488,'Parâmetro - Portes e Uco'!$B$19:$E$46,4,0)</f>
        <v>446.65</v>
      </c>
      <c r="I1488" s="196"/>
      <c r="J1488" s="202">
        <v>0</v>
      </c>
      <c r="K1488" s="202"/>
      <c r="L1488" s="203"/>
      <c r="M1488" s="204"/>
      <c r="N1488" s="199"/>
      <c r="O1488" s="201">
        <v>1</v>
      </c>
      <c r="P1488" s="199">
        <f>F1488*30%</f>
        <v>259.87560838406125</v>
      </c>
      <c r="Q1488" s="205">
        <f t="shared" si="95"/>
        <v>1572.7776363309322</v>
      </c>
    </row>
    <row r="1489" spans="1:17" ht="15" customHeight="1" x14ac:dyDescent="0.25">
      <c r="A1489" s="207" t="s">
        <v>4754</v>
      </c>
      <c r="B1489" s="224">
        <v>30733006</v>
      </c>
      <c r="C1489" s="316" t="s">
        <v>4206</v>
      </c>
      <c r="D1489" s="317"/>
      <c r="E1489" s="317"/>
      <c r="F1489" s="317"/>
      <c r="G1489" s="317"/>
      <c r="H1489" s="317"/>
      <c r="I1489" s="317"/>
      <c r="J1489" s="317"/>
      <c r="K1489" s="317"/>
      <c r="L1489" s="317"/>
      <c r="M1489" s="317"/>
      <c r="N1489" s="317"/>
      <c r="O1489" s="317"/>
      <c r="P1489" s="317"/>
      <c r="Q1489" s="318"/>
    </row>
    <row r="1490" spans="1:17" x14ac:dyDescent="0.25">
      <c r="A1490" s="206"/>
      <c r="B1490" s="196">
        <v>30733014</v>
      </c>
      <c r="C1490" s="197" t="s">
        <v>1198</v>
      </c>
      <c r="D1490" s="196" t="s">
        <v>3685</v>
      </c>
      <c r="E1490" s="198"/>
      <c r="F1490" s="199">
        <f>IF(D1490 &lt;&gt; "",VLOOKUP(D1490,'Parâmetro - Portes e Uco'!$A$13:$E$54,3,0),"")</f>
        <v>1233.8795226335199</v>
      </c>
      <c r="G1490" s="200">
        <v>5</v>
      </c>
      <c r="H1490" s="199">
        <f>VLOOKUP(G1490,'Parâmetro - Portes e Uco'!$B$19:$E$46,4,0)</f>
        <v>1021.47</v>
      </c>
      <c r="I1490" s="196"/>
      <c r="J1490" s="202">
        <v>0</v>
      </c>
      <c r="K1490" s="202"/>
      <c r="L1490" s="203"/>
      <c r="M1490" s="204"/>
      <c r="N1490" s="199"/>
      <c r="O1490" s="201">
        <v>1</v>
      </c>
      <c r="P1490" s="199">
        <f t="shared" ref="P1490:P1499" si="97">F1490*30%</f>
        <v>370.16385679005595</v>
      </c>
      <c r="Q1490" s="205">
        <f t="shared" ref="Q1490:Q1499" si="98">F1490+H1490+K1490+N1490+P1490</f>
        <v>2625.5133794235758</v>
      </c>
    </row>
    <row r="1491" spans="1:17" ht="30" x14ac:dyDescent="0.25">
      <c r="A1491" s="207" t="s">
        <v>4754</v>
      </c>
      <c r="B1491" s="196">
        <v>30733022</v>
      </c>
      <c r="C1491" s="197" t="s">
        <v>1197</v>
      </c>
      <c r="D1491" s="196" t="s">
        <v>3684</v>
      </c>
      <c r="E1491" s="198"/>
      <c r="F1491" s="199">
        <f>IF(D1491 &lt;&gt; "",VLOOKUP(D1491,'Parâmetro - Portes e Uco'!$A$13:$E$54,3,0),"")</f>
        <v>963.60667521122014</v>
      </c>
      <c r="G1491" s="200">
        <v>4</v>
      </c>
      <c r="H1491" s="199">
        <f>VLOOKUP(G1491,'Parâmetro - Portes e Uco'!$B$19:$E$46,4,0)</f>
        <v>660.37</v>
      </c>
      <c r="I1491" s="196"/>
      <c r="J1491" s="202">
        <v>0</v>
      </c>
      <c r="K1491" s="202"/>
      <c r="L1491" s="203"/>
      <c r="M1491" s="204"/>
      <c r="N1491" s="199"/>
      <c r="O1491" s="201">
        <v>1</v>
      </c>
      <c r="P1491" s="199">
        <f t="shared" si="97"/>
        <v>289.08200256336602</v>
      </c>
      <c r="Q1491" s="205">
        <f t="shared" si="98"/>
        <v>1913.0586777745862</v>
      </c>
    </row>
    <row r="1492" spans="1:17" ht="45" x14ac:dyDescent="0.25">
      <c r="A1492" s="207" t="s">
        <v>4754</v>
      </c>
      <c r="B1492" s="196">
        <v>30733030</v>
      </c>
      <c r="C1492" s="197" t="s">
        <v>1190</v>
      </c>
      <c r="D1492" s="196" t="s">
        <v>3684</v>
      </c>
      <c r="E1492" s="198"/>
      <c r="F1492" s="199">
        <f>IF(D1492 &lt;&gt; "",VLOOKUP(D1492,'Parâmetro - Portes e Uco'!$A$13:$E$54,3,0),"")</f>
        <v>963.60667521122014</v>
      </c>
      <c r="G1492" s="200">
        <v>4</v>
      </c>
      <c r="H1492" s="199">
        <f>VLOOKUP(G1492,'Parâmetro - Portes e Uco'!$B$19:$E$46,4,0)</f>
        <v>660.37</v>
      </c>
      <c r="I1492" s="196"/>
      <c r="J1492" s="202">
        <v>0</v>
      </c>
      <c r="K1492" s="202"/>
      <c r="L1492" s="203"/>
      <c r="M1492" s="204"/>
      <c r="N1492" s="199"/>
      <c r="O1492" s="201">
        <v>1</v>
      </c>
      <c r="P1492" s="199">
        <f t="shared" si="97"/>
        <v>289.08200256336602</v>
      </c>
      <c r="Q1492" s="205">
        <f t="shared" si="98"/>
        <v>1913.0586777745862</v>
      </c>
    </row>
    <row r="1493" spans="1:17" ht="45" x14ac:dyDescent="0.25">
      <c r="A1493" s="207" t="s">
        <v>4754</v>
      </c>
      <c r="B1493" s="196">
        <v>30733049</v>
      </c>
      <c r="C1493" s="197" t="s">
        <v>1194</v>
      </c>
      <c r="D1493" s="196" t="s">
        <v>3697</v>
      </c>
      <c r="E1493" s="198"/>
      <c r="F1493" s="199">
        <f>IF(D1493 &lt;&gt; "",VLOOKUP(D1493,'Parâmetro - Portes e Uco'!$A$13:$E$54,3,0),"")</f>
        <v>1593.1491505137235</v>
      </c>
      <c r="G1493" s="200">
        <v>6</v>
      </c>
      <c r="H1493" s="199">
        <f>VLOOKUP(G1493,'Parâmetro - Portes e Uco'!$B$19:$E$46,4,0)</f>
        <v>1425.4</v>
      </c>
      <c r="I1493" s="196"/>
      <c r="J1493" s="202">
        <v>0</v>
      </c>
      <c r="K1493" s="202"/>
      <c r="L1493" s="203"/>
      <c r="M1493" s="204"/>
      <c r="N1493" s="199"/>
      <c r="O1493" s="201">
        <v>1</v>
      </c>
      <c r="P1493" s="199">
        <f t="shared" si="97"/>
        <v>477.94474515411702</v>
      </c>
      <c r="Q1493" s="205">
        <f t="shared" si="98"/>
        <v>3496.4938956678402</v>
      </c>
    </row>
    <row r="1494" spans="1:17" ht="30" x14ac:dyDescent="0.25">
      <c r="A1494" s="207" t="s">
        <v>4754</v>
      </c>
      <c r="B1494" s="196">
        <v>30733057</v>
      </c>
      <c r="C1494" s="197" t="s">
        <v>1193</v>
      </c>
      <c r="D1494" s="196" t="s">
        <v>3684</v>
      </c>
      <c r="E1494" s="198"/>
      <c r="F1494" s="199">
        <f>IF(D1494 &lt;&gt; "",VLOOKUP(D1494,'Parâmetro - Portes e Uco'!$A$13:$E$54,3,0),"")</f>
        <v>963.60667521122014</v>
      </c>
      <c r="G1494" s="200">
        <v>4</v>
      </c>
      <c r="H1494" s="199">
        <f>VLOOKUP(G1494,'Parâmetro - Portes e Uco'!$B$19:$E$46,4,0)</f>
        <v>660.37</v>
      </c>
      <c r="I1494" s="196"/>
      <c r="J1494" s="202">
        <v>0</v>
      </c>
      <c r="K1494" s="202"/>
      <c r="L1494" s="203"/>
      <c r="M1494" s="204"/>
      <c r="N1494" s="199"/>
      <c r="O1494" s="201">
        <v>1</v>
      </c>
      <c r="P1494" s="199">
        <f t="shared" si="97"/>
        <v>289.08200256336602</v>
      </c>
      <c r="Q1494" s="205">
        <f t="shared" si="98"/>
        <v>1913.0586777745862</v>
      </c>
    </row>
    <row r="1495" spans="1:17" ht="30" x14ac:dyDescent="0.25">
      <c r="A1495" s="207" t="s">
        <v>4754</v>
      </c>
      <c r="B1495" s="196">
        <v>30733065</v>
      </c>
      <c r="C1495" s="197" t="s">
        <v>1196</v>
      </c>
      <c r="D1495" s="196" t="s">
        <v>3697</v>
      </c>
      <c r="E1495" s="198"/>
      <c r="F1495" s="199">
        <f>IF(D1495 &lt;&gt; "",VLOOKUP(D1495,'Parâmetro - Portes e Uco'!$A$13:$E$54,3,0),"")</f>
        <v>1593.1491505137235</v>
      </c>
      <c r="G1495" s="200">
        <v>6</v>
      </c>
      <c r="H1495" s="199">
        <f>VLOOKUP(G1495,'Parâmetro - Portes e Uco'!$B$19:$E$46,4,0)</f>
        <v>1425.4</v>
      </c>
      <c r="I1495" s="196"/>
      <c r="J1495" s="202">
        <v>0</v>
      </c>
      <c r="K1495" s="202"/>
      <c r="L1495" s="203"/>
      <c r="M1495" s="204"/>
      <c r="N1495" s="199"/>
      <c r="O1495" s="201">
        <v>1</v>
      </c>
      <c r="P1495" s="199">
        <f t="shared" si="97"/>
        <v>477.94474515411702</v>
      </c>
      <c r="Q1495" s="205">
        <f t="shared" si="98"/>
        <v>3496.4938956678402</v>
      </c>
    </row>
    <row r="1496" spans="1:17" ht="75" x14ac:dyDescent="0.25">
      <c r="A1496" s="207" t="s">
        <v>4754</v>
      </c>
      <c r="B1496" s="196">
        <v>30733073</v>
      </c>
      <c r="C1496" s="197" t="s">
        <v>1195</v>
      </c>
      <c r="D1496" s="196" t="s">
        <v>3697</v>
      </c>
      <c r="E1496" s="198"/>
      <c r="F1496" s="199">
        <f>IF(D1496 &lt;&gt; "",VLOOKUP(D1496,'Parâmetro - Portes e Uco'!$A$13:$E$54,3,0),"")</f>
        <v>1593.1491505137235</v>
      </c>
      <c r="G1496" s="200">
        <v>6</v>
      </c>
      <c r="H1496" s="199">
        <f>VLOOKUP(G1496,'Parâmetro - Portes e Uco'!$B$19:$E$46,4,0)</f>
        <v>1425.4</v>
      </c>
      <c r="I1496" s="196"/>
      <c r="J1496" s="202">
        <v>0</v>
      </c>
      <c r="K1496" s="202"/>
      <c r="L1496" s="203"/>
      <c r="M1496" s="204"/>
      <c r="N1496" s="199"/>
      <c r="O1496" s="201">
        <v>1</v>
      </c>
      <c r="P1496" s="199">
        <f t="shared" si="97"/>
        <v>477.94474515411702</v>
      </c>
      <c r="Q1496" s="205">
        <f t="shared" si="98"/>
        <v>3496.4938956678402</v>
      </c>
    </row>
    <row r="1497" spans="1:17" ht="60" x14ac:dyDescent="0.25">
      <c r="A1497" s="207" t="s">
        <v>4754</v>
      </c>
      <c r="B1497" s="196">
        <v>30733081</v>
      </c>
      <c r="C1497" s="197" t="s">
        <v>1191</v>
      </c>
      <c r="D1497" s="196" t="s">
        <v>3685</v>
      </c>
      <c r="E1497" s="198"/>
      <c r="F1497" s="199">
        <f>IF(D1497 &lt;&gt; "",VLOOKUP(D1497,'Parâmetro - Portes e Uco'!$A$13:$E$54,3,0),"")</f>
        <v>1233.8795226335199</v>
      </c>
      <c r="G1497" s="200">
        <v>5</v>
      </c>
      <c r="H1497" s="199">
        <f>VLOOKUP(G1497,'Parâmetro - Portes e Uco'!$B$19:$E$46,4,0)</f>
        <v>1021.47</v>
      </c>
      <c r="I1497" s="196"/>
      <c r="J1497" s="202">
        <v>0</v>
      </c>
      <c r="K1497" s="202"/>
      <c r="L1497" s="203"/>
      <c r="M1497" s="204"/>
      <c r="N1497" s="199"/>
      <c r="O1497" s="201">
        <v>1</v>
      </c>
      <c r="P1497" s="199">
        <f t="shared" si="97"/>
        <v>370.16385679005595</v>
      </c>
      <c r="Q1497" s="205">
        <f t="shared" si="98"/>
        <v>2625.5133794235758</v>
      </c>
    </row>
    <row r="1498" spans="1:17" ht="30" x14ac:dyDescent="0.25">
      <c r="A1498" s="207" t="s">
        <v>4754</v>
      </c>
      <c r="B1498" s="196">
        <v>30733090</v>
      </c>
      <c r="C1498" s="197" t="s">
        <v>1199</v>
      </c>
      <c r="D1498" s="196" t="s">
        <v>3693</v>
      </c>
      <c r="E1498" s="198"/>
      <c r="F1498" s="199">
        <f>IF(D1498 &lt;&gt; "",VLOOKUP(D1498,'Parâmetro - Portes e Uco'!$A$13:$E$54,3,0),"")</f>
        <v>1435.3515705876223</v>
      </c>
      <c r="G1498" s="200">
        <v>6</v>
      </c>
      <c r="H1498" s="199">
        <f>VLOOKUP(G1498,'Parâmetro - Portes e Uco'!$B$19:$E$46,4,0)</f>
        <v>1425.4</v>
      </c>
      <c r="I1498" s="196"/>
      <c r="J1498" s="202">
        <v>0</v>
      </c>
      <c r="K1498" s="202"/>
      <c r="L1498" s="203"/>
      <c r="M1498" s="204"/>
      <c r="N1498" s="199"/>
      <c r="O1498" s="201">
        <v>1</v>
      </c>
      <c r="P1498" s="199">
        <f t="shared" si="97"/>
        <v>430.6054711762867</v>
      </c>
      <c r="Q1498" s="205">
        <f t="shared" si="98"/>
        <v>3291.3570417639089</v>
      </c>
    </row>
    <row r="1499" spans="1:17" ht="90" x14ac:dyDescent="0.25">
      <c r="A1499" s="207" t="s">
        <v>4754</v>
      </c>
      <c r="B1499" s="196">
        <v>30733103</v>
      </c>
      <c r="C1499" s="197" t="s">
        <v>1192</v>
      </c>
      <c r="D1499" s="196" t="s">
        <v>3697</v>
      </c>
      <c r="E1499" s="198"/>
      <c r="F1499" s="199">
        <f>IF(D1499 &lt;&gt; "",VLOOKUP(D1499,'Parâmetro - Portes e Uco'!$A$13:$E$54,3,0),"")</f>
        <v>1593.1491505137235</v>
      </c>
      <c r="G1499" s="200">
        <v>6</v>
      </c>
      <c r="H1499" s="199">
        <f>VLOOKUP(G1499,'Parâmetro - Portes e Uco'!$B$19:$E$46,4,0)</f>
        <v>1425.4</v>
      </c>
      <c r="I1499" s="196"/>
      <c r="J1499" s="202">
        <v>0</v>
      </c>
      <c r="K1499" s="202"/>
      <c r="L1499" s="203"/>
      <c r="M1499" s="204"/>
      <c r="N1499" s="199"/>
      <c r="O1499" s="201">
        <v>1</v>
      </c>
      <c r="P1499" s="199">
        <f t="shared" si="97"/>
        <v>477.94474515411702</v>
      </c>
      <c r="Q1499" s="205">
        <f t="shared" si="98"/>
        <v>3496.4938956678402</v>
      </c>
    </row>
    <row r="1500" spans="1:17" ht="15" customHeight="1" x14ac:dyDescent="0.25">
      <c r="A1500" s="207" t="s">
        <v>4754</v>
      </c>
      <c r="B1500" s="224">
        <v>30734002</v>
      </c>
      <c r="C1500" s="316" t="s">
        <v>4207</v>
      </c>
      <c r="D1500" s="317"/>
      <c r="E1500" s="317"/>
      <c r="F1500" s="317"/>
      <c r="G1500" s="317"/>
      <c r="H1500" s="317"/>
      <c r="I1500" s="317"/>
      <c r="J1500" s="317"/>
      <c r="K1500" s="317"/>
      <c r="L1500" s="317"/>
      <c r="M1500" s="317"/>
      <c r="N1500" s="317"/>
      <c r="O1500" s="317"/>
      <c r="P1500" s="317"/>
      <c r="Q1500" s="318"/>
    </row>
    <row r="1501" spans="1:17" x14ac:dyDescent="0.25">
      <c r="A1501" s="206"/>
      <c r="B1501" s="196">
        <v>30734010</v>
      </c>
      <c r="C1501" s="197" t="s">
        <v>1198</v>
      </c>
      <c r="D1501" s="196" t="s">
        <v>3685</v>
      </c>
      <c r="E1501" s="198"/>
      <c r="F1501" s="199">
        <f>IF(D1501 &lt;&gt; "",VLOOKUP(D1501,'Parâmetro - Portes e Uco'!$A$13:$E$54,3,0),"")</f>
        <v>1233.8795226335199</v>
      </c>
      <c r="G1501" s="200">
        <v>5</v>
      </c>
      <c r="H1501" s="199">
        <f>VLOOKUP(G1501,'Parâmetro - Portes e Uco'!$B$19:$E$46,4,0)</f>
        <v>1021.47</v>
      </c>
      <c r="I1501" s="196"/>
      <c r="J1501" s="202">
        <v>0</v>
      </c>
      <c r="K1501" s="202"/>
      <c r="L1501" s="203"/>
      <c r="M1501" s="204"/>
      <c r="N1501" s="199"/>
      <c r="O1501" s="201">
        <v>1</v>
      </c>
      <c r="P1501" s="199">
        <f t="shared" ref="P1501:P1506" si="99">F1501*30%</f>
        <v>370.16385679005595</v>
      </c>
      <c r="Q1501" s="205">
        <f t="shared" ref="Q1501:Q1506" si="100">F1501+H1501+K1501+N1501+P1501</f>
        <v>2625.5133794235758</v>
      </c>
    </row>
    <row r="1502" spans="1:17" ht="30" x14ac:dyDescent="0.25">
      <c r="A1502" s="207" t="s">
        <v>4754</v>
      </c>
      <c r="B1502" s="196">
        <v>30734029</v>
      </c>
      <c r="C1502" s="197" t="s">
        <v>1197</v>
      </c>
      <c r="D1502" s="196" t="s">
        <v>3684</v>
      </c>
      <c r="E1502" s="198"/>
      <c r="F1502" s="199">
        <f>IF(D1502 &lt;&gt; "",VLOOKUP(D1502,'Parâmetro - Portes e Uco'!$A$13:$E$54,3,0),"")</f>
        <v>963.60667521122014</v>
      </c>
      <c r="G1502" s="200">
        <v>4</v>
      </c>
      <c r="H1502" s="199">
        <f>VLOOKUP(G1502,'Parâmetro - Portes e Uco'!$B$19:$E$46,4,0)</f>
        <v>660.37</v>
      </c>
      <c r="I1502" s="196"/>
      <c r="J1502" s="202">
        <v>0</v>
      </c>
      <c r="K1502" s="202"/>
      <c r="L1502" s="203"/>
      <c r="M1502" s="204"/>
      <c r="N1502" s="199"/>
      <c r="O1502" s="201">
        <v>1</v>
      </c>
      <c r="P1502" s="199">
        <f t="shared" si="99"/>
        <v>289.08200256336602</v>
      </c>
      <c r="Q1502" s="205">
        <f t="shared" si="100"/>
        <v>1913.0586777745862</v>
      </c>
    </row>
    <row r="1503" spans="1:17" ht="45" x14ac:dyDescent="0.25">
      <c r="A1503" s="207" t="s">
        <v>4754</v>
      </c>
      <c r="B1503" s="196">
        <v>30734037</v>
      </c>
      <c r="C1503" s="197" t="s">
        <v>1190</v>
      </c>
      <c r="D1503" s="196" t="s">
        <v>3684</v>
      </c>
      <c r="E1503" s="198"/>
      <c r="F1503" s="199">
        <f>IF(D1503 &lt;&gt; "",VLOOKUP(D1503,'Parâmetro - Portes e Uco'!$A$13:$E$54,3,0),"")</f>
        <v>963.60667521122014</v>
      </c>
      <c r="G1503" s="200">
        <v>4</v>
      </c>
      <c r="H1503" s="199">
        <f>VLOOKUP(G1503,'Parâmetro - Portes e Uco'!$B$19:$E$46,4,0)</f>
        <v>660.37</v>
      </c>
      <c r="I1503" s="196"/>
      <c r="J1503" s="202">
        <v>0</v>
      </c>
      <c r="K1503" s="202"/>
      <c r="L1503" s="203"/>
      <c r="M1503" s="204"/>
      <c r="N1503" s="199"/>
      <c r="O1503" s="201">
        <v>1</v>
      </c>
      <c r="P1503" s="199">
        <f t="shared" si="99"/>
        <v>289.08200256336602</v>
      </c>
      <c r="Q1503" s="205">
        <f t="shared" si="100"/>
        <v>1913.0586777745862</v>
      </c>
    </row>
    <row r="1504" spans="1:17" ht="45" x14ac:dyDescent="0.25">
      <c r="A1504" s="207" t="s">
        <v>4754</v>
      </c>
      <c r="B1504" s="196">
        <v>30734045</v>
      </c>
      <c r="C1504" s="197" t="s">
        <v>1201</v>
      </c>
      <c r="D1504" s="196" t="s">
        <v>3697</v>
      </c>
      <c r="E1504" s="198"/>
      <c r="F1504" s="199">
        <f>IF(D1504 &lt;&gt; "",VLOOKUP(D1504,'Parâmetro - Portes e Uco'!$A$13:$E$54,3,0),"")</f>
        <v>1593.1491505137235</v>
      </c>
      <c r="G1504" s="200">
        <v>6</v>
      </c>
      <c r="H1504" s="199">
        <f>VLOOKUP(G1504,'Parâmetro - Portes e Uco'!$B$19:$E$46,4,0)</f>
        <v>1425.4</v>
      </c>
      <c r="I1504" s="196"/>
      <c r="J1504" s="202">
        <v>0</v>
      </c>
      <c r="K1504" s="202"/>
      <c r="L1504" s="203"/>
      <c r="M1504" s="204"/>
      <c r="N1504" s="199"/>
      <c r="O1504" s="201">
        <v>1</v>
      </c>
      <c r="P1504" s="199">
        <f t="shared" si="99"/>
        <v>477.94474515411702</v>
      </c>
      <c r="Q1504" s="205">
        <f t="shared" si="100"/>
        <v>3496.4938956678402</v>
      </c>
    </row>
    <row r="1505" spans="1:17" ht="45" x14ac:dyDescent="0.25">
      <c r="A1505" s="207" t="s">
        <v>4754</v>
      </c>
      <c r="B1505" s="196">
        <v>30734053</v>
      </c>
      <c r="C1505" s="197" t="s">
        <v>1202</v>
      </c>
      <c r="D1505" s="196" t="s">
        <v>3697</v>
      </c>
      <c r="E1505" s="198"/>
      <c r="F1505" s="199">
        <f>IF(D1505 &lt;&gt; "",VLOOKUP(D1505,'Parâmetro - Portes e Uco'!$A$13:$E$54,3,0),"")</f>
        <v>1593.1491505137235</v>
      </c>
      <c r="G1505" s="200">
        <v>6</v>
      </c>
      <c r="H1505" s="199">
        <f>VLOOKUP(G1505,'Parâmetro - Portes e Uco'!$B$19:$E$46,4,0)</f>
        <v>1425.4</v>
      </c>
      <c r="I1505" s="196"/>
      <c r="J1505" s="202">
        <v>0</v>
      </c>
      <c r="K1505" s="202"/>
      <c r="L1505" s="203"/>
      <c r="M1505" s="204"/>
      <c r="N1505" s="199"/>
      <c r="O1505" s="201">
        <v>1</v>
      </c>
      <c r="P1505" s="199">
        <f t="shared" si="99"/>
        <v>477.94474515411702</v>
      </c>
      <c r="Q1505" s="205">
        <f t="shared" si="100"/>
        <v>3496.4938956678402</v>
      </c>
    </row>
    <row r="1506" spans="1:17" ht="45" x14ac:dyDescent="0.25">
      <c r="A1506" s="207" t="s">
        <v>4754</v>
      </c>
      <c r="B1506" s="196">
        <v>30734061</v>
      </c>
      <c r="C1506" s="197" t="s">
        <v>1200</v>
      </c>
      <c r="D1506" s="196" t="s">
        <v>3685</v>
      </c>
      <c r="E1506" s="198"/>
      <c r="F1506" s="199">
        <f>IF(D1506 &lt;&gt; "",VLOOKUP(D1506,'Parâmetro - Portes e Uco'!$A$13:$E$54,3,0),"")</f>
        <v>1233.8795226335199</v>
      </c>
      <c r="G1506" s="200">
        <v>5</v>
      </c>
      <c r="H1506" s="199">
        <f>VLOOKUP(G1506,'Parâmetro - Portes e Uco'!$B$19:$E$46,4,0)</f>
        <v>1021.47</v>
      </c>
      <c r="I1506" s="196"/>
      <c r="J1506" s="202">
        <v>0</v>
      </c>
      <c r="K1506" s="202"/>
      <c r="L1506" s="203"/>
      <c r="M1506" s="204"/>
      <c r="N1506" s="199"/>
      <c r="O1506" s="201">
        <v>1</v>
      </c>
      <c r="P1506" s="199">
        <f t="shared" si="99"/>
        <v>370.16385679005595</v>
      </c>
      <c r="Q1506" s="205">
        <f t="shared" si="100"/>
        <v>2625.5133794235758</v>
      </c>
    </row>
    <row r="1507" spans="1:17" ht="15" customHeight="1" x14ac:dyDescent="0.25">
      <c r="A1507" s="207" t="s">
        <v>4754</v>
      </c>
      <c r="B1507" s="224">
        <v>30735009</v>
      </c>
      <c r="C1507" s="316" t="s">
        <v>4208</v>
      </c>
      <c r="D1507" s="317"/>
      <c r="E1507" s="317"/>
      <c r="F1507" s="317"/>
      <c r="G1507" s="317"/>
      <c r="H1507" s="317"/>
      <c r="I1507" s="317"/>
      <c r="J1507" s="317"/>
      <c r="K1507" s="317"/>
      <c r="L1507" s="317"/>
      <c r="M1507" s="317"/>
      <c r="N1507" s="317"/>
      <c r="O1507" s="317"/>
      <c r="P1507" s="317"/>
      <c r="Q1507" s="318"/>
    </row>
    <row r="1508" spans="1:17" x14ac:dyDescent="0.25">
      <c r="A1508" s="206"/>
      <c r="B1508" s="196">
        <v>30735017</v>
      </c>
      <c r="C1508" s="197" t="s">
        <v>1198</v>
      </c>
      <c r="D1508" s="196" t="s">
        <v>3685</v>
      </c>
      <c r="E1508" s="198"/>
      <c r="F1508" s="199">
        <f>IF(D1508 &lt;&gt; "",VLOOKUP(D1508,'Parâmetro - Portes e Uco'!$A$13:$E$54,3,0),"")</f>
        <v>1233.8795226335199</v>
      </c>
      <c r="G1508" s="200">
        <v>5</v>
      </c>
      <c r="H1508" s="199">
        <f>VLOOKUP(G1508,'Parâmetro - Portes e Uco'!$B$19:$E$46,4,0)</f>
        <v>1021.47</v>
      </c>
      <c r="I1508" s="196"/>
      <c r="J1508" s="202">
        <v>0</v>
      </c>
      <c r="K1508" s="202"/>
      <c r="L1508" s="203"/>
      <c r="M1508" s="204"/>
      <c r="N1508" s="199"/>
      <c r="O1508" s="201">
        <v>1</v>
      </c>
      <c r="P1508" s="199">
        <f t="shared" ref="P1508:P1516" si="101">F1508*30%</f>
        <v>370.16385679005595</v>
      </c>
      <c r="Q1508" s="205">
        <f t="shared" ref="Q1508:Q1516" si="102">F1508+H1508+K1508+N1508+P1508</f>
        <v>2625.5133794235758</v>
      </c>
    </row>
    <row r="1509" spans="1:17" ht="30" x14ac:dyDescent="0.25">
      <c r="A1509" s="207" t="s">
        <v>4754</v>
      </c>
      <c r="B1509" s="196">
        <v>30735025</v>
      </c>
      <c r="C1509" s="197" t="s">
        <v>1197</v>
      </c>
      <c r="D1509" s="196" t="s">
        <v>3684</v>
      </c>
      <c r="E1509" s="198"/>
      <c r="F1509" s="199">
        <f>IF(D1509 &lt;&gt; "",VLOOKUP(D1509,'Parâmetro - Portes e Uco'!$A$13:$E$54,3,0),"")</f>
        <v>963.60667521122014</v>
      </c>
      <c r="G1509" s="200">
        <v>4</v>
      </c>
      <c r="H1509" s="199">
        <f>VLOOKUP(G1509,'Parâmetro - Portes e Uco'!$B$19:$E$46,4,0)</f>
        <v>660.37</v>
      </c>
      <c r="I1509" s="196"/>
      <c r="J1509" s="202">
        <v>0</v>
      </c>
      <c r="K1509" s="202"/>
      <c r="L1509" s="203"/>
      <c r="M1509" s="204"/>
      <c r="N1509" s="199"/>
      <c r="O1509" s="201">
        <v>1</v>
      </c>
      <c r="P1509" s="199">
        <f t="shared" si="101"/>
        <v>289.08200256336602</v>
      </c>
      <c r="Q1509" s="205">
        <f t="shared" si="102"/>
        <v>1913.0586777745862</v>
      </c>
    </row>
    <row r="1510" spans="1:17" x14ac:dyDescent="0.25">
      <c r="A1510" s="207" t="s">
        <v>4754</v>
      </c>
      <c r="B1510" s="196">
        <v>30735033</v>
      </c>
      <c r="C1510" s="197" t="s">
        <v>1203</v>
      </c>
      <c r="D1510" s="196" t="s">
        <v>3685</v>
      </c>
      <c r="E1510" s="198"/>
      <c r="F1510" s="199">
        <f>IF(D1510 &lt;&gt; "",VLOOKUP(D1510,'Parâmetro - Portes e Uco'!$A$13:$E$54,3,0),"")</f>
        <v>1233.8795226335199</v>
      </c>
      <c r="G1510" s="200">
        <v>5</v>
      </c>
      <c r="H1510" s="199">
        <f>VLOOKUP(G1510,'Parâmetro - Portes e Uco'!$B$19:$E$46,4,0)</f>
        <v>1021.47</v>
      </c>
      <c r="I1510" s="196"/>
      <c r="J1510" s="202">
        <v>0</v>
      </c>
      <c r="K1510" s="202"/>
      <c r="L1510" s="203"/>
      <c r="M1510" s="204"/>
      <c r="N1510" s="199"/>
      <c r="O1510" s="201">
        <v>1</v>
      </c>
      <c r="P1510" s="199">
        <f t="shared" si="101"/>
        <v>370.16385679005595</v>
      </c>
      <c r="Q1510" s="205">
        <f t="shared" si="102"/>
        <v>2625.5133794235758</v>
      </c>
    </row>
    <row r="1511" spans="1:17" x14ac:dyDescent="0.25">
      <c r="A1511" s="207" t="s">
        <v>4754</v>
      </c>
      <c r="B1511" s="196">
        <v>30735041</v>
      </c>
      <c r="C1511" s="197" t="s">
        <v>1205</v>
      </c>
      <c r="D1511" s="196" t="s">
        <v>3697</v>
      </c>
      <c r="E1511" s="198"/>
      <c r="F1511" s="199">
        <f>IF(D1511 &lt;&gt; "",VLOOKUP(D1511,'Parâmetro - Portes e Uco'!$A$13:$E$54,3,0),"")</f>
        <v>1593.1491505137235</v>
      </c>
      <c r="G1511" s="200">
        <v>6</v>
      </c>
      <c r="H1511" s="199">
        <f>VLOOKUP(G1511,'Parâmetro - Portes e Uco'!$B$19:$E$46,4,0)</f>
        <v>1425.4</v>
      </c>
      <c r="I1511" s="196"/>
      <c r="J1511" s="202">
        <v>0</v>
      </c>
      <c r="K1511" s="202"/>
      <c r="L1511" s="203"/>
      <c r="M1511" s="204"/>
      <c r="N1511" s="199"/>
      <c r="O1511" s="201">
        <v>1</v>
      </c>
      <c r="P1511" s="199">
        <f t="shared" si="101"/>
        <v>477.94474515411702</v>
      </c>
      <c r="Q1511" s="205">
        <f t="shared" si="102"/>
        <v>3496.4938956678402</v>
      </c>
    </row>
    <row r="1512" spans="1:17" x14ac:dyDescent="0.25">
      <c r="A1512" s="207" t="s">
        <v>4754</v>
      </c>
      <c r="B1512" s="196">
        <v>30735050</v>
      </c>
      <c r="C1512" s="197" t="s">
        <v>1206</v>
      </c>
      <c r="D1512" s="196" t="s">
        <v>3697</v>
      </c>
      <c r="E1512" s="198"/>
      <c r="F1512" s="199">
        <f>IF(D1512 &lt;&gt; "",VLOOKUP(D1512,'Parâmetro - Portes e Uco'!$A$13:$E$54,3,0),"")</f>
        <v>1593.1491505137235</v>
      </c>
      <c r="G1512" s="200">
        <v>6</v>
      </c>
      <c r="H1512" s="199">
        <f>VLOOKUP(G1512,'Parâmetro - Portes e Uco'!$B$19:$E$46,4,0)</f>
        <v>1425.4</v>
      </c>
      <c r="I1512" s="196"/>
      <c r="J1512" s="202">
        <v>0</v>
      </c>
      <c r="K1512" s="202"/>
      <c r="L1512" s="203"/>
      <c r="M1512" s="204"/>
      <c r="N1512" s="199"/>
      <c r="O1512" s="201">
        <v>1</v>
      </c>
      <c r="P1512" s="199">
        <f t="shared" si="101"/>
        <v>477.94474515411702</v>
      </c>
      <c r="Q1512" s="205">
        <f t="shared" si="102"/>
        <v>3496.4938956678402</v>
      </c>
    </row>
    <row r="1513" spans="1:17" ht="30" x14ac:dyDescent="0.25">
      <c r="A1513" s="207" t="s">
        <v>4754</v>
      </c>
      <c r="B1513" s="196">
        <v>30735068</v>
      </c>
      <c r="C1513" s="197" t="s">
        <v>1208</v>
      </c>
      <c r="D1513" s="196" t="s">
        <v>3697</v>
      </c>
      <c r="E1513" s="198"/>
      <c r="F1513" s="199">
        <f>IF(D1513 &lt;&gt; "",VLOOKUP(D1513,'Parâmetro - Portes e Uco'!$A$13:$E$54,3,0),"")</f>
        <v>1593.1491505137235</v>
      </c>
      <c r="G1513" s="200">
        <v>6</v>
      </c>
      <c r="H1513" s="199">
        <f>VLOOKUP(G1513,'Parâmetro - Portes e Uco'!$B$19:$E$46,4,0)</f>
        <v>1425.4</v>
      </c>
      <c r="I1513" s="196"/>
      <c r="J1513" s="202">
        <v>0</v>
      </c>
      <c r="K1513" s="202"/>
      <c r="L1513" s="203"/>
      <c r="M1513" s="204"/>
      <c r="N1513" s="199"/>
      <c r="O1513" s="201">
        <v>1</v>
      </c>
      <c r="P1513" s="199">
        <f t="shared" si="101"/>
        <v>477.94474515411702</v>
      </c>
      <c r="Q1513" s="205">
        <f t="shared" si="102"/>
        <v>3496.4938956678402</v>
      </c>
    </row>
    <row r="1514" spans="1:17" ht="30" x14ac:dyDescent="0.25">
      <c r="A1514" s="207" t="s">
        <v>4754</v>
      </c>
      <c r="B1514" s="196">
        <v>30735076</v>
      </c>
      <c r="C1514" s="197" t="s">
        <v>1204</v>
      </c>
      <c r="D1514" s="196" t="s">
        <v>3697</v>
      </c>
      <c r="E1514" s="198"/>
      <c r="F1514" s="199">
        <f>IF(D1514 &lt;&gt; "",VLOOKUP(D1514,'Parâmetro - Portes e Uco'!$A$13:$E$54,3,0),"")</f>
        <v>1593.1491505137235</v>
      </c>
      <c r="G1514" s="200">
        <v>6</v>
      </c>
      <c r="H1514" s="199">
        <f>VLOOKUP(G1514,'Parâmetro - Portes e Uco'!$B$19:$E$46,4,0)</f>
        <v>1425.4</v>
      </c>
      <c r="I1514" s="196"/>
      <c r="J1514" s="202">
        <v>0</v>
      </c>
      <c r="K1514" s="202"/>
      <c r="L1514" s="203"/>
      <c r="M1514" s="204"/>
      <c r="N1514" s="199"/>
      <c r="O1514" s="201">
        <v>1</v>
      </c>
      <c r="P1514" s="199">
        <f t="shared" si="101"/>
        <v>477.94474515411702</v>
      </c>
      <c r="Q1514" s="205">
        <f t="shared" si="102"/>
        <v>3496.4938956678402</v>
      </c>
    </row>
    <row r="1515" spans="1:17" ht="30" x14ac:dyDescent="0.25">
      <c r="A1515" s="207" t="s">
        <v>4754</v>
      </c>
      <c r="B1515" s="196">
        <v>30735084</v>
      </c>
      <c r="C1515" s="197" t="s">
        <v>1207</v>
      </c>
      <c r="D1515" s="196" t="s">
        <v>3685</v>
      </c>
      <c r="E1515" s="198"/>
      <c r="F1515" s="199">
        <f>IF(D1515 &lt;&gt; "",VLOOKUP(D1515,'Parâmetro - Portes e Uco'!$A$13:$E$54,3,0),"")</f>
        <v>1233.8795226335199</v>
      </c>
      <c r="G1515" s="200">
        <v>5</v>
      </c>
      <c r="H1515" s="199">
        <f>VLOOKUP(G1515,'Parâmetro - Portes e Uco'!$B$19:$E$46,4,0)</f>
        <v>1021.47</v>
      </c>
      <c r="I1515" s="196"/>
      <c r="J1515" s="202">
        <v>0</v>
      </c>
      <c r="K1515" s="202"/>
      <c r="L1515" s="203"/>
      <c r="M1515" s="204"/>
      <c r="N1515" s="199"/>
      <c r="O1515" s="201">
        <v>1</v>
      </c>
      <c r="P1515" s="199">
        <f t="shared" si="101"/>
        <v>370.16385679005595</v>
      </c>
      <c r="Q1515" s="205">
        <f t="shared" si="102"/>
        <v>2625.5133794235758</v>
      </c>
    </row>
    <row r="1516" spans="1:17" ht="30" x14ac:dyDescent="0.25">
      <c r="A1516" s="207" t="s">
        <v>4754</v>
      </c>
      <c r="B1516" s="196">
        <v>30735092</v>
      </c>
      <c r="C1516" s="197" t="s">
        <v>1209</v>
      </c>
      <c r="D1516" s="196" t="s">
        <v>3685</v>
      </c>
      <c r="E1516" s="198"/>
      <c r="F1516" s="199">
        <f>IF(D1516 &lt;&gt; "",VLOOKUP(D1516,'Parâmetro - Portes e Uco'!$A$13:$E$54,3,0),"")</f>
        <v>1233.8795226335199</v>
      </c>
      <c r="G1516" s="200">
        <v>5</v>
      </c>
      <c r="H1516" s="199">
        <f>VLOOKUP(G1516,'Parâmetro - Portes e Uco'!$B$19:$E$46,4,0)</f>
        <v>1021.47</v>
      </c>
      <c r="I1516" s="196"/>
      <c r="J1516" s="202">
        <v>0</v>
      </c>
      <c r="K1516" s="202"/>
      <c r="L1516" s="203"/>
      <c r="M1516" s="204"/>
      <c r="N1516" s="199"/>
      <c r="O1516" s="201">
        <v>1</v>
      </c>
      <c r="P1516" s="199">
        <f t="shared" si="101"/>
        <v>370.16385679005595</v>
      </c>
      <c r="Q1516" s="205">
        <f t="shared" si="102"/>
        <v>2625.5133794235758</v>
      </c>
    </row>
    <row r="1517" spans="1:17" ht="15" customHeight="1" x14ac:dyDescent="0.25">
      <c r="A1517" s="207" t="s">
        <v>4754</v>
      </c>
      <c r="B1517" s="224">
        <v>30736005</v>
      </c>
      <c r="C1517" s="316" t="s">
        <v>4209</v>
      </c>
      <c r="D1517" s="317"/>
      <c r="E1517" s="317"/>
      <c r="F1517" s="317"/>
      <c r="G1517" s="317"/>
      <c r="H1517" s="317"/>
      <c r="I1517" s="317"/>
      <c r="J1517" s="317"/>
      <c r="K1517" s="317"/>
      <c r="L1517" s="317"/>
      <c r="M1517" s="317"/>
      <c r="N1517" s="317"/>
      <c r="O1517" s="317"/>
      <c r="P1517" s="317"/>
      <c r="Q1517" s="318"/>
    </row>
    <row r="1518" spans="1:17" x14ac:dyDescent="0.25">
      <c r="A1518" s="206"/>
      <c r="B1518" s="196">
        <v>30736013</v>
      </c>
      <c r="C1518" s="197" t="s">
        <v>1211</v>
      </c>
      <c r="D1518" s="196" t="s">
        <v>3685</v>
      </c>
      <c r="E1518" s="198"/>
      <c r="F1518" s="199">
        <f>IF(D1518 &lt;&gt; "",VLOOKUP(D1518,'Parâmetro - Portes e Uco'!$A$13:$E$54,3,0),"")</f>
        <v>1233.8795226335199</v>
      </c>
      <c r="G1518" s="200">
        <v>5</v>
      </c>
      <c r="H1518" s="199">
        <f>VLOOKUP(G1518,'Parâmetro - Portes e Uco'!$B$19:$E$46,4,0)</f>
        <v>1021.47</v>
      </c>
      <c r="I1518" s="196"/>
      <c r="J1518" s="202">
        <v>0</v>
      </c>
      <c r="K1518" s="202"/>
      <c r="L1518" s="203"/>
      <c r="M1518" s="204"/>
      <c r="N1518" s="199"/>
      <c r="O1518" s="201">
        <v>1</v>
      </c>
      <c r="P1518" s="199">
        <f t="shared" ref="P1518:P1523" si="103">F1518*30%</f>
        <v>370.16385679005595</v>
      </c>
      <c r="Q1518" s="205">
        <f t="shared" ref="Q1518:Q1523" si="104">F1518+H1518+K1518+N1518+P1518</f>
        <v>2625.5133794235758</v>
      </c>
    </row>
    <row r="1519" spans="1:17" ht="30" x14ac:dyDescent="0.25">
      <c r="A1519" s="207" t="s">
        <v>4754</v>
      </c>
      <c r="B1519" s="196">
        <v>30736021</v>
      </c>
      <c r="C1519" s="197" t="s">
        <v>1197</v>
      </c>
      <c r="D1519" s="196" t="s">
        <v>3684</v>
      </c>
      <c r="E1519" s="198"/>
      <c r="F1519" s="199">
        <f>IF(D1519 &lt;&gt; "",VLOOKUP(D1519,'Parâmetro - Portes e Uco'!$A$13:$E$54,3,0),"")</f>
        <v>963.60667521122014</v>
      </c>
      <c r="G1519" s="200">
        <v>4</v>
      </c>
      <c r="H1519" s="199">
        <f>VLOOKUP(G1519,'Parâmetro - Portes e Uco'!$B$19:$E$46,4,0)</f>
        <v>660.37</v>
      </c>
      <c r="I1519" s="196"/>
      <c r="J1519" s="202">
        <v>0</v>
      </c>
      <c r="K1519" s="202"/>
      <c r="L1519" s="203"/>
      <c r="M1519" s="204"/>
      <c r="N1519" s="199"/>
      <c r="O1519" s="201">
        <v>1</v>
      </c>
      <c r="P1519" s="199">
        <f t="shared" si="103"/>
        <v>289.08200256336602</v>
      </c>
      <c r="Q1519" s="205">
        <f t="shared" si="104"/>
        <v>1913.0586777745862</v>
      </c>
    </row>
    <row r="1520" spans="1:17" ht="45" x14ac:dyDescent="0.25">
      <c r="A1520" s="207" t="s">
        <v>4754</v>
      </c>
      <c r="B1520" s="196">
        <v>30736030</v>
      </c>
      <c r="C1520" s="197" t="s">
        <v>1190</v>
      </c>
      <c r="D1520" s="196" t="s">
        <v>3684</v>
      </c>
      <c r="E1520" s="198"/>
      <c r="F1520" s="199">
        <f>IF(D1520 &lt;&gt; "",VLOOKUP(D1520,'Parâmetro - Portes e Uco'!$A$13:$E$54,3,0),"")</f>
        <v>963.60667521122014</v>
      </c>
      <c r="G1520" s="200">
        <v>4</v>
      </c>
      <c r="H1520" s="199">
        <f>VLOOKUP(G1520,'Parâmetro - Portes e Uco'!$B$19:$E$46,4,0)</f>
        <v>660.37</v>
      </c>
      <c r="I1520" s="196"/>
      <c r="J1520" s="202">
        <v>0</v>
      </c>
      <c r="K1520" s="202"/>
      <c r="L1520" s="203"/>
      <c r="M1520" s="204"/>
      <c r="N1520" s="199"/>
      <c r="O1520" s="201">
        <v>1</v>
      </c>
      <c r="P1520" s="199">
        <f t="shared" si="103"/>
        <v>289.08200256336602</v>
      </c>
      <c r="Q1520" s="205">
        <f t="shared" si="104"/>
        <v>1913.0586777745862</v>
      </c>
    </row>
    <row r="1521" spans="1:17" ht="45" x14ac:dyDescent="0.25">
      <c r="A1521" s="207" t="s">
        <v>4754</v>
      </c>
      <c r="B1521" s="196">
        <v>30736048</v>
      </c>
      <c r="C1521" s="197" t="s">
        <v>4210</v>
      </c>
      <c r="D1521" s="196" t="s">
        <v>3685</v>
      </c>
      <c r="E1521" s="198"/>
      <c r="F1521" s="199">
        <f>IF(D1521 &lt;&gt; "",VLOOKUP(D1521,'Parâmetro - Portes e Uco'!$A$13:$E$54,3,0),"")</f>
        <v>1233.8795226335199</v>
      </c>
      <c r="G1521" s="200">
        <v>5</v>
      </c>
      <c r="H1521" s="199">
        <f>VLOOKUP(G1521,'Parâmetro - Portes e Uco'!$B$19:$E$46,4,0)</f>
        <v>1021.47</v>
      </c>
      <c r="I1521" s="196"/>
      <c r="J1521" s="202">
        <v>0</v>
      </c>
      <c r="K1521" s="202"/>
      <c r="L1521" s="203"/>
      <c r="M1521" s="204"/>
      <c r="N1521" s="199"/>
      <c r="O1521" s="201">
        <v>1</v>
      </c>
      <c r="P1521" s="199">
        <f t="shared" si="103"/>
        <v>370.16385679005595</v>
      </c>
      <c r="Q1521" s="205">
        <f t="shared" si="104"/>
        <v>2625.5133794235758</v>
      </c>
    </row>
    <row r="1522" spans="1:17" ht="45" x14ac:dyDescent="0.25">
      <c r="A1522" s="207" t="s">
        <v>4754</v>
      </c>
      <c r="B1522" s="196">
        <v>30736056</v>
      </c>
      <c r="C1522" s="197" t="s">
        <v>4211</v>
      </c>
      <c r="D1522" s="196" t="s">
        <v>3685</v>
      </c>
      <c r="E1522" s="198"/>
      <c r="F1522" s="199">
        <f>IF(D1522 &lt;&gt; "",VLOOKUP(D1522,'Parâmetro - Portes e Uco'!$A$13:$E$54,3,0),"")</f>
        <v>1233.8795226335199</v>
      </c>
      <c r="G1522" s="200">
        <v>5</v>
      </c>
      <c r="H1522" s="199">
        <f>VLOOKUP(G1522,'Parâmetro - Portes e Uco'!$B$19:$E$46,4,0)</f>
        <v>1021.47</v>
      </c>
      <c r="I1522" s="196"/>
      <c r="J1522" s="202">
        <v>0</v>
      </c>
      <c r="K1522" s="202"/>
      <c r="L1522" s="203"/>
      <c r="M1522" s="204"/>
      <c r="N1522" s="199"/>
      <c r="O1522" s="201">
        <v>1</v>
      </c>
      <c r="P1522" s="199">
        <f t="shared" si="103"/>
        <v>370.16385679005595</v>
      </c>
      <c r="Q1522" s="205">
        <f t="shared" si="104"/>
        <v>2625.5133794235758</v>
      </c>
    </row>
    <row r="1523" spans="1:17" ht="45" x14ac:dyDescent="0.25">
      <c r="A1523" s="207" t="s">
        <v>4754</v>
      </c>
      <c r="B1523" s="196">
        <v>30736064</v>
      </c>
      <c r="C1523" s="197" t="s">
        <v>1210</v>
      </c>
      <c r="D1523" s="196" t="s">
        <v>3687</v>
      </c>
      <c r="E1523" s="198"/>
      <c r="F1523" s="199">
        <f>IF(D1523 &lt;&gt; "",VLOOKUP(D1523,'Parâmetro - Portes e Uco'!$A$13:$E$54,3,0),"")</f>
        <v>1119.7564107354196</v>
      </c>
      <c r="G1523" s="200">
        <v>5</v>
      </c>
      <c r="H1523" s="199">
        <f>VLOOKUP(G1523,'Parâmetro - Portes e Uco'!$B$19:$E$46,4,0)</f>
        <v>1021.47</v>
      </c>
      <c r="I1523" s="196"/>
      <c r="J1523" s="202">
        <v>0</v>
      </c>
      <c r="K1523" s="202"/>
      <c r="L1523" s="203"/>
      <c r="M1523" s="204"/>
      <c r="N1523" s="199"/>
      <c r="O1523" s="201">
        <v>1</v>
      </c>
      <c r="P1523" s="199">
        <f t="shared" si="103"/>
        <v>335.92692322062589</v>
      </c>
      <c r="Q1523" s="205">
        <f t="shared" si="104"/>
        <v>2477.1533339560456</v>
      </c>
    </row>
    <row r="1524" spans="1:17" ht="15" customHeight="1" x14ac:dyDescent="0.25">
      <c r="A1524" s="207" t="s">
        <v>4754</v>
      </c>
      <c r="B1524" s="224">
        <v>30737001</v>
      </c>
      <c r="C1524" s="316" t="s">
        <v>4212</v>
      </c>
      <c r="D1524" s="317"/>
      <c r="E1524" s="317"/>
      <c r="F1524" s="317"/>
      <c r="G1524" s="317"/>
      <c r="H1524" s="317"/>
      <c r="I1524" s="317"/>
      <c r="J1524" s="317"/>
      <c r="K1524" s="317"/>
      <c r="L1524" s="317"/>
      <c r="M1524" s="317"/>
      <c r="N1524" s="317"/>
      <c r="O1524" s="317"/>
      <c r="P1524" s="317"/>
      <c r="Q1524" s="318"/>
    </row>
    <row r="1525" spans="1:17" x14ac:dyDescent="0.25">
      <c r="A1525" s="206"/>
      <c r="B1525" s="196">
        <v>30737010</v>
      </c>
      <c r="C1525" s="197" t="s">
        <v>1198</v>
      </c>
      <c r="D1525" s="196" t="s">
        <v>3685</v>
      </c>
      <c r="E1525" s="198"/>
      <c r="F1525" s="199">
        <f>IF(D1525 &lt;&gt; "",VLOOKUP(D1525,'Parâmetro - Portes e Uco'!$A$13:$E$54,3,0),"")</f>
        <v>1233.8795226335199</v>
      </c>
      <c r="G1525" s="200">
        <v>5</v>
      </c>
      <c r="H1525" s="199">
        <f>VLOOKUP(G1525,'Parâmetro - Portes e Uco'!$B$19:$E$46,4,0)</f>
        <v>1021.47</v>
      </c>
      <c r="I1525" s="196"/>
      <c r="J1525" s="202">
        <v>0</v>
      </c>
      <c r="K1525" s="202"/>
      <c r="L1525" s="203"/>
      <c r="M1525" s="204"/>
      <c r="N1525" s="199"/>
      <c r="O1525" s="201">
        <v>1</v>
      </c>
      <c r="P1525" s="199">
        <f t="shared" ref="P1525:P1531" si="105">F1525*30%</f>
        <v>370.16385679005595</v>
      </c>
      <c r="Q1525" s="205">
        <f t="shared" ref="Q1525:Q1531" si="106">F1525+H1525+K1525+N1525+P1525</f>
        <v>2625.5133794235758</v>
      </c>
    </row>
    <row r="1526" spans="1:17" ht="30" x14ac:dyDescent="0.25">
      <c r="A1526" s="207" t="s">
        <v>4754</v>
      </c>
      <c r="B1526" s="196">
        <v>30737028</v>
      </c>
      <c r="C1526" s="197" t="s">
        <v>1197</v>
      </c>
      <c r="D1526" s="196" t="s">
        <v>3684</v>
      </c>
      <c r="E1526" s="198"/>
      <c r="F1526" s="199">
        <f>IF(D1526 &lt;&gt; "",VLOOKUP(D1526,'Parâmetro - Portes e Uco'!$A$13:$E$54,3,0),"")</f>
        <v>963.60667521122014</v>
      </c>
      <c r="G1526" s="200">
        <v>4</v>
      </c>
      <c r="H1526" s="199">
        <f>VLOOKUP(G1526,'Parâmetro - Portes e Uco'!$B$19:$E$46,4,0)</f>
        <v>660.37</v>
      </c>
      <c r="I1526" s="196"/>
      <c r="J1526" s="202">
        <v>0</v>
      </c>
      <c r="K1526" s="202"/>
      <c r="L1526" s="203"/>
      <c r="M1526" s="204"/>
      <c r="N1526" s="199"/>
      <c r="O1526" s="201">
        <v>1</v>
      </c>
      <c r="P1526" s="199">
        <f t="shared" si="105"/>
        <v>289.08200256336602</v>
      </c>
      <c r="Q1526" s="205">
        <f t="shared" si="106"/>
        <v>1913.0586777745862</v>
      </c>
    </row>
    <row r="1527" spans="1:17" ht="45" x14ac:dyDescent="0.25">
      <c r="A1527" s="207" t="s">
        <v>4754</v>
      </c>
      <c r="B1527" s="196">
        <v>30737036</v>
      </c>
      <c r="C1527" s="197" t="s">
        <v>1190</v>
      </c>
      <c r="D1527" s="196" t="s">
        <v>3684</v>
      </c>
      <c r="E1527" s="198"/>
      <c r="F1527" s="199">
        <f>IF(D1527 &lt;&gt; "",VLOOKUP(D1527,'Parâmetro - Portes e Uco'!$A$13:$E$54,3,0),"")</f>
        <v>963.60667521122014</v>
      </c>
      <c r="G1527" s="200">
        <v>4</v>
      </c>
      <c r="H1527" s="199">
        <f>VLOOKUP(G1527,'Parâmetro - Portes e Uco'!$B$19:$E$46,4,0)</f>
        <v>660.37</v>
      </c>
      <c r="I1527" s="196"/>
      <c r="J1527" s="202">
        <v>0</v>
      </c>
      <c r="K1527" s="202"/>
      <c r="L1527" s="203"/>
      <c r="M1527" s="204"/>
      <c r="N1527" s="199"/>
      <c r="O1527" s="201">
        <v>1</v>
      </c>
      <c r="P1527" s="199">
        <f t="shared" si="105"/>
        <v>289.08200256336602</v>
      </c>
      <c r="Q1527" s="205">
        <f t="shared" si="106"/>
        <v>1913.0586777745862</v>
      </c>
    </row>
    <row r="1528" spans="1:17" ht="45" x14ac:dyDescent="0.25">
      <c r="A1528" s="207" t="s">
        <v>4754</v>
      </c>
      <c r="B1528" s="196">
        <v>30737044</v>
      </c>
      <c r="C1528" s="197" t="s">
        <v>1212</v>
      </c>
      <c r="D1528" s="196" t="s">
        <v>3697</v>
      </c>
      <c r="E1528" s="198"/>
      <c r="F1528" s="199">
        <f>IF(D1528 &lt;&gt; "",VLOOKUP(D1528,'Parâmetro - Portes e Uco'!$A$13:$E$54,3,0),"")</f>
        <v>1593.1491505137235</v>
      </c>
      <c r="G1528" s="200">
        <v>6</v>
      </c>
      <c r="H1528" s="199">
        <f>VLOOKUP(G1528,'Parâmetro - Portes e Uco'!$B$19:$E$46,4,0)</f>
        <v>1425.4</v>
      </c>
      <c r="I1528" s="196"/>
      <c r="J1528" s="202">
        <v>0</v>
      </c>
      <c r="K1528" s="202"/>
      <c r="L1528" s="203"/>
      <c r="M1528" s="204"/>
      <c r="N1528" s="199"/>
      <c r="O1528" s="201">
        <v>1</v>
      </c>
      <c r="P1528" s="199">
        <f t="shared" si="105"/>
        <v>477.94474515411702</v>
      </c>
      <c r="Q1528" s="205">
        <f t="shared" si="106"/>
        <v>3496.4938956678402</v>
      </c>
    </row>
    <row r="1529" spans="1:17" ht="75" x14ac:dyDescent="0.25">
      <c r="A1529" s="207" t="s">
        <v>4754</v>
      </c>
      <c r="B1529" s="196">
        <v>30737052</v>
      </c>
      <c r="C1529" s="197" t="s">
        <v>4213</v>
      </c>
      <c r="D1529" s="196" t="s">
        <v>3685</v>
      </c>
      <c r="E1529" s="198"/>
      <c r="F1529" s="199">
        <f>IF(D1529 &lt;&gt; "",VLOOKUP(D1529,'Parâmetro - Portes e Uco'!$A$13:$E$54,3,0),"")</f>
        <v>1233.8795226335199</v>
      </c>
      <c r="G1529" s="200">
        <v>5</v>
      </c>
      <c r="H1529" s="199">
        <f>VLOOKUP(G1529,'Parâmetro - Portes e Uco'!$B$19:$E$46,4,0)</f>
        <v>1021.47</v>
      </c>
      <c r="I1529" s="196"/>
      <c r="J1529" s="202">
        <v>0</v>
      </c>
      <c r="K1529" s="202"/>
      <c r="L1529" s="203"/>
      <c r="M1529" s="204"/>
      <c r="N1529" s="199"/>
      <c r="O1529" s="201">
        <v>1</v>
      </c>
      <c r="P1529" s="199">
        <f t="shared" si="105"/>
        <v>370.16385679005595</v>
      </c>
      <c r="Q1529" s="205">
        <f t="shared" si="106"/>
        <v>2625.5133794235758</v>
      </c>
    </row>
    <row r="1530" spans="1:17" ht="45" x14ac:dyDescent="0.25">
      <c r="A1530" s="207" t="s">
        <v>4754</v>
      </c>
      <c r="B1530" s="196">
        <v>30737060</v>
      </c>
      <c r="C1530" s="197" t="s">
        <v>1200</v>
      </c>
      <c r="D1530" s="196" t="s">
        <v>3685</v>
      </c>
      <c r="E1530" s="198"/>
      <c r="F1530" s="199">
        <f>IF(D1530 &lt;&gt; "",VLOOKUP(D1530,'Parâmetro - Portes e Uco'!$A$13:$E$54,3,0),"")</f>
        <v>1233.8795226335199</v>
      </c>
      <c r="G1530" s="200">
        <v>5</v>
      </c>
      <c r="H1530" s="199">
        <f>VLOOKUP(G1530,'Parâmetro - Portes e Uco'!$B$19:$E$46,4,0)</f>
        <v>1021.47</v>
      </c>
      <c r="I1530" s="196"/>
      <c r="J1530" s="202">
        <v>0</v>
      </c>
      <c r="K1530" s="202"/>
      <c r="L1530" s="203"/>
      <c r="M1530" s="204"/>
      <c r="N1530" s="199"/>
      <c r="O1530" s="201">
        <v>1</v>
      </c>
      <c r="P1530" s="199">
        <f t="shared" si="105"/>
        <v>370.16385679005595</v>
      </c>
      <c r="Q1530" s="205">
        <f t="shared" si="106"/>
        <v>2625.5133794235758</v>
      </c>
    </row>
    <row r="1531" spans="1:17" ht="30" x14ac:dyDescent="0.25">
      <c r="A1531" s="207" t="s">
        <v>4754</v>
      </c>
      <c r="B1531" s="196">
        <v>30737079</v>
      </c>
      <c r="C1531" s="197" t="s">
        <v>1213</v>
      </c>
      <c r="D1531" s="196" t="s">
        <v>3685</v>
      </c>
      <c r="E1531" s="198"/>
      <c r="F1531" s="199">
        <f>IF(D1531 &lt;&gt; "",VLOOKUP(D1531,'Parâmetro - Portes e Uco'!$A$13:$E$54,3,0),"")</f>
        <v>1233.8795226335199</v>
      </c>
      <c r="G1531" s="200">
        <v>5</v>
      </c>
      <c r="H1531" s="199">
        <f>VLOOKUP(G1531,'Parâmetro - Portes e Uco'!$B$19:$E$46,4,0)</f>
        <v>1021.47</v>
      </c>
      <c r="I1531" s="196"/>
      <c r="J1531" s="202">
        <v>0</v>
      </c>
      <c r="K1531" s="202"/>
      <c r="L1531" s="203"/>
      <c r="M1531" s="204"/>
      <c r="N1531" s="199"/>
      <c r="O1531" s="201">
        <v>1</v>
      </c>
      <c r="P1531" s="199">
        <f t="shared" si="105"/>
        <v>370.16385679005595</v>
      </c>
      <c r="Q1531" s="205">
        <f t="shared" si="106"/>
        <v>2625.5133794235758</v>
      </c>
    </row>
    <row r="1532" spans="1:17" ht="15" customHeight="1" x14ac:dyDescent="0.25">
      <c r="A1532" s="207" t="s">
        <v>4754</v>
      </c>
      <c r="B1532" s="224">
        <v>30738008</v>
      </c>
      <c r="C1532" s="316" t="s">
        <v>4214</v>
      </c>
      <c r="D1532" s="317"/>
      <c r="E1532" s="317"/>
      <c r="F1532" s="317"/>
      <c r="G1532" s="317"/>
      <c r="H1532" s="317"/>
      <c r="I1532" s="317"/>
      <c r="J1532" s="317"/>
      <c r="K1532" s="317"/>
      <c r="L1532" s="317"/>
      <c r="M1532" s="317"/>
      <c r="N1532" s="317"/>
      <c r="O1532" s="317"/>
      <c r="P1532" s="317"/>
      <c r="Q1532" s="318"/>
    </row>
    <row r="1533" spans="1:17" x14ac:dyDescent="0.25">
      <c r="A1533" s="206"/>
      <c r="B1533" s="196">
        <v>30738016</v>
      </c>
      <c r="C1533" s="197" t="s">
        <v>1198</v>
      </c>
      <c r="D1533" s="196" t="s">
        <v>3697</v>
      </c>
      <c r="E1533" s="198"/>
      <c r="F1533" s="199">
        <f>IF(D1533 &lt;&gt; "",VLOOKUP(D1533,'Parâmetro - Portes e Uco'!$A$13:$E$54,3,0),"")</f>
        <v>1593.1491505137235</v>
      </c>
      <c r="G1533" s="200">
        <v>6</v>
      </c>
      <c r="H1533" s="199">
        <f>VLOOKUP(G1533,'Parâmetro - Portes e Uco'!$B$19:$E$46,4,0)</f>
        <v>1425.4</v>
      </c>
      <c r="I1533" s="196"/>
      <c r="J1533" s="202">
        <v>0</v>
      </c>
      <c r="K1533" s="202"/>
      <c r="L1533" s="203"/>
      <c r="M1533" s="204"/>
      <c r="N1533" s="199"/>
      <c r="O1533" s="201">
        <v>1</v>
      </c>
      <c r="P1533" s="199">
        <f>F1533*30%</f>
        <v>477.94474515411702</v>
      </c>
      <c r="Q1533" s="205">
        <f>F1533+H1533+K1533+N1533+P1533</f>
        <v>3496.4938956678402</v>
      </c>
    </row>
    <row r="1534" spans="1:17" ht="45" x14ac:dyDescent="0.25">
      <c r="A1534" s="207" t="s">
        <v>4754</v>
      </c>
      <c r="B1534" s="196">
        <v>30738024</v>
      </c>
      <c r="C1534" s="197" t="s">
        <v>1216</v>
      </c>
      <c r="D1534" s="196" t="s">
        <v>3685</v>
      </c>
      <c r="E1534" s="198"/>
      <c r="F1534" s="199">
        <f>IF(D1534 &lt;&gt; "",VLOOKUP(D1534,'Parâmetro - Portes e Uco'!$A$13:$E$54,3,0),"")</f>
        <v>1233.8795226335199</v>
      </c>
      <c r="G1534" s="200">
        <v>5</v>
      </c>
      <c r="H1534" s="199">
        <f>VLOOKUP(G1534,'Parâmetro - Portes e Uco'!$B$19:$E$46,4,0)</f>
        <v>1021.47</v>
      </c>
      <c r="I1534" s="196"/>
      <c r="J1534" s="202">
        <v>0</v>
      </c>
      <c r="K1534" s="202"/>
      <c r="L1534" s="203"/>
      <c r="M1534" s="204"/>
      <c r="N1534" s="199"/>
      <c r="O1534" s="201">
        <v>1</v>
      </c>
      <c r="P1534" s="199">
        <f>F1534*30%</f>
        <v>370.16385679005595</v>
      </c>
      <c r="Q1534" s="205">
        <f>F1534+H1534+K1534+N1534+P1534</f>
        <v>2625.5133794235758</v>
      </c>
    </row>
    <row r="1535" spans="1:17" ht="60" x14ac:dyDescent="0.25">
      <c r="A1535" s="207" t="s">
        <v>4754</v>
      </c>
      <c r="B1535" s="196">
        <v>30738032</v>
      </c>
      <c r="C1535" s="197" t="s">
        <v>1215</v>
      </c>
      <c r="D1535" s="196" t="s">
        <v>3697</v>
      </c>
      <c r="E1535" s="198"/>
      <c r="F1535" s="199">
        <f>IF(D1535 &lt;&gt; "",VLOOKUP(D1535,'Parâmetro - Portes e Uco'!$A$13:$E$54,3,0),"")</f>
        <v>1593.1491505137235</v>
      </c>
      <c r="G1535" s="200">
        <v>6</v>
      </c>
      <c r="H1535" s="199">
        <f>VLOOKUP(G1535,'Parâmetro - Portes e Uco'!$B$19:$E$46,4,0)</f>
        <v>1425.4</v>
      </c>
      <c r="I1535" s="196"/>
      <c r="J1535" s="202">
        <v>0</v>
      </c>
      <c r="K1535" s="202"/>
      <c r="L1535" s="203"/>
      <c r="M1535" s="204"/>
      <c r="N1535" s="199"/>
      <c r="O1535" s="201">
        <v>1</v>
      </c>
      <c r="P1535" s="199">
        <f>F1535*30%</f>
        <v>477.94474515411702</v>
      </c>
      <c r="Q1535" s="205">
        <f>F1535+H1535+K1535+N1535+P1535</f>
        <v>3496.4938956678402</v>
      </c>
    </row>
    <row r="1536" spans="1:17" ht="30" x14ac:dyDescent="0.25">
      <c r="A1536" s="207" t="s">
        <v>4754</v>
      </c>
      <c r="B1536" s="196">
        <v>30738040</v>
      </c>
      <c r="C1536" s="197" t="s">
        <v>1217</v>
      </c>
      <c r="D1536" s="196" t="s">
        <v>3698</v>
      </c>
      <c r="E1536" s="198"/>
      <c r="F1536" s="199">
        <f>IF(D1536 &lt;&gt; "",VLOOKUP(D1536,'Parâmetro - Portes e Uco'!$A$13:$E$54,3,0),"")</f>
        <v>2259.6297059292551</v>
      </c>
      <c r="G1536" s="200">
        <v>7</v>
      </c>
      <c r="H1536" s="199">
        <f>VLOOKUP(G1536,'Parâmetro - Portes e Uco'!$B$19:$E$46,4,0)</f>
        <v>2028.04</v>
      </c>
      <c r="I1536" s="196"/>
      <c r="J1536" s="202">
        <v>0</v>
      </c>
      <c r="K1536" s="202"/>
      <c r="L1536" s="203"/>
      <c r="M1536" s="204"/>
      <c r="N1536" s="199"/>
      <c r="O1536" s="201">
        <v>1</v>
      </c>
      <c r="P1536" s="199">
        <f>F1536*30%</f>
        <v>677.88891177877656</v>
      </c>
      <c r="Q1536" s="205">
        <f>F1536+H1536+K1536+N1536+P1536</f>
        <v>4965.5586177080313</v>
      </c>
    </row>
    <row r="1537" spans="1:17" ht="30" x14ac:dyDescent="0.25">
      <c r="A1537" s="207" t="s">
        <v>4754</v>
      </c>
      <c r="B1537" s="196">
        <v>30738059</v>
      </c>
      <c r="C1537" s="197" t="s">
        <v>1214</v>
      </c>
      <c r="D1537" s="196" t="s">
        <v>3701</v>
      </c>
      <c r="E1537" s="198"/>
      <c r="F1537" s="199">
        <f>IF(D1537 &lt;&gt; "",VLOOKUP(D1537,'Parâmetro - Portes e Uco'!$A$13:$E$54,3,0),"")</f>
        <v>1848.3277432146042</v>
      </c>
      <c r="G1537" s="200">
        <v>6</v>
      </c>
      <c r="H1537" s="199">
        <f>VLOOKUP(G1537,'Parâmetro - Portes e Uco'!$B$19:$E$46,4,0)</f>
        <v>1425.4</v>
      </c>
      <c r="I1537" s="196"/>
      <c r="J1537" s="202">
        <v>0</v>
      </c>
      <c r="K1537" s="202"/>
      <c r="L1537" s="203"/>
      <c r="M1537" s="204"/>
      <c r="N1537" s="199"/>
      <c r="O1537" s="201">
        <v>1</v>
      </c>
      <c r="P1537" s="199">
        <f>F1537*30%</f>
        <v>554.49832296438126</v>
      </c>
      <c r="Q1537" s="205">
        <f>F1537+H1537+K1537+N1537+P1537</f>
        <v>3828.2260661789855</v>
      </c>
    </row>
    <row r="1538" spans="1:17" x14ac:dyDescent="0.25">
      <c r="A1538" s="207" t="s">
        <v>4754</v>
      </c>
      <c r="B1538" s="224">
        <v>30799007</v>
      </c>
      <c r="C1538" s="316" t="s">
        <v>3743</v>
      </c>
      <c r="D1538" s="317"/>
      <c r="E1538" s="317"/>
      <c r="F1538" s="317"/>
      <c r="G1538" s="317"/>
      <c r="H1538" s="317"/>
      <c r="I1538" s="317"/>
      <c r="J1538" s="317"/>
      <c r="K1538" s="317"/>
      <c r="L1538" s="317"/>
      <c r="M1538" s="317"/>
      <c r="N1538" s="317"/>
      <c r="O1538" s="317"/>
      <c r="P1538" s="317"/>
      <c r="Q1538" s="318"/>
    </row>
    <row r="1539" spans="1:17" ht="15" customHeight="1" x14ac:dyDescent="0.25">
      <c r="A1539" s="206"/>
      <c r="B1539" s="307" t="s">
        <v>3833</v>
      </c>
      <c r="C1539" s="308"/>
      <c r="D1539" s="308"/>
      <c r="E1539" s="308"/>
      <c r="F1539" s="308"/>
      <c r="G1539" s="308"/>
      <c r="H1539" s="308"/>
      <c r="I1539" s="308"/>
      <c r="J1539" s="308"/>
      <c r="K1539" s="308"/>
      <c r="L1539" s="308"/>
      <c r="M1539" s="308"/>
      <c r="N1539" s="308"/>
      <c r="O1539" s="308"/>
      <c r="P1539" s="308"/>
      <c r="Q1539" s="309"/>
    </row>
    <row r="1540" spans="1:17" ht="15" customHeight="1" x14ac:dyDescent="0.25">
      <c r="A1540" s="206"/>
      <c r="B1540" s="307" t="s">
        <v>3834</v>
      </c>
      <c r="C1540" s="308"/>
      <c r="D1540" s="308"/>
      <c r="E1540" s="308"/>
      <c r="F1540" s="308"/>
      <c r="G1540" s="308"/>
      <c r="H1540" s="308"/>
      <c r="I1540" s="308"/>
      <c r="J1540" s="308"/>
      <c r="K1540" s="308"/>
      <c r="L1540" s="308"/>
      <c r="M1540" s="308"/>
      <c r="N1540" s="308"/>
      <c r="O1540" s="308"/>
      <c r="P1540" s="308"/>
      <c r="Q1540" s="309"/>
    </row>
    <row r="1541" spans="1:17" ht="15" customHeight="1" x14ac:dyDescent="0.25">
      <c r="A1541" s="206"/>
      <c r="B1541" s="307" t="s">
        <v>3835</v>
      </c>
      <c r="C1541" s="308"/>
      <c r="D1541" s="308"/>
      <c r="E1541" s="308"/>
      <c r="F1541" s="308"/>
      <c r="G1541" s="308"/>
      <c r="H1541" s="308"/>
      <c r="I1541" s="308"/>
      <c r="J1541" s="308"/>
      <c r="K1541" s="308"/>
      <c r="L1541" s="308"/>
      <c r="M1541" s="308"/>
      <c r="N1541" s="308"/>
      <c r="O1541" s="308"/>
      <c r="P1541" s="308"/>
      <c r="Q1541" s="309"/>
    </row>
    <row r="1542" spans="1:17" ht="15" customHeight="1" x14ac:dyDescent="0.25">
      <c r="A1542" s="206"/>
      <c r="B1542" s="307" t="s">
        <v>3836</v>
      </c>
      <c r="C1542" s="308"/>
      <c r="D1542" s="308"/>
      <c r="E1542" s="308"/>
      <c r="F1542" s="308"/>
      <c r="G1542" s="308"/>
      <c r="H1542" s="308"/>
      <c r="I1542" s="308"/>
      <c r="J1542" s="308"/>
      <c r="K1542" s="308"/>
      <c r="L1542" s="308"/>
      <c r="M1542" s="308"/>
      <c r="N1542" s="308"/>
      <c r="O1542" s="308"/>
      <c r="P1542" s="308"/>
      <c r="Q1542" s="309"/>
    </row>
    <row r="1543" spans="1:17" ht="15" customHeight="1" x14ac:dyDescent="0.25">
      <c r="A1543" s="206"/>
      <c r="B1543" s="307" t="s">
        <v>3837</v>
      </c>
      <c r="C1543" s="308"/>
      <c r="D1543" s="308"/>
      <c r="E1543" s="308"/>
      <c r="F1543" s="308"/>
      <c r="G1543" s="308"/>
      <c r="H1543" s="308"/>
      <c r="I1543" s="308"/>
      <c r="J1543" s="308"/>
      <c r="K1543" s="308"/>
      <c r="L1543" s="308"/>
      <c r="M1543" s="308"/>
      <c r="N1543" s="308"/>
      <c r="O1543" s="308"/>
      <c r="P1543" s="308"/>
      <c r="Q1543" s="309"/>
    </row>
    <row r="1544" spans="1:17" ht="15" customHeight="1" x14ac:dyDescent="0.25">
      <c r="A1544" s="206"/>
      <c r="B1544" s="307" t="s">
        <v>3838</v>
      </c>
      <c r="C1544" s="308"/>
      <c r="D1544" s="308"/>
      <c r="E1544" s="308"/>
      <c r="F1544" s="308"/>
      <c r="G1544" s="308"/>
      <c r="H1544" s="308"/>
      <c r="I1544" s="308"/>
      <c r="J1544" s="308"/>
      <c r="K1544" s="308"/>
      <c r="L1544" s="308"/>
      <c r="M1544" s="308"/>
      <c r="N1544" s="308"/>
      <c r="O1544" s="308"/>
      <c r="P1544" s="308"/>
      <c r="Q1544" s="309"/>
    </row>
    <row r="1545" spans="1:17" ht="15" customHeight="1" x14ac:dyDescent="0.25">
      <c r="A1545" s="206"/>
      <c r="B1545" s="307" t="s">
        <v>4215</v>
      </c>
      <c r="C1545" s="308"/>
      <c r="D1545" s="308"/>
      <c r="E1545" s="308"/>
      <c r="F1545" s="308"/>
      <c r="G1545" s="308"/>
      <c r="H1545" s="308"/>
      <c r="I1545" s="308"/>
      <c r="J1545" s="308"/>
      <c r="K1545" s="308"/>
      <c r="L1545" s="308"/>
      <c r="M1545" s="308"/>
      <c r="N1545" s="308"/>
      <c r="O1545" s="308"/>
      <c r="P1545" s="308"/>
      <c r="Q1545" s="309"/>
    </row>
    <row r="1546" spans="1:17" ht="15" customHeight="1" x14ac:dyDescent="0.25">
      <c r="A1546" s="206"/>
      <c r="B1546" s="307" t="s">
        <v>4216</v>
      </c>
      <c r="C1546" s="308"/>
      <c r="D1546" s="308"/>
      <c r="E1546" s="308"/>
      <c r="F1546" s="308"/>
      <c r="G1546" s="308"/>
      <c r="H1546" s="308"/>
      <c r="I1546" s="308"/>
      <c r="J1546" s="308"/>
      <c r="K1546" s="308"/>
      <c r="L1546" s="308"/>
      <c r="M1546" s="308"/>
      <c r="N1546" s="308"/>
      <c r="O1546" s="308"/>
      <c r="P1546" s="308"/>
      <c r="Q1546" s="309"/>
    </row>
    <row r="1547" spans="1:17" ht="15" customHeight="1" x14ac:dyDescent="0.25">
      <c r="A1547" s="206"/>
      <c r="B1547" s="307" t="s">
        <v>3839</v>
      </c>
      <c r="C1547" s="308"/>
      <c r="D1547" s="308"/>
      <c r="E1547" s="308"/>
      <c r="F1547" s="308"/>
      <c r="G1547" s="308"/>
      <c r="H1547" s="308"/>
      <c r="I1547" s="308"/>
      <c r="J1547" s="308"/>
      <c r="K1547" s="308"/>
      <c r="L1547" s="308"/>
      <c r="M1547" s="308"/>
      <c r="N1547" s="308"/>
      <c r="O1547" s="308"/>
      <c r="P1547" s="308"/>
      <c r="Q1547" s="309"/>
    </row>
    <row r="1548" spans="1:17" x14ac:dyDescent="0.25">
      <c r="A1548" s="206"/>
      <c r="B1548" s="224">
        <v>30801001</v>
      </c>
      <c r="C1548" s="316" t="s">
        <v>3840</v>
      </c>
      <c r="D1548" s="317"/>
      <c r="E1548" s="317"/>
      <c r="F1548" s="317"/>
      <c r="G1548" s="317"/>
      <c r="H1548" s="317"/>
      <c r="I1548" s="317"/>
      <c r="J1548" s="317"/>
      <c r="K1548" s="317"/>
      <c r="L1548" s="317"/>
      <c r="M1548" s="317"/>
      <c r="N1548" s="317"/>
      <c r="O1548" s="317"/>
      <c r="P1548" s="317"/>
      <c r="Q1548" s="318"/>
    </row>
    <row r="1549" spans="1:17" ht="90" x14ac:dyDescent="0.25">
      <c r="A1549" s="206"/>
      <c r="B1549" s="196">
        <v>30801010</v>
      </c>
      <c r="C1549" s="197" t="s">
        <v>1218</v>
      </c>
      <c r="D1549" s="196" t="s">
        <v>3692</v>
      </c>
      <c r="E1549" s="198"/>
      <c r="F1549" s="199">
        <f>IF(D1549 &lt;&gt; "",VLOOKUP(D1549,'Parâmetro - Portes e Uco'!$A$13:$E$54,3,0),"")</f>
        <v>866.25202794687084</v>
      </c>
      <c r="G1549" s="200">
        <v>4</v>
      </c>
      <c r="H1549" s="199">
        <f>VLOOKUP(G1549,'Parâmetro - Portes e Uco'!$B$19:$E$46,4,0)</f>
        <v>660.37</v>
      </c>
      <c r="I1549" s="196"/>
      <c r="J1549" s="202">
        <v>0</v>
      </c>
      <c r="K1549" s="202"/>
      <c r="L1549" s="203"/>
      <c r="M1549" s="204"/>
      <c r="N1549" s="199"/>
      <c r="O1549" s="201">
        <v>1</v>
      </c>
      <c r="P1549" s="199">
        <f>F1549*30%</f>
        <v>259.87560838406125</v>
      </c>
      <c r="Q1549" s="205">
        <f t="shared" ref="Q1549:Q1565" si="107">F1549+H1549+K1549+N1549+P1549</f>
        <v>1786.497636330932</v>
      </c>
    </row>
    <row r="1550" spans="1:17" ht="60" x14ac:dyDescent="0.25">
      <c r="A1550" s="207" t="s">
        <v>4754</v>
      </c>
      <c r="B1550" s="196">
        <v>30801028</v>
      </c>
      <c r="C1550" s="197" t="s">
        <v>1219</v>
      </c>
      <c r="D1550" s="196" t="s">
        <v>3701</v>
      </c>
      <c r="E1550" s="198"/>
      <c r="F1550" s="199">
        <f>IF(D1550 &lt;&gt; "",VLOOKUP(D1550,'Parâmetro - Portes e Uco'!$A$13:$E$54,3,0),"")</f>
        <v>1848.3277432146042</v>
      </c>
      <c r="G1550" s="200">
        <v>5</v>
      </c>
      <c r="H1550" s="199">
        <f>VLOOKUP(G1550,'Parâmetro - Portes e Uco'!$B$19:$E$46,4,0)</f>
        <v>1021.47</v>
      </c>
      <c r="I1550" s="196"/>
      <c r="J1550" s="202">
        <v>0</v>
      </c>
      <c r="K1550" s="202"/>
      <c r="L1550" s="203"/>
      <c r="M1550" s="204"/>
      <c r="N1550" s="199"/>
      <c r="O1550" s="201">
        <v>2</v>
      </c>
      <c r="P1550" s="199">
        <f>(F1550*30%)+(F1550*20%)</f>
        <v>924.1638716073021</v>
      </c>
      <c r="Q1550" s="205">
        <f t="shared" si="107"/>
        <v>3793.9616148219066</v>
      </c>
    </row>
    <row r="1551" spans="1:17" ht="30" x14ac:dyDescent="0.25">
      <c r="A1551" s="207" t="s">
        <v>4754</v>
      </c>
      <c r="B1551" s="196">
        <v>30801036</v>
      </c>
      <c r="C1551" s="197" t="s">
        <v>1220</v>
      </c>
      <c r="D1551" s="196" t="s">
        <v>3688</v>
      </c>
      <c r="E1551" s="198"/>
      <c r="F1551" s="199">
        <f>IF(D1551 &lt;&gt; "",VLOOKUP(D1551,'Parâmetro - Portes e Uco'!$A$13:$E$54,3,0),"")</f>
        <v>1024.0627906281875</v>
      </c>
      <c r="G1551" s="200">
        <v>2</v>
      </c>
      <c r="H1551" s="199">
        <f>VLOOKUP(G1551,'Parâmetro - Portes e Uco'!$B$19:$E$46,4,0)</f>
        <v>303.45</v>
      </c>
      <c r="I1551" s="196"/>
      <c r="J1551" s="202">
        <v>0</v>
      </c>
      <c r="K1551" s="202"/>
      <c r="L1551" s="203"/>
      <c r="M1551" s="204"/>
      <c r="N1551" s="199"/>
      <c r="O1551" s="201">
        <v>2</v>
      </c>
      <c r="P1551" s="199">
        <f>(F1551*30%)+(F1551*20%)</f>
        <v>512.03139531409374</v>
      </c>
      <c r="Q1551" s="205">
        <f t="shared" si="107"/>
        <v>1839.5441859422813</v>
      </c>
    </row>
    <row r="1552" spans="1:17" x14ac:dyDescent="0.25">
      <c r="A1552" s="207" t="s">
        <v>4754</v>
      </c>
      <c r="B1552" s="196">
        <v>30801044</v>
      </c>
      <c r="C1552" s="197" t="s">
        <v>1222</v>
      </c>
      <c r="D1552" s="196" t="s">
        <v>3674</v>
      </c>
      <c r="E1552" s="198"/>
      <c r="F1552" s="199">
        <f>IF(D1552 &lt;&gt; "",VLOOKUP(D1552,'Parâmetro - Portes e Uco'!$A$13:$E$54,3,0),"")</f>
        <v>208.11615658256991</v>
      </c>
      <c r="G1552" s="200">
        <v>1</v>
      </c>
      <c r="H1552" s="199">
        <f>VLOOKUP(G1552,'Parâmetro - Portes e Uco'!$B$19:$E$46,4,0)</f>
        <v>207.32</v>
      </c>
      <c r="I1552" s="196"/>
      <c r="J1552" s="202">
        <v>0</v>
      </c>
      <c r="K1552" s="202"/>
      <c r="L1552" s="203"/>
      <c r="M1552" s="204"/>
      <c r="N1552" s="199"/>
      <c r="O1552" s="201">
        <v>0</v>
      </c>
      <c r="P1552" s="201"/>
      <c r="Q1552" s="205">
        <f t="shared" si="107"/>
        <v>415.43615658256988</v>
      </c>
    </row>
    <row r="1553" spans="1:17" ht="30" x14ac:dyDescent="0.25">
      <c r="A1553" s="207" t="s">
        <v>4754</v>
      </c>
      <c r="B1553" s="196">
        <v>30801052</v>
      </c>
      <c r="C1553" s="197" t="s">
        <v>1223</v>
      </c>
      <c r="D1553" s="196" t="s">
        <v>3698</v>
      </c>
      <c r="E1553" s="198"/>
      <c r="F1553" s="199">
        <f>IF(D1553 &lt;&gt; "",VLOOKUP(D1553,'Parâmetro - Portes e Uco'!$A$13:$E$54,3,0),"")</f>
        <v>2259.6297059292551</v>
      </c>
      <c r="G1553" s="200">
        <v>6</v>
      </c>
      <c r="H1553" s="199">
        <f>VLOOKUP(G1553,'Parâmetro - Portes e Uco'!$B$19:$E$46,4,0)</f>
        <v>1425.4</v>
      </c>
      <c r="I1553" s="196"/>
      <c r="J1553" s="202">
        <v>0</v>
      </c>
      <c r="K1553" s="202"/>
      <c r="L1553" s="203"/>
      <c r="M1553" s="204"/>
      <c r="N1553" s="199"/>
      <c r="O1553" s="201">
        <v>2</v>
      </c>
      <c r="P1553" s="199">
        <f>(F1553*30%)+(F1553*20%)</f>
        <v>1129.8148529646276</v>
      </c>
      <c r="Q1553" s="205">
        <f t="shared" si="107"/>
        <v>4814.844558893883</v>
      </c>
    </row>
    <row r="1554" spans="1:17" ht="30" x14ac:dyDescent="0.25">
      <c r="A1554" s="207" t="s">
        <v>4754</v>
      </c>
      <c r="B1554" s="196">
        <v>30801060</v>
      </c>
      <c r="C1554" s="197" t="s">
        <v>1224</v>
      </c>
      <c r="D1554" s="196" t="s">
        <v>3689</v>
      </c>
      <c r="E1554" s="198"/>
      <c r="F1554" s="199">
        <f>IF(D1554 &lt;&gt; "",VLOOKUP(D1554,'Parâmetro - Portes e Uco'!$A$13:$E$54,3,0),"")</f>
        <v>2027.969148532314</v>
      </c>
      <c r="G1554" s="200">
        <v>6</v>
      </c>
      <c r="H1554" s="199">
        <f>VLOOKUP(G1554,'Parâmetro - Portes e Uco'!$B$19:$E$46,4,0)</f>
        <v>1425.4</v>
      </c>
      <c r="I1554" s="196"/>
      <c r="J1554" s="202">
        <v>0</v>
      </c>
      <c r="K1554" s="202"/>
      <c r="L1554" s="203"/>
      <c r="M1554" s="204"/>
      <c r="N1554" s="199"/>
      <c r="O1554" s="201">
        <v>2</v>
      </c>
      <c r="P1554" s="199">
        <f>(F1554*30%)+(F1554*20%)</f>
        <v>1013.9845742661571</v>
      </c>
      <c r="Q1554" s="205">
        <f t="shared" si="107"/>
        <v>4467.3537227984716</v>
      </c>
    </row>
    <row r="1555" spans="1:17" ht="30" x14ac:dyDescent="0.25">
      <c r="A1555" s="207" t="s">
        <v>4754</v>
      </c>
      <c r="B1555" s="196">
        <v>30801079</v>
      </c>
      <c r="C1555" s="197" t="s">
        <v>1226</v>
      </c>
      <c r="D1555" s="196" t="s">
        <v>3689</v>
      </c>
      <c r="E1555" s="198"/>
      <c r="F1555" s="199">
        <f>IF(D1555 &lt;&gt; "",VLOOKUP(D1555,'Parâmetro - Portes e Uco'!$A$13:$E$54,3,0),"")</f>
        <v>2027.969148532314</v>
      </c>
      <c r="G1555" s="200">
        <v>5</v>
      </c>
      <c r="H1555" s="199">
        <f>VLOOKUP(G1555,'Parâmetro - Portes e Uco'!$B$19:$E$46,4,0)</f>
        <v>1021.47</v>
      </c>
      <c r="I1555" s="196"/>
      <c r="J1555" s="202">
        <v>0</v>
      </c>
      <c r="K1555" s="202"/>
      <c r="L1555" s="203"/>
      <c r="M1555" s="204"/>
      <c r="N1555" s="199"/>
      <c r="O1555" s="201">
        <v>2</v>
      </c>
      <c r="P1555" s="199">
        <f>(F1555*30%)+(F1555*20%)</f>
        <v>1013.9845742661571</v>
      </c>
      <c r="Q1555" s="205">
        <f t="shared" si="107"/>
        <v>4063.4237227984713</v>
      </c>
    </row>
    <row r="1556" spans="1:17" ht="30" x14ac:dyDescent="0.25">
      <c r="A1556" s="207" t="s">
        <v>4754</v>
      </c>
      <c r="B1556" s="196">
        <v>30801087</v>
      </c>
      <c r="C1556" s="197" t="s">
        <v>1227</v>
      </c>
      <c r="D1556" s="196" t="s">
        <v>3671</v>
      </c>
      <c r="E1556" s="198"/>
      <c r="F1556" s="199">
        <f>IF(D1556 &lt;&gt; "",VLOOKUP(D1556,'Parâmetro - Portes e Uco'!$A$13:$E$54,3,0),"")</f>
        <v>407.94036013477069</v>
      </c>
      <c r="G1556" s="200">
        <v>3</v>
      </c>
      <c r="H1556" s="199">
        <f>VLOOKUP(G1556,'Parâmetro - Portes e Uco'!$B$19:$E$46,4,0)</f>
        <v>446.65</v>
      </c>
      <c r="I1556" s="196"/>
      <c r="J1556" s="202">
        <v>0</v>
      </c>
      <c r="K1556" s="202"/>
      <c r="L1556" s="203"/>
      <c r="M1556" s="204"/>
      <c r="N1556" s="199"/>
      <c r="O1556" s="201">
        <v>1</v>
      </c>
      <c r="P1556" s="199">
        <f>F1556*30%</f>
        <v>122.38210804043121</v>
      </c>
      <c r="Q1556" s="205">
        <f t="shared" si="107"/>
        <v>976.97246817520181</v>
      </c>
    </row>
    <row r="1557" spans="1:17" x14ac:dyDescent="0.25">
      <c r="A1557" s="207" t="s">
        <v>4754</v>
      </c>
      <c r="B1557" s="196">
        <v>30801095</v>
      </c>
      <c r="C1557" s="197" t="s">
        <v>1229</v>
      </c>
      <c r="D1557" s="196" t="s">
        <v>3680</v>
      </c>
      <c r="E1557" s="198">
        <v>0</v>
      </c>
      <c r="F1557" s="199">
        <f>IF(D1557 &lt;&gt; "",VLOOKUP(D1557,'Parâmetro - Portes e Uco'!$A$13:$E$54,3,0),"")</f>
        <v>310.58571287042162</v>
      </c>
      <c r="G1557" s="200">
        <v>2</v>
      </c>
      <c r="H1557" s="199">
        <f>VLOOKUP(G1557,'Parâmetro - Portes e Uco'!$B$19:$E$46,4,0)</f>
        <v>303.45</v>
      </c>
      <c r="I1557" s="196"/>
      <c r="J1557" s="202">
        <v>0</v>
      </c>
      <c r="K1557" s="202"/>
      <c r="L1557" s="203"/>
      <c r="M1557" s="204"/>
      <c r="N1557" s="199"/>
      <c r="O1557" s="201">
        <v>1</v>
      </c>
      <c r="P1557" s="199">
        <f>F1557*30%</f>
        <v>93.175713861126482</v>
      </c>
      <c r="Q1557" s="205">
        <f t="shared" si="107"/>
        <v>707.21142673154804</v>
      </c>
    </row>
    <row r="1558" spans="1:17" ht="75" x14ac:dyDescent="0.25">
      <c r="A1558" s="207" t="s">
        <v>4752</v>
      </c>
      <c r="B1558" s="196">
        <v>30801109</v>
      </c>
      <c r="C1558" s="197" t="s">
        <v>1230</v>
      </c>
      <c r="D1558" s="196" t="s">
        <v>3684</v>
      </c>
      <c r="E1558" s="198"/>
      <c r="F1558" s="199">
        <f>IF(D1558 &lt;&gt; "",VLOOKUP(D1558,'Parâmetro - Portes e Uco'!$A$13:$E$54,3,0),"")</f>
        <v>963.60667521122014</v>
      </c>
      <c r="G1558" s="200">
        <v>3</v>
      </c>
      <c r="H1558" s="199">
        <f>VLOOKUP(G1558,'Parâmetro - Portes e Uco'!$B$19:$E$46,4,0)</f>
        <v>446.65</v>
      </c>
      <c r="I1558" s="196"/>
      <c r="J1558" s="202">
        <v>0</v>
      </c>
      <c r="K1558" s="202"/>
      <c r="L1558" s="203"/>
      <c r="M1558" s="204"/>
      <c r="N1558" s="199"/>
      <c r="O1558" s="201">
        <v>1</v>
      </c>
      <c r="P1558" s="199">
        <f>F1558*30%</f>
        <v>289.08200256336602</v>
      </c>
      <c r="Q1558" s="205">
        <f t="shared" si="107"/>
        <v>1699.3386777745864</v>
      </c>
    </row>
    <row r="1559" spans="1:17" ht="30" x14ac:dyDescent="0.25">
      <c r="A1559" s="207" t="s">
        <v>4754</v>
      </c>
      <c r="B1559" s="196">
        <v>30801117</v>
      </c>
      <c r="C1559" s="197" t="s">
        <v>1231</v>
      </c>
      <c r="D1559" s="196" t="s">
        <v>3695</v>
      </c>
      <c r="E1559" s="198"/>
      <c r="F1559" s="199">
        <f>IF(D1559 &lt;&gt; "",VLOOKUP(D1559,'Parâmetro - Portes e Uco'!$A$13:$E$54,3,0),"")</f>
        <v>1685.4943507962917</v>
      </c>
      <c r="G1559" s="200">
        <v>5</v>
      </c>
      <c r="H1559" s="199">
        <f>VLOOKUP(G1559,'Parâmetro - Portes e Uco'!$B$19:$E$46,4,0)</f>
        <v>1021.47</v>
      </c>
      <c r="I1559" s="196"/>
      <c r="J1559" s="202">
        <v>0</v>
      </c>
      <c r="K1559" s="202"/>
      <c r="L1559" s="203"/>
      <c r="M1559" s="204"/>
      <c r="N1559" s="199"/>
      <c r="O1559" s="201">
        <v>2</v>
      </c>
      <c r="P1559" s="199">
        <f>(F1559*30%)+(F1559*20%)</f>
        <v>842.74717539814583</v>
      </c>
      <c r="Q1559" s="205">
        <f t="shared" si="107"/>
        <v>3549.7115261944377</v>
      </c>
    </row>
    <row r="1560" spans="1:17" x14ac:dyDescent="0.25">
      <c r="A1560" s="207" t="s">
        <v>4754</v>
      </c>
      <c r="B1560" s="196">
        <v>30801133</v>
      </c>
      <c r="C1560" s="197" t="s">
        <v>1221</v>
      </c>
      <c r="D1560" s="196" t="s">
        <v>3672</v>
      </c>
      <c r="E1560" s="198"/>
      <c r="F1560" s="199">
        <f>IF(D1560 &lt;&gt; "",VLOOKUP(D1560,'Parâmetro - Portes e Uco'!$A$13:$E$54,3,0),"")</f>
        <v>350.87221280811309</v>
      </c>
      <c r="G1560" s="200">
        <v>5</v>
      </c>
      <c r="H1560" s="199">
        <f>VLOOKUP(G1560,'Parâmetro - Portes e Uco'!$B$19:$E$46,4,0)</f>
        <v>1021.47</v>
      </c>
      <c r="I1560" s="196"/>
      <c r="J1560" s="202">
        <v>0</v>
      </c>
      <c r="K1560" s="202"/>
      <c r="L1560" s="203"/>
      <c r="M1560" s="204"/>
      <c r="N1560" s="199"/>
      <c r="O1560" s="201">
        <v>1</v>
      </c>
      <c r="P1560" s="199">
        <f>F1560*30%</f>
        <v>105.26166384243392</v>
      </c>
      <c r="Q1560" s="205">
        <f t="shared" si="107"/>
        <v>1477.6038766505471</v>
      </c>
    </row>
    <row r="1561" spans="1:17" ht="30" x14ac:dyDescent="0.25">
      <c r="A1561" s="207" t="s">
        <v>4754</v>
      </c>
      <c r="B1561" s="196">
        <v>30801141</v>
      </c>
      <c r="C1561" s="197" t="s">
        <v>1232</v>
      </c>
      <c r="D1561" s="196" t="s">
        <v>3673</v>
      </c>
      <c r="E1561" s="198"/>
      <c r="F1561" s="199">
        <f>IF(D1561 &lt;&gt; "",VLOOKUP(D1561,'Parâmetro - Portes e Uco'!$A$13:$E$54,3,0),"")</f>
        <v>283.71925774181733</v>
      </c>
      <c r="G1561" s="200">
        <v>3</v>
      </c>
      <c r="H1561" s="199">
        <f>VLOOKUP(G1561,'Parâmetro - Portes e Uco'!$B$19:$E$46,4,0)</f>
        <v>446.65</v>
      </c>
      <c r="I1561" s="196"/>
      <c r="J1561" s="202">
        <v>0</v>
      </c>
      <c r="K1561" s="202"/>
      <c r="L1561" s="203"/>
      <c r="M1561" s="204"/>
      <c r="N1561" s="199"/>
      <c r="O1561" s="201">
        <v>1</v>
      </c>
      <c r="P1561" s="199">
        <f>F1561*30%</f>
        <v>85.115777322545199</v>
      </c>
      <c r="Q1561" s="205">
        <f t="shared" si="107"/>
        <v>815.48503506436259</v>
      </c>
    </row>
    <row r="1562" spans="1:17" ht="30" x14ac:dyDescent="0.25">
      <c r="A1562" s="207" t="s">
        <v>4754</v>
      </c>
      <c r="B1562" s="196">
        <v>30801150</v>
      </c>
      <c r="C1562" s="197" t="s">
        <v>1233</v>
      </c>
      <c r="D1562" s="196" t="s">
        <v>3670</v>
      </c>
      <c r="E1562" s="198"/>
      <c r="F1562" s="199">
        <f>IF(D1562 &lt;&gt; "",VLOOKUP(D1562,'Parâmetro - Portes e Uco'!$A$13:$E$54,3,0),"")</f>
        <v>238.38376255669928</v>
      </c>
      <c r="G1562" s="200">
        <v>4</v>
      </c>
      <c r="H1562" s="199">
        <f>VLOOKUP(G1562,'Parâmetro - Portes e Uco'!$B$19:$E$46,4,0)</f>
        <v>660.37</v>
      </c>
      <c r="I1562" s="196"/>
      <c r="J1562" s="202">
        <v>0</v>
      </c>
      <c r="K1562" s="202"/>
      <c r="L1562" s="203"/>
      <c r="M1562" s="204"/>
      <c r="N1562" s="199"/>
      <c r="O1562" s="201">
        <v>1</v>
      </c>
      <c r="P1562" s="199">
        <f>F1562*30%</f>
        <v>71.515128767009784</v>
      </c>
      <c r="Q1562" s="205">
        <f t="shared" si="107"/>
        <v>970.268891323709</v>
      </c>
    </row>
    <row r="1563" spans="1:17" ht="45" x14ac:dyDescent="0.25">
      <c r="A1563" s="207" t="s">
        <v>4754</v>
      </c>
      <c r="B1563" s="196">
        <v>30801168</v>
      </c>
      <c r="C1563" s="197" t="s">
        <v>1225</v>
      </c>
      <c r="D1563" s="196" t="s">
        <v>3702</v>
      </c>
      <c r="E1563" s="198"/>
      <c r="F1563" s="199">
        <f>IF(D1563 &lt;&gt; "",VLOOKUP(D1563,'Parâmetro - Portes e Uco'!$A$13:$E$54,3,0),"")</f>
        <v>2768.286315908254</v>
      </c>
      <c r="G1563" s="200">
        <v>6</v>
      </c>
      <c r="H1563" s="199">
        <f>VLOOKUP(G1563,'Parâmetro - Portes e Uco'!$B$19:$E$46,4,0)</f>
        <v>1425.4</v>
      </c>
      <c r="I1563" s="196"/>
      <c r="J1563" s="202">
        <v>0</v>
      </c>
      <c r="K1563" s="202"/>
      <c r="L1563" s="203"/>
      <c r="M1563" s="204"/>
      <c r="N1563" s="199"/>
      <c r="O1563" s="201">
        <v>2</v>
      </c>
      <c r="P1563" s="199">
        <f>(F1563*30%)+(F1563*20%)</f>
        <v>1384.143157954127</v>
      </c>
      <c r="Q1563" s="205">
        <f t="shared" si="107"/>
        <v>5577.8294738623808</v>
      </c>
    </row>
    <row r="1564" spans="1:17" ht="30" x14ac:dyDescent="0.25">
      <c r="A1564" s="207" t="s">
        <v>4754</v>
      </c>
      <c r="B1564" s="196">
        <v>30801176</v>
      </c>
      <c r="C1564" s="197" t="s">
        <v>1228</v>
      </c>
      <c r="D1564" s="196" t="s">
        <v>3696</v>
      </c>
      <c r="E1564" s="198"/>
      <c r="F1564" s="199">
        <f>IF(D1564 &lt;&gt; "",VLOOKUP(D1564,'Parâmetro - Portes e Uco'!$A$13:$E$54,3,0),"")</f>
        <v>518.75460047385241</v>
      </c>
      <c r="G1564" s="200">
        <v>3</v>
      </c>
      <c r="H1564" s="199">
        <f>VLOOKUP(G1564,'Parâmetro - Portes e Uco'!$B$19:$E$46,4,0)</f>
        <v>446.65</v>
      </c>
      <c r="I1564" s="196"/>
      <c r="J1564" s="202">
        <v>0</v>
      </c>
      <c r="K1564" s="202"/>
      <c r="L1564" s="203"/>
      <c r="M1564" s="204"/>
      <c r="N1564" s="199"/>
      <c r="O1564" s="201">
        <v>1</v>
      </c>
      <c r="P1564" s="199">
        <f>F1564*30%</f>
        <v>155.62638014215571</v>
      </c>
      <c r="Q1564" s="205">
        <f t="shared" si="107"/>
        <v>1121.030980616008</v>
      </c>
    </row>
    <row r="1565" spans="1:17" ht="45" x14ac:dyDescent="0.25">
      <c r="A1565" s="207" t="s">
        <v>4754</v>
      </c>
      <c r="B1565" s="196">
        <v>30801184</v>
      </c>
      <c r="C1565" s="197" t="s">
        <v>4048</v>
      </c>
      <c r="D1565" s="196" t="s">
        <v>3671</v>
      </c>
      <c r="E1565" s="198">
        <v>0</v>
      </c>
      <c r="F1565" s="199">
        <f>IF(D1565 &lt;&gt; "",VLOOKUP(D1565,'Parâmetro - Portes e Uco'!$A$13:$E$54,3,0),"")</f>
        <v>407.94036013477069</v>
      </c>
      <c r="G1565" s="200">
        <v>2</v>
      </c>
      <c r="H1565" s="199">
        <f>VLOOKUP(G1565,'Parâmetro - Portes e Uco'!$B$19:$E$46,4,0)</f>
        <v>303.45</v>
      </c>
      <c r="I1565" s="196"/>
      <c r="J1565" s="202">
        <v>0</v>
      </c>
      <c r="K1565" s="202"/>
      <c r="L1565" s="203"/>
      <c r="M1565" s="204"/>
      <c r="N1565" s="199"/>
      <c r="O1565" s="201">
        <v>1</v>
      </c>
      <c r="P1565" s="199">
        <f>F1565*30%</f>
        <v>122.38210804043121</v>
      </c>
      <c r="Q1565" s="205">
        <f t="shared" si="107"/>
        <v>833.77246817520177</v>
      </c>
    </row>
    <row r="1566" spans="1:17" x14ac:dyDescent="0.25">
      <c r="A1566" s="207" t="s">
        <v>4752</v>
      </c>
      <c r="B1566" s="224">
        <v>30802008</v>
      </c>
      <c r="C1566" s="316" t="s">
        <v>3841</v>
      </c>
      <c r="D1566" s="317"/>
      <c r="E1566" s="317"/>
      <c r="F1566" s="317"/>
      <c r="G1566" s="317"/>
      <c r="H1566" s="317"/>
      <c r="I1566" s="317"/>
      <c r="J1566" s="317"/>
      <c r="K1566" s="317"/>
      <c r="L1566" s="317"/>
      <c r="M1566" s="317"/>
      <c r="N1566" s="317"/>
      <c r="O1566" s="317"/>
      <c r="P1566" s="317"/>
      <c r="Q1566" s="318"/>
    </row>
    <row r="1567" spans="1:17" ht="30" x14ac:dyDescent="0.25">
      <c r="A1567" s="206"/>
      <c r="B1567" s="196">
        <v>30802016</v>
      </c>
      <c r="C1567" s="197" t="s">
        <v>1234</v>
      </c>
      <c r="D1567" s="196" t="s">
        <v>3701</v>
      </c>
      <c r="E1567" s="198"/>
      <c r="F1567" s="199">
        <f>IF(D1567 &lt;&gt; "",VLOOKUP(D1567,'Parâmetro - Portes e Uco'!$A$13:$E$54,3,0),"")</f>
        <v>1848.3277432146042</v>
      </c>
      <c r="G1567" s="200">
        <v>6</v>
      </c>
      <c r="H1567" s="199">
        <f>VLOOKUP(G1567,'Parâmetro - Portes e Uco'!$B$19:$E$46,4,0)</f>
        <v>1425.4</v>
      </c>
      <c r="I1567" s="196"/>
      <c r="J1567" s="202">
        <v>0</v>
      </c>
      <c r="K1567" s="202"/>
      <c r="L1567" s="203"/>
      <c r="M1567" s="204"/>
      <c r="N1567" s="199"/>
      <c r="O1567" s="201">
        <v>2</v>
      </c>
      <c r="P1567" s="199">
        <f>(F1567*30%)+(F1567*20%)</f>
        <v>924.1638716073021</v>
      </c>
      <c r="Q1567" s="205">
        <f>F1567+H1567+K1567+N1567+P1567</f>
        <v>4197.8916148219068</v>
      </c>
    </row>
    <row r="1568" spans="1:17" ht="30" x14ac:dyDescent="0.25">
      <c r="A1568" s="207" t="s">
        <v>4754</v>
      </c>
      <c r="B1568" s="196">
        <v>30802024</v>
      </c>
      <c r="C1568" s="197" t="s">
        <v>1236</v>
      </c>
      <c r="D1568" s="196" t="s">
        <v>3695</v>
      </c>
      <c r="E1568" s="198"/>
      <c r="F1568" s="199">
        <f>IF(D1568 &lt;&gt; "",VLOOKUP(D1568,'Parâmetro - Portes e Uco'!$A$13:$E$54,3,0),"")</f>
        <v>1685.4943507962917</v>
      </c>
      <c r="G1568" s="200">
        <v>4</v>
      </c>
      <c r="H1568" s="199">
        <f>VLOOKUP(G1568,'Parâmetro - Portes e Uco'!$B$19:$E$46,4,0)</f>
        <v>660.37</v>
      </c>
      <c r="I1568" s="196"/>
      <c r="J1568" s="202">
        <v>0</v>
      </c>
      <c r="K1568" s="202"/>
      <c r="L1568" s="203"/>
      <c r="M1568" s="204"/>
      <c r="N1568" s="199"/>
      <c r="O1568" s="201">
        <v>2</v>
      </c>
      <c r="P1568" s="199">
        <f>(F1568*30%)+(F1568*20%)</f>
        <v>842.74717539814583</v>
      </c>
      <c r="Q1568" s="205">
        <f>F1568+H1568+K1568+N1568+P1568</f>
        <v>3188.6115261944374</v>
      </c>
    </row>
    <row r="1569" spans="1:17" ht="45" x14ac:dyDescent="0.25">
      <c r="A1569" s="207" t="s">
        <v>4754</v>
      </c>
      <c r="B1569" s="196">
        <v>30802032</v>
      </c>
      <c r="C1569" s="197" t="s">
        <v>1238</v>
      </c>
      <c r="D1569" s="196" t="s">
        <v>3695</v>
      </c>
      <c r="E1569" s="198"/>
      <c r="F1569" s="199">
        <f>IF(D1569 &lt;&gt; "",VLOOKUP(D1569,'Parâmetro - Portes e Uco'!$A$13:$E$54,3,0),"")</f>
        <v>1685.4943507962917</v>
      </c>
      <c r="G1569" s="200">
        <v>5</v>
      </c>
      <c r="H1569" s="199">
        <f>VLOOKUP(G1569,'Parâmetro - Portes e Uco'!$B$19:$E$46,4,0)</f>
        <v>1021.47</v>
      </c>
      <c r="I1569" s="196"/>
      <c r="J1569" s="202">
        <v>0</v>
      </c>
      <c r="K1569" s="202"/>
      <c r="L1569" s="203"/>
      <c r="M1569" s="204"/>
      <c r="N1569" s="199"/>
      <c r="O1569" s="201">
        <v>2</v>
      </c>
      <c r="P1569" s="199">
        <f>(F1569*30%)+(F1569*20%)</f>
        <v>842.74717539814583</v>
      </c>
      <c r="Q1569" s="205">
        <f>F1569+H1569+K1569+N1569+P1569</f>
        <v>3549.7115261944377</v>
      </c>
    </row>
    <row r="1570" spans="1:17" ht="45" x14ac:dyDescent="0.25">
      <c r="A1570" s="207" t="s">
        <v>4754</v>
      </c>
      <c r="B1570" s="196">
        <v>30802040</v>
      </c>
      <c r="C1570" s="197" t="s">
        <v>1235</v>
      </c>
      <c r="D1570" s="196" t="s">
        <v>3702</v>
      </c>
      <c r="E1570" s="198"/>
      <c r="F1570" s="199">
        <f>IF(D1570 &lt;&gt; "",VLOOKUP(D1570,'Parâmetro - Portes e Uco'!$A$13:$E$54,3,0),"")</f>
        <v>2768.286315908254</v>
      </c>
      <c r="G1570" s="200">
        <v>6</v>
      </c>
      <c r="H1570" s="199">
        <f>VLOOKUP(G1570,'Parâmetro - Portes e Uco'!$B$19:$E$46,4,0)</f>
        <v>1425.4</v>
      </c>
      <c r="I1570" s="196"/>
      <c r="J1570" s="202">
        <v>0</v>
      </c>
      <c r="K1570" s="202"/>
      <c r="L1570" s="203"/>
      <c r="M1570" s="204"/>
      <c r="N1570" s="199"/>
      <c r="O1570" s="201">
        <v>2</v>
      </c>
      <c r="P1570" s="199">
        <f>(F1570*30%)+(F1570*20%)</f>
        <v>1384.143157954127</v>
      </c>
      <c r="Q1570" s="205">
        <f>F1570+H1570+K1570+N1570+P1570</f>
        <v>5577.8294738623808</v>
      </c>
    </row>
    <row r="1571" spans="1:17" ht="45" x14ac:dyDescent="0.25">
      <c r="A1571" s="207" t="s">
        <v>4754</v>
      </c>
      <c r="B1571" s="196">
        <v>30802059</v>
      </c>
      <c r="C1571" s="197" t="s">
        <v>1237</v>
      </c>
      <c r="D1571" s="196" t="s">
        <v>3698</v>
      </c>
      <c r="E1571" s="198"/>
      <c r="F1571" s="199">
        <f>IF(D1571 &lt;&gt; "",VLOOKUP(D1571,'Parâmetro - Portes e Uco'!$A$13:$E$54,3,0),"")</f>
        <v>2259.6297059292551</v>
      </c>
      <c r="G1571" s="200">
        <v>4</v>
      </c>
      <c r="H1571" s="199">
        <f>VLOOKUP(G1571,'Parâmetro - Portes e Uco'!$B$19:$E$46,4,0)</f>
        <v>660.37</v>
      </c>
      <c r="I1571" s="196"/>
      <c r="J1571" s="202">
        <v>0</v>
      </c>
      <c r="K1571" s="202"/>
      <c r="L1571" s="203"/>
      <c r="M1571" s="204"/>
      <c r="N1571" s="199"/>
      <c r="O1571" s="201">
        <v>2</v>
      </c>
      <c r="P1571" s="199">
        <f>(F1571*30%)+(F1571*20%)</f>
        <v>1129.8148529646276</v>
      </c>
      <c r="Q1571" s="205">
        <f>F1571+H1571+K1571+N1571+P1571</f>
        <v>4049.8145588938823</v>
      </c>
    </row>
    <row r="1572" spans="1:17" x14ac:dyDescent="0.25">
      <c r="A1572" s="207" t="s">
        <v>4754</v>
      </c>
      <c r="B1572" s="224">
        <v>30803004</v>
      </c>
      <c r="C1572" s="316" t="s">
        <v>3842</v>
      </c>
      <c r="D1572" s="317"/>
      <c r="E1572" s="317"/>
      <c r="F1572" s="317"/>
      <c r="G1572" s="317"/>
      <c r="H1572" s="317"/>
      <c r="I1572" s="317"/>
      <c r="J1572" s="317"/>
      <c r="K1572" s="317"/>
      <c r="L1572" s="317"/>
      <c r="M1572" s="317"/>
      <c r="N1572" s="317"/>
      <c r="O1572" s="317"/>
      <c r="P1572" s="317"/>
      <c r="Q1572" s="318"/>
    </row>
    <row r="1573" spans="1:17" x14ac:dyDescent="0.25">
      <c r="A1573" s="206"/>
      <c r="B1573" s="196">
        <v>30803012</v>
      </c>
      <c r="C1573" s="197" t="s">
        <v>1239</v>
      </c>
      <c r="D1573" s="196" t="s">
        <v>3695</v>
      </c>
      <c r="E1573" s="198"/>
      <c r="F1573" s="199">
        <f>IF(D1573 &lt;&gt; "",VLOOKUP(D1573,'Parâmetro - Portes e Uco'!$A$13:$E$54,3,0),"")</f>
        <v>1685.4943507962917</v>
      </c>
      <c r="G1573" s="200">
        <v>4</v>
      </c>
      <c r="H1573" s="199">
        <f>VLOOKUP(G1573,'Parâmetro - Portes e Uco'!$B$19:$E$46,4,0)</f>
        <v>660.37</v>
      </c>
      <c r="I1573" s="196"/>
      <c r="J1573" s="202">
        <v>0</v>
      </c>
      <c r="K1573" s="202"/>
      <c r="L1573" s="203"/>
      <c r="M1573" s="204"/>
      <c r="N1573" s="199"/>
      <c r="O1573" s="201">
        <v>2</v>
      </c>
      <c r="P1573" s="199">
        <f>(F1573*30%)+(F1573*20%)</f>
        <v>842.74717539814583</v>
      </c>
      <c r="Q1573" s="205">
        <f t="shared" ref="Q1573:Q1593" si="108">F1573+H1573+K1573+N1573+P1573</f>
        <v>3188.6115261944374</v>
      </c>
    </row>
    <row r="1574" spans="1:17" ht="60" x14ac:dyDescent="0.25">
      <c r="A1574" s="207" t="s">
        <v>4754</v>
      </c>
      <c r="B1574" s="196">
        <v>30803020</v>
      </c>
      <c r="C1574" s="197" t="s">
        <v>1241</v>
      </c>
      <c r="D1574" s="196" t="s">
        <v>3689</v>
      </c>
      <c r="E1574" s="198"/>
      <c r="F1574" s="199">
        <f>IF(D1574 &lt;&gt; "",VLOOKUP(D1574,'Parâmetro - Portes e Uco'!$A$13:$E$54,3,0),"")</f>
        <v>2027.969148532314</v>
      </c>
      <c r="G1574" s="200">
        <v>7</v>
      </c>
      <c r="H1574" s="199">
        <f>VLOOKUP(G1574,'Parâmetro - Portes e Uco'!$B$19:$E$46,4,0)</f>
        <v>2028.04</v>
      </c>
      <c r="I1574" s="196"/>
      <c r="J1574" s="202">
        <v>0</v>
      </c>
      <c r="K1574" s="202"/>
      <c r="L1574" s="203"/>
      <c r="M1574" s="204"/>
      <c r="N1574" s="199"/>
      <c r="O1574" s="201">
        <v>2</v>
      </c>
      <c r="P1574" s="199">
        <f>(F1574*30%)+(F1574*20%)</f>
        <v>1013.9845742661571</v>
      </c>
      <c r="Q1574" s="205">
        <f t="shared" si="108"/>
        <v>5069.993722798471</v>
      </c>
    </row>
    <row r="1575" spans="1:17" ht="45" x14ac:dyDescent="0.25">
      <c r="A1575" s="207" t="s">
        <v>4754</v>
      </c>
      <c r="B1575" s="196">
        <v>30803039</v>
      </c>
      <c r="C1575" s="197" t="s">
        <v>1242</v>
      </c>
      <c r="D1575" s="196" t="s">
        <v>3701</v>
      </c>
      <c r="E1575" s="198"/>
      <c r="F1575" s="199">
        <f>IF(D1575 &lt;&gt; "",VLOOKUP(D1575,'Parâmetro - Portes e Uco'!$A$13:$E$54,3,0),"")</f>
        <v>1848.3277432146042</v>
      </c>
      <c r="G1575" s="200">
        <v>6</v>
      </c>
      <c r="H1575" s="199">
        <f>VLOOKUP(G1575,'Parâmetro - Portes e Uco'!$B$19:$E$46,4,0)</f>
        <v>1425.4</v>
      </c>
      <c r="I1575" s="196"/>
      <c r="J1575" s="202">
        <v>0</v>
      </c>
      <c r="K1575" s="202"/>
      <c r="L1575" s="203"/>
      <c r="M1575" s="204"/>
      <c r="N1575" s="199"/>
      <c r="O1575" s="201">
        <v>2</v>
      </c>
      <c r="P1575" s="199">
        <f>(F1575*30%)+(F1575*20%)</f>
        <v>924.1638716073021</v>
      </c>
      <c r="Q1575" s="205">
        <f t="shared" si="108"/>
        <v>4197.8916148219068</v>
      </c>
    </row>
    <row r="1576" spans="1:17" ht="45" x14ac:dyDescent="0.25">
      <c r="A1576" s="207" t="s">
        <v>4754</v>
      </c>
      <c r="B1576" s="196">
        <v>30803047</v>
      </c>
      <c r="C1576" s="197" t="s">
        <v>1243</v>
      </c>
      <c r="D1576" s="196" t="s">
        <v>3701</v>
      </c>
      <c r="E1576" s="198"/>
      <c r="F1576" s="199">
        <f>IF(D1576 &lt;&gt; "",VLOOKUP(D1576,'Parâmetro - Portes e Uco'!$A$13:$E$54,3,0),"")</f>
        <v>1848.3277432146042</v>
      </c>
      <c r="G1576" s="200">
        <v>6</v>
      </c>
      <c r="H1576" s="199">
        <f>VLOOKUP(G1576,'Parâmetro - Portes e Uco'!$B$19:$E$46,4,0)</f>
        <v>1425.4</v>
      </c>
      <c r="I1576" s="196"/>
      <c r="J1576" s="202">
        <v>0</v>
      </c>
      <c r="K1576" s="202"/>
      <c r="L1576" s="203"/>
      <c r="M1576" s="204"/>
      <c r="N1576" s="199"/>
      <c r="O1576" s="201">
        <v>2</v>
      </c>
      <c r="P1576" s="199">
        <f>(F1576*30%)+(F1576*20%)</f>
        <v>924.1638716073021</v>
      </c>
      <c r="Q1576" s="205">
        <f t="shared" si="108"/>
        <v>4197.8916148219068</v>
      </c>
    </row>
    <row r="1577" spans="1:17" ht="30" x14ac:dyDescent="0.25">
      <c r="A1577" s="207" t="s">
        <v>4754</v>
      </c>
      <c r="B1577" s="196">
        <v>30803055</v>
      </c>
      <c r="C1577" s="197" t="s">
        <v>1244</v>
      </c>
      <c r="D1577" s="196" t="s">
        <v>3683</v>
      </c>
      <c r="E1577" s="198"/>
      <c r="F1577" s="199">
        <f>IF(D1577 &lt;&gt; "",VLOOKUP(D1577,'Parâmetro - Portes e Uco'!$A$13:$E$54,3,0),"")</f>
        <v>908.21273779689443</v>
      </c>
      <c r="G1577" s="200">
        <v>3</v>
      </c>
      <c r="H1577" s="199">
        <f>VLOOKUP(G1577,'Parâmetro - Portes e Uco'!$B$19:$E$46,4,0)</f>
        <v>446.65</v>
      </c>
      <c r="I1577" s="196"/>
      <c r="J1577" s="202">
        <v>0</v>
      </c>
      <c r="K1577" s="202"/>
      <c r="L1577" s="203"/>
      <c r="M1577" s="204"/>
      <c r="N1577" s="199"/>
      <c r="O1577" s="201">
        <v>1</v>
      </c>
      <c r="P1577" s="199">
        <f>F1577*30%</f>
        <v>272.46382133906832</v>
      </c>
      <c r="Q1577" s="205">
        <f t="shared" si="108"/>
        <v>1627.3265591359627</v>
      </c>
    </row>
    <row r="1578" spans="1:17" x14ac:dyDescent="0.25">
      <c r="A1578" s="207" t="s">
        <v>4754</v>
      </c>
      <c r="B1578" s="196">
        <v>30803063</v>
      </c>
      <c r="C1578" s="197" t="s">
        <v>1246</v>
      </c>
      <c r="D1578" s="196" t="s">
        <v>3703</v>
      </c>
      <c r="E1578" s="198"/>
      <c r="F1578" s="199">
        <f>IF(D1578 &lt;&gt; "",VLOOKUP(D1578,'Parâmetro - Portes e Uco'!$A$13:$E$54,3,0),"")</f>
        <v>3046.9697611578599</v>
      </c>
      <c r="G1578" s="200">
        <v>6</v>
      </c>
      <c r="H1578" s="199">
        <f>VLOOKUP(G1578,'Parâmetro - Portes e Uco'!$B$19:$E$46,4,0)</f>
        <v>1425.4</v>
      </c>
      <c r="I1578" s="196"/>
      <c r="J1578" s="202">
        <v>0</v>
      </c>
      <c r="K1578" s="202"/>
      <c r="L1578" s="203"/>
      <c r="M1578" s="204"/>
      <c r="N1578" s="199"/>
      <c r="O1578" s="201">
        <v>2</v>
      </c>
      <c r="P1578" s="199">
        <f t="shared" ref="P1578:P1583" si="109">(F1578*30%)+(F1578*20%)</f>
        <v>1523.48488057893</v>
      </c>
      <c r="Q1578" s="205">
        <f t="shared" si="108"/>
        <v>5995.8546417367897</v>
      </c>
    </row>
    <row r="1579" spans="1:17" ht="30" x14ac:dyDescent="0.25">
      <c r="A1579" s="207" t="s">
        <v>4754</v>
      </c>
      <c r="B1579" s="196">
        <v>30803071</v>
      </c>
      <c r="C1579" s="197" t="s">
        <v>1247</v>
      </c>
      <c r="D1579" s="196" t="s">
        <v>3701</v>
      </c>
      <c r="E1579" s="198"/>
      <c r="F1579" s="199">
        <f>IF(D1579 &lt;&gt; "",VLOOKUP(D1579,'Parâmetro - Portes e Uco'!$A$13:$E$54,3,0),"")</f>
        <v>1848.3277432146042</v>
      </c>
      <c r="G1579" s="200">
        <v>6</v>
      </c>
      <c r="H1579" s="199">
        <f>VLOOKUP(G1579,'Parâmetro - Portes e Uco'!$B$19:$E$46,4,0)</f>
        <v>1425.4</v>
      </c>
      <c r="I1579" s="196"/>
      <c r="J1579" s="202">
        <v>0</v>
      </c>
      <c r="K1579" s="202"/>
      <c r="L1579" s="203"/>
      <c r="M1579" s="204"/>
      <c r="N1579" s="199"/>
      <c r="O1579" s="201">
        <v>2</v>
      </c>
      <c r="P1579" s="199">
        <f t="shared" si="109"/>
        <v>924.1638716073021</v>
      </c>
      <c r="Q1579" s="205">
        <f t="shared" si="108"/>
        <v>4197.8916148219068</v>
      </c>
    </row>
    <row r="1580" spans="1:17" x14ac:dyDescent="0.25">
      <c r="A1580" s="207" t="s">
        <v>4754</v>
      </c>
      <c r="B1580" s="196">
        <v>30803080</v>
      </c>
      <c r="C1580" s="197" t="s">
        <v>1248</v>
      </c>
      <c r="D1580" s="196" t="s">
        <v>3701</v>
      </c>
      <c r="E1580" s="198"/>
      <c r="F1580" s="199">
        <f>IF(D1580 &lt;&gt; "",VLOOKUP(D1580,'Parâmetro - Portes e Uco'!$A$13:$E$54,3,0),"")</f>
        <v>1848.3277432146042</v>
      </c>
      <c r="G1580" s="200">
        <v>4</v>
      </c>
      <c r="H1580" s="199">
        <f>VLOOKUP(G1580,'Parâmetro - Portes e Uco'!$B$19:$E$46,4,0)</f>
        <v>660.37</v>
      </c>
      <c r="I1580" s="196"/>
      <c r="J1580" s="202">
        <v>0</v>
      </c>
      <c r="K1580" s="202"/>
      <c r="L1580" s="203"/>
      <c r="M1580" s="204"/>
      <c r="N1580" s="199"/>
      <c r="O1580" s="201">
        <v>2</v>
      </c>
      <c r="P1580" s="199">
        <f t="shared" si="109"/>
        <v>924.1638716073021</v>
      </c>
      <c r="Q1580" s="205">
        <f t="shared" si="108"/>
        <v>3432.8616148219062</v>
      </c>
    </row>
    <row r="1581" spans="1:17" ht="45" x14ac:dyDescent="0.25">
      <c r="A1581" s="207" t="s">
        <v>4754</v>
      </c>
      <c r="B1581" s="196">
        <v>30803098</v>
      </c>
      <c r="C1581" s="197" t="s">
        <v>1249</v>
      </c>
      <c r="D1581" s="196" t="s">
        <v>3697</v>
      </c>
      <c r="E1581" s="198"/>
      <c r="F1581" s="199">
        <f>IF(D1581 &lt;&gt; "",VLOOKUP(D1581,'Parâmetro - Portes e Uco'!$A$13:$E$54,3,0),"")</f>
        <v>1593.1491505137235</v>
      </c>
      <c r="G1581" s="200">
        <v>5</v>
      </c>
      <c r="H1581" s="199">
        <f>VLOOKUP(G1581,'Parâmetro - Portes e Uco'!$B$19:$E$46,4,0)</f>
        <v>1021.47</v>
      </c>
      <c r="I1581" s="196"/>
      <c r="J1581" s="202">
        <v>0</v>
      </c>
      <c r="K1581" s="202"/>
      <c r="L1581" s="203"/>
      <c r="M1581" s="204"/>
      <c r="N1581" s="199"/>
      <c r="O1581" s="201">
        <v>2</v>
      </c>
      <c r="P1581" s="199">
        <f t="shared" si="109"/>
        <v>796.57457525686175</v>
      </c>
      <c r="Q1581" s="205">
        <f t="shared" si="108"/>
        <v>3411.1937257705854</v>
      </c>
    </row>
    <row r="1582" spans="1:17" x14ac:dyDescent="0.25">
      <c r="A1582" s="207" t="s">
        <v>4754</v>
      </c>
      <c r="B1582" s="196">
        <v>30803101</v>
      </c>
      <c r="C1582" s="197" t="s">
        <v>1251</v>
      </c>
      <c r="D1582" s="196" t="s">
        <v>3701</v>
      </c>
      <c r="E1582" s="198"/>
      <c r="F1582" s="199">
        <f>IF(D1582 &lt;&gt; "",VLOOKUP(D1582,'Parâmetro - Portes e Uco'!$A$13:$E$54,3,0),"")</f>
        <v>1848.3277432146042</v>
      </c>
      <c r="G1582" s="200">
        <v>5</v>
      </c>
      <c r="H1582" s="199">
        <f>VLOOKUP(G1582,'Parâmetro - Portes e Uco'!$B$19:$E$46,4,0)</f>
        <v>1021.47</v>
      </c>
      <c r="I1582" s="196"/>
      <c r="J1582" s="202">
        <v>0</v>
      </c>
      <c r="K1582" s="202"/>
      <c r="L1582" s="203"/>
      <c r="M1582" s="204"/>
      <c r="N1582" s="199"/>
      <c r="O1582" s="201">
        <v>2</v>
      </c>
      <c r="P1582" s="199">
        <f t="shared" si="109"/>
        <v>924.1638716073021</v>
      </c>
      <c r="Q1582" s="205">
        <f t="shared" si="108"/>
        <v>3793.9616148219066</v>
      </c>
    </row>
    <row r="1583" spans="1:17" ht="30" x14ac:dyDescent="0.25">
      <c r="A1583" s="207" t="s">
        <v>4754</v>
      </c>
      <c r="B1583" s="196">
        <v>30803110</v>
      </c>
      <c r="C1583" s="197" t="s">
        <v>1252</v>
      </c>
      <c r="D1583" s="196" t="s">
        <v>3689</v>
      </c>
      <c r="E1583" s="198"/>
      <c r="F1583" s="199">
        <f>IF(D1583 &lt;&gt; "",VLOOKUP(D1583,'Parâmetro - Portes e Uco'!$A$13:$E$54,3,0),"")</f>
        <v>2027.969148532314</v>
      </c>
      <c r="G1583" s="200">
        <v>6</v>
      </c>
      <c r="H1583" s="199">
        <f>VLOOKUP(G1583,'Parâmetro - Portes e Uco'!$B$19:$E$46,4,0)</f>
        <v>1425.4</v>
      </c>
      <c r="I1583" s="196"/>
      <c r="J1583" s="202">
        <v>0</v>
      </c>
      <c r="K1583" s="202"/>
      <c r="L1583" s="203"/>
      <c r="M1583" s="204"/>
      <c r="N1583" s="199"/>
      <c r="O1583" s="201">
        <v>2</v>
      </c>
      <c r="P1583" s="199">
        <f t="shared" si="109"/>
        <v>1013.9845742661571</v>
      </c>
      <c r="Q1583" s="205">
        <f t="shared" si="108"/>
        <v>4467.3537227984716</v>
      </c>
    </row>
    <row r="1584" spans="1:17" x14ac:dyDescent="0.25">
      <c r="A1584" s="207" t="s">
        <v>4754</v>
      </c>
      <c r="B1584" s="196">
        <v>30803128</v>
      </c>
      <c r="C1584" s="197" t="s">
        <v>1253</v>
      </c>
      <c r="D1584" s="196" t="s">
        <v>3684</v>
      </c>
      <c r="E1584" s="198"/>
      <c r="F1584" s="199">
        <f>IF(D1584 &lt;&gt; "",VLOOKUP(D1584,'Parâmetro - Portes e Uco'!$A$13:$E$54,3,0),"")</f>
        <v>963.60667521122014</v>
      </c>
      <c r="G1584" s="200">
        <v>4</v>
      </c>
      <c r="H1584" s="199">
        <f>VLOOKUP(G1584,'Parâmetro - Portes e Uco'!$B$19:$E$46,4,0)</f>
        <v>660.37</v>
      </c>
      <c r="I1584" s="196"/>
      <c r="J1584" s="202">
        <v>0</v>
      </c>
      <c r="K1584" s="202"/>
      <c r="L1584" s="203"/>
      <c r="M1584" s="204"/>
      <c r="N1584" s="199"/>
      <c r="O1584" s="201">
        <v>1</v>
      </c>
      <c r="P1584" s="199">
        <f>F1584*30%</f>
        <v>289.08200256336602</v>
      </c>
      <c r="Q1584" s="205">
        <f t="shared" si="108"/>
        <v>1913.0586777745862</v>
      </c>
    </row>
    <row r="1585" spans="1:17" ht="60" x14ac:dyDescent="0.25">
      <c r="A1585" s="207" t="s">
        <v>4754</v>
      </c>
      <c r="B1585" s="196">
        <v>30803136</v>
      </c>
      <c r="C1585" s="197" t="s">
        <v>1254</v>
      </c>
      <c r="D1585" s="196" t="s">
        <v>3697</v>
      </c>
      <c r="E1585" s="198"/>
      <c r="F1585" s="199">
        <f>IF(D1585 &lt;&gt; "",VLOOKUP(D1585,'Parâmetro - Portes e Uco'!$A$13:$E$54,3,0),"")</f>
        <v>1593.1491505137235</v>
      </c>
      <c r="G1585" s="200">
        <v>3</v>
      </c>
      <c r="H1585" s="199">
        <f>VLOOKUP(G1585,'Parâmetro - Portes e Uco'!$B$19:$E$46,4,0)</f>
        <v>446.65</v>
      </c>
      <c r="I1585" s="196"/>
      <c r="J1585" s="202">
        <v>0</v>
      </c>
      <c r="K1585" s="202"/>
      <c r="L1585" s="203"/>
      <c r="M1585" s="204"/>
      <c r="N1585" s="199"/>
      <c r="O1585" s="201">
        <v>1</v>
      </c>
      <c r="P1585" s="199">
        <f>F1585*30%</f>
        <v>477.94474515411702</v>
      </c>
      <c r="Q1585" s="205">
        <f t="shared" si="108"/>
        <v>2517.7438956678402</v>
      </c>
    </row>
    <row r="1586" spans="1:17" ht="60" x14ac:dyDescent="0.25">
      <c r="A1586" s="207" t="s">
        <v>4754</v>
      </c>
      <c r="B1586" s="196">
        <v>30803144</v>
      </c>
      <c r="C1586" s="197" t="s">
        <v>1255</v>
      </c>
      <c r="D1586" s="196" t="s">
        <v>3683</v>
      </c>
      <c r="E1586" s="198"/>
      <c r="F1586" s="199">
        <f>IF(D1586 &lt;&gt; "",VLOOKUP(D1586,'Parâmetro - Portes e Uco'!$A$13:$E$54,3,0),"")</f>
        <v>908.21273779689443</v>
      </c>
      <c r="G1586" s="200">
        <v>4</v>
      </c>
      <c r="H1586" s="199">
        <f>VLOOKUP(G1586,'Parâmetro - Portes e Uco'!$B$19:$E$46,4,0)</f>
        <v>660.37</v>
      </c>
      <c r="I1586" s="196"/>
      <c r="J1586" s="202">
        <v>0</v>
      </c>
      <c r="K1586" s="202"/>
      <c r="L1586" s="203"/>
      <c r="M1586" s="204"/>
      <c r="N1586" s="199"/>
      <c r="O1586" s="201">
        <v>2</v>
      </c>
      <c r="P1586" s="199">
        <f>(F1586*30%)+(F1586*20%)</f>
        <v>454.10636889844722</v>
      </c>
      <c r="Q1586" s="205">
        <f t="shared" si="108"/>
        <v>2022.6891066953417</v>
      </c>
    </row>
    <row r="1587" spans="1:17" ht="30" x14ac:dyDescent="0.25">
      <c r="A1587" s="207" t="s">
        <v>4754</v>
      </c>
      <c r="B1587" s="196">
        <v>30803152</v>
      </c>
      <c r="C1587" s="197" t="s">
        <v>1256</v>
      </c>
      <c r="D1587" s="196" t="s">
        <v>3687</v>
      </c>
      <c r="E1587" s="198"/>
      <c r="F1587" s="199">
        <f>IF(D1587 &lt;&gt; "",VLOOKUP(D1587,'Parâmetro - Portes e Uco'!$A$13:$E$54,3,0),"")</f>
        <v>1119.7564107354196</v>
      </c>
      <c r="G1587" s="200">
        <v>5</v>
      </c>
      <c r="H1587" s="199">
        <f>VLOOKUP(G1587,'Parâmetro - Portes e Uco'!$B$19:$E$46,4,0)</f>
        <v>1021.47</v>
      </c>
      <c r="I1587" s="196"/>
      <c r="J1587" s="202">
        <v>0</v>
      </c>
      <c r="K1587" s="202"/>
      <c r="L1587" s="203"/>
      <c r="M1587" s="204"/>
      <c r="N1587" s="199"/>
      <c r="O1587" s="201">
        <v>2</v>
      </c>
      <c r="P1587" s="199">
        <f>(F1587*30%)+(F1587*20%)</f>
        <v>559.87820536770982</v>
      </c>
      <c r="Q1587" s="205">
        <f t="shared" si="108"/>
        <v>2701.104616103129</v>
      </c>
    </row>
    <row r="1588" spans="1:17" ht="30" x14ac:dyDescent="0.25">
      <c r="A1588" s="207" t="s">
        <v>4754</v>
      </c>
      <c r="B1588" s="196">
        <v>30803160</v>
      </c>
      <c r="C1588" s="197" t="s">
        <v>1258</v>
      </c>
      <c r="D1588" s="196" t="s">
        <v>3681</v>
      </c>
      <c r="E1588" s="198"/>
      <c r="F1588" s="199">
        <f>IF(D1588 &lt;&gt; "",VLOOKUP(D1588,'Parâmetro - Portes e Uco'!$A$13:$E$54,3,0),"")</f>
        <v>4119.7032840406137</v>
      </c>
      <c r="G1588" s="200">
        <v>6</v>
      </c>
      <c r="H1588" s="199">
        <f>VLOOKUP(G1588,'Parâmetro - Portes e Uco'!$B$19:$E$46,4,0)</f>
        <v>1425.4</v>
      </c>
      <c r="I1588" s="196"/>
      <c r="J1588" s="202">
        <v>0</v>
      </c>
      <c r="K1588" s="202"/>
      <c r="L1588" s="203"/>
      <c r="M1588" s="204"/>
      <c r="N1588" s="199"/>
      <c r="O1588" s="201">
        <v>2</v>
      </c>
      <c r="P1588" s="199">
        <f>(F1588*30%)+(F1588*20%)</f>
        <v>2059.8516420203068</v>
      </c>
      <c r="Q1588" s="205">
        <f t="shared" si="108"/>
        <v>7604.9549260609201</v>
      </c>
    </row>
    <row r="1589" spans="1:17" ht="30" x14ac:dyDescent="0.25">
      <c r="A1589" s="207" t="s">
        <v>4754</v>
      </c>
      <c r="B1589" s="196">
        <v>30803179</v>
      </c>
      <c r="C1589" s="197" t="s">
        <v>1240</v>
      </c>
      <c r="D1589" s="196" t="s">
        <v>3698</v>
      </c>
      <c r="E1589" s="198"/>
      <c r="F1589" s="199">
        <f>IF(D1589 &lt;&gt; "",VLOOKUP(D1589,'Parâmetro - Portes e Uco'!$A$13:$E$54,3,0),"")</f>
        <v>2259.6297059292551</v>
      </c>
      <c r="G1589" s="200">
        <v>5</v>
      </c>
      <c r="H1589" s="199">
        <f>VLOOKUP(G1589,'Parâmetro - Portes e Uco'!$B$19:$E$46,4,0)</f>
        <v>1021.47</v>
      </c>
      <c r="I1589" s="196"/>
      <c r="J1589" s="202">
        <v>0</v>
      </c>
      <c r="K1589" s="202"/>
      <c r="L1589" s="203"/>
      <c r="M1589" s="204"/>
      <c r="N1589" s="199"/>
      <c r="O1589" s="201">
        <v>2</v>
      </c>
      <c r="P1589" s="199">
        <f>(F1589*30%)+(F1589*20%)</f>
        <v>1129.8148529646276</v>
      </c>
      <c r="Q1589" s="205">
        <f t="shared" si="108"/>
        <v>4410.9145588938827</v>
      </c>
    </row>
    <row r="1590" spans="1:17" ht="45" x14ac:dyDescent="0.25">
      <c r="A1590" s="207" t="s">
        <v>4754</v>
      </c>
      <c r="B1590" s="196">
        <v>30803209</v>
      </c>
      <c r="C1590" s="197" t="s">
        <v>1245</v>
      </c>
      <c r="D1590" s="196" t="s">
        <v>3687</v>
      </c>
      <c r="E1590" s="198"/>
      <c r="F1590" s="199">
        <f>IF(D1590 &lt;&gt; "",VLOOKUP(D1590,'Parâmetro - Portes e Uco'!$A$13:$E$54,3,0),"")</f>
        <v>1119.7564107354196</v>
      </c>
      <c r="G1590" s="200">
        <v>4</v>
      </c>
      <c r="H1590" s="199">
        <f>VLOOKUP(G1590,'Parâmetro - Portes e Uco'!$B$19:$E$46,4,0)</f>
        <v>660.37</v>
      </c>
      <c r="I1590" s="196"/>
      <c r="J1590" s="202">
        <v>0</v>
      </c>
      <c r="K1590" s="202"/>
      <c r="L1590" s="203"/>
      <c r="M1590" s="204"/>
      <c r="N1590" s="199"/>
      <c r="O1590" s="201">
        <v>1</v>
      </c>
      <c r="P1590" s="199">
        <f>F1590*30%</f>
        <v>335.92692322062589</v>
      </c>
      <c r="Q1590" s="205">
        <f t="shared" si="108"/>
        <v>2116.0533339560452</v>
      </c>
    </row>
    <row r="1591" spans="1:17" ht="30" x14ac:dyDescent="0.25">
      <c r="A1591" s="207" t="s">
        <v>4754</v>
      </c>
      <c r="B1591" s="196">
        <v>30803217</v>
      </c>
      <c r="C1591" s="197" t="s">
        <v>4006</v>
      </c>
      <c r="D1591" s="196" t="s">
        <v>3702</v>
      </c>
      <c r="E1591" s="198"/>
      <c r="F1591" s="199">
        <f>IF(D1591 &lt;&gt; "",VLOOKUP(D1591,'Parâmetro - Portes e Uco'!$A$13:$E$54,3,0),"")</f>
        <v>2768.286315908254</v>
      </c>
      <c r="G1591" s="200">
        <v>6</v>
      </c>
      <c r="H1591" s="199">
        <f>VLOOKUP(G1591,'Parâmetro - Portes e Uco'!$B$19:$E$46,4,0)</f>
        <v>1425.4</v>
      </c>
      <c r="I1591" s="196"/>
      <c r="J1591" s="202">
        <v>0</v>
      </c>
      <c r="K1591" s="202"/>
      <c r="L1591" s="203"/>
      <c r="M1591" s="204"/>
      <c r="N1591" s="199"/>
      <c r="O1591" s="201">
        <v>2</v>
      </c>
      <c r="P1591" s="199">
        <f>(F1591*30%)+(F1591*20%)</f>
        <v>1384.143157954127</v>
      </c>
      <c r="Q1591" s="205">
        <f t="shared" si="108"/>
        <v>5577.8294738623808</v>
      </c>
    </row>
    <row r="1592" spans="1:17" ht="45" x14ac:dyDescent="0.25">
      <c r="A1592" s="207" t="s">
        <v>4754</v>
      </c>
      <c r="B1592" s="196">
        <v>30803225</v>
      </c>
      <c r="C1592" s="197" t="s">
        <v>1250</v>
      </c>
      <c r="D1592" s="196" t="s">
        <v>3701</v>
      </c>
      <c r="E1592" s="198"/>
      <c r="F1592" s="199">
        <f>IF(D1592 &lt;&gt; "",VLOOKUP(D1592,'Parâmetro - Portes e Uco'!$A$13:$E$54,3,0),"")</f>
        <v>1848.3277432146042</v>
      </c>
      <c r="G1592" s="200">
        <v>6</v>
      </c>
      <c r="H1592" s="199">
        <f>VLOOKUP(G1592,'Parâmetro - Portes e Uco'!$B$19:$E$46,4,0)</f>
        <v>1425.4</v>
      </c>
      <c r="I1592" s="196"/>
      <c r="J1592" s="202">
        <v>0</v>
      </c>
      <c r="K1592" s="202"/>
      <c r="L1592" s="203"/>
      <c r="M1592" s="204"/>
      <c r="N1592" s="199"/>
      <c r="O1592" s="201">
        <v>2</v>
      </c>
      <c r="P1592" s="199">
        <f>(F1592*30%)+(F1592*20%)</f>
        <v>924.1638716073021</v>
      </c>
      <c r="Q1592" s="205">
        <f t="shared" si="108"/>
        <v>4197.8916148219068</v>
      </c>
    </row>
    <row r="1593" spans="1:17" ht="30" x14ac:dyDescent="0.25">
      <c r="A1593" s="207" t="s">
        <v>4754</v>
      </c>
      <c r="B1593" s="196">
        <v>30803233</v>
      </c>
      <c r="C1593" s="197" t="s">
        <v>1257</v>
      </c>
      <c r="D1593" s="196" t="s">
        <v>3695</v>
      </c>
      <c r="E1593" s="198"/>
      <c r="F1593" s="199">
        <f>IF(D1593 &lt;&gt; "",VLOOKUP(D1593,'Parâmetro - Portes e Uco'!$A$13:$E$54,3,0),"")</f>
        <v>1685.4943507962917</v>
      </c>
      <c r="G1593" s="200">
        <v>6</v>
      </c>
      <c r="H1593" s="199">
        <f>VLOOKUP(G1593,'Parâmetro - Portes e Uco'!$B$19:$E$46,4,0)</f>
        <v>1425.4</v>
      </c>
      <c r="I1593" s="196"/>
      <c r="J1593" s="202">
        <v>0</v>
      </c>
      <c r="K1593" s="202"/>
      <c r="L1593" s="203"/>
      <c r="M1593" s="204"/>
      <c r="N1593" s="199"/>
      <c r="O1593" s="201">
        <v>2</v>
      </c>
      <c r="P1593" s="199">
        <f>(F1593*30%)+(F1593*20%)</f>
        <v>842.74717539814583</v>
      </c>
      <c r="Q1593" s="205">
        <f t="shared" si="108"/>
        <v>3953.6415261944376</v>
      </c>
    </row>
    <row r="1594" spans="1:17" x14ac:dyDescent="0.25">
      <c r="A1594" s="207" t="s">
        <v>4754</v>
      </c>
      <c r="B1594" s="224">
        <v>30804000</v>
      </c>
      <c r="C1594" s="316" t="s">
        <v>3843</v>
      </c>
      <c r="D1594" s="317"/>
      <c r="E1594" s="317"/>
      <c r="F1594" s="317"/>
      <c r="G1594" s="317"/>
      <c r="H1594" s="317"/>
      <c r="I1594" s="317"/>
      <c r="J1594" s="317"/>
      <c r="K1594" s="317"/>
      <c r="L1594" s="317"/>
      <c r="M1594" s="317"/>
      <c r="N1594" s="317"/>
      <c r="O1594" s="317"/>
      <c r="P1594" s="317"/>
      <c r="Q1594" s="318"/>
    </row>
    <row r="1595" spans="1:17" ht="30" x14ac:dyDescent="0.25">
      <c r="A1595" s="206"/>
      <c r="B1595" s="196">
        <v>30804019</v>
      </c>
      <c r="C1595" s="197" t="s">
        <v>1259</v>
      </c>
      <c r="D1595" s="196" t="s">
        <v>3670</v>
      </c>
      <c r="E1595" s="198"/>
      <c r="F1595" s="199">
        <f>IF(D1595 &lt;&gt; "",VLOOKUP(D1595,'Parâmetro - Portes e Uco'!$A$13:$E$54,3,0),"")</f>
        <v>238.38376255669928</v>
      </c>
      <c r="G1595" s="200">
        <v>1</v>
      </c>
      <c r="H1595" s="199">
        <f>VLOOKUP(G1595,'Parâmetro - Portes e Uco'!$B$19:$E$46,4,0)</f>
        <v>207.32</v>
      </c>
      <c r="I1595" s="196"/>
      <c r="J1595" s="202">
        <v>0</v>
      </c>
      <c r="K1595" s="202"/>
      <c r="L1595" s="203"/>
      <c r="M1595" s="204"/>
      <c r="N1595" s="199"/>
      <c r="O1595" s="201">
        <v>0</v>
      </c>
      <c r="P1595" s="201"/>
      <c r="Q1595" s="205">
        <f t="shared" ref="Q1595:Q1614" si="110">F1595+H1595+K1595+N1595+P1595</f>
        <v>445.7037625566993</v>
      </c>
    </row>
    <row r="1596" spans="1:17" x14ac:dyDescent="0.25">
      <c r="A1596" s="207" t="s">
        <v>4754</v>
      </c>
      <c r="B1596" s="196">
        <v>30804027</v>
      </c>
      <c r="C1596" s="197" t="s">
        <v>1260</v>
      </c>
      <c r="D1596" s="196" t="s">
        <v>3693</v>
      </c>
      <c r="E1596" s="198"/>
      <c r="F1596" s="199">
        <f>IF(D1596 &lt;&gt; "",VLOOKUP(D1596,'Parâmetro - Portes e Uco'!$A$13:$E$54,3,0),"")</f>
        <v>1435.3515705876223</v>
      </c>
      <c r="G1596" s="200">
        <v>5</v>
      </c>
      <c r="H1596" s="199">
        <f>VLOOKUP(G1596,'Parâmetro - Portes e Uco'!$B$19:$E$46,4,0)</f>
        <v>1021.47</v>
      </c>
      <c r="I1596" s="196"/>
      <c r="J1596" s="202">
        <v>0</v>
      </c>
      <c r="K1596" s="202"/>
      <c r="L1596" s="203"/>
      <c r="M1596" s="204"/>
      <c r="N1596" s="199"/>
      <c r="O1596" s="201">
        <v>2</v>
      </c>
      <c r="P1596" s="199">
        <f>(F1596*30%)+(F1596*20%)</f>
        <v>717.67578529381115</v>
      </c>
      <c r="Q1596" s="205">
        <f t="shared" si="110"/>
        <v>3174.4973558814336</v>
      </c>
    </row>
    <row r="1597" spans="1:17" x14ac:dyDescent="0.25">
      <c r="A1597" s="207" t="s">
        <v>4754</v>
      </c>
      <c r="B1597" s="196">
        <v>30804035</v>
      </c>
      <c r="C1597" s="197" t="s">
        <v>1262</v>
      </c>
      <c r="D1597" s="196" t="s">
        <v>3687</v>
      </c>
      <c r="E1597" s="198"/>
      <c r="F1597" s="199">
        <f>IF(D1597 &lt;&gt; "",VLOOKUP(D1597,'Parâmetro - Portes e Uco'!$A$13:$E$54,3,0),"")</f>
        <v>1119.7564107354196</v>
      </c>
      <c r="G1597" s="200">
        <v>4</v>
      </c>
      <c r="H1597" s="199">
        <f>VLOOKUP(G1597,'Parâmetro - Portes e Uco'!$B$19:$E$46,4,0)</f>
        <v>660.37</v>
      </c>
      <c r="I1597" s="196"/>
      <c r="J1597" s="202">
        <v>0</v>
      </c>
      <c r="K1597" s="202"/>
      <c r="L1597" s="203"/>
      <c r="M1597" s="204"/>
      <c r="N1597" s="199"/>
      <c r="O1597" s="201">
        <v>2</v>
      </c>
      <c r="P1597" s="199">
        <f>(F1597*30%)+(F1597*20%)</f>
        <v>559.87820536770982</v>
      </c>
      <c r="Q1597" s="205">
        <f t="shared" si="110"/>
        <v>2340.0046161031296</v>
      </c>
    </row>
    <row r="1598" spans="1:17" ht="30" x14ac:dyDescent="0.25">
      <c r="A1598" s="207" t="s">
        <v>4754</v>
      </c>
      <c r="B1598" s="196">
        <v>30804043</v>
      </c>
      <c r="C1598" s="197" t="s">
        <v>1264</v>
      </c>
      <c r="D1598" s="196" t="s">
        <v>3699</v>
      </c>
      <c r="E1598" s="198"/>
      <c r="F1598" s="199">
        <f>IF(D1598 &lt;&gt; "",VLOOKUP(D1598,'Parâmetro - Portes e Uco'!$A$13:$E$54,3,0),"")</f>
        <v>678.22639031228584</v>
      </c>
      <c r="G1598" s="200">
        <v>4</v>
      </c>
      <c r="H1598" s="199">
        <f>VLOOKUP(G1598,'Parâmetro - Portes e Uco'!$B$19:$E$46,4,0)</f>
        <v>660.37</v>
      </c>
      <c r="I1598" s="196"/>
      <c r="J1598" s="202">
        <v>0</v>
      </c>
      <c r="K1598" s="202"/>
      <c r="L1598" s="203"/>
      <c r="M1598" s="204"/>
      <c r="N1598" s="199"/>
      <c r="O1598" s="201">
        <v>1</v>
      </c>
      <c r="P1598" s="199">
        <f>F1598*30%</f>
        <v>203.46791709368574</v>
      </c>
      <c r="Q1598" s="205">
        <f t="shared" si="110"/>
        <v>1542.0643074059717</v>
      </c>
    </row>
    <row r="1599" spans="1:17" x14ac:dyDescent="0.25">
      <c r="A1599" s="207" t="s">
        <v>4754</v>
      </c>
      <c r="B1599" s="196">
        <v>30804051</v>
      </c>
      <c r="C1599" s="197" t="s">
        <v>1266</v>
      </c>
      <c r="D1599" s="196" t="s">
        <v>3684</v>
      </c>
      <c r="E1599" s="198"/>
      <c r="F1599" s="199">
        <f>IF(D1599 &lt;&gt; "",VLOOKUP(D1599,'Parâmetro - Portes e Uco'!$A$13:$E$54,3,0),"")</f>
        <v>963.60667521122014</v>
      </c>
      <c r="G1599" s="200">
        <v>3</v>
      </c>
      <c r="H1599" s="199">
        <f>VLOOKUP(G1599,'Parâmetro - Portes e Uco'!$B$19:$E$46,4,0)</f>
        <v>446.65</v>
      </c>
      <c r="I1599" s="196"/>
      <c r="J1599" s="202">
        <v>0</v>
      </c>
      <c r="K1599" s="202"/>
      <c r="L1599" s="203"/>
      <c r="M1599" s="204"/>
      <c r="N1599" s="199"/>
      <c r="O1599" s="201">
        <v>1</v>
      </c>
      <c r="P1599" s="199">
        <f>F1599*30%</f>
        <v>289.08200256336602</v>
      </c>
      <c r="Q1599" s="205">
        <f t="shared" si="110"/>
        <v>1699.3386777745864</v>
      </c>
    </row>
    <row r="1600" spans="1:17" x14ac:dyDescent="0.25">
      <c r="A1600" s="207" t="s">
        <v>4754</v>
      </c>
      <c r="B1600" s="196">
        <v>30804060</v>
      </c>
      <c r="C1600" s="197" t="s">
        <v>1268</v>
      </c>
      <c r="D1600" s="196" t="s">
        <v>3700</v>
      </c>
      <c r="E1600" s="198"/>
      <c r="F1600" s="199">
        <f>IF(D1600 &lt;&gt; "",VLOOKUP(D1600,'Parâmetro - Portes e Uco'!$A$13:$E$54,3,0),"")</f>
        <v>567.42533272841922</v>
      </c>
      <c r="G1600" s="200">
        <v>3</v>
      </c>
      <c r="H1600" s="199">
        <f>VLOOKUP(G1600,'Parâmetro - Portes e Uco'!$B$19:$E$46,4,0)</f>
        <v>446.65</v>
      </c>
      <c r="I1600" s="196"/>
      <c r="J1600" s="202">
        <v>0</v>
      </c>
      <c r="K1600" s="202"/>
      <c r="L1600" s="203"/>
      <c r="M1600" s="204"/>
      <c r="N1600" s="199"/>
      <c r="O1600" s="201">
        <v>1</v>
      </c>
      <c r="P1600" s="199">
        <f>F1600*30%</f>
        <v>170.22759981852576</v>
      </c>
      <c r="Q1600" s="205">
        <f t="shared" si="110"/>
        <v>1184.3029325469449</v>
      </c>
    </row>
    <row r="1601" spans="1:17" x14ac:dyDescent="0.25">
      <c r="A1601" s="207" t="s">
        <v>4754</v>
      </c>
      <c r="B1601" s="196">
        <v>30804086</v>
      </c>
      <c r="C1601" s="197" t="s">
        <v>1269</v>
      </c>
      <c r="D1601" s="196" t="s">
        <v>3674</v>
      </c>
      <c r="E1601" s="198"/>
      <c r="F1601" s="199">
        <f>IF(D1601 &lt;&gt; "",VLOOKUP(D1601,'Parâmetro - Portes e Uco'!$A$13:$E$54,3,0),"")</f>
        <v>208.11615658256991</v>
      </c>
      <c r="G1601" s="200">
        <v>1</v>
      </c>
      <c r="H1601" s="199">
        <f>VLOOKUP(G1601,'Parâmetro - Portes e Uco'!$B$19:$E$46,4,0)</f>
        <v>207.32</v>
      </c>
      <c r="I1601" s="196"/>
      <c r="J1601" s="202">
        <v>0</v>
      </c>
      <c r="K1601" s="202"/>
      <c r="L1601" s="203"/>
      <c r="M1601" s="204"/>
      <c r="N1601" s="199"/>
      <c r="O1601" s="201">
        <v>1</v>
      </c>
      <c r="P1601" s="199">
        <f>F1601*30%</f>
        <v>62.43484697477097</v>
      </c>
      <c r="Q1601" s="205">
        <f t="shared" si="110"/>
        <v>477.87100355734083</v>
      </c>
    </row>
    <row r="1602" spans="1:17" ht="60" x14ac:dyDescent="0.25">
      <c r="A1602" s="207" t="s">
        <v>4754</v>
      </c>
      <c r="B1602" s="196">
        <v>30804094</v>
      </c>
      <c r="C1602" s="197" t="s">
        <v>1270</v>
      </c>
      <c r="D1602" s="196" t="s">
        <v>3686</v>
      </c>
      <c r="E1602" s="198"/>
      <c r="F1602" s="199">
        <f>IF(D1602 &lt;&gt; "",VLOOKUP(D1602,'Parâmetro - Portes e Uco'!$A$13:$E$54,3,0),"")</f>
        <v>471.73171262118711</v>
      </c>
      <c r="G1602" s="200">
        <v>1</v>
      </c>
      <c r="H1602" s="199">
        <f>VLOOKUP(G1602,'Parâmetro - Portes e Uco'!$B$19:$E$46,4,0)</f>
        <v>207.32</v>
      </c>
      <c r="I1602" s="196"/>
      <c r="J1602" s="202">
        <v>0</v>
      </c>
      <c r="K1602" s="202"/>
      <c r="L1602" s="203"/>
      <c r="M1602" s="204"/>
      <c r="N1602" s="199"/>
      <c r="O1602" s="201">
        <v>0</v>
      </c>
      <c r="P1602" s="201"/>
      <c r="Q1602" s="205">
        <f t="shared" si="110"/>
        <v>679.05171262118711</v>
      </c>
    </row>
    <row r="1603" spans="1:17" ht="30" x14ac:dyDescent="0.25">
      <c r="A1603" s="207" t="s">
        <v>4754</v>
      </c>
      <c r="B1603" s="196">
        <v>30804108</v>
      </c>
      <c r="C1603" s="197" t="s">
        <v>1271</v>
      </c>
      <c r="D1603" s="196" t="s">
        <v>3693</v>
      </c>
      <c r="E1603" s="198"/>
      <c r="F1603" s="199">
        <f>IF(D1603 &lt;&gt; "",VLOOKUP(D1603,'Parâmetro - Portes e Uco'!$A$13:$E$54,3,0),"")</f>
        <v>1435.3515705876223</v>
      </c>
      <c r="G1603" s="200">
        <v>4</v>
      </c>
      <c r="H1603" s="199">
        <f>VLOOKUP(G1603,'Parâmetro - Portes e Uco'!$B$19:$E$46,4,0)</f>
        <v>660.37</v>
      </c>
      <c r="I1603" s="196"/>
      <c r="J1603" s="202">
        <v>0</v>
      </c>
      <c r="K1603" s="202"/>
      <c r="L1603" s="203"/>
      <c r="M1603" s="204"/>
      <c r="N1603" s="199"/>
      <c r="O1603" s="201">
        <v>2</v>
      </c>
      <c r="P1603" s="199">
        <f>(F1603*30%)+(F1603*20%)</f>
        <v>717.67578529381115</v>
      </c>
      <c r="Q1603" s="205">
        <f t="shared" si="110"/>
        <v>2813.3973558814337</v>
      </c>
    </row>
    <row r="1604" spans="1:17" ht="60" x14ac:dyDescent="0.25">
      <c r="A1604" s="207" t="s">
        <v>4754</v>
      </c>
      <c r="B1604" s="196">
        <v>30804116</v>
      </c>
      <c r="C1604" s="197" t="s">
        <v>1273</v>
      </c>
      <c r="D1604" s="196" t="s">
        <v>3667</v>
      </c>
      <c r="E1604" s="198"/>
      <c r="F1604" s="199">
        <f>IF(D1604 &lt;&gt; "",VLOOKUP(D1604,'Parâmetro - Portes e Uco'!$A$13:$E$54,3,0),"")</f>
        <v>100.71624984422843</v>
      </c>
      <c r="G1604" s="200">
        <v>1</v>
      </c>
      <c r="H1604" s="199">
        <f>VLOOKUP(G1604,'Parâmetro - Portes e Uco'!$B$19:$E$46,4,0)</f>
        <v>207.32</v>
      </c>
      <c r="I1604" s="196"/>
      <c r="J1604" s="202">
        <v>0</v>
      </c>
      <c r="K1604" s="202"/>
      <c r="L1604" s="203"/>
      <c r="M1604" s="204"/>
      <c r="N1604" s="199"/>
      <c r="O1604" s="201">
        <v>0</v>
      </c>
      <c r="P1604" s="201"/>
      <c r="Q1604" s="205">
        <f t="shared" si="110"/>
        <v>308.03624984422845</v>
      </c>
    </row>
    <row r="1605" spans="1:17" x14ac:dyDescent="0.25">
      <c r="A1605" s="207" t="s">
        <v>4754</v>
      </c>
      <c r="B1605" s="196">
        <v>30804124</v>
      </c>
      <c r="C1605" s="197" t="s">
        <v>1274</v>
      </c>
      <c r="D1605" s="196" t="s">
        <v>3682</v>
      </c>
      <c r="E1605" s="198"/>
      <c r="F1605" s="199">
        <f>IF(D1605 &lt;&gt; "",VLOOKUP(D1605,'Parâmetro - Portes e Uco'!$A$13:$E$54,3,0),"")</f>
        <v>802.43430995002416</v>
      </c>
      <c r="G1605" s="200">
        <v>5</v>
      </c>
      <c r="H1605" s="199">
        <f>VLOOKUP(G1605,'Parâmetro - Portes e Uco'!$B$19:$E$46,4,0)</f>
        <v>1021.47</v>
      </c>
      <c r="I1605" s="196"/>
      <c r="J1605" s="202">
        <v>0</v>
      </c>
      <c r="K1605" s="202"/>
      <c r="L1605" s="203"/>
      <c r="M1605" s="204"/>
      <c r="N1605" s="199"/>
      <c r="O1605" s="201">
        <v>1</v>
      </c>
      <c r="P1605" s="199">
        <f>F1605*30%</f>
        <v>240.73029298500722</v>
      </c>
      <c r="Q1605" s="205">
        <f t="shared" si="110"/>
        <v>2064.6346029350311</v>
      </c>
    </row>
    <row r="1606" spans="1:17" ht="45" x14ac:dyDescent="0.25">
      <c r="A1606" s="207" t="s">
        <v>4754</v>
      </c>
      <c r="B1606" s="196">
        <v>30804132</v>
      </c>
      <c r="C1606" s="197" t="s">
        <v>1276</v>
      </c>
      <c r="D1606" s="196" t="s">
        <v>3696</v>
      </c>
      <c r="E1606" s="198"/>
      <c r="F1606" s="199">
        <f>IF(D1606 &lt;&gt; "",VLOOKUP(D1606,'Parâmetro - Portes e Uco'!$A$13:$E$54,3,0),"")</f>
        <v>518.75460047385241</v>
      </c>
      <c r="G1606" s="200">
        <v>3</v>
      </c>
      <c r="H1606" s="199">
        <f>VLOOKUP(G1606,'Parâmetro - Portes e Uco'!$B$19:$E$46,4,0)</f>
        <v>446.65</v>
      </c>
      <c r="I1606" s="196"/>
      <c r="J1606" s="202">
        <v>0</v>
      </c>
      <c r="K1606" s="202"/>
      <c r="L1606" s="203"/>
      <c r="M1606" s="204"/>
      <c r="N1606" s="199"/>
      <c r="O1606" s="201">
        <v>1</v>
      </c>
      <c r="P1606" s="199">
        <f>F1606*30%</f>
        <v>155.62638014215571</v>
      </c>
      <c r="Q1606" s="205">
        <f t="shared" si="110"/>
        <v>1121.030980616008</v>
      </c>
    </row>
    <row r="1607" spans="1:17" ht="45" x14ac:dyDescent="0.25">
      <c r="A1607" s="207" t="s">
        <v>4754</v>
      </c>
      <c r="B1607" s="196">
        <v>30804140</v>
      </c>
      <c r="C1607" s="197" t="s">
        <v>1277</v>
      </c>
      <c r="D1607" s="196" t="s">
        <v>3693</v>
      </c>
      <c r="E1607" s="198"/>
      <c r="F1607" s="199">
        <f>IF(D1607 &lt;&gt; "",VLOOKUP(D1607,'Parâmetro - Portes e Uco'!$A$13:$E$54,3,0),"")</f>
        <v>1435.3515705876223</v>
      </c>
      <c r="G1607" s="200">
        <v>5</v>
      </c>
      <c r="H1607" s="199">
        <f>VLOOKUP(G1607,'Parâmetro - Portes e Uco'!$B$19:$E$46,4,0)</f>
        <v>1021.47</v>
      </c>
      <c r="I1607" s="196"/>
      <c r="J1607" s="202">
        <v>0</v>
      </c>
      <c r="K1607" s="202"/>
      <c r="L1607" s="203"/>
      <c r="M1607" s="204"/>
      <c r="N1607" s="199"/>
      <c r="O1607" s="201">
        <v>2</v>
      </c>
      <c r="P1607" s="199">
        <f>(F1607*30%)+(F1607*20%)</f>
        <v>717.67578529381115</v>
      </c>
      <c r="Q1607" s="205">
        <f t="shared" si="110"/>
        <v>3174.4973558814336</v>
      </c>
    </row>
    <row r="1608" spans="1:17" ht="30" x14ac:dyDescent="0.25">
      <c r="A1608" s="207" t="s">
        <v>4754</v>
      </c>
      <c r="B1608" s="196">
        <v>30804159</v>
      </c>
      <c r="C1608" s="197" t="s">
        <v>1261</v>
      </c>
      <c r="D1608" s="196" t="s">
        <v>3701</v>
      </c>
      <c r="E1608" s="198"/>
      <c r="F1608" s="199">
        <f>IF(D1608 &lt;&gt; "",VLOOKUP(D1608,'Parâmetro - Portes e Uco'!$A$13:$E$54,3,0),"")</f>
        <v>1848.3277432146042</v>
      </c>
      <c r="G1608" s="200">
        <v>6</v>
      </c>
      <c r="H1608" s="199">
        <f>VLOOKUP(G1608,'Parâmetro - Portes e Uco'!$B$19:$E$46,4,0)</f>
        <v>1425.4</v>
      </c>
      <c r="I1608" s="196"/>
      <c r="J1608" s="202">
        <v>0</v>
      </c>
      <c r="K1608" s="202"/>
      <c r="L1608" s="203"/>
      <c r="M1608" s="204"/>
      <c r="N1608" s="199"/>
      <c r="O1608" s="201">
        <v>2</v>
      </c>
      <c r="P1608" s="199">
        <f>(F1608*30%)+(F1608*20%)</f>
        <v>924.1638716073021</v>
      </c>
      <c r="Q1608" s="205">
        <f t="shared" si="110"/>
        <v>4197.8916148219068</v>
      </c>
    </row>
    <row r="1609" spans="1:17" ht="30" x14ac:dyDescent="0.25">
      <c r="A1609" s="207" t="s">
        <v>4754</v>
      </c>
      <c r="B1609" s="196">
        <v>30804167</v>
      </c>
      <c r="C1609" s="197" t="s">
        <v>1263</v>
      </c>
      <c r="D1609" s="196" t="s">
        <v>3693</v>
      </c>
      <c r="E1609" s="198"/>
      <c r="F1609" s="199">
        <f>IF(D1609 &lt;&gt; "",VLOOKUP(D1609,'Parâmetro - Portes e Uco'!$A$13:$E$54,3,0),"")</f>
        <v>1435.3515705876223</v>
      </c>
      <c r="G1609" s="200">
        <v>5</v>
      </c>
      <c r="H1609" s="199">
        <f>VLOOKUP(G1609,'Parâmetro - Portes e Uco'!$B$19:$E$46,4,0)</f>
        <v>1021.47</v>
      </c>
      <c r="I1609" s="196"/>
      <c r="J1609" s="202">
        <v>0</v>
      </c>
      <c r="K1609" s="202"/>
      <c r="L1609" s="203"/>
      <c r="M1609" s="204"/>
      <c r="N1609" s="199"/>
      <c r="O1609" s="201">
        <v>2</v>
      </c>
      <c r="P1609" s="199">
        <f>(F1609*30%)+(F1609*20%)</f>
        <v>717.67578529381115</v>
      </c>
      <c r="Q1609" s="205">
        <f t="shared" si="110"/>
        <v>3174.4973558814336</v>
      </c>
    </row>
    <row r="1610" spans="1:17" x14ac:dyDescent="0.25">
      <c r="A1610" s="207" t="s">
        <v>4754</v>
      </c>
      <c r="B1610" s="196">
        <v>30804175</v>
      </c>
      <c r="C1610" s="197" t="s">
        <v>1265</v>
      </c>
      <c r="D1610" s="196" t="s">
        <v>3692</v>
      </c>
      <c r="E1610" s="198"/>
      <c r="F1610" s="199">
        <f>IF(D1610 &lt;&gt; "",VLOOKUP(D1610,'Parâmetro - Portes e Uco'!$A$13:$E$54,3,0),"")</f>
        <v>866.25202794687084</v>
      </c>
      <c r="G1610" s="200">
        <v>5</v>
      </c>
      <c r="H1610" s="199">
        <f>VLOOKUP(G1610,'Parâmetro - Portes e Uco'!$B$19:$E$46,4,0)</f>
        <v>1021.47</v>
      </c>
      <c r="I1610" s="196"/>
      <c r="J1610" s="202">
        <v>0</v>
      </c>
      <c r="K1610" s="202"/>
      <c r="L1610" s="203"/>
      <c r="M1610" s="204"/>
      <c r="N1610" s="199"/>
      <c r="O1610" s="201">
        <v>1</v>
      </c>
      <c r="P1610" s="199">
        <f>F1610*30%</f>
        <v>259.87560838406125</v>
      </c>
      <c r="Q1610" s="205">
        <f t="shared" si="110"/>
        <v>2147.5976363309319</v>
      </c>
    </row>
    <row r="1611" spans="1:17" x14ac:dyDescent="0.25">
      <c r="A1611" s="207" t="s">
        <v>4754</v>
      </c>
      <c r="B1611" s="196">
        <v>30804183</v>
      </c>
      <c r="C1611" s="197" t="s">
        <v>1267</v>
      </c>
      <c r="D1611" s="196" t="s">
        <v>3685</v>
      </c>
      <c r="E1611" s="198"/>
      <c r="F1611" s="199">
        <f>IF(D1611 &lt;&gt; "",VLOOKUP(D1611,'Parâmetro - Portes e Uco'!$A$13:$E$54,3,0),"")</f>
        <v>1233.8795226335199</v>
      </c>
      <c r="G1611" s="200">
        <v>5</v>
      </c>
      <c r="H1611" s="199">
        <f>VLOOKUP(G1611,'Parâmetro - Portes e Uco'!$B$19:$E$46,4,0)</f>
        <v>1021.47</v>
      </c>
      <c r="I1611" s="196"/>
      <c r="J1611" s="202">
        <v>0</v>
      </c>
      <c r="K1611" s="202"/>
      <c r="L1611" s="203"/>
      <c r="M1611" s="204"/>
      <c r="N1611" s="199"/>
      <c r="O1611" s="201">
        <v>1</v>
      </c>
      <c r="P1611" s="199">
        <f>F1611*30%</f>
        <v>370.16385679005595</v>
      </c>
      <c r="Q1611" s="205">
        <f t="shared" si="110"/>
        <v>2625.5133794235758</v>
      </c>
    </row>
    <row r="1612" spans="1:17" ht="45" x14ac:dyDescent="0.25">
      <c r="A1612" s="207" t="s">
        <v>4754</v>
      </c>
      <c r="B1612" s="196">
        <v>30804191</v>
      </c>
      <c r="C1612" s="197" t="s">
        <v>1272</v>
      </c>
      <c r="D1612" s="196" t="s">
        <v>3689</v>
      </c>
      <c r="E1612" s="198"/>
      <c r="F1612" s="199">
        <f>IF(D1612 &lt;&gt; "",VLOOKUP(D1612,'Parâmetro - Portes e Uco'!$A$13:$E$54,3,0),"")</f>
        <v>2027.969148532314</v>
      </c>
      <c r="G1612" s="200">
        <v>5</v>
      </c>
      <c r="H1612" s="199">
        <f>VLOOKUP(G1612,'Parâmetro - Portes e Uco'!$B$19:$E$46,4,0)</f>
        <v>1021.47</v>
      </c>
      <c r="I1612" s="196"/>
      <c r="J1612" s="202">
        <v>0</v>
      </c>
      <c r="K1612" s="202"/>
      <c r="L1612" s="203"/>
      <c r="M1612" s="204"/>
      <c r="N1612" s="199"/>
      <c r="O1612" s="201">
        <v>1</v>
      </c>
      <c r="P1612" s="199">
        <f>F1612*30%</f>
        <v>608.39074455969421</v>
      </c>
      <c r="Q1612" s="205">
        <f t="shared" si="110"/>
        <v>3657.8298930920082</v>
      </c>
    </row>
    <row r="1613" spans="1:17" x14ac:dyDescent="0.25">
      <c r="A1613" s="207" t="s">
        <v>4754</v>
      </c>
      <c r="B1613" s="196">
        <v>30804205</v>
      </c>
      <c r="C1613" s="197" t="s">
        <v>1275</v>
      </c>
      <c r="D1613" s="196" t="s">
        <v>3688</v>
      </c>
      <c r="E1613" s="198"/>
      <c r="F1613" s="199">
        <f>IF(D1613 &lt;&gt; "",VLOOKUP(D1613,'Parâmetro - Portes e Uco'!$A$13:$E$54,3,0),"")</f>
        <v>1024.0627906281875</v>
      </c>
      <c r="G1613" s="200">
        <v>5</v>
      </c>
      <c r="H1613" s="199">
        <f>VLOOKUP(G1613,'Parâmetro - Portes e Uco'!$B$19:$E$46,4,0)</f>
        <v>1021.47</v>
      </c>
      <c r="I1613" s="196"/>
      <c r="J1613" s="202">
        <v>0</v>
      </c>
      <c r="K1613" s="202"/>
      <c r="L1613" s="203"/>
      <c r="M1613" s="204"/>
      <c r="N1613" s="199"/>
      <c r="O1613" s="201">
        <v>1</v>
      </c>
      <c r="P1613" s="199">
        <f>F1613*30%</f>
        <v>307.21883718845623</v>
      </c>
      <c r="Q1613" s="205">
        <f t="shared" si="110"/>
        <v>2352.7516278166436</v>
      </c>
    </row>
    <row r="1614" spans="1:17" ht="45" x14ac:dyDescent="0.25">
      <c r="A1614" s="207" t="s">
        <v>4754</v>
      </c>
      <c r="B1614" s="196">
        <v>30804213</v>
      </c>
      <c r="C1614" s="197" t="s">
        <v>1278</v>
      </c>
      <c r="D1614" s="196" t="s">
        <v>3689</v>
      </c>
      <c r="E1614" s="198"/>
      <c r="F1614" s="199">
        <f>IF(D1614 &lt;&gt; "",VLOOKUP(D1614,'Parâmetro - Portes e Uco'!$A$13:$E$54,3,0),"")</f>
        <v>2027.969148532314</v>
      </c>
      <c r="G1614" s="200">
        <v>5</v>
      </c>
      <c r="H1614" s="199">
        <f>VLOOKUP(G1614,'Parâmetro - Portes e Uco'!$B$19:$E$46,4,0)</f>
        <v>1021.47</v>
      </c>
      <c r="I1614" s="196"/>
      <c r="J1614" s="202">
        <v>0</v>
      </c>
      <c r="K1614" s="202"/>
      <c r="L1614" s="203"/>
      <c r="M1614" s="204"/>
      <c r="N1614" s="199"/>
      <c r="O1614" s="201">
        <v>2</v>
      </c>
      <c r="P1614" s="199">
        <f>(F1614*30%)+(F1614*20%)</f>
        <v>1013.9845742661571</v>
      </c>
      <c r="Q1614" s="205">
        <f t="shared" si="110"/>
        <v>4063.4237227984713</v>
      </c>
    </row>
    <row r="1615" spans="1:17" x14ac:dyDescent="0.25">
      <c r="A1615" s="207" t="s">
        <v>4754</v>
      </c>
      <c r="B1615" s="224">
        <v>30805007</v>
      </c>
      <c r="C1615" s="316" t="s">
        <v>3844</v>
      </c>
      <c r="D1615" s="317"/>
      <c r="E1615" s="317"/>
      <c r="F1615" s="317"/>
      <c r="G1615" s="317"/>
      <c r="H1615" s="317"/>
      <c r="I1615" s="317"/>
      <c r="J1615" s="317"/>
      <c r="K1615" s="317"/>
      <c r="L1615" s="317"/>
      <c r="M1615" s="317"/>
      <c r="N1615" s="317"/>
      <c r="O1615" s="317"/>
      <c r="P1615" s="317"/>
      <c r="Q1615" s="318"/>
    </row>
    <row r="1616" spans="1:17" ht="30" x14ac:dyDescent="0.25">
      <c r="A1616" s="206"/>
      <c r="B1616" s="196">
        <v>30805015</v>
      </c>
      <c r="C1616" s="197" t="s">
        <v>1295</v>
      </c>
      <c r="D1616" s="196" t="s">
        <v>3683</v>
      </c>
      <c r="E1616" s="198"/>
      <c r="F1616" s="199">
        <f>IF(D1616 &lt;&gt; "",VLOOKUP(D1616,'Parâmetro - Portes e Uco'!$A$13:$E$54,3,0),"")</f>
        <v>908.21273779689443</v>
      </c>
      <c r="G1616" s="200">
        <v>5</v>
      </c>
      <c r="H1616" s="199">
        <f>VLOOKUP(G1616,'Parâmetro - Portes e Uco'!$B$19:$E$46,4,0)</f>
        <v>1021.47</v>
      </c>
      <c r="I1616" s="196"/>
      <c r="J1616" s="202">
        <v>0</v>
      </c>
      <c r="K1616" s="202"/>
      <c r="L1616" s="203"/>
      <c r="M1616" s="204"/>
      <c r="N1616" s="199"/>
      <c r="O1616" s="201">
        <v>1</v>
      </c>
      <c r="P1616" s="199">
        <f>F1616*30%</f>
        <v>272.46382133906832</v>
      </c>
      <c r="Q1616" s="205">
        <f t="shared" ref="Q1616:Q1639" si="111">F1616+H1616+K1616+N1616+P1616</f>
        <v>2202.1465591359629</v>
      </c>
    </row>
    <row r="1617" spans="1:17" ht="45" x14ac:dyDescent="0.25">
      <c r="A1617" s="207" t="s">
        <v>4754</v>
      </c>
      <c r="B1617" s="196">
        <v>30805023</v>
      </c>
      <c r="C1617" s="197" t="s">
        <v>1279</v>
      </c>
      <c r="D1617" s="196" t="s">
        <v>3671</v>
      </c>
      <c r="E1617" s="198"/>
      <c r="F1617" s="199">
        <f>IF(D1617 &lt;&gt; "",VLOOKUP(D1617,'Parâmetro - Portes e Uco'!$A$13:$E$54,3,0),"")</f>
        <v>407.94036013477069</v>
      </c>
      <c r="G1617" s="200">
        <v>2</v>
      </c>
      <c r="H1617" s="199">
        <f>VLOOKUP(G1617,'Parâmetro - Portes e Uco'!$B$19:$E$46,4,0)</f>
        <v>303.45</v>
      </c>
      <c r="I1617" s="196"/>
      <c r="J1617" s="202">
        <v>0</v>
      </c>
      <c r="K1617" s="202"/>
      <c r="L1617" s="203"/>
      <c r="M1617" s="204"/>
      <c r="N1617" s="199"/>
      <c r="O1617" s="201">
        <v>1</v>
      </c>
      <c r="P1617" s="199">
        <f>F1617*30%</f>
        <v>122.38210804043121</v>
      </c>
      <c r="Q1617" s="205">
        <f t="shared" si="111"/>
        <v>833.77246817520177</v>
      </c>
    </row>
    <row r="1618" spans="1:17" ht="45" x14ac:dyDescent="0.25">
      <c r="A1618" s="207" t="s">
        <v>4754</v>
      </c>
      <c r="B1618" s="196">
        <v>30805031</v>
      </c>
      <c r="C1618" s="197" t="s">
        <v>1280</v>
      </c>
      <c r="D1618" s="196" t="s">
        <v>3686</v>
      </c>
      <c r="E1618" s="198"/>
      <c r="F1618" s="199">
        <f>IF(D1618 &lt;&gt; "",VLOOKUP(D1618,'Parâmetro - Portes e Uco'!$A$13:$E$54,3,0),"")</f>
        <v>471.73171262118711</v>
      </c>
      <c r="G1618" s="200">
        <v>3</v>
      </c>
      <c r="H1618" s="199">
        <f>VLOOKUP(G1618,'Parâmetro - Portes e Uco'!$B$19:$E$46,4,0)</f>
        <v>446.65</v>
      </c>
      <c r="I1618" s="196"/>
      <c r="J1618" s="202">
        <v>0</v>
      </c>
      <c r="K1618" s="202"/>
      <c r="L1618" s="203"/>
      <c r="M1618" s="204"/>
      <c r="N1618" s="199"/>
      <c r="O1618" s="201">
        <v>1</v>
      </c>
      <c r="P1618" s="199">
        <f>F1618*30%</f>
        <v>141.51951378635613</v>
      </c>
      <c r="Q1618" s="205">
        <f t="shared" si="111"/>
        <v>1059.9012264075432</v>
      </c>
    </row>
    <row r="1619" spans="1:17" ht="45" x14ac:dyDescent="0.25">
      <c r="A1619" s="207" t="s">
        <v>4754</v>
      </c>
      <c r="B1619" s="196">
        <v>30805040</v>
      </c>
      <c r="C1619" s="197" t="s">
        <v>1282</v>
      </c>
      <c r="D1619" s="196" t="s">
        <v>3701</v>
      </c>
      <c r="E1619" s="198"/>
      <c r="F1619" s="199">
        <f>IF(D1619 &lt;&gt; "",VLOOKUP(D1619,'Parâmetro - Portes e Uco'!$A$13:$E$54,3,0),"")</f>
        <v>1848.3277432146042</v>
      </c>
      <c r="G1619" s="200">
        <v>6</v>
      </c>
      <c r="H1619" s="199">
        <f>VLOOKUP(G1619,'Parâmetro - Portes e Uco'!$B$19:$E$46,4,0)</f>
        <v>1425.4</v>
      </c>
      <c r="I1619" s="196"/>
      <c r="J1619" s="202">
        <v>0</v>
      </c>
      <c r="K1619" s="202"/>
      <c r="L1619" s="203"/>
      <c r="M1619" s="204"/>
      <c r="N1619" s="199"/>
      <c r="O1619" s="201">
        <v>2</v>
      </c>
      <c r="P1619" s="199">
        <f>(F1619*30%)+(F1619*20%)</f>
        <v>924.1638716073021</v>
      </c>
      <c r="Q1619" s="205">
        <f t="shared" si="111"/>
        <v>4197.8916148219068</v>
      </c>
    </row>
    <row r="1620" spans="1:17" ht="60" x14ac:dyDescent="0.25">
      <c r="A1620" s="207" t="s">
        <v>4754</v>
      </c>
      <c r="B1620" s="196">
        <v>30805074</v>
      </c>
      <c r="C1620" s="197" t="s">
        <v>1284</v>
      </c>
      <c r="D1620" s="196" t="s">
        <v>3693</v>
      </c>
      <c r="E1620" s="198"/>
      <c r="F1620" s="199">
        <f>IF(D1620 &lt;&gt; "",VLOOKUP(D1620,'Parâmetro - Portes e Uco'!$A$13:$E$54,3,0),"")</f>
        <v>1435.3515705876223</v>
      </c>
      <c r="G1620" s="200">
        <v>5</v>
      </c>
      <c r="H1620" s="199">
        <f>VLOOKUP(G1620,'Parâmetro - Portes e Uco'!$B$19:$E$46,4,0)</f>
        <v>1021.47</v>
      </c>
      <c r="I1620" s="196"/>
      <c r="J1620" s="202">
        <v>0</v>
      </c>
      <c r="K1620" s="202"/>
      <c r="L1620" s="203"/>
      <c r="M1620" s="204"/>
      <c r="N1620" s="199"/>
      <c r="O1620" s="201">
        <v>2</v>
      </c>
      <c r="P1620" s="199">
        <f>(F1620*30%)+(F1620*20%)</f>
        <v>717.67578529381115</v>
      </c>
      <c r="Q1620" s="205">
        <f t="shared" si="111"/>
        <v>3174.4973558814336</v>
      </c>
    </row>
    <row r="1621" spans="1:17" ht="30" x14ac:dyDescent="0.25">
      <c r="A1621" s="207" t="s">
        <v>4754</v>
      </c>
      <c r="B1621" s="196">
        <v>30805082</v>
      </c>
      <c r="C1621" s="197" t="s">
        <v>1285</v>
      </c>
      <c r="D1621" s="196" t="s">
        <v>3693</v>
      </c>
      <c r="E1621" s="198"/>
      <c r="F1621" s="199">
        <f>IF(D1621 &lt;&gt; "",VLOOKUP(D1621,'Parâmetro - Portes e Uco'!$A$13:$E$54,3,0),"")</f>
        <v>1435.3515705876223</v>
      </c>
      <c r="G1621" s="200">
        <v>4</v>
      </c>
      <c r="H1621" s="199">
        <f>VLOOKUP(G1621,'Parâmetro - Portes e Uco'!$B$19:$E$46,4,0)</f>
        <v>660.37</v>
      </c>
      <c r="I1621" s="196"/>
      <c r="J1621" s="202">
        <v>0</v>
      </c>
      <c r="K1621" s="202"/>
      <c r="L1621" s="203"/>
      <c r="M1621" s="204"/>
      <c r="N1621" s="199"/>
      <c r="O1621" s="201">
        <v>2</v>
      </c>
      <c r="P1621" s="199">
        <f>(F1621*30%)+(F1621*20%)</f>
        <v>717.67578529381115</v>
      </c>
      <c r="Q1621" s="205">
        <f t="shared" si="111"/>
        <v>2813.3973558814337</v>
      </c>
    </row>
    <row r="1622" spans="1:17" ht="30" x14ac:dyDescent="0.25">
      <c r="A1622" s="207" t="s">
        <v>4754</v>
      </c>
      <c r="B1622" s="196">
        <v>30805090</v>
      </c>
      <c r="C1622" s="197" t="s">
        <v>1286</v>
      </c>
      <c r="D1622" s="196" t="s">
        <v>3694</v>
      </c>
      <c r="E1622" s="198"/>
      <c r="F1622" s="199">
        <f>IF(D1622 &lt;&gt; "",VLOOKUP(D1622,'Parâmetro - Portes e Uco'!$A$13:$E$54,3,0),"")</f>
        <v>1324.5505130037554</v>
      </c>
      <c r="G1622" s="200">
        <v>6</v>
      </c>
      <c r="H1622" s="199">
        <f>VLOOKUP(G1622,'Parâmetro - Portes e Uco'!$B$19:$E$46,4,0)</f>
        <v>1425.4</v>
      </c>
      <c r="I1622" s="196"/>
      <c r="J1622" s="202">
        <v>0</v>
      </c>
      <c r="K1622" s="202"/>
      <c r="L1622" s="203"/>
      <c r="M1622" s="204"/>
      <c r="N1622" s="199"/>
      <c r="O1622" s="201">
        <v>2</v>
      </c>
      <c r="P1622" s="199">
        <f>(F1622*30%)+(F1622*20%)</f>
        <v>662.27525650187772</v>
      </c>
      <c r="Q1622" s="205">
        <f t="shared" si="111"/>
        <v>3412.2257695056333</v>
      </c>
    </row>
    <row r="1623" spans="1:17" ht="30" x14ac:dyDescent="0.25">
      <c r="A1623" s="207" t="s">
        <v>4754</v>
      </c>
      <c r="B1623" s="196">
        <v>30805104</v>
      </c>
      <c r="C1623" s="197" t="s">
        <v>1288</v>
      </c>
      <c r="D1623" s="196" t="s">
        <v>3684</v>
      </c>
      <c r="E1623" s="198"/>
      <c r="F1623" s="199">
        <f>IF(D1623 &lt;&gt; "",VLOOKUP(D1623,'Parâmetro - Portes e Uco'!$A$13:$E$54,3,0),"")</f>
        <v>963.60667521122014</v>
      </c>
      <c r="G1623" s="200">
        <v>4</v>
      </c>
      <c r="H1623" s="199">
        <f>VLOOKUP(G1623,'Parâmetro - Portes e Uco'!$B$19:$E$46,4,0)</f>
        <v>660.37</v>
      </c>
      <c r="I1623" s="196"/>
      <c r="J1623" s="202">
        <v>0</v>
      </c>
      <c r="K1623" s="202"/>
      <c r="L1623" s="203"/>
      <c r="M1623" s="204"/>
      <c r="N1623" s="199"/>
      <c r="O1623" s="201">
        <v>1</v>
      </c>
      <c r="P1623" s="199">
        <f>F1623*30%</f>
        <v>289.08200256336602</v>
      </c>
      <c r="Q1623" s="205">
        <f t="shared" si="111"/>
        <v>1913.0586777745862</v>
      </c>
    </row>
    <row r="1624" spans="1:17" ht="45" x14ac:dyDescent="0.25">
      <c r="A1624" s="207" t="s">
        <v>4754</v>
      </c>
      <c r="B1624" s="196">
        <v>30805112</v>
      </c>
      <c r="C1624" s="197" t="s">
        <v>1290</v>
      </c>
      <c r="D1624" s="196" t="s">
        <v>3687</v>
      </c>
      <c r="E1624" s="198"/>
      <c r="F1624" s="199">
        <f>IF(D1624 &lt;&gt; "",VLOOKUP(D1624,'Parâmetro - Portes e Uco'!$A$13:$E$54,3,0),"")</f>
        <v>1119.7564107354196</v>
      </c>
      <c r="G1624" s="200">
        <v>4</v>
      </c>
      <c r="H1624" s="199">
        <f>VLOOKUP(G1624,'Parâmetro - Portes e Uco'!$B$19:$E$46,4,0)</f>
        <v>660.37</v>
      </c>
      <c r="I1624" s="196"/>
      <c r="J1624" s="202">
        <v>0</v>
      </c>
      <c r="K1624" s="202"/>
      <c r="L1624" s="203"/>
      <c r="M1624" s="204"/>
      <c r="N1624" s="199"/>
      <c r="O1624" s="201">
        <v>1</v>
      </c>
      <c r="P1624" s="199">
        <f>F1624*30%</f>
        <v>335.92692322062589</v>
      </c>
      <c r="Q1624" s="205">
        <f t="shared" si="111"/>
        <v>2116.0533339560452</v>
      </c>
    </row>
    <row r="1625" spans="1:17" ht="45" x14ac:dyDescent="0.25">
      <c r="A1625" s="207" t="s">
        <v>4754</v>
      </c>
      <c r="B1625" s="196">
        <v>30805120</v>
      </c>
      <c r="C1625" s="197" t="s">
        <v>1291</v>
      </c>
      <c r="D1625" s="196" t="s">
        <v>3687</v>
      </c>
      <c r="E1625" s="198"/>
      <c r="F1625" s="199">
        <f>IF(D1625 &lt;&gt; "",VLOOKUP(D1625,'Parâmetro - Portes e Uco'!$A$13:$E$54,3,0),"")</f>
        <v>1119.7564107354196</v>
      </c>
      <c r="G1625" s="200">
        <v>5</v>
      </c>
      <c r="H1625" s="199">
        <f>VLOOKUP(G1625,'Parâmetro - Portes e Uco'!$B$19:$E$46,4,0)</f>
        <v>1021.47</v>
      </c>
      <c r="I1625" s="196"/>
      <c r="J1625" s="202">
        <v>0</v>
      </c>
      <c r="K1625" s="202"/>
      <c r="L1625" s="203"/>
      <c r="M1625" s="204"/>
      <c r="N1625" s="199"/>
      <c r="O1625" s="201">
        <v>1</v>
      </c>
      <c r="P1625" s="199">
        <f>F1625*30%</f>
        <v>335.92692322062589</v>
      </c>
      <c r="Q1625" s="205">
        <f t="shared" si="111"/>
        <v>2477.1533339560456</v>
      </c>
    </row>
    <row r="1626" spans="1:17" ht="60" x14ac:dyDescent="0.25">
      <c r="A1626" s="207" t="s">
        <v>4754</v>
      </c>
      <c r="B1626" s="196">
        <v>30805139</v>
      </c>
      <c r="C1626" s="197" t="s">
        <v>1293</v>
      </c>
      <c r="D1626" s="196" t="s">
        <v>3697</v>
      </c>
      <c r="E1626" s="198"/>
      <c r="F1626" s="199">
        <f>IF(D1626 &lt;&gt; "",VLOOKUP(D1626,'Parâmetro - Portes e Uco'!$A$13:$E$54,3,0),"")</f>
        <v>1593.1491505137235</v>
      </c>
      <c r="G1626" s="200">
        <v>6</v>
      </c>
      <c r="H1626" s="199">
        <f>VLOOKUP(G1626,'Parâmetro - Portes e Uco'!$B$19:$E$46,4,0)</f>
        <v>1425.4</v>
      </c>
      <c r="I1626" s="196"/>
      <c r="J1626" s="202">
        <v>0</v>
      </c>
      <c r="K1626" s="202"/>
      <c r="L1626" s="203"/>
      <c r="M1626" s="204"/>
      <c r="N1626" s="199"/>
      <c r="O1626" s="201">
        <v>1</v>
      </c>
      <c r="P1626" s="199">
        <f>F1626*30%</f>
        <v>477.94474515411702</v>
      </c>
      <c r="Q1626" s="205">
        <f t="shared" si="111"/>
        <v>3496.4938956678402</v>
      </c>
    </row>
    <row r="1627" spans="1:17" ht="30" x14ac:dyDescent="0.25">
      <c r="A1627" s="207" t="s">
        <v>4754</v>
      </c>
      <c r="B1627" s="196">
        <v>30805147</v>
      </c>
      <c r="C1627" s="197" t="s">
        <v>1296</v>
      </c>
      <c r="D1627" s="196" t="s">
        <v>3701</v>
      </c>
      <c r="E1627" s="198"/>
      <c r="F1627" s="199">
        <f>IF(D1627 &lt;&gt; "",VLOOKUP(D1627,'Parâmetro - Portes e Uco'!$A$13:$E$54,3,0),"")</f>
        <v>1848.3277432146042</v>
      </c>
      <c r="G1627" s="200">
        <v>6</v>
      </c>
      <c r="H1627" s="199">
        <f>VLOOKUP(G1627,'Parâmetro - Portes e Uco'!$B$19:$E$46,4,0)</f>
        <v>1425.4</v>
      </c>
      <c r="I1627" s="196"/>
      <c r="J1627" s="202">
        <v>0</v>
      </c>
      <c r="K1627" s="202"/>
      <c r="L1627" s="203"/>
      <c r="M1627" s="204"/>
      <c r="N1627" s="199"/>
      <c r="O1627" s="201">
        <v>2</v>
      </c>
      <c r="P1627" s="199">
        <f>(F1627*30%)+(F1627*20%)</f>
        <v>924.1638716073021</v>
      </c>
      <c r="Q1627" s="205">
        <f t="shared" si="111"/>
        <v>4197.8916148219068</v>
      </c>
    </row>
    <row r="1628" spans="1:17" ht="30" x14ac:dyDescent="0.25">
      <c r="A1628" s="207" t="s">
        <v>4754</v>
      </c>
      <c r="B1628" s="196">
        <v>30805155</v>
      </c>
      <c r="C1628" s="197" t="s">
        <v>1299</v>
      </c>
      <c r="D1628" s="196" t="s">
        <v>3695</v>
      </c>
      <c r="E1628" s="198"/>
      <c r="F1628" s="199">
        <f>IF(D1628 &lt;&gt; "",VLOOKUP(D1628,'Parâmetro - Portes e Uco'!$A$13:$E$54,3,0),"")</f>
        <v>1685.4943507962917</v>
      </c>
      <c r="G1628" s="200">
        <v>5</v>
      </c>
      <c r="H1628" s="199">
        <f>VLOOKUP(G1628,'Parâmetro - Portes e Uco'!$B$19:$E$46,4,0)</f>
        <v>1021.47</v>
      </c>
      <c r="I1628" s="196"/>
      <c r="J1628" s="202">
        <v>0</v>
      </c>
      <c r="K1628" s="202"/>
      <c r="L1628" s="203"/>
      <c r="M1628" s="204"/>
      <c r="N1628" s="199"/>
      <c r="O1628" s="201">
        <v>2</v>
      </c>
      <c r="P1628" s="199">
        <f>(F1628*30%)+(F1628*20%)</f>
        <v>842.74717539814583</v>
      </c>
      <c r="Q1628" s="205">
        <f t="shared" si="111"/>
        <v>3549.7115261944377</v>
      </c>
    </row>
    <row r="1629" spans="1:17" ht="45" x14ac:dyDescent="0.25">
      <c r="A1629" s="207" t="s">
        <v>4754</v>
      </c>
      <c r="B1629" s="196">
        <v>30805163</v>
      </c>
      <c r="C1629" s="197" t="s">
        <v>1301</v>
      </c>
      <c r="D1629" s="196" t="s">
        <v>3689</v>
      </c>
      <c r="E1629" s="198"/>
      <c r="F1629" s="199">
        <f>IF(D1629 &lt;&gt; "",VLOOKUP(D1629,'Parâmetro - Portes e Uco'!$A$13:$E$54,3,0),"")</f>
        <v>2027.969148532314</v>
      </c>
      <c r="G1629" s="200">
        <v>6</v>
      </c>
      <c r="H1629" s="199">
        <f>VLOOKUP(G1629,'Parâmetro - Portes e Uco'!$B$19:$E$46,4,0)</f>
        <v>1425.4</v>
      </c>
      <c r="I1629" s="196"/>
      <c r="J1629" s="202">
        <v>0</v>
      </c>
      <c r="K1629" s="202"/>
      <c r="L1629" s="203"/>
      <c r="M1629" s="204"/>
      <c r="N1629" s="199"/>
      <c r="O1629" s="201">
        <v>2</v>
      </c>
      <c r="P1629" s="199">
        <f>(F1629*30%)+(F1629*20%)</f>
        <v>1013.9845742661571</v>
      </c>
      <c r="Q1629" s="205">
        <f t="shared" si="111"/>
        <v>4467.3537227984716</v>
      </c>
    </row>
    <row r="1630" spans="1:17" ht="45" x14ac:dyDescent="0.25">
      <c r="A1630" s="207" t="s">
        <v>4754</v>
      </c>
      <c r="B1630" s="196">
        <v>30805171</v>
      </c>
      <c r="C1630" s="197" t="s">
        <v>1302</v>
      </c>
      <c r="D1630" s="196" t="s">
        <v>3693</v>
      </c>
      <c r="E1630" s="198"/>
      <c r="F1630" s="199">
        <f>IF(D1630 &lt;&gt; "",VLOOKUP(D1630,'Parâmetro - Portes e Uco'!$A$13:$E$54,3,0),"")</f>
        <v>1435.3515705876223</v>
      </c>
      <c r="G1630" s="200">
        <v>4</v>
      </c>
      <c r="H1630" s="199">
        <f>VLOOKUP(G1630,'Parâmetro - Portes e Uco'!$B$19:$E$46,4,0)</f>
        <v>660.37</v>
      </c>
      <c r="I1630" s="196"/>
      <c r="J1630" s="202">
        <v>0</v>
      </c>
      <c r="K1630" s="202"/>
      <c r="L1630" s="203"/>
      <c r="M1630" s="204"/>
      <c r="N1630" s="199"/>
      <c r="O1630" s="201">
        <v>2</v>
      </c>
      <c r="P1630" s="199">
        <f>(F1630*30%)+(F1630*20%)</f>
        <v>717.67578529381115</v>
      </c>
      <c r="Q1630" s="205">
        <f t="shared" si="111"/>
        <v>2813.3973558814337</v>
      </c>
    </row>
    <row r="1631" spans="1:17" ht="30" x14ac:dyDescent="0.25">
      <c r="A1631" s="207" t="s">
        <v>4754</v>
      </c>
      <c r="B1631" s="196">
        <v>30805180</v>
      </c>
      <c r="C1631" s="197" t="s">
        <v>1281</v>
      </c>
      <c r="D1631" s="196" t="s">
        <v>3679</v>
      </c>
      <c r="E1631" s="198"/>
      <c r="F1631" s="199">
        <f>IF(D1631 &lt;&gt; "",VLOOKUP(D1631,'Parâmetro - Portes e Uco'!$A$13:$E$54,3,0),"")</f>
        <v>612.76082791353724</v>
      </c>
      <c r="G1631" s="200">
        <v>4</v>
      </c>
      <c r="H1631" s="199">
        <f>VLOOKUP(G1631,'Parâmetro - Portes e Uco'!$B$19:$E$46,4,0)</f>
        <v>660.37</v>
      </c>
      <c r="I1631" s="196"/>
      <c r="J1631" s="202">
        <v>0</v>
      </c>
      <c r="K1631" s="202"/>
      <c r="L1631" s="203"/>
      <c r="M1631" s="204"/>
      <c r="N1631" s="199"/>
      <c r="O1631" s="201">
        <v>1</v>
      </c>
      <c r="P1631" s="199">
        <f>F1631*30%</f>
        <v>183.82824837406116</v>
      </c>
      <c r="Q1631" s="205">
        <f t="shared" si="111"/>
        <v>1456.9590762875985</v>
      </c>
    </row>
    <row r="1632" spans="1:17" ht="60" x14ac:dyDescent="0.25">
      <c r="A1632" s="207" t="s">
        <v>4754</v>
      </c>
      <c r="B1632" s="196">
        <v>30805198</v>
      </c>
      <c r="C1632" s="197" t="s">
        <v>1283</v>
      </c>
      <c r="D1632" s="196" t="s">
        <v>3698</v>
      </c>
      <c r="E1632" s="198"/>
      <c r="F1632" s="199">
        <f>IF(D1632 &lt;&gt; "",VLOOKUP(D1632,'Parâmetro - Portes e Uco'!$A$13:$E$54,3,0),"")</f>
        <v>2259.6297059292551</v>
      </c>
      <c r="G1632" s="200">
        <v>6</v>
      </c>
      <c r="H1632" s="199">
        <f>VLOOKUP(G1632,'Parâmetro - Portes e Uco'!$B$19:$E$46,4,0)</f>
        <v>1425.4</v>
      </c>
      <c r="I1632" s="196"/>
      <c r="J1632" s="202">
        <v>0</v>
      </c>
      <c r="K1632" s="202"/>
      <c r="L1632" s="203"/>
      <c r="M1632" s="204"/>
      <c r="N1632" s="199"/>
      <c r="O1632" s="201">
        <v>1</v>
      </c>
      <c r="P1632" s="199">
        <f>F1632*30%</f>
        <v>677.88891177877656</v>
      </c>
      <c r="Q1632" s="205">
        <f t="shared" si="111"/>
        <v>4362.9186177080319</v>
      </c>
    </row>
    <row r="1633" spans="1:17" ht="30" x14ac:dyDescent="0.25">
      <c r="A1633" s="207" t="s">
        <v>4754</v>
      </c>
      <c r="B1633" s="196">
        <v>30805228</v>
      </c>
      <c r="C1633" s="197" t="s">
        <v>1287</v>
      </c>
      <c r="D1633" s="196" t="s">
        <v>3701</v>
      </c>
      <c r="E1633" s="198"/>
      <c r="F1633" s="199">
        <f>IF(D1633 &lt;&gt; "",VLOOKUP(D1633,'Parâmetro - Portes e Uco'!$A$13:$E$54,3,0),"")</f>
        <v>1848.3277432146042</v>
      </c>
      <c r="G1633" s="200">
        <v>6</v>
      </c>
      <c r="H1633" s="199">
        <f>VLOOKUP(G1633,'Parâmetro - Portes e Uco'!$B$19:$E$46,4,0)</f>
        <v>1425.4</v>
      </c>
      <c r="I1633" s="196"/>
      <c r="J1633" s="202">
        <v>0</v>
      </c>
      <c r="K1633" s="202"/>
      <c r="L1633" s="203"/>
      <c r="M1633" s="204"/>
      <c r="N1633" s="199"/>
      <c r="O1633" s="201">
        <v>2</v>
      </c>
      <c r="P1633" s="199">
        <f>(F1633*30%)+(F1633*20%)</f>
        <v>924.1638716073021</v>
      </c>
      <c r="Q1633" s="205">
        <f t="shared" si="111"/>
        <v>4197.8916148219068</v>
      </c>
    </row>
    <row r="1634" spans="1:17" ht="30" x14ac:dyDescent="0.25">
      <c r="A1634" s="207" t="s">
        <v>4754</v>
      </c>
      <c r="B1634" s="196">
        <v>30805236</v>
      </c>
      <c r="C1634" s="197" t="s">
        <v>1289</v>
      </c>
      <c r="D1634" s="196" t="s">
        <v>3694</v>
      </c>
      <c r="E1634" s="198"/>
      <c r="F1634" s="199">
        <f>IF(D1634 &lt;&gt; "",VLOOKUP(D1634,'Parâmetro - Portes e Uco'!$A$13:$E$54,3,0),"")</f>
        <v>1324.5505130037554</v>
      </c>
      <c r="G1634" s="200">
        <v>5</v>
      </c>
      <c r="H1634" s="199">
        <f>VLOOKUP(G1634,'Parâmetro - Portes e Uco'!$B$19:$E$46,4,0)</f>
        <v>1021.47</v>
      </c>
      <c r="I1634" s="196"/>
      <c r="J1634" s="202">
        <v>0</v>
      </c>
      <c r="K1634" s="202"/>
      <c r="L1634" s="203"/>
      <c r="M1634" s="204"/>
      <c r="N1634" s="199"/>
      <c r="O1634" s="201">
        <v>1</v>
      </c>
      <c r="P1634" s="199">
        <f>F1634*30%</f>
        <v>397.36515390112663</v>
      </c>
      <c r="Q1634" s="205">
        <f t="shared" si="111"/>
        <v>2743.3856669048823</v>
      </c>
    </row>
    <row r="1635" spans="1:17" ht="45" x14ac:dyDescent="0.25">
      <c r="A1635" s="207" t="s">
        <v>4754</v>
      </c>
      <c r="B1635" s="196">
        <v>30805244</v>
      </c>
      <c r="C1635" s="197" t="s">
        <v>1292</v>
      </c>
      <c r="D1635" s="196" t="s">
        <v>3697</v>
      </c>
      <c r="E1635" s="198"/>
      <c r="F1635" s="199">
        <f>IF(D1635 &lt;&gt; "",VLOOKUP(D1635,'Parâmetro - Portes e Uco'!$A$13:$E$54,3,0),"")</f>
        <v>1593.1491505137235</v>
      </c>
      <c r="G1635" s="200">
        <v>5</v>
      </c>
      <c r="H1635" s="199">
        <f>VLOOKUP(G1635,'Parâmetro - Portes e Uco'!$B$19:$E$46,4,0)</f>
        <v>1021.47</v>
      </c>
      <c r="I1635" s="196"/>
      <c r="J1635" s="202">
        <v>0</v>
      </c>
      <c r="K1635" s="202"/>
      <c r="L1635" s="203"/>
      <c r="M1635" s="204"/>
      <c r="N1635" s="199"/>
      <c r="O1635" s="201">
        <v>1</v>
      </c>
      <c r="P1635" s="199">
        <f>F1635*30%</f>
        <v>477.94474515411702</v>
      </c>
      <c r="Q1635" s="205">
        <f t="shared" si="111"/>
        <v>3092.5638956678404</v>
      </c>
    </row>
    <row r="1636" spans="1:17" ht="45" x14ac:dyDescent="0.25">
      <c r="A1636" s="207" t="s">
        <v>4754</v>
      </c>
      <c r="B1636" s="196">
        <v>30805252</v>
      </c>
      <c r="C1636" s="197" t="s">
        <v>1294</v>
      </c>
      <c r="D1636" s="196" t="s">
        <v>3689</v>
      </c>
      <c r="E1636" s="198"/>
      <c r="F1636" s="199">
        <f>IF(D1636 &lt;&gt; "",VLOOKUP(D1636,'Parâmetro - Portes e Uco'!$A$13:$E$54,3,0),"")</f>
        <v>2027.969148532314</v>
      </c>
      <c r="G1636" s="200">
        <v>6</v>
      </c>
      <c r="H1636" s="199">
        <f>VLOOKUP(G1636,'Parâmetro - Portes e Uco'!$B$19:$E$46,4,0)</f>
        <v>1425.4</v>
      </c>
      <c r="I1636" s="196"/>
      <c r="J1636" s="202">
        <v>0</v>
      </c>
      <c r="K1636" s="202"/>
      <c r="L1636" s="203"/>
      <c r="M1636" s="204"/>
      <c r="N1636" s="199"/>
      <c r="O1636" s="201">
        <v>1</v>
      </c>
      <c r="P1636" s="199">
        <f>F1636*30%</f>
        <v>608.39074455969421</v>
      </c>
      <c r="Q1636" s="205">
        <f t="shared" si="111"/>
        <v>4061.7598930920085</v>
      </c>
    </row>
    <row r="1637" spans="1:17" ht="30" x14ac:dyDescent="0.25">
      <c r="A1637" s="207" t="s">
        <v>4754</v>
      </c>
      <c r="B1637" s="196">
        <v>30805260</v>
      </c>
      <c r="C1637" s="197" t="s">
        <v>1297</v>
      </c>
      <c r="D1637" s="196" t="s">
        <v>3702</v>
      </c>
      <c r="E1637" s="198"/>
      <c r="F1637" s="199">
        <f>IF(D1637 &lt;&gt; "",VLOOKUP(D1637,'Parâmetro - Portes e Uco'!$A$13:$E$54,3,0),"")</f>
        <v>2768.286315908254</v>
      </c>
      <c r="G1637" s="200">
        <v>7</v>
      </c>
      <c r="H1637" s="199">
        <f>VLOOKUP(G1637,'Parâmetro - Portes e Uco'!$B$19:$E$46,4,0)</f>
        <v>2028.04</v>
      </c>
      <c r="I1637" s="196"/>
      <c r="J1637" s="202">
        <v>0</v>
      </c>
      <c r="K1637" s="202"/>
      <c r="L1637" s="203"/>
      <c r="M1637" s="204"/>
      <c r="N1637" s="199"/>
      <c r="O1637" s="201">
        <v>2</v>
      </c>
      <c r="P1637" s="199">
        <f>(F1637*30%)+(F1637*20%)</f>
        <v>1384.143157954127</v>
      </c>
      <c r="Q1637" s="205">
        <f t="shared" si="111"/>
        <v>6180.4694738623812</v>
      </c>
    </row>
    <row r="1638" spans="1:17" x14ac:dyDescent="0.25">
      <c r="A1638" s="207" t="s">
        <v>4754</v>
      </c>
      <c r="B1638" s="196">
        <v>30805279</v>
      </c>
      <c r="C1638" s="197" t="s">
        <v>1300</v>
      </c>
      <c r="D1638" s="196" t="s">
        <v>3698</v>
      </c>
      <c r="E1638" s="198"/>
      <c r="F1638" s="199">
        <f>IF(D1638 &lt;&gt; "",VLOOKUP(D1638,'Parâmetro - Portes e Uco'!$A$13:$E$54,3,0),"")</f>
        <v>2259.6297059292551</v>
      </c>
      <c r="G1638" s="200">
        <v>6</v>
      </c>
      <c r="H1638" s="199">
        <f>VLOOKUP(G1638,'Parâmetro - Portes e Uco'!$B$19:$E$46,4,0)</f>
        <v>1425.4</v>
      </c>
      <c r="I1638" s="196"/>
      <c r="J1638" s="202">
        <v>0</v>
      </c>
      <c r="K1638" s="202"/>
      <c r="L1638" s="203"/>
      <c r="M1638" s="204"/>
      <c r="N1638" s="199"/>
      <c r="O1638" s="201">
        <v>2</v>
      </c>
      <c r="P1638" s="199">
        <f>(F1638*30%)+(F1638*20%)</f>
        <v>1129.8148529646276</v>
      </c>
      <c r="Q1638" s="205">
        <f t="shared" si="111"/>
        <v>4814.844558893883</v>
      </c>
    </row>
    <row r="1639" spans="1:17" ht="30" x14ac:dyDescent="0.25">
      <c r="A1639" s="207" t="s">
        <v>4754</v>
      </c>
      <c r="B1639" s="196">
        <v>30805295</v>
      </c>
      <c r="C1639" s="197" t="s">
        <v>1298</v>
      </c>
      <c r="D1639" s="196" t="s">
        <v>3687</v>
      </c>
      <c r="E1639" s="198"/>
      <c r="F1639" s="199">
        <f>IF(D1639 &lt;&gt; "",VLOOKUP(D1639,'Parâmetro - Portes e Uco'!$A$13:$E$54,3,0),"")</f>
        <v>1119.7564107354196</v>
      </c>
      <c r="G1639" s="200">
        <v>4</v>
      </c>
      <c r="H1639" s="199">
        <f>VLOOKUP(G1639,'Parâmetro - Portes e Uco'!$B$19:$E$46,4,0)</f>
        <v>660.37</v>
      </c>
      <c r="I1639" s="196"/>
      <c r="J1639" s="202">
        <v>0</v>
      </c>
      <c r="K1639" s="202"/>
      <c r="L1639" s="203"/>
      <c r="M1639" s="204"/>
      <c r="N1639" s="199"/>
      <c r="O1639" s="201">
        <v>2</v>
      </c>
      <c r="P1639" s="199">
        <f>(F1639*30%)+(F1639*20%)</f>
        <v>559.87820536770982</v>
      </c>
      <c r="Q1639" s="205">
        <f t="shared" si="111"/>
        <v>2340.0046161031296</v>
      </c>
    </row>
    <row r="1640" spans="1:17" x14ac:dyDescent="0.25">
      <c r="A1640" s="207" t="s">
        <v>4754</v>
      </c>
      <c r="B1640" s="224">
        <v>30806003</v>
      </c>
      <c r="C1640" s="316" t="s">
        <v>3845</v>
      </c>
      <c r="D1640" s="317"/>
      <c r="E1640" s="317"/>
      <c r="F1640" s="317"/>
      <c r="G1640" s="317"/>
      <c r="H1640" s="317"/>
      <c r="I1640" s="317"/>
      <c r="J1640" s="317"/>
      <c r="K1640" s="317"/>
      <c r="L1640" s="317"/>
      <c r="M1640" s="317"/>
      <c r="N1640" s="317"/>
      <c r="O1640" s="317"/>
      <c r="P1640" s="317"/>
      <c r="Q1640" s="318"/>
    </row>
    <row r="1641" spans="1:17" ht="30" x14ac:dyDescent="0.25">
      <c r="A1641" s="206"/>
      <c r="B1641" s="196">
        <v>30806011</v>
      </c>
      <c r="C1641" s="197" t="s">
        <v>1303</v>
      </c>
      <c r="D1641" s="196" t="s">
        <v>3683</v>
      </c>
      <c r="E1641" s="198"/>
      <c r="F1641" s="199">
        <f>IF(D1641 &lt;&gt; "",VLOOKUP(D1641,'Parâmetro - Portes e Uco'!$A$13:$E$54,3,0),"")</f>
        <v>908.21273779689443</v>
      </c>
      <c r="G1641" s="200">
        <v>4</v>
      </c>
      <c r="H1641" s="199">
        <f>VLOOKUP(G1641,'Parâmetro - Portes e Uco'!$B$19:$E$46,4,0)</f>
        <v>660.37</v>
      </c>
      <c r="I1641" s="196"/>
      <c r="J1641" s="202">
        <v>0</v>
      </c>
      <c r="K1641" s="202"/>
      <c r="L1641" s="203"/>
      <c r="M1641" s="204"/>
      <c r="N1641" s="199"/>
      <c r="O1641" s="201">
        <v>1</v>
      </c>
      <c r="P1641" s="199">
        <f>F1641*30%</f>
        <v>272.46382133906832</v>
      </c>
      <c r="Q1641" s="205">
        <f>F1641+H1641+K1641+N1641+P1641</f>
        <v>1841.0465591359628</v>
      </c>
    </row>
    <row r="1642" spans="1:17" ht="30" x14ac:dyDescent="0.25">
      <c r="A1642" s="207" t="s">
        <v>4754</v>
      </c>
      <c r="B1642" s="196">
        <v>30806020</v>
      </c>
      <c r="C1642" s="197" t="s">
        <v>1304</v>
      </c>
      <c r="D1642" s="196" t="s">
        <v>3695</v>
      </c>
      <c r="E1642" s="198"/>
      <c r="F1642" s="199">
        <f>IF(D1642 &lt;&gt; "",VLOOKUP(D1642,'Parâmetro - Portes e Uco'!$A$13:$E$54,3,0),"")</f>
        <v>1685.4943507962917</v>
      </c>
      <c r="G1642" s="200">
        <v>5</v>
      </c>
      <c r="H1642" s="199">
        <f>VLOOKUP(G1642,'Parâmetro - Portes e Uco'!$B$19:$E$46,4,0)</f>
        <v>1021.47</v>
      </c>
      <c r="I1642" s="196"/>
      <c r="J1642" s="202">
        <v>0</v>
      </c>
      <c r="K1642" s="202"/>
      <c r="L1642" s="203"/>
      <c r="M1642" s="204"/>
      <c r="N1642" s="199"/>
      <c r="O1642" s="201">
        <v>2</v>
      </c>
      <c r="P1642" s="199">
        <f>(F1642*30%)+(F1642*20%)</f>
        <v>842.74717539814583</v>
      </c>
      <c r="Q1642" s="205">
        <f>F1642+H1642+K1642+N1642+P1642</f>
        <v>3549.7115261944377</v>
      </c>
    </row>
    <row r="1643" spans="1:17" ht="45" x14ac:dyDescent="0.25">
      <c r="A1643" s="207" t="s">
        <v>4754</v>
      </c>
      <c r="B1643" s="196">
        <v>30806038</v>
      </c>
      <c r="C1643" s="197" t="s">
        <v>1305</v>
      </c>
      <c r="D1643" s="196" t="s">
        <v>3704</v>
      </c>
      <c r="E1643" s="198"/>
      <c r="F1643" s="199">
        <f>IF(D1643 &lt;&gt; "",VLOOKUP(D1643,'Parâmetro - Portes e Uco'!$A$13:$E$54,3,0),"")</f>
        <v>2101.818943247938</v>
      </c>
      <c r="G1643" s="200">
        <v>6</v>
      </c>
      <c r="H1643" s="199">
        <f>VLOOKUP(G1643,'Parâmetro - Portes e Uco'!$B$19:$E$46,4,0)</f>
        <v>1425.4</v>
      </c>
      <c r="I1643" s="196"/>
      <c r="J1643" s="202">
        <v>0</v>
      </c>
      <c r="K1643" s="202"/>
      <c r="L1643" s="203"/>
      <c r="M1643" s="204"/>
      <c r="N1643" s="199"/>
      <c r="O1643" s="201">
        <v>2</v>
      </c>
      <c r="P1643" s="199">
        <f>(F1643*30%)+(F1643*20%)</f>
        <v>1050.909471623969</v>
      </c>
      <c r="Q1643" s="205">
        <f>F1643+H1643+K1643+N1643+P1643</f>
        <v>4578.1284148719069</v>
      </c>
    </row>
    <row r="1644" spans="1:17" ht="15" customHeight="1" x14ac:dyDescent="0.25">
      <c r="A1644" s="207" t="s">
        <v>4754</v>
      </c>
      <c r="B1644" s="224">
        <v>30901006</v>
      </c>
      <c r="C1644" s="316" t="s">
        <v>3846</v>
      </c>
      <c r="D1644" s="317"/>
      <c r="E1644" s="317"/>
      <c r="F1644" s="317"/>
      <c r="G1644" s="317"/>
      <c r="H1644" s="317"/>
      <c r="I1644" s="317"/>
      <c r="J1644" s="317"/>
      <c r="K1644" s="317"/>
      <c r="L1644" s="317"/>
      <c r="M1644" s="317"/>
      <c r="N1644" s="317"/>
      <c r="O1644" s="317"/>
      <c r="P1644" s="317"/>
      <c r="Q1644" s="318"/>
    </row>
    <row r="1645" spans="1:17" ht="45" x14ac:dyDescent="0.25">
      <c r="A1645" s="206"/>
      <c r="B1645" s="196">
        <v>30901014</v>
      </c>
      <c r="C1645" s="197" t="s">
        <v>1306</v>
      </c>
      <c r="D1645" s="196" t="s">
        <v>3689</v>
      </c>
      <c r="E1645" s="198"/>
      <c r="F1645" s="199">
        <f>IF(D1645 &lt;&gt; "",VLOOKUP(D1645,'Parâmetro - Portes e Uco'!$A$13:$E$54,3,0),"")</f>
        <v>2027.969148532314</v>
      </c>
      <c r="G1645" s="200">
        <v>6</v>
      </c>
      <c r="H1645" s="199">
        <f>VLOOKUP(G1645,'Parâmetro - Portes e Uco'!$B$19:$E$46,4,0)</f>
        <v>1425.4</v>
      </c>
      <c r="I1645" s="196"/>
      <c r="J1645" s="202">
        <v>0</v>
      </c>
      <c r="K1645" s="202"/>
      <c r="L1645" s="203"/>
      <c r="M1645" s="204"/>
      <c r="N1645" s="199"/>
      <c r="O1645" s="201">
        <v>2</v>
      </c>
      <c r="P1645" s="199">
        <f>(F1645*30%)+(F1645*20%)</f>
        <v>1013.9845742661571</v>
      </c>
      <c r="Q1645" s="205">
        <f t="shared" ref="Q1645:Q1655" si="112">F1645+H1645+K1645+N1645+P1645</f>
        <v>4467.3537227984716</v>
      </c>
    </row>
    <row r="1646" spans="1:17" ht="30" x14ac:dyDescent="0.25">
      <c r="A1646" s="207" t="s">
        <v>4754</v>
      </c>
      <c r="B1646" s="196">
        <v>30901022</v>
      </c>
      <c r="C1646" s="197" t="s">
        <v>1307</v>
      </c>
      <c r="D1646" s="196" t="s">
        <v>3693</v>
      </c>
      <c r="E1646" s="198"/>
      <c r="F1646" s="199">
        <f>IF(D1646 &lt;&gt; "",VLOOKUP(D1646,'Parâmetro - Portes e Uco'!$A$13:$E$54,3,0),"")</f>
        <v>1435.3515705876223</v>
      </c>
      <c r="G1646" s="200">
        <v>6</v>
      </c>
      <c r="H1646" s="199">
        <f>VLOOKUP(G1646,'Parâmetro - Portes e Uco'!$B$19:$E$46,4,0)</f>
        <v>1425.4</v>
      </c>
      <c r="I1646" s="196"/>
      <c r="J1646" s="202">
        <v>0</v>
      </c>
      <c r="K1646" s="202"/>
      <c r="L1646" s="203"/>
      <c r="M1646" s="204"/>
      <c r="N1646" s="199"/>
      <c r="O1646" s="201">
        <v>1</v>
      </c>
      <c r="P1646" s="199">
        <f>F1646*30%</f>
        <v>430.6054711762867</v>
      </c>
      <c r="Q1646" s="205">
        <f t="shared" si="112"/>
        <v>3291.3570417639089</v>
      </c>
    </row>
    <row r="1647" spans="1:17" ht="30" x14ac:dyDescent="0.25">
      <c r="A1647" s="207" t="s">
        <v>4754</v>
      </c>
      <c r="B1647" s="196">
        <v>30901030</v>
      </c>
      <c r="C1647" s="197" t="s">
        <v>1308</v>
      </c>
      <c r="D1647" s="196" t="s">
        <v>3697</v>
      </c>
      <c r="E1647" s="198"/>
      <c r="F1647" s="199">
        <f>IF(D1647 &lt;&gt; "",VLOOKUP(D1647,'Parâmetro - Portes e Uco'!$A$13:$E$54,3,0),"")</f>
        <v>1593.1491505137235</v>
      </c>
      <c r="G1647" s="200">
        <v>5</v>
      </c>
      <c r="H1647" s="199">
        <f>VLOOKUP(G1647,'Parâmetro - Portes e Uco'!$B$19:$E$46,4,0)</f>
        <v>1021.47</v>
      </c>
      <c r="I1647" s="196"/>
      <c r="J1647" s="202">
        <v>0</v>
      </c>
      <c r="K1647" s="202"/>
      <c r="L1647" s="203"/>
      <c r="M1647" s="204"/>
      <c r="N1647" s="199"/>
      <c r="O1647" s="201">
        <v>2</v>
      </c>
      <c r="P1647" s="199">
        <f>(F1647*30%)+(F1647*20%)</f>
        <v>796.57457525686175</v>
      </c>
      <c r="Q1647" s="205">
        <f t="shared" si="112"/>
        <v>3411.1937257705854</v>
      </c>
    </row>
    <row r="1648" spans="1:17" ht="30" x14ac:dyDescent="0.25">
      <c r="A1648" s="207" t="s">
        <v>4754</v>
      </c>
      <c r="B1648" s="196">
        <v>30901049</v>
      </c>
      <c r="C1648" s="197" t="s">
        <v>1309</v>
      </c>
      <c r="D1648" s="196" t="s">
        <v>3697</v>
      </c>
      <c r="E1648" s="198"/>
      <c r="F1648" s="199">
        <f>IF(D1648 &lt;&gt; "",VLOOKUP(D1648,'Parâmetro - Portes e Uco'!$A$13:$E$54,3,0),"")</f>
        <v>1593.1491505137235</v>
      </c>
      <c r="G1648" s="200">
        <v>6</v>
      </c>
      <c r="H1648" s="199">
        <f>VLOOKUP(G1648,'Parâmetro - Portes e Uco'!$B$19:$E$46,4,0)</f>
        <v>1425.4</v>
      </c>
      <c r="I1648" s="196"/>
      <c r="J1648" s="202">
        <v>0</v>
      </c>
      <c r="K1648" s="202"/>
      <c r="L1648" s="203"/>
      <c r="M1648" s="204"/>
      <c r="N1648" s="199"/>
      <c r="O1648" s="201">
        <v>2</v>
      </c>
      <c r="P1648" s="199">
        <f>(F1648*30%)+(F1648*20%)</f>
        <v>796.57457525686175</v>
      </c>
      <c r="Q1648" s="205">
        <f t="shared" si="112"/>
        <v>3815.1237257705852</v>
      </c>
    </row>
    <row r="1649" spans="1:17" ht="30" x14ac:dyDescent="0.25">
      <c r="A1649" s="207" t="s">
        <v>4754</v>
      </c>
      <c r="B1649" s="196">
        <v>30901057</v>
      </c>
      <c r="C1649" s="197" t="s">
        <v>1310</v>
      </c>
      <c r="D1649" s="196" t="s">
        <v>3701</v>
      </c>
      <c r="E1649" s="198"/>
      <c r="F1649" s="199">
        <f>IF(D1649 &lt;&gt; "",VLOOKUP(D1649,'Parâmetro - Portes e Uco'!$A$13:$E$54,3,0),"")</f>
        <v>1848.3277432146042</v>
      </c>
      <c r="G1649" s="200">
        <v>6</v>
      </c>
      <c r="H1649" s="199">
        <f>VLOOKUP(G1649,'Parâmetro - Portes e Uco'!$B$19:$E$46,4,0)</f>
        <v>1425.4</v>
      </c>
      <c r="I1649" s="196"/>
      <c r="J1649" s="202">
        <v>0</v>
      </c>
      <c r="K1649" s="202"/>
      <c r="L1649" s="203"/>
      <c r="M1649" s="204"/>
      <c r="N1649" s="199"/>
      <c r="O1649" s="201">
        <v>2</v>
      </c>
      <c r="P1649" s="199">
        <f>(F1649*30%)+(F1649*20%)</f>
        <v>924.1638716073021</v>
      </c>
      <c r="Q1649" s="205">
        <f t="shared" si="112"/>
        <v>4197.8916148219068</v>
      </c>
    </row>
    <row r="1650" spans="1:17" ht="45" x14ac:dyDescent="0.25">
      <c r="A1650" s="207" t="s">
        <v>4754</v>
      </c>
      <c r="B1650" s="196">
        <v>30901065</v>
      </c>
      <c r="C1650" s="197" t="s">
        <v>1311</v>
      </c>
      <c r="D1650" s="196" t="s">
        <v>3689</v>
      </c>
      <c r="E1650" s="198"/>
      <c r="F1650" s="199">
        <f>IF(D1650 &lt;&gt; "",VLOOKUP(D1650,'Parâmetro - Portes e Uco'!$A$13:$E$54,3,0),"")</f>
        <v>2027.969148532314</v>
      </c>
      <c r="G1650" s="200">
        <v>7</v>
      </c>
      <c r="H1650" s="199">
        <f>VLOOKUP(G1650,'Parâmetro - Portes e Uco'!$B$19:$E$46,4,0)</f>
        <v>2028.04</v>
      </c>
      <c r="I1650" s="196"/>
      <c r="J1650" s="202">
        <v>0</v>
      </c>
      <c r="K1650" s="202"/>
      <c r="L1650" s="203"/>
      <c r="M1650" s="204"/>
      <c r="N1650" s="199"/>
      <c r="O1650" s="201">
        <v>3</v>
      </c>
      <c r="P1650" s="223">
        <f>(F1650*30%)+(F1650*20%)+(F1650*20%)</f>
        <v>1419.57840397262</v>
      </c>
      <c r="Q1650" s="205">
        <f t="shared" si="112"/>
        <v>5475.5875525049341</v>
      </c>
    </row>
    <row r="1651" spans="1:17" ht="45" x14ac:dyDescent="0.25">
      <c r="A1651" s="207" t="s">
        <v>4754</v>
      </c>
      <c r="B1651" s="196">
        <v>30901073</v>
      </c>
      <c r="C1651" s="197" t="s">
        <v>1312</v>
      </c>
      <c r="D1651" s="196" t="s">
        <v>3705</v>
      </c>
      <c r="E1651" s="198"/>
      <c r="F1651" s="199">
        <f>IF(D1651 &lt;&gt; "",VLOOKUP(D1651,'Parâmetro - Portes e Uco'!$A$13:$E$54,3,0),"")</f>
        <v>3342.434853796432</v>
      </c>
      <c r="G1651" s="200">
        <v>8</v>
      </c>
      <c r="H1651" s="199">
        <f>VLOOKUP(G1651,'Parâmetro - Portes e Uco'!$B$19:$E$46,4,0)</f>
        <v>2675.56</v>
      </c>
      <c r="I1651" s="196"/>
      <c r="J1651" s="202">
        <v>0</v>
      </c>
      <c r="K1651" s="202"/>
      <c r="L1651" s="203"/>
      <c r="M1651" s="204"/>
      <c r="N1651" s="199"/>
      <c r="O1651" s="201">
        <v>3</v>
      </c>
      <c r="P1651" s="223">
        <f>(F1651*30%)+(F1651*20%)+(F1651*20%)</f>
        <v>2339.7043976575023</v>
      </c>
      <c r="Q1651" s="205">
        <f t="shared" si="112"/>
        <v>8357.6992514539343</v>
      </c>
    </row>
    <row r="1652" spans="1:17" ht="60" x14ac:dyDescent="0.25">
      <c r="A1652" s="207" t="s">
        <v>4754</v>
      </c>
      <c r="B1652" s="196">
        <v>30901081</v>
      </c>
      <c r="C1652" s="197" t="s">
        <v>1313</v>
      </c>
      <c r="D1652" s="196" t="s">
        <v>3706</v>
      </c>
      <c r="E1652" s="198"/>
      <c r="F1652" s="199">
        <f>IF(D1652 &lt;&gt; "",VLOOKUP(D1652,'Parâmetro - Portes e Uco'!$A$13:$E$54,3,0),"")</f>
        <v>3696.6554864292084</v>
      </c>
      <c r="G1652" s="200">
        <v>8</v>
      </c>
      <c r="H1652" s="199">
        <f>VLOOKUP(G1652,'Parâmetro - Portes e Uco'!$B$19:$E$46,4,0)</f>
        <v>2675.56</v>
      </c>
      <c r="I1652" s="196"/>
      <c r="J1652" s="202">
        <v>0</v>
      </c>
      <c r="K1652" s="202"/>
      <c r="L1652" s="203"/>
      <c r="M1652" s="204"/>
      <c r="N1652" s="199"/>
      <c r="O1652" s="201">
        <v>3</v>
      </c>
      <c r="P1652" s="223">
        <f>(F1652*30%)+(F1652*20%)+(F1652*20%)</f>
        <v>2587.6588405004459</v>
      </c>
      <c r="Q1652" s="205">
        <f t="shared" si="112"/>
        <v>8959.8743269296538</v>
      </c>
    </row>
    <row r="1653" spans="1:17" ht="60" x14ac:dyDescent="0.25">
      <c r="A1653" s="207" t="s">
        <v>4754</v>
      </c>
      <c r="B1653" s="196">
        <v>30901090</v>
      </c>
      <c r="C1653" s="197" t="s">
        <v>1314</v>
      </c>
      <c r="D1653" s="196" t="s">
        <v>3681</v>
      </c>
      <c r="E1653" s="198"/>
      <c r="F1653" s="199">
        <f>IF(D1653 &lt;&gt; "",VLOOKUP(D1653,'Parâmetro - Portes e Uco'!$A$13:$E$54,3,0),"")</f>
        <v>4119.7032840406137</v>
      </c>
      <c r="G1653" s="200">
        <v>6</v>
      </c>
      <c r="H1653" s="199">
        <f>VLOOKUP(G1653,'Parâmetro - Portes e Uco'!$B$19:$E$46,4,0)</f>
        <v>1425.4</v>
      </c>
      <c r="I1653" s="196"/>
      <c r="J1653" s="202">
        <v>0</v>
      </c>
      <c r="K1653" s="202"/>
      <c r="L1653" s="203"/>
      <c r="M1653" s="204"/>
      <c r="N1653" s="199"/>
      <c r="O1653" s="201">
        <v>2</v>
      </c>
      <c r="P1653" s="199">
        <f>(F1653*30%)+(F1653*20%)</f>
        <v>2059.8516420203068</v>
      </c>
      <c r="Q1653" s="205">
        <f t="shared" si="112"/>
        <v>7604.9549260609201</v>
      </c>
    </row>
    <row r="1654" spans="1:17" ht="45" x14ac:dyDescent="0.25">
      <c r="A1654" s="207" t="s">
        <v>4754</v>
      </c>
      <c r="B1654" s="196">
        <v>30901103</v>
      </c>
      <c r="C1654" s="197" t="s">
        <v>1315</v>
      </c>
      <c r="D1654" s="196" t="s">
        <v>3701</v>
      </c>
      <c r="E1654" s="198"/>
      <c r="F1654" s="199">
        <f>IF(D1654 &lt;&gt; "",VLOOKUP(D1654,'Parâmetro - Portes e Uco'!$A$13:$E$54,3,0),"")</f>
        <v>1848.3277432146042</v>
      </c>
      <c r="G1654" s="200">
        <v>6</v>
      </c>
      <c r="H1654" s="199">
        <f>VLOOKUP(G1654,'Parâmetro - Portes e Uco'!$B$19:$E$46,4,0)</f>
        <v>1425.4</v>
      </c>
      <c r="I1654" s="196"/>
      <c r="J1654" s="202">
        <v>0</v>
      </c>
      <c r="K1654" s="202"/>
      <c r="L1654" s="203"/>
      <c r="M1654" s="204"/>
      <c r="N1654" s="199"/>
      <c r="O1654" s="201">
        <v>2</v>
      </c>
      <c r="P1654" s="199">
        <f>(F1654*30%)+(F1654*20%)</f>
        <v>924.1638716073021</v>
      </c>
      <c r="Q1654" s="205">
        <f t="shared" si="112"/>
        <v>4197.8916148219068</v>
      </c>
    </row>
    <row r="1655" spans="1:17" ht="30" x14ac:dyDescent="0.25">
      <c r="A1655" s="207" t="s">
        <v>4754</v>
      </c>
      <c r="B1655" s="196">
        <v>30901111</v>
      </c>
      <c r="C1655" s="197" t="s">
        <v>1316</v>
      </c>
      <c r="D1655" s="196" t="s">
        <v>3707</v>
      </c>
      <c r="E1655" s="198"/>
      <c r="F1655" s="199">
        <f>IF(D1655 &lt;&gt; "",VLOOKUP(D1655,'Parâmetro - Portes e Uco'!$A$13:$E$54,3,0),"")</f>
        <v>4482.334514500697</v>
      </c>
      <c r="G1655" s="200">
        <v>6</v>
      </c>
      <c r="H1655" s="199">
        <f>VLOOKUP(G1655,'Parâmetro - Portes e Uco'!$B$19:$E$46,4,0)</f>
        <v>1425.4</v>
      </c>
      <c r="I1655" s="196"/>
      <c r="J1655" s="202">
        <v>0</v>
      </c>
      <c r="K1655" s="202"/>
      <c r="L1655" s="203"/>
      <c r="M1655" s="204"/>
      <c r="N1655" s="199"/>
      <c r="O1655" s="201">
        <v>2</v>
      </c>
      <c r="P1655" s="199">
        <f>(F1655*30%)+(F1655*20%)</f>
        <v>2241.1672572503485</v>
      </c>
      <c r="Q1655" s="205">
        <f t="shared" si="112"/>
        <v>8148.9017717510451</v>
      </c>
    </row>
    <row r="1656" spans="1:17" x14ac:dyDescent="0.25">
      <c r="A1656" s="207" t="s">
        <v>4754</v>
      </c>
      <c r="B1656" s="224">
        <v>30902002</v>
      </c>
      <c r="C1656" s="316" t="s">
        <v>3847</v>
      </c>
      <c r="D1656" s="317"/>
      <c r="E1656" s="317"/>
      <c r="F1656" s="317"/>
      <c r="G1656" s="317"/>
      <c r="H1656" s="317"/>
      <c r="I1656" s="317"/>
      <c r="J1656" s="317"/>
      <c r="K1656" s="317"/>
      <c r="L1656" s="317"/>
      <c r="M1656" s="317"/>
      <c r="N1656" s="317"/>
      <c r="O1656" s="317"/>
      <c r="P1656" s="317"/>
      <c r="Q1656" s="318"/>
    </row>
    <row r="1657" spans="1:17" x14ac:dyDescent="0.25">
      <c r="A1657" s="206"/>
      <c r="B1657" s="196">
        <v>30902010</v>
      </c>
      <c r="C1657" s="197" t="s">
        <v>1317</v>
      </c>
      <c r="D1657" s="196" t="s">
        <v>3706</v>
      </c>
      <c r="E1657" s="198"/>
      <c r="F1657" s="199">
        <f>IF(D1657 &lt;&gt; "",VLOOKUP(D1657,'Parâmetro - Portes e Uco'!$A$13:$E$54,3,0),"")</f>
        <v>3696.6554864292084</v>
      </c>
      <c r="G1657" s="200">
        <v>6</v>
      </c>
      <c r="H1657" s="199">
        <f>VLOOKUP(G1657,'Parâmetro - Portes e Uco'!$B$19:$E$46,4,0)</f>
        <v>1425.4</v>
      </c>
      <c r="I1657" s="196"/>
      <c r="J1657" s="202">
        <v>0</v>
      </c>
      <c r="K1657" s="202"/>
      <c r="L1657" s="203"/>
      <c r="M1657" s="204"/>
      <c r="N1657" s="199"/>
      <c r="O1657" s="201">
        <v>2</v>
      </c>
      <c r="P1657" s="199">
        <f>(F1657*30%)+(F1657*20%)</f>
        <v>1848.3277432146042</v>
      </c>
      <c r="Q1657" s="205">
        <f>F1657+H1657+K1657+N1657+P1657</f>
        <v>6970.3832296438122</v>
      </c>
    </row>
    <row r="1658" spans="1:17" x14ac:dyDescent="0.25">
      <c r="A1658" s="207" t="s">
        <v>4754</v>
      </c>
      <c r="B1658" s="196">
        <v>30902029</v>
      </c>
      <c r="C1658" s="197" t="s">
        <v>1318</v>
      </c>
      <c r="D1658" s="196" t="s">
        <v>3681</v>
      </c>
      <c r="E1658" s="198"/>
      <c r="F1658" s="199">
        <f>IF(D1658 &lt;&gt; "",VLOOKUP(D1658,'Parâmetro - Portes e Uco'!$A$13:$E$54,3,0),"")</f>
        <v>4119.7032840406137</v>
      </c>
      <c r="G1658" s="200">
        <v>8</v>
      </c>
      <c r="H1658" s="199">
        <f>VLOOKUP(G1658,'Parâmetro - Portes e Uco'!$B$19:$E$46,4,0)</f>
        <v>2675.56</v>
      </c>
      <c r="I1658" s="196"/>
      <c r="J1658" s="202">
        <v>0</v>
      </c>
      <c r="K1658" s="202"/>
      <c r="L1658" s="203"/>
      <c r="M1658" s="204"/>
      <c r="N1658" s="199"/>
      <c r="O1658" s="201">
        <v>3</v>
      </c>
      <c r="P1658" s="223">
        <f>(F1658*30%)+(F1658*20%)+(F1658*20%)</f>
        <v>2883.7922988284295</v>
      </c>
      <c r="Q1658" s="205">
        <f>F1658+H1658+K1658+N1658+P1658</f>
        <v>9679.0555828690431</v>
      </c>
    </row>
    <row r="1659" spans="1:17" x14ac:dyDescent="0.25">
      <c r="A1659" s="207" t="s">
        <v>4754</v>
      </c>
      <c r="B1659" s="196">
        <v>30902037</v>
      </c>
      <c r="C1659" s="197" t="s">
        <v>1319</v>
      </c>
      <c r="D1659" s="196" t="s">
        <v>3703</v>
      </c>
      <c r="E1659" s="198"/>
      <c r="F1659" s="199">
        <f>IF(D1659 &lt;&gt; "",VLOOKUP(D1659,'Parâmetro - Portes e Uco'!$A$13:$E$54,3,0),"")</f>
        <v>3046.9697611578599</v>
      </c>
      <c r="G1659" s="200">
        <v>6</v>
      </c>
      <c r="H1659" s="199">
        <f>VLOOKUP(G1659,'Parâmetro - Portes e Uco'!$B$19:$E$46,4,0)</f>
        <v>1425.4</v>
      </c>
      <c r="I1659" s="196"/>
      <c r="J1659" s="202">
        <v>0</v>
      </c>
      <c r="K1659" s="202"/>
      <c r="L1659" s="203"/>
      <c r="M1659" s="204"/>
      <c r="N1659" s="199"/>
      <c r="O1659" s="201">
        <v>2</v>
      </c>
      <c r="P1659" s="199">
        <f>(F1659*30%)+(F1659*20%)</f>
        <v>1523.48488057893</v>
      </c>
      <c r="Q1659" s="205">
        <f>F1659+H1659+K1659+N1659+P1659</f>
        <v>5995.8546417367897</v>
      </c>
    </row>
    <row r="1660" spans="1:17" x14ac:dyDescent="0.25">
      <c r="A1660" s="207" t="s">
        <v>4754</v>
      </c>
      <c r="B1660" s="196">
        <v>30902045</v>
      </c>
      <c r="C1660" s="197" t="s">
        <v>1320</v>
      </c>
      <c r="D1660" s="196" t="s">
        <v>3706</v>
      </c>
      <c r="E1660" s="198"/>
      <c r="F1660" s="199">
        <f>IF(D1660 &lt;&gt; "",VLOOKUP(D1660,'Parâmetro - Portes e Uco'!$A$13:$E$54,3,0),"")</f>
        <v>3696.6554864292084</v>
      </c>
      <c r="G1660" s="200">
        <v>6</v>
      </c>
      <c r="H1660" s="199">
        <f>VLOOKUP(G1660,'Parâmetro - Portes e Uco'!$B$19:$E$46,4,0)</f>
        <v>1425.4</v>
      </c>
      <c r="I1660" s="196"/>
      <c r="J1660" s="202">
        <v>0</v>
      </c>
      <c r="K1660" s="202"/>
      <c r="L1660" s="203"/>
      <c r="M1660" s="204"/>
      <c r="N1660" s="199"/>
      <c r="O1660" s="201">
        <v>2</v>
      </c>
      <c r="P1660" s="199">
        <f>(F1660*30%)+(F1660*20%)</f>
        <v>1848.3277432146042</v>
      </c>
      <c r="Q1660" s="205">
        <f>F1660+H1660+K1660+N1660+P1660</f>
        <v>6970.3832296438122</v>
      </c>
    </row>
    <row r="1661" spans="1:17" x14ac:dyDescent="0.25">
      <c r="A1661" s="207" t="s">
        <v>4754</v>
      </c>
      <c r="B1661" s="196">
        <v>30902053</v>
      </c>
      <c r="C1661" s="197" t="s">
        <v>1321</v>
      </c>
      <c r="D1661" s="196" t="s">
        <v>3705</v>
      </c>
      <c r="E1661" s="198"/>
      <c r="F1661" s="199">
        <f>IF(D1661 &lt;&gt; "",VLOOKUP(D1661,'Parâmetro - Portes e Uco'!$A$13:$E$54,3,0),"")</f>
        <v>3342.434853796432</v>
      </c>
      <c r="G1661" s="200">
        <v>7</v>
      </c>
      <c r="H1661" s="199">
        <f>VLOOKUP(G1661,'Parâmetro - Portes e Uco'!$B$19:$E$46,4,0)</f>
        <v>2028.04</v>
      </c>
      <c r="I1661" s="196"/>
      <c r="J1661" s="202">
        <v>0</v>
      </c>
      <c r="K1661" s="202"/>
      <c r="L1661" s="203"/>
      <c r="M1661" s="204"/>
      <c r="N1661" s="199"/>
      <c r="O1661" s="201">
        <v>3</v>
      </c>
      <c r="P1661" s="223">
        <f>(F1661*30%)+(F1661*20%)+(F1661*20%)</f>
        <v>2339.7043976575023</v>
      </c>
      <c r="Q1661" s="205">
        <f>F1661+H1661+K1661+N1661+P1661</f>
        <v>7710.1792514539338</v>
      </c>
    </row>
    <row r="1662" spans="1:17" x14ac:dyDescent="0.25">
      <c r="A1662" s="207" t="s">
        <v>4754</v>
      </c>
      <c r="B1662" s="224">
        <v>30903009</v>
      </c>
      <c r="C1662" s="316" t="s">
        <v>3848</v>
      </c>
      <c r="D1662" s="317"/>
      <c r="E1662" s="317"/>
      <c r="F1662" s="317"/>
      <c r="G1662" s="317"/>
      <c r="H1662" s="317"/>
      <c r="I1662" s="317"/>
      <c r="J1662" s="317"/>
      <c r="K1662" s="317"/>
      <c r="L1662" s="317"/>
      <c r="M1662" s="317"/>
      <c r="N1662" s="317"/>
      <c r="O1662" s="317"/>
      <c r="P1662" s="317"/>
      <c r="Q1662" s="318"/>
    </row>
    <row r="1663" spans="1:17" x14ac:dyDescent="0.25">
      <c r="A1663" s="206"/>
      <c r="B1663" s="196">
        <v>30903017</v>
      </c>
      <c r="C1663" s="197" t="s">
        <v>1322</v>
      </c>
      <c r="D1663" s="196" t="s">
        <v>3706</v>
      </c>
      <c r="E1663" s="198"/>
      <c r="F1663" s="199">
        <f>IF(D1663 &lt;&gt; "",VLOOKUP(D1663,'Parâmetro - Portes e Uco'!$A$13:$E$54,3,0),"")</f>
        <v>3696.6554864292084</v>
      </c>
      <c r="G1663" s="200">
        <v>6</v>
      </c>
      <c r="H1663" s="199">
        <f>VLOOKUP(G1663,'Parâmetro - Portes e Uco'!$B$19:$E$46,4,0)</f>
        <v>1425.4</v>
      </c>
      <c r="I1663" s="196"/>
      <c r="J1663" s="202">
        <v>0</v>
      </c>
      <c r="K1663" s="202"/>
      <c r="L1663" s="203"/>
      <c r="M1663" s="204"/>
      <c r="N1663" s="199"/>
      <c r="O1663" s="201">
        <v>2</v>
      </c>
      <c r="P1663" s="199">
        <f>(F1663*30%)+(F1663*20%)</f>
        <v>1848.3277432146042</v>
      </c>
      <c r="Q1663" s="205">
        <f>F1663+H1663+K1663+N1663+P1663</f>
        <v>6970.3832296438122</v>
      </c>
    </row>
    <row r="1664" spans="1:17" ht="30" x14ac:dyDescent="0.25">
      <c r="A1664" s="207" t="s">
        <v>4754</v>
      </c>
      <c r="B1664" s="196">
        <v>30903025</v>
      </c>
      <c r="C1664" s="197" t="s">
        <v>1323</v>
      </c>
      <c r="D1664" s="196" t="s">
        <v>3706</v>
      </c>
      <c r="E1664" s="198"/>
      <c r="F1664" s="199">
        <f>IF(D1664 &lt;&gt; "",VLOOKUP(D1664,'Parâmetro - Portes e Uco'!$A$13:$E$54,3,0),"")</f>
        <v>3696.6554864292084</v>
      </c>
      <c r="G1664" s="200">
        <v>7</v>
      </c>
      <c r="H1664" s="199">
        <f>VLOOKUP(G1664,'Parâmetro - Portes e Uco'!$B$19:$E$46,4,0)</f>
        <v>2028.04</v>
      </c>
      <c r="I1664" s="196"/>
      <c r="J1664" s="202">
        <v>0</v>
      </c>
      <c r="K1664" s="202"/>
      <c r="L1664" s="203"/>
      <c r="M1664" s="204"/>
      <c r="N1664" s="199"/>
      <c r="O1664" s="201">
        <v>3</v>
      </c>
      <c r="P1664" s="223">
        <f>(F1664*30%)+(F1664*20%)+(F1664*20%)</f>
        <v>2587.6588405004459</v>
      </c>
      <c r="Q1664" s="205">
        <f>F1664+H1664+K1664+N1664+P1664</f>
        <v>8312.3543269296533</v>
      </c>
    </row>
    <row r="1665" spans="1:17" ht="45" x14ac:dyDescent="0.25">
      <c r="A1665" s="207" t="s">
        <v>4754</v>
      </c>
      <c r="B1665" s="196">
        <v>30903033</v>
      </c>
      <c r="C1665" s="197" t="s">
        <v>1324</v>
      </c>
      <c r="D1665" s="196" t="s">
        <v>3681</v>
      </c>
      <c r="E1665" s="198"/>
      <c r="F1665" s="199">
        <f>IF(D1665 &lt;&gt; "",VLOOKUP(D1665,'Parâmetro - Portes e Uco'!$A$13:$E$54,3,0),"")</f>
        <v>4119.7032840406137</v>
      </c>
      <c r="G1665" s="200">
        <v>8</v>
      </c>
      <c r="H1665" s="199">
        <f>VLOOKUP(G1665,'Parâmetro - Portes e Uco'!$B$19:$E$46,4,0)</f>
        <v>2675.56</v>
      </c>
      <c r="I1665" s="196"/>
      <c r="J1665" s="202">
        <v>0</v>
      </c>
      <c r="K1665" s="202"/>
      <c r="L1665" s="203"/>
      <c r="M1665" s="204"/>
      <c r="N1665" s="199"/>
      <c r="O1665" s="201">
        <v>3</v>
      </c>
      <c r="P1665" s="223">
        <f>(F1665*30%)+(F1665*20%)+(F1665*20%)</f>
        <v>2883.7922988284295</v>
      </c>
      <c r="Q1665" s="205">
        <f>F1665+H1665+K1665+N1665+P1665</f>
        <v>9679.0555828690431</v>
      </c>
    </row>
    <row r="1666" spans="1:17" x14ac:dyDescent="0.25">
      <c r="A1666" s="207" t="s">
        <v>4754</v>
      </c>
      <c r="B1666" s="196">
        <v>30903041</v>
      </c>
      <c r="C1666" s="197" t="s">
        <v>1325</v>
      </c>
      <c r="D1666" s="196" t="s">
        <v>3706</v>
      </c>
      <c r="E1666" s="198"/>
      <c r="F1666" s="199">
        <f>IF(D1666 &lt;&gt; "",VLOOKUP(D1666,'Parâmetro - Portes e Uco'!$A$13:$E$54,3,0),"")</f>
        <v>3696.6554864292084</v>
      </c>
      <c r="G1666" s="200">
        <v>7</v>
      </c>
      <c r="H1666" s="199">
        <f>VLOOKUP(G1666,'Parâmetro - Portes e Uco'!$B$19:$E$46,4,0)</f>
        <v>2028.04</v>
      </c>
      <c r="I1666" s="196"/>
      <c r="J1666" s="202">
        <v>0</v>
      </c>
      <c r="K1666" s="202"/>
      <c r="L1666" s="203"/>
      <c r="M1666" s="204"/>
      <c r="N1666" s="199"/>
      <c r="O1666" s="201">
        <v>3</v>
      </c>
      <c r="P1666" s="223">
        <f>(F1666*30%)+(F1666*20%)+(F1666*20%)</f>
        <v>2587.6588405004459</v>
      </c>
      <c r="Q1666" s="205">
        <f>F1666+H1666+K1666+N1666+P1666</f>
        <v>8312.3543269296533</v>
      </c>
    </row>
    <row r="1667" spans="1:17" x14ac:dyDescent="0.25">
      <c r="A1667" s="207" t="s">
        <v>4754</v>
      </c>
      <c r="B1667" s="224">
        <v>30904005</v>
      </c>
      <c r="C1667" s="316" t="s">
        <v>3849</v>
      </c>
      <c r="D1667" s="317"/>
      <c r="E1667" s="317"/>
      <c r="F1667" s="317"/>
      <c r="G1667" s="317"/>
      <c r="H1667" s="317"/>
      <c r="I1667" s="317"/>
      <c r="J1667" s="317"/>
      <c r="K1667" s="317"/>
      <c r="L1667" s="317"/>
      <c r="M1667" s="317"/>
      <c r="N1667" s="317"/>
      <c r="O1667" s="317"/>
      <c r="P1667" s="317"/>
      <c r="Q1667" s="318"/>
    </row>
    <row r="1668" spans="1:17" ht="60" x14ac:dyDescent="0.25">
      <c r="A1668" s="206"/>
      <c r="B1668" s="196">
        <v>30904013</v>
      </c>
      <c r="C1668" s="197" t="s">
        <v>1326</v>
      </c>
      <c r="D1668" s="196" t="s">
        <v>3678</v>
      </c>
      <c r="E1668" s="198"/>
      <c r="F1668" s="199">
        <f>IF(D1668 &lt;&gt; "",VLOOKUP(D1668,'Parâmetro - Portes e Uco'!$A$13:$E$54,3,0),"")</f>
        <v>119.19847265595725</v>
      </c>
      <c r="G1668" s="200"/>
      <c r="H1668" s="201"/>
      <c r="I1668" s="196"/>
      <c r="J1668" s="202">
        <v>0</v>
      </c>
      <c r="K1668" s="202"/>
      <c r="L1668" s="203"/>
      <c r="M1668" s="204"/>
      <c r="N1668" s="199"/>
      <c r="O1668" s="201">
        <v>0</v>
      </c>
      <c r="P1668" s="201"/>
      <c r="Q1668" s="205">
        <f t="shared" ref="Q1668:Q1680" si="113">F1668+H1668+K1668+N1668+P1668</f>
        <v>119.19847265595725</v>
      </c>
    </row>
    <row r="1669" spans="1:17" ht="45" x14ac:dyDescent="0.25">
      <c r="A1669" s="207" t="s">
        <v>4754</v>
      </c>
      <c r="B1669" s="196">
        <v>30904021</v>
      </c>
      <c r="C1669" s="197" t="s">
        <v>1327</v>
      </c>
      <c r="D1669" s="196" t="s">
        <v>3704</v>
      </c>
      <c r="E1669" s="198"/>
      <c r="F1669" s="199">
        <f>IF(D1669 &lt;&gt; "",VLOOKUP(D1669,'Parâmetro - Portes e Uco'!$A$13:$E$54,3,0),"")</f>
        <v>2101.818943247938</v>
      </c>
      <c r="G1669" s="200">
        <v>5</v>
      </c>
      <c r="H1669" s="199">
        <f>VLOOKUP(G1669,'Parâmetro - Portes e Uco'!$B$19:$E$46,4,0)</f>
        <v>1021.47</v>
      </c>
      <c r="I1669" s="196"/>
      <c r="J1669" s="202">
        <v>0</v>
      </c>
      <c r="K1669" s="202"/>
      <c r="L1669" s="203"/>
      <c r="M1669" s="204"/>
      <c r="N1669" s="199"/>
      <c r="O1669" s="201">
        <v>2</v>
      </c>
      <c r="P1669" s="199">
        <f>(F1669*30%)+(F1669*20%)</f>
        <v>1050.909471623969</v>
      </c>
      <c r="Q1669" s="205">
        <f t="shared" si="113"/>
        <v>4174.1984148719066</v>
      </c>
    </row>
    <row r="1670" spans="1:17" ht="45" x14ac:dyDescent="0.25">
      <c r="A1670" s="207" t="s">
        <v>4754</v>
      </c>
      <c r="B1670" s="196">
        <v>30904064</v>
      </c>
      <c r="C1670" s="197" t="s">
        <v>1328</v>
      </c>
      <c r="D1670" s="196" t="s">
        <v>3704</v>
      </c>
      <c r="E1670" s="198"/>
      <c r="F1670" s="199">
        <f>IF(D1670 &lt;&gt; "",VLOOKUP(D1670,'Parâmetro - Portes e Uco'!$A$13:$E$54,3,0),"")</f>
        <v>2101.818943247938</v>
      </c>
      <c r="G1670" s="200">
        <v>3</v>
      </c>
      <c r="H1670" s="199">
        <f>VLOOKUP(G1670,'Parâmetro - Portes e Uco'!$B$19:$E$46,4,0)</f>
        <v>446.65</v>
      </c>
      <c r="I1670" s="196"/>
      <c r="J1670" s="202">
        <v>0</v>
      </c>
      <c r="K1670" s="202"/>
      <c r="L1670" s="203"/>
      <c r="M1670" s="204"/>
      <c r="N1670" s="199"/>
      <c r="O1670" s="201">
        <v>1</v>
      </c>
      <c r="P1670" s="199">
        <f>F1670*30%</f>
        <v>630.54568297438141</v>
      </c>
      <c r="Q1670" s="205">
        <f t="shared" si="113"/>
        <v>3179.0146262223197</v>
      </c>
    </row>
    <row r="1671" spans="1:17" ht="45" x14ac:dyDescent="0.25">
      <c r="A1671" s="207" t="s">
        <v>4754</v>
      </c>
      <c r="B1671" s="196">
        <v>30904080</v>
      </c>
      <c r="C1671" s="197" t="s">
        <v>1332</v>
      </c>
      <c r="D1671" s="196" t="s">
        <v>3686</v>
      </c>
      <c r="E1671" s="198"/>
      <c r="F1671" s="199">
        <f>IF(D1671 &lt;&gt; "",VLOOKUP(D1671,'Parâmetro - Portes e Uco'!$A$13:$E$54,3,0),"")</f>
        <v>471.73171262118711</v>
      </c>
      <c r="G1671" s="200">
        <v>3</v>
      </c>
      <c r="H1671" s="199">
        <f>VLOOKUP(G1671,'Parâmetro - Portes e Uco'!$B$19:$E$46,4,0)</f>
        <v>446.65</v>
      </c>
      <c r="I1671" s="196"/>
      <c r="J1671" s="202">
        <v>0</v>
      </c>
      <c r="K1671" s="202"/>
      <c r="L1671" s="203"/>
      <c r="M1671" s="204"/>
      <c r="N1671" s="199"/>
      <c r="O1671" s="201">
        <v>1</v>
      </c>
      <c r="P1671" s="199">
        <f>F1671*30%</f>
        <v>141.51951378635613</v>
      </c>
      <c r="Q1671" s="205">
        <f t="shared" si="113"/>
        <v>1059.9012264075432</v>
      </c>
    </row>
    <row r="1672" spans="1:17" ht="45" x14ac:dyDescent="0.25">
      <c r="A1672" s="207" t="s">
        <v>4754</v>
      </c>
      <c r="B1672" s="196">
        <v>30904099</v>
      </c>
      <c r="C1672" s="197" t="s">
        <v>1331</v>
      </c>
      <c r="D1672" s="196" t="s">
        <v>3690</v>
      </c>
      <c r="E1672" s="198"/>
      <c r="F1672" s="199">
        <f>IF(D1672 &lt;&gt; "",VLOOKUP(D1672,'Parâmetro - Portes e Uco'!$A$13:$E$54,3,0),"")</f>
        <v>433.10623984061266</v>
      </c>
      <c r="G1672" s="200">
        <v>3</v>
      </c>
      <c r="H1672" s="199">
        <f>VLOOKUP(G1672,'Parâmetro - Portes e Uco'!$B$19:$E$46,4,0)</f>
        <v>446.65</v>
      </c>
      <c r="I1672" s="196"/>
      <c r="J1672" s="202">
        <v>0</v>
      </c>
      <c r="K1672" s="202"/>
      <c r="L1672" s="203"/>
      <c r="M1672" s="204"/>
      <c r="N1672" s="199"/>
      <c r="O1672" s="201">
        <v>0</v>
      </c>
      <c r="P1672" s="201"/>
      <c r="Q1672" s="205">
        <f t="shared" si="113"/>
        <v>879.75623984061258</v>
      </c>
    </row>
    <row r="1673" spans="1:17" ht="45" x14ac:dyDescent="0.25">
      <c r="A1673" s="207" t="s">
        <v>4754</v>
      </c>
      <c r="B1673" s="196">
        <v>30904102</v>
      </c>
      <c r="C1673" s="197" t="s">
        <v>1333</v>
      </c>
      <c r="D1673" s="196" t="s">
        <v>3684</v>
      </c>
      <c r="E1673" s="198"/>
      <c r="F1673" s="199">
        <f>IF(D1673 &lt;&gt; "",VLOOKUP(D1673,'Parâmetro - Portes e Uco'!$A$13:$E$54,3,0),"")</f>
        <v>963.60667521122014</v>
      </c>
      <c r="G1673" s="200">
        <v>3</v>
      </c>
      <c r="H1673" s="199">
        <f>VLOOKUP(G1673,'Parâmetro - Portes e Uco'!$B$19:$E$46,4,0)</f>
        <v>446.65</v>
      </c>
      <c r="I1673" s="196"/>
      <c r="J1673" s="202">
        <v>0</v>
      </c>
      <c r="K1673" s="202"/>
      <c r="L1673" s="203"/>
      <c r="M1673" s="204"/>
      <c r="N1673" s="199"/>
      <c r="O1673" s="201">
        <v>1</v>
      </c>
      <c r="P1673" s="199">
        <f>F1673*30%</f>
        <v>289.08200256336602</v>
      </c>
      <c r="Q1673" s="205">
        <f t="shared" si="113"/>
        <v>1699.3386777745864</v>
      </c>
    </row>
    <row r="1674" spans="1:17" ht="45" x14ac:dyDescent="0.25">
      <c r="A1674" s="207" t="s">
        <v>4754</v>
      </c>
      <c r="B1674" s="196">
        <v>30904110</v>
      </c>
      <c r="C1674" s="197" t="s">
        <v>1335</v>
      </c>
      <c r="D1674" s="196" t="s">
        <v>3692</v>
      </c>
      <c r="E1674" s="198"/>
      <c r="F1674" s="199">
        <f>IF(D1674 &lt;&gt; "",VLOOKUP(D1674,'Parâmetro - Portes e Uco'!$A$13:$E$54,3,0),"")</f>
        <v>866.25202794687084</v>
      </c>
      <c r="G1674" s="200">
        <v>3</v>
      </c>
      <c r="H1674" s="199">
        <f>VLOOKUP(G1674,'Parâmetro - Portes e Uco'!$B$19:$E$46,4,0)</f>
        <v>446.65</v>
      </c>
      <c r="I1674" s="196"/>
      <c r="J1674" s="202">
        <v>0</v>
      </c>
      <c r="K1674" s="202"/>
      <c r="L1674" s="203"/>
      <c r="M1674" s="204"/>
      <c r="N1674" s="199"/>
      <c r="O1674" s="201">
        <v>1</v>
      </c>
      <c r="P1674" s="199">
        <f>F1674*30%</f>
        <v>259.87560838406125</v>
      </c>
      <c r="Q1674" s="205">
        <f t="shared" si="113"/>
        <v>1572.7776363309322</v>
      </c>
    </row>
    <row r="1675" spans="1:17" x14ac:dyDescent="0.25">
      <c r="A1675" s="207" t="s">
        <v>4754</v>
      </c>
      <c r="B1675" s="196">
        <v>30904129</v>
      </c>
      <c r="C1675" s="197" t="s">
        <v>1336</v>
      </c>
      <c r="D1675" s="196" t="s">
        <v>3686</v>
      </c>
      <c r="E1675" s="198"/>
      <c r="F1675" s="199">
        <f>IF(D1675 &lt;&gt; "",VLOOKUP(D1675,'Parâmetro - Portes e Uco'!$A$13:$E$54,3,0),"")</f>
        <v>471.73171262118711</v>
      </c>
      <c r="G1675" s="200">
        <v>3</v>
      </c>
      <c r="H1675" s="199">
        <f>VLOOKUP(G1675,'Parâmetro - Portes e Uco'!$B$19:$E$46,4,0)</f>
        <v>446.65</v>
      </c>
      <c r="I1675" s="196"/>
      <c r="J1675" s="202">
        <v>0</v>
      </c>
      <c r="K1675" s="202"/>
      <c r="L1675" s="203"/>
      <c r="M1675" s="204"/>
      <c r="N1675" s="199"/>
      <c r="O1675" s="201">
        <v>1</v>
      </c>
      <c r="P1675" s="199">
        <f>F1675*30%</f>
        <v>141.51951378635613</v>
      </c>
      <c r="Q1675" s="205">
        <f t="shared" si="113"/>
        <v>1059.9012264075432</v>
      </c>
    </row>
    <row r="1676" spans="1:17" ht="60" x14ac:dyDescent="0.25">
      <c r="A1676" s="207" t="s">
        <v>4754</v>
      </c>
      <c r="B1676" s="196">
        <v>30904137</v>
      </c>
      <c r="C1676" s="197" t="s">
        <v>1330</v>
      </c>
      <c r="D1676" s="196" t="s">
        <v>3684</v>
      </c>
      <c r="E1676" s="198"/>
      <c r="F1676" s="199">
        <f>IF(D1676 &lt;&gt; "",VLOOKUP(D1676,'Parâmetro - Portes e Uco'!$A$13:$E$54,3,0),"")</f>
        <v>963.60667521122014</v>
      </c>
      <c r="G1676" s="200">
        <v>3</v>
      </c>
      <c r="H1676" s="199">
        <f>VLOOKUP(G1676,'Parâmetro - Portes e Uco'!$B$19:$E$46,4,0)</f>
        <v>446.65</v>
      </c>
      <c r="I1676" s="196"/>
      <c r="J1676" s="202">
        <v>0</v>
      </c>
      <c r="K1676" s="202"/>
      <c r="L1676" s="203"/>
      <c r="M1676" s="204"/>
      <c r="N1676" s="199"/>
      <c r="O1676" s="201">
        <v>1</v>
      </c>
      <c r="P1676" s="199">
        <f>F1676*30%</f>
        <v>289.08200256336602</v>
      </c>
      <c r="Q1676" s="205">
        <f t="shared" si="113"/>
        <v>1699.3386777745864</v>
      </c>
    </row>
    <row r="1677" spans="1:17" ht="60" x14ac:dyDescent="0.25">
      <c r="A1677" s="207" t="s">
        <v>4754</v>
      </c>
      <c r="B1677" s="196">
        <v>30904145</v>
      </c>
      <c r="C1677" s="197" t="s">
        <v>1329</v>
      </c>
      <c r="D1677" s="196" t="s">
        <v>3693</v>
      </c>
      <c r="E1677" s="198"/>
      <c r="F1677" s="199">
        <f>IF(D1677 &lt;&gt; "",VLOOKUP(D1677,'Parâmetro - Portes e Uco'!$A$13:$E$54,3,0),"")</f>
        <v>1435.3515705876223</v>
      </c>
      <c r="G1677" s="200">
        <v>3</v>
      </c>
      <c r="H1677" s="199">
        <f>VLOOKUP(G1677,'Parâmetro - Portes e Uco'!$B$19:$E$46,4,0)</f>
        <v>446.65</v>
      </c>
      <c r="I1677" s="196"/>
      <c r="J1677" s="202">
        <v>0</v>
      </c>
      <c r="K1677" s="202"/>
      <c r="L1677" s="203"/>
      <c r="M1677" s="204"/>
      <c r="N1677" s="199"/>
      <c r="O1677" s="201">
        <v>1</v>
      </c>
      <c r="P1677" s="199">
        <f>F1677*30%</f>
        <v>430.6054711762867</v>
      </c>
      <c r="Q1677" s="205">
        <f t="shared" si="113"/>
        <v>2312.6070417639089</v>
      </c>
    </row>
    <row r="1678" spans="1:17" ht="90" x14ac:dyDescent="0.25">
      <c r="A1678" s="207" t="s">
        <v>4754</v>
      </c>
      <c r="B1678" s="196">
        <v>30904153</v>
      </c>
      <c r="C1678" s="197" t="s">
        <v>1334</v>
      </c>
      <c r="D1678" s="196" t="s">
        <v>3695</v>
      </c>
      <c r="E1678" s="198"/>
      <c r="F1678" s="199">
        <f>IF(D1678 &lt;&gt; "",VLOOKUP(D1678,'Parâmetro - Portes e Uco'!$A$13:$E$54,3,0),"")</f>
        <v>1685.4943507962917</v>
      </c>
      <c r="G1678" s="200">
        <v>5</v>
      </c>
      <c r="H1678" s="199">
        <f>VLOOKUP(G1678,'Parâmetro - Portes e Uco'!$B$19:$E$46,4,0)</f>
        <v>1021.47</v>
      </c>
      <c r="I1678" s="196"/>
      <c r="J1678" s="202">
        <v>0</v>
      </c>
      <c r="K1678" s="202"/>
      <c r="L1678" s="203"/>
      <c r="M1678" s="204"/>
      <c r="N1678" s="199"/>
      <c r="O1678" s="201">
        <v>2</v>
      </c>
      <c r="P1678" s="199">
        <f>(F1678*30%)+(F1678*20%)</f>
        <v>842.74717539814583</v>
      </c>
      <c r="Q1678" s="205">
        <f t="shared" si="113"/>
        <v>3549.7115261944377</v>
      </c>
    </row>
    <row r="1679" spans="1:17" ht="75" x14ac:dyDescent="0.25">
      <c r="A1679" s="207" t="s">
        <v>4754</v>
      </c>
      <c r="B1679" s="196">
        <v>30904161</v>
      </c>
      <c r="C1679" s="197" t="s">
        <v>4788</v>
      </c>
      <c r="D1679" s="196" t="s">
        <v>3681</v>
      </c>
      <c r="E1679" s="198"/>
      <c r="F1679" s="199">
        <f>IF(D1679 &lt;&gt; "",VLOOKUP(D1679,'Parâmetro - Portes e Uco'!$A$13:$E$54,3,0),"")</f>
        <v>4119.7032840406137</v>
      </c>
      <c r="G1679" s="200">
        <v>6</v>
      </c>
      <c r="H1679" s="199">
        <f>VLOOKUP(G1679,'Parâmetro - Portes e Uco'!$B$19:$E$46,4,0)</f>
        <v>1425.4</v>
      </c>
      <c r="I1679" s="196"/>
      <c r="J1679" s="202">
        <v>0</v>
      </c>
      <c r="K1679" s="202"/>
      <c r="L1679" s="203"/>
      <c r="M1679" s="204"/>
      <c r="N1679" s="199"/>
      <c r="O1679" s="201">
        <v>2</v>
      </c>
      <c r="P1679" s="199">
        <f>(F1679*30%)+(F1679*20%)</f>
        <v>2059.8516420203068</v>
      </c>
      <c r="Q1679" s="205">
        <f t="shared" si="113"/>
        <v>7604.9549260609201</v>
      </c>
    </row>
    <row r="1680" spans="1:17" ht="60" x14ac:dyDescent="0.25">
      <c r="A1680" s="207" t="s">
        <v>4754</v>
      </c>
      <c r="B1680" s="196">
        <v>30904170</v>
      </c>
      <c r="C1680" s="197" t="s">
        <v>4790</v>
      </c>
      <c r="D1680" s="196" t="s">
        <v>3686</v>
      </c>
      <c r="E1680" s="198"/>
      <c r="F1680" s="199">
        <f>IF(D1680 &lt;&gt; "",VLOOKUP(D1680,'Parâmetro - Portes e Uco'!$A$13:$E$54,3,0),"")</f>
        <v>471.73171262118711</v>
      </c>
      <c r="G1680" s="200">
        <v>3</v>
      </c>
      <c r="H1680" s="199">
        <f>VLOOKUP(G1680,'Parâmetro - Portes e Uco'!$B$19:$E$46,4,0)</f>
        <v>446.65</v>
      </c>
      <c r="I1680" s="196"/>
      <c r="J1680" s="202">
        <v>0</v>
      </c>
      <c r="K1680" s="202"/>
      <c r="L1680" s="203"/>
      <c r="M1680" s="204"/>
      <c r="N1680" s="199"/>
      <c r="O1680" s="201">
        <v>1</v>
      </c>
      <c r="P1680" s="199">
        <f>(F1680*30%)</f>
        <v>141.51951378635613</v>
      </c>
      <c r="Q1680" s="205">
        <f t="shared" si="113"/>
        <v>1059.9012264075432</v>
      </c>
    </row>
    <row r="1681" spans="1:17" ht="15" customHeight="1" x14ac:dyDescent="0.25">
      <c r="A1681" s="207" t="s">
        <v>4754</v>
      </c>
      <c r="B1681" s="224">
        <v>30905001</v>
      </c>
      <c r="C1681" s="316" t="s">
        <v>3850</v>
      </c>
      <c r="D1681" s="317"/>
      <c r="E1681" s="317"/>
      <c r="F1681" s="317"/>
      <c r="G1681" s="317"/>
      <c r="H1681" s="317"/>
      <c r="I1681" s="317"/>
      <c r="J1681" s="317"/>
      <c r="K1681" s="317"/>
      <c r="L1681" s="317"/>
      <c r="M1681" s="317"/>
      <c r="N1681" s="317"/>
      <c r="O1681" s="317"/>
      <c r="P1681" s="317"/>
      <c r="Q1681" s="318"/>
    </row>
    <row r="1682" spans="1:17" ht="30" x14ac:dyDescent="0.25">
      <c r="A1682" s="206"/>
      <c r="B1682" s="196">
        <v>30905010</v>
      </c>
      <c r="C1682" s="197" t="s">
        <v>1337</v>
      </c>
      <c r="D1682" s="196" t="s">
        <v>3691</v>
      </c>
      <c r="E1682" s="198"/>
      <c r="F1682" s="199">
        <f>IF(D1682 &lt;&gt; "",VLOOKUP(D1682,'Parâmetro - Portes e Uco'!$A$13:$E$54,3,0),"")</f>
        <v>377.71230242628701</v>
      </c>
      <c r="G1682" s="200">
        <v>4</v>
      </c>
      <c r="H1682" s="199">
        <f>VLOOKUP(G1682,'Parâmetro - Portes e Uco'!$B$19:$E$46,4,0)</f>
        <v>660.37</v>
      </c>
      <c r="I1682" s="196"/>
      <c r="J1682" s="202">
        <v>0</v>
      </c>
      <c r="K1682" s="202"/>
      <c r="L1682" s="203"/>
      <c r="M1682" s="204"/>
      <c r="N1682" s="199"/>
      <c r="O1682" s="201">
        <v>1</v>
      </c>
      <c r="P1682" s="199">
        <f>F1682*30%</f>
        <v>113.3136907278861</v>
      </c>
      <c r="Q1682" s="205">
        <f t="shared" ref="Q1682:Q1687" si="114">F1682+H1682+K1682+N1682+P1682</f>
        <v>1151.3959931541731</v>
      </c>
    </row>
    <row r="1683" spans="1:17" ht="30" x14ac:dyDescent="0.25">
      <c r="A1683" s="207" t="s">
        <v>4754</v>
      </c>
      <c r="B1683" s="196">
        <v>30905028</v>
      </c>
      <c r="C1683" s="197" t="s">
        <v>1338</v>
      </c>
      <c r="D1683" s="196" t="s">
        <v>3694</v>
      </c>
      <c r="E1683" s="198"/>
      <c r="F1683" s="199">
        <f>IF(D1683 &lt;&gt; "",VLOOKUP(D1683,'Parâmetro - Portes e Uco'!$A$13:$E$54,3,0),"")</f>
        <v>1324.5505130037554</v>
      </c>
      <c r="G1683" s="200">
        <v>5</v>
      </c>
      <c r="H1683" s="199">
        <f>VLOOKUP(G1683,'Parâmetro - Portes e Uco'!$B$19:$E$46,4,0)</f>
        <v>1021.47</v>
      </c>
      <c r="I1683" s="196"/>
      <c r="J1683" s="202">
        <v>0</v>
      </c>
      <c r="K1683" s="202"/>
      <c r="L1683" s="203"/>
      <c r="M1683" s="204"/>
      <c r="N1683" s="199"/>
      <c r="O1683" s="201">
        <v>2</v>
      </c>
      <c r="P1683" s="199">
        <f>(F1683*30%)+(F1683*20%)</f>
        <v>662.27525650187772</v>
      </c>
      <c r="Q1683" s="205">
        <f t="shared" si="114"/>
        <v>3008.2957695056334</v>
      </c>
    </row>
    <row r="1684" spans="1:17" ht="45" x14ac:dyDescent="0.25">
      <c r="A1684" s="207" t="s">
        <v>4754</v>
      </c>
      <c r="B1684" s="196">
        <v>30905036</v>
      </c>
      <c r="C1684" s="197" t="s">
        <v>1340</v>
      </c>
      <c r="D1684" s="196" t="s">
        <v>3692</v>
      </c>
      <c r="E1684" s="198"/>
      <c r="F1684" s="199">
        <f>IF(D1684 &lt;&gt; "",VLOOKUP(D1684,'Parâmetro - Portes e Uco'!$A$13:$E$54,3,0),"")</f>
        <v>866.25202794687084</v>
      </c>
      <c r="G1684" s="200">
        <v>6</v>
      </c>
      <c r="H1684" s="199">
        <f>VLOOKUP(G1684,'Parâmetro - Portes e Uco'!$B$19:$E$46,4,0)</f>
        <v>1425.4</v>
      </c>
      <c r="I1684" s="196"/>
      <c r="J1684" s="202">
        <v>0</v>
      </c>
      <c r="K1684" s="202"/>
      <c r="L1684" s="203"/>
      <c r="M1684" s="204"/>
      <c r="N1684" s="199"/>
      <c r="O1684" s="201">
        <v>2</v>
      </c>
      <c r="P1684" s="199">
        <f>(F1684*30%)+(F1684*20%)</f>
        <v>433.12601397343542</v>
      </c>
      <c r="Q1684" s="205">
        <f t="shared" si="114"/>
        <v>2724.7780419203064</v>
      </c>
    </row>
    <row r="1685" spans="1:17" ht="60" x14ac:dyDescent="0.25">
      <c r="A1685" s="207" t="s">
        <v>4754</v>
      </c>
      <c r="B1685" s="196">
        <v>30905044</v>
      </c>
      <c r="C1685" s="197" t="s">
        <v>1341</v>
      </c>
      <c r="D1685" s="196" t="s">
        <v>3692</v>
      </c>
      <c r="E1685" s="198"/>
      <c r="F1685" s="199">
        <f>IF(D1685 &lt;&gt; "",VLOOKUP(D1685,'Parâmetro - Portes e Uco'!$A$13:$E$54,3,0),"")</f>
        <v>866.25202794687084</v>
      </c>
      <c r="G1685" s="200">
        <v>7</v>
      </c>
      <c r="H1685" s="199">
        <f>VLOOKUP(G1685,'Parâmetro - Portes e Uco'!$B$19:$E$46,4,0)</f>
        <v>2028.04</v>
      </c>
      <c r="I1685" s="196"/>
      <c r="J1685" s="202">
        <v>0</v>
      </c>
      <c r="K1685" s="202"/>
      <c r="L1685" s="203"/>
      <c r="M1685" s="204"/>
      <c r="N1685" s="199"/>
      <c r="O1685" s="201">
        <v>2</v>
      </c>
      <c r="P1685" s="199">
        <f>(F1685*30%)+(F1685*20%)</f>
        <v>433.12601397343542</v>
      </c>
      <c r="Q1685" s="205">
        <f t="shared" si="114"/>
        <v>3327.4180419203062</v>
      </c>
    </row>
    <row r="1686" spans="1:17" x14ac:dyDescent="0.25">
      <c r="A1686" s="207" t="s">
        <v>4754</v>
      </c>
      <c r="B1686" s="196">
        <v>30905052</v>
      </c>
      <c r="C1686" s="197" t="s">
        <v>1339</v>
      </c>
      <c r="D1686" s="196" t="s">
        <v>3695</v>
      </c>
      <c r="E1686" s="198"/>
      <c r="F1686" s="199">
        <f>IF(D1686 &lt;&gt; "",VLOOKUP(D1686,'Parâmetro - Portes e Uco'!$A$13:$E$54,3,0),"")</f>
        <v>1685.4943507962917</v>
      </c>
      <c r="G1686" s="200">
        <v>6</v>
      </c>
      <c r="H1686" s="199">
        <f>VLOOKUP(G1686,'Parâmetro - Portes e Uco'!$B$19:$E$46,4,0)</f>
        <v>1425.4</v>
      </c>
      <c r="I1686" s="196"/>
      <c r="J1686" s="202">
        <v>0</v>
      </c>
      <c r="K1686" s="202"/>
      <c r="L1686" s="203"/>
      <c r="M1686" s="204"/>
      <c r="N1686" s="199"/>
      <c r="O1686" s="201">
        <v>2</v>
      </c>
      <c r="P1686" s="199">
        <f>(F1686*30%)+(F1686*20%)</f>
        <v>842.74717539814583</v>
      </c>
      <c r="Q1686" s="205">
        <f t="shared" si="114"/>
        <v>3953.6415261944376</v>
      </c>
    </row>
    <row r="1687" spans="1:17" x14ac:dyDescent="0.25">
      <c r="A1687" s="207" t="s">
        <v>4754</v>
      </c>
      <c r="B1687" s="196">
        <v>30905060</v>
      </c>
      <c r="C1687" s="197" t="s">
        <v>1342</v>
      </c>
      <c r="D1687" s="196" t="s">
        <v>3692</v>
      </c>
      <c r="E1687" s="198"/>
      <c r="F1687" s="199">
        <f>IF(D1687 &lt;&gt; "",VLOOKUP(D1687,'Parâmetro - Portes e Uco'!$A$13:$E$54,3,0),"")</f>
        <v>866.25202794687084</v>
      </c>
      <c r="G1687" s="200"/>
      <c r="H1687" s="201"/>
      <c r="I1687" s="196"/>
      <c r="J1687" s="202">
        <v>0</v>
      </c>
      <c r="K1687" s="202"/>
      <c r="L1687" s="203"/>
      <c r="M1687" s="204"/>
      <c r="N1687" s="199"/>
      <c r="O1687" s="201">
        <v>0</v>
      </c>
      <c r="P1687" s="201"/>
      <c r="Q1687" s="205">
        <f t="shared" si="114"/>
        <v>866.25202794687084</v>
      </c>
    </row>
    <row r="1688" spans="1:17" x14ac:dyDescent="0.25">
      <c r="A1688" s="207" t="s">
        <v>4754</v>
      </c>
      <c r="B1688" s="224">
        <v>30906008</v>
      </c>
      <c r="C1688" s="316" t="s">
        <v>3851</v>
      </c>
      <c r="D1688" s="317"/>
      <c r="E1688" s="317"/>
      <c r="F1688" s="317"/>
      <c r="G1688" s="317"/>
      <c r="H1688" s="317"/>
      <c r="I1688" s="317"/>
      <c r="J1688" s="317"/>
      <c r="K1688" s="317"/>
      <c r="L1688" s="317"/>
      <c r="M1688" s="317"/>
      <c r="N1688" s="317"/>
      <c r="O1688" s="317"/>
      <c r="P1688" s="317"/>
      <c r="Q1688" s="318"/>
    </row>
    <row r="1689" spans="1:17" ht="30" x14ac:dyDescent="0.25">
      <c r="A1689" s="206"/>
      <c r="B1689" s="196">
        <v>30906016</v>
      </c>
      <c r="C1689" s="197" t="s">
        <v>1343</v>
      </c>
      <c r="D1689" s="196" t="s">
        <v>3701</v>
      </c>
      <c r="E1689" s="198"/>
      <c r="F1689" s="199">
        <f>IF(D1689 &lt;&gt; "",VLOOKUP(D1689,'Parâmetro - Portes e Uco'!$A$13:$E$54,3,0),"")</f>
        <v>1848.3277432146042</v>
      </c>
      <c r="G1689" s="200">
        <v>7</v>
      </c>
      <c r="H1689" s="199">
        <f>VLOOKUP(G1689,'Parâmetro - Portes e Uco'!$B$19:$E$46,4,0)</f>
        <v>2028.04</v>
      </c>
      <c r="I1689" s="196"/>
      <c r="J1689" s="202">
        <v>0</v>
      </c>
      <c r="K1689" s="202"/>
      <c r="L1689" s="203"/>
      <c r="M1689" s="204"/>
      <c r="N1689" s="199"/>
      <c r="O1689" s="201">
        <v>3</v>
      </c>
      <c r="P1689" s="223">
        <f>(F1689*30%)+(F1689*20%)+(F1689*20%)</f>
        <v>1293.8294202502229</v>
      </c>
      <c r="Q1689" s="205">
        <f t="shared" ref="Q1689:Q1731" si="115">F1689+H1689+K1689+N1689+P1689</f>
        <v>5170.1971634648271</v>
      </c>
    </row>
    <row r="1690" spans="1:17" ht="30" x14ac:dyDescent="0.25">
      <c r="A1690" s="207" t="s">
        <v>4754</v>
      </c>
      <c r="B1690" s="196">
        <v>30906024</v>
      </c>
      <c r="C1690" s="197" t="s">
        <v>1344</v>
      </c>
      <c r="D1690" s="196" t="s">
        <v>3689</v>
      </c>
      <c r="E1690" s="198"/>
      <c r="F1690" s="199">
        <f>IF(D1690 &lt;&gt; "",VLOOKUP(D1690,'Parâmetro - Portes e Uco'!$A$13:$E$54,3,0),"")</f>
        <v>2027.969148532314</v>
      </c>
      <c r="G1690" s="200">
        <v>7</v>
      </c>
      <c r="H1690" s="199">
        <f>VLOOKUP(G1690,'Parâmetro - Portes e Uco'!$B$19:$E$46,4,0)</f>
        <v>2028.04</v>
      </c>
      <c r="I1690" s="196"/>
      <c r="J1690" s="202">
        <v>0</v>
      </c>
      <c r="K1690" s="202"/>
      <c r="L1690" s="203"/>
      <c r="M1690" s="204"/>
      <c r="N1690" s="199"/>
      <c r="O1690" s="201">
        <v>4</v>
      </c>
      <c r="P1690" s="199">
        <f>(F1690*30%)+(F1690*20%)+(F1690*20%)+(F1690*20%)</f>
        <v>1825.1722336790829</v>
      </c>
      <c r="Q1690" s="205">
        <f t="shared" si="115"/>
        <v>5881.1813822113963</v>
      </c>
    </row>
    <row r="1691" spans="1:17" ht="45" x14ac:dyDescent="0.25">
      <c r="A1691" s="207" t="s">
        <v>4754</v>
      </c>
      <c r="B1691" s="196">
        <v>30906032</v>
      </c>
      <c r="C1691" s="197" t="s">
        <v>1345</v>
      </c>
      <c r="D1691" s="196" t="s">
        <v>3706</v>
      </c>
      <c r="E1691" s="198"/>
      <c r="F1691" s="199">
        <f>IF(D1691 &lt;&gt; "",VLOOKUP(D1691,'Parâmetro - Portes e Uco'!$A$13:$E$54,3,0),"")</f>
        <v>3696.6554864292084</v>
      </c>
      <c r="G1691" s="200">
        <v>7</v>
      </c>
      <c r="H1691" s="199">
        <f>VLOOKUP(G1691,'Parâmetro - Portes e Uco'!$B$19:$E$46,4,0)</f>
        <v>2028.04</v>
      </c>
      <c r="I1691" s="196"/>
      <c r="J1691" s="202">
        <v>0</v>
      </c>
      <c r="K1691" s="202"/>
      <c r="L1691" s="203"/>
      <c r="M1691" s="204"/>
      <c r="N1691" s="199"/>
      <c r="O1691" s="201">
        <v>3</v>
      </c>
      <c r="P1691" s="223">
        <f>(F1691*30%)+(F1691*20%)+(F1691*20%)</f>
        <v>2587.6588405004459</v>
      </c>
      <c r="Q1691" s="205">
        <f t="shared" si="115"/>
        <v>8312.3543269296533</v>
      </c>
    </row>
    <row r="1692" spans="1:17" ht="30" x14ac:dyDescent="0.25">
      <c r="A1692" s="207" t="s">
        <v>4754</v>
      </c>
      <c r="B1692" s="196">
        <v>30906040</v>
      </c>
      <c r="C1692" s="197" t="s">
        <v>1346</v>
      </c>
      <c r="D1692" s="196" t="s">
        <v>3685</v>
      </c>
      <c r="E1692" s="198"/>
      <c r="F1692" s="199">
        <f>IF(D1692 &lt;&gt; "",VLOOKUP(D1692,'Parâmetro - Portes e Uco'!$A$13:$E$54,3,0),"")</f>
        <v>1233.8795226335199</v>
      </c>
      <c r="G1692" s="200">
        <v>6</v>
      </c>
      <c r="H1692" s="199">
        <f>VLOOKUP(G1692,'Parâmetro - Portes e Uco'!$B$19:$E$46,4,0)</f>
        <v>1425.4</v>
      </c>
      <c r="I1692" s="196"/>
      <c r="J1692" s="202">
        <v>0</v>
      </c>
      <c r="K1692" s="202"/>
      <c r="L1692" s="203"/>
      <c r="M1692" s="204"/>
      <c r="N1692" s="199"/>
      <c r="O1692" s="201">
        <v>3</v>
      </c>
      <c r="P1692" s="223">
        <f>(F1692*30%)+(F1692*20%)+(F1692*20%)</f>
        <v>863.71566584346397</v>
      </c>
      <c r="Q1692" s="205">
        <f t="shared" si="115"/>
        <v>3522.9951884769844</v>
      </c>
    </row>
    <row r="1693" spans="1:17" ht="30" x14ac:dyDescent="0.25">
      <c r="A1693" s="207" t="s">
        <v>4754</v>
      </c>
      <c r="B1693" s="196">
        <v>30906059</v>
      </c>
      <c r="C1693" s="197" t="s">
        <v>1347</v>
      </c>
      <c r="D1693" s="196" t="s">
        <v>3695</v>
      </c>
      <c r="E1693" s="198"/>
      <c r="F1693" s="199">
        <f>IF(D1693 &lt;&gt; "",VLOOKUP(D1693,'Parâmetro - Portes e Uco'!$A$13:$E$54,3,0),"")</f>
        <v>1685.4943507962917</v>
      </c>
      <c r="G1693" s="200">
        <v>5</v>
      </c>
      <c r="H1693" s="199">
        <f>VLOOKUP(G1693,'Parâmetro - Portes e Uco'!$B$19:$E$46,4,0)</f>
        <v>1021.47</v>
      </c>
      <c r="I1693" s="196"/>
      <c r="J1693" s="202">
        <v>0</v>
      </c>
      <c r="K1693" s="202"/>
      <c r="L1693" s="203"/>
      <c r="M1693" s="204"/>
      <c r="N1693" s="199"/>
      <c r="O1693" s="201">
        <v>3</v>
      </c>
      <c r="P1693" s="223">
        <f>(F1693*30%)+(F1693*20%)+(F1693*20%)</f>
        <v>1179.8460455574041</v>
      </c>
      <c r="Q1693" s="205">
        <f t="shared" si="115"/>
        <v>3886.810396353696</v>
      </c>
    </row>
    <row r="1694" spans="1:17" ht="30" x14ac:dyDescent="0.25">
      <c r="A1694" s="207" t="s">
        <v>4754</v>
      </c>
      <c r="B1694" s="196">
        <v>30906067</v>
      </c>
      <c r="C1694" s="197" t="s">
        <v>1348</v>
      </c>
      <c r="D1694" s="196" t="s">
        <v>3695</v>
      </c>
      <c r="E1694" s="198"/>
      <c r="F1694" s="199">
        <f>IF(D1694 &lt;&gt; "",VLOOKUP(D1694,'Parâmetro - Portes e Uco'!$A$13:$E$54,3,0),"")</f>
        <v>1685.4943507962917</v>
      </c>
      <c r="G1694" s="200">
        <v>5</v>
      </c>
      <c r="H1694" s="199">
        <f>VLOOKUP(G1694,'Parâmetro - Portes e Uco'!$B$19:$E$46,4,0)</f>
        <v>1021.47</v>
      </c>
      <c r="I1694" s="196"/>
      <c r="J1694" s="202">
        <v>0</v>
      </c>
      <c r="K1694" s="202"/>
      <c r="L1694" s="203"/>
      <c r="M1694" s="204"/>
      <c r="N1694" s="199"/>
      <c r="O1694" s="201">
        <v>3</v>
      </c>
      <c r="P1694" s="223">
        <f>(F1694*30%)+(F1694*20%)+(F1694*20%)</f>
        <v>1179.8460455574041</v>
      </c>
      <c r="Q1694" s="205">
        <f t="shared" si="115"/>
        <v>3886.810396353696</v>
      </c>
    </row>
    <row r="1695" spans="1:17" x14ac:dyDescent="0.25">
      <c r="A1695" s="207" t="s">
        <v>4754</v>
      </c>
      <c r="B1695" s="196">
        <v>30906075</v>
      </c>
      <c r="C1695" s="197" t="s">
        <v>1349</v>
      </c>
      <c r="D1695" s="196" t="s">
        <v>3695</v>
      </c>
      <c r="E1695" s="198"/>
      <c r="F1695" s="199">
        <f>IF(D1695 &lt;&gt; "",VLOOKUP(D1695,'Parâmetro - Portes e Uco'!$A$13:$E$54,3,0),"")</f>
        <v>1685.4943507962917</v>
      </c>
      <c r="G1695" s="200">
        <v>4</v>
      </c>
      <c r="H1695" s="199">
        <f>VLOOKUP(G1695,'Parâmetro - Portes e Uco'!$B$19:$E$46,4,0)</f>
        <v>660.37</v>
      </c>
      <c r="I1695" s="196"/>
      <c r="J1695" s="202">
        <v>0</v>
      </c>
      <c r="K1695" s="202"/>
      <c r="L1695" s="203"/>
      <c r="M1695" s="204"/>
      <c r="N1695" s="199"/>
      <c r="O1695" s="201">
        <v>3</v>
      </c>
      <c r="P1695" s="223">
        <f>(F1695*30%)+(F1695*20%)+(F1695*20%)</f>
        <v>1179.8460455574041</v>
      </c>
      <c r="Q1695" s="205">
        <f t="shared" si="115"/>
        <v>3525.7103963536956</v>
      </c>
    </row>
    <row r="1696" spans="1:17" ht="45" x14ac:dyDescent="0.25">
      <c r="A1696" s="207" t="s">
        <v>4754</v>
      </c>
      <c r="B1696" s="196">
        <v>30906083</v>
      </c>
      <c r="C1696" s="197" t="s">
        <v>1350</v>
      </c>
      <c r="D1696" s="196" t="s">
        <v>3681</v>
      </c>
      <c r="E1696" s="198"/>
      <c r="F1696" s="199">
        <f>IF(D1696 &lt;&gt; "",VLOOKUP(D1696,'Parâmetro - Portes e Uco'!$A$13:$E$54,3,0),"")</f>
        <v>4119.7032840406137</v>
      </c>
      <c r="G1696" s="200">
        <v>7</v>
      </c>
      <c r="H1696" s="199">
        <f>VLOOKUP(G1696,'Parâmetro - Portes e Uco'!$B$19:$E$46,4,0)</f>
        <v>2028.04</v>
      </c>
      <c r="I1696" s="196"/>
      <c r="J1696" s="202">
        <v>0</v>
      </c>
      <c r="K1696" s="202"/>
      <c r="L1696" s="203"/>
      <c r="M1696" s="204"/>
      <c r="N1696" s="199"/>
      <c r="O1696" s="201">
        <v>4</v>
      </c>
      <c r="P1696" s="199">
        <f>(F1696*30%)+(F1696*20%)+(F1696*20%)+(F1696*20%)</f>
        <v>3707.7329556365521</v>
      </c>
      <c r="Q1696" s="205">
        <f t="shared" si="115"/>
        <v>9855.4762396771657</v>
      </c>
    </row>
    <row r="1697" spans="1:17" ht="45" x14ac:dyDescent="0.25">
      <c r="A1697" s="207" t="s">
        <v>4754</v>
      </c>
      <c r="B1697" s="196">
        <v>30906113</v>
      </c>
      <c r="C1697" s="197" t="s">
        <v>1351</v>
      </c>
      <c r="D1697" s="196" t="s">
        <v>3682</v>
      </c>
      <c r="E1697" s="198"/>
      <c r="F1697" s="199">
        <f>IF(D1697 &lt;&gt; "",VLOOKUP(D1697,'Parâmetro - Portes e Uco'!$A$13:$E$54,3,0),"")</f>
        <v>802.43430995002416</v>
      </c>
      <c r="G1697" s="200">
        <v>4</v>
      </c>
      <c r="H1697" s="199">
        <f>VLOOKUP(G1697,'Parâmetro - Portes e Uco'!$B$19:$E$46,4,0)</f>
        <v>660.37</v>
      </c>
      <c r="I1697" s="196"/>
      <c r="J1697" s="202">
        <v>0</v>
      </c>
      <c r="K1697" s="202"/>
      <c r="L1697" s="203"/>
      <c r="M1697" s="204"/>
      <c r="N1697" s="199"/>
      <c r="O1697" s="201">
        <v>3</v>
      </c>
      <c r="P1697" s="223">
        <f>(F1697*30%)+(F1697*20%)+(F1697*20%)</f>
        <v>561.70401696501699</v>
      </c>
      <c r="Q1697" s="205">
        <f t="shared" si="115"/>
        <v>2024.5083269150412</v>
      </c>
    </row>
    <row r="1698" spans="1:17" ht="45" x14ac:dyDescent="0.25">
      <c r="A1698" s="207" t="s">
        <v>4754</v>
      </c>
      <c r="B1698" s="196">
        <v>30906121</v>
      </c>
      <c r="C1698" s="197" t="s">
        <v>1352</v>
      </c>
      <c r="D1698" s="196" t="s">
        <v>3693</v>
      </c>
      <c r="E1698" s="198"/>
      <c r="F1698" s="199">
        <f>IF(D1698 &lt;&gt; "",VLOOKUP(D1698,'Parâmetro - Portes e Uco'!$A$13:$E$54,3,0),"")</f>
        <v>1435.3515705876223</v>
      </c>
      <c r="G1698" s="200">
        <v>5</v>
      </c>
      <c r="H1698" s="199">
        <f>VLOOKUP(G1698,'Parâmetro - Portes e Uco'!$B$19:$E$46,4,0)</f>
        <v>1021.47</v>
      </c>
      <c r="I1698" s="196"/>
      <c r="J1698" s="202">
        <v>0</v>
      </c>
      <c r="K1698" s="202"/>
      <c r="L1698" s="203"/>
      <c r="M1698" s="204"/>
      <c r="N1698" s="199"/>
      <c r="O1698" s="201">
        <v>3</v>
      </c>
      <c r="P1698" s="223">
        <f>(F1698*30%)+(F1698*20%)+(F1698*20%)</f>
        <v>1004.7460994113355</v>
      </c>
      <c r="Q1698" s="205">
        <f t="shared" si="115"/>
        <v>3461.5676699989581</v>
      </c>
    </row>
    <row r="1699" spans="1:17" ht="45" x14ac:dyDescent="0.25">
      <c r="A1699" s="207" t="s">
        <v>4754</v>
      </c>
      <c r="B1699" s="196">
        <v>30906130</v>
      </c>
      <c r="C1699" s="197" t="s">
        <v>1353</v>
      </c>
      <c r="D1699" s="196" t="s">
        <v>3685</v>
      </c>
      <c r="E1699" s="198"/>
      <c r="F1699" s="199">
        <f>IF(D1699 &lt;&gt; "",VLOOKUP(D1699,'Parâmetro - Portes e Uco'!$A$13:$E$54,3,0),"")</f>
        <v>1233.8795226335199</v>
      </c>
      <c r="G1699" s="200">
        <v>5</v>
      </c>
      <c r="H1699" s="199">
        <f>VLOOKUP(G1699,'Parâmetro - Portes e Uco'!$B$19:$E$46,4,0)</f>
        <v>1021.47</v>
      </c>
      <c r="I1699" s="196"/>
      <c r="J1699" s="202">
        <v>0</v>
      </c>
      <c r="K1699" s="202"/>
      <c r="L1699" s="203"/>
      <c r="M1699" s="204"/>
      <c r="N1699" s="199"/>
      <c r="O1699" s="201">
        <v>3</v>
      </c>
      <c r="P1699" s="223">
        <f>(F1699*30%)+(F1699*20%)+(F1699*20%)</f>
        <v>863.71566584346397</v>
      </c>
      <c r="Q1699" s="205">
        <f t="shared" si="115"/>
        <v>3119.0651884769841</v>
      </c>
    </row>
    <row r="1700" spans="1:17" ht="45" x14ac:dyDescent="0.25">
      <c r="A1700" s="207" t="s">
        <v>4754</v>
      </c>
      <c r="B1700" s="196">
        <v>30906148</v>
      </c>
      <c r="C1700" s="197" t="s">
        <v>1354</v>
      </c>
      <c r="D1700" s="196" t="s">
        <v>3689</v>
      </c>
      <c r="E1700" s="198"/>
      <c r="F1700" s="199">
        <f>IF(D1700 &lt;&gt; "",VLOOKUP(D1700,'Parâmetro - Portes e Uco'!$A$13:$E$54,3,0),"")</f>
        <v>2027.969148532314</v>
      </c>
      <c r="G1700" s="200">
        <v>6</v>
      </c>
      <c r="H1700" s="199">
        <f>VLOOKUP(G1700,'Parâmetro - Portes e Uco'!$B$19:$E$46,4,0)</f>
        <v>1425.4</v>
      </c>
      <c r="I1700" s="196"/>
      <c r="J1700" s="202">
        <v>0</v>
      </c>
      <c r="K1700" s="202"/>
      <c r="L1700" s="203"/>
      <c r="M1700" s="204"/>
      <c r="N1700" s="199"/>
      <c r="O1700" s="201">
        <v>3</v>
      </c>
      <c r="P1700" s="223">
        <f>(F1700*30%)+(F1700*20%)+(F1700*20%)</f>
        <v>1419.57840397262</v>
      </c>
      <c r="Q1700" s="205">
        <f t="shared" si="115"/>
        <v>4872.9475525049347</v>
      </c>
    </row>
    <row r="1701" spans="1:17" ht="30" x14ac:dyDescent="0.25">
      <c r="A1701" s="207" t="s">
        <v>4754</v>
      </c>
      <c r="B1701" s="196">
        <v>30906156</v>
      </c>
      <c r="C1701" s="197" t="s">
        <v>1355</v>
      </c>
      <c r="D1701" s="196" t="s">
        <v>3701</v>
      </c>
      <c r="E1701" s="198"/>
      <c r="F1701" s="199">
        <f>IF(D1701 &lt;&gt; "",VLOOKUP(D1701,'Parâmetro - Portes e Uco'!$A$13:$E$54,3,0),"")</f>
        <v>1848.3277432146042</v>
      </c>
      <c r="G1701" s="200">
        <v>6</v>
      </c>
      <c r="H1701" s="199">
        <f>VLOOKUP(G1701,'Parâmetro - Portes e Uco'!$B$19:$E$46,4,0)</f>
        <v>1425.4</v>
      </c>
      <c r="I1701" s="196"/>
      <c r="J1701" s="202">
        <v>0</v>
      </c>
      <c r="K1701" s="202"/>
      <c r="L1701" s="203"/>
      <c r="M1701" s="204"/>
      <c r="N1701" s="199"/>
      <c r="O1701" s="201">
        <v>3</v>
      </c>
      <c r="P1701" s="223">
        <f>(F1701*30%)+(F1701*20%)+(F1701*20%)</f>
        <v>1293.8294202502229</v>
      </c>
      <c r="Q1701" s="205">
        <f t="shared" si="115"/>
        <v>4567.5571634648277</v>
      </c>
    </row>
    <row r="1702" spans="1:17" ht="30" x14ac:dyDescent="0.25">
      <c r="A1702" s="207" t="s">
        <v>4754</v>
      </c>
      <c r="B1702" s="196">
        <v>30906164</v>
      </c>
      <c r="C1702" s="197" t="s">
        <v>1357</v>
      </c>
      <c r="D1702" s="196" t="s">
        <v>3678</v>
      </c>
      <c r="E1702" s="198"/>
      <c r="F1702" s="199">
        <f>IF(D1702 &lt;&gt; "",VLOOKUP(D1702,'Parâmetro - Portes e Uco'!$A$13:$E$54,3,0),"")</f>
        <v>119.19847265595725</v>
      </c>
      <c r="G1702" s="200">
        <v>1</v>
      </c>
      <c r="H1702" s="199">
        <f>VLOOKUP(G1702,'Parâmetro - Portes e Uco'!$B$19:$E$46,4,0)</f>
        <v>207.32</v>
      </c>
      <c r="I1702" s="196"/>
      <c r="J1702" s="202">
        <v>0</v>
      </c>
      <c r="K1702" s="202"/>
      <c r="L1702" s="203"/>
      <c r="M1702" s="204"/>
      <c r="N1702" s="199"/>
      <c r="O1702" s="201">
        <v>1</v>
      </c>
      <c r="P1702" s="199">
        <f>F1702*30%</f>
        <v>35.759541796787175</v>
      </c>
      <c r="Q1702" s="205">
        <f t="shared" si="115"/>
        <v>362.2780144527444</v>
      </c>
    </row>
    <row r="1703" spans="1:17" ht="30" x14ac:dyDescent="0.25">
      <c r="A1703" s="207" t="s">
        <v>4754</v>
      </c>
      <c r="B1703" s="196">
        <v>30906172</v>
      </c>
      <c r="C1703" s="197" t="s">
        <v>1358</v>
      </c>
      <c r="D1703" s="196" t="s">
        <v>3681</v>
      </c>
      <c r="E1703" s="198"/>
      <c r="F1703" s="199">
        <f>IF(D1703 &lt;&gt; "",VLOOKUP(D1703,'Parâmetro - Portes e Uco'!$A$13:$E$54,3,0),"")</f>
        <v>4119.7032840406137</v>
      </c>
      <c r="G1703" s="200">
        <v>7</v>
      </c>
      <c r="H1703" s="199">
        <f>VLOOKUP(G1703,'Parâmetro - Portes e Uco'!$B$19:$E$46,4,0)</f>
        <v>2028.04</v>
      </c>
      <c r="I1703" s="196"/>
      <c r="J1703" s="202">
        <v>0</v>
      </c>
      <c r="K1703" s="202"/>
      <c r="L1703" s="203"/>
      <c r="M1703" s="204"/>
      <c r="N1703" s="199"/>
      <c r="O1703" s="201">
        <v>2</v>
      </c>
      <c r="P1703" s="199">
        <f>(F1703*30%)+(F1703*20%)</f>
        <v>2059.8516420203068</v>
      </c>
      <c r="Q1703" s="205">
        <f t="shared" si="115"/>
        <v>8207.5949260609195</v>
      </c>
    </row>
    <row r="1704" spans="1:17" ht="30" x14ac:dyDescent="0.25">
      <c r="A1704" s="207" t="s">
        <v>4754</v>
      </c>
      <c r="B1704" s="196">
        <v>30906180</v>
      </c>
      <c r="C1704" s="197" t="s">
        <v>1359</v>
      </c>
      <c r="D1704" s="196" t="s">
        <v>3688</v>
      </c>
      <c r="E1704" s="198"/>
      <c r="F1704" s="199">
        <f>IF(D1704 &lt;&gt; "",VLOOKUP(D1704,'Parâmetro - Portes e Uco'!$A$13:$E$54,3,0),"")</f>
        <v>1024.0627906281875</v>
      </c>
      <c r="G1704" s="200">
        <v>6</v>
      </c>
      <c r="H1704" s="199">
        <f>VLOOKUP(G1704,'Parâmetro - Portes e Uco'!$B$19:$E$46,4,0)</f>
        <v>1425.4</v>
      </c>
      <c r="I1704" s="196"/>
      <c r="J1704" s="202">
        <v>0</v>
      </c>
      <c r="K1704" s="202"/>
      <c r="L1704" s="203"/>
      <c r="M1704" s="204"/>
      <c r="N1704" s="199"/>
      <c r="O1704" s="201">
        <v>3</v>
      </c>
      <c r="P1704" s="223">
        <f t="shared" ref="P1704:P1721" si="116">(F1704*30%)+(F1704*20%)+(F1704*20%)</f>
        <v>716.84395343973119</v>
      </c>
      <c r="Q1704" s="205">
        <f t="shared" si="115"/>
        <v>3166.3067440679188</v>
      </c>
    </row>
    <row r="1705" spans="1:17" ht="60" x14ac:dyDescent="0.25">
      <c r="A1705" s="207" t="s">
        <v>4754</v>
      </c>
      <c r="B1705" s="196">
        <v>30906199</v>
      </c>
      <c r="C1705" s="197" t="s">
        <v>1360</v>
      </c>
      <c r="D1705" s="196" t="s">
        <v>3701</v>
      </c>
      <c r="E1705" s="198"/>
      <c r="F1705" s="199">
        <f>IF(D1705 &lt;&gt; "",VLOOKUP(D1705,'Parâmetro - Portes e Uco'!$A$13:$E$54,3,0),"")</f>
        <v>1848.3277432146042</v>
      </c>
      <c r="G1705" s="200">
        <v>6</v>
      </c>
      <c r="H1705" s="199">
        <f>VLOOKUP(G1705,'Parâmetro - Portes e Uco'!$B$19:$E$46,4,0)</f>
        <v>1425.4</v>
      </c>
      <c r="I1705" s="196"/>
      <c r="J1705" s="202">
        <v>0</v>
      </c>
      <c r="K1705" s="202"/>
      <c r="L1705" s="203"/>
      <c r="M1705" s="204"/>
      <c r="N1705" s="199"/>
      <c r="O1705" s="201">
        <v>3</v>
      </c>
      <c r="P1705" s="223">
        <f t="shared" si="116"/>
        <v>1293.8294202502229</v>
      </c>
      <c r="Q1705" s="205">
        <f t="shared" si="115"/>
        <v>4567.5571634648277</v>
      </c>
    </row>
    <row r="1706" spans="1:17" ht="30" x14ac:dyDescent="0.25">
      <c r="A1706" s="207" t="s">
        <v>4754</v>
      </c>
      <c r="B1706" s="196">
        <v>30906202</v>
      </c>
      <c r="C1706" s="197" t="s">
        <v>1361</v>
      </c>
      <c r="D1706" s="196" t="s">
        <v>3683</v>
      </c>
      <c r="E1706" s="198"/>
      <c r="F1706" s="199">
        <f>IF(D1706 &lt;&gt; "",VLOOKUP(D1706,'Parâmetro - Portes e Uco'!$A$13:$E$54,3,0),"")</f>
        <v>908.21273779689443</v>
      </c>
      <c r="G1706" s="200">
        <v>5</v>
      </c>
      <c r="H1706" s="199">
        <f>VLOOKUP(G1706,'Parâmetro - Portes e Uco'!$B$19:$E$46,4,0)</f>
        <v>1021.47</v>
      </c>
      <c r="I1706" s="196"/>
      <c r="J1706" s="202">
        <v>0</v>
      </c>
      <c r="K1706" s="202"/>
      <c r="L1706" s="203"/>
      <c r="M1706" s="204"/>
      <c r="N1706" s="199"/>
      <c r="O1706" s="201">
        <v>3</v>
      </c>
      <c r="P1706" s="223">
        <f t="shared" si="116"/>
        <v>635.74891645782611</v>
      </c>
      <c r="Q1706" s="205">
        <f t="shared" si="115"/>
        <v>2565.4316542547203</v>
      </c>
    </row>
    <row r="1707" spans="1:17" ht="30" x14ac:dyDescent="0.25">
      <c r="A1707" s="207" t="s">
        <v>4754</v>
      </c>
      <c r="B1707" s="196">
        <v>30906210</v>
      </c>
      <c r="C1707" s="197" t="s">
        <v>1362</v>
      </c>
      <c r="D1707" s="196" t="s">
        <v>3683</v>
      </c>
      <c r="E1707" s="198"/>
      <c r="F1707" s="199">
        <f>IF(D1707 &lt;&gt; "",VLOOKUP(D1707,'Parâmetro - Portes e Uco'!$A$13:$E$54,3,0),"")</f>
        <v>908.21273779689443</v>
      </c>
      <c r="G1707" s="200">
        <v>3</v>
      </c>
      <c r="H1707" s="199">
        <f>VLOOKUP(G1707,'Parâmetro - Portes e Uco'!$B$19:$E$46,4,0)</f>
        <v>446.65</v>
      </c>
      <c r="I1707" s="196"/>
      <c r="J1707" s="202">
        <v>0</v>
      </c>
      <c r="K1707" s="202"/>
      <c r="L1707" s="203"/>
      <c r="M1707" s="204"/>
      <c r="N1707" s="199"/>
      <c r="O1707" s="201">
        <v>3</v>
      </c>
      <c r="P1707" s="223">
        <f t="shared" si="116"/>
        <v>635.74891645782611</v>
      </c>
      <c r="Q1707" s="205">
        <f t="shared" si="115"/>
        <v>1990.6116542547206</v>
      </c>
    </row>
    <row r="1708" spans="1:17" x14ac:dyDescent="0.25">
      <c r="A1708" s="207" t="s">
        <v>4754</v>
      </c>
      <c r="B1708" s="196">
        <v>30906229</v>
      </c>
      <c r="C1708" s="197" t="s">
        <v>1363</v>
      </c>
      <c r="D1708" s="196" t="s">
        <v>3689</v>
      </c>
      <c r="E1708" s="198"/>
      <c r="F1708" s="199">
        <f>IF(D1708 &lt;&gt; "",VLOOKUP(D1708,'Parâmetro - Portes e Uco'!$A$13:$E$54,3,0),"")</f>
        <v>2027.969148532314</v>
      </c>
      <c r="G1708" s="200">
        <v>6</v>
      </c>
      <c r="H1708" s="199">
        <f>VLOOKUP(G1708,'Parâmetro - Portes e Uco'!$B$19:$E$46,4,0)</f>
        <v>1425.4</v>
      </c>
      <c r="I1708" s="196"/>
      <c r="J1708" s="202">
        <v>0</v>
      </c>
      <c r="K1708" s="202"/>
      <c r="L1708" s="203"/>
      <c r="M1708" s="204"/>
      <c r="N1708" s="199"/>
      <c r="O1708" s="201">
        <v>3</v>
      </c>
      <c r="P1708" s="223">
        <f t="shared" si="116"/>
        <v>1419.57840397262</v>
      </c>
      <c r="Q1708" s="205">
        <f t="shared" si="115"/>
        <v>4872.9475525049347</v>
      </c>
    </row>
    <row r="1709" spans="1:17" x14ac:dyDescent="0.25">
      <c r="A1709" s="207" t="s">
        <v>4754</v>
      </c>
      <c r="B1709" s="196">
        <v>30906237</v>
      </c>
      <c r="C1709" s="197" t="s">
        <v>1364</v>
      </c>
      <c r="D1709" s="196" t="s">
        <v>3701</v>
      </c>
      <c r="E1709" s="198"/>
      <c r="F1709" s="199">
        <f>IF(D1709 &lt;&gt; "",VLOOKUP(D1709,'Parâmetro - Portes e Uco'!$A$13:$E$54,3,0),"")</f>
        <v>1848.3277432146042</v>
      </c>
      <c r="G1709" s="200">
        <v>6</v>
      </c>
      <c r="H1709" s="199">
        <f>VLOOKUP(G1709,'Parâmetro - Portes e Uco'!$B$19:$E$46,4,0)</f>
        <v>1425.4</v>
      </c>
      <c r="I1709" s="196"/>
      <c r="J1709" s="202">
        <v>0</v>
      </c>
      <c r="K1709" s="202"/>
      <c r="L1709" s="203"/>
      <c r="M1709" s="204"/>
      <c r="N1709" s="199"/>
      <c r="O1709" s="201">
        <v>3</v>
      </c>
      <c r="P1709" s="223">
        <f t="shared" si="116"/>
        <v>1293.8294202502229</v>
      </c>
      <c r="Q1709" s="205">
        <f t="shared" si="115"/>
        <v>4567.5571634648277</v>
      </c>
    </row>
    <row r="1710" spans="1:17" ht="30" x14ac:dyDescent="0.25">
      <c r="A1710" s="207" t="s">
        <v>4754</v>
      </c>
      <c r="B1710" s="196">
        <v>30906245</v>
      </c>
      <c r="C1710" s="197" t="s">
        <v>1365</v>
      </c>
      <c r="D1710" s="196" t="s">
        <v>3694</v>
      </c>
      <c r="E1710" s="198"/>
      <c r="F1710" s="199">
        <f>IF(D1710 &lt;&gt; "",VLOOKUP(D1710,'Parâmetro - Portes e Uco'!$A$13:$E$54,3,0),"")</f>
        <v>1324.5505130037554</v>
      </c>
      <c r="G1710" s="200">
        <v>5</v>
      </c>
      <c r="H1710" s="199">
        <f>VLOOKUP(G1710,'Parâmetro - Portes e Uco'!$B$19:$E$46,4,0)</f>
        <v>1021.47</v>
      </c>
      <c r="I1710" s="196"/>
      <c r="J1710" s="202">
        <v>0</v>
      </c>
      <c r="K1710" s="202"/>
      <c r="L1710" s="203"/>
      <c r="M1710" s="204"/>
      <c r="N1710" s="199"/>
      <c r="O1710" s="201">
        <v>3</v>
      </c>
      <c r="P1710" s="223">
        <f t="shared" si="116"/>
        <v>927.18535910262881</v>
      </c>
      <c r="Q1710" s="205">
        <f t="shared" si="115"/>
        <v>3273.2058721063845</v>
      </c>
    </row>
    <row r="1711" spans="1:17" ht="30" x14ac:dyDescent="0.25">
      <c r="A1711" s="207" t="s">
        <v>4754</v>
      </c>
      <c r="B1711" s="196">
        <v>30906253</v>
      </c>
      <c r="C1711" s="197" t="s">
        <v>1366</v>
      </c>
      <c r="D1711" s="196" t="s">
        <v>3685</v>
      </c>
      <c r="E1711" s="198"/>
      <c r="F1711" s="199">
        <f>IF(D1711 &lt;&gt; "",VLOOKUP(D1711,'Parâmetro - Portes e Uco'!$A$13:$E$54,3,0),"")</f>
        <v>1233.8795226335199</v>
      </c>
      <c r="G1711" s="200">
        <v>5</v>
      </c>
      <c r="H1711" s="199">
        <f>VLOOKUP(G1711,'Parâmetro - Portes e Uco'!$B$19:$E$46,4,0)</f>
        <v>1021.47</v>
      </c>
      <c r="I1711" s="196"/>
      <c r="J1711" s="202">
        <v>0</v>
      </c>
      <c r="K1711" s="202"/>
      <c r="L1711" s="203"/>
      <c r="M1711" s="204"/>
      <c r="N1711" s="199"/>
      <c r="O1711" s="201">
        <v>3</v>
      </c>
      <c r="P1711" s="223">
        <f t="shared" si="116"/>
        <v>863.71566584346397</v>
      </c>
      <c r="Q1711" s="205">
        <f t="shared" si="115"/>
        <v>3119.0651884769841</v>
      </c>
    </row>
    <row r="1712" spans="1:17" x14ac:dyDescent="0.25">
      <c r="A1712" s="207" t="s">
        <v>4754</v>
      </c>
      <c r="B1712" s="196">
        <v>30906261</v>
      </c>
      <c r="C1712" s="197" t="s">
        <v>1367</v>
      </c>
      <c r="D1712" s="196" t="s">
        <v>3685</v>
      </c>
      <c r="E1712" s="198"/>
      <c r="F1712" s="199">
        <f>IF(D1712 &lt;&gt; "",VLOOKUP(D1712,'Parâmetro - Portes e Uco'!$A$13:$E$54,3,0),"")</f>
        <v>1233.8795226335199</v>
      </c>
      <c r="G1712" s="200">
        <v>6</v>
      </c>
      <c r="H1712" s="199">
        <f>VLOOKUP(G1712,'Parâmetro - Portes e Uco'!$B$19:$E$46,4,0)</f>
        <v>1425.4</v>
      </c>
      <c r="I1712" s="196"/>
      <c r="J1712" s="202">
        <v>0</v>
      </c>
      <c r="K1712" s="202"/>
      <c r="L1712" s="203"/>
      <c r="M1712" s="204"/>
      <c r="N1712" s="199"/>
      <c r="O1712" s="201">
        <v>3</v>
      </c>
      <c r="P1712" s="223">
        <f t="shared" si="116"/>
        <v>863.71566584346397</v>
      </c>
      <c r="Q1712" s="205">
        <f t="shared" si="115"/>
        <v>3522.9951884769844</v>
      </c>
    </row>
    <row r="1713" spans="1:17" x14ac:dyDescent="0.25">
      <c r="A1713" s="207" t="s">
        <v>4754</v>
      </c>
      <c r="B1713" s="196">
        <v>30906270</v>
      </c>
      <c r="C1713" s="197" t="s">
        <v>1368</v>
      </c>
      <c r="D1713" s="196" t="s">
        <v>3685</v>
      </c>
      <c r="E1713" s="198"/>
      <c r="F1713" s="199">
        <f>IF(D1713 &lt;&gt; "",VLOOKUP(D1713,'Parâmetro - Portes e Uco'!$A$13:$E$54,3,0),"")</f>
        <v>1233.8795226335199</v>
      </c>
      <c r="G1713" s="200">
        <v>5</v>
      </c>
      <c r="H1713" s="199">
        <f>VLOOKUP(G1713,'Parâmetro - Portes e Uco'!$B$19:$E$46,4,0)</f>
        <v>1021.47</v>
      </c>
      <c r="I1713" s="196"/>
      <c r="J1713" s="202">
        <v>0</v>
      </c>
      <c r="K1713" s="202"/>
      <c r="L1713" s="203"/>
      <c r="M1713" s="204"/>
      <c r="N1713" s="199"/>
      <c r="O1713" s="201">
        <v>3</v>
      </c>
      <c r="P1713" s="223">
        <f t="shared" si="116"/>
        <v>863.71566584346397</v>
      </c>
      <c r="Q1713" s="205">
        <f t="shared" si="115"/>
        <v>3119.0651884769841</v>
      </c>
    </row>
    <row r="1714" spans="1:17" x14ac:dyDescent="0.25">
      <c r="A1714" s="207" t="s">
        <v>4754</v>
      </c>
      <c r="B1714" s="196">
        <v>30906288</v>
      </c>
      <c r="C1714" s="197" t="s">
        <v>1369</v>
      </c>
      <c r="D1714" s="196" t="s">
        <v>3701</v>
      </c>
      <c r="E1714" s="198"/>
      <c r="F1714" s="199">
        <f>IF(D1714 &lt;&gt; "",VLOOKUP(D1714,'Parâmetro - Portes e Uco'!$A$13:$E$54,3,0),"")</f>
        <v>1848.3277432146042</v>
      </c>
      <c r="G1714" s="200">
        <v>5</v>
      </c>
      <c r="H1714" s="199">
        <f>VLOOKUP(G1714,'Parâmetro - Portes e Uco'!$B$19:$E$46,4,0)</f>
        <v>1021.47</v>
      </c>
      <c r="I1714" s="196"/>
      <c r="J1714" s="202">
        <v>0</v>
      </c>
      <c r="K1714" s="202"/>
      <c r="L1714" s="203"/>
      <c r="M1714" s="204"/>
      <c r="N1714" s="199"/>
      <c r="O1714" s="201">
        <v>3</v>
      </c>
      <c r="P1714" s="223">
        <f t="shared" si="116"/>
        <v>1293.8294202502229</v>
      </c>
      <c r="Q1714" s="205">
        <f t="shared" si="115"/>
        <v>4163.6271634648274</v>
      </c>
    </row>
    <row r="1715" spans="1:17" ht="30" x14ac:dyDescent="0.25">
      <c r="A1715" s="207" t="s">
        <v>4754</v>
      </c>
      <c r="B1715" s="196">
        <v>30906296</v>
      </c>
      <c r="C1715" s="197" t="s">
        <v>1370</v>
      </c>
      <c r="D1715" s="196" t="s">
        <v>3685</v>
      </c>
      <c r="E1715" s="198"/>
      <c r="F1715" s="199">
        <f>IF(D1715 &lt;&gt; "",VLOOKUP(D1715,'Parâmetro - Portes e Uco'!$A$13:$E$54,3,0),"")</f>
        <v>1233.8795226335199</v>
      </c>
      <c r="G1715" s="200">
        <v>5</v>
      </c>
      <c r="H1715" s="199">
        <f>VLOOKUP(G1715,'Parâmetro - Portes e Uco'!$B$19:$E$46,4,0)</f>
        <v>1021.47</v>
      </c>
      <c r="I1715" s="196"/>
      <c r="J1715" s="202">
        <v>0</v>
      </c>
      <c r="K1715" s="202"/>
      <c r="L1715" s="203"/>
      <c r="M1715" s="204"/>
      <c r="N1715" s="199"/>
      <c r="O1715" s="201">
        <v>3</v>
      </c>
      <c r="P1715" s="223">
        <f t="shared" si="116"/>
        <v>863.71566584346397</v>
      </c>
      <c r="Q1715" s="205">
        <f t="shared" si="115"/>
        <v>3119.0651884769841</v>
      </c>
    </row>
    <row r="1716" spans="1:17" ht="30" x14ac:dyDescent="0.25">
      <c r="A1716" s="207" t="s">
        <v>4754</v>
      </c>
      <c r="B1716" s="196">
        <v>30906300</v>
      </c>
      <c r="C1716" s="197" t="s">
        <v>1371</v>
      </c>
      <c r="D1716" s="196" t="s">
        <v>3685</v>
      </c>
      <c r="E1716" s="198"/>
      <c r="F1716" s="199">
        <f>IF(D1716 &lt;&gt; "",VLOOKUP(D1716,'Parâmetro - Portes e Uco'!$A$13:$E$54,3,0),"")</f>
        <v>1233.8795226335199</v>
      </c>
      <c r="G1716" s="200">
        <v>4</v>
      </c>
      <c r="H1716" s="199">
        <f>VLOOKUP(G1716,'Parâmetro - Portes e Uco'!$B$19:$E$46,4,0)</f>
        <v>660.37</v>
      </c>
      <c r="I1716" s="196"/>
      <c r="J1716" s="202">
        <v>0</v>
      </c>
      <c r="K1716" s="202"/>
      <c r="L1716" s="203"/>
      <c r="M1716" s="204"/>
      <c r="N1716" s="199"/>
      <c r="O1716" s="201">
        <v>3</v>
      </c>
      <c r="P1716" s="223">
        <f t="shared" si="116"/>
        <v>863.71566584346397</v>
      </c>
      <c r="Q1716" s="205">
        <f t="shared" si="115"/>
        <v>2757.9651884769837</v>
      </c>
    </row>
    <row r="1717" spans="1:17" ht="30" x14ac:dyDescent="0.25">
      <c r="A1717" s="207" t="s">
        <v>4754</v>
      </c>
      <c r="B1717" s="196">
        <v>30906318</v>
      </c>
      <c r="C1717" s="197" t="s">
        <v>1372</v>
      </c>
      <c r="D1717" s="196" t="s">
        <v>3685</v>
      </c>
      <c r="E1717" s="198"/>
      <c r="F1717" s="199">
        <f>IF(D1717 &lt;&gt; "",VLOOKUP(D1717,'Parâmetro - Portes e Uco'!$A$13:$E$54,3,0),"")</f>
        <v>1233.8795226335199</v>
      </c>
      <c r="G1717" s="200">
        <v>5</v>
      </c>
      <c r="H1717" s="199">
        <f>VLOOKUP(G1717,'Parâmetro - Portes e Uco'!$B$19:$E$46,4,0)</f>
        <v>1021.47</v>
      </c>
      <c r="I1717" s="196"/>
      <c r="J1717" s="202">
        <v>0</v>
      </c>
      <c r="K1717" s="202"/>
      <c r="L1717" s="203"/>
      <c r="M1717" s="204"/>
      <c r="N1717" s="199"/>
      <c r="O1717" s="201">
        <v>3</v>
      </c>
      <c r="P1717" s="223">
        <f t="shared" si="116"/>
        <v>863.71566584346397</v>
      </c>
      <c r="Q1717" s="205">
        <f t="shared" si="115"/>
        <v>3119.0651884769841</v>
      </c>
    </row>
    <row r="1718" spans="1:17" ht="30" x14ac:dyDescent="0.25">
      <c r="A1718" s="207" t="s">
        <v>4754</v>
      </c>
      <c r="B1718" s="196">
        <v>30906326</v>
      </c>
      <c r="C1718" s="197" t="s">
        <v>1373</v>
      </c>
      <c r="D1718" s="196" t="s">
        <v>3694</v>
      </c>
      <c r="E1718" s="198"/>
      <c r="F1718" s="199">
        <f>IF(D1718 &lt;&gt; "",VLOOKUP(D1718,'Parâmetro - Portes e Uco'!$A$13:$E$54,3,0),"")</f>
        <v>1324.5505130037554</v>
      </c>
      <c r="G1718" s="200">
        <v>7</v>
      </c>
      <c r="H1718" s="199">
        <f>VLOOKUP(G1718,'Parâmetro - Portes e Uco'!$B$19:$E$46,4,0)</f>
        <v>2028.04</v>
      </c>
      <c r="I1718" s="196"/>
      <c r="J1718" s="202">
        <v>0</v>
      </c>
      <c r="K1718" s="202"/>
      <c r="L1718" s="203"/>
      <c r="M1718" s="204"/>
      <c r="N1718" s="199"/>
      <c r="O1718" s="201">
        <v>3</v>
      </c>
      <c r="P1718" s="223">
        <f t="shared" si="116"/>
        <v>927.18535910262881</v>
      </c>
      <c r="Q1718" s="205">
        <f t="shared" si="115"/>
        <v>4279.7758721063838</v>
      </c>
    </row>
    <row r="1719" spans="1:17" x14ac:dyDescent="0.25">
      <c r="A1719" s="207" t="s">
        <v>4754</v>
      </c>
      <c r="B1719" s="196">
        <v>30906334</v>
      </c>
      <c r="C1719" s="197" t="s">
        <v>1374</v>
      </c>
      <c r="D1719" s="196" t="s">
        <v>3694</v>
      </c>
      <c r="E1719" s="198"/>
      <c r="F1719" s="199">
        <f>IF(D1719 &lt;&gt; "",VLOOKUP(D1719,'Parâmetro - Portes e Uco'!$A$13:$E$54,3,0),"")</f>
        <v>1324.5505130037554</v>
      </c>
      <c r="G1719" s="200">
        <v>6</v>
      </c>
      <c r="H1719" s="199">
        <f>VLOOKUP(G1719,'Parâmetro - Portes e Uco'!$B$19:$E$46,4,0)</f>
        <v>1425.4</v>
      </c>
      <c r="I1719" s="196"/>
      <c r="J1719" s="202">
        <v>0</v>
      </c>
      <c r="K1719" s="202"/>
      <c r="L1719" s="203"/>
      <c r="M1719" s="204"/>
      <c r="N1719" s="199"/>
      <c r="O1719" s="201">
        <v>3</v>
      </c>
      <c r="P1719" s="223">
        <f t="shared" si="116"/>
        <v>927.18535910262881</v>
      </c>
      <c r="Q1719" s="205">
        <f t="shared" si="115"/>
        <v>3677.1358721063843</v>
      </c>
    </row>
    <row r="1720" spans="1:17" ht="45" x14ac:dyDescent="0.25">
      <c r="A1720" s="207" t="s">
        <v>4754</v>
      </c>
      <c r="B1720" s="196">
        <v>30906342</v>
      </c>
      <c r="C1720" s="197" t="s">
        <v>1375</v>
      </c>
      <c r="D1720" s="196" t="s">
        <v>3704</v>
      </c>
      <c r="E1720" s="198"/>
      <c r="F1720" s="199">
        <f>IF(D1720 &lt;&gt; "",VLOOKUP(D1720,'Parâmetro - Portes e Uco'!$A$13:$E$54,3,0),"")</f>
        <v>2101.818943247938</v>
      </c>
      <c r="G1720" s="200">
        <v>6</v>
      </c>
      <c r="H1720" s="199">
        <f>VLOOKUP(G1720,'Parâmetro - Portes e Uco'!$B$19:$E$46,4,0)</f>
        <v>1425.4</v>
      </c>
      <c r="I1720" s="196"/>
      <c r="J1720" s="202">
        <v>0</v>
      </c>
      <c r="K1720" s="202"/>
      <c r="L1720" s="203"/>
      <c r="M1720" s="204"/>
      <c r="N1720" s="199"/>
      <c r="O1720" s="201">
        <v>3</v>
      </c>
      <c r="P1720" s="223">
        <f t="shared" si="116"/>
        <v>1471.2732602735566</v>
      </c>
      <c r="Q1720" s="205">
        <f t="shared" si="115"/>
        <v>4998.492203521495</v>
      </c>
    </row>
    <row r="1721" spans="1:17" ht="30" x14ac:dyDescent="0.25">
      <c r="A1721" s="207" t="s">
        <v>4754</v>
      </c>
      <c r="B1721" s="196">
        <v>30906350</v>
      </c>
      <c r="C1721" s="197" t="s">
        <v>1376</v>
      </c>
      <c r="D1721" s="196" t="s">
        <v>3697</v>
      </c>
      <c r="E1721" s="198"/>
      <c r="F1721" s="199">
        <f>IF(D1721 &lt;&gt; "",VLOOKUP(D1721,'Parâmetro - Portes e Uco'!$A$13:$E$54,3,0),"")</f>
        <v>1593.1491505137235</v>
      </c>
      <c r="G1721" s="200">
        <v>3</v>
      </c>
      <c r="H1721" s="199">
        <f>VLOOKUP(G1721,'Parâmetro - Portes e Uco'!$B$19:$E$46,4,0)</f>
        <v>446.65</v>
      </c>
      <c r="I1721" s="196"/>
      <c r="J1721" s="202">
        <v>0</v>
      </c>
      <c r="K1721" s="202"/>
      <c r="L1721" s="203"/>
      <c r="M1721" s="204"/>
      <c r="N1721" s="199"/>
      <c r="O1721" s="201">
        <v>3</v>
      </c>
      <c r="P1721" s="223">
        <f t="shared" si="116"/>
        <v>1115.2044053596064</v>
      </c>
      <c r="Q1721" s="205">
        <f t="shared" si="115"/>
        <v>3155.0035558733298</v>
      </c>
    </row>
    <row r="1722" spans="1:17" ht="45" x14ac:dyDescent="0.25">
      <c r="A1722" s="207" t="s">
        <v>4754</v>
      </c>
      <c r="B1722" s="196">
        <v>30906377</v>
      </c>
      <c r="C1722" s="197" t="s">
        <v>1377</v>
      </c>
      <c r="D1722" s="196" t="s">
        <v>3670</v>
      </c>
      <c r="E1722" s="198"/>
      <c r="F1722" s="199">
        <f>IF(D1722 &lt;&gt; "",VLOOKUP(D1722,'Parâmetro - Portes e Uco'!$A$13:$E$54,3,0),"")</f>
        <v>238.38376255669928</v>
      </c>
      <c r="G1722" s="200">
        <v>4</v>
      </c>
      <c r="H1722" s="199">
        <f>VLOOKUP(G1722,'Parâmetro - Portes e Uco'!$B$19:$E$46,4,0)</f>
        <v>660.37</v>
      </c>
      <c r="I1722" s="196"/>
      <c r="J1722" s="202">
        <v>0</v>
      </c>
      <c r="K1722" s="202"/>
      <c r="L1722" s="203"/>
      <c r="M1722" s="204"/>
      <c r="N1722" s="199"/>
      <c r="O1722" s="201">
        <v>1</v>
      </c>
      <c r="P1722" s="199">
        <f>F1722*30%</f>
        <v>71.515128767009784</v>
      </c>
      <c r="Q1722" s="205">
        <f t="shared" si="115"/>
        <v>970.268891323709</v>
      </c>
    </row>
    <row r="1723" spans="1:17" ht="45" x14ac:dyDescent="0.25">
      <c r="A1723" s="207" t="s">
        <v>4754</v>
      </c>
      <c r="B1723" s="196">
        <v>30906385</v>
      </c>
      <c r="C1723" s="197" t="s">
        <v>1356</v>
      </c>
      <c r="D1723" s="196" t="s">
        <v>3692</v>
      </c>
      <c r="E1723" s="198"/>
      <c r="F1723" s="199">
        <f>IF(D1723 &lt;&gt; "",VLOOKUP(D1723,'Parâmetro - Portes e Uco'!$A$13:$E$54,3,0),"")</f>
        <v>866.25202794687084</v>
      </c>
      <c r="G1723" s="200">
        <v>5</v>
      </c>
      <c r="H1723" s="199">
        <f>VLOOKUP(G1723,'Parâmetro - Portes e Uco'!$B$19:$E$46,4,0)</f>
        <v>1021.47</v>
      </c>
      <c r="I1723" s="196"/>
      <c r="J1723" s="202">
        <v>0</v>
      </c>
      <c r="K1723" s="202"/>
      <c r="L1723" s="203"/>
      <c r="M1723" s="204"/>
      <c r="N1723" s="199"/>
      <c r="O1723" s="201">
        <v>3</v>
      </c>
      <c r="P1723" s="223">
        <f>(F1723*30%)+(F1723*20%)+(F1723*20%)</f>
        <v>606.37641956280959</v>
      </c>
      <c r="Q1723" s="205">
        <f t="shared" si="115"/>
        <v>2494.0984475096802</v>
      </c>
    </row>
    <row r="1724" spans="1:17" ht="30" x14ac:dyDescent="0.25">
      <c r="A1724" s="207" t="s">
        <v>4754</v>
      </c>
      <c r="B1724" s="196">
        <v>30906393</v>
      </c>
      <c r="C1724" s="197" t="s">
        <v>1378</v>
      </c>
      <c r="D1724" s="196" t="s">
        <v>3689</v>
      </c>
      <c r="E1724" s="198"/>
      <c r="F1724" s="199">
        <f>IF(D1724 &lt;&gt; "",VLOOKUP(D1724,'Parâmetro - Portes e Uco'!$A$13:$E$54,3,0),"")</f>
        <v>2027.969148532314</v>
      </c>
      <c r="G1724" s="200">
        <v>7</v>
      </c>
      <c r="H1724" s="199">
        <f>VLOOKUP(G1724,'Parâmetro - Portes e Uco'!$B$19:$E$46,4,0)</f>
        <v>2028.04</v>
      </c>
      <c r="I1724" s="196"/>
      <c r="J1724" s="202">
        <v>0</v>
      </c>
      <c r="K1724" s="202"/>
      <c r="L1724" s="203"/>
      <c r="M1724" s="204"/>
      <c r="N1724" s="199"/>
      <c r="O1724" s="201">
        <v>4</v>
      </c>
      <c r="P1724" s="199">
        <f>(F1724*30%)+(F1724*20%)+(F1724*20%)+(F1724*20%)</f>
        <v>1825.1722336790829</v>
      </c>
      <c r="Q1724" s="205">
        <f t="shared" si="115"/>
        <v>5881.1813822113963</v>
      </c>
    </row>
    <row r="1725" spans="1:17" ht="45" x14ac:dyDescent="0.25">
      <c r="A1725" s="207" t="s">
        <v>4754</v>
      </c>
      <c r="B1725" s="196">
        <v>30906407</v>
      </c>
      <c r="C1725" s="197" t="s">
        <v>1379</v>
      </c>
      <c r="D1725" s="196" t="s">
        <v>3695</v>
      </c>
      <c r="E1725" s="198"/>
      <c r="F1725" s="199">
        <f>IF(D1725 &lt;&gt; "",VLOOKUP(D1725,'Parâmetro - Portes e Uco'!$A$13:$E$54,3,0),"")</f>
        <v>1685.4943507962917</v>
      </c>
      <c r="G1725" s="200">
        <v>6</v>
      </c>
      <c r="H1725" s="199">
        <f>VLOOKUP(G1725,'Parâmetro - Portes e Uco'!$B$19:$E$46,4,0)</f>
        <v>1425.4</v>
      </c>
      <c r="I1725" s="196"/>
      <c r="J1725" s="202">
        <v>0</v>
      </c>
      <c r="K1725" s="202"/>
      <c r="L1725" s="203"/>
      <c r="M1725" s="204"/>
      <c r="N1725" s="199"/>
      <c r="O1725" s="201">
        <v>3</v>
      </c>
      <c r="P1725" s="223">
        <f>(F1725*30%)+(F1725*20%)+(F1725*20%)</f>
        <v>1179.8460455574041</v>
      </c>
      <c r="Q1725" s="205">
        <f t="shared" si="115"/>
        <v>4290.7403963536963</v>
      </c>
    </row>
    <row r="1726" spans="1:17" ht="30" x14ac:dyDescent="0.25">
      <c r="A1726" s="207" t="s">
        <v>4754</v>
      </c>
      <c r="B1726" s="196">
        <v>30906415</v>
      </c>
      <c r="C1726" s="197" t="s">
        <v>1380</v>
      </c>
      <c r="D1726" s="196" t="s">
        <v>3694</v>
      </c>
      <c r="E1726" s="198"/>
      <c r="F1726" s="199">
        <f>IF(D1726 &lt;&gt; "",VLOOKUP(D1726,'Parâmetro - Portes e Uco'!$A$13:$E$54,3,0),"")</f>
        <v>1324.5505130037554</v>
      </c>
      <c r="G1726" s="200">
        <v>5</v>
      </c>
      <c r="H1726" s="199">
        <f>VLOOKUP(G1726,'Parâmetro - Portes e Uco'!$B$19:$E$46,4,0)</f>
        <v>1021.47</v>
      </c>
      <c r="I1726" s="196"/>
      <c r="J1726" s="202">
        <v>0</v>
      </c>
      <c r="K1726" s="202"/>
      <c r="L1726" s="203"/>
      <c r="M1726" s="204"/>
      <c r="N1726" s="199"/>
      <c r="O1726" s="201">
        <v>3</v>
      </c>
      <c r="P1726" s="223">
        <f>(F1726*30%)+(F1726*20%)+(F1726*20%)</f>
        <v>927.18535910262881</v>
      </c>
      <c r="Q1726" s="205">
        <f t="shared" si="115"/>
        <v>3273.2058721063845</v>
      </c>
    </row>
    <row r="1727" spans="1:17" ht="30" x14ac:dyDescent="0.25">
      <c r="A1727" s="207" t="s">
        <v>4754</v>
      </c>
      <c r="B1727" s="196">
        <v>30906423</v>
      </c>
      <c r="C1727" s="197" t="s">
        <v>1381</v>
      </c>
      <c r="D1727" s="196" t="s">
        <v>3697</v>
      </c>
      <c r="E1727" s="198"/>
      <c r="F1727" s="199">
        <f>IF(D1727 &lt;&gt; "",VLOOKUP(D1727,'Parâmetro - Portes e Uco'!$A$13:$E$54,3,0),"")</f>
        <v>1593.1491505137235</v>
      </c>
      <c r="G1727" s="200">
        <v>6</v>
      </c>
      <c r="H1727" s="199">
        <f>VLOOKUP(G1727,'Parâmetro - Portes e Uco'!$B$19:$E$46,4,0)</f>
        <v>1425.4</v>
      </c>
      <c r="I1727" s="196"/>
      <c r="J1727" s="202">
        <v>0</v>
      </c>
      <c r="K1727" s="202"/>
      <c r="L1727" s="203"/>
      <c r="M1727" s="204"/>
      <c r="N1727" s="199"/>
      <c r="O1727" s="201">
        <v>3</v>
      </c>
      <c r="P1727" s="223">
        <f>(F1727*30%)+(F1727*20%)+(F1727*20%)</f>
        <v>1115.2044053596064</v>
      </c>
      <c r="Q1727" s="205">
        <f t="shared" si="115"/>
        <v>4133.7535558733298</v>
      </c>
    </row>
    <row r="1728" spans="1:17" ht="30" x14ac:dyDescent="0.25">
      <c r="A1728" s="207" t="s">
        <v>4754</v>
      </c>
      <c r="B1728" s="196">
        <v>30906431</v>
      </c>
      <c r="C1728" s="197" t="s">
        <v>1382</v>
      </c>
      <c r="D1728" s="196" t="s">
        <v>3702</v>
      </c>
      <c r="E1728" s="198"/>
      <c r="F1728" s="199">
        <f>IF(D1728 &lt;&gt; "",VLOOKUP(D1728,'Parâmetro - Portes e Uco'!$A$13:$E$54,3,0),"")</f>
        <v>2768.286315908254</v>
      </c>
      <c r="G1728" s="200">
        <v>6</v>
      </c>
      <c r="H1728" s="199">
        <f>VLOOKUP(G1728,'Parâmetro - Portes e Uco'!$B$19:$E$46,4,0)</f>
        <v>1425.4</v>
      </c>
      <c r="I1728" s="196"/>
      <c r="J1728" s="202">
        <v>0</v>
      </c>
      <c r="K1728" s="202"/>
      <c r="L1728" s="203"/>
      <c r="M1728" s="204"/>
      <c r="N1728" s="199"/>
      <c r="O1728" s="201">
        <v>2</v>
      </c>
      <c r="P1728" s="199">
        <f>(F1728*30%)+(F1728*20%)</f>
        <v>1384.143157954127</v>
      </c>
      <c r="Q1728" s="205">
        <f t="shared" si="115"/>
        <v>5577.8294738623808</v>
      </c>
    </row>
    <row r="1729" spans="1:17" ht="45" x14ac:dyDescent="0.25">
      <c r="A1729" s="207" t="s">
        <v>4754</v>
      </c>
      <c r="B1729" s="196">
        <v>30906440</v>
      </c>
      <c r="C1729" s="197" t="s">
        <v>1383</v>
      </c>
      <c r="D1729" s="196" t="s">
        <v>3695</v>
      </c>
      <c r="E1729" s="198"/>
      <c r="F1729" s="199">
        <f>IF(D1729 &lt;&gt; "",VLOOKUP(D1729,'Parâmetro - Portes e Uco'!$A$13:$E$54,3,0),"")</f>
        <v>1685.4943507962917</v>
      </c>
      <c r="G1729" s="200">
        <v>5</v>
      </c>
      <c r="H1729" s="199">
        <f>VLOOKUP(G1729,'Parâmetro - Portes e Uco'!$B$19:$E$46,4,0)</f>
        <v>1021.47</v>
      </c>
      <c r="I1729" s="196"/>
      <c r="J1729" s="202">
        <v>0</v>
      </c>
      <c r="K1729" s="202"/>
      <c r="L1729" s="203"/>
      <c r="M1729" s="204"/>
      <c r="N1729" s="199"/>
      <c r="O1729" s="201">
        <v>3</v>
      </c>
      <c r="P1729" s="223">
        <f>(F1729*30%)+(F1729*20%)+(F1729*20%)</f>
        <v>1179.8460455574041</v>
      </c>
      <c r="Q1729" s="205">
        <f t="shared" si="115"/>
        <v>3886.810396353696</v>
      </c>
    </row>
    <row r="1730" spans="1:17" ht="30" x14ac:dyDescent="0.25">
      <c r="A1730" s="207" t="s">
        <v>4754</v>
      </c>
      <c r="B1730" s="196">
        <v>30906458</v>
      </c>
      <c r="C1730" s="197" t="s">
        <v>1384</v>
      </c>
      <c r="D1730" s="196" t="s">
        <v>3697</v>
      </c>
      <c r="E1730" s="198"/>
      <c r="F1730" s="199">
        <f>IF(D1730 &lt;&gt; "",VLOOKUP(D1730,'Parâmetro - Portes e Uco'!$A$13:$E$54,3,0),"")</f>
        <v>1593.1491505137235</v>
      </c>
      <c r="G1730" s="200">
        <v>4</v>
      </c>
      <c r="H1730" s="199">
        <f>VLOOKUP(G1730,'Parâmetro - Portes e Uco'!$B$19:$E$46,4,0)</f>
        <v>660.37</v>
      </c>
      <c r="I1730" s="196"/>
      <c r="J1730" s="202">
        <v>0</v>
      </c>
      <c r="K1730" s="202"/>
      <c r="L1730" s="203"/>
      <c r="M1730" s="204"/>
      <c r="N1730" s="199"/>
      <c r="O1730" s="201">
        <v>3</v>
      </c>
      <c r="P1730" s="223">
        <f>(F1730*30%)+(F1730*20%)+(F1730*20%)</f>
        <v>1115.2044053596064</v>
      </c>
      <c r="Q1730" s="205">
        <f t="shared" si="115"/>
        <v>3368.72355587333</v>
      </c>
    </row>
    <row r="1731" spans="1:17" ht="30" x14ac:dyDescent="0.25">
      <c r="A1731" s="207" t="s">
        <v>4754</v>
      </c>
      <c r="B1731" s="196">
        <v>30906466</v>
      </c>
      <c r="C1731" s="197" t="s">
        <v>1385</v>
      </c>
      <c r="D1731" s="196" t="s">
        <v>3689</v>
      </c>
      <c r="E1731" s="198"/>
      <c r="F1731" s="199">
        <f>IF(D1731 &lt;&gt; "",VLOOKUP(D1731,'Parâmetro - Portes e Uco'!$A$13:$E$54,3,0),"")</f>
        <v>2027.969148532314</v>
      </c>
      <c r="G1731" s="200">
        <v>6</v>
      </c>
      <c r="H1731" s="199">
        <f>VLOOKUP(G1731,'Parâmetro - Portes e Uco'!$B$19:$E$46,4,0)</f>
        <v>1425.4</v>
      </c>
      <c r="I1731" s="196"/>
      <c r="J1731" s="202">
        <v>0</v>
      </c>
      <c r="K1731" s="202"/>
      <c r="L1731" s="203"/>
      <c r="M1731" s="204"/>
      <c r="N1731" s="199"/>
      <c r="O1731" s="201">
        <v>3</v>
      </c>
      <c r="P1731" s="223">
        <f>(F1731*30%)+(F1731*20%)+(F1731*20%)</f>
        <v>1419.57840397262</v>
      </c>
      <c r="Q1731" s="205">
        <f t="shared" si="115"/>
        <v>4872.9475525049347</v>
      </c>
    </row>
    <row r="1732" spans="1:17" x14ac:dyDescent="0.25">
      <c r="A1732" s="207" t="s">
        <v>4754</v>
      </c>
      <c r="B1732" s="224">
        <v>30907004</v>
      </c>
      <c r="C1732" s="316" t="s">
        <v>3852</v>
      </c>
      <c r="D1732" s="317"/>
      <c r="E1732" s="317"/>
      <c r="F1732" s="317"/>
      <c r="G1732" s="317"/>
      <c r="H1732" s="317"/>
      <c r="I1732" s="317"/>
      <c r="J1732" s="317"/>
      <c r="K1732" s="317"/>
      <c r="L1732" s="317"/>
      <c r="M1732" s="317"/>
      <c r="N1732" s="317"/>
      <c r="O1732" s="317"/>
      <c r="P1732" s="317"/>
      <c r="Q1732" s="318"/>
    </row>
    <row r="1733" spans="1:17" ht="45" x14ac:dyDescent="0.25">
      <c r="A1733" s="206"/>
      <c r="B1733" s="196">
        <v>30907012</v>
      </c>
      <c r="C1733" s="197" t="s">
        <v>1386</v>
      </c>
      <c r="D1733" s="196" t="s">
        <v>3701</v>
      </c>
      <c r="E1733" s="198"/>
      <c r="F1733" s="199">
        <f>IF(D1733 &lt;&gt; "",VLOOKUP(D1733,'Parâmetro - Portes e Uco'!$A$13:$E$54,3,0),"")</f>
        <v>1848.3277432146042</v>
      </c>
      <c r="G1733" s="200">
        <v>5</v>
      </c>
      <c r="H1733" s="199">
        <f>VLOOKUP(G1733,'Parâmetro - Portes e Uco'!$B$19:$E$46,4,0)</f>
        <v>1021.47</v>
      </c>
      <c r="I1733" s="196"/>
      <c r="J1733" s="202">
        <v>0</v>
      </c>
      <c r="K1733" s="202"/>
      <c r="L1733" s="203"/>
      <c r="M1733" s="204"/>
      <c r="N1733" s="199"/>
      <c r="O1733" s="201">
        <v>3</v>
      </c>
      <c r="P1733" s="223">
        <f>(F1733*30%)+(F1733*20%)+(F1733*20%)</f>
        <v>1293.8294202502229</v>
      </c>
      <c r="Q1733" s="205">
        <f t="shared" ref="Q1733:Q1745" si="117">F1733+H1733+K1733+N1733+P1733</f>
        <v>4163.6271634648274</v>
      </c>
    </row>
    <row r="1734" spans="1:17" ht="45" x14ac:dyDescent="0.25">
      <c r="A1734" s="207" t="s">
        <v>4754</v>
      </c>
      <c r="B1734" s="196">
        <v>30907020</v>
      </c>
      <c r="C1734" s="197" t="s">
        <v>1387</v>
      </c>
      <c r="D1734" s="196" t="s">
        <v>3701</v>
      </c>
      <c r="E1734" s="198"/>
      <c r="F1734" s="199">
        <f>IF(D1734 &lt;&gt; "",VLOOKUP(D1734,'Parâmetro - Portes e Uco'!$A$13:$E$54,3,0),"")</f>
        <v>1848.3277432146042</v>
      </c>
      <c r="G1734" s="200">
        <v>5</v>
      </c>
      <c r="H1734" s="199">
        <f>VLOOKUP(G1734,'Parâmetro - Portes e Uco'!$B$19:$E$46,4,0)</f>
        <v>1021.47</v>
      </c>
      <c r="I1734" s="196"/>
      <c r="J1734" s="202">
        <v>0</v>
      </c>
      <c r="K1734" s="202"/>
      <c r="L1734" s="203"/>
      <c r="M1734" s="204"/>
      <c r="N1734" s="199"/>
      <c r="O1734" s="201">
        <v>3</v>
      </c>
      <c r="P1734" s="223">
        <f>(F1734*30%)+(F1734*20%)+(F1734*20%)</f>
        <v>1293.8294202502229</v>
      </c>
      <c r="Q1734" s="205">
        <f t="shared" si="117"/>
        <v>4163.6271634648274</v>
      </c>
    </row>
    <row r="1735" spans="1:17" ht="45" x14ac:dyDescent="0.25">
      <c r="A1735" s="207" t="s">
        <v>4754</v>
      </c>
      <c r="B1735" s="196">
        <v>30907039</v>
      </c>
      <c r="C1735" s="197" t="s">
        <v>1388</v>
      </c>
      <c r="D1735" s="196" t="s">
        <v>3694</v>
      </c>
      <c r="E1735" s="198"/>
      <c r="F1735" s="199">
        <f>IF(D1735 &lt;&gt; "",VLOOKUP(D1735,'Parâmetro - Portes e Uco'!$A$13:$E$54,3,0),"")</f>
        <v>1324.5505130037554</v>
      </c>
      <c r="G1735" s="200">
        <v>5</v>
      </c>
      <c r="H1735" s="199">
        <f>VLOOKUP(G1735,'Parâmetro - Portes e Uco'!$B$19:$E$46,4,0)</f>
        <v>1021.47</v>
      </c>
      <c r="I1735" s="196"/>
      <c r="J1735" s="202">
        <v>0</v>
      </c>
      <c r="K1735" s="202"/>
      <c r="L1735" s="203"/>
      <c r="M1735" s="204"/>
      <c r="N1735" s="199"/>
      <c r="O1735" s="201">
        <v>2</v>
      </c>
      <c r="P1735" s="199">
        <f>(F1735*30%)+(F1735*20%)</f>
        <v>662.27525650187772</v>
      </c>
      <c r="Q1735" s="205">
        <f t="shared" si="117"/>
        <v>3008.2957695056334</v>
      </c>
    </row>
    <row r="1736" spans="1:17" ht="45" x14ac:dyDescent="0.25">
      <c r="A1736" s="207" t="s">
        <v>4754</v>
      </c>
      <c r="B1736" s="196">
        <v>30907047</v>
      </c>
      <c r="C1736" s="197" t="s">
        <v>1389</v>
      </c>
      <c r="D1736" s="196" t="s">
        <v>3701</v>
      </c>
      <c r="E1736" s="198"/>
      <c r="F1736" s="199">
        <f>IF(D1736 &lt;&gt; "",VLOOKUP(D1736,'Parâmetro - Portes e Uco'!$A$13:$E$54,3,0),"")</f>
        <v>1848.3277432146042</v>
      </c>
      <c r="G1736" s="200">
        <v>6</v>
      </c>
      <c r="H1736" s="199">
        <f>VLOOKUP(G1736,'Parâmetro - Portes e Uco'!$B$19:$E$46,4,0)</f>
        <v>1425.4</v>
      </c>
      <c r="I1736" s="196"/>
      <c r="J1736" s="202">
        <v>0</v>
      </c>
      <c r="K1736" s="202"/>
      <c r="L1736" s="203"/>
      <c r="M1736" s="204"/>
      <c r="N1736" s="199"/>
      <c r="O1736" s="201">
        <v>3</v>
      </c>
      <c r="P1736" s="223">
        <f>(F1736*30%)+(F1736*20%)+(F1736*20%)</f>
        <v>1293.8294202502229</v>
      </c>
      <c r="Q1736" s="205">
        <f t="shared" si="117"/>
        <v>4567.5571634648277</v>
      </c>
    </row>
    <row r="1737" spans="1:17" ht="45" x14ac:dyDescent="0.25">
      <c r="A1737" s="207" t="s">
        <v>4754</v>
      </c>
      <c r="B1737" s="196">
        <v>30907071</v>
      </c>
      <c r="C1737" s="197" t="s">
        <v>1390</v>
      </c>
      <c r="D1737" s="196" t="s">
        <v>3677</v>
      </c>
      <c r="E1737" s="198"/>
      <c r="F1737" s="199">
        <f>IF(D1737 &lt;&gt; "",VLOOKUP(D1737,'Parâmetro - Portes e Uco'!$A$13:$E$54,3,0),"")</f>
        <v>38.190441858472475</v>
      </c>
      <c r="G1737" s="200"/>
      <c r="H1737" s="201"/>
      <c r="I1737" s="196"/>
      <c r="J1737" s="202">
        <v>0</v>
      </c>
      <c r="K1737" s="202"/>
      <c r="L1737" s="203"/>
      <c r="M1737" s="204"/>
      <c r="N1737" s="199"/>
      <c r="O1737" s="201">
        <v>0</v>
      </c>
      <c r="P1737" s="201"/>
      <c r="Q1737" s="205">
        <f t="shared" si="117"/>
        <v>38.190441858472475</v>
      </c>
    </row>
    <row r="1738" spans="1:17" ht="30" x14ac:dyDescent="0.25">
      <c r="A1738" s="207" t="s">
        <v>4754</v>
      </c>
      <c r="B1738" s="196">
        <v>30907080</v>
      </c>
      <c r="C1738" s="197" t="s">
        <v>1391</v>
      </c>
      <c r="D1738" s="196" t="s">
        <v>3683</v>
      </c>
      <c r="E1738" s="198"/>
      <c r="F1738" s="199">
        <f>IF(D1738 &lt;&gt; "",VLOOKUP(D1738,'Parâmetro - Portes e Uco'!$A$13:$E$54,3,0),"")</f>
        <v>908.21273779689443</v>
      </c>
      <c r="G1738" s="200">
        <v>4</v>
      </c>
      <c r="H1738" s="199">
        <f>VLOOKUP(G1738,'Parâmetro - Portes e Uco'!$B$19:$E$46,4,0)</f>
        <v>660.37</v>
      </c>
      <c r="I1738" s="196"/>
      <c r="J1738" s="202">
        <v>0</v>
      </c>
      <c r="K1738" s="202"/>
      <c r="L1738" s="203"/>
      <c r="M1738" s="204"/>
      <c r="N1738" s="199"/>
      <c r="O1738" s="201">
        <v>2</v>
      </c>
      <c r="P1738" s="199">
        <f>(F1738*30%)+(F1738*20%)</f>
        <v>454.10636889844722</v>
      </c>
      <c r="Q1738" s="205">
        <f t="shared" si="117"/>
        <v>2022.6891066953417</v>
      </c>
    </row>
    <row r="1739" spans="1:17" ht="30" x14ac:dyDescent="0.25">
      <c r="A1739" s="207" t="s">
        <v>4754</v>
      </c>
      <c r="B1739" s="196">
        <v>30907098</v>
      </c>
      <c r="C1739" s="197" t="s">
        <v>1392</v>
      </c>
      <c r="D1739" s="196" t="s">
        <v>3682</v>
      </c>
      <c r="E1739" s="198"/>
      <c r="F1739" s="199">
        <f>IF(D1739 &lt;&gt; "",VLOOKUP(D1739,'Parâmetro - Portes e Uco'!$A$13:$E$54,3,0),"")</f>
        <v>802.43430995002416</v>
      </c>
      <c r="G1739" s="200">
        <v>4</v>
      </c>
      <c r="H1739" s="199">
        <f>VLOOKUP(G1739,'Parâmetro - Portes e Uco'!$B$19:$E$46,4,0)</f>
        <v>660.37</v>
      </c>
      <c r="I1739" s="196"/>
      <c r="J1739" s="202">
        <v>0</v>
      </c>
      <c r="K1739" s="202"/>
      <c r="L1739" s="203"/>
      <c r="M1739" s="204"/>
      <c r="N1739" s="199"/>
      <c r="O1739" s="201">
        <v>3</v>
      </c>
      <c r="P1739" s="223">
        <f>(F1739*30%)+(F1739*20%)+(F1739*20%)</f>
        <v>561.70401696501699</v>
      </c>
      <c r="Q1739" s="205">
        <f t="shared" si="117"/>
        <v>2024.5083269150412</v>
      </c>
    </row>
    <row r="1740" spans="1:17" ht="60" x14ac:dyDescent="0.25">
      <c r="A1740" s="207" t="s">
        <v>4754</v>
      </c>
      <c r="B1740" s="196">
        <v>30907101</v>
      </c>
      <c r="C1740" s="197" t="s">
        <v>1393</v>
      </c>
      <c r="D1740" s="196" t="s">
        <v>3694</v>
      </c>
      <c r="E1740" s="198"/>
      <c r="F1740" s="199">
        <f>IF(D1740 &lt;&gt; "",VLOOKUP(D1740,'Parâmetro - Portes e Uco'!$A$13:$E$54,3,0),"")</f>
        <v>1324.5505130037554</v>
      </c>
      <c r="G1740" s="200">
        <v>4</v>
      </c>
      <c r="H1740" s="199">
        <f>VLOOKUP(G1740,'Parâmetro - Portes e Uco'!$B$19:$E$46,4,0)</f>
        <v>660.37</v>
      </c>
      <c r="I1740" s="196"/>
      <c r="J1740" s="202">
        <v>0</v>
      </c>
      <c r="K1740" s="202"/>
      <c r="L1740" s="203"/>
      <c r="M1740" s="204"/>
      <c r="N1740" s="199"/>
      <c r="O1740" s="201">
        <v>2</v>
      </c>
      <c r="P1740" s="199">
        <f>(F1740*30%)+(F1740*20%)</f>
        <v>662.27525650187772</v>
      </c>
      <c r="Q1740" s="205">
        <f t="shared" si="117"/>
        <v>2647.1957695056331</v>
      </c>
    </row>
    <row r="1741" spans="1:17" x14ac:dyDescent="0.25">
      <c r="A1741" s="207" t="s">
        <v>4754</v>
      </c>
      <c r="B1741" s="196">
        <v>30907110</v>
      </c>
      <c r="C1741" s="197" t="s">
        <v>1394</v>
      </c>
      <c r="D1741" s="196" t="s">
        <v>3701</v>
      </c>
      <c r="E1741" s="198"/>
      <c r="F1741" s="199">
        <f>IF(D1741 &lt;&gt; "",VLOOKUP(D1741,'Parâmetro - Portes e Uco'!$A$13:$E$54,3,0),"")</f>
        <v>1848.3277432146042</v>
      </c>
      <c r="G1741" s="200">
        <v>4</v>
      </c>
      <c r="H1741" s="199">
        <f>VLOOKUP(G1741,'Parâmetro - Portes e Uco'!$B$19:$E$46,4,0)</f>
        <v>660.37</v>
      </c>
      <c r="I1741" s="196"/>
      <c r="J1741" s="202">
        <v>0</v>
      </c>
      <c r="K1741" s="202"/>
      <c r="L1741" s="203"/>
      <c r="M1741" s="204"/>
      <c r="N1741" s="199"/>
      <c r="O1741" s="201">
        <v>2</v>
      </c>
      <c r="P1741" s="199">
        <f>(F1741*30%)+(F1741*20%)</f>
        <v>924.1638716073021</v>
      </c>
      <c r="Q1741" s="205">
        <f t="shared" si="117"/>
        <v>3432.8616148219062</v>
      </c>
    </row>
    <row r="1742" spans="1:17" ht="60" x14ac:dyDescent="0.25">
      <c r="A1742" s="207" t="s">
        <v>4754</v>
      </c>
      <c r="B1742" s="196">
        <v>30907128</v>
      </c>
      <c r="C1742" s="197" t="s">
        <v>1395</v>
      </c>
      <c r="D1742" s="196" t="s">
        <v>3701</v>
      </c>
      <c r="E1742" s="198"/>
      <c r="F1742" s="199">
        <f>IF(D1742 &lt;&gt; "",VLOOKUP(D1742,'Parâmetro - Portes e Uco'!$A$13:$E$54,3,0),"")</f>
        <v>1848.3277432146042</v>
      </c>
      <c r="G1742" s="200">
        <v>4</v>
      </c>
      <c r="H1742" s="199">
        <f>VLOOKUP(G1742,'Parâmetro - Portes e Uco'!$B$19:$E$46,4,0)</f>
        <v>660.37</v>
      </c>
      <c r="I1742" s="196"/>
      <c r="J1742" s="202">
        <v>0</v>
      </c>
      <c r="K1742" s="202"/>
      <c r="L1742" s="203"/>
      <c r="M1742" s="204"/>
      <c r="N1742" s="199"/>
      <c r="O1742" s="201">
        <v>3</v>
      </c>
      <c r="P1742" s="223">
        <f>(F1742*30%)+(F1742*20%)+(F1742*20%)</f>
        <v>1293.8294202502229</v>
      </c>
      <c r="Q1742" s="205">
        <f t="shared" si="117"/>
        <v>3802.527163464827</v>
      </c>
    </row>
    <row r="1743" spans="1:17" ht="45" x14ac:dyDescent="0.25">
      <c r="A1743" s="207" t="s">
        <v>4754</v>
      </c>
      <c r="B1743" s="196">
        <v>30907136</v>
      </c>
      <c r="C1743" s="197" t="s">
        <v>1397</v>
      </c>
      <c r="D1743" s="196" t="s">
        <v>3694</v>
      </c>
      <c r="E1743" s="198"/>
      <c r="F1743" s="199">
        <f>IF(D1743 &lt;&gt; "",VLOOKUP(D1743,'Parâmetro - Portes e Uco'!$A$13:$E$54,3,0),"")</f>
        <v>1324.5505130037554</v>
      </c>
      <c r="G1743" s="200">
        <v>5</v>
      </c>
      <c r="H1743" s="199">
        <f>VLOOKUP(G1743,'Parâmetro - Portes e Uco'!$B$19:$E$46,4,0)</f>
        <v>1021.47</v>
      </c>
      <c r="I1743" s="196"/>
      <c r="J1743" s="202">
        <v>0</v>
      </c>
      <c r="K1743" s="202"/>
      <c r="L1743" s="203"/>
      <c r="M1743" s="204"/>
      <c r="N1743" s="199"/>
      <c r="O1743" s="201">
        <v>2</v>
      </c>
      <c r="P1743" s="199">
        <f>(F1743*30%)+(F1743*20%)</f>
        <v>662.27525650187772</v>
      </c>
      <c r="Q1743" s="205">
        <f t="shared" si="117"/>
        <v>3008.2957695056334</v>
      </c>
    </row>
    <row r="1744" spans="1:17" ht="30" x14ac:dyDescent="0.25">
      <c r="A1744" s="207" t="s">
        <v>4754</v>
      </c>
      <c r="B1744" s="196">
        <v>30907144</v>
      </c>
      <c r="C1744" s="197" t="s">
        <v>1398</v>
      </c>
      <c r="D1744" s="196" t="s">
        <v>3682</v>
      </c>
      <c r="E1744" s="198"/>
      <c r="F1744" s="199">
        <f>IF(D1744 &lt;&gt; "",VLOOKUP(D1744,'Parâmetro - Portes e Uco'!$A$13:$E$54,3,0),"")</f>
        <v>802.43430995002416</v>
      </c>
      <c r="G1744" s="200">
        <v>3</v>
      </c>
      <c r="H1744" s="199">
        <f>VLOOKUP(G1744,'Parâmetro - Portes e Uco'!$B$19:$E$46,4,0)</f>
        <v>446.65</v>
      </c>
      <c r="I1744" s="196"/>
      <c r="J1744" s="202">
        <v>0</v>
      </c>
      <c r="K1744" s="202"/>
      <c r="L1744" s="203"/>
      <c r="M1744" s="204"/>
      <c r="N1744" s="199"/>
      <c r="O1744" s="201">
        <v>1</v>
      </c>
      <c r="P1744" s="199">
        <f>F1744*30%</f>
        <v>240.73029298500722</v>
      </c>
      <c r="Q1744" s="205">
        <f t="shared" si="117"/>
        <v>1489.8146029350314</v>
      </c>
    </row>
    <row r="1745" spans="1:17" ht="75" x14ac:dyDescent="0.25">
      <c r="A1745" s="207" t="s">
        <v>4754</v>
      </c>
      <c r="B1745" s="196">
        <v>30907152</v>
      </c>
      <c r="C1745" s="197" t="s">
        <v>1396</v>
      </c>
      <c r="D1745" s="196" t="s">
        <v>3673</v>
      </c>
      <c r="E1745" s="198"/>
      <c r="F1745" s="199">
        <f>IF(D1745 &lt;&gt; "",VLOOKUP(D1745,'Parâmetro - Portes e Uco'!$A$13:$E$54,3,0),"")</f>
        <v>283.71925774181733</v>
      </c>
      <c r="G1745" s="200"/>
      <c r="H1745" s="201"/>
      <c r="I1745" s="196"/>
      <c r="J1745" s="202">
        <v>0</v>
      </c>
      <c r="K1745" s="202"/>
      <c r="L1745" s="203"/>
      <c r="M1745" s="204"/>
      <c r="N1745" s="199"/>
      <c r="O1745" s="201">
        <v>0</v>
      </c>
      <c r="P1745" s="201"/>
      <c r="Q1745" s="205">
        <f t="shared" si="117"/>
        <v>283.71925774181733</v>
      </c>
    </row>
    <row r="1746" spans="1:17" x14ac:dyDescent="0.25">
      <c r="A1746" s="207" t="s">
        <v>4754</v>
      </c>
      <c r="B1746" s="224">
        <v>30907993</v>
      </c>
      <c r="C1746" s="316" t="s">
        <v>3743</v>
      </c>
      <c r="D1746" s="317"/>
      <c r="E1746" s="317"/>
      <c r="F1746" s="317"/>
      <c r="G1746" s="317"/>
      <c r="H1746" s="317"/>
      <c r="I1746" s="317"/>
      <c r="J1746" s="317"/>
      <c r="K1746" s="317"/>
      <c r="L1746" s="317"/>
      <c r="M1746" s="317"/>
      <c r="N1746" s="317"/>
      <c r="O1746" s="317"/>
      <c r="P1746" s="317"/>
      <c r="Q1746" s="318"/>
    </row>
    <row r="1747" spans="1:17" ht="15" customHeight="1" x14ac:dyDescent="0.25">
      <c r="A1747" s="206"/>
      <c r="B1747" s="307" t="s">
        <v>3853</v>
      </c>
      <c r="C1747" s="308"/>
      <c r="D1747" s="308"/>
      <c r="E1747" s="308"/>
      <c r="F1747" s="308"/>
      <c r="G1747" s="308"/>
      <c r="H1747" s="308"/>
      <c r="I1747" s="308"/>
      <c r="J1747" s="308"/>
      <c r="K1747" s="308"/>
      <c r="L1747" s="308"/>
      <c r="M1747" s="308"/>
      <c r="N1747" s="308"/>
      <c r="O1747" s="308"/>
      <c r="P1747" s="308"/>
      <c r="Q1747" s="309"/>
    </row>
    <row r="1748" spans="1:17" ht="15" customHeight="1" x14ac:dyDescent="0.25">
      <c r="A1748" s="206"/>
      <c r="B1748" s="307" t="s">
        <v>4697</v>
      </c>
      <c r="C1748" s="308"/>
      <c r="D1748" s="308"/>
      <c r="E1748" s="308"/>
      <c r="F1748" s="308"/>
      <c r="G1748" s="308"/>
      <c r="H1748" s="308"/>
      <c r="I1748" s="308"/>
      <c r="J1748" s="308"/>
      <c r="K1748" s="308"/>
      <c r="L1748" s="308"/>
      <c r="M1748" s="308"/>
      <c r="N1748" s="308"/>
      <c r="O1748" s="308"/>
      <c r="P1748" s="308"/>
      <c r="Q1748" s="309"/>
    </row>
    <row r="1749" spans="1:17" ht="15" customHeight="1" x14ac:dyDescent="0.25">
      <c r="A1749" s="206"/>
      <c r="B1749" s="307" t="s">
        <v>4217</v>
      </c>
      <c r="C1749" s="308"/>
      <c r="D1749" s="308"/>
      <c r="E1749" s="308"/>
      <c r="F1749" s="308"/>
      <c r="G1749" s="308"/>
      <c r="H1749" s="308"/>
      <c r="I1749" s="308"/>
      <c r="J1749" s="308"/>
      <c r="K1749" s="308"/>
      <c r="L1749" s="308"/>
      <c r="M1749" s="308"/>
      <c r="N1749" s="308"/>
      <c r="O1749" s="308"/>
      <c r="P1749" s="308"/>
      <c r="Q1749" s="309"/>
    </row>
    <row r="1750" spans="1:17" ht="15" customHeight="1" x14ac:dyDescent="0.25">
      <c r="A1750" s="206"/>
      <c r="B1750" s="307" t="s">
        <v>4218</v>
      </c>
      <c r="C1750" s="308"/>
      <c r="D1750" s="308"/>
      <c r="E1750" s="308"/>
      <c r="F1750" s="308"/>
      <c r="G1750" s="308"/>
      <c r="H1750" s="308"/>
      <c r="I1750" s="308"/>
      <c r="J1750" s="308"/>
      <c r="K1750" s="308"/>
      <c r="L1750" s="308"/>
      <c r="M1750" s="308"/>
      <c r="N1750" s="308"/>
      <c r="O1750" s="308"/>
      <c r="P1750" s="308"/>
      <c r="Q1750" s="309"/>
    </row>
    <row r="1751" spans="1:17" ht="15" customHeight="1" x14ac:dyDescent="0.25">
      <c r="A1751" s="206"/>
      <c r="B1751" s="307" t="s">
        <v>4219</v>
      </c>
      <c r="C1751" s="308"/>
      <c r="D1751" s="308"/>
      <c r="E1751" s="308"/>
      <c r="F1751" s="308"/>
      <c r="G1751" s="308"/>
      <c r="H1751" s="308"/>
      <c r="I1751" s="308"/>
      <c r="J1751" s="308"/>
      <c r="K1751" s="308"/>
      <c r="L1751" s="308"/>
      <c r="M1751" s="308"/>
      <c r="N1751" s="308"/>
      <c r="O1751" s="308"/>
      <c r="P1751" s="308"/>
      <c r="Q1751" s="309"/>
    </row>
    <row r="1752" spans="1:17" ht="15" customHeight="1" x14ac:dyDescent="0.25">
      <c r="A1752" s="206"/>
      <c r="B1752" s="307" t="s">
        <v>4220</v>
      </c>
      <c r="C1752" s="308"/>
      <c r="D1752" s="308"/>
      <c r="E1752" s="308"/>
      <c r="F1752" s="308"/>
      <c r="G1752" s="308"/>
      <c r="H1752" s="308"/>
      <c r="I1752" s="308"/>
      <c r="J1752" s="308"/>
      <c r="K1752" s="308"/>
      <c r="L1752" s="308"/>
      <c r="M1752" s="308"/>
      <c r="N1752" s="308"/>
      <c r="O1752" s="308"/>
      <c r="P1752" s="308"/>
      <c r="Q1752" s="309"/>
    </row>
    <row r="1753" spans="1:17" ht="15" customHeight="1" x14ac:dyDescent="0.25">
      <c r="A1753" s="206"/>
      <c r="B1753" s="307" t="s">
        <v>4221</v>
      </c>
      <c r="C1753" s="308"/>
      <c r="D1753" s="308"/>
      <c r="E1753" s="308"/>
      <c r="F1753" s="308"/>
      <c r="G1753" s="308"/>
      <c r="H1753" s="308"/>
      <c r="I1753" s="308"/>
      <c r="J1753" s="308"/>
      <c r="K1753" s="308"/>
      <c r="L1753" s="308"/>
      <c r="M1753" s="308"/>
      <c r="N1753" s="308"/>
      <c r="O1753" s="308"/>
      <c r="P1753" s="308"/>
      <c r="Q1753" s="309"/>
    </row>
    <row r="1754" spans="1:17" ht="15" customHeight="1" x14ac:dyDescent="0.25">
      <c r="A1754" s="206"/>
      <c r="B1754" s="307" t="s">
        <v>4222</v>
      </c>
      <c r="C1754" s="308"/>
      <c r="D1754" s="308"/>
      <c r="E1754" s="308"/>
      <c r="F1754" s="308"/>
      <c r="G1754" s="308"/>
      <c r="H1754" s="308"/>
      <c r="I1754" s="308"/>
      <c r="J1754" s="308"/>
      <c r="K1754" s="308"/>
      <c r="L1754" s="308"/>
      <c r="M1754" s="308"/>
      <c r="N1754" s="308"/>
      <c r="O1754" s="308"/>
      <c r="P1754" s="308"/>
      <c r="Q1754" s="309"/>
    </row>
    <row r="1755" spans="1:17" ht="15" customHeight="1" x14ac:dyDescent="0.25">
      <c r="A1755" s="206"/>
      <c r="B1755" s="307" t="s">
        <v>4223</v>
      </c>
      <c r="C1755" s="308"/>
      <c r="D1755" s="308"/>
      <c r="E1755" s="308"/>
      <c r="F1755" s="308"/>
      <c r="G1755" s="308"/>
      <c r="H1755" s="308"/>
      <c r="I1755" s="308"/>
      <c r="J1755" s="308"/>
      <c r="K1755" s="308"/>
      <c r="L1755" s="308"/>
      <c r="M1755" s="308"/>
      <c r="N1755" s="308"/>
      <c r="O1755" s="308"/>
      <c r="P1755" s="308"/>
      <c r="Q1755" s="309"/>
    </row>
    <row r="1756" spans="1:17" ht="15" customHeight="1" x14ac:dyDescent="0.25">
      <c r="A1756" s="206"/>
      <c r="B1756" s="224">
        <v>30908000</v>
      </c>
      <c r="C1756" s="316" t="s">
        <v>3854</v>
      </c>
      <c r="D1756" s="317"/>
      <c r="E1756" s="317"/>
      <c r="F1756" s="317"/>
      <c r="G1756" s="317"/>
      <c r="H1756" s="317"/>
      <c r="I1756" s="317"/>
      <c r="J1756" s="317"/>
      <c r="K1756" s="317"/>
      <c r="L1756" s="317"/>
      <c r="M1756" s="317"/>
      <c r="N1756" s="317"/>
      <c r="O1756" s="317"/>
      <c r="P1756" s="317"/>
      <c r="Q1756" s="318"/>
    </row>
    <row r="1757" spans="1:17" ht="30" x14ac:dyDescent="0.25">
      <c r="A1757" s="206"/>
      <c r="B1757" s="196">
        <v>30908019</v>
      </c>
      <c r="C1757" s="197" t="s">
        <v>1399</v>
      </c>
      <c r="D1757" s="196" t="s">
        <v>3701</v>
      </c>
      <c r="E1757" s="198"/>
      <c r="F1757" s="199">
        <f>IF(D1757 &lt;&gt; "",VLOOKUP(D1757,'Parâmetro - Portes e Uco'!$A$13:$E$54,3,0),"")</f>
        <v>1848.3277432146042</v>
      </c>
      <c r="G1757" s="200">
        <v>7</v>
      </c>
      <c r="H1757" s="199">
        <f>VLOOKUP(G1757,'Parâmetro - Portes e Uco'!$B$19:$E$46,4,0)</f>
        <v>2028.04</v>
      </c>
      <c r="I1757" s="196"/>
      <c r="J1757" s="202">
        <v>0</v>
      </c>
      <c r="K1757" s="202"/>
      <c r="L1757" s="203"/>
      <c r="M1757" s="204"/>
      <c r="N1757" s="199"/>
      <c r="O1757" s="201">
        <v>4</v>
      </c>
      <c r="P1757" s="199">
        <f>(F1757*30%)+(F1757*20%)+(F1757*20%)+(F1757*20%)</f>
        <v>1663.4949688931438</v>
      </c>
      <c r="Q1757" s="205">
        <f t="shared" ref="Q1757:Q1766" si="118">F1757+H1757+K1757+N1757+P1757</f>
        <v>5539.8627121077479</v>
      </c>
    </row>
    <row r="1758" spans="1:17" ht="30" x14ac:dyDescent="0.25">
      <c r="A1758" s="207" t="s">
        <v>4754</v>
      </c>
      <c r="B1758" s="196">
        <v>30908027</v>
      </c>
      <c r="C1758" s="197" t="s">
        <v>1400</v>
      </c>
      <c r="D1758" s="196" t="s">
        <v>3684</v>
      </c>
      <c r="E1758" s="198"/>
      <c r="F1758" s="199">
        <f>IF(D1758 &lt;&gt; "",VLOOKUP(D1758,'Parâmetro - Portes e Uco'!$A$13:$E$54,3,0),"")</f>
        <v>963.60667521122014</v>
      </c>
      <c r="G1758" s="200">
        <v>4</v>
      </c>
      <c r="H1758" s="199">
        <f>VLOOKUP(G1758,'Parâmetro - Portes e Uco'!$B$19:$E$46,4,0)</f>
        <v>660.37</v>
      </c>
      <c r="I1758" s="196"/>
      <c r="J1758" s="202">
        <v>0</v>
      </c>
      <c r="K1758" s="202"/>
      <c r="L1758" s="203"/>
      <c r="M1758" s="204"/>
      <c r="N1758" s="199"/>
      <c r="O1758" s="201">
        <v>2</v>
      </c>
      <c r="P1758" s="199">
        <f>(F1758*30%)+(F1758*20%)</f>
        <v>481.80333760561007</v>
      </c>
      <c r="Q1758" s="205">
        <f t="shared" si="118"/>
        <v>2105.7800128168301</v>
      </c>
    </row>
    <row r="1759" spans="1:17" ht="45" x14ac:dyDescent="0.25">
      <c r="A1759" s="207" t="s">
        <v>4754</v>
      </c>
      <c r="B1759" s="196">
        <v>30908035</v>
      </c>
      <c r="C1759" s="197" t="s">
        <v>1401</v>
      </c>
      <c r="D1759" s="196" t="s">
        <v>3695</v>
      </c>
      <c r="E1759" s="198"/>
      <c r="F1759" s="199">
        <f>IF(D1759 &lt;&gt; "",VLOOKUP(D1759,'Parâmetro - Portes e Uco'!$A$13:$E$54,3,0),"")</f>
        <v>1685.4943507962917</v>
      </c>
      <c r="G1759" s="200">
        <v>6</v>
      </c>
      <c r="H1759" s="199">
        <f>VLOOKUP(G1759,'Parâmetro - Portes e Uco'!$B$19:$E$46,4,0)</f>
        <v>1425.4</v>
      </c>
      <c r="I1759" s="196"/>
      <c r="J1759" s="202">
        <v>0</v>
      </c>
      <c r="K1759" s="202"/>
      <c r="L1759" s="203"/>
      <c r="M1759" s="204"/>
      <c r="N1759" s="199"/>
      <c r="O1759" s="201">
        <v>3</v>
      </c>
      <c r="P1759" s="223">
        <f>(F1759*30%)+(F1759*20%)+(F1759*20%)</f>
        <v>1179.8460455574041</v>
      </c>
      <c r="Q1759" s="205">
        <f t="shared" si="118"/>
        <v>4290.7403963536963</v>
      </c>
    </row>
    <row r="1760" spans="1:17" ht="45" x14ac:dyDescent="0.25">
      <c r="A1760" s="207" t="s">
        <v>4754</v>
      </c>
      <c r="B1760" s="196">
        <v>30908043</v>
      </c>
      <c r="C1760" s="197" t="s">
        <v>1403</v>
      </c>
      <c r="D1760" s="196" t="s">
        <v>3692</v>
      </c>
      <c r="E1760" s="198"/>
      <c r="F1760" s="199">
        <f>IF(D1760 &lt;&gt; "",VLOOKUP(D1760,'Parâmetro - Portes e Uco'!$A$13:$E$54,3,0),"")</f>
        <v>866.25202794687084</v>
      </c>
      <c r="G1760" s="200">
        <v>4</v>
      </c>
      <c r="H1760" s="199">
        <f>VLOOKUP(G1760,'Parâmetro - Portes e Uco'!$B$19:$E$46,4,0)</f>
        <v>660.37</v>
      </c>
      <c r="I1760" s="196"/>
      <c r="J1760" s="202">
        <v>0</v>
      </c>
      <c r="K1760" s="202"/>
      <c r="L1760" s="203"/>
      <c r="M1760" s="204"/>
      <c r="N1760" s="199"/>
      <c r="O1760" s="201">
        <v>2</v>
      </c>
      <c r="P1760" s="199">
        <f>(F1760*30%)+(F1760*20%)</f>
        <v>433.12601397343542</v>
      </c>
      <c r="Q1760" s="205">
        <f t="shared" si="118"/>
        <v>1959.7480419203062</v>
      </c>
    </row>
    <row r="1761" spans="1:17" ht="45" x14ac:dyDescent="0.25">
      <c r="A1761" s="207" t="s">
        <v>4754</v>
      </c>
      <c r="B1761" s="196">
        <v>30908051</v>
      </c>
      <c r="C1761" s="197" t="s">
        <v>1402</v>
      </c>
      <c r="D1761" s="196" t="s">
        <v>3695</v>
      </c>
      <c r="E1761" s="198"/>
      <c r="F1761" s="199">
        <f>IF(D1761 &lt;&gt; "",VLOOKUP(D1761,'Parâmetro - Portes e Uco'!$A$13:$E$54,3,0),"")</f>
        <v>1685.4943507962917</v>
      </c>
      <c r="G1761" s="200">
        <v>7</v>
      </c>
      <c r="H1761" s="199">
        <f>VLOOKUP(G1761,'Parâmetro - Portes e Uco'!$B$19:$E$46,4,0)</f>
        <v>2028.04</v>
      </c>
      <c r="I1761" s="196"/>
      <c r="J1761" s="202">
        <v>0</v>
      </c>
      <c r="K1761" s="202"/>
      <c r="L1761" s="203"/>
      <c r="M1761" s="204"/>
      <c r="N1761" s="199"/>
      <c r="O1761" s="201">
        <v>3</v>
      </c>
      <c r="P1761" s="223">
        <f>(F1761*30%)+(F1761*20%)+(F1761*20%)</f>
        <v>1179.8460455574041</v>
      </c>
      <c r="Q1761" s="205">
        <f t="shared" si="118"/>
        <v>4893.3803963536957</v>
      </c>
    </row>
    <row r="1762" spans="1:17" ht="45" x14ac:dyDescent="0.25">
      <c r="A1762" s="207" t="s">
        <v>4754</v>
      </c>
      <c r="B1762" s="196">
        <v>30908060</v>
      </c>
      <c r="C1762" s="197" t="s">
        <v>1404</v>
      </c>
      <c r="D1762" s="196" t="s">
        <v>3685</v>
      </c>
      <c r="E1762" s="198"/>
      <c r="F1762" s="199">
        <f>IF(D1762 &lt;&gt; "",VLOOKUP(D1762,'Parâmetro - Portes e Uco'!$A$13:$E$54,3,0),"")</f>
        <v>1233.8795226335199</v>
      </c>
      <c r="G1762" s="200">
        <v>6</v>
      </c>
      <c r="H1762" s="199">
        <f>VLOOKUP(G1762,'Parâmetro - Portes e Uco'!$B$19:$E$46,4,0)</f>
        <v>1425.4</v>
      </c>
      <c r="I1762" s="196"/>
      <c r="J1762" s="202">
        <v>0</v>
      </c>
      <c r="K1762" s="202"/>
      <c r="L1762" s="203"/>
      <c r="M1762" s="204"/>
      <c r="N1762" s="199"/>
      <c r="O1762" s="201">
        <v>3</v>
      </c>
      <c r="P1762" s="223">
        <f>(F1762*30%)+(F1762*20%)+(F1762*20%)</f>
        <v>863.71566584346397</v>
      </c>
      <c r="Q1762" s="205">
        <f t="shared" si="118"/>
        <v>3522.9951884769844</v>
      </c>
    </row>
    <row r="1763" spans="1:17" ht="30" x14ac:dyDescent="0.25">
      <c r="A1763" s="207" t="s">
        <v>4754</v>
      </c>
      <c r="B1763" s="196">
        <v>30908078</v>
      </c>
      <c r="C1763" s="197" t="s">
        <v>1405</v>
      </c>
      <c r="D1763" s="196" t="s">
        <v>3672</v>
      </c>
      <c r="E1763" s="198"/>
      <c r="F1763" s="199">
        <f>IF(D1763 &lt;&gt; "",VLOOKUP(D1763,'Parâmetro - Portes e Uco'!$A$13:$E$54,3,0),"")</f>
        <v>350.87221280811309</v>
      </c>
      <c r="G1763" s="200">
        <v>2</v>
      </c>
      <c r="H1763" s="199">
        <f>VLOOKUP(G1763,'Parâmetro - Portes e Uco'!$B$19:$E$46,4,0)</f>
        <v>303.45</v>
      </c>
      <c r="I1763" s="196"/>
      <c r="J1763" s="202">
        <v>0</v>
      </c>
      <c r="K1763" s="202"/>
      <c r="L1763" s="203"/>
      <c r="M1763" s="204"/>
      <c r="N1763" s="199"/>
      <c r="O1763" s="201">
        <v>2</v>
      </c>
      <c r="P1763" s="199">
        <f>(F1763*30%)+(F1763*20%)</f>
        <v>175.43610640405655</v>
      </c>
      <c r="Q1763" s="205">
        <f t="shared" si="118"/>
        <v>829.75831921216968</v>
      </c>
    </row>
    <row r="1764" spans="1:17" ht="45" x14ac:dyDescent="0.25">
      <c r="A1764" s="207" t="s">
        <v>4754</v>
      </c>
      <c r="B1764" s="196">
        <v>30908086</v>
      </c>
      <c r="C1764" s="197" t="s">
        <v>1406</v>
      </c>
      <c r="D1764" s="196" t="s">
        <v>3701</v>
      </c>
      <c r="E1764" s="198"/>
      <c r="F1764" s="199">
        <f>IF(D1764 &lt;&gt; "",VLOOKUP(D1764,'Parâmetro - Portes e Uco'!$A$13:$E$54,3,0),"")</f>
        <v>1848.3277432146042</v>
      </c>
      <c r="G1764" s="200">
        <v>7</v>
      </c>
      <c r="H1764" s="199">
        <f>VLOOKUP(G1764,'Parâmetro - Portes e Uco'!$B$19:$E$46,4,0)</f>
        <v>2028.04</v>
      </c>
      <c r="I1764" s="196"/>
      <c r="J1764" s="202">
        <v>0</v>
      </c>
      <c r="K1764" s="202"/>
      <c r="L1764" s="203"/>
      <c r="M1764" s="204"/>
      <c r="N1764" s="199"/>
      <c r="O1764" s="201">
        <v>4</v>
      </c>
      <c r="P1764" s="199">
        <f>(F1764*30%)+(F1764*20%)+(F1764*20%)+(F1764*20%)</f>
        <v>1663.4949688931438</v>
      </c>
      <c r="Q1764" s="205">
        <f t="shared" si="118"/>
        <v>5539.8627121077479</v>
      </c>
    </row>
    <row r="1765" spans="1:17" ht="30" x14ac:dyDescent="0.25">
      <c r="A1765" s="207" t="s">
        <v>4754</v>
      </c>
      <c r="B1765" s="196">
        <v>30908094</v>
      </c>
      <c r="C1765" s="197" t="s">
        <v>1407</v>
      </c>
      <c r="D1765" s="196" t="s">
        <v>3685</v>
      </c>
      <c r="E1765" s="198"/>
      <c r="F1765" s="199">
        <f>IF(D1765 &lt;&gt; "",VLOOKUP(D1765,'Parâmetro - Portes e Uco'!$A$13:$E$54,3,0),"")</f>
        <v>1233.8795226335199</v>
      </c>
      <c r="G1765" s="200">
        <v>4</v>
      </c>
      <c r="H1765" s="199">
        <f>VLOOKUP(G1765,'Parâmetro - Portes e Uco'!$B$19:$E$46,4,0)</f>
        <v>660.37</v>
      </c>
      <c r="I1765" s="196"/>
      <c r="J1765" s="202">
        <v>0</v>
      </c>
      <c r="K1765" s="202"/>
      <c r="L1765" s="203"/>
      <c r="M1765" s="204"/>
      <c r="N1765" s="199"/>
      <c r="O1765" s="201">
        <v>3</v>
      </c>
      <c r="P1765" s="223">
        <f>(F1765*30%)+(F1765*20%)+(F1765*20%)</f>
        <v>863.71566584346397</v>
      </c>
      <c r="Q1765" s="205">
        <f t="shared" si="118"/>
        <v>2757.9651884769837</v>
      </c>
    </row>
    <row r="1766" spans="1:17" ht="30" x14ac:dyDescent="0.25">
      <c r="A1766" s="207" t="s">
        <v>4754</v>
      </c>
      <c r="B1766" s="196">
        <v>30908108</v>
      </c>
      <c r="C1766" s="197" t="s">
        <v>1408</v>
      </c>
      <c r="D1766" s="196" t="s">
        <v>3691</v>
      </c>
      <c r="E1766" s="198"/>
      <c r="F1766" s="199">
        <f>IF(D1766 &lt;&gt; "",VLOOKUP(D1766,'Parâmetro - Portes e Uco'!$A$13:$E$54,3,0),"")</f>
        <v>377.71230242628701</v>
      </c>
      <c r="G1766" s="200">
        <v>2</v>
      </c>
      <c r="H1766" s="199">
        <f>VLOOKUP(G1766,'Parâmetro - Portes e Uco'!$B$19:$E$46,4,0)</f>
        <v>303.45</v>
      </c>
      <c r="I1766" s="196"/>
      <c r="J1766" s="202">
        <v>0</v>
      </c>
      <c r="K1766" s="202"/>
      <c r="L1766" s="203"/>
      <c r="M1766" s="204"/>
      <c r="N1766" s="199"/>
      <c r="O1766" s="201">
        <v>0</v>
      </c>
      <c r="P1766" s="201"/>
      <c r="Q1766" s="205">
        <f t="shared" si="118"/>
        <v>681.16230242628694</v>
      </c>
    </row>
    <row r="1767" spans="1:17" ht="15" customHeight="1" x14ac:dyDescent="0.25">
      <c r="A1767" s="207" t="s">
        <v>4754</v>
      </c>
      <c r="B1767" s="224">
        <v>30909007</v>
      </c>
      <c r="C1767" s="316" t="s">
        <v>3856</v>
      </c>
      <c r="D1767" s="317"/>
      <c r="E1767" s="317"/>
      <c r="F1767" s="317"/>
      <c r="G1767" s="317"/>
      <c r="H1767" s="317"/>
      <c r="I1767" s="317"/>
      <c r="J1767" s="317"/>
      <c r="K1767" s="317"/>
      <c r="L1767" s="317"/>
      <c r="M1767" s="317"/>
      <c r="N1767" s="317"/>
      <c r="O1767" s="317"/>
      <c r="P1767" s="317"/>
      <c r="Q1767" s="318"/>
    </row>
    <row r="1768" spans="1:17" ht="30" x14ac:dyDescent="0.25">
      <c r="A1768" s="206"/>
      <c r="B1768" s="196">
        <v>30909023</v>
      </c>
      <c r="C1768" s="197" t="s">
        <v>1411</v>
      </c>
      <c r="D1768" s="196" t="s">
        <v>3680</v>
      </c>
      <c r="E1768" s="198"/>
      <c r="F1768" s="199">
        <f>IF(D1768 &lt;&gt; "",VLOOKUP(D1768,'Parâmetro - Portes e Uco'!$A$13:$E$54,3,0),"")</f>
        <v>310.58571287042162</v>
      </c>
      <c r="G1768" s="200"/>
      <c r="H1768" s="201"/>
      <c r="I1768" s="196"/>
      <c r="J1768" s="202">
        <v>0</v>
      </c>
      <c r="K1768" s="202"/>
      <c r="L1768" s="203"/>
      <c r="M1768" s="204"/>
      <c r="N1768" s="199"/>
      <c r="O1768" s="201">
        <v>0</v>
      </c>
      <c r="P1768" s="201"/>
      <c r="Q1768" s="205">
        <f>F1768+H1768+K1768+N1768+P1768</f>
        <v>310.58571287042162</v>
      </c>
    </row>
    <row r="1769" spans="1:17" ht="30" x14ac:dyDescent="0.25">
      <c r="A1769" s="207" t="s">
        <v>4754</v>
      </c>
      <c r="B1769" s="196">
        <v>30909031</v>
      </c>
      <c r="C1769" s="197" t="s">
        <v>1412</v>
      </c>
      <c r="D1769" s="196" t="s">
        <v>3670</v>
      </c>
      <c r="E1769" s="198"/>
      <c r="F1769" s="199">
        <f>IF(D1769 &lt;&gt; "",VLOOKUP(D1769,'Parâmetro - Portes e Uco'!$A$13:$E$54,3,0),"")</f>
        <v>238.38376255669928</v>
      </c>
      <c r="G1769" s="200"/>
      <c r="H1769" s="201"/>
      <c r="I1769" s="196"/>
      <c r="J1769" s="202">
        <v>0</v>
      </c>
      <c r="K1769" s="202"/>
      <c r="L1769" s="203">
        <v>14</v>
      </c>
      <c r="M1769" s="204">
        <v>50</v>
      </c>
      <c r="N1769" s="199">
        <f>(('Parâmetro - Portes e Uco'!$P$5*'TABELA HONORÁRIOS MÉDICOS2026'!M1769)/100)*'TABELA HONORÁRIOS MÉDICOS2026'!L1769</f>
        <v>127.05626369225395</v>
      </c>
      <c r="O1769" s="201">
        <v>0</v>
      </c>
      <c r="P1769" s="201"/>
      <c r="Q1769" s="205">
        <f>F1769+H1769+K1769+N1769+P1769</f>
        <v>365.44002624895325</v>
      </c>
    </row>
    <row r="1770" spans="1:17" ht="120" x14ac:dyDescent="0.25">
      <c r="A1770" s="207" t="s">
        <v>4754</v>
      </c>
      <c r="B1770" s="196">
        <v>30909139</v>
      </c>
      <c r="C1770" s="197" t="s">
        <v>1410</v>
      </c>
      <c r="D1770" s="196" t="s">
        <v>3680</v>
      </c>
      <c r="E1770" s="198"/>
      <c r="F1770" s="199">
        <f>IF(D1770 &lt;&gt; "",VLOOKUP(D1770,'Parâmetro - Portes e Uco'!$A$13:$E$54,3,0),"")</f>
        <v>310.58571287042162</v>
      </c>
      <c r="G1770" s="200"/>
      <c r="H1770" s="201"/>
      <c r="I1770" s="196"/>
      <c r="J1770" s="202">
        <v>0</v>
      </c>
      <c r="K1770" s="202"/>
      <c r="L1770" s="203">
        <v>14</v>
      </c>
      <c r="M1770" s="204">
        <v>50</v>
      </c>
      <c r="N1770" s="199">
        <f>(('Parâmetro - Portes e Uco'!$P$5*'TABELA HONORÁRIOS MÉDICOS2026'!M1770)/100)*'TABELA HONORÁRIOS MÉDICOS2026'!L1770</f>
        <v>127.05626369225395</v>
      </c>
      <c r="O1770" s="201">
        <v>0</v>
      </c>
      <c r="P1770" s="201"/>
      <c r="Q1770" s="205">
        <f>F1770+H1770+K1770+N1770+P1770</f>
        <v>437.64197656267555</v>
      </c>
    </row>
    <row r="1771" spans="1:17" ht="120" x14ac:dyDescent="0.25">
      <c r="A1771" s="207" t="s">
        <v>4754</v>
      </c>
      <c r="B1771" s="196">
        <v>30909147</v>
      </c>
      <c r="C1771" s="197" t="s">
        <v>1409</v>
      </c>
      <c r="D1771" s="196" t="s">
        <v>3671</v>
      </c>
      <c r="E1771" s="198"/>
      <c r="F1771" s="199">
        <f>IF(D1771 &lt;&gt; "",VLOOKUP(D1771,'Parâmetro - Portes e Uco'!$A$13:$E$54,3,0),"")</f>
        <v>407.94036013477069</v>
      </c>
      <c r="G1771" s="200"/>
      <c r="H1771" s="201"/>
      <c r="I1771" s="196"/>
      <c r="J1771" s="202">
        <v>0</v>
      </c>
      <c r="K1771" s="202"/>
      <c r="L1771" s="203">
        <v>18</v>
      </c>
      <c r="M1771" s="204">
        <v>50</v>
      </c>
      <c r="N1771" s="199">
        <f>(('Parâmetro - Portes e Uco'!$P$5*'TABELA HONORÁRIOS MÉDICOS2026'!M1771)/100)*'TABELA HONORÁRIOS MÉDICOS2026'!L1771</f>
        <v>163.35805331861224</v>
      </c>
      <c r="O1771" s="201">
        <v>0</v>
      </c>
      <c r="P1771" s="201"/>
      <c r="Q1771" s="205">
        <f>F1771+H1771+K1771+N1771+P1771</f>
        <v>571.29841345338286</v>
      </c>
    </row>
    <row r="1772" spans="1:17" ht="30" x14ac:dyDescent="0.25">
      <c r="A1772" s="207" t="s">
        <v>4754</v>
      </c>
      <c r="B1772" s="196">
        <v>30909155</v>
      </c>
      <c r="C1772" s="197" t="s">
        <v>7393</v>
      </c>
      <c r="D1772" s="196"/>
      <c r="E1772" s="198"/>
      <c r="F1772" s="199"/>
      <c r="G1772" s="200"/>
      <c r="H1772" s="201"/>
      <c r="I1772" s="196"/>
      <c r="J1772" s="202"/>
      <c r="K1772" s="202"/>
      <c r="L1772" s="203"/>
      <c r="M1772" s="204"/>
      <c r="N1772" s="199"/>
      <c r="O1772" s="201">
        <v>0</v>
      </c>
      <c r="P1772" s="201"/>
      <c r="Q1772" s="205">
        <f>441.5014347*104.17%</f>
        <v>459.91204452699003</v>
      </c>
    </row>
    <row r="1773" spans="1:17" x14ac:dyDescent="0.25">
      <c r="A1773" s="207"/>
      <c r="B1773" s="224">
        <v>30909996</v>
      </c>
      <c r="C1773" s="316" t="s">
        <v>3747</v>
      </c>
      <c r="D1773" s="317"/>
      <c r="E1773" s="317"/>
      <c r="F1773" s="317"/>
      <c r="G1773" s="317"/>
      <c r="H1773" s="317"/>
      <c r="I1773" s="317"/>
      <c r="J1773" s="317"/>
      <c r="K1773" s="317"/>
      <c r="L1773" s="317"/>
      <c r="M1773" s="317"/>
      <c r="N1773" s="317"/>
      <c r="O1773" s="317"/>
      <c r="P1773" s="317"/>
      <c r="Q1773" s="318"/>
    </row>
    <row r="1774" spans="1:17" ht="15" customHeight="1" x14ac:dyDescent="0.25">
      <c r="A1774" s="206"/>
      <c r="B1774" s="307" t="s">
        <v>4224</v>
      </c>
      <c r="C1774" s="308"/>
      <c r="D1774" s="308"/>
      <c r="E1774" s="308"/>
      <c r="F1774" s="308"/>
      <c r="G1774" s="308"/>
      <c r="H1774" s="308"/>
      <c r="I1774" s="308"/>
      <c r="J1774" s="308"/>
      <c r="K1774" s="308"/>
      <c r="L1774" s="308"/>
      <c r="M1774" s="308"/>
      <c r="N1774" s="308"/>
      <c r="O1774" s="308"/>
      <c r="P1774" s="308"/>
      <c r="Q1774" s="309"/>
    </row>
    <row r="1775" spans="1:17" ht="15" customHeight="1" x14ac:dyDescent="0.25">
      <c r="A1775" s="206"/>
      <c r="B1775" s="307" t="s">
        <v>4225</v>
      </c>
      <c r="C1775" s="308"/>
      <c r="D1775" s="308"/>
      <c r="E1775" s="308"/>
      <c r="F1775" s="308"/>
      <c r="G1775" s="308"/>
      <c r="H1775" s="308"/>
      <c r="I1775" s="308"/>
      <c r="J1775" s="308"/>
      <c r="K1775" s="308"/>
      <c r="L1775" s="308"/>
      <c r="M1775" s="308"/>
      <c r="N1775" s="308"/>
      <c r="O1775" s="308"/>
      <c r="P1775" s="308"/>
      <c r="Q1775" s="309"/>
    </row>
    <row r="1776" spans="1:17" ht="15" customHeight="1" x14ac:dyDescent="0.25">
      <c r="A1776" s="206"/>
      <c r="B1776" s="224">
        <v>30910005</v>
      </c>
      <c r="C1776" s="316" t="s">
        <v>3857</v>
      </c>
      <c r="D1776" s="317"/>
      <c r="E1776" s="317"/>
      <c r="F1776" s="317"/>
      <c r="G1776" s="317"/>
      <c r="H1776" s="317"/>
      <c r="I1776" s="317"/>
      <c r="J1776" s="317"/>
      <c r="K1776" s="317"/>
      <c r="L1776" s="317"/>
      <c r="M1776" s="317"/>
      <c r="N1776" s="317"/>
      <c r="O1776" s="317"/>
      <c r="P1776" s="317"/>
      <c r="Q1776" s="318"/>
    </row>
    <row r="1777" spans="1:17" ht="60" x14ac:dyDescent="0.25">
      <c r="A1777" s="206"/>
      <c r="B1777" s="196">
        <v>30910013</v>
      </c>
      <c r="C1777" s="197" t="s">
        <v>1413</v>
      </c>
      <c r="D1777" s="196" t="s">
        <v>3689</v>
      </c>
      <c r="E1777" s="198"/>
      <c r="F1777" s="199">
        <f>IF(D1777 &lt;&gt; "",VLOOKUP(D1777,'Parâmetro - Portes e Uco'!$A$13:$E$54,3,0),"")</f>
        <v>2027.969148532314</v>
      </c>
      <c r="G1777" s="200">
        <v>7</v>
      </c>
      <c r="H1777" s="199">
        <f>VLOOKUP(G1777,'Parâmetro - Portes e Uco'!$B$19:$E$46,4,0)</f>
        <v>2028.04</v>
      </c>
      <c r="I1777" s="196"/>
      <c r="J1777" s="202">
        <v>0</v>
      </c>
      <c r="K1777" s="202"/>
      <c r="L1777" s="203"/>
      <c r="M1777" s="204"/>
      <c r="N1777" s="199"/>
      <c r="O1777" s="201">
        <v>4</v>
      </c>
      <c r="P1777" s="199">
        <f>(F1777*30%)+(F1777*20%)+(F1777*20%)+(F1777*20%)</f>
        <v>1825.1722336790829</v>
      </c>
      <c r="Q1777" s="205">
        <f t="shared" ref="Q1777:Q1790" si="119">F1777+H1777+K1777+N1777+P1777</f>
        <v>5881.1813822113963</v>
      </c>
    </row>
    <row r="1778" spans="1:17" ht="30" x14ac:dyDescent="0.25">
      <c r="A1778" s="207" t="s">
        <v>4754</v>
      </c>
      <c r="B1778" s="196">
        <v>30910021</v>
      </c>
      <c r="C1778" s="197" t="s">
        <v>1414</v>
      </c>
      <c r="D1778" s="196" t="s">
        <v>3693</v>
      </c>
      <c r="E1778" s="198"/>
      <c r="F1778" s="199">
        <f>IF(D1778 &lt;&gt; "",VLOOKUP(D1778,'Parâmetro - Portes e Uco'!$A$13:$E$54,3,0),"")</f>
        <v>1435.3515705876223</v>
      </c>
      <c r="G1778" s="200">
        <v>6</v>
      </c>
      <c r="H1778" s="199">
        <f>VLOOKUP(G1778,'Parâmetro - Portes e Uco'!$B$19:$E$46,4,0)</f>
        <v>1425.4</v>
      </c>
      <c r="I1778" s="196"/>
      <c r="J1778" s="202">
        <v>0</v>
      </c>
      <c r="K1778" s="202"/>
      <c r="L1778" s="203"/>
      <c r="M1778" s="204"/>
      <c r="N1778" s="199"/>
      <c r="O1778" s="201">
        <v>3</v>
      </c>
      <c r="P1778" s="223">
        <f>(F1778*30%)+(F1778*20%)+(F1778*20%)</f>
        <v>1004.7460994113355</v>
      </c>
      <c r="Q1778" s="205">
        <f t="shared" si="119"/>
        <v>3865.4976699989575</v>
      </c>
    </row>
    <row r="1779" spans="1:17" ht="60" x14ac:dyDescent="0.25">
      <c r="A1779" s="207" t="s">
        <v>4754</v>
      </c>
      <c r="B1779" s="196">
        <v>30910030</v>
      </c>
      <c r="C1779" s="197" t="s">
        <v>1415</v>
      </c>
      <c r="D1779" s="196" t="s">
        <v>3698</v>
      </c>
      <c r="E1779" s="198"/>
      <c r="F1779" s="199">
        <f>IF(D1779 &lt;&gt; "",VLOOKUP(D1779,'Parâmetro - Portes e Uco'!$A$13:$E$54,3,0),"")</f>
        <v>2259.6297059292551</v>
      </c>
      <c r="G1779" s="200">
        <v>7</v>
      </c>
      <c r="H1779" s="199">
        <f>VLOOKUP(G1779,'Parâmetro - Portes e Uco'!$B$19:$E$46,4,0)</f>
        <v>2028.04</v>
      </c>
      <c r="I1779" s="196"/>
      <c r="J1779" s="202">
        <v>0</v>
      </c>
      <c r="K1779" s="202"/>
      <c r="L1779" s="203"/>
      <c r="M1779" s="204"/>
      <c r="N1779" s="199"/>
      <c r="O1779" s="201">
        <v>4</v>
      </c>
      <c r="P1779" s="199">
        <f>(F1779*30%)+(F1779*20%)+(F1779*20%)+(F1779*20%)</f>
        <v>2033.6667353363298</v>
      </c>
      <c r="Q1779" s="205">
        <f t="shared" si="119"/>
        <v>6321.3364412655847</v>
      </c>
    </row>
    <row r="1780" spans="1:17" ht="45" x14ac:dyDescent="0.25">
      <c r="A1780" s="207" t="s">
        <v>4754</v>
      </c>
      <c r="B1780" s="196">
        <v>30910048</v>
      </c>
      <c r="C1780" s="197" t="s">
        <v>1416</v>
      </c>
      <c r="D1780" s="196" t="s">
        <v>3693</v>
      </c>
      <c r="E1780" s="198"/>
      <c r="F1780" s="199">
        <f>IF(D1780 &lt;&gt; "",VLOOKUP(D1780,'Parâmetro - Portes e Uco'!$A$13:$E$54,3,0),"")</f>
        <v>1435.3515705876223</v>
      </c>
      <c r="G1780" s="200">
        <v>7</v>
      </c>
      <c r="H1780" s="199">
        <f>VLOOKUP(G1780,'Parâmetro - Portes e Uco'!$B$19:$E$46,4,0)</f>
        <v>2028.04</v>
      </c>
      <c r="I1780" s="196"/>
      <c r="J1780" s="202">
        <v>0</v>
      </c>
      <c r="K1780" s="202"/>
      <c r="L1780" s="203"/>
      <c r="M1780" s="204"/>
      <c r="N1780" s="199"/>
      <c r="O1780" s="201">
        <v>3</v>
      </c>
      <c r="P1780" s="223">
        <f>(F1780*30%)+(F1780*20%)+(F1780*20%)</f>
        <v>1004.7460994113355</v>
      </c>
      <c r="Q1780" s="205">
        <f t="shared" si="119"/>
        <v>4468.1376699989578</v>
      </c>
    </row>
    <row r="1781" spans="1:17" ht="45" x14ac:dyDescent="0.25">
      <c r="A1781" s="207" t="s">
        <v>4754</v>
      </c>
      <c r="B1781" s="196">
        <v>30910056</v>
      </c>
      <c r="C1781" s="197" t="s">
        <v>1417</v>
      </c>
      <c r="D1781" s="196" t="s">
        <v>3693</v>
      </c>
      <c r="E1781" s="198"/>
      <c r="F1781" s="199">
        <f>IF(D1781 &lt;&gt; "",VLOOKUP(D1781,'Parâmetro - Portes e Uco'!$A$13:$E$54,3,0),"")</f>
        <v>1435.3515705876223</v>
      </c>
      <c r="G1781" s="200">
        <v>6</v>
      </c>
      <c r="H1781" s="199">
        <f>VLOOKUP(G1781,'Parâmetro - Portes e Uco'!$B$19:$E$46,4,0)</f>
        <v>1425.4</v>
      </c>
      <c r="I1781" s="196"/>
      <c r="J1781" s="202">
        <v>0</v>
      </c>
      <c r="K1781" s="202"/>
      <c r="L1781" s="203"/>
      <c r="M1781" s="204"/>
      <c r="N1781" s="199"/>
      <c r="O1781" s="201">
        <v>3</v>
      </c>
      <c r="P1781" s="223">
        <f>(F1781*30%)+(F1781*20%)+(F1781*20%)</f>
        <v>1004.7460994113355</v>
      </c>
      <c r="Q1781" s="205">
        <f t="shared" si="119"/>
        <v>3865.4976699989575</v>
      </c>
    </row>
    <row r="1782" spans="1:17" ht="45" x14ac:dyDescent="0.25">
      <c r="A1782" s="207" t="s">
        <v>4754</v>
      </c>
      <c r="B1782" s="196">
        <v>30910064</v>
      </c>
      <c r="C1782" s="197" t="s">
        <v>1418</v>
      </c>
      <c r="D1782" s="196" t="s">
        <v>3693</v>
      </c>
      <c r="E1782" s="198"/>
      <c r="F1782" s="199">
        <f>IF(D1782 &lt;&gt; "",VLOOKUP(D1782,'Parâmetro - Portes e Uco'!$A$13:$E$54,3,0),"")</f>
        <v>1435.3515705876223</v>
      </c>
      <c r="G1782" s="200">
        <v>7</v>
      </c>
      <c r="H1782" s="199">
        <f>VLOOKUP(G1782,'Parâmetro - Portes e Uco'!$B$19:$E$46,4,0)</f>
        <v>2028.04</v>
      </c>
      <c r="I1782" s="196"/>
      <c r="J1782" s="202">
        <v>0</v>
      </c>
      <c r="K1782" s="202"/>
      <c r="L1782" s="203"/>
      <c r="M1782" s="204"/>
      <c r="N1782" s="199"/>
      <c r="O1782" s="201">
        <v>3</v>
      </c>
      <c r="P1782" s="223">
        <f>(F1782*30%)+(F1782*20%)+(F1782*20%)</f>
        <v>1004.7460994113355</v>
      </c>
      <c r="Q1782" s="205">
        <f t="shared" si="119"/>
        <v>4468.1376699989578</v>
      </c>
    </row>
    <row r="1783" spans="1:17" ht="45" x14ac:dyDescent="0.25">
      <c r="A1783" s="207" t="s">
        <v>4754</v>
      </c>
      <c r="B1783" s="196">
        <v>30910072</v>
      </c>
      <c r="C1783" s="197" t="s">
        <v>1419</v>
      </c>
      <c r="D1783" s="196" t="s">
        <v>3681</v>
      </c>
      <c r="E1783" s="198"/>
      <c r="F1783" s="199">
        <f>IF(D1783 &lt;&gt; "",VLOOKUP(D1783,'Parâmetro - Portes e Uco'!$A$13:$E$54,3,0),"")</f>
        <v>4119.7032840406137</v>
      </c>
      <c r="G1783" s="200">
        <v>7</v>
      </c>
      <c r="H1783" s="199">
        <f>VLOOKUP(G1783,'Parâmetro - Portes e Uco'!$B$19:$E$46,4,0)</f>
        <v>2028.04</v>
      </c>
      <c r="I1783" s="196"/>
      <c r="J1783" s="202">
        <v>0</v>
      </c>
      <c r="K1783" s="202"/>
      <c r="L1783" s="203"/>
      <c r="M1783" s="204"/>
      <c r="N1783" s="199"/>
      <c r="O1783" s="201">
        <v>4</v>
      </c>
      <c r="P1783" s="199">
        <f>(F1783*30%)+(F1783*20%)+(F1783*20%)+(F1783*20%)</f>
        <v>3707.7329556365521</v>
      </c>
      <c r="Q1783" s="205">
        <f t="shared" si="119"/>
        <v>9855.4762396771657</v>
      </c>
    </row>
    <row r="1784" spans="1:17" ht="45" x14ac:dyDescent="0.25">
      <c r="A1784" s="207" t="s">
        <v>4754</v>
      </c>
      <c r="B1784" s="196">
        <v>30910080</v>
      </c>
      <c r="C1784" s="197" t="s">
        <v>1420</v>
      </c>
      <c r="D1784" s="196" t="s">
        <v>3685</v>
      </c>
      <c r="E1784" s="198"/>
      <c r="F1784" s="199">
        <f>IF(D1784 &lt;&gt; "",VLOOKUP(D1784,'Parâmetro - Portes e Uco'!$A$13:$E$54,3,0),"")</f>
        <v>1233.8795226335199</v>
      </c>
      <c r="G1784" s="200">
        <v>4</v>
      </c>
      <c r="H1784" s="199">
        <f>VLOOKUP(G1784,'Parâmetro - Portes e Uco'!$B$19:$E$46,4,0)</f>
        <v>660.37</v>
      </c>
      <c r="I1784" s="196"/>
      <c r="J1784" s="202">
        <v>0</v>
      </c>
      <c r="K1784" s="202"/>
      <c r="L1784" s="203"/>
      <c r="M1784" s="204"/>
      <c r="N1784" s="199"/>
      <c r="O1784" s="201">
        <v>2</v>
      </c>
      <c r="P1784" s="199">
        <f>(F1784*30%)+(F1784*20%)</f>
        <v>616.93976131675993</v>
      </c>
      <c r="Q1784" s="205">
        <f t="shared" si="119"/>
        <v>2511.1892839502798</v>
      </c>
    </row>
    <row r="1785" spans="1:17" ht="45" x14ac:dyDescent="0.25">
      <c r="A1785" s="207" t="s">
        <v>4754</v>
      </c>
      <c r="B1785" s="196">
        <v>30910099</v>
      </c>
      <c r="C1785" s="197" t="s">
        <v>1421</v>
      </c>
      <c r="D1785" s="196" t="s">
        <v>3685</v>
      </c>
      <c r="E1785" s="198"/>
      <c r="F1785" s="199">
        <f>IF(D1785 &lt;&gt; "",VLOOKUP(D1785,'Parâmetro - Portes e Uco'!$A$13:$E$54,3,0),"")</f>
        <v>1233.8795226335199</v>
      </c>
      <c r="G1785" s="200">
        <v>5</v>
      </c>
      <c r="H1785" s="199">
        <f>VLOOKUP(G1785,'Parâmetro - Portes e Uco'!$B$19:$E$46,4,0)</f>
        <v>1021.47</v>
      </c>
      <c r="I1785" s="196"/>
      <c r="J1785" s="202">
        <v>0</v>
      </c>
      <c r="K1785" s="202"/>
      <c r="L1785" s="203"/>
      <c r="M1785" s="204"/>
      <c r="N1785" s="199"/>
      <c r="O1785" s="201">
        <v>3</v>
      </c>
      <c r="P1785" s="223">
        <f>(F1785*30%)+(F1785*20%)+(F1785*20%)</f>
        <v>863.71566584346397</v>
      </c>
      <c r="Q1785" s="205">
        <f t="shared" si="119"/>
        <v>3119.0651884769841</v>
      </c>
    </row>
    <row r="1786" spans="1:17" ht="45" x14ac:dyDescent="0.25">
      <c r="A1786" s="207" t="s">
        <v>4754</v>
      </c>
      <c r="B1786" s="196">
        <v>30910102</v>
      </c>
      <c r="C1786" s="197" t="s">
        <v>1422</v>
      </c>
      <c r="D1786" s="196" t="s">
        <v>3701</v>
      </c>
      <c r="E1786" s="198"/>
      <c r="F1786" s="199">
        <f>IF(D1786 &lt;&gt; "",VLOOKUP(D1786,'Parâmetro - Portes e Uco'!$A$13:$E$54,3,0),"")</f>
        <v>1848.3277432146042</v>
      </c>
      <c r="G1786" s="200">
        <v>7</v>
      </c>
      <c r="H1786" s="199">
        <f>VLOOKUP(G1786,'Parâmetro - Portes e Uco'!$B$19:$E$46,4,0)</f>
        <v>2028.04</v>
      </c>
      <c r="I1786" s="196"/>
      <c r="J1786" s="202">
        <v>0</v>
      </c>
      <c r="K1786" s="202"/>
      <c r="L1786" s="203"/>
      <c r="M1786" s="204"/>
      <c r="N1786" s="199"/>
      <c r="O1786" s="201">
        <v>3</v>
      </c>
      <c r="P1786" s="223">
        <f>(F1786*30%)+(F1786*20%)+(F1786*20%)</f>
        <v>1293.8294202502229</v>
      </c>
      <c r="Q1786" s="205">
        <f t="shared" si="119"/>
        <v>5170.1971634648271</v>
      </c>
    </row>
    <row r="1787" spans="1:17" ht="45" x14ac:dyDescent="0.25">
      <c r="A1787" s="207" t="s">
        <v>4754</v>
      </c>
      <c r="B1787" s="196">
        <v>30910110</v>
      </c>
      <c r="C1787" s="197" t="s">
        <v>1423</v>
      </c>
      <c r="D1787" s="196" t="s">
        <v>3689</v>
      </c>
      <c r="E1787" s="198"/>
      <c r="F1787" s="199">
        <f>IF(D1787 &lt;&gt; "",VLOOKUP(D1787,'Parâmetro - Portes e Uco'!$A$13:$E$54,3,0),"")</f>
        <v>2027.969148532314</v>
      </c>
      <c r="G1787" s="200">
        <v>5</v>
      </c>
      <c r="H1787" s="199">
        <f>VLOOKUP(G1787,'Parâmetro - Portes e Uco'!$B$19:$E$46,4,0)</f>
        <v>1021.47</v>
      </c>
      <c r="I1787" s="196"/>
      <c r="J1787" s="202">
        <v>0</v>
      </c>
      <c r="K1787" s="202"/>
      <c r="L1787" s="203"/>
      <c r="M1787" s="204"/>
      <c r="N1787" s="199"/>
      <c r="O1787" s="201">
        <v>3</v>
      </c>
      <c r="P1787" s="223">
        <f>(F1787*30%)+(F1787*20%)+(F1787*20%)</f>
        <v>1419.57840397262</v>
      </c>
      <c r="Q1787" s="205">
        <f t="shared" si="119"/>
        <v>4469.0175525049344</v>
      </c>
    </row>
    <row r="1788" spans="1:17" ht="45" x14ac:dyDescent="0.25">
      <c r="A1788" s="207" t="s">
        <v>4754</v>
      </c>
      <c r="B1788" s="196">
        <v>30910129</v>
      </c>
      <c r="C1788" s="197" t="s">
        <v>1424</v>
      </c>
      <c r="D1788" s="196" t="s">
        <v>3685</v>
      </c>
      <c r="E1788" s="198"/>
      <c r="F1788" s="199">
        <f>IF(D1788 &lt;&gt; "",VLOOKUP(D1788,'Parâmetro - Portes e Uco'!$A$13:$E$54,3,0),"")</f>
        <v>1233.8795226335199</v>
      </c>
      <c r="G1788" s="200">
        <v>4</v>
      </c>
      <c r="H1788" s="199">
        <f>VLOOKUP(G1788,'Parâmetro - Portes e Uco'!$B$19:$E$46,4,0)</f>
        <v>660.37</v>
      </c>
      <c r="I1788" s="196"/>
      <c r="J1788" s="202">
        <v>0</v>
      </c>
      <c r="K1788" s="202"/>
      <c r="L1788" s="203"/>
      <c r="M1788" s="204"/>
      <c r="N1788" s="199"/>
      <c r="O1788" s="201">
        <v>3</v>
      </c>
      <c r="P1788" s="223">
        <f>(F1788*30%)+(F1788*20%)+(F1788*20%)</f>
        <v>863.71566584346397</v>
      </c>
      <c r="Q1788" s="205">
        <f t="shared" si="119"/>
        <v>2757.9651884769837</v>
      </c>
    </row>
    <row r="1789" spans="1:17" ht="30" x14ac:dyDescent="0.25">
      <c r="A1789" s="207" t="s">
        <v>4754</v>
      </c>
      <c r="B1789" s="196">
        <v>30910137</v>
      </c>
      <c r="C1789" s="197" t="s">
        <v>1425</v>
      </c>
      <c r="D1789" s="196" t="s">
        <v>3701</v>
      </c>
      <c r="E1789" s="198"/>
      <c r="F1789" s="199">
        <f>IF(D1789 &lt;&gt; "",VLOOKUP(D1789,'Parâmetro - Portes e Uco'!$A$13:$E$54,3,0),"")</f>
        <v>1848.3277432146042</v>
      </c>
      <c r="G1789" s="200">
        <v>6</v>
      </c>
      <c r="H1789" s="199">
        <f>VLOOKUP(G1789,'Parâmetro - Portes e Uco'!$B$19:$E$46,4,0)</f>
        <v>1425.4</v>
      </c>
      <c r="I1789" s="196"/>
      <c r="J1789" s="202">
        <v>0</v>
      </c>
      <c r="K1789" s="202"/>
      <c r="L1789" s="203"/>
      <c r="M1789" s="204"/>
      <c r="N1789" s="199"/>
      <c r="O1789" s="201">
        <v>3</v>
      </c>
      <c r="P1789" s="223">
        <f>(F1789*30%)+(F1789*20%)+(F1789*20%)</f>
        <v>1293.8294202502229</v>
      </c>
      <c r="Q1789" s="205">
        <f t="shared" si="119"/>
        <v>4567.5571634648277</v>
      </c>
    </row>
    <row r="1790" spans="1:17" ht="45" x14ac:dyDescent="0.25">
      <c r="A1790" s="207" t="s">
        <v>4754</v>
      </c>
      <c r="B1790" s="196">
        <v>30910145</v>
      </c>
      <c r="C1790" s="197" t="s">
        <v>1426</v>
      </c>
      <c r="D1790" s="196" t="s">
        <v>3689</v>
      </c>
      <c r="E1790" s="198"/>
      <c r="F1790" s="199">
        <f>IF(D1790 &lt;&gt; "",VLOOKUP(D1790,'Parâmetro - Portes e Uco'!$A$13:$E$54,3,0),"")</f>
        <v>2027.969148532314</v>
      </c>
      <c r="G1790" s="200">
        <v>7</v>
      </c>
      <c r="H1790" s="199">
        <f>VLOOKUP(G1790,'Parâmetro - Portes e Uco'!$B$19:$E$46,4,0)</f>
        <v>2028.04</v>
      </c>
      <c r="I1790" s="196"/>
      <c r="J1790" s="202">
        <v>0</v>
      </c>
      <c r="K1790" s="202"/>
      <c r="L1790" s="203"/>
      <c r="M1790" s="204"/>
      <c r="N1790" s="199"/>
      <c r="O1790" s="201">
        <v>4</v>
      </c>
      <c r="P1790" s="199">
        <f>(F1790*30%)+(F1790*20%)+(F1790*20%)+(F1790*20%)</f>
        <v>1825.1722336790829</v>
      </c>
      <c r="Q1790" s="205">
        <f t="shared" si="119"/>
        <v>5881.1813822113963</v>
      </c>
    </row>
    <row r="1791" spans="1:17" ht="15" customHeight="1" x14ac:dyDescent="0.25">
      <c r="A1791" s="207" t="s">
        <v>4754</v>
      </c>
      <c r="B1791" s="224">
        <v>30911001</v>
      </c>
      <c r="C1791" s="316" t="s">
        <v>3858</v>
      </c>
      <c r="D1791" s="317"/>
      <c r="E1791" s="317"/>
      <c r="F1791" s="317"/>
      <c r="G1791" s="317"/>
      <c r="H1791" s="317"/>
      <c r="I1791" s="317"/>
      <c r="J1791" s="317"/>
      <c r="K1791" s="317"/>
      <c r="L1791" s="317"/>
      <c r="M1791" s="317"/>
      <c r="N1791" s="317"/>
      <c r="O1791" s="317"/>
      <c r="P1791" s="317"/>
      <c r="Q1791" s="318"/>
    </row>
    <row r="1792" spans="1:17" ht="45" x14ac:dyDescent="0.25">
      <c r="A1792" s="206"/>
      <c r="B1792" s="196">
        <v>30911028</v>
      </c>
      <c r="C1792" s="197" t="s">
        <v>1427</v>
      </c>
      <c r="D1792" s="196" t="s">
        <v>3691</v>
      </c>
      <c r="E1792" s="198"/>
      <c r="F1792" s="199">
        <f>IF(D1792 &lt;&gt; "",VLOOKUP(D1792,'Parâmetro - Portes e Uco'!$A$13:$E$54,3,0),"")</f>
        <v>377.71230242628701</v>
      </c>
      <c r="G1792" s="200">
        <v>4</v>
      </c>
      <c r="H1792" s="199">
        <f>VLOOKUP(G1792,'Parâmetro - Portes e Uco'!$B$19:$E$46,4,0)</f>
        <v>660.37</v>
      </c>
      <c r="I1792" s="196"/>
      <c r="J1792" s="202">
        <v>0</v>
      </c>
      <c r="K1792" s="202"/>
      <c r="L1792" s="203"/>
      <c r="M1792" s="204"/>
      <c r="N1792" s="199"/>
      <c r="O1792" s="201">
        <v>1</v>
      </c>
      <c r="P1792" s="199">
        <f t="shared" ref="P1792:P1805" si="120">F1792*30%</f>
        <v>113.3136907278861</v>
      </c>
      <c r="Q1792" s="205">
        <f t="shared" ref="Q1792:Q1805" si="121">F1792+H1792+K1792+N1792+P1792</f>
        <v>1151.3959931541731</v>
      </c>
    </row>
    <row r="1793" spans="1:17" x14ac:dyDescent="0.25">
      <c r="A1793" s="207" t="s">
        <v>4754</v>
      </c>
      <c r="B1793" s="196">
        <v>30911036</v>
      </c>
      <c r="C1793" s="197" t="s">
        <v>1428</v>
      </c>
      <c r="D1793" s="196" t="s">
        <v>3671</v>
      </c>
      <c r="E1793" s="198"/>
      <c r="F1793" s="199">
        <f>IF(D1793 &lt;&gt; "",VLOOKUP(D1793,'Parâmetro - Portes e Uco'!$A$13:$E$54,3,0),"")</f>
        <v>407.94036013477069</v>
      </c>
      <c r="G1793" s="200">
        <v>4</v>
      </c>
      <c r="H1793" s="199">
        <f>VLOOKUP(G1793,'Parâmetro - Portes e Uco'!$B$19:$E$46,4,0)</f>
        <v>660.37</v>
      </c>
      <c r="I1793" s="196"/>
      <c r="J1793" s="202">
        <v>0</v>
      </c>
      <c r="K1793" s="202"/>
      <c r="L1793" s="203"/>
      <c r="M1793" s="204"/>
      <c r="N1793" s="199"/>
      <c r="O1793" s="201">
        <v>1</v>
      </c>
      <c r="P1793" s="199">
        <f t="shared" si="120"/>
        <v>122.38210804043121</v>
      </c>
      <c r="Q1793" s="205">
        <f t="shared" si="121"/>
        <v>1190.6924681752018</v>
      </c>
    </row>
    <row r="1794" spans="1:17" ht="120" x14ac:dyDescent="0.25">
      <c r="A1794" s="207" t="s">
        <v>4754</v>
      </c>
      <c r="B1794" s="196">
        <v>30911044</v>
      </c>
      <c r="C1794" s="197" t="s">
        <v>1429</v>
      </c>
      <c r="D1794" s="196" t="s">
        <v>3682</v>
      </c>
      <c r="E1794" s="198"/>
      <c r="F1794" s="199">
        <f>IF(D1794 &lt;&gt; "",VLOOKUP(D1794,'Parâmetro - Portes e Uco'!$A$13:$E$54,3,0),"")</f>
        <v>802.43430995002416</v>
      </c>
      <c r="G1794" s="200">
        <v>4</v>
      </c>
      <c r="H1794" s="199">
        <f>VLOOKUP(G1794,'Parâmetro - Portes e Uco'!$B$19:$E$46,4,0)</f>
        <v>660.37</v>
      </c>
      <c r="I1794" s="196"/>
      <c r="J1794" s="202">
        <v>0</v>
      </c>
      <c r="K1794" s="202"/>
      <c r="L1794" s="203"/>
      <c r="M1794" s="204"/>
      <c r="N1794" s="199"/>
      <c r="O1794" s="201">
        <v>1</v>
      </c>
      <c r="P1794" s="199">
        <f t="shared" si="120"/>
        <v>240.73029298500722</v>
      </c>
      <c r="Q1794" s="205">
        <f t="shared" si="121"/>
        <v>1703.5346029350314</v>
      </c>
    </row>
    <row r="1795" spans="1:17" ht="75" x14ac:dyDescent="0.25">
      <c r="A1795" s="207" t="s">
        <v>4754</v>
      </c>
      <c r="B1795" s="196">
        <v>30911052</v>
      </c>
      <c r="C1795" s="197" t="s">
        <v>1430</v>
      </c>
      <c r="D1795" s="196" t="s">
        <v>3684</v>
      </c>
      <c r="E1795" s="198"/>
      <c r="F1795" s="199">
        <f>IF(D1795 &lt;&gt; "",VLOOKUP(D1795,'Parâmetro - Portes e Uco'!$A$13:$E$54,3,0),"")</f>
        <v>963.60667521122014</v>
      </c>
      <c r="G1795" s="200">
        <v>4</v>
      </c>
      <c r="H1795" s="199">
        <f>VLOOKUP(G1795,'Parâmetro - Portes e Uco'!$B$19:$E$46,4,0)</f>
        <v>660.37</v>
      </c>
      <c r="I1795" s="196"/>
      <c r="J1795" s="202">
        <v>0</v>
      </c>
      <c r="K1795" s="202"/>
      <c r="L1795" s="203"/>
      <c r="M1795" s="204"/>
      <c r="N1795" s="199"/>
      <c r="O1795" s="201">
        <v>1</v>
      </c>
      <c r="P1795" s="199">
        <f t="shared" si="120"/>
        <v>289.08200256336602</v>
      </c>
      <c r="Q1795" s="205">
        <f t="shared" si="121"/>
        <v>1913.0586777745862</v>
      </c>
    </row>
    <row r="1796" spans="1:17" ht="60" x14ac:dyDescent="0.25">
      <c r="A1796" s="207" t="s">
        <v>4754</v>
      </c>
      <c r="B1796" s="196">
        <v>30911060</v>
      </c>
      <c r="C1796" s="197" t="s">
        <v>1431</v>
      </c>
      <c r="D1796" s="196" t="s">
        <v>3691</v>
      </c>
      <c r="E1796" s="198"/>
      <c r="F1796" s="199">
        <f>IF(D1796 &lt;&gt; "",VLOOKUP(D1796,'Parâmetro - Portes e Uco'!$A$13:$E$54,3,0),"")</f>
        <v>377.71230242628701</v>
      </c>
      <c r="G1796" s="200">
        <v>4</v>
      </c>
      <c r="H1796" s="199">
        <f>VLOOKUP(G1796,'Parâmetro - Portes e Uco'!$B$19:$E$46,4,0)</f>
        <v>660.37</v>
      </c>
      <c r="I1796" s="196"/>
      <c r="J1796" s="202">
        <v>0</v>
      </c>
      <c r="K1796" s="202"/>
      <c r="L1796" s="203"/>
      <c r="M1796" s="204"/>
      <c r="N1796" s="199"/>
      <c r="O1796" s="201">
        <v>1</v>
      </c>
      <c r="P1796" s="199">
        <f t="shared" si="120"/>
        <v>113.3136907278861</v>
      </c>
      <c r="Q1796" s="205">
        <f t="shared" si="121"/>
        <v>1151.3959931541731</v>
      </c>
    </row>
    <row r="1797" spans="1:17" ht="60" x14ac:dyDescent="0.25">
      <c r="A1797" s="207" t="s">
        <v>4754</v>
      </c>
      <c r="B1797" s="196">
        <v>30911079</v>
      </c>
      <c r="C1797" s="197" t="s">
        <v>1432</v>
      </c>
      <c r="D1797" s="196" t="s">
        <v>3682</v>
      </c>
      <c r="E1797" s="198"/>
      <c r="F1797" s="199">
        <f>IF(D1797 &lt;&gt; "",VLOOKUP(D1797,'Parâmetro - Portes e Uco'!$A$13:$E$54,3,0),"")</f>
        <v>802.43430995002416</v>
      </c>
      <c r="G1797" s="200">
        <v>4</v>
      </c>
      <c r="H1797" s="199">
        <f>VLOOKUP(G1797,'Parâmetro - Portes e Uco'!$B$19:$E$46,4,0)</f>
        <v>660.37</v>
      </c>
      <c r="I1797" s="196"/>
      <c r="J1797" s="202">
        <v>0</v>
      </c>
      <c r="K1797" s="202"/>
      <c r="L1797" s="203"/>
      <c r="M1797" s="204"/>
      <c r="N1797" s="199"/>
      <c r="O1797" s="201">
        <v>1</v>
      </c>
      <c r="P1797" s="199">
        <f t="shared" si="120"/>
        <v>240.73029298500722</v>
      </c>
      <c r="Q1797" s="205">
        <f t="shared" si="121"/>
        <v>1703.5346029350314</v>
      </c>
    </row>
    <row r="1798" spans="1:17" ht="120" x14ac:dyDescent="0.25">
      <c r="A1798" s="207" t="s">
        <v>4754</v>
      </c>
      <c r="B1798" s="196">
        <v>30911087</v>
      </c>
      <c r="C1798" s="197" t="s">
        <v>1433</v>
      </c>
      <c r="D1798" s="196" t="s">
        <v>3692</v>
      </c>
      <c r="E1798" s="198"/>
      <c r="F1798" s="199">
        <f>IF(D1798 &lt;&gt; "",VLOOKUP(D1798,'Parâmetro - Portes e Uco'!$A$13:$E$54,3,0),"")</f>
        <v>866.25202794687084</v>
      </c>
      <c r="G1798" s="200">
        <v>4</v>
      </c>
      <c r="H1798" s="199">
        <f>VLOOKUP(G1798,'Parâmetro - Portes e Uco'!$B$19:$E$46,4,0)</f>
        <v>660.37</v>
      </c>
      <c r="I1798" s="196"/>
      <c r="J1798" s="202">
        <v>0</v>
      </c>
      <c r="K1798" s="202"/>
      <c r="L1798" s="203"/>
      <c r="M1798" s="204"/>
      <c r="N1798" s="199"/>
      <c r="O1798" s="201">
        <v>1</v>
      </c>
      <c r="P1798" s="199">
        <f t="shared" si="120"/>
        <v>259.87560838406125</v>
      </c>
      <c r="Q1798" s="205">
        <f t="shared" si="121"/>
        <v>1786.497636330932</v>
      </c>
    </row>
    <row r="1799" spans="1:17" ht="45" x14ac:dyDescent="0.25">
      <c r="A1799" s="207" t="s">
        <v>4754</v>
      </c>
      <c r="B1799" s="196">
        <v>30911095</v>
      </c>
      <c r="C1799" s="197" t="s">
        <v>1434</v>
      </c>
      <c r="D1799" s="196" t="s">
        <v>3691</v>
      </c>
      <c r="E1799" s="198"/>
      <c r="F1799" s="199">
        <f>IF(D1799 &lt;&gt; "",VLOOKUP(D1799,'Parâmetro - Portes e Uco'!$A$13:$E$54,3,0),"")</f>
        <v>377.71230242628701</v>
      </c>
      <c r="G1799" s="200">
        <v>4</v>
      </c>
      <c r="H1799" s="199">
        <f>VLOOKUP(G1799,'Parâmetro - Portes e Uco'!$B$19:$E$46,4,0)</f>
        <v>660.37</v>
      </c>
      <c r="I1799" s="196"/>
      <c r="J1799" s="202">
        <v>0</v>
      </c>
      <c r="K1799" s="202"/>
      <c r="L1799" s="203"/>
      <c r="M1799" s="204"/>
      <c r="N1799" s="199"/>
      <c r="O1799" s="201">
        <v>1</v>
      </c>
      <c r="P1799" s="199">
        <f t="shared" si="120"/>
        <v>113.3136907278861</v>
      </c>
      <c r="Q1799" s="205">
        <f t="shared" si="121"/>
        <v>1151.3959931541731</v>
      </c>
    </row>
    <row r="1800" spans="1:17" ht="30" x14ac:dyDescent="0.25">
      <c r="A1800" s="207" t="s">
        <v>4754</v>
      </c>
      <c r="B1800" s="196">
        <v>30911109</v>
      </c>
      <c r="C1800" s="197" t="s">
        <v>1435</v>
      </c>
      <c r="D1800" s="196" t="s">
        <v>3691</v>
      </c>
      <c r="E1800" s="198"/>
      <c r="F1800" s="199">
        <f>IF(D1800 &lt;&gt; "",VLOOKUP(D1800,'Parâmetro - Portes e Uco'!$A$13:$E$54,3,0),"")</f>
        <v>377.71230242628701</v>
      </c>
      <c r="G1800" s="200">
        <v>4</v>
      </c>
      <c r="H1800" s="199">
        <f>VLOOKUP(G1800,'Parâmetro - Portes e Uco'!$B$19:$E$46,4,0)</f>
        <v>660.37</v>
      </c>
      <c r="I1800" s="196"/>
      <c r="J1800" s="202">
        <v>0</v>
      </c>
      <c r="K1800" s="202"/>
      <c r="L1800" s="203"/>
      <c r="M1800" s="204"/>
      <c r="N1800" s="199"/>
      <c r="O1800" s="201">
        <v>1</v>
      </c>
      <c r="P1800" s="199">
        <f t="shared" si="120"/>
        <v>113.3136907278861</v>
      </c>
      <c r="Q1800" s="205">
        <f t="shared" si="121"/>
        <v>1151.3959931541731</v>
      </c>
    </row>
    <row r="1801" spans="1:17" ht="90" x14ac:dyDescent="0.25">
      <c r="A1801" s="207" t="s">
        <v>4754</v>
      </c>
      <c r="B1801" s="196">
        <v>30911117</v>
      </c>
      <c r="C1801" s="197" t="s">
        <v>1436</v>
      </c>
      <c r="D1801" s="196" t="s">
        <v>3682</v>
      </c>
      <c r="E1801" s="198">
        <v>0</v>
      </c>
      <c r="F1801" s="199">
        <f>IF(D1801 &lt;&gt; "",VLOOKUP(D1801,'Parâmetro - Portes e Uco'!$A$13:$E$54,3,0),"")</f>
        <v>802.43430995002416</v>
      </c>
      <c r="G1801" s="200">
        <v>3</v>
      </c>
      <c r="H1801" s="199">
        <f>VLOOKUP(G1801,'Parâmetro - Portes e Uco'!$B$19:$E$46,4,0)</f>
        <v>446.65</v>
      </c>
      <c r="I1801" s="196"/>
      <c r="J1801" s="202">
        <v>0</v>
      </c>
      <c r="K1801" s="202"/>
      <c r="L1801" s="203"/>
      <c r="M1801" s="204"/>
      <c r="N1801" s="199"/>
      <c r="O1801" s="201">
        <v>1</v>
      </c>
      <c r="P1801" s="199">
        <f t="shared" si="120"/>
        <v>240.73029298500722</v>
      </c>
      <c r="Q1801" s="205">
        <f t="shared" si="121"/>
        <v>1489.8146029350314</v>
      </c>
    </row>
    <row r="1802" spans="1:17" ht="120" x14ac:dyDescent="0.25">
      <c r="A1802" s="207" t="s">
        <v>4752</v>
      </c>
      <c r="B1802" s="196">
        <v>30911125</v>
      </c>
      <c r="C1802" s="197" t="s">
        <v>4226</v>
      </c>
      <c r="D1802" s="196" t="s">
        <v>3682</v>
      </c>
      <c r="E1802" s="198"/>
      <c r="F1802" s="199">
        <f>IF(D1802 &lt;&gt; "",VLOOKUP(D1802,'Parâmetro - Portes e Uco'!$A$13:$E$54,3,0),"")</f>
        <v>802.43430995002416</v>
      </c>
      <c r="G1802" s="200">
        <v>5</v>
      </c>
      <c r="H1802" s="199">
        <f>VLOOKUP(G1802,'Parâmetro - Portes e Uco'!$B$19:$E$46,4,0)</f>
        <v>1021.47</v>
      </c>
      <c r="I1802" s="196"/>
      <c r="J1802" s="202">
        <v>0</v>
      </c>
      <c r="K1802" s="202"/>
      <c r="L1802" s="203"/>
      <c r="M1802" s="204"/>
      <c r="N1802" s="199"/>
      <c r="O1802" s="201">
        <v>1</v>
      </c>
      <c r="P1802" s="199">
        <f t="shared" si="120"/>
        <v>240.73029298500722</v>
      </c>
      <c r="Q1802" s="205">
        <f t="shared" si="121"/>
        <v>2064.6346029350311</v>
      </c>
    </row>
    <row r="1803" spans="1:17" ht="90" x14ac:dyDescent="0.25">
      <c r="A1803" s="207" t="s">
        <v>4754</v>
      </c>
      <c r="B1803" s="196">
        <v>30911133</v>
      </c>
      <c r="C1803" s="197" t="s">
        <v>1437</v>
      </c>
      <c r="D1803" s="196" t="s">
        <v>3699</v>
      </c>
      <c r="E1803" s="198"/>
      <c r="F1803" s="199">
        <f>IF(D1803 &lt;&gt; "",VLOOKUP(D1803,'Parâmetro - Portes e Uco'!$A$13:$E$54,3,0),"")</f>
        <v>678.22639031228584</v>
      </c>
      <c r="G1803" s="200">
        <v>5</v>
      </c>
      <c r="H1803" s="199">
        <f>VLOOKUP(G1803,'Parâmetro - Portes e Uco'!$B$19:$E$46,4,0)</f>
        <v>1021.47</v>
      </c>
      <c r="I1803" s="196"/>
      <c r="J1803" s="202">
        <v>0</v>
      </c>
      <c r="K1803" s="202"/>
      <c r="L1803" s="203"/>
      <c r="M1803" s="204"/>
      <c r="N1803" s="199"/>
      <c r="O1803" s="201">
        <v>1</v>
      </c>
      <c r="P1803" s="199">
        <f t="shared" si="120"/>
        <v>203.46791709368574</v>
      </c>
      <c r="Q1803" s="205">
        <f t="shared" si="121"/>
        <v>1903.1643074059716</v>
      </c>
    </row>
    <row r="1804" spans="1:17" ht="30" x14ac:dyDescent="0.25">
      <c r="A1804" s="207" t="s">
        <v>4754</v>
      </c>
      <c r="B1804" s="196">
        <v>30911141</v>
      </c>
      <c r="C1804" s="197" t="s">
        <v>1438</v>
      </c>
      <c r="D1804" s="196" t="s">
        <v>3682</v>
      </c>
      <c r="E1804" s="198"/>
      <c r="F1804" s="199">
        <f>IF(D1804 &lt;&gt; "",VLOOKUP(D1804,'Parâmetro - Portes e Uco'!$A$13:$E$54,3,0),"")</f>
        <v>802.43430995002416</v>
      </c>
      <c r="G1804" s="200">
        <v>4</v>
      </c>
      <c r="H1804" s="199">
        <f>VLOOKUP(G1804,'Parâmetro - Portes e Uco'!$B$19:$E$46,4,0)</f>
        <v>660.37</v>
      </c>
      <c r="I1804" s="196"/>
      <c r="J1804" s="202">
        <v>0</v>
      </c>
      <c r="K1804" s="202"/>
      <c r="L1804" s="203"/>
      <c r="M1804" s="204"/>
      <c r="N1804" s="199"/>
      <c r="O1804" s="201">
        <v>1</v>
      </c>
      <c r="P1804" s="199">
        <f t="shared" si="120"/>
        <v>240.73029298500722</v>
      </c>
      <c r="Q1804" s="205">
        <f t="shared" si="121"/>
        <v>1703.5346029350314</v>
      </c>
    </row>
    <row r="1805" spans="1:17" ht="90" x14ac:dyDescent="0.25">
      <c r="A1805" s="207" t="s">
        <v>4754</v>
      </c>
      <c r="B1805" s="196">
        <v>30911150</v>
      </c>
      <c r="C1805" s="197" t="s">
        <v>1439</v>
      </c>
      <c r="D1805" s="196" t="s">
        <v>3685</v>
      </c>
      <c r="E1805" s="198">
        <v>0</v>
      </c>
      <c r="F1805" s="199">
        <f>IF(D1805 &lt;&gt; "",VLOOKUP(D1805,'Parâmetro - Portes e Uco'!$A$13:$E$54,3,0),"")</f>
        <v>1233.8795226335199</v>
      </c>
      <c r="G1805" s="200">
        <v>3</v>
      </c>
      <c r="H1805" s="199">
        <f>VLOOKUP(G1805,'Parâmetro - Portes e Uco'!$B$19:$E$46,4,0)</f>
        <v>446.65</v>
      </c>
      <c r="I1805" s="196"/>
      <c r="J1805" s="202">
        <v>0</v>
      </c>
      <c r="K1805" s="202"/>
      <c r="L1805" s="203"/>
      <c r="M1805" s="204"/>
      <c r="N1805" s="199"/>
      <c r="O1805" s="201">
        <v>1</v>
      </c>
      <c r="P1805" s="199">
        <f t="shared" si="120"/>
        <v>370.16385679005595</v>
      </c>
      <c r="Q1805" s="205">
        <f t="shared" si="121"/>
        <v>2050.6933794235756</v>
      </c>
    </row>
    <row r="1806" spans="1:17" x14ac:dyDescent="0.25">
      <c r="A1806" s="207" t="s">
        <v>4752</v>
      </c>
      <c r="B1806" s="224">
        <v>30911990</v>
      </c>
      <c r="C1806" s="316" t="s">
        <v>3743</v>
      </c>
      <c r="D1806" s="317"/>
      <c r="E1806" s="317"/>
      <c r="F1806" s="317"/>
      <c r="G1806" s="317"/>
      <c r="H1806" s="317"/>
      <c r="I1806" s="317"/>
      <c r="J1806" s="317"/>
      <c r="K1806" s="317"/>
      <c r="L1806" s="317"/>
      <c r="M1806" s="317"/>
      <c r="N1806" s="317"/>
      <c r="O1806" s="317"/>
      <c r="P1806" s="317"/>
      <c r="Q1806" s="318"/>
    </row>
    <row r="1807" spans="1:17" ht="15" customHeight="1" x14ac:dyDescent="0.25">
      <c r="A1807" s="206"/>
      <c r="B1807" s="307" t="s">
        <v>4227</v>
      </c>
      <c r="C1807" s="308"/>
      <c r="D1807" s="308"/>
      <c r="E1807" s="308"/>
      <c r="F1807" s="308"/>
      <c r="G1807" s="308"/>
      <c r="H1807" s="308"/>
      <c r="I1807" s="308"/>
      <c r="J1807" s="308"/>
      <c r="K1807" s="308"/>
      <c r="L1807" s="308"/>
      <c r="M1807" s="308"/>
      <c r="N1807" s="308"/>
      <c r="O1807" s="308"/>
      <c r="P1807" s="308"/>
      <c r="Q1807" s="309"/>
    </row>
    <row r="1808" spans="1:17" ht="15" customHeight="1" x14ac:dyDescent="0.25">
      <c r="A1808" s="206"/>
      <c r="B1808" s="307" t="s">
        <v>4228</v>
      </c>
      <c r="C1808" s="308"/>
      <c r="D1808" s="308"/>
      <c r="E1808" s="308"/>
      <c r="F1808" s="308"/>
      <c r="G1808" s="308"/>
      <c r="H1808" s="308"/>
      <c r="I1808" s="308"/>
      <c r="J1808" s="308"/>
      <c r="K1808" s="308"/>
      <c r="L1808" s="308"/>
      <c r="M1808" s="308"/>
      <c r="N1808" s="308"/>
      <c r="O1808" s="308"/>
      <c r="P1808" s="308"/>
      <c r="Q1808" s="309"/>
    </row>
    <row r="1809" spans="1:17" ht="15" customHeight="1" x14ac:dyDescent="0.25">
      <c r="A1809" s="206"/>
      <c r="B1809" s="307" t="s">
        <v>4229</v>
      </c>
      <c r="C1809" s="308"/>
      <c r="D1809" s="308"/>
      <c r="E1809" s="308"/>
      <c r="F1809" s="308"/>
      <c r="G1809" s="308"/>
      <c r="H1809" s="308"/>
      <c r="I1809" s="308"/>
      <c r="J1809" s="308"/>
      <c r="K1809" s="308"/>
      <c r="L1809" s="308"/>
      <c r="M1809" s="308"/>
      <c r="N1809" s="308"/>
      <c r="O1809" s="308"/>
      <c r="P1809" s="308"/>
      <c r="Q1809" s="309"/>
    </row>
    <row r="1810" spans="1:17" ht="15" customHeight="1" x14ac:dyDescent="0.25">
      <c r="A1810" s="206"/>
      <c r="B1810" s="224">
        <v>30912008</v>
      </c>
      <c r="C1810" s="316" t="s">
        <v>3859</v>
      </c>
      <c r="D1810" s="317"/>
      <c r="E1810" s="317"/>
      <c r="F1810" s="317"/>
      <c r="G1810" s="317"/>
      <c r="H1810" s="317"/>
      <c r="I1810" s="317"/>
      <c r="J1810" s="317"/>
      <c r="K1810" s="317"/>
      <c r="L1810" s="317"/>
      <c r="M1810" s="317"/>
      <c r="N1810" s="317"/>
      <c r="O1810" s="317"/>
      <c r="P1810" s="317"/>
      <c r="Q1810" s="318"/>
    </row>
    <row r="1811" spans="1:17" ht="60" x14ac:dyDescent="0.25">
      <c r="A1811" s="206"/>
      <c r="B1811" s="196">
        <v>30912016</v>
      </c>
      <c r="C1811" s="197" t="s">
        <v>1440</v>
      </c>
      <c r="D1811" s="196" t="s">
        <v>3689</v>
      </c>
      <c r="E1811" s="198">
        <v>0</v>
      </c>
      <c r="F1811" s="199">
        <f>IF(D1811 &lt;&gt; "",VLOOKUP(D1811,'Parâmetro - Portes e Uco'!$A$13:$E$54,3,0),"")</f>
        <v>2027.969148532314</v>
      </c>
      <c r="G1811" s="200">
        <v>5</v>
      </c>
      <c r="H1811" s="199">
        <f>VLOOKUP(G1811,'Parâmetro - Portes e Uco'!$B$19:$E$46,4,0)</f>
        <v>1021.47</v>
      </c>
      <c r="I1811" s="196"/>
      <c r="J1811" s="202">
        <v>0</v>
      </c>
      <c r="K1811" s="202"/>
      <c r="L1811" s="203"/>
      <c r="M1811" s="204"/>
      <c r="N1811" s="199"/>
      <c r="O1811" s="201">
        <v>2</v>
      </c>
      <c r="P1811" s="199">
        <f>(F1811*30%)+(F1811*20%)</f>
        <v>1013.9845742661571</v>
      </c>
      <c r="Q1811" s="205">
        <f t="shared" ref="Q1811:Q1839" si="122">F1811+H1811+K1811+N1811+P1811</f>
        <v>4063.4237227984713</v>
      </c>
    </row>
    <row r="1812" spans="1:17" ht="60" x14ac:dyDescent="0.25">
      <c r="A1812" s="207" t="s">
        <v>4752</v>
      </c>
      <c r="B1812" s="196">
        <v>30912024</v>
      </c>
      <c r="C1812" s="197" t="s">
        <v>1441</v>
      </c>
      <c r="D1812" s="196" t="s">
        <v>3684</v>
      </c>
      <c r="E1812" s="198"/>
      <c r="F1812" s="199">
        <f>IF(D1812 &lt;&gt; "",VLOOKUP(D1812,'Parâmetro - Portes e Uco'!$A$13:$E$54,3,0),"")</f>
        <v>963.60667521122014</v>
      </c>
      <c r="G1812" s="200">
        <v>5</v>
      </c>
      <c r="H1812" s="199">
        <f>VLOOKUP(G1812,'Parâmetro - Portes e Uco'!$B$19:$E$46,4,0)</f>
        <v>1021.47</v>
      </c>
      <c r="I1812" s="196"/>
      <c r="J1812" s="202">
        <v>0</v>
      </c>
      <c r="K1812" s="202"/>
      <c r="L1812" s="203"/>
      <c r="M1812" s="204"/>
      <c r="N1812" s="199"/>
      <c r="O1812" s="201">
        <v>2</v>
      </c>
      <c r="P1812" s="199">
        <f>(F1812*30%)+(F1812*20%)</f>
        <v>481.80333760561007</v>
      </c>
      <c r="Q1812" s="205">
        <f t="shared" si="122"/>
        <v>2466.8800128168305</v>
      </c>
    </row>
    <row r="1813" spans="1:17" ht="60" x14ac:dyDescent="0.25">
      <c r="A1813" s="207" t="s">
        <v>4754</v>
      </c>
      <c r="B1813" s="196">
        <v>30912032</v>
      </c>
      <c r="C1813" s="197" t="s">
        <v>1443</v>
      </c>
      <c r="D1813" s="196" t="s">
        <v>3704</v>
      </c>
      <c r="E1813" s="198"/>
      <c r="F1813" s="199">
        <f>IF(D1813 &lt;&gt; "",VLOOKUP(D1813,'Parâmetro - Portes e Uco'!$A$13:$E$54,3,0),"")</f>
        <v>2101.818943247938</v>
      </c>
      <c r="G1813" s="200">
        <v>5</v>
      </c>
      <c r="H1813" s="199">
        <f>VLOOKUP(G1813,'Parâmetro - Portes e Uco'!$B$19:$E$46,4,0)</f>
        <v>1021.47</v>
      </c>
      <c r="I1813" s="196"/>
      <c r="J1813" s="202">
        <v>0</v>
      </c>
      <c r="K1813" s="202"/>
      <c r="L1813" s="203"/>
      <c r="M1813" s="204"/>
      <c r="N1813" s="199"/>
      <c r="O1813" s="201">
        <v>2</v>
      </c>
      <c r="P1813" s="199">
        <f>(F1813*30%)+(F1813*20%)</f>
        <v>1050.909471623969</v>
      </c>
      <c r="Q1813" s="205">
        <f t="shared" si="122"/>
        <v>4174.1984148719066</v>
      </c>
    </row>
    <row r="1814" spans="1:17" ht="45" x14ac:dyDescent="0.25">
      <c r="A1814" s="207" t="s">
        <v>4754</v>
      </c>
      <c r="B1814" s="196">
        <v>30912040</v>
      </c>
      <c r="C1814" s="197" t="s">
        <v>1444</v>
      </c>
      <c r="D1814" s="196" t="s">
        <v>3684</v>
      </c>
      <c r="E1814" s="198"/>
      <c r="F1814" s="199">
        <f>IF(D1814 &lt;&gt; "",VLOOKUP(D1814,'Parâmetro - Portes e Uco'!$A$13:$E$54,3,0),"")</f>
        <v>963.60667521122014</v>
      </c>
      <c r="G1814" s="200">
        <v>3</v>
      </c>
      <c r="H1814" s="199">
        <f>VLOOKUP(G1814,'Parâmetro - Portes e Uco'!$B$19:$E$46,4,0)</f>
        <v>446.65</v>
      </c>
      <c r="I1814" s="196"/>
      <c r="J1814" s="202">
        <v>0</v>
      </c>
      <c r="K1814" s="202"/>
      <c r="L1814" s="203"/>
      <c r="M1814" s="204"/>
      <c r="N1814" s="199"/>
      <c r="O1814" s="201">
        <v>2</v>
      </c>
      <c r="P1814" s="199">
        <f>(F1814*30%)+(F1814*20%)</f>
        <v>481.80333760561007</v>
      </c>
      <c r="Q1814" s="205">
        <f t="shared" si="122"/>
        <v>1892.0600128168303</v>
      </c>
    </row>
    <row r="1815" spans="1:17" ht="30" x14ac:dyDescent="0.25">
      <c r="A1815" s="207" t="s">
        <v>4754</v>
      </c>
      <c r="B1815" s="196">
        <v>30912059</v>
      </c>
      <c r="C1815" s="197" t="s">
        <v>1445</v>
      </c>
      <c r="D1815" s="196" t="s">
        <v>3691</v>
      </c>
      <c r="E1815" s="198"/>
      <c r="F1815" s="199">
        <f>IF(D1815 &lt;&gt; "",VLOOKUP(D1815,'Parâmetro - Portes e Uco'!$A$13:$E$54,3,0),"")</f>
        <v>377.71230242628701</v>
      </c>
      <c r="G1815" s="200">
        <v>4</v>
      </c>
      <c r="H1815" s="199">
        <f>VLOOKUP(G1815,'Parâmetro - Portes e Uco'!$B$19:$E$46,4,0)</f>
        <v>660.37</v>
      </c>
      <c r="I1815" s="196"/>
      <c r="J1815" s="202">
        <v>0</v>
      </c>
      <c r="K1815" s="202"/>
      <c r="L1815" s="203"/>
      <c r="M1815" s="204"/>
      <c r="N1815" s="199"/>
      <c r="O1815" s="201">
        <v>1</v>
      </c>
      <c r="P1815" s="199">
        <f>F1815*30%</f>
        <v>113.3136907278861</v>
      </c>
      <c r="Q1815" s="205">
        <f t="shared" si="122"/>
        <v>1151.3959931541731</v>
      </c>
    </row>
    <row r="1816" spans="1:17" ht="30" x14ac:dyDescent="0.25">
      <c r="A1816" s="207" t="s">
        <v>4754</v>
      </c>
      <c r="B1816" s="196">
        <v>30912067</v>
      </c>
      <c r="C1816" s="197" t="s">
        <v>1446</v>
      </c>
      <c r="D1816" s="196" t="s">
        <v>3693</v>
      </c>
      <c r="E1816" s="198"/>
      <c r="F1816" s="199">
        <f>IF(D1816 &lt;&gt; "",VLOOKUP(D1816,'Parâmetro - Portes e Uco'!$A$13:$E$54,3,0),"")</f>
        <v>1435.3515705876223</v>
      </c>
      <c r="G1816" s="200">
        <v>5</v>
      </c>
      <c r="H1816" s="199">
        <f>VLOOKUP(G1816,'Parâmetro - Portes e Uco'!$B$19:$E$46,4,0)</f>
        <v>1021.47</v>
      </c>
      <c r="I1816" s="196"/>
      <c r="J1816" s="202">
        <v>0</v>
      </c>
      <c r="K1816" s="202"/>
      <c r="L1816" s="203"/>
      <c r="M1816" s="204"/>
      <c r="N1816" s="199"/>
      <c r="O1816" s="201">
        <v>1</v>
      </c>
      <c r="P1816" s="199">
        <f>F1816*30%</f>
        <v>430.6054711762867</v>
      </c>
      <c r="Q1816" s="205">
        <f t="shared" si="122"/>
        <v>2887.4270417639091</v>
      </c>
    </row>
    <row r="1817" spans="1:17" x14ac:dyDescent="0.25">
      <c r="A1817" s="207" t="s">
        <v>4754</v>
      </c>
      <c r="B1817" s="196">
        <v>30912075</v>
      </c>
      <c r="C1817" s="197" t="s">
        <v>1448</v>
      </c>
      <c r="D1817" s="196" t="s">
        <v>3693</v>
      </c>
      <c r="E1817" s="198"/>
      <c r="F1817" s="199">
        <f>IF(D1817 &lt;&gt; "",VLOOKUP(D1817,'Parâmetro - Portes e Uco'!$A$13:$E$54,3,0),"")</f>
        <v>1435.3515705876223</v>
      </c>
      <c r="G1817" s="200">
        <v>5</v>
      </c>
      <c r="H1817" s="199">
        <f>VLOOKUP(G1817,'Parâmetro - Portes e Uco'!$B$19:$E$46,4,0)</f>
        <v>1021.47</v>
      </c>
      <c r="I1817" s="196"/>
      <c r="J1817" s="202">
        <v>0</v>
      </c>
      <c r="K1817" s="202"/>
      <c r="L1817" s="203"/>
      <c r="M1817" s="204"/>
      <c r="N1817" s="199"/>
      <c r="O1817" s="201">
        <v>1</v>
      </c>
      <c r="P1817" s="199">
        <f>F1817*30%</f>
        <v>430.6054711762867</v>
      </c>
      <c r="Q1817" s="205">
        <f t="shared" si="122"/>
        <v>2887.4270417639091</v>
      </c>
    </row>
    <row r="1818" spans="1:17" ht="60" x14ac:dyDescent="0.25">
      <c r="A1818" s="207" t="s">
        <v>4754</v>
      </c>
      <c r="B1818" s="196">
        <v>30912083</v>
      </c>
      <c r="C1818" s="197" t="s">
        <v>1447</v>
      </c>
      <c r="D1818" s="196" t="s">
        <v>3691</v>
      </c>
      <c r="E1818" s="198"/>
      <c r="F1818" s="199">
        <f>IF(D1818 &lt;&gt; "",VLOOKUP(D1818,'Parâmetro - Portes e Uco'!$A$13:$E$54,3,0),"")</f>
        <v>377.71230242628701</v>
      </c>
      <c r="G1818" s="200">
        <v>3</v>
      </c>
      <c r="H1818" s="199">
        <f>VLOOKUP(G1818,'Parâmetro - Portes e Uco'!$B$19:$E$46,4,0)</f>
        <v>446.65</v>
      </c>
      <c r="I1818" s="196"/>
      <c r="J1818" s="202">
        <v>0</v>
      </c>
      <c r="K1818" s="202"/>
      <c r="L1818" s="203"/>
      <c r="M1818" s="204"/>
      <c r="N1818" s="199"/>
      <c r="O1818" s="201">
        <v>1</v>
      </c>
      <c r="P1818" s="199">
        <f>F1818*30%</f>
        <v>113.3136907278861</v>
      </c>
      <c r="Q1818" s="205">
        <f t="shared" si="122"/>
        <v>937.67599315417306</v>
      </c>
    </row>
    <row r="1819" spans="1:17" ht="75" x14ac:dyDescent="0.25">
      <c r="A1819" s="207" t="s">
        <v>4754</v>
      </c>
      <c r="B1819" s="196">
        <v>30912091</v>
      </c>
      <c r="C1819" s="197" t="s">
        <v>1449</v>
      </c>
      <c r="D1819" s="196" t="s">
        <v>3697</v>
      </c>
      <c r="E1819" s="198"/>
      <c r="F1819" s="199">
        <f>IF(D1819 &lt;&gt; "",VLOOKUP(D1819,'Parâmetro - Portes e Uco'!$A$13:$E$54,3,0),"")</f>
        <v>1593.1491505137235</v>
      </c>
      <c r="G1819" s="200">
        <v>5</v>
      </c>
      <c r="H1819" s="199">
        <f>VLOOKUP(G1819,'Parâmetro - Portes e Uco'!$B$19:$E$46,4,0)</f>
        <v>1021.47</v>
      </c>
      <c r="I1819" s="196"/>
      <c r="J1819" s="202">
        <v>0</v>
      </c>
      <c r="K1819" s="202"/>
      <c r="L1819" s="203"/>
      <c r="M1819" s="204"/>
      <c r="N1819" s="199"/>
      <c r="O1819" s="201">
        <v>2</v>
      </c>
      <c r="P1819" s="199">
        <f>(F1819*30%)+(F1819*20%)</f>
        <v>796.57457525686175</v>
      </c>
      <c r="Q1819" s="205">
        <f t="shared" si="122"/>
        <v>3411.1937257705854</v>
      </c>
    </row>
    <row r="1820" spans="1:17" ht="60" x14ac:dyDescent="0.25">
      <c r="A1820" s="207" t="s">
        <v>4754</v>
      </c>
      <c r="B1820" s="196">
        <v>30912105</v>
      </c>
      <c r="C1820" s="197" t="s">
        <v>1450</v>
      </c>
      <c r="D1820" s="196" t="s">
        <v>3697</v>
      </c>
      <c r="E1820" s="198"/>
      <c r="F1820" s="199">
        <f>IF(D1820 &lt;&gt; "",VLOOKUP(D1820,'Parâmetro - Portes e Uco'!$A$13:$E$54,3,0),"")</f>
        <v>1593.1491505137235</v>
      </c>
      <c r="G1820" s="200">
        <v>5</v>
      </c>
      <c r="H1820" s="199">
        <f>VLOOKUP(G1820,'Parâmetro - Portes e Uco'!$B$19:$E$46,4,0)</f>
        <v>1021.47</v>
      </c>
      <c r="I1820" s="196"/>
      <c r="J1820" s="202">
        <v>0</v>
      </c>
      <c r="K1820" s="202"/>
      <c r="L1820" s="203"/>
      <c r="M1820" s="204"/>
      <c r="N1820" s="199"/>
      <c r="O1820" s="201">
        <v>2</v>
      </c>
      <c r="P1820" s="199">
        <f>(F1820*30%)+(F1820*20%)</f>
        <v>796.57457525686175</v>
      </c>
      <c r="Q1820" s="205">
        <f t="shared" si="122"/>
        <v>3411.1937257705854</v>
      </c>
    </row>
    <row r="1821" spans="1:17" ht="45" x14ac:dyDescent="0.25">
      <c r="A1821" s="207" t="s">
        <v>4754</v>
      </c>
      <c r="B1821" s="196">
        <v>30912113</v>
      </c>
      <c r="C1821" s="197" t="s">
        <v>1451</v>
      </c>
      <c r="D1821" s="196" t="s">
        <v>3684</v>
      </c>
      <c r="E1821" s="198"/>
      <c r="F1821" s="199">
        <f>IF(D1821 &lt;&gt; "",VLOOKUP(D1821,'Parâmetro - Portes e Uco'!$A$13:$E$54,3,0),"")</f>
        <v>963.60667521122014</v>
      </c>
      <c r="G1821" s="200">
        <v>3</v>
      </c>
      <c r="H1821" s="199">
        <f>VLOOKUP(G1821,'Parâmetro - Portes e Uco'!$B$19:$E$46,4,0)</f>
        <v>446.65</v>
      </c>
      <c r="I1821" s="196"/>
      <c r="J1821" s="202">
        <v>0</v>
      </c>
      <c r="K1821" s="202"/>
      <c r="L1821" s="203"/>
      <c r="M1821" s="204"/>
      <c r="N1821" s="199"/>
      <c r="O1821" s="201">
        <v>1</v>
      </c>
      <c r="P1821" s="199">
        <f>F1821*30%</f>
        <v>289.08200256336602</v>
      </c>
      <c r="Q1821" s="205">
        <f t="shared" si="122"/>
        <v>1699.3386777745864</v>
      </c>
    </row>
    <row r="1822" spans="1:17" ht="30" x14ac:dyDescent="0.25">
      <c r="A1822" s="207" t="s">
        <v>4754</v>
      </c>
      <c r="B1822" s="196">
        <v>30912121</v>
      </c>
      <c r="C1822" s="197" t="s">
        <v>1452</v>
      </c>
      <c r="D1822" s="196" t="s">
        <v>3701</v>
      </c>
      <c r="E1822" s="198"/>
      <c r="F1822" s="199">
        <f>IF(D1822 &lt;&gt; "",VLOOKUP(D1822,'Parâmetro - Portes e Uco'!$A$13:$E$54,3,0),"")</f>
        <v>1848.3277432146042</v>
      </c>
      <c r="G1822" s="200">
        <v>5</v>
      </c>
      <c r="H1822" s="199">
        <f>VLOOKUP(G1822,'Parâmetro - Portes e Uco'!$B$19:$E$46,4,0)</f>
        <v>1021.47</v>
      </c>
      <c r="I1822" s="196"/>
      <c r="J1822" s="202">
        <v>0</v>
      </c>
      <c r="K1822" s="202"/>
      <c r="L1822" s="203"/>
      <c r="M1822" s="204"/>
      <c r="N1822" s="199"/>
      <c r="O1822" s="201">
        <v>2</v>
      </c>
      <c r="P1822" s="199">
        <f t="shared" ref="P1822:P1828" si="123">(F1822*30%)+(F1822*20%)</f>
        <v>924.1638716073021</v>
      </c>
      <c r="Q1822" s="205">
        <f t="shared" si="122"/>
        <v>3793.9616148219066</v>
      </c>
    </row>
    <row r="1823" spans="1:17" ht="45" x14ac:dyDescent="0.25">
      <c r="A1823" s="207" t="s">
        <v>4754</v>
      </c>
      <c r="B1823" s="196">
        <v>30912130</v>
      </c>
      <c r="C1823" s="197" t="s">
        <v>1453</v>
      </c>
      <c r="D1823" s="196" t="s">
        <v>3693</v>
      </c>
      <c r="E1823" s="198"/>
      <c r="F1823" s="199">
        <f>IF(D1823 &lt;&gt; "",VLOOKUP(D1823,'Parâmetro - Portes e Uco'!$A$13:$E$54,3,0),"")</f>
        <v>1435.3515705876223</v>
      </c>
      <c r="G1823" s="200">
        <v>5</v>
      </c>
      <c r="H1823" s="199">
        <f>VLOOKUP(G1823,'Parâmetro - Portes e Uco'!$B$19:$E$46,4,0)</f>
        <v>1021.47</v>
      </c>
      <c r="I1823" s="196"/>
      <c r="J1823" s="202">
        <v>0</v>
      </c>
      <c r="K1823" s="202"/>
      <c r="L1823" s="203"/>
      <c r="M1823" s="204"/>
      <c r="N1823" s="199"/>
      <c r="O1823" s="201">
        <v>2</v>
      </c>
      <c r="P1823" s="199">
        <f t="shared" si="123"/>
        <v>717.67578529381115</v>
      </c>
      <c r="Q1823" s="205">
        <f t="shared" si="122"/>
        <v>3174.4973558814336</v>
      </c>
    </row>
    <row r="1824" spans="1:17" ht="30" x14ac:dyDescent="0.25">
      <c r="A1824" s="207" t="s">
        <v>4754</v>
      </c>
      <c r="B1824" s="196">
        <v>30912148</v>
      </c>
      <c r="C1824" s="197" t="s">
        <v>1454</v>
      </c>
      <c r="D1824" s="196" t="s">
        <v>3693</v>
      </c>
      <c r="E1824" s="198"/>
      <c r="F1824" s="199">
        <f>IF(D1824 &lt;&gt; "",VLOOKUP(D1824,'Parâmetro - Portes e Uco'!$A$13:$E$54,3,0),"")</f>
        <v>1435.3515705876223</v>
      </c>
      <c r="G1824" s="200">
        <v>5</v>
      </c>
      <c r="H1824" s="199">
        <f>VLOOKUP(G1824,'Parâmetro - Portes e Uco'!$B$19:$E$46,4,0)</f>
        <v>1021.47</v>
      </c>
      <c r="I1824" s="196"/>
      <c r="J1824" s="202">
        <v>0</v>
      </c>
      <c r="K1824" s="202"/>
      <c r="L1824" s="203"/>
      <c r="M1824" s="204"/>
      <c r="N1824" s="199"/>
      <c r="O1824" s="201">
        <v>2</v>
      </c>
      <c r="P1824" s="199">
        <f t="shared" si="123"/>
        <v>717.67578529381115</v>
      </c>
      <c r="Q1824" s="205">
        <f t="shared" si="122"/>
        <v>3174.4973558814336</v>
      </c>
    </row>
    <row r="1825" spans="1:17" ht="60" x14ac:dyDescent="0.25">
      <c r="A1825" s="207" t="s">
        <v>4754</v>
      </c>
      <c r="B1825" s="196">
        <v>30912156</v>
      </c>
      <c r="C1825" s="197" t="s">
        <v>1455</v>
      </c>
      <c r="D1825" s="196" t="s">
        <v>3691</v>
      </c>
      <c r="E1825" s="198">
        <v>0</v>
      </c>
      <c r="F1825" s="199">
        <f>IF(D1825 &lt;&gt; "",VLOOKUP(D1825,'Parâmetro - Portes e Uco'!$A$13:$E$54,3,0),"")</f>
        <v>377.71230242628701</v>
      </c>
      <c r="G1825" s="200">
        <v>5</v>
      </c>
      <c r="H1825" s="199">
        <f>VLOOKUP(G1825,'Parâmetro - Portes e Uco'!$B$19:$E$46,4,0)</f>
        <v>1021.47</v>
      </c>
      <c r="I1825" s="196"/>
      <c r="J1825" s="202">
        <v>0</v>
      </c>
      <c r="K1825" s="202"/>
      <c r="L1825" s="203"/>
      <c r="M1825" s="204"/>
      <c r="N1825" s="199"/>
      <c r="O1825" s="201">
        <v>2</v>
      </c>
      <c r="P1825" s="199">
        <f t="shared" si="123"/>
        <v>188.85615121314351</v>
      </c>
      <c r="Q1825" s="205">
        <f t="shared" si="122"/>
        <v>1588.0384536394306</v>
      </c>
    </row>
    <row r="1826" spans="1:17" ht="75" x14ac:dyDescent="0.25">
      <c r="A1826" s="207" t="s">
        <v>4752</v>
      </c>
      <c r="B1826" s="196">
        <v>30912164</v>
      </c>
      <c r="C1826" s="197" t="s">
        <v>1456</v>
      </c>
      <c r="D1826" s="196" t="s">
        <v>3671</v>
      </c>
      <c r="E1826" s="198">
        <v>0</v>
      </c>
      <c r="F1826" s="199">
        <f>IF(D1826 &lt;&gt; "",VLOOKUP(D1826,'Parâmetro - Portes e Uco'!$A$13:$E$54,3,0),"")</f>
        <v>407.94036013477069</v>
      </c>
      <c r="G1826" s="200">
        <v>5</v>
      </c>
      <c r="H1826" s="199">
        <f>VLOOKUP(G1826,'Parâmetro - Portes e Uco'!$B$19:$E$46,4,0)</f>
        <v>1021.47</v>
      </c>
      <c r="I1826" s="196"/>
      <c r="J1826" s="202">
        <v>0</v>
      </c>
      <c r="K1826" s="202"/>
      <c r="L1826" s="203"/>
      <c r="M1826" s="204"/>
      <c r="N1826" s="199"/>
      <c r="O1826" s="201">
        <v>2</v>
      </c>
      <c r="P1826" s="199">
        <f t="shared" si="123"/>
        <v>203.97018006738534</v>
      </c>
      <c r="Q1826" s="205">
        <f t="shared" si="122"/>
        <v>1633.380540202156</v>
      </c>
    </row>
    <row r="1827" spans="1:17" ht="90" x14ac:dyDescent="0.25">
      <c r="A1827" s="207" t="s">
        <v>4752</v>
      </c>
      <c r="B1827" s="196">
        <v>30912180</v>
      </c>
      <c r="C1827" s="197" t="s">
        <v>1457</v>
      </c>
      <c r="D1827" s="196" t="s">
        <v>3702</v>
      </c>
      <c r="E1827" s="198"/>
      <c r="F1827" s="199">
        <f>IF(D1827 &lt;&gt; "",VLOOKUP(D1827,'Parâmetro - Portes e Uco'!$A$13:$E$54,3,0),"")</f>
        <v>2768.286315908254</v>
      </c>
      <c r="G1827" s="200">
        <v>6</v>
      </c>
      <c r="H1827" s="199">
        <f>VLOOKUP(G1827,'Parâmetro - Portes e Uco'!$B$19:$E$46,4,0)</f>
        <v>1425.4</v>
      </c>
      <c r="I1827" s="196"/>
      <c r="J1827" s="202">
        <v>0</v>
      </c>
      <c r="K1827" s="202"/>
      <c r="L1827" s="203"/>
      <c r="M1827" s="204"/>
      <c r="N1827" s="199"/>
      <c r="O1827" s="201">
        <v>2</v>
      </c>
      <c r="P1827" s="199">
        <f t="shared" si="123"/>
        <v>1384.143157954127</v>
      </c>
      <c r="Q1827" s="205">
        <f t="shared" si="122"/>
        <v>5577.8294738623808</v>
      </c>
    </row>
    <row r="1828" spans="1:17" ht="45" x14ac:dyDescent="0.25">
      <c r="A1828" s="207" t="s">
        <v>4754</v>
      </c>
      <c r="B1828" s="196">
        <v>30912199</v>
      </c>
      <c r="C1828" s="197" t="s">
        <v>1458</v>
      </c>
      <c r="D1828" s="196" t="s">
        <v>3697</v>
      </c>
      <c r="E1828" s="198"/>
      <c r="F1828" s="199">
        <f>IF(D1828 &lt;&gt; "",VLOOKUP(D1828,'Parâmetro - Portes e Uco'!$A$13:$E$54,3,0),"")</f>
        <v>1593.1491505137235</v>
      </c>
      <c r="G1828" s="200">
        <v>4</v>
      </c>
      <c r="H1828" s="199">
        <f>VLOOKUP(G1828,'Parâmetro - Portes e Uco'!$B$19:$E$46,4,0)</f>
        <v>660.37</v>
      </c>
      <c r="I1828" s="196"/>
      <c r="J1828" s="202">
        <v>0</v>
      </c>
      <c r="K1828" s="202"/>
      <c r="L1828" s="203"/>
      <c r="M1828" s="204"/>
      <c r="N1828" s="199"/>
      <c r="O1828" s="201">
        <v>2</v>
      </c>
      <c r="P1828" s="199">
        <f t="shared" si="123"/>
        <v>796.57457525686175</v>
      </c>
      <c r="Q1828" s="205">
        <f t="shared" si="122"/>
        <v>3050.0937257705855</v>
      </c>
    </row>
    <row r="1829" spans="1:17" ht="45" x14ac:dyDescent="0.25">
      <c r="A1829" s="207" t="s">
        <v>4754</v>
      </c>
      <c r="B1829" s="196">
        <v>30912210</v>
      </c>
      <c r="C1829" s="197" t="s">
        <v>1459</v>
      </c>
      <c r="D1829" s="196" t="s">
        <v>3682</v>
      </c>
      <c r="E1829" s="198"/>
      <c r="F1829" s="199">
        <f>IF(D1829 &lt;&gt; "",VLOOKUP(D1829,'Parâmetro - Portes e Uco'!$A$13:$E$54,3,0),"")</f>
        <v>802.43430995002416</v>
      </c>
      <c r="G1829" s="200">
        <v>5</v>
      </c>
      <c r="H1829" s="199">
        <f>VLOOKUP(G1829,'Parâmetro - Portes e Uco'!$B$19:$E$46,4,0)</f>
        <v>1021.47</v>
      </c>
      <c r="I1829" s="196"/>
      <c r="J1829" s="202">
        <v>0</v>
      </c>
      <c r="K1829" s="202"/>
      <c r="L1829" s="203"/>
      <c r="M1829" s="204"/>
      <c r="N1829" s="199"/>
      <c r="O1829" s="201">
        <v>1</v>
      </c>
      <c r="P1829" s="199">
        <f>F1829*30%</f>
        <v>240.73029298500722</v>
      </c>
      <c r="Q1829" s="205">
        <f t="shared" si="122"/>
        <v>2064.6346029350311</v>
      </c>
    </row>
    <row r="1830" spans="1:17" ht="45" x14ac:dyDescent="0.25">
      <c r="A1830" s="207" t="s">
        <v>4754</v>
      </c>
      <c r="B1830" s="196">
        <v>30912237</v>
      </c>
      <c r="C1830" s="197" t="s">
        <v>1460</v>
      </c>
      <c r="D1830" s="196" t="s">
        <v>3697</v>
      </c>
      <c r="E1830" s="198"/>
      <c r="F1830" s="199">
        <f>IF(D1830 &lt;&gt; "",VLOOKUP(D1830,'Parâmetro - Portes e Uco'!$A$13:$E$54,3,0),"")</f>
        <v>1593.1491505137235</v>
      </c>
      <c r="G1830" s="200">
        <v>5</v>
      </c>
      <c r="H1830" s="199">
        <f>VLOOKUP(G1830,'Parâmetro - Portes e Uco'!$B$19:$E$46,4,0)</f>
        <v>1021.47</v>
      </c>
      <c r="I1830" s="196"/>
      <c r="J1830" s="202">
        <v>0</v>
      </c>
      <c r="K1830" s="202"/>
      <c r="L1830" s="203"/>
      <c r="M1830" s="204"/>
      <c r="N1830" s="199"/>
      <c r="O1830" s="201">
        <v>3</v>
      </c>
      <c r="P1830" s="223">
        <f>(F1830*30%)+(F1830*20%)+(F1830*20%)</f>
        <v>1115.2044053596064</v>
      </c>
      <c r="Q1830" s="205">
        <f t="shared" si="122"/>
        <v>3729.82355587333</v>
      </c>
    </row>
    <row r="1831" spans="1:17" ht="30" x14ac:dyDescent="0.25">
      <c r="A1831" s="207" t="s">
        <v>4754</v>
      </c>
      <c r="B1831" s="196">
        <v>30912245</v>
      </c>
      <c r="C1831" s="197" t="s">
        <v>1461</v>
      </c>
      <c r="D1831" s="196" t="s">
        <v>3684</v>
      </c>
      <c r="E1831" s="198"/>
      <c r="F1831" s="199">
        <f>IF(D1831 &lt;&gt; "",VLOOKUP(D1831,'Parâmetro - Portes e Uco'!$A$13:$E$54,3,0),"")</f>
        <v>963.60667521122014</v>
      </c>
      <c r="G1831" s="200">
        <v>4</v>
      </c>
      <c r="H1831" s="199">
        <f>VLOOKUP(G1831,'Parâmetro - Portes e Uco'!$B$19:$E$46,4,0)</f>
        <v>660.37</v>
      </c>
      <c r="I1831" s="196"/>
      <c r="J1831" s="202">
        <v>0</v>
      </c>
      <c r="K1831" s="202"/>
      <c r="L1831" s="203"/>
      <c r="M1831" s="204"/>
      <c r="N1831" s="199"/>
      <c r="O1831" s="201">
        <v>2</v>
      </c>
      <c r="P1831" s="199">
        <f t="shared" ref="P1831:P1837" si="124">(F1831*30%)+(F1831*20%)</f>
        <v>481.80333760561007</v>
      </c>
      <c r="Q1831" s="205">
        <f t="shared" si="122"/>
        <v>2105.7800128168301</v>
      </c>
    </row>
    <row r="1832" spans="1:17" ht="30" x14ac:dyDescent="0.25">
      <c r="A1832" s="207" t="s">
        <v>4754</v>
      </c>
      <c r="B1832" s="196">
        <v>30912253</v>
      </c>
      <c r="C1832" s="197" t="s">
        <v>1462</v>
      </c>
      <c r="D1832" s="196" t="s">
        <v>3697</v>
      </c>
      <c r="E1832" s="198"/>
      <c r="F1832" s="199">
        <f>IF(D1832 &lt;&gt; "",VLOOKUP(D1832,'Parâmetro - Portes e Uco'!$A$13:$E$54,3,0),"")</f>
        <v>1593.1491505137235</v>
      </c>
      <c r="G1832" s="200">
        <v>4</v>
      </c>
      <c r="H1832" s="199">
        <f>VLOOKUP(G1832,'Parâmetro - Portes e Uco'!$B$19:$E$46,4,0)</f>
        <v>660.37</v>
      </c>
      <c r="I1832" s="196"/>
      <c r="J1832" s="202">
        <v>0</v>
      </c>
      <c r="K1832" s="202"/>
      <c r="L1832" s="203"/>
      <c r="M1832" s="204"/>
      <c r="N1832" s="199"/>
      <c r="O1832" s="201">
        <v>2</v>
      </c>
      <c r="P1832" s="199">
        <f t="shared" si="124"/>
        <v>796.57457525686175</v>
      </c>
      <c r="Q1832" s="205">
        <f t="shared" si="122"/>
        <v>3050.0937257705855</v>
      </c>
    </row>
    <row r="1833" spans="1:17" ht="60" x14ac:dyDescent="0.25">
      <c r="A1833" s="207" t="s">
        <v>4754</v>
      </c>
      <c r="B1833" s="196">
        <v>30912261</v>
      </c>
      <c r="C1833" s="197" t="s">
        <v>1442</v>
      </c>
      <c r="D1833" s="196" t="s">
        <v>3698</v>
      </c>
      <c r="E1833" s="198"/>
      <c r="F1833" s="199">
        <f>IF(D1833 &lt;&gt; "",VLOOKUP(D1833,'Parâmetro - Portes e Uco'!$A$13:$E$54,3,0),"")</f>
        <v>2259.6297059292551</v>
      </c>
      <c r="G1833" s="200">
        <v>5</v>
      </c>
      <c r="H1833" s="199">
        <f>VLOOKUP(G1833,'Parâmetro - Portes e Uco'!$B$19:$E$46,4,0)</f>
        <v>1021.47</v>
      </c>
      <c r="I1833" s="196"/>
      <c r="J1833" s="202">
        <v>0</v>
      </c>
      <c r="K1833" s="202"/>
      <c r="L1833" s="203"/>
      <c r="M1833" s="204"/>
      <c r="N1833" s="199"/>
      <c r="O1833" s="201">
        <v>2</v>
      </c>
      <c r="P1833" s="199">
        <f t="shared" si="124"/>
        <v>1129.8148529646276</v>
      </c>
      <c r="Q1833" s="205">
        <f t="shared" si="122"/>
        <v>4410.9145588938827</v>
      </c>
    </row>
    <row r="1834" spans="1:17" ht="45" x14ac:dyDescent="0.25">
      <c r="A1834" s="207" t="s">
        <v>4754</v>
      </c>
      <c r="B1834" s="196">
        <v>30912296</v>
      </c>
      <c r="C1834" s="262" t="s">
        <v>7389</v>
      </c>
      <c r="D1834" s="196" t="s">
        <v>3705</v>
      </c>
      <c r="E1834" s="198"/>
      <c r="F1834" s="199">
        <f>IF(D1834 &lt;&gt; "",VLOOKUP(D1834,'Parâmetro - Portes e Uco'!$A$13:$E$54,3,0),"")</f>
        <v>3342.434853796432</v>
      </c>
      <c r="G1834" s="200">
        <v>7</v>
      </c>
      <c r="H1834" s="199">
        <f>VLOOKUP(G1834,'Parâmetro - Portes e Uco'!$B$19:$E$46,4,0)</f>
        <v>2028.04</v>
      </c>
      <c r="I1834" s="196"/>
      <c r="J1834" s="202">
        <v>0</v>
      </c>
      <c r="K1834" s="202"/>
      <c r="L1834" s="203"/>
      <c r="M1834" s="204"/>
      <c r="N1834" s="199"/>
      <c r="O1834" s="201">
        <v>3</v>
      </c>
      <c r="P1834" s="199">
        <f t="shared" ref="P1834" si="125">(F1834*30%)+(F1834*20%)</f>
        <v>1671.217426898216</v>
      </c>
      <c r="Q1834" s="205">
        <f t="shared" ref="Q1834" si="126">F1834+H1834+K1834+N1834+P1834</f>
        <v>7041.6922806946477</v>
      </c>
    </row>
    <row r="1835" spans="1:17" ht="90" x14ac:dyDescent="0.25">
      <c r="A1835" s="207"/>
      <c r="B1835" s="196">
        <v>30918014</v>
      </c>
      <c r="C1835" s="197" t="s">
        <v>4828</v>
      </c>
      <c r="D1835" s="196" t="s">
        <v>3694</v>
      </c>
      <c r="E1835" s="198"/>
      <c r="F1835" s="199">
        <f>IF(D1835 &lt;&gt; "",VLOOKUP(D1835,'Parâmetro - Portes e Uco'!$A$13:$E$54,3,0),"")</f>
        <v>1324.5505130037554</v>
      </c>
      <c r="G1835" s="200">
        <v>3</v>
      </c>
      <c r="H1835" s="199">
        <f>VLOOKUP(G1835,'Parâmetro - Portes e Uco'!$B$19:$E$46,4,0)</f>
        <v>446.65</v>
      </c>
      <c r="I1835" s="196"/>
      <c r="J1835" s="202">
        <v>0</v>
      </c>
      <c r="K1835" s="202"/>
      <c r="L1835" s="203"/>
      <c r="M1835" s="204"/>
      <c r="N1835" s="199"/>
      <c r="O1835" s="201">
        <v>1</v>
      </c>
      <c r="P1835" s="199">
        <f t="shared" si="124"/>
        <v>662.27525650187772</v>
      </c>
      <c r="Q1835" s="205">
        <f t="shared" si="122"/>
        <v>2433.4757695056333</v>
      </c>
    </row>
    <row r="1836" spans="1:17" ht="90" x14ac:dyDescent="0.25">
      <c r="A1836" s="207" t="s">
        <v>4754</v>
      </c>
      <c r="B1836" s="196">
        <v>30918022</v>
      </c>
      <c r="C1836" s="197" t="s">
        <v>4829</v>
      </c>
      <c r="D1836" s="196" t="s">
        <v>3685</v>
      </c>
      <c r="E1836" s="198"/>
      <c r="F1836" s="199">
        <f>IF(D1836 &lt;&gt; "",VLOOKUP(D1836,'Parâmetro - Portes e Uco'!$A$13:$E$54,3,0),"")</f>
        <v>1233.8795226335199</v>
      </c>
      <c r="G1836" s="200">
        <v>3</v>
      </c>
      <c r="H1836" s="199">
        <f>VLOOKUP(G1836,'Parâmetro - Portes e Uco'!$B$19:$E$46,4,0)</f>
        <v>446.65</v>
      </c>
      <c r="I1836" s="196"/>
      <c r="J1836" s="202">
        <v>0</v>
      </c>
      <c r="K1836" s="202"/>
      <c r="L1836" s="203"/>
      <c r="M1836" s="204"/>
      <c r="N1836" s="199"/>
      <c r="O1836" s="201">
        <v>1</v>
      </c>
      <c r="P1836" s="199">
        <f t="shared" si="124"/>
        <v>616.93976131675993</v>
      </c>
      <c r="Q1836" s="205">
        <f t="shared" si="122"/>
        <v>2297.4692839502795</v>
      </c>
    </row>
    <row r="1837" spans="1:17" ht="45" x14ac:dyDescent="0.25">
      <c r="A1837" s="207" t="s">
        <v>4754</v>
      </c>
      <c r="B1837" s="196">
        <v>30918030</v>
      </c>
      <c r="C1837" s="197" t="s">
        <v>4830</v>
      </c>
      <c r="D1837" s="196" t="s">
        <v>3694</v>
      </c>
      <c r="E1837" s="198"/>
      <c r="F1837" s="199">
        <f>IF(D1837 &lt;&gt; "",VLOOKUP(D1837,'Parâmetro - Portes e Uco'!$A$13:$E$54,3,0),"")</f>
        <v>1324.5505130037554</v>
      </c>
      <c r="G1837" s="200">
        <v>3</v>
      </c>
      <c r="H1837" s="199">
        <f>VLOOKUP(G1837,'Parâmetro - Portes e Uco'!$B$19:$E$46,4,0)</f>
        <v>446.65</v>
      </c>
      <c r="I1837" s="196"/>
      <c r="J1837" s="202">
        <v>0</v>
      </c>
      <c r="K1837" s="202"/>
      <c r="L1837" s="203"/>
      <c r="M1837" s="204"/>
      <c r="N1837" s="199"/>
      <c r="O1837" s="201">
        <v>1</v>
      </c>
      <c r="P1837" s="199">
        <f t="shared" si="124"/>
        <v>662.27525650187772</v>
      </c>
      <c r="Q1837" s="205">
        <f t="shared" si="122"/>
        <v>2433.4757695056333</v>
      </c>
    </row>
    <row r="1838" spans="1:17" ht="75" x14ac:dyDescent="0.25">
      <c r="A1838" s="207" t="s">
        <v>10994</v>
      </c>
      <c r="B1838" s="196">
        <v>30918065</v>
      </c>
      <c r="C1838" s="197" t="s">
        <v>8739</v>
      </c>
      <c r="D1838" s="196" t="s">
        <v>3671</v>
      </c>
      <c r="E1838" s="198"/>
      <c r="F1838" s="199">
        <f>IF(D1838 &lt;&gt; "",VLOOKUP(D1838,'Parâmetro - Portes e Uco'!$A$13:$E$54,3,0),"")</f>
        <v>407.94036013477069</v>
      </c>
      <c r="G1838" s="200">
        <v>5</v>
      </c>
      <c r="H1838" s="199">
        <f>VLOOKUP(G1838,'Parâmetro - Portes e Uco'!$B$19:$E$46,4,0)</f>
        <v>1021.47</v>
      </c>
      <c r="I1838" s="196"/>
      <c r="J1838" s="202">
        <v>0</v>
      </c>
      <c r="K1838" s="202"/>
      <c r="L1838" s="203"/>
      <c r="M1838" s="204"/>
      <c r="N1838" s="199"/>
      <c r="O1838" s="201">
        <v>2</v>
      </c>
      <c r="P1838" s="199">
        <f>(F1838*30%)+(F1838*20%)</f>
        <v>203.97018006738534</v>
      </c>
      <c r="Q1838" s="205">
        <f t="shared" ref="Q1838" si="127">F1838+H1838+K1838+N1838+P1838</f>
        <v>1633.380540202156</v>
      </c>
    </row>
    <row r="1839" spans="1:17" ht="180" x14ac:dyDescent="0.25">
      <c r="A1839" s="207" t="s">
        <v>4754</v>
      </c>
      <c r="B1839" s="196">
        <v>30918081</v>
      </c>
      <c r="C1839" s="197" t="s">
        <v>4831</v>
      </c>
      <c r="D1839" s="196" t="s">
        <v>3705</v>
      </c>
      <c r="E1839" s="198"/>
      <c r="F1839" s="199">
        <f>IF(D1839 &lt;&gt; "",VLOOKUP(D1839,'Parâmetro - Portes e Uco'!$A$13:$E$54,3,0),"")</f>
        <v>3342.434853796432</v>
      </c>
      <c r="G1839" s="200">
        <v>7</v>
      </c>
      <c r="H1839" s="199">
        <f>VLOOKUP(G1839,'Parâmetro - Portes e Uco'!$B$19:$E$46,4,0)</f>
        <v>2028.04</v>
      </c>
      <c r="I1839" s="196"/>
      <c r="J1839" s="202">
        <v>0</v>
      </c>
      <c r="K1839" s="202"/>
      <c r="L1839" s="203"/>
      <c r="M1839" s="204"/>
      <c r="N1839" s="199"/>
      <c r="O1839" s="201">
        <v>2</v>
      </c>
      <c r="P1839" s="199">
        <f>(F1839*30%)+(F1839*20%)</f>
        <v>1671.217426898216</v>
      </c>
      <c r="Q1839" s="205">
        <f t="shared" si="122"/>
        <v>7041.6922806946477</v>
      </c>
    </row>
    <row r="1840" spans="1:17" ht="75" x14ac:dyDescent="0.25">
      <c r="A1840" s="207" t="s">
        <v>4754</v>
      </c>
      <c r="B1840" s="196">
        <v>30918073</v>
      </c>
      <c r="C1840" s="197" t="s">
        <v>7395</v>
      </c>
      <c r="D1840" s="196" t="s">
        <v>3689</v>
      </c>
      <c r="E1840" s="198"/>
      <c r="F1840" s="199">
        <f>IF(D1840 &lt;&gt; "",VLOOKUP(D1840,'Parâmetro - Portes e Uco'!$A$13:$E$54,3,0),"")</f>
        <v>2027.969148532314</v>
      </c>
      <c r="G1840" s="200">
        <v>5</v>
      </c>
      <c r="H1840" s="199">
        <f>VLOOKUP(G1840,'Parâmetro - Portes e Uco'!$B$19:$E$46,4,0)</f>
        <v>1021.47</v>
      </c>
      <c r="I1840" s="196"/>
      <c r="J1840" s="202">
        <v>0</v>
      </c>
      <c r="K1840" s="202"/>
      <c r="L1840" s="203"/>
      <c r="M1840" s="204"/>
      <c r="N1840" s="199"/>
      <c r="O1840" s="201">
        <v>2</v>
      </c>
      <c r="P1840" s="199">
        <f t="shared" ref="P1840" si="128">(F1840*30%)+(F1840*20%)</f>
        <v>1013.9845742661571</v>
      </c>
      <c r="Q1840" s="205">
        <f t="shared" ref="Q1840" si="129">F1840+H1840+K1840+N1840+P1840</f>
        <v>4063.4237227984713</v>
      </c>
    </row>
    <row r="1841" spans="1:17" x14ac:dyDescent="0.25">
      <c r="A1841" s="207"/>
      <c r="B1841" s="224">
        <v>30912997</v>
      </c>
      <c r="C1841" s="316" t="s">
        <v>3743</v>
      </c>
      <c r="D1841" s="317"/>
      <c r="E1841" s="317"/>
      <c r="F1841" s="317"/>
      <c r="G1841" s="317"/>
      <c r="H1841" s="317"/>
      <c r="I1841" s="317"/>
      <c r="J1841" s="317"/>
      <c r="K1841" s="317"/>
      <c r="L1841" s="317"/>
      <c r="M1841" s="317"/>
      <c r="N1841" s="317"/>
      <c r="O1841" s="317"/>
      <c r="P1841" s="317"/>
      <c r="Q1841" s="318"/>
    </row>
    <row r="1842" spans="1:17" ht="15" customHeight="1" x14ac:dyDescent="0.25">
      <c r="A1842" s="206"/>
      <c r="B1842" s="307" t="s">
        <v>4230</v>
      </c>
      <c r="C1842" s="308"/>
      <c r="D1842" s="308"/>
      <c r="E1842" s="308"/>
      <c r="F1842" s="308"/>
      <c r="G1842" s="308"/>
      <c r="H1842" s="308"/>
      <c r="I1842" s="308"/>
      <c r="J1842" s="308"/>
      <c r="K1842" s="308"/>
      <c r="L1842" s="308"/>
      <c r="M1842" s="308"/>
      <c r="N1842" s="308"/>
      <c r="O1842" s="308"/>
      <c r="P1842" s="308"/>
      <c r="Q1842" s="309"/>
    </row>
    <row r="1843" spans="1:17" ht="15" customHeight="1" x14ac:dyDescent="0.25">
      <c r="A1843" s="206"/>
      <c r="B1843" s="307" t="s">
        <v>4228</v>
      </c>
      <c r="C1843" s="308"/>
      <c r="D1843" s="308"/>
      <c r="E1843" s="308"/>
      <c r="F1843" s="308"/>
      <c r="G1843" s="308"/>
      <c r="H1843" s="308"/>
      <c r="I1843" s="308"/>
      <c r="J1843" s="308"/>
      <c r="K1843" s="308"/>
      <c r="L1843" s="308"/>
      <c r="M1843" s="308"/>
      <c r="N1843" s="308"/>
      <c r="O1843" s="308"/>
      <c r="P1843" s="308"/>
      <c r="Q1843" s="309"/>
    </row>
    <row r="1844" spans="1:17" ht="15" customHeight="1" x14ac:dyDescent="0.25">
      <c r="A1844" s="206"/>
      <c r="B1844" s="307" t="s">
        <v>4229</v>
      </c>
      <c r="C1844" s="308"/>
      <c r="D1844" s="308"/>
      <c r="E1844" s="308"/>
      <c r="F1844" s="308"/>
      <c r="G1844" s="308"/>
      <c r="H1844" s="308"/>
      <c r="I1844" s="308"/>
      <c r="J1844" s="308"/>
      <c r="K1844" s="308"/>
      <c r="L1844" s="308"/>
      <c r="M1844" s="308"/>
      <c r="N1844" s="308"/>
      <c r="O1844" s="308"/>
      <c r="P1844" s="308"/>
      <c r="Q1844" s="309"/>
    </row>
    <row r="1845" spans="1:17" ht="15" customHeight="1" x14ac:dyDescent="0.25">
      <c r="A1845" s="206"/>
      <c r="B1845" s="307" t="s">
        <v>4231</v>
      </c>
      <c r="C1845" s="308"/>
      <c r="D1845" s="308"/>
      <c r="E1845" s="308"/>
      <c r="F1845" s="308"/>
      <c r="G1845" s="308"/>
      <c r="H1845" s="308"/>
      <c r="I1845" s="308"/>
      <c r="J1845" s="308"/>
      <c r="K1845" s="308"/>
      <c r="L1845" s="308"/>
      <c r="M1845" s="308"/>
      <c r="N1845" s="308"/>
      <c r="O1845" s="308"/>
      <c r="P1845" s="308"/>
      <c r="Q1845" s="309"/>
    </row>
    <row r="1846" spans="1:17" ht="15" customHeight="1" x14ac:dyDescent="0.25">
      <c r="A1846" s="206"/>
      <c r="B1846" s="307" t="s">
        <v>4232</v>
      </c>
      <c r="C1846" s="308"/>
      <c r="D1846" s="308"/>
      <c r="E1846" s="308"/>
      <c r="F1846" s="308"/>
      <c r="G1846" s="308"/>
      <c r="H1846" s="308"/>
      <c r="I1846" s="308"/>
      <c r="J1846" s="308"/>
      <c r="K1846" s="308"/>
      <c r="L1846" s="308"/>
      <c r="M1846" s="308"/>
      <c r="N1846" s="308"/>
      <c r="O1846" s="308"/>
      <c r="P1846" s="308"/>
      <c r="Q1846" s="309"/>
    </row>
    <row r="1847" spans="1:17" ht="15" customHeight="1" x14ac:dyDescent="0.25">
      <c r="A1847" s="206"/>
      <c r="B1847" s="307" t="s">
        <v>4698</v>
      </c>
      <c r="C1847" s="308"/>
      <c r="D1847" s="308"/>
      <c r="E1847" s="308"/>
      <c r="F1847" s="308"/>
      <c r="G1847" s="308"/>
      <c r="H1847" s="308"/>
      <c r="I1847" s="308"/>
      <c r="J1847" s="308"/>
      <c r="K1847" s="308"/>
      <c r="L1847" s="308"/>
      <c r="M1847" s="308"/>
      <c r="N1847" s="308"/>
      <c r="O1847" s="308"/>
      <c r="P1847" s="308"/>
      <c r="Q1847" s="309"/>
    </row>
    <row r="1848" spans="1:17" ht="15" customHeight="1" x14ac:dyDescent="0.25">
      <c r="A1848" s="206"/>
      <c r="B1848" s="307" t="s">
        <v>4699</v>
      </c>
      <c r="C1848" s="308"/>
      <c r="D1848" s="308"/>
      <c r="E1848" s="308"/>
      <c r="F1848" s="308"/>
      <c r="G1848" s="308"/>
      <c r="H1848" s="308"/>
      <c r="I1848" s="308"/>
      <c r="J1848" s="308"/>
      <c r="K1848" s="308"/>
      <c r="L1848" s="308"/>
      <c r="M1848" s="308"/>
      <c r="N1848" s="308"/>
      <c r="O1848" s="308"/>
      <c r="P1848" s="308"/>
      <c r="Q1848" s="309"/>
    </row>
    <row r="1849" spans="1:17" ht="15" customHeight="1" x14ac:dyDescent="0.25">
      <c r="A1849" s="206"/>
      <c r="B1849" s="307" t="s">
        <v>4700</v>
      </c>
      <c r="C1849" s="308"/>
      <c r="D1849" s="308"/>
      <c r="E1849" s="308"/>
      <c r="F1849" s="308"/>
      <c r="G1849" s="308"/>
      <c r="H1849" s="308"/>
      <c r="I1849" s="308"/>
      <c r="J1849" s="308"/>
      <c r="K1849" s="308"/>
      <c r="L1849" s="308"/>
      <c r="M1849" s="308"/>
      <c r="N1849" s="308"/>
      <c r="O1849" s="308"/>
      <c r="P1849" s="308"/>
      <c r="Q1849" s="309"/>
    </row>
    <row r="1850" spans="1:17" ht="15" customHeight="1" x14ac:dyDescent="0.25">
      <c r="A1850" s="206"/>
      <c r="B1850" s="307" t="s">
        <v>4701</v>
      </c>
      <c r="C1850" s="308"/>
      <c r="D1850" s="308"/>
      <c r="E1850" s="308"/>
      <c r="F1850" s="308"/>
      <c r="G1850" s="308"/>
      <c r="H1850" s="308"/>
      <c r="I1850" s="308"/>
      <c r="J1850" s="308"/>
      <c r="K1850" s="308"/>
      <c r="L1850" s="308"/>
      <c r="M1850" s="308"/>
      <c r="N1850" s="308"/>
      <c r="O1850" s="308"/>
      <c r="P1850" s="308"/>
      <c r="Q1850" s="309"/>
    </row>
    <row r="1851" spans="1:17" ht="15" customHeight="1" x14ac:dyDescent="0.25">
      <c r="A1851" s="206"/>
      <c r="B1851" s="307" t="s">
        <v>4233</v>
      </c>
      <c r="C1851" s="308"/>
      <c r="D1851" s="308"/>
      <c r="E1851" s="308"/>
      <c r="F1851" s="308"/>
      <c r="G1851" s="308"/>
      <c r="H1851" s="308"/>
      <c r="I1851" s="308"/>
      <c r="J1851" s="308"/>
      <c r="K1851" s="308"/>
      <c r="L1851" s="308"/>
      <c r="M1851" s="308"/>
      <c r="N1851" s="308"/>
      <c r="O1851" s="308"/>
      <c r="P1851" s="308"/>
      <c r="Q1851" s="309"/>
    </row>
    <row r="1852" spans="1:17" ht="15" customHeight="1" x14ac:dyDescent="0.25">
      <c r="A1852" s="206"/>
      <c r="B1852" s="307" t="s">
        <v>4234</v>
      </c>
      <c r="C1852" s="308"/>
      <c r="D1852" s="308"/>
      <c r="E1852" s="308"/>
      <c r="F1852" s="308"/>
      <c r="G1852" s="308"/>
      <c r="H1852" s="308"/>
      <c r="I1852" s="308"/>
      <c r="J1852" s="308"/>
      <c r="K1852" s="308"/>
      <c r="L1852" s="308"/>
      <c r="M1852" s="308"/>
      <c r="N1852" s="308"/>
      <c r="O1852" s="308"/>
      <c r="P1852" s="308"/>
      <c r="Q1852" s="309"/>
    </row>
    <row r="1853" spans="1:17" ht="15" customHeight="1" x14ac:dyDescent="0.25">
      <c r="A1853" s="206"/>
      <c r="B1853" s="307" t="s">
        <v>4235</v>
      </c>
      <c r="C1853" s="308"/>
      <c r="D1853" s="308"/>
      <c r="E1853" s="308"/>
      <c r="F1853" s="308"/>
      <c r="G1853" s="308"/>
      <c r="H1853" s="308"/>
      <c r="I1853" s="308"/>
      <c r="J1853" s="308"/>
      <c r="K1853" s="308"/>
      <c r="L1853" s="308"/>
      <c r="M1853" s="308"/>
      <c r="N1853" s="308"/>
      <c r="O1853" s="308"/>
      <c r="P1853" s="308"/>
      <c r="Q1853" s="309"/>
    </row>
    <row r="1854" spans="1:17" ht="15" customHeight="1" x14ac:dyDescent="0.25">
      <c r="A1854" s="206"/>
      <c r="B1854" s="307" t="s">
        <v>4236</v>
      </c>
      <c r="C1854" s="308"/>
      <c r="D1854" s="308"/>
      <c r="E1854" s="308"/>
      <c r="F1854" s="308"/>
      <c r="G1854" s="308"/>
      <c r="H1854" s="308"/>
      <c r="I1854" s="308"/>
      <c r="J1854" s="308"/>
      <c r="K1854" s="308"/>
      <c r="L1854" s="308"/>
      <c r="M1854" s="308"/>
      <c r="N1854" s="308"/>
      <c r="O1854" s="308"/>
      <c r="P1854" s="308"/>
      <c r="Q1854" s="309"/>
    </row>
    <row r="1855" spans="1:17" x14ac:dyDescent="0.25">
      <c r="A1855" s="206"/>
      <c r="B1855" s="224">
        <v>30913004</v>
      </c>
      <c r="C1855" s="316" t="s">
        <v>3860</v>
      </c>
      <c r="D1855" s="317"/>
      <c r="E1855" s="317"/>
      <c r="F1855" s="317"/>
      <c r="G1855" s="317"/>
      <c r="H1855" s="317"/>
      <c r="I1855" s="317"/>
      <c r="J1855" s="317"/>
      <c r="K1855" s="317"/>
      <c r="L1855" s="317"/>
      <c r="M1855" s="317"/>
      <c r="N1855" s="317"/>
      <c r="O1855" s="317"/>
      <c r="P1855" s="317"/>
      <c r="Q1855" s="318"/>
    </row>
    <row r="1856" spans="1:17" ht="75" x14ac:dyDescent="0.25">
      <c r="A1856" s="206"/>
      <c r="B1856" s="196">
        <v>30913012</v>
      </c>
      <c r="C1856" s="197" t="s">
        <v>1468</v>
      </c>
      <c r="D1856" s="196" t="s">
        <v>3680</v>
      </c>
      <c r="E1856" s="198"/>
      <c r="F1856" s="199">
        <f>IF(D1856 &lt;&gt; "",VLOOKUP(D1856,'Parâmetro - Portes e Uco'!$A$13:$E$54,3,0),"")</f>
        <v>310.58571287042162</v>
      </c>
      <c r="G1856" s="200"/>
      <c r="H1856" s="201"/>
      <c r="I1856" s="196"/>
      <c r="J1856" s="202">
        <v>0</v>
      </c>
      <c r="K1856" s="202"/>
      <c r="L1856" s="203"/>
      <c r="M1856" s="204"/>
      <c r="N1856" s="199"/>
      <c r="O1856" s="201">
        <v>1</v>
      </c>
      <c r="P1856" s="199">
        <f>F1856*30%</f>
        <v>93.175713861126482</v>
      </c>
      <c r="Q1856" s="205">
        <f t="shared" ref="Q1856:Q1866" si="130">F1856+H1856+K1856+N1856+P1856</f>
        <v>403.76142673154811</v>
      </c>
    </row>
    <row r="1857" spans="1:17" ht="60" x14ac:dyDescent="0.25">
      <c r="A1857" s="207" t="s">
        <v>4754</v>
      </c>
      <c r="B1857" s="196">
        <v>30913020</v>
      </c>
      <c r="C1857" s="197" t="s">
        <v>1469</v>
      </c>
      <c r="D1857" s="196" t="s">
        <v>3678</v>
      </c>
      <c r="E1857" s="198"/>
      <c r="F1857" s="199">
        <f>IF(D1857 &lt;&gt; "",VLOOKUP(D1857,'Parâmetro - Portes e Uco'!$A$13:$E$54,3,0),"")</f>
        <v>119.19847265595725</v>
      </c>
      <c r="G1857" s="200"/>
      <c r="H1857" s="201"/>
      <c r="I1857" s="196"/>
      <c r="J1857" s="202">
        <v>0</v>
      </c>
      <c r="K1857" s="202"/>
      <c r="L1857" s="203"/>
      <c r="M1857" s="204"/>
      <c r="N1857" s="199"/>
      <c r="O1857" s="201">
        <v>0</v>
      </c>
      <c r="P1857" s="201"/>
      <c r="Q1857" s="205">
        <f t="shared" si="130"/>
        <v>119.19847265595725</v>
      </c>
    </row>
    <row r="1858" spans="1:17" ht="75" x14ac:dyDescent="0.25">
      <c r="A1858" s="207" t="s">
        <v>4754</v>
      </c>
      <c r="B1858" s="196">
        <v>30913047</v>
      </c>
      <c r="C1858" s="197" t="s">
        <v>1470</v>
      </c>
      <c r="D1858" s="196" t="s">
        <v>3694</v>
      </c>
      <c r="E1858" s="198"/>
      <c r="F1858" s="199">
        <f>IF(D1858 &lt;&gt; "",VLOOKUP(D1858,'Parâmetro - Portes e Uco'!$A$13:$E$54,3,0),"")</f>
        <v>1324.5505130037554</v>
      </c>
      <c r="G1858" s="200">
        <v>5</v>
      </c>
      <c r="H1858" s="199">
        <f>VLOOKUP(G1858,'Parâmetro - Portes e Uco'!$B$19:$E$46,4,0)</f>
        <v>1021.47</v>
      </c>
      <c r="I1858" s="196"/>
      <c r="J1858" s="202">
        <v>0</v>
      </c>
      <c r="K1858" s="202"/>
      <c r="L1858" s="203"/>
      <c r="M1858" s="204"/>
      <c r="N1858" s="199"/>
      <c r="O1858" s="201">
        <v>2</v>
      </c>
      <c r="P1858" s="199">
        <f>(F1858*30%)+(F1858*20%)</f>
        <v>662.27525650187772</v>
      </c>
      <c r="Q1858" s="205">
        <f t="shared" si="130"/>
        <v>3008.2957695056334</v>
      </c>
    </row>
    <row r="1859" spans="1:17" ht="75" x14ac:dyDescent="0.25">
      <c r="A1859" s="207" t="s">
        <v>4754</v>
      </c>
      <c r="B1859" s="196">
        <v>30913055</v>
      </c>
      <c r="C1859" s="197" t="s">
        <v>1471</v>
      </c>
      <c r="D1859" s="196" t="s">
        <v>3691</v>
      </c>
      <c r="E1859" s="198"/>
      <c r="F1859" s="199">
        <f>IF(D1859 &lt;&gt; "",VLOOKUP(D1859,'Parâmetro - Portes e Uco'!$A$13:$E$54,3,0),"")</f>
        <v>377.71230242628701</v>
      </c>
      <c r="G1859" s="200"/>
      <c r="H1859" s="201"/>
      <c r="I1859" s="196"/>
      <c r="J1859" s="202">
        <v>0</v>
      </c>
      <c r="K1859" s="202"/>
      <c r="L1859" s="203"/>
      <c r="M1859" s="204"/>
      <c r="N1859" s="199"/>
      <c r="O1859" s="201">
        <v>0</v>
      </c>
      <c r="P1859" s="201"/>
      <c r="Q1859" s="205">
        <f t="shared" si="130"/>
        <v>377.71230242628701</v>
      </c>
    </row>
    <row r="1860" spans="1:17" ht="45" x14ac:dyDescent="0.25">
      <c r="A1860" s="207" t="s">
        <v>4754</v>
      </c>
      <c r="B1860" s="196">
        <v>30913071</v>
      </c>
      <c r="C1860" s="197" t="s">
        <v>1464</v>
      </c>
      <c r="D1860" s="196" t="s">
        <v>3678</v>
      </c>
      <c r="E1860" s="198"/>
      <c r="F1860" s="199">
        <f>IF(D1860 &lt;&gt; "",VLOOKUP(D1860,'Parâmetro - Portes e Uco'!$A$13:$E$54,3,0),"")</f>
        <v>119.19847265595725</v>
      </c>
      <c r="G1860" s="200"/>
      <c r="H1860" s="201"/>
      <c r="I1860" s="196"/>
      <c r="J1860" s="202">
        <v>0</v>
      </c>
      <c r="K1860" s="202"/>
      <c r="L1860" s="203"/>
      <c r="M1860" s="204"/>
      <c r="N1860" s="199"/>
      <c r="O1860" s="201">
        <v>0</v>
      </c>
      <c r="P1860" s="201"/>
      <c r="Q1860" s="205">
        <f t="shared" si="130"/>
        <v>119.19847265595725</v>
      </c>
    </row>
    <row r="1861" spans="1:17" ht="30" x14ac:dyDescent="0.25">
      <c r="A1861" s="207" t="s">
        <v>4754</v>
      </c>
      <c r="B1861" s="196">
        <v>30913080</v>
      </c>
      <c r="C1861" s="197" t="s">
        <v>1466</v>
      </c>
      <c r="D1861" s="196" t="s">
        <v>3670</v>
      </c>
      <c r="E1861" s="198"/>
      <c r="F1861" s="199">
        <f>IF(D1861 &lt;&gt; "",VLOOKUP(D1861,'Parâmetro - Portes e Uco'!$A$13:$E$54,3,0),"")</f>
        <v>238.38376255669928</v>
      </c>
      <c r="G1861" s="200"/>
      <c r="H1861" s="201"/>
      <c r="I1861" s="196"/>
      <c r="J1861" s="202">
        <v>0</v>
      </c>
      <c r="K1861" s="202"/>
      <c r="L1861" s="203"/>
      <c r="M1861" s="204"/>
      <c r="N1861" s="199"/>
      <c r="O1861" s="201">
        <v>1</v>
      </c>
      <c r="P1861" s="199">
        <f t="shared" ref="P1861:P1866" si="131">F1861*30%</f>
        <v>71.515128767009784</v>
      </c>
      <c r="Q1861" s="205">
        <f t="shared" si="130"/>
        <v>309.89889132370905</v>
      </c>
    </row>
    <row r="1862" spans="1:17" ht="30" x14ac:dyDescent="0.25">
      <c r="A1862" s="207" t="s">
        <v>4754</v>
      </c>
      <c r="B1862" s="196">
        <v>30913098</v>
      </c>
      <c r="C1862" s="197" t="s">
        <v>1465</v>
      </c>
      <c r="D1862" s="196" t="s">
        <v>3668</v>
      </c>
      <c r="E1862" s="198"/>
      <c r="F1862" s="199">
        <f>IF(D1862 &lt;&gt; "",VLOOKUP(D1862,'Parâmetro - Portes e Uco'!$A$13:$E$54,3,0),"")</f>
        <v>162.8729406839584</v>
      </c>
      <c r="G1862" s="200"/>
      <c r="H1862" s="201"/>
      <c r="I1862" s="196"/>
      <c r="J1862" s="202">
        <v>0</v>
      </c>
      <c r="K1862" s="202"/>
      <c r="L1862" s="203"/>
      <c r="M1862" s="204"/>
      <c r="N1862" s="199"/>
      <c r="O1862" s="201">
        <v>1</v>
      </c>
      <c r="P1862" s="199">
        <f t="shared" si="131"/>
        <v>48.86188220518752</v>
      </c>
      <c r="Q1862" s="205">
        <f t="shared" si="130"/>
        <v>211.73482288914593</v>
      </c>
    </row>
    <row r="1863" spans="1:17" ht="75" x14ac:dyDescent="0.25">
      <c r="A1863" s="207" t="s">
        <v>4754</v>
      </c>
      <c r="B1863" s="196">
        <v>30913101</v>
      </c>
      <c r="C1863" s="197" t="s">
        <v>1467</v>
      </c>
      <c r="D1863" s="196" t="s">
        <v>3680</v>
      </c>
      <c r="E1863" s="198"/>
      <c r="F1863" s="199">
        <f>IF(D1863 &lt;&gt; "",VLOOKUP(D1863,'Parâmetro - Portes e Uco'!$A$13:$E$54,3,0),"")</f>
        <v>310.58571287042162</v>
      </c>
      <c r="G1863" s="200">
        <v>3</v>
      </c>
      <c r="H1863" s="199">
        <f>VLOOKUP(G1863,'Parâmetro - Portes e Uco'!$B$19:$E$46,4,0)</f>
        <v>446.65</v>
      </c>
      <c r="I1863" s="196"/>
      <c r="J1863" s="202">
        <v>0</v>
      </c>
      <c r="K1863" s="202"/>
      <c r="L1863" s="203"/>
      <c r="M1863" s="204"/>
      <c r="N1863" s="199"/>
      <c r="O1863" s="201">
        <v>1</v>
      </c>
      <c r="P1863" s="199">
        <f t="shared" si="131"/>
        <v>93.175713861126482</v>
      </c>
      <c r="Q1863" s="205">
        <f t="shared" si="130"/>
        <v>850.41142673154809</v>
      </c>
    </row>
    <row r="1864" spans="1:17" ht="75" x14ac:dyDescent="0.25">
      <c r="A1864" s="207" t="s">
        <v>4754</v>
      </c>
      <c r="B1864" s="196">
        <v>30913128</v>
      </c>
      <c r="C1864" s="197" t="s">
        <v>1472</v>
      </c>
      <c r="D1864" s="196" t="s">
        <v>3680</v>
      </c>
      <c r="E1864" s="198"/>
      <c r="F1864" s="199">
        <f>IF(D1864 &lt;&gt; "",VLOOKUP(D1864,'Parâmetro - Portes e Uco'!$A$13:$E$54,3,0),"")</f>
        <v>310.58571287042162</v>
      </c>
      <c r="G1864" s="200"/>
      <c r="H1864" s="201"/>
      <c r="I1864" s="196"/>
      <c r="J1864" s="202">
        <v>0</v>
      </c>
      <c r="K1864" s="202"/>
      <c r="L1864" s="203"/>
      <c r="M1864" s="204"/>
      <c r="N1864" s="199"/>
      <c r="O1864" s="201">
        <v>1</v>
      </c>
      <c r="P1864" s="199">
        <f t="shared" si="131"/>
        <v>93.175713861126482</v>
      </c>
      <c r="Q1864" s="205">
        <f t="shared" si="130"/>
        <v>403.76142673154811</v>
      </c>
    </row>
    <row r="1865" spans="1:17" ht="30" x14ac:dyDescent="0.25">
      <c r="A1865" s="207" t="s">
        <v>4754</v>
      </c>
      <c r="B1865" s="196">
        <v>30913144</v>
      </c>
      <c r="C1865" s="197" t="s">
        <v>1463</v>
      </c>
      <c r="D1865" s="196" t="s">
        <v>3691</v>
      </c>
      <c r="E1865" s="198"/>
      <c r="F1865" s="199">
        <f>IF(D1865 &lt;&gt; "",VLOOKUP(D1865,'Parâmetro - Portes e Uco'!$A$13:$E$54,3,0),"")</f>
        <v>377.71230242628701</v>
      </c>
      <c r="G1865" s="200">
        <v>2</v>
      </c>
      <c r="H1865" s="199">
        <f>VLOOKUP(G1865,'Parâmetro - Portes e Uco'!$B$19:$E$46,4,0)</f>
        <v>303.45</v>
      </c>
      <c r="I1865" s="196"/>
      <c r="J1865" s="202">
        <v>0</v>
      </c>
      <c r="K1865" s="202"/>
      <c r="L1865" s="203"/>
      <c r="M1865" s="204"/>
      <c r="N1865" s="199"/>
      <c r="O1865" s="201">
        <v>1</v>
      </c>
      <c r="P1865" s="199">
        <f t="shared" si="131"/>
        <v>113.3136907278861</v>
      </c>
      <c r="Q1865" s="205">
        <f t="shared" si="130"/>
        <v>794.47599315417301</v>
      </c>
    </row>
    <row r="1866" spans="1:17" ht="45" x14ac:dyDescent="0.25">
      <c r="A1866" s="207" t="s">
        <v>4754</v>
      </c>
      <c r="B1866" s="196">
        <v>30913152</v>
      </c>
      <c r="C1866" s="197" t="s">
        <v>1473</v>
      </c>
      <c r="D1866" s="196" t="s">
        <v>3691</v>
      </c>
      <c r="E1866" s="198"/>
      <c r="F1866" s="199">
        <f>IF(D1866 &lt;&gt; "",VLOOKUP(D1866,'Parâmetro - Portes e Uco'!$A$13:$E$54,3,0),"")</f>
        <v>377.71230242628701</v>
      </c>
      <c r="G1866" s="200">
        <v>2</v>
      </c>
      <c r="H1866" s="199">
        <f>VLOOKUP(G1866,'Parâmetro - Portes e Uco'!$B$19:$E$46,4,0)</f>
        <v>303.45</v>
      </c>
      <c r="I1866" s="196"/>
      <c r="J1866" s="202">
        <v>0</v>
      </c>
      <c r="K1866" s="202"/>
      <c r="L1866" s="203"/>
      <c r="M1866" s="204"/>
      <c r="N1866" s="199"/>
      <c r="O1866" s="201">
        <v>1</v>
      </c>
      <c r="P1866" s="199">
        <f t="shared" si="131"/>
        <v>113.3136907278861</v>
      </c>
      <c r="Q1866" s="205">
        <f t="shared" si="130"/>
        <v>794.47599315417301</v>
      </c>
    </row>
    <row r="1867" spans="1:17" x14ac:dyDescent="0.25">
      <c r="A1867" s="207" t="s">
        <v>4754</v>
      </c>
      <c r="B1867" s="224">
        <v>30914000</v>
      </c>
      <c r="C1867" s="316" t="s">
        <v>3861</v>
      </c>
      <c r="D1867" s="317"/>
      <c r="E1867" s="317"/>
      <c r="F1867" s="317"/>
      <c r="G1867" s="317"/>
      <c r="H1867" s="317"/>
      <c r="I1867" s="317"/>
      <c r="J1867" s="317"/>
      <c r="K1867" s="317"/>
      <c r="L1867" s="317"/>
      <c r="M1867" s="317"/>
      <c r="N1867" s="317"/>
      <c r="O1867" s="317"/>
      <c r="P1867" s="317"/>
      <c r="Q1867" s="318"/>
    </row>
    <row r="1868" spans="1:17" x14ac:dyDescent="0.25">
      <c r="A1868" s="206"/>
      <c r="B1868" s="196">
        <v>30914019</v>
      </c>
      <c r="C1868" s="197" t="s">
        <v>1474</v>
      </c>
      <c r="D1868" s="196" t="s">
        <v>3685</v>
      </c>
      <c r="E1868" s="198"/>
      <c r="F1868" s="199">
        <f>IF(D1868 &lt;&gt; "",VLOOKUP(D1868,'Parâmetro - Portes e Uco'!$A$13:$E$54,3,0),"")</f>
        <v>1233.8795226335199</v>
      </c>
      <c r="G1868" s="200">
        <v>4</v>
      </c>
      <c r="H1868" s="199">
        <f>VLOOKUP(G1868,'Parâmetro - Portes e Uco'!$B$19:$E$46,4,0)</f>
        <v>660.37</v>
      </c>
      <c r="I1868" s="196"/>
      <c r="J1868" s="202">
        <v>0</v>
      </c>
      <c r="K1868" s="202"/>
      <c r="L1868" s="203"/>
      <c r="M1868" s="204"/>
      <c r="N1868" s="199"/>
      <c r="O1868" s="201">
        <v>2</v>
      </c>
      <c r="P1868" s="199">
        <f>(F1868*30%)+(F1868*20%)</f>
        <v>616.93976131675993</v>
      </c>
      <c r="Q1868" s="205">
        <f t="shared" ref="Q1868:Q1882" si="132">F1868+H1868+K1868+N1868+P1868</f>
        <v>2511.1892839502798</v>
      </c>
    </row>
    <row r="1869" spans="1:17" ht="30" x14ac:dyDescent="0.25">
      <c r="A1869" s="207" t="s">
        <v>4754</v>
      </c>
      <c r="B1869" s="196">
        <v>30914027</v>
      </c>
      <c r="C1869" s="197" t="s">
        <v>1475</v>
      </c>
      <c r="D1869" s="196" t="s">
        <v>3683</v>
      </c>
      <c r="E1869" s="198"/>
      <c r="F1869" s="199">
        <f>IF(D1869 &lt;&gt; "",VLOOKUP(D1869,'Parâmetro - Portes e Uco'!$A$13:$E$54,3,0),"")</f>
        <v>908.21273779689443</v>
      </c>
      <c r="G1869" s="200">
        <v>4</v>
      </c>
      <c r="H1869" s="199">
        <f>VLOOKUP(G1869,'Parâmetro - Portes e Uco'!$B$19:$E$46,4,0)</f>
        <v>660.37</v>
      </c>
      <c r="I1869" s="196"/>
      <c r="J1869" s="202">
        <v>0</v>
      </c>
      <c r="K1869" s="202"/>
      <c r="L1869" s="203"/>
      <c r="M1869" s="204"/>
      <c r="N1869" s="199"/>
      <c r="O1869" s="201">
        <v>1</v>
      </c>
      <c r="P1869" s="199">
        <f>F1869*30%</f>
        <v>272.46382133906832</v>
      </c>
      <c r="Q1869" s="205">
        <f t="shared" si="132"/>
        <v>1841.0465591359628</v>
      </c>
    </row>
    <row r="1870" spans="1:17" ht="30" x14ac:dyDescent="0.25">
      <c r="A1870" s="207" t="s">
        <v>4754</v>
      </c>
      <c r="B1870" s="196">
        <v>30914043</v>
      </c>
      <c r="C1870" s="197" t="s">
        <v>1477</v>
      </c>
      <c r="D1870" s="196" t="s">
        <v>3687</v>
      </c>
      <c r="E1870" s="198"/>
      <c r="F1870" s="199">
        <f>IF(D1870 &lt;&gt; "",VLOOKUP(D1870,'Parâmetro - Portes e Uco'!$A$13:$E$54,3,0),"")</f>
        <v>1119.7564107354196</v>
      </c>
      <c r="G1870" s="200">
        <v>5</v>
      </c>
      <c r="H1870" s="199">
        <f>VLOOKUP(G1870,'Parâmetro - Portes e Uco'!$B$19:$E$46,4,0)</f>
        <v>1021.47</v>
      </c>
      <c r="I1870" s="196"/>
      <c r="J1870" s="202">
        <v>0</v>
      </c>
      <c r="K1870" s="202"/>
      <c r="L1870" s="203"/>
      <c r="M1870" s="204"/>
      <c r="N1870" s="199"/>
      <c r="O1870" s="201">
        <v>1</v>
      </c>
      <c r="P1870" s="199">
        <f>F1870*30%</f>
        <v>335.92692322062589</v>
      </c>
      <c r="Q1870" s="205">
        <f t="shared" si="132"/>
        <v>2477.1533339560456</v>
      </c>
    </row>
    <row r="1871" spans="1:17" x14ac:dyDescent="0.25">
      <c r="A1871" s="207" t="s">
        <v>4754</v>
      </c>
      <c r="B1871" s="196">
        <v>30914051</v>
      </c>
      <c r="C1871" s="197" t="s">
        <v>1476</v>
      </c>
      <c r="D1871" s="196" t="s">
        <v>3697</v>
      </c>
      <c r="E1871" s="198"/>
      <c r="F1871" s="199">
        <f>IF(D1871 &lt;&gt; "",VLOOKUP(D1871,'Parâmetro - Portes e Uco'!$A$13:$E$54,3,0),"")</f>
        <v>1593.1491505137235</v>
      </c>
      <c r="G1871" s="200">
        <v>4</v>
      </c>
      <c r="H1871" s="199">
        <f>VLOOKUP(G1871,'Parâmetro - Portes e Uco'!$B$19:$E$46,4,0)</f>
        <v>660.37</v>
      </c>
      <c r="I1871" s="196"/>
      <c r="J1871" s="202">
        <v>0</v>
      </c>
      <c r="K1871" s="202"/>
      <c r="L1871" s="203"/>
      <c r="M1871" s="204"/>
      <c r="N1871" s="199"/>
      <c r="O1871" s="201">
        <v>2</v>
      </c>
      <c r="P1871" s="199">
        <f>(F1871*30%)+(F1871*20%)</f>
        <v>796.57457525686175</v>
      </c>
      <c r="Q1871" s="205">
        <f t="shared" si="132"/>
        <v>3050.0937257705855</v>
      </c>
    </row>
    <row r="1872" spans="1:17" x14ac:dyDescent="0.25">
      <c r="A1872" s="207" t="s">
        <v>4754</v>
      </c>
      <c r="B1872" s="196">
        <v>30914060</v>
      </c>
      <c r="C1872" s="197" t="s">
        <v>1478</v>
      </c>
      <c r="D1872" s="196" t="s">
        <v>3694</v>
      </c>
      <c r="E1872" s="198"/>
      <c r="F1872" s="199">
        <f>IF(D1872 &lt;&gt; "",VLOOKUP(D1872,'Parâmetro - Portes e Uco'!$A$13:$E$54,3,0),"")</f>
        <v>1324.5505130037554</v>
      </c>
      <c r="G1872" s="200">
        <v>4</v>
      </c>
      <c r="H1872" s="199">
        <f>VLOOKUP(G1872,'Parâmetro - Portes e Uco'!$B$19:$E$46,4,0)</f>
        <v>660.37</v>
      </c>
      <c r="I1872" s="196"/>
      <c r="J1872" s="202">
        <v>0</v>
      </c>
      <c r="K1872" s="202"/>
      <c r="L1872" s="203"/>
      <c r="M1872" s="204"/>
      <c r="N1872" s="199"/>
      <c r="O1872" s="201">
        <v>2</v>
      </c>
      <c r="P1872" s="199">
        <f>(F1872*30%)+(F1872*20%)</f>
        <v>662.27525650187772</v>
      </c>
      <c r="Q1872" s="205">
        <f t="shared" si="132"/>
        <v>2647.1957695056331</v>
      </c>
    </row>
    <row r="1873" spans="1:17" ht="30" x14ac:dyDescent="0.25">
      <c r="A1873" s="207" t="s">
        <v>4754</v>
      </c>
      <c r="B1873" s="196">
        <v>30914078</v>
      </c>
      <c r="C1873" s="197" t="s">
        <v>1480</v>
      </c>
      <c r="D1873" s="196" t="s">
        <v>3697</v>
      </c>
      <c r="E1873" s="198"/>
      <c r="F1873" s="199">
        <f>IF(D1873 &lt;&gt; "",VLOOKUP(D1873,'Parâmetro - Portes e Uco'!$A$13:$E$54,3,0),"")</f>
        <v>1593.1491505137235</v>
      </c>
      <c r="G1873" s="200">
        <v>6</v>
      </c>
      <c r="H1873" s="199">
        <f>VLOOKUP(G1873,'Parâmetro - Portes e Uco'!$B$19:$E$46,4,0)</f>
        <v>1425.4</v>
      </c>
      <c r="I1873" s="196"/>
      <c r="J1873" s="202">
        <v>0</v>
      </c>
      <c r="K1873" s="202"/>
      <c r="L1873" s="203"/>
      <c r="M1873" s="204"/>
      <c r="N1873" s="199"/>
      <c r="O1873" s="201">
        <v>2</v>
      </c>
      <c r="P1873" s="199">
        <f>(F1873*30%)+(F1873*20%)</f>
        <v>796.57457525686175</v>
      </c>
      <c r="Q1873" s="205">
        <f t="shared" si="132"/>
        <v>3815.1237257705852</v>
      </c>
    </row>
    <row r="1874" spans="1:17" x14ac:dyDescent="0.25">
      <c r="A1874" s="207" t="s">
        <v>4754</v>
      </c>
      <c r="B1874" s="196">
        <v>30914086</v>
      </c>
      <c r="C1874" s="197" t="s">
        <v>1482</v>
      </c>
      <c r="D1874" s="196" t="s">
        <v>3685</v>
      </c>
      <c r="E1874" s="198"/>
      <c r="F1874" s="199">
        <f>IF(D1874 &lt;&gt; "",VLOOKUP(D1874,'Parâmetro - Portes e Uco'!$A$13:$E$54,3,0),"")</f>
        <v>1233.8795226335199</v>
      </c>
      <c r="G1874" s="200">
        <v>4</v>
      </c>
      <c r="H1874" s="199">
        <f>VLOOKUP(G1874,'Parâmetro - Portes e Uco'!$B$19:$E$46,4,0)</f>
        <v>660.37</v>
      </c>
      <c r="I1874" s="196"/>
      <c r="J1874" s="202">
        <v>0</v>
      </c>
      <c r="K1874" s="202"/>
      <c r="L1874" s="203"/>
      <c r="M1874" s="204"/>
      <c r="N1874" s="199"/>
      <c r="O1874" s="201">
        <v>1</v>
      </c>
      <c r="P1874" s="199">
        <f>F1874*30%</f>
        <v>370.16385679005595</v>
      </c>
      <c r="Q1874" s="205">
        <f t="shared" si="132"/>
        <v>2264.4133794235759</v>
      </c>
    </row>
    <row r="1875" spans="1:17" ht="30" x14ac:dyDescent="0.25">
      <c r="A1875" s="207" t="s">
        <v>4754</v>
      </c>
      <c r="B1875" s="196">
        <v>30914094</v>
      </c>
      <c r="C1875" s="197" t="s">
        <v>1484</v>
      </c>
      <c r="D1875" s="196" t="s">
        <v>3695</v>
      </c>
      <c r="E1875" s="198"/>
      <c r="F1875" s="199">
        <f>IF(D1875 &lt;&gt; "",VLOOKUP(D1875,'Parâmetro - Portes e Uco'!$A$13:$E$54,3,0),"")</f>
        <v>1685.4943507962917</v>
      </c>
      <c r="G1875" s="200">
        <v>5</v>
      </c>
      <c r="H1875" s="199">
        <f>VLOOKUP(G1875,'Parâmetro - Portes e Uco'!$B$19:$E$46,4,0)</f>
        <v>1021.47</v>
      </c>
      <c r="I1875" s="196"/>
      <c r="J1875" s="202">
        <v>0</v>
      </c>
      <c r="K1875" s="202"/>
      <c r="L1875" s="203"/>
      <c r="M1875" s="204"/>
      <c r="N1875" s="199"/>
      <c r="O1875" s="201">
        <v>3</v>
      </c>
      <c r="P1875" s="223">
        <f>(F1875*30%)+(F1875*20%)+(F1875*20%)</f>
        <v>1179.8460455574041</v>
      </c>
      <c r="Q1875" s="205">
        <f t="shared" si="132"/>
        <v>3886.810396353696</v>
      </c>
    </row>
    <row r="1876" spans="1:17" ht="30" x14ac:dyDescent="0.25">
      <c r="A1876" s="207" t="s">
        <v>4754</v>
      </c>
      <c r="B1876" s="196">
        <v>30914108</v>
      </c>
      <c r="C1876" s="197" t="s">
        <v>1485</v>
      </c>
      <c r="D1876" s="196" t="s">
        <v>3692</v>
      </c>
      <c r="E1876" s="198"/>
      <c r="F1876" s="199">
        <f>IF(D1876 &lt;&gt; "",VLOOKUP(D1876,'Parâmetro - Portes e Uco'!$A$13:$E$54,3,0),"")</f>
        <v>866.25202794687084</v>
      </c>
      <c r="G1876" s="200">
        <v>4</v>
      </c>
      <c r="H1876" s="199">
        <f>VLOOKUP(G1876,'Parâmetro - Portes e Uco'!$B$19:$E$46,4,0)</f>
        <v>660.37</v>
      </c>
      <c r="I1876" s="196"/>
      <c r="J1876" s="202">
        <v>0</v>
      </c>
      <c r="K1876" s="202"/>
      <c r="L1876" s="203"/>
      <c r="M1876" s="204"/>
      <c r="N1876" s="199"/>
      <c r="O1876" s="201">
        <v>2</v>
      </c>
      <c r="P1876" s="199">
        <f>(F1876*30%)+(F1876*20%)</f>
        <v>433.12601397343542</v>
      </c>
      <c r="Q1876" s="205">
        <f t="shared" si="132"/>
        <v>1959.7480419203062</v>
      </c>
    </row>
    <row r="1877" spans="1:17" ht="30" x14ac:dyDescent="0.25">
      <c r="A1877" s="207" t="s">
        <v>4754</v>
      </c>
      <c r="B1877" s="196">
        <v>30914116</v>
      </c>
      <c r="C1877" s="197" t="s">
        <v>1486</v>
      </c>
      <c r="D1877" s="196" t="s">
        <v>3684</v>
      </c>
      <c r="E1877" s="198"/>
      <c r="F1877" s="199">
        <f>IF(D1877 &lt;&gt; "",VLOOKUP(D1877,'Parâmetro - Portes e Uco'!$A$13:$E$54,3,0),"")</f>
        <v>963.60667521122014</v>
      </c>
      <c r="G1877" s="200">
        <v>4</v>
      </c>
      <c r="H1877" s="199">
        <f>VLOOKUP(G1877,'Parâmetro - Portes e Uco'!$B$19:$E$46,4,0)</f>
        <v>660.37</v>
      </c>
      <c r="I1877" s="196"/>
      <c r="J1877" s="202">
        <v>0</v>
      </c>
      <c r="K1877" s="202"/>
      <c r="L1877" s="203"/>
      <c r="M1877" s="204"/>
      <c r="N1877" s="199"/>
      <c r="O1877" s="201">
        <v>1</v>
      </c>
      <c r="P1877" s="199">
        <f>F1877*30%</f>
        <v>289.08200256336602</v>
      </c>
      <c r="Q1877" s="205">
        <f t="shared" si="132"/>
        <v>1913.0586777745862</v>
      </c>
    </row>
    <row r="1878" spans="1:17" ht="30" x14ac:dyDescent="0.25">
      <c r="A1878" s="207" t="s">
        <v>4754</v>
      </c>
      <c r="B1878" s="196">
        <v>30914124</v>
      </c>
      <c r="C1878" s="197" t="s">
        <v>1488</v>
      </c>
      <c r="D1878" s="196" t="s">
        <v>3677</v>
      </c>
      <c r="E1878" s="198"/>
      <c r="F1878" s="199">
        <f>IF(D1878 &lt;&gt; "",VLOOKUP(D1878,'Parâmetro - Portes e Uco'!$A$13:$E$54,3,0),"")</f>
        <v>38.190441858472475</v>
      </c>
      <c r="G1878" s="200"/>
      <c r="H1878" s="201"/>
      <c r="I1878" s="196"/>
      <c r="J1878" s="202">
        <v>0</v>
      </c>
      <c r="K1878" s="202"/>
      <c r="L1878" s="203"/>
      <c r="M1878" s="204"/>
      <c r="N1878" s="199"/>
      <c r="O1878" s="201">
        <v>0</v>
      </c>
      <c r="P1878" s="201"/>
      <c r="Q1878" s="205">
        <f t="shared" si="132"/>
        <v>38.190441858472475</v>
      </c>
    </row>
    <row r="1879" spans="1:17" ht="30" x14ac:dyDescent="0.25">
      <c r="A1879" s="207" t="s">
        <v>4754</v>
      </c>
      <c r="B1879" s="196">
        <v>30914132</v>
      </c>
      <c r="C1879" s="197" t="s">
        <v>1483</v>
      </c>
      <c r="D1879" s="196" t="s">
        <v>3685</v>
      </c>
      <c r="E1879" s="198"/>
      <c r="F1879" s="199">
        <f>IF(D1879 &lt;&gt; "",VLOOKUP(D1879,'Parâmetro - Portes e Uco'!$A$13:$E$54,3,0),"")</f>
        <v>1233.8795226335199</v>
      </c>
      <c r="G1879" s="200">
        <v>4</v>
      </c>
      <c r="H1879" s="199">
        <f>VLOOKUP(G1879,'Parâmetro - Portes e Uco'!$B$19:$E$46,4,0)</f>
        <v>660.37</v>
      </c>
      <c r="I1879" s="196"/>
      <c r="J1879" s="202">
        <v>0</v>
      </c>
      <c r="K1879" s="202"/>
      <c r="L1879" s="203"/>
      <c r="M1879" s="204"/>
      <c r="N1879" s="199"/>
      <c r="O1879" s="201">
        <v>1</v>
      </c>
      <c r="P1879" s="199">
        <f>F1879*30%</f>
        <v>370.16385679005595</v>
      </c>
      <c r="Q1879" s="205">
        <f t="shared" si="132"/>
        <v>2264.4133794235759</v>
      </c>
    </row>
    <row r="1880" spans="1:17" ht="30" x14ac:dyDescent="0.25">
      <c r="A1880" s="207" t="s">
        <v>4754</v>
      </c>
      <c r="B1880" s="196">
        <v>30914140</v>
      </c>
      <c r="C1880" s="197" t="s">
        <v>1479</v>
      </c>
      <c r="D1880" s="196" t="s">
        <v>3701</v>
      </c>
      <c r="E1880" s="198"/>
      <c r="F1880" s="199">
        <f>IF(D1880 &lt;&gt; "",VLOOKUP(D1880,'Parâmetro - Portes e Uco'!$A$13:$E$54,3,0),"")</f>
        <v>1848.3277432146042</v>
      </c>
      <c r="G1880" s="200">
        <v>5</v>
      </c>
      <c r="H1880" s="199">
        <f>VLOOKUP(G1880,'Parâmetro - Portes e Uco'!$B$19:$E$46,4,0)</f>
        <v>1021.47</v>
      </c>
      <c r="I1880" s="196"/>
      <c r="J1880" s="202">
        <v>0</v>
      </c>
      <c r="K1880" s="202"/>
      <c r="L1880" s="203"/>
      <c r="M1880" s="204"/>
      <c r="N1880" s="199"/>
      <c r="O1880" s="201">
        <v>1</v>
      </c>
      <c r="P1880" s="199">
        <f>F1880*30%</f>
        <v>554.49832296438126</v>
      </c>
      <c r="Q1880" s="205">
        <f t="shared" si="132"/>
        <v>3424.2960661789857</v>
      </c>
    </row>
    <row r="1881" spans="1:17" ht="45" x14ac:dyDescent="0.25">
      <c r="A1881" s="207" t="s">
        <v>4754</v>
      </c>
      <c r="B1881" s="196">
        <v>30914159</v>
      </c>
      <c r="C1881" s="197" t="s">
        <v>1481</v>
      </c>
      <c r="D1881" s="196" t="s">
        <v>3698</v>
      </c>
      <c r="E1881" s="198"/>
      <c r="F1881" s="199">
        <f>IF(D1881 &lt;&gt; "",VLOOKUP(D1881,'Parâmetro - Portes e Uco'!$A$13:$E$54,3,0),"")</f>
        <v>2259.6297059292551</v>
      </c>
      <c r="G1881" s="200">
        <v>7</v>
      </c>
      <c r="H1881" s="199">
        <f>VLOOKUP(G1881,'Parâmetro - Portes e Uco'!$B$19:$E$46,4,0)</f>
        <v>2028.04</v>
      </c>
      <c r="I1881" s="196"/>
      <c r="J1881" s="202">
        <v>0</v>
      </c>
      <c r="K1881" s="202"/>
      <c r="L1881" s="203"/>
      <c r="M1881" s="204"/>
      <c r="N1881" s="199"/>
      <c r="O1881" s="201">
        <v>1</v>
      </c>
      <c r="P1881" s="199">
        <f>F1881*30%</f>
        <v>677.88891177877656</v>
      </c>
      <c r="Q1881" s="205">
        <f t="shared" si="132"/>
        <v>4965.5586177080313</v>
      </c>
    </row>
    <row r="1882" spans="1:17" ht="45" x14ac:dyDescent="0.25">
      <c r="A1882" s="207" t="s">
        <v>4754</v>
      </c>
      <c r="B1882" s="196">
        <v>30914167</v>
      </c>
      <c r="C1882" s="197" t="s">
        <v>1487</v>
      </c>
      <c r="D1882" s="196" t="s">
        <v>3693</v>
      </c>
      <c r="E1882" s="198"/>
      <c r="F1882" s="199">
        <f>IF(D1882 &lt;&gt; "",VLOOKUP(D1882,'Parâmetro - Portes e Uco'!$A$13:$E$54,3,0),"")</f>
        <v>1435.3515705876223</v>
      </c>
      <c r="G1882" s="200">
        <v>5</v>
      </c>
      <c r="H1882" s="199">
        <f>VLOOKUP(G1882,'Parâmetro - Portes e Uco'!$B$19:$E$46,4,0)</f>
        <v>1021.47</v>
      </c>
      <c r="I1882" s="196"/>
      <c r="J1882" s="202">
        <v>0</v>
      </c>
      <c r="K1882" s="202"/>
      <c r="L1882" s="203"/>
      <c r="M1882" s="204"/>
      <c r="N1882" s="199"/>
      <c r="O1882" s="201">
        <v>1</v>
      </c>
      <c r="P1882" s="199">
        <f>F1882*30%</f>
        <v>430.6054711762867</v>
      </c>
      <c r="Q1882" s="205">
        <f t="shared" si="132"/>
        <v>2887.4270417639091</v>
      </c>
    </row>
    <row r="1883" spans="1:17" x14ac:dyDescent="0.25">
      <c r="A1883" s="207" t="s">
        <v>4754</v>
      </c>
      <c r="B1883" s="224">
        <v>30915007</v>
      </c>
      <c r="C1883" s="316" t="s">
        <v>3862</v>
      </c>
      <c r="D1883" s="317"/>
      <c r="E1883" s="317"/>
      <c r="F1883" s="317"/>
      <c r="G1883" s="317"/>
      <c r="H1883" s="317"/>
      <c r="I1883" s="317"/>
      <c r="J1883" s="317"/>
      <c r="K1883" s="317"/>
      <c r="L1883" s="317"/>
      <c r="M1883" s="317"/>
      <c r="N1883" s="317"/>
      <c r="O1883" s="317"/>
      <c r="P1883" s="317"/>
      <c r="Q1883" s="318"/>
    </row>
    <row r="1884" spans="1:17" ht="30" x14ac:dyDescent="0.25">
      <c r="A1884" s="206"/>
      <c r="B1884" s="196">
        <v>30915015</v>
      </c>
      <c r="C1884" s="197" t="s">
        <v>1489</v>
      </c>
      <c r="D1884" s="196" t="s">
        <v>3693</v>
      </c>
      <c r="E1884" s="198"/>
      <c r="F1884" s="199">
        <f>IF(D1884 &lt;&gt; "",VLOOKUP(D1884,'Parâmetro - Portes e Uco'!$A$13:$E$54,3,0),"")</f>
        <v>1435.3515705876223</v>
      </c>
      <c r="G1884" s="200">
        <v>5</v>
      </c>
      <c r="H1884" s="199">
        <f>VLOOKUP(G1884,'Parâmetro - Portes e Uco'!$B$19:$E$46,4,0)</f>
        <v>1021.47</v>
      </c>
      <c r="I1884" s="196"/>
      <c r="J1884" s="202">
        <v>0</v>
      </c>
      <c r="K1884" s="202"/>
      <c r="L1884" s="203"/>
      <c r="M1884" s="204"/>
      <c r="N1884" s="199"/>
      <c r="O1884" s="201">
        <v>3</v>
      </c>
      <c r="P1884" s="223">
        <f>(F1884*30%)+(F1884*20%)+(F1884*20%)</f>
        <v>1004.7460994113355</v>
      </c>
      <c r="Q1884" s="205">
        <f t="shared" ref="Q1884:Q1889" si="133">F1884+H1884+K1884+N1884+P1884</f>
        <v>3461.5676699989581</v>
      </c>
    </row>
    <row r="1885" spans="1:17" x14ac:dyDescent="0.25">
      <c r="A1885" s="207" t="s">
        <v>4754</v>
      </c>
      <c r="B1885" s="196">
        <v>30915023</v>
      </c>
      <c r="C1885" s="197" t="s">
        <v>1490</v>
      </c>
      <c r="D1885" s="196" t="s">
        <v>3686</v>
      </c>
      <c r="E1885" s="198"/>
      <c r="F1885" s="199">
        <f>IF(D1885 &lt;&gt; "",VLOOKUP(D1885,'Parâmetro - Portes e Uco'!$A$13:$E$54,3,0),"")</f>
        <v>471.73171262118711</v>
      </c>
      <c r="G1885" s="200">
        <v>4</v>
      </c>
      <c r="H1885" s="199">
        <f>VLOOKUP(G1885,'Parâmetro - Portes e Uco'!$B$19:$E$46,4,0)</f>
        <v>660.37</v>
      </c>
      <c r="I1885" s="196"/>
      <c r="J1885" s="202">
        <v>0</v>
      </c>
      <c r="K1885" s="202"/>
      <c r="L1885" s="203"/>
      <c r="M1885" s="204"/>
      <c r="N1885" s="199"/>
      <c r="O1885" s="201">
        <v>1</v>
      </c>
      <c r="P1885" s="199">
        <f>F1885*30%</f>
        <v>141.51951378635613</v>
      </c>
      <c r="Q1885" s="205">
        <f t="shared" si="133"/>
        <v>1273.6212264075432</v>
      </c>
    </row>
    <row r="1886" spans="1:17" x14ac:dyDescent="0.25">
      <c r="A1886" s="207" t="s">
        <v>4754</v>
      </c>
      <c r="B1886" s="196">
        <v>30915031</v>
      </c>
      <c r="C1886" s="197" t="s">
        <v>1492</v>
      </c>
      <c r="D1886" s="196" t="s">
        <v>3691</v>
      </c>
      <c r="E1886" s="198"/>
      <c r="F1886" s="199">
        <f>IF(D1886 &lt;&gt; "",VLOOKUP(D1886,'Parâmetro - Portes e Uco'!$A$13:$E$54,3,0),"")</f>
        <v>377.71230242628701</v>
      </c>
      <c r="G1886" s="200">
        <v>2</v>
      </c>
      <c r="H1886" s="199">
        <f>VLOOKUP(G1886,'Parâmetro - Portes e Uco'!$B$19:$E$46,4,0)</f>
        <v>303.45</v>
      </c>
      <c r="I1886" s="196"/>
      <c r="J1886" s="202">
        <v>0</v>
      </c>
      <c r="K1886" s="202"/>
      <c r="L1886" s="203"/>
      <c r="M1886" s="204"/>
      <c r="N1886" s="199"/>
      <c r="O1886" s="201">
        <v>0</v>
      </c>
      <c r="P1886" s="201"/>
      <c r="Q1886" s="205">
        <f t="shared" si="133"/>
        <v>681.16230242628694</v>
      </c>
    </row>
    <row r="1887" spans="1:17" ht="30" x14ac:dyDescent="0.25">
      <c r="A1887" s="207" t="s">
        <v>4754</v>
      </c>
      <c r="B1887" s="196">
        <v>30915040</v>
      </c>
      <c r="C1887" s="197" t="s">
        <v>1493</v>
      </c>
      <c r="D1887" s="196" t="s">
        <v>3684</v>
      </c>
      <c r="E1887" s="198"/>
      <c r="F1887" s="199">
        <f>IF(D1887 &lt;&gt; "",VLOOKUP(D1887,'Parâmetro - Portes e Uco'!$A$13:$E$54,3,0),"")</f>
        <v>963.60667521122014</v>
      </c>
      <c r="G1887" s="200">
        <v>4</v>
      </c>
      <c r="H1887" s="199">
        <f>VLOOKUP(G1887,'Parâmetro - Portes e Uco'!$B$19:$E$46,4,0)</f>
        <v>660.37</v>
      </c>
      <c r="I1887" s="196"/>
      <c r="J1887" s="202">
        <v>0</v>
      </c>
      <c r="K1887" s="202"/>
      <c r="L1887" s="203"/>
      <c r="M1887" s="204"/>
      <c r="N1887" s="199"/>
      <c r="O1887" s="201">
        <v>2</v>
      </c>
      <c r="P1887" s="199">
        <f>(F1887*30%)+(F1887*20%)</f>
        <v>481.80333760561007</v>
      </c>
      <c r="Q1887" s="205">
        <f t="shared" si="133"/>
        <v>2105.7800128168301</v>
      </c>
    </row>
    <row r="1888" spans="1:17" ht="30" x14ac:dyDescent="0.25">
      <c r="A1888" s="207" t="s">
        <v>4754</v>
      </c>
      <c r="B1888" s="196">
        <v>30915058</v>
      </c>
      <c r="C1888" s="197" t="s">
        <v>1491</v>
      </c>
      <c r="D1888" s="196" t="s">
        <v>3699</v>
      </c>
      <c r="E1888" s="198"/>
      <c r="F1888" s="199">
        <f>IF(D1888 &lt;&gt; "",VLOOKUP(D1888,'Parâmetro - Portes e Uco'!$A$13:$E$54,3,0),"")</f>
        <v>678.22639031228584</v>
      </c>
      <c r="G1888" s="200">
        <v>4</v>
      </c>
      <c r="H1888" s="199">
        <f>VLOOKUP(G1888,'Parâmetro - Portes e Uco'!$B$19:$E$46,4,0)</f>
        <v>660.37</v>
      </c>
      <c r="I1888" s="196"/>
      <c r="J1888" s="202">
        <v>0</v>
      </c>
      <c r="K1888" s="202"/>
      <c r="L1888" s="203"/>
      <c r="M1888" s="204"/>
      <c r="N1888" s="199"/>
      <c r="O1888" s="201">
        <v>1</v>
      </c>
      <c r="P1888" s="199">
        <f>F1888*30%</f>
        <v>203.46791709368574</v>
      </c>
      <c r="Q1888" s="205">
        <f t="shared" si="133"/>
        <v>1542.0643074059717</v>
      </c>
    </row>
    <row r="1889" spans="1:17" ht="45" x14ac:dyDescent="0.25">
      <c r="A1889" s="207" t="s">
        <v>4754</v>
      </c>
      <c r="B1889" s="196">
        <v>30915066</v>
      </c>
      <c r="C1889" s="197" t="s">
        <v>1494</v>
      </c>
      <c r="D1889" s="196" t="s">
        <v>3694</v>
      </c>
      <c r="E1889" s="198"/>
      <c r="F1889" s="199">
        <f>IF(D1889 &lt;&gt; "",VLOOKUP(D1889,'Parâmetro - Portes e Uco'!$A$13:$E$54,3,0),"")</f>
        <v>1324.5505130037554</v>
      </c>
      <c r="G1889" s="200">
        <v>5</v>
      </c>
      <c r="H1889" s="199">
        <f>VLOOKUP(G1889,'Parâmetro - Portes e Uco'!$B$19:$E$46,4,0)</f>
        <v>1021.47</v>
      </c>
      <c r="I1889" s="196"/>
      <c r="J1889" s="202">
        <v>0</v>
      </c>
      <c r="K1889" s="202"/>
      <c r="L1889" s="203"/>
      <c r="M1889" s="204"/>
      <c r="N1889" s="199"/>
      <c r="O1889" s="201">
        <v>1</v>
      </c>
      <c r="P1889" s="199">
        <f>F1889*30%</f>
        <v>397.36515390112663</v>
      </c>
      <c r="Q1889" s="205">
        <f t="shared" si="133"/>
        <v>2743.3856669048823</v>
      </c>
    </row>
    <row r="1890" spans="1:17" x14ac:dyDescent="0.25">
      <c r="A1890" s="207" t="s">
        <v>4754</v>
      </c>
      <c r="B1890" s="224">
        <v>30916003</v>
      </c>
      <c r="C1890" s="316" t="s">
        <v>3863</v>
      </c>
      <c r="D1890" s="317"/>
      <c r="E1890" s="317"/>
      <c r="F1890" s="317"/>
      <c r="G1890" s="317"/>
      <c r="H1890" s="317"/>
      <c r="I1890" s="317"/>
      <c r="J1890" s="317"/>
      <c r="K1890" s="317"/>
      <c r="L1890" s="317"/>
      <c r="M1890" s="317"/>
      <c r="N1890" s="317"/>
      <c r="O1890" s="317"/>
      <c r="P1890" s="317"/>
      <c r="Q1890" s="318"/>
    </row>
    <row r="1891" spans="1:17" ht="45" x14ac:dyDescent="0.25">
      <c r="A1891" s="206"/>
      <c r="B1891" s="196">
        <v>30916011</v>
      </c>
      <c r="C1891" s="197" t="s">
        <v>1495</v>
      </c>
      <c r="D1891" s="196" t="s">
        <v>3694</v>
      </c>
      <c r="E1891" s="198"/>
      <c r="F1891" s="199">
        <f>IF(D1891 &lt;&gt; "",VLOOKUP(D1891,'Parâmetro - Portes e Uco'!$A$13:$E$54,3,0),"")</f>
        <v>1324.5505130037554</v>
      </c>
      <c r="G1891" s="200">
        <v>6</v>
      </c>
      <c r="H1891" s="199">
        <f>VLOOKUP(G1891,'Parâmetro - Portes e Uco'!$B$19:$E$46,4,0)</f>
        <v>1425.4</v>
      </c>
      <c r="I1891" s="196"/>
      <c r="J1891" s="202">
        <v>0</v>
      </c>
      <c r="K1891" s="202"/>
      <c r="L1891" s="203"/>
      <c r="M1891" s="204"/>
      <c r="N1891" s="199"/>
      <c r="O1891" s="201">
        <v>2</v>
      </c>
      <c r="P1891" s="199">
        <f>(F1891*30%)+(F1891*20%)</f>
        <v>662.27525650187772</v>
      </c>
      <c r="Q1891" s="205">
        <f>F1891+H1891+K1891+N1891+P1891</f>
        <v>3412.2257695056333</v>
      </c>
    </row>
    <row r="1892" spans="1:17" x14ac:dyDescent="0.25">
      <c r="A1892" s="207" t="s">
        <v>4754</v>
      </c>
      <c r="B1892" s="224">
        <v>30917000</v>
      </c>
      <c r="C1892" s="316" t="s">
        <v>3864</v>
      </c>
      <c r="D1892" s="317"/>
      <c r="E1892" s="317"/>
      <c r="F1892" s="317"/>
      <c r="G1892" s="317"/>
      <c r="H1892" s="317"/>
      <c r="I1892" s="317"/>
      <c r="J1892" s="317"/>
      <c r="K1892" s="317"/>
      <c r="L1892" s="317"/>
      <c r="M1892" s="317"/>
      <c r="N1892" s="317"/>
      <c r="O1892" s="317"/>
      <c r="P1892" s="317"/>
      <c r="Q1892" s="318"/>
    </row>
    <row r="1893" spans="1:17" x14ac:dyDescent="0.25">
      <c r="A1893" s="206"/>
      <c r="B1893" s="196">
        <v>30917018</v>
      </c>
      <c r="C1893" s="197" t="s">
        <v>1496</v>
      </c>
      <c r="D1893" s="196" t="s">
        <v>3692</v>
      </c>
      <c r="E1893" s="198"/>
      <c r="F1893" s="199">
        <f>IF(D1893 &lt;&gt; "",VLOOKUP(D1893,'Parâmetro - Portes e Uco'!$A$13:$E$54,3,0),"")</f>
        <v>866.25202794687084</v>
      </c>
      <c r="G1893" s="200">
        <v>4</v>
      </c>
      <c r="H1893" s="199">
        <f>VLOOKUP(G1893,'Parâmetro - Portes e Uco'!$B$19:$E$46,4,0)</f>
        <v>660.37</v>
      </c>
      <c r="I1893" s="196"/>
      <c r="J1893" s="202">
        <v>0</v>
      </c>
      <c r="K1893" s="202"/>
      <c r="L1893" s="203"/>
      <c r="M1893" s="204"/>
      <c r="N1893" s="199"/>
      <c r="O1893" s="201">
        <v>1</v>
      </c>
      <c r="P1893" s="199">
        <f>F1893*30%</f>
        <v>259.87560838406125</v>
      </c>
      <c r="Q1893" s="205">
        <f>F1893+H1893+K1893+N1893+P1893</f>
        <v>1786.497636330932</v>
      </c>
    </row>
    <row r="1894" spans="1:17" ht="45" x14ac:dyDescent="0.25">
      <c r="A1894" s="207" t="s">
        <v>4754</v>
      </c>
      <c r="B1894" s="196">
        <v>30917034</v>
      </c>
      <c r="C1894" s="197" t="s">
        <v>1497</v>
      </c>
      <c r="D1894" s="196" t="s">
        <v>3693</v>
      </c>
      <c r="E1894" s="198"/>
      <c r="F1894" s="199">
        <f>IF(D1894 &lt;&gt; "",VLOOKUP(D1894,'Parâmetro - Portes e Uco'!$A$13:$E$54,3,0),"")</f>
        <v>1435.3515705876223</v>
      </c>
      <c r="G1894" s="200">
        <v>5</v>
      </c>
      <c r="H1894" s="199">
        <f>VLOOKUP(G1894,'Parâmetro - Portes e Uco'!$B$19:$E$46,4,0)</f>
        <v>1021.47</v>
      </c>
      <c r="I1894" s="196"/>
      <c r="J1894" s="202">
        <v>0</v>
      </c>
      <c r="K1894" s="202"/>
      <c r="L1894" s="203"/>
      <c r="M1894" s="204"/>
      <c r="N1894" s="199"/>
      <c r="O1894" s="201">
        <v>1</v>
      </c>
      <c r="P1894" s="199">
        <f>F1894*30%</f>
        <v>430.6054711762867</v>
      </c>
      <c r="Q1894" s="205">
        <f>F1894+H1894+K1894+N1894+P1894</f>
        <v>2887.4270417639091</v>
      </c>
    </row>
    <row r="1895" spans="1:17" ht="30" x14ac:dyDescent="0.25">
      <c r="A1895" s="207" t="s">
        <v>4754</v>
      </c>
      <c r="B1895" s="196">
        <v>30917042</v>
      </c>
      <c r="C1895" s="197" t="s">
        <v>1498</v>
      </c>
      <c r="D1895" s="196" t="s">
        <v>3703</v>
      </c>
      <c r="E1895" s="198"/>
      <c r="F1895" s="199">
        <f>IF(D1895 &lt;&gt; "",VLOOKUP(D1895,'Parâmetro - Portes e Uco'!$A$13:$E$54,3,0),"")</f>
        <v>3046.9697611578599</v>
      </c>
      <c r="G1895" s="200">
        <v>6</v>
      </c>
      <c r="H1895" s="199">
        <f>VLOOKUP(G1895,'Parâmetro - Portes e Uco'!$B$19:$E$46,4,0)</f>
        <v>1425.4</v>
      </c>
      <c r="I1895" s="196"/>
      <c r="J1895" s="202">
        <v>0</v>
      </c>
      <c r="K1895" s="202"/>
      <c r="L1895" s="203"/>
      <c r="M1895" s="204"/>
      <c r="N1895" s="199"/>
      <c r="O1895" s="201">
        <v>3</v>
      </c>
      <c r="P1895" s="223">
        <f>(F1895*30%)+(F1895*20%)+(F1895*20%)</f>
        <v>2132.878832810502</v>
      </c>
      <c r="Q1895" s="205">
        <f>F1895+H1895+K1895+N1895+P1895</f>
        <v>6605.248593968362</v>
      </c>
    </row>
    <row r="1896" spans="1:17" x14ac:dyDescent="0.25">
      <c r="A1896" s="207" t="s">
        <v>4754</v>
      </c>
      <c r="B1896" s="224">
        <v>30999006</v>
      </c>
      <c r="C1896" s="316" t="s">
        <v>3743</v>
      </c>
      <c r="D1896" s="317"/>
      <c r="E1896" s="317"/>
      <c r="F1896" s="317"/>
      <c r="G1896" s="317"/>
      <c r="H1896" s="317"/>
      <c r="I1896" s="317"/>
      <c r="J1896" s="317"/>
      <c r="K1896" s="317"/>
      <c r="L1896" s="317"/>
      <c r="M1896" s="317"/>
      <c r="N1896" s="317"/>
      <c r="O1896" s="317"/>
      <c r="P1896" s="317"/>
      <c r="Q1896" s="318"/>
    </row>
    <row r="1897" spans="1:17" ht="15" customHeight="1" x14ac:dyDescent="0.25">
      <c r="A1897" s="206"/>
      <c r="B1897" s="307" t="s">
        <v>4237</v>
      </c>
      <c r="C1897" s="308"/>
      <c r="D1897" s="308"/>
      <c r="E1897" s="308"/>
      <c r="F1897" s="308"/>
      <c r="G1897" s="308"/>
      <c r="H1897" s="308"/>
      <c r="I1897" s="308"/>
      <c r="J1897" s="308"/>
      <c r="K1897" s="308"/>
      <c r="L1897" s="308"/>
      <c r="M1897" s="308"/>
      <c r="N1897" s="308"/>
      <c r="O1897" s="308"/>
      <c r="P1897" s="308"/>
      <c r="Q1897" s="309"/>
    </row>
    <row r="1898" spans="1:17" ht="15" customHeight="1" x14ac:dyDescent="0.25">
      <c r="A1898" s="206"/>
      <c r="B1898" s="307" t="s">
        <v>4238</v>
      </c>
      <c r="C1898" s="308"/>
      <c r="D1898" s="308"/>
      <c r="E1898" s="308"/>
      <c r="F1898" s="308"/>
      <c r="G1898" s="308"/>
      <c r="H1898" s="308"/>
      <c r="I1898" s="308"/>
      <c r="J1898" s="308"/>
      <c r="K1898" s="308"/>
      <c r="L1898" s="308"/>
      <c r="M1898" s="308"/>
      <c r="N1898" s="308"/>
      <c r="O1898" s="308"/>
      <c r="P1898" s="308"/>
      <c r="Q1898" s="309"/>
    </row>
    <row r="1899" spans="1:17" ht="15" customHeight="1" x14ac:dyDescent="0.25">
      <c r="A1899" s="206"/>
      <c r="B1899" s="307" t="s">
        <v>4239</v>
      </c>
      <c r="C1899" s="308"/>
      <c r="D1899" s="308"/>
      <c r="E1899" s="308"/>
      <c r="F1899" s="308"/>
      <c r="G1899" s="308"/>
      <c r="H1899" s="308"/>
      <c r="I1899" s="308"/>
      <c r="J1899" s="308"/>
      <c r="K1899" s="308"/>
      <c r="L1899" s="308"/>
      <c r="M1899" s="308"/>
      <c r="N1899" s="308"/>
      <c r="O1899" s="308"/>
      <c r="P1899" s="308"/>
      <c r="Q1899" s="309"/>
    </row>
    <row r="1900" spans="1:17" ht="15" customHeight="1" x14ac:dyDescent="0.25">
      <c r="A1900" s="206"/>
      <c r="B1900" s="307" t="s">
        <v>4240</v>
      </c>
      <c r="C1900" s="308"/>
      <c r="D1900" s="308"/>
      <c r="E1900" s="308"/>
      <c r="F1900" s="308"/>
      <c r="G1900" s="308"/>
      <c r="H1900" s="308"/>
      <c r="I1900" s="308"/>
      <c r="J1900" s="308"/>
      <c r="K1900" s="308"/>
      <c r="L1900" s="308"/>
      <c r="M1900" s="308"/>
      <c r="N1900" s="308"/>
      <c r="O1900" s="308"/>
      <c r="P1900" s="308"/>
      <c r="Q1900" s="309"/>
    </row>
    <row r="1901" spans="1:17" x14ac:dyDescent="0.25">
      <c r="A1901" s="206"/>
      <c r="B1901" s="224">
        <v>31001009</v>
      </c>
      <c r="C1901" s="316" t="s">
        <v>3865</v>
      </c>
      <c r="D1901" s="317"/>
      <c r="E1901" s="317"/>
      <c r="F1901" s="317"/>
      <c r="G1901" s="317"/>
      <c r="H1901" s="317"/>
      <c r="I1901" s="317"/>
      <c r="J1901" s="317"/>
      <c r="K1901" s="317"/>
      <c r="L1901" s="317"/>
      <c r="M1901" s="317"/>
      <c r="N1901" s="317"/>
      <c r="O1901" s="317"/>
      <c r="P1901" s="317"/>
      <c r="Q1901" s="318"/>
    </row>
    <row r="1902" spans="1:17" ht="45" x14ac:dyDescent="0.25">
      <c r="A1902" s="206"/>
      <c r="B1902" s="196">
        <v>31001017</v>
      </c>
      <c r="C1902" s="197" t="s">
        <v>1499</v>
      </c>
      <c r="D1902" s="196" t="s">
        <v>3698</v>
      </c>
      <c r="E1902" s="198"/>
      <c r="F1902" s="199">
        <f>IF(D1902 &lt;&gt; "",VLOOKUP(D1902,'Parâmetro - Portes e Uco'!$A$13:$E$54,3,0),"")</f>
        <v>2259.6297059292551</v>
      </c>
      <c r="G1902" s="200">
        <v>6</v>
      </c>
      <c r="H1902" s="199">
        <f>VLOOKUP(G1902,'Parâmetro - Portes e Uco'!$B$19:$E$46,4,0)</f>
        <v>1425.4</v>
      </c>
      <c r="I1902" s="196"/>
      <c r="J1902" s="202">
        <v>0</v>
      </c>
      <c r="K1902" s="202"/>
      <c r="L1902" s="203"/>
      <c r="M1902" s="204"/>
      <c r="N1902" s="199"/>
      <c r="O1902" s="201">
        <v>2</v>
      </c>
      <c r="P1902" s="199">
        <f t="shared" ref="P1902:P1913" si="134">(F1902*30%)+(F1902*20%)</f>
        <v>1129.8148529646276</v>
      </c>
      <c r="Q1902" s="205">
        <f t="shared" ref="Q1902:Q1932" si="135">F1902+H1902+K1902+N1902+P1902</f>
        <v>4814.844558893883</v>
      </c>
    </row>
    <row r="1903" spans="1:17" ht="45" x14ac:dyDescent="0.25">
      <c r="A1903" s="207" t="s">
        <v>4754</v>
      </c>
      <c r="B1903" s="196">
        <v>31001025</v>
      </c>
      <c r="C1903" s="197" t="s">
        <v>1500</v>
      </c>
      <c r="D1903" s="196" t="s">
        <v>3693</v>
      </c>
      <c r="E1903" s="198"/>
      <c r="F1903" s="199">
        <f>IF(D1903 &lt;&gt; "",VLOOKUP(D1903,'Parâmetro - Portes e Uco'!$A$13:$E$54,3,0),"")</f>
        <v>1435.3515705876223</v>
      </c>
      <c r="G1903" s="200">
        <v>5</v>
      </c>
      <c r="H1903" s="199">
        <f>VLOOKUP(G1903,'Parâmetro - Portes e Uco'!$B$19:$E$46,4,0)</f>
        <v>1021.47</v>
      </c>
      <c r="I1903" s="196"/>
      <c r="J1903" s="202">
        <v>0</v>
      </c>
      <c r="K1903" s="202"/>
      <c r="L1903" s="203"/>
      <c r="M1903" s="204"/>
      <c r="N1903" s="199"/>
      <c r="O1903" s="201">
        <v>2</v>
      </c>
      <c r="P1903" s="199">
        <f t="shared" si="134"/>
        <v>717.67578529381115</v>
      </c>
      <c r="Q1903" s="205">
        <f t="shared" si="135"/>
        <v>3174.4973558814336</v>
      </c>
    </row>
    <row r="1904" spans="1:17" ht="30" x14ac:dyDescent="0.25">
      <c r="A1904" s="207" t="s">
        <v>4754</v>
      </c>
      <c r="B1904" s="196">
        <v>31001033</v>
      </c>
      <c r="C1904" s="197" t="s">
        <v>1501</v>
      </c>
      <c r="D1904" s="196" t="s">
        <v>3698</v>
      </c>
      <c r="E1904" s="198"/>
      <c r="F1904" s="199">
        <f>IF(D1904 &lt;&gt; "",VLOOKUP(D1904,'Parâmetro - Portes e Uco'!$A$13:$E$54,3,0),"")</f>
        <v>2259.6297059292551</v>
      </c>
      <c r="G1904" s="200">
        <v>7</v>
      </c>
      <c r="H1904" s="199">
        <f>VLOOKUP(G1904,'Parâmetro - Portes e Uco'!$B$19:$E$46,4,0)</f>
        <v>2028.04</v>
      </c>
      <c r="I1904" s="196"/>
      <c r="J1904" s="202">
        <v>0</v>
      </c>
      <c r="K1904" s="202"/>
      <c r="L1904" s="203"/>
      <c r="M1904" s="204"/>
      <c r="N1904" s="199"/>
      <c r="O1904" s="201">
        <v>2</v>
      </c>
      <c r="P1904" s="199">
        <f t="shared" si="134"/>
        <v>1129.8148529646276</v>
      </c>
      <c r="Q1904" s="205">
        <f t="shared" si="135"/>
        <v>5417.4845588938824</v>
      </c>
    </row>
    <row r="1905" spans="1:17" ht="30" x14ac:dyDescent="0.25">
      <c r="A1905" s="207" t="s">
        <v>4754</v>
      </c>
      <c r="B1905" s="196">
        <v>31001041</v>
      </c>
      <c r="C1905" s="197" t="s">
        <v>1503</v>
      </c>
      <c r="D1905" s="196" t="s">
        <v>3693</v>
      </c>
      <c r="E1905" s="198"/>
      <c r="F1905" s="199">
        <f>IF(D1905 &lt;&gt; "",VLOOKUP(D1905,'Parâmetro - Portes e Uco'!$A$13:$E$54,3,0),"")</f>
        <v>1435.3515705876223</v>
      </c>
      <c r="G1905" s="200">
        <v>7</v>
      </c>
      <c r="H1905" s="199">
        <f>VLOOKUP(G1905,'Parâmetro - Portes e Uco'!$B$19:$E$46,4,0)</f>
        <v>2028.04</v>
      </c>
      <c r="I1905" s="196"/>
      <c r="J1905" s="202">
        <v>0</v>
      </c>
      <c r="K1905" s="202"/>
      <c r="L1905" s="203"/>
      <c r="M1905" s="204"/>
      <c r="N1905" s="199"/>
      <c r="O1905" s="201">
        <v>2</v>
      </c>
      <c r="P1905" s="199">
        <f t="shared" si="134"/>
        <v>717.67578529381115</v>
      </c>
      <c r="Q1905" s="205">
        <f t="shared" si="135"/>
        <v>4181.0673558814333</v>
      </c>
    </row>
    <row r="1906" spans="1:17" ht="30" x14ac:dyDescent="0.25">
      <c r="A1906" s="207" t="s">
        <v>4754</v>
      </c>
      <c r="B1906" s="196">
        <v>31001050</v>
      </c>
      <c r="C1906" s="197" t="s">
        <v>1504</v>
      </c>
      <c r="D1906" s="196" t="s">
        <v>3693</v>
      </c>
      <c r="E1906" s="198"/>
      <c r="F1906" s="199">
        <f>IF(D1906 &lt;&gt; "",VLOOKUP(D1906,'Parâmetro - Portes e Uco'!$A$13:$E$54,3,0),"")</f>
        <v>1435.3515705876223</v>
      </c>
      <c r="G1906" s="200">
        <v>7</v>
      </c>
      <c r="H1906" s="199">
        <f>VLOOKUP(G1906,'Parâmetro - Portes e Uco'!$B$19:$E$46,4,0)</f>
        <v>2028.04</v>
      </c>
      <c r="I1906" s="196"/>
      <c r="J1906" s="202">
        <v>0</v>
      </c>
      <c r="K1906" s="202"/>
      <c r="L1906" s="203"/>
      <c r="M1906" s="204"/>
      <c r="N1906" s="199"/>
      <c r="O1906" s="201">
        <v>2</v>
      </c>
      <c r="P1906" s="199">
        <f t="shared" si="134"/>
        <v>717.67578529381115</v>
      </c>
      <c r="Q1906" s="205">
        <f t="shared" si="135"/>
        <v>4181.0673558814333</v>
      </c>
    </row>
    <row r="1907" spans="1:17" ht="30" x14ac:dyDescent="0.25">
      <c r="A1907" s="207" t="s">
        <v>4754</v>
      </c>
      <c r="B1907" s="196">
        <v>31001068</v>
      </c>
      <c r="C1907" s="197" t="s">
        <v>1506</v>
      </c>
      <c r="D1907" s="196" t="s">
        <v>3702</v>
      </c>
      <c r="E1907" s="198"/>
      <c r="F1907" s="199">
        <f>IF(D1907 &lt;&gt; "",VLOOKUP(D1907,'Parâmetro - Portes e Uco'!$A$13:$E$54,3,0),"")</f>
        <v>2768.286315908254</v>
      </c>
      <c r="G1907" s="200">
        <v>5</v>
      </c>
      <c r="H1907" s="199">
        <f>VLOOKUP(G1907,'Parâmetro - Portes e Uco'!$B$19:$E$46,4,0)</f>
        <v>1021.47</v>
      </c>
      <c r="I1907" s="196"/>
      <c r="J1907" s="202">
        <v>0</v>
      </c>
      <c r="K1907" s="202"/>
      <c r="L1907" s="203"/>
      <c r="M1907" s="204"/>
      <c r="N1907" s="199"/>
      <c r="O1907" s="201">
        <v>2</v>
      </c>
      <c r="P1907" s="199">
        <f t="shared" si="134"/>
        <v>1384.143157954127</v>
      </c>
      <c r="Q1907" s="205">
        <f t="shared" si="135"/>
        <v>5173.8994738623805</v>
      </c>
    </row>
    <row r="1908" spans="1:17" ht="30" x14ac:dyDescent="0.25">
      <c r="A1908" s="207" t="s">
        <v>4754</v>
      </c>
      <c r="B1908" s="196">
        <v>31001076</v>
      </c>
      <c r="C1908" s="197" t="s">
        <v>1507</v>
      </c>
      <c r="D1908" s="196" t="s">
        <v>3698</v>
      </c>
      <c r="E1908" s="198"/>
      <c r="F1908" s="199">
        <f>IF(D1908 &lt;&gt; "",VLOOKUP(D1908,'Parâmetro - Portes e Uco'!$A$13:$E$54,3,0),"")</f>
        <v>2259.6297059292551</v>
      </c>
      <c r="G1908" s="200">
        <v>5</v>
      </c>
      <c r="H1908" s="199">
        <f>VLOOKUP(G1908,'Parâmetro - Portes e Uco'!$B$19:$E$46,4,0)</f>
        <v>1021.47</v>
      </c>
      <c r="I1908" s="196"/>
      <c r="J1908" s="202">
        <v>0</v>
      </c>
      <c r="K1908" s="202"/>
      <c r="L1908" s="203"/>
      <c r="M1908" s="204"/>
      <c r="N1908" s="199"/>
      <c r="O1908" s="201">
        <v>2</v>
      </c>
      <c r="P1908" s="199">
        <f t="shared" si="134"/>
        <v>1129.8148529646276</v>
      </c>
      <c r="Q1908" s="205">
        <f t="shared" si="135"/>
        <v>4410.9145588938827</v>
      </c>
    </row>
    <row r="1909" spans="1:17" ht="45" x14ac:dyDescent="0.25">
      <c r="A1909" s="207" t="s">
        <v>4754</v>
      </c>
      <c r="B1909" s="196">
        <v>31001084</v>
      </c>
      <c r="C1909" s="197" t="s">
        <v>1512</v>
      </c>
      <c r="D1909" s="196" t="s">
        <v>3693</v>
      </c>
      <c r="E1909" s="198"/>
      <c r="F1909" s="199">
        <f>IF(D1909 &lt;&gt; "",VLOOKUP(D1909,'Parâmetro - Portes e Uco'!$A$13:$E$54,3,0),"")</f>
        <v>1435.3515705876223</v>
      </c>
      <c r="G1909" s="200">
        <v>6</v>
      </c>
      <c r="H1909" s="199">
        <f>VLOOKUP(G1909,'Parâmetro - Portes e Uco'!$B$19:$E$46,4,0)</f>
        <v>1425.4</v>
      </c>
      <c r="I1909" s="196"/>
      <c r="J1909" s="202">
        <v>0</v>
      </c>
      <c r="K1909" s="202"/>
      <c r="L1909" s="203"/>
      <c r="M1909" s="204"/>
      <c r="N1909" s="199"/>
      <c r="O1909" s="201">
        <v>2</v>
      </c>
      <c r="P1909" s="199">
        <f t="shared" si="134"/>
        <v>717.67578529381115</v>
      </c>
      <c r="Q1909" s="205">
        <f t="shared" si="135"/>
        <v>3578.4273558814334</v>
      </c>
    </row>
    <row r="1910" spans="1:17" ht="45" x14ac:dyDescent="0.25">
      <c r="A1910" s="207" t="s">
        <v>4754</v>
      </c>
      <c r="B1910" s="196">
        <v>31001092</v>
      </c>
      <c r="C1910" s="197" t="s">
        <v>1513</v>
      </c>
      <c r="D1910" s="196" t="s">
        <v>3698</v>
      </c>
      <c r="E1910" s="198"/>
      <c r="F1910" s="199">
        <f>IF(D1910 &lt;&gt; "",VLOOKUP(D1910,'Parâmetro - Portes e Uco'!$A$13:$E$54,3,0),"")</f>
        <v>2259.6297059292551</v>
      </c>
      <c r="G1910" s="200">
        <v>7</v>
      </c>
      <c r="H1910" s="199">
        <f>VLOOKUP(G1910,'Parâmetro - Portes e Uco'!$B$19:$E$46,4,0)</f>
        <v>2028.04</v>
      </c>
      <c r="I1910" s="196"/>
      <c r="J1910" s="202">
        <v>0</v>
      </c>
      <c r="K1910" s="202"/>
      <c r="L1910" s="203"/>
      <c r="M1910" s="204"/>
      <c r="N1910" s="199"/>
      <c r="O1910" s="201">
        <v>2</v>
      </c>
      <c r="P1910" s="199">
        <f t="shared" si="134"/>
        <v>1129.8148529646276</v>
      </c>
      <c r="Q1910" s="205">
        <f t="shared" si="135"/>
        <v>5417.4845588938824</v>
      </c>
    </row>
    <row r="1911" spans="1:17" ht="45" x14ac:dyDescent="0.25">
      <c r="A1911" s="207" t="s">
        <v>4754</v>
      </c>
      <c r="B1911" s="196">
        <v>31001106</v>
      </c>
      <c r="C1911" s="197" t="s">
        <v>1514</v>
      </c>
      <c r="D1911" s="196" t="s">
        <v>3694</v>
      </c>
      <c r="E1911" s="198"/>
      <c r="F1911" s="199">
        <f>IF(D1911 &lt;&gt; "",VLOOKUP(D1911,'Parâmetro - Portes e Uco'!$A$13:$E$54,3,0),"")</f>
        <v>1324.5505130037554</v>
      </c>
      <c r="G1911" s="200">
        <v>5</v>
      </c>
      <c r="H1911" s="199">
        <f>VLOOKUP(G1911,'Parâmetro - Portes e Uco'!$B$19:$E$46,4,0)</f>
        <v>1021.47</v>
      </c>
      <c r="I1911" s="196"/>
      <c r="J1911" s="202">
        <v>0</v>
      </c>
      <c r="K1911" s="202"/>
      <c r="L1911" s="203"/>
      <c r="M1911" s="204"/>
      <c r="N1911" s="199"/>
      <c r="O1911" s="201">
        <v>2</v>
      </c>
      <c r="P1911" s="199">
        <f t="shared" si="134"/>
        <v>662.27525650187772</v>
      </c>
      <c r="Q1911" s="205">
        <f t="shared" si="135"/>
        <v>3008.2957695056334</v>
      </c>
    </row>
    <row r="1912" spans="1:17" ht="45" x14ac:dyDescent="0.25">
      <c r="A1912" s="207" t="s">
        <v>4754</v>
      </c>
      <c r="B1912" s="196">
        <v>31001114</v>
      </c>
      <c r="C1912" s="197" t="s">
        <v>1515</v>
      </c>
      <c r="D1912" s="196" t="s">
        <v>3693</v>
      </c>
      <c r="E1912" s="198"/>
      <c r="F1912" s="199">
        <f>IF(D1912 &lt;&gt; "",VLOOKUP(D1912,'Parâmetro - Portes e Uco'!$A$13:$E$54,3,0),"")</f>
        <v>1435.3515705876223</v>
      </c>
      <c r="G1912" s="200">
        <v>6</v>
      </c>
      <c r="H1912" s="199">
        <f>VLOOKUP(G1912,'Parâmetro - Portes e Uco'!$B$19:$E$46,4,0)</f>
        <v>1425.4</v>
      </c>
      <c r="I1912" s="196"/>
      <c r="J1912" s="202">
        <v>0</v>
      </c>
      <c r="K1912" s="202"/>
      <c r="L1912" s="203"/>
      <c r="M1912" s="204"/>
      <c r="N1912" s="199"/>
      <c r="O1912" s="201">
        <v>2</v>
      </c>
      <c r="P1912" s="199">
        <f t="shared" si="134"/>
        <v>717.67578529381115</v>
      </c>
      <c r="Q1912" s="205">
        <f t="shared" si="135"/>
        <v>3578.4273558814334</v>
      </c>
    </row>
    <row r="1913" spans="1:17" ht="45" x14ac:dyDescent="0.25">
      <c r="A1913" s="207" t="s">
        <v>4754</v>
      </c>
      <c r="B1913" s="196">
        <v>31001149</v>
      </c>
      <c r="C1913" s="197" t="s">
        <v>1520</v>
      </c>
      <c r="D1913" s="196" t="s">
        <v>3694</v>
      </c>
      <c r="E1913" s="198"/>
      <c r="F1913" s="199">
        <f>IF(D1913 &lt;&gt; "",VLOOKUP(D1913,'Parâmetro - Portes e Uco'!$A$13:$E$54,3,0),"")</f>
        <v>1324.5505130037554</v>
      </c>
      <c r="G1913" s="200">
        <v>6</v>
      </c>
      <c r="H1913" s="199">
        <f>VLOOKUP(G1913,'Parâmetro - Portes e Uco'!$B$19:$E$46,4,0)</f>
        <v>1425.4</v>
      </c>
      <c r="I1913" s="196"/>
      <c r="J1913" s="202">
        <v>0</v>
      </c>
      <c r="K1913" s="202"/>
      <c r="L1913" s="203"/>
      <c r="M1913" s="204"/>
      <c r="N1913" s="199"/>
      <c r="O1913" s="201">
        <v>2</v>
      </c>
      <c r="P1913" s="199">
        <f t="shared" si="134"/>
        <v>662.27525650187772</v>
      </c>
      <c r="Q1913" s="205">
        <f t="shared" si="135"/>
        <v>3412.2257695056333</v>
      </c>
    </row>
    <row r="1914" spans="1:17" ht="60" x14ac:dyDescent="0.25">
      <c r="A1914" s="207" t="s">
        <v>4754</v>
      </c>
      <c r="B1914" s="196">
        <v>31001157</v>
      </c>
      <c r="C1914" s="197" t="s">
        <v>1522</v>
      </c>
      <c r="D1914" s="196" t="s">
        <v>3698</v>
      </c>
      <c r="E1914" s="198"/>
      <c r="F1914" s="199">
        <f>IF(D1914 &lt;&gt; "",VLOOKUP(D1914,'Parâmetro - Portes e Uco'!$A$13:$E$54,3,0),"")</f>
        <v>2259.6297059292551</v>
      </c>
      <c r="G1914" s="200">
        <v>7</v>
      </c>
      <c r="H1914" s="199">
        <f>VLOOKUP(G1914,'Parâmetro - Portes e Uco'!$B$19:$E$46,4,0)</f>
        <v>2028.04</v>
      </c>
      <c r="I1914" s="196"/>
      <c r="J1914" s="202">
        <v>0</v>
      </c>
      <c r="K1914" s="202"/>
      <c r="L1914" s="203"/>
      <c r="M1914" s="204"/>
      <c r="N1914" s="199"/>
      <c r="O1914" s="201">
        <v>3</v>
      </c>
      <c r="P1914" s="223">
        <f>(F1914*30%)+(F1914*20%)+(F1914*20%)</f>
        <v>1581.7407941504787</v>
      </c>
      <c r="Q1914" s="205">
        <f t="shared" si="135"/>
        <v>5869.4105000797335</v>
      </c>
    </row>
    <row r="1915" spans="1:17" ht="30" x14ac:dyDescent="0.25">
      <c r="A1915" s="207" t="s">
        <v>4754</v>
      </c>
      <c r="B1915" s="196">
        <v>31001165</v>
      </c>
      <c r="C1915" s="197" t="s">
        <v>1523</v>
      </c>
      <c r="D1915" s="196" t="s">
        <v>3702</v>
      </c>
      <c r="E1915" s="198"/>
      <c r="F1915" s="199">
        <f>IF(D1915 &lt;&gt; "",VLOOKUP(D1915,'Parâmetro - Portes e Uco'!$A$13:$E$54,3,0),"")</f>
        <v>2768.286315908254</v>
      </c>
      <c r="G1915" s="200">
        <v>6</v>
      </c>
      <c r="H1915" s="199">
        <f>VLOOKUP(G1915,'Parâmetro - Portes e Uco'!$B$19:$E$46,4,0)</f>
        <v>1425.4</v>
      </c>
      <c r="I1915" s="196"/>
      <c r="J1915" s="202">
        <v>0</v>
      </c>
      <c r="K1915" s="202"/>
      <c r="L1915" s="203"/>
      <c r="M1915" s="204"/>
      <c r="N1915" s="199"/>
      <c r="O1915" s="201">
        <v>2</v>
      </c>
      <c r="P1915" s="199">
        <f>(F1915*30%)+(F1915*20%)</f>
        <v>1384.143157954127</v>
      </c>
      <c r="Q1915" s="205">
        <f t="shared" si="135"/>
        <v>5577.8294738623808</v>
      </c>
    </row>
    <row r="1916" spans="1:17" ht="30" x14ac:dyDescent="0.25">
      <c r="A1916" s="207" t="s">
        <v>4754</v>
      </c>
      <c r="B1916" s="196">
        <v>31001173</v>
      </c>
      <c r="C1916" s="197" t="s">
        <v>1526</v>
      </c>
      <c r="D1916" s="196" t="s">
        <v>3688</v>
      </c>
      <c r="E1916" s="198"/>
      <c r="F1916" s="199">
        <f>IF(D1916 &lt;&gt; "",VLOOKUP(D1916,'Parâmetro - Portes e Uco'!$A$13:$E$54,3,0),"")</f>
        <v>1024.0627906281875</v>
      </c>
      <c r="G1916" s="200">
        <v>5</v>
      </c>
      <c r="H1916" s="199">
        <f>VLOOKUP(G1916,'Parâmetro - Portes e Uco'!$B$19:$E$46,4,0)</f>
        <v>1021.47</v>
      </c>
      <c r="I1916" s="196"/>
      <c r="J1916" s="202">
        <v>0</v>
      </c>
      <c r="K1916" s="202"/>
      <c r="L1916" s="203"/>
      <c r="M1916" s="204"/>
      <c r="N1916" s="199"/>
      <c r="O1916" s="201">
        <v>2</v>
      </c>
      <c r="P1916" s="199">
        <f>(F1916*30%)+(F1916*20%)</f>
        <v>512.03139531409374</v>
      </c>
      <c r="Q1916" s="205">
        <f t="shared" si="135"/>
        <v>2557.5641859422813</v>
      </c>
    </row>
    <row r="1917" spans="1:17" ht="45" x14ac:dyDescent="0.25">
      <c r="A1917" s="207" t="s">
        <v>4754</v>
      </c>
      <c r="B1917" s="196">
        <v>31001181</v>
      </c>
      <c r="C1917" s="197" t="s">
        <v>1524</v>
      </c>
      <c r="D1917" s="196" t="s">
        <v>3687</v>
      </c>
      <c r="E1917" s="198"/>
      <c r="F1917" s="199">
        <f>IF(D1917 &lt;&gt; "",VLOOKUP(D1917,'Parâmetro - Portes e Uco'!$A$13:$E$54,3,0),"")</f>
        <v>1119.7564107354196</v>
      </c>
      <c r="G1917" s="200">
        <v>5</v>
      </c>
      <c r="H1917" s="199">
        <f>VLOOKUP(G1917,'Parâmetro - Portes e Uco'!$B$19:$E$46,4,0)</f>
        <v>1021.47</v>
      </c>
      <c r="I1917" s="196"/>
      <c r="J1917" s="202">
        <v>0</v>
      </c>
      <c r="K1917" s="202"/>
      <c r="L1917" s="203"/>
      <c r="M1917" s="204"/>
      <c r="N1917" s="199"/>
      <c r="O1917" s="201">
        <v>2</v>
      </c>
      <c r="P1917" s="199">
        <f>(F1917*30%)+(F1917*20%)</f>
        <v>559.87820536770982</v>
      </c>
      <c r="Q1917" s="205">
        <f t="shared" si="135"/>
        <v>2701.104616103129</v>
      </c>
    </row>
    <row r="1918" spans="1:17" x14ac:dyDescent="0.25">
      <c r="A1918" s="207" t="s">
        <v>4754</v>
      </c>
      <c r="B1918" s="196">
        <v>31001190</v>
      </c>
      <c r="C1918" s="197" t="s">
        <v>1529</v>
      </c>
      <c r="D1918" s="196" t="s">
        <v>3683</v>
      </c>
      <c r="E1918" s="198"/>
      <c r="F1918" s="199">
        <f>IF(D1918 &lt;&gt; "",VLOOKUP(D1918,'Parâmetro - Portes e Uco'!$A$13:$E$54,3,0),"")</f>
        <v>908.21273779689443</v>
      </c>
      <c r="G1918" s="200">
        <v>3</v>
      </c>
      <c r="H1918" s="199">
        <f>VLOOKUP(G1918,'Parâmetro - Portes e Uco'!$B$19:$E$46,4,0)</f>
        <v>446.65</v>
      </c>
      <c r="I1918" s="196"/>
      <c r="J1918" s="202">
        <v>0</v>
      </c>
      <c r="K1918" s="202"/>
      <c r="L1918" s="203"/>
      <c r="M1918" s="204"/>
      <c r="N1918" s="199"/>
      <c r="O1918" s="201">
        <v>2</v>
      </c>
      <c r="P1918" s="199">
        <f>(F1918*30%)+(F1918*20%)</f>
        <v>454.10636889844722</v>
      </c>
      <c r="Q1918" s="205">
        <f t="shared" si="135"/>
        <v>1808.9691066953417</v>
      </c>
    </row>
    <row r="1919" spans="1:17" x14ac:dyDescent="0.25">
      <c r="A1919" s="207" t="s">
        <v>4754</v>
      </c>
      <c r="B1919" s="196">
        <v>31001203</v>
      </c>
      <c r="C1919" s="197" t="s">
        <v>1508</v>
      </c>
      <c r="D1919" s="196" t="s">
        <v>3694</v>
      </c>
      <c r="E1919" s="198"/>
      <c r="F1919" s="199">
        <f>IF(D1919 &lt;&gt; "",VLOOKUP(D1919,'Parâmetro - Portes e Uco'!$A$13:$E$54,3,0),"")</f>
        <v>1324.5505130037554</v>
      </c>
      <c r="G1919" s="200">
        <v>4</v>
      </c>
      <c r="H1919" s="199">
        <f>VLOOKUP(G1919,'Parâmetro - Portes e Uco'!$B$19:$E$46,4,0)</f>
        <v>660.37</v>
      </c>
      <c r="I1919" s="196"/>
      <c r="J1919" s="202">
        <v>0</v>
      </c>
      <c r="K1919" s="202"/>
      <c r="L1919" s="203"/>
      <c r="M1919" s="204"/>
      <c r="N1919" s="199"/>
      <c r="O1919" s="201">
        <v>1</v>
      </c>
      <c r="P1919" s="199">
        <f>F1919*30%</f>
        <v>397.36515390112663</v>
      </c>
      <c r="Q1919" s="205">
        <f t="shared" si="135"/>
        <v>2382.285666904882</v>
      </c>
    </row>
    <row r="1920" spans="1:17" x14ac:dyDescent="0.25">
      <c r="A1920" s="207" t="s">
        <v>4754</v>
      </c>
      <c r="B1920" s="196">
        <v>31001211</v>
      </c>
      <c r="C1920" s="197" t="s">
        <v>1509</v>
      </c>
      <c r="D1920" s="196" t="s">
        <v>3694</v>
      </c>
      <c r="E1920" s="198"/>
      <c r="F1920" s="199">
        <f>IF(D1920 &lt;&gt; "",VLOOKUP(D1920,'Parâmetro - Portes e Uco'!$A$13:$E$54,3,0),"")</f>
        <v>1324.5505130037554</v>
      </c>
      <c r="G1920" s="200">
        <v>4</v>
      </c>
      <c r="H1920" s="199">
        <f>VLOOKUP(G1920,'Parâmetro - Portes e Uco'!$B$19:$E$46,4,0)</f>
        <v>660.37</v>
      </c>
      <c r="I1920" s="196"/>
      <c r="J1920" s="202">
        <v>0</v>
      </c>
      <c r="K1920" s="202"/>
      <c r="L1920" s="203"/>
      <c r="M1920" s="204"/>
      <c r="N1920" s="199"/>
      <c r="O1920" s="201">
        <v>2</v>
      </c>
      <c r="P1920" s="199">
        <f t="shared" ref="P1920:P1932" si="136">(F1920*30%)+(F1920*20%)</f>
        <v>662.27525650187772</v>
      </c>
      <c r="Q1920" s="205">
        <f t="shared" si="135"/>
        <v>2647.1957695056331</v>
      </c>
    </row>
    <row r="1921" spans="1:17" x14ac:dyDescent="0.25">
      <c r="A1921" s="207" t="s">
        <v>4754</v>
      </c>
      <c r="B1921" s="196">
        <v>31001220</v>
      </c>
      <c r="C1921" s="197" t="s">
        <v>1511</v>
      </c>
      <c r="D1921" s="196" t="s">
        <v>3687</v>
      </c>
      <c r="E1921" s="198"/>
      <c r="F1921" s="199">
        <f>IF(D1921 &lt;&gt; "",VLOOKUP(D1921,'Parâmetro - Portes e Uco'!$A$13:$E$54,3,0),"")</f>
        <v>1119.7564107354196</v>
      </c>
      <c r="G1921" s="200">
        <v>4</v>
      </c>
      <c r="H1921" s="199">
        <f>VLOOKUP(G1921,'Parâmetro - Portes e Uco'!$B$19:$E$46,4,0)</f>
        <v>660.37</v>
      </c>
      <c r="I1921" s="196"/>
      <c r="J1921" s="202">
        <v>0</v>
      </c>
      <c r="K1921" s="202"/>
      <c r="L1921" s="203"/>
      <c r="M1921" s="204"/>
      <c r="N1921" s="199"/>
      <c r="O1921" s="201">
        <v>2</v>
      </c>
      <c r="P1921" s="199">
        <f t="shared" si="136"/>
        <v>559.87820536770982</v>
      </c>
      <c r="Q1921" s="205">
        <f t="shared" si="135"/>
        <v>2340.0046161031296</v>
      </c>
    </row>
    <row r="1922" spans="1:17" ht="30" x14ac:dyDescent="0.25">
      <c r="A1922" s="207" t="s">
        <v>4754</v>
      </c>
      <c r="B1922" s="196">
        <v>31001238</v>
      </c>
      <c r="C1922" s="197" t="s">
        <v>1527</v>
      </c>
      <c r="D1922" s="196" t="s">
        <v>3694</v>
      </c>
      <c r="E1922" s="198"/>
      <c r="F1922" s="199">
        <f>IF(D1922 &lt;&gt; "",VLOOKUP(D1922,'Parâmetro - Portes e Uco'!$A$13:$E$54,3,0),"")</f>
        <v>1324.5505130037554</v>
      </c>
      <c r="G1922" s="200">
        <v>4</v>
      </c>
      <c r="H1922" s="199">
        <f>VLOOKUP(G1922,'Parâmetro - Portes e Uco'!$B$19:$E$46,4,0)</f>
        <v>660.37</v>
      </c>
      <c r="I1922" s="196"/>
      <c r="J1922" s="202">
        <v>0</v>
      </c>
      <c r="K1922" s="202"/>
      <c r="L1922" s="203"/>
      <c r="M1922" s="204"/>
      <c r="N1922" s="199"/>
      <c r="O1922" s="201">
        <v>2</v>
      </c>
      <c r="P1922" s="199">
        <f t="shared" si="136"/>
        <v>662.27525650187772</v>
      </c>
      <c r="Q1922" s="205">
        <f t="shared" si="135"/>
        <v>2647.1957695056331</v>
      </c>
    </row>
    <row r="1923" spans="1:17" ht="45" x14ac:dyDescent="0.25">
      <c r="A1923" s="207" t="s">
        <v>4754</v>
      </c>
      <c r="B1923" s="196">
        <v>31001246</v>
      </c>
      <c r="C1923" s="197" t="s">
        <v>1528</v>
      </c>
      <c r="D1923" s="196" t="s">
        <v>3694</v>
      </c>
      <c r="E1923" s="198"/>
      <c r="F1923" s="199">
        <f>IF(D1923 &lt;&gt; "",VLOOKUP(D1923,'Parâmetro - Portes e Uco'!$A$13:$E$54,3,0),"")</f>
        <v>1324.5505130037554</v>
      </c>
      <c r="G1923" s="200">
        <v>4</v>
      </c>
      <c r="H1923" s="199">
        <f>VLOOKUP(G1923,'Parâmetro - Portes e Uco'!$B$19:$E$46,4,0)</f>
        <v>660.37</v>
      </c>
      <c r="I1923" s="196"/>
      <c r="J1923" s="202">
        <v>0</v>
      </c>
      <c r="K1923" s="202"/>
      <c r="L1923" s="203"/>
      <c r="M1923" s="204"/>
      <c r="N1923" s="199"/>
      <c r="O1923" s="201">
        <v>2</v>
      </c>
      <c r="P1923" s="199">
        <f t="shared" si="136"/>
        <v>662.27525650187772</v>
      </c>
      <c r="Q1923" s="205">
        <f t="shared" si="135"/>
        <v>2647.1957695056331</v>
      </c>
    </row>
    <row r="1924" spans="1:17" ht="45" x14ac:dyDescent="0.25">
      <c r="A1924" s="207" t="s">
        <v>4754</v>
      </c>
      <c r="B1924" s="196">
        <v>31001254</v>
      </c>
      <c r="C1924" s="197" t="s">
        <v>1505</v>
      </c>
      <c r="D1924" s="196" t="s">
        <v>3704</v>
      </c>
      <c r="E1924" s="198"/>
      <c r="F1924" s="199">
        <f>IF(D1924 &lt;&gt; "",VLOOKUP(D1924,'Parâmetro - Portes e Uco'!$A$13:$E$54,3,0),"")</f>
        <v>2101.818943247938</v>
      </c>
      <c r="G1924" s="200">
        <v>7</v>
      </c>
      <c r="H1924" s="199">
        <f>VLOOKUP(G1924,'Parâmetro - Portes e Uco'!$B$19:$E$46,4,0)</f>
        <v>2028.04</v>
      </c>
      <c r="I1924" s="196"/>
      <c r="J1924" s="202">
        <v>0</v>
      </c>
      <c r="K1924" s="202"/>
      <c r="L1924" s="203"/>
      <c r="M1924" s="204"/>
      <c r="N1924" s="199"/>
      <c r="O1924" s="201">
        <v>2</v>
      </c>
      <c r="P1924" s="199">
        <f t="shared" si="136"/>
        <v>1050.909471623969</v>
      </c>
      <c r="Q1924" s="205">
        <f t="shared" si="135"/>
        <v>5180.7684148719072</v>
      </c>
    </row>
    <row r="1925" spans="1:17" ht="45" x14ac:dyDescent="0.25">
      <c r="A1925" s="207" t="s">
        <v>4754</v>
      </c>
      <c r="B1925" s="196">
        <v>31001262</v>
      </c>
      <c r="C1925" s="197" t="s">
        <v>1518</v>
      </c>
      <c r="D1925" s="196" t="s">
        <v>3687</v>
      </c>
      <c r="E1925" s="198"/>
      <c r="F1925" s="199">
        <f>IF(D1925 &lt;&gt; "",VLOOKUP(D1925,'Parâmetro - Portes e Uco'!$A$13:$E$54,3,0),"")</f>
        <v>1119.7564107354196</v>
      </c>
      <c r="G1925" s="200">
        <v>5</v>
      </c>
      <c r="H1925" s="199">
        <f>VLOOKUP(G1925,'Parâmetro - Portes e Uco'!$B$19:$E$46,4,0)</f>
        <v>1021.47</v>
      </c>
      <c r="I1925" s="196"/>
      <c r="J1925" s="202">
        <v>0</v>
      </c>
      <c r="K1925" s="202"/>
      <c r="L1925" s="203"/>
      <c r="M1925" s="204"/>
      <c r="N1925" s="199"/>
      <c r="O1925" s="201">
        <v>2</v>
      </c>
      <c r="P1925" s="199">
        <f t="shared" si="136"/>
        <v>559.87820536770982</v>
      </c>
      <c r="Q1925" s="205">
        <f t="shared" si="135"/>
        <v>2701.104616103129</v>
      </c>
    </row>
    <row r="1926" spans="1:17" ht="60" x14ac:dyDescent="0.25">
      <c r="A1926" s="207" t="s">
        <v>4754</v>
      </c>
      <c r="B1926" s="196">
        <v>31001270</v>
      </c>
      <c r="C1926" s="197" t="s">
        <v>1516</v>
      </c>
      <c r="D1926" s="196" t="s">
        <v>3681</v>
      </c>
      <c r="E1926" s="198"/>
      <c r="F1926" s="199">
        <f>IF(D1926 &lt;&gt; "",VLOOKUP(D1926,'Parâmetro - Portes e Uco'!$A$13:$E$54,3,0),"")</f>
        <v>4119.7032840406137</v>
      </c>
      <c r="G1926" s="200">
        <v>7</v>
      </c>
      <c r="H1926" s="199">
        <f>VLOOKUP(G1926,'Parâmetro - Portes e Uco'!$B$19:$E$46,4,0)</f>
        <v>2028.04</v>
      </c>
      <c r="I1926" s="196"/>
      <c r="J1926" s="202">
        <v>0</v>
      </c>
      <c r="K1926" s="202"/>
      <c r="L1926" s="203"/>
      <c r="M1926" s="204"/>
      <c r="N1926" s="199"/>
      <c r="O1926" s="201">
        <v>2</v>
      </c>
      <c r="P1926" s="199">
        <f t="shared" si="136"/>
        <v>2059.8516420203068</v>
      </c>
      <c r="Q1926" s="205">
        <f t="shared" si="135"/>
        <v>8207.5949260609195</v>
      </c>
    </row>
    <row r="1927" spans="1:17" ht="45" x14ac:dyDescent="0.25">
      <c r="A1927" s="207" t="s">
        <v>4754</v>
      </c>
      <c r="B1927" s="196">
        <v>31001289</v>
      </c>
      <c r="C1927" s="197" t="s">
        <v>1517</v>
      </c>
      <c r="D1927" s="196" t="s">
        <v>3681</v>
      </c>
      <c r="E1927" s="198"/>
      <c r="F1927" s="199">
        <f>IF(D1927 &lt;&gt; "",VLOOKUP(D1927,'Parâmetro - Portes e Uco'!$A$13:$E$54,3,0),"")</f>
        <v>4119.7032840406137</v>
      </c>
      <c r="G1927" s="200">
        <v>7</v>
      </c>
      <c r="H1927" s="199">
        <f>VLOOKUP(G1927,'Parâmetro - Portes e Uco'!$B$19:$E$46,4,0)</f>
        <v>2028.04</v>
      </c>
      <c r="I1927" s="196"/>
      <c r="J1927" s="202">
        <v>0</v>
      </c>
      <c r="K1927" s="202"/>
      <c r="L1927" s="203"/>
      <c r="M1927" s="204"/>
      <c r="N1927" s="199"/>
      <c r="O1927" s="201">
        <v>2</v>
      </c>
      <c r="P1927" s="199">
        <f t="shared" si="136"/>
        <v>2059.8516420203068</v>
      </c>
      <c r="Q1927" s="205">
        <f t="shared" si="135"/>
        <v>8207.5949260609195</v>
      </c>
    </row>
    <row r="1928" spans="1:17" ht="45" x14ac:dyDescent="0.25">
      <c r="A1928" s="207" t="s">
        <v>4754</v>
      </c>
      <c r="B1928" s="196">
        <v>31001297</v>
      </c>
      <c r="C1928" s="197" t="s">
        <v>1502</v>
      </c>
      <c r="D1928" s="196" t="s">
        <v>3694</v>
      </c>
      <c r="E1928" s="198"/>
      <c r="F1928" s="199">
        <f>IF(D1928 &lt;&gt; "",VLOOKUP(D1928,'Parâmetro - Portes e Uco'!$A$13:$E$54,3,0),"")</f>
        <v>1324.5505130037554</v>
      </c>
      <c r="G1928" s="200">
        <v>6</v>
      </c>
      <c r="H1928" s="199">
        <f>VLOOKUP(G1928,'Parâmetro - Portes e Uco'!$B$19:$E$46,4,0)</f>
        <v>1425.4</v>
      </c>
      <c r="I1928" s="196"/>
      <c r="J1928" s="202">
        <v>0</v>
      </c>
      <c r="K1928" s="202"/>
      <c r="L1928" s="203"/>
      <c r="M1928" s="204"/>
      <c r="N1928" s="199"/>
      <c r="O1928" s="201">
        <v>2</v>
      </c>
      <c r="P1928" s="199">
        <f t="shared" si="136"/>
        <v>662.27525650187772</v>
      </c>
      <c r="Q1928" s="205">
        <f t="shared" si="135"/>
        <v>3412.2257695056333</v>
      </c>
    </row>
    <row r="1929" spans="1:17" ht="60" x14ac:dyDescent="0.25">
      <c r="A1929" s="207" t="s">
        <v>4754</v>
      </c>
      <c r="B1929" s="196">
        <v>31001319</v>
      </c>
      <c r="C1929" s="197" t="s">
        <v>1521</v>
      </c>
      <c r="D1929" s="196" t="s">
        <v>3701</v>
      </c>
      <c r="E1929" s="198"/>
      <c r="F1929" s="199">
        <f>IF(D1929 &lt;&gt; "",VLOOKUP(D1929,'Parâmetro - Portes e Uco'!$A$13:$E$54,3,0),"")</f>
        <v>1848.3277432146042</v>
      </c>
      <c r="G1929" s="200">
        <v>7</v>
      </c>
      <c r="H1929" s="199">
        <f>VLOOKUP(G1929,'Parâmetro - Portes e Uco'!$B$19:$E$46,4,0)</f>
        <v>2028.04</v>
      </c>
      <c r="I1929" s="196"/>
      <c r="J1929" s="202">
        <v>0</v>
      </c>
      <c r="K1929" s="202"/>
      <c r="L1929" s="203"/>
      <c r="M1929" s="204"/>
      <c r="N1929" s="199"/>
      <c r="O1929" s="201">
        <v>2</v>
      </c>
      <c r="P1929" s="199">
        <f t="shared" si="136"/>
        <v>924.1638716073021</v>
      </c>
      <c r="Q1929" s="205">
        <f t="shared" si="135"/>
        <v>4800.5316148219063</v>
      </c>
    </row>
    <row r="1930" spans="1:17" ht="60" x14ac:dyDescent="0.25">
      <c r="A1930" s="207" t="s">
        <v>4754</v>
      </c>
      <c r="B1930" s="196">
        <v>31001335</v>
      </c>
      <c r="C1930" s="197" t="s">
        <v>1525</v>
      </c>
      <c r="D1930" s="196" t="s">
        <v>3695</v>
      </c>
      <c r="E1930" s="198"/>
      <c r="F1930" s="199">
        <f>IF(D1930 &lt;&gt; "",VLOOKUP(D1930,'Parâmetro - Portes e Uco'!$A$13:$E$54,3,0),"")</f>
        <v>1685.4943507962917</v>
      </c>
      <c r="G1930" s="200">
        <v>6</v>
      </c>
      <c r="H1930" s="199">
        <f>VLOOKUP(G1930,'Parâmetro - Portes e Uco'!$B$19:$E$46,4,0)</f>
        <v>1425.4</v>
      </c>
      <c r="I1930" s="196"/>
      <c r="J1930" s="202">
        <v>0</v>
      </c>
      <c r="K1930" s="202"/>
      <c r="L1930" s="203"/>
      <c r="M1930" s="204"/>
      <c r="N1930" s="199"/>
      <c r="O1930" s="201">
        <v>2</v>
      </c>
      <c r="P1930" s="199">
        <f t="shared" si="136"/>
        <v>842.74717539814583</v>
      </c>
      <c r="Q1930" s="205">
        <f t="shared" si="135"/>
        <v>3953.6415261944376</v>
      </c>
    </row>
    <row r="1931" spans="1:17" ht="30" x14ac:dyDescent="0.25">
      <c r="A1931" s="207" t="s">
        <v>4754</v>
      </c>
      <c r="B1931" s="196">
        <v>31001343</v>
      </c>
      <c r="C1931" s="197" t="s">
        <v>1510</v>
      </c>
      <c r="D1931" s="196" t="s">
        <v>3701</v>
      </c>
      <c r="E1931" s="198"/>
      <c r="F1931" s="199">
        <f>IF(D1931 &lt;&gt; "",VLOOKUP(D1931,'Parâmetro - Portes e Uco'!$A$13:$E$54,3,0),"")</f>
        <v>1848.3277432146042</v>
      </c>
      <c r="G1931" s="200">
        <v>5</v>
      </c>
      <c r="H1931" s="199">
        <f>VLOOKUP(G1931,'Parâmetro - Portes e Uco'!$B$19:$E$46,4,0)</f>
        <v>1021.47</v>
      </c>
      <c r="I1931" s="196"/>
      <c r="J1931" s="202">
        <v>0</v>
      </c>
      <c r="K1931" s="202"/>
      <c r="L1931" s="203"/>
      <c r="M1931" s="204"/>
      <c r="N1931" s="199"/>
      <c r="O1931" s="201">
        <v>2</v>
      </c>
      <c r="P1931" s="199">
        <f t="shared" si="136"/>
        <v>924.1638716073021</v>
      </c>
      <c r="Q1931" s="205">
        <f t="shared" si="135"/>
        <v>3793.9616148219066</v>
      </c>
    </row>
    <row r="1932" spans="1:17" ht="60" x14ac:dyDescent="0.25">
      <c r="A1932" s="207" t="s">
        <v>4754</v>
      </c>
      <c r="B1932" s="196">
        <v>31001360</v>
      </c>
      <c r="C1932" s="197" t="s">
        <v>1519</v>
      </c>
      <c r="D1932" s="196" t="s">
        <v>3697</v>
      </c>
      <c r="E1932" s="198"/>
      <c r="F1932" s="199">
        <f>IF(D1932 &lt;&gt; "",VLOOKUP(D1932,'Parâmetro - Portes e Uco'!$A$13:$E$54,3,0),"")</f>
        <v>1593.1491505137235</v>
      </c>
      <c r="G1932" s="200">
        <v>6</v>
      </c>
      <c r="H1932" s="199">
        <f>VLOOKUP(G1932,'Parâmetro - Portes e Uco'!$B$19:$E$46,4,0)</f>
        <v>1425.4</v>
      </c>
      <c r="I1932" s="196"/>
      <c r="J1932" s="202">
        <v>0</v>
      </c>
      <c r="K1932" s="202"/>
      <c r="L1932" s="203"/>
      <c r="M1932" s="204"/>
      <c r="N1932" s="199"/>
      <c r="O1932" s="201">
        <v>2</v>
      </c>
      <c r="P1932" s="199">
        <f t="shared" si="136"/>
        <v>796.57457525686175</v>
      </c>
      <c r="Q1932" s="205">
        <f t="shared" si="135"/>
        <v>3815.1237257705852</v>
      </c>
    </row>
    <row r="1933" spans="1:17" x14ac:dyDescent="0.25">
      <c r="A1933" s="207" t="s">
        <v>4754</v>
      </c>
      <c r="B1933" s="224">
        <v>31002005</v>
      </c>
      <c r="C1933" s="316" t="s">
        <v>3866</v>
      </c>
      <c r="D1933" s="317"/>
      <c r="E1933" s="317"/>
      <c r="F1933" s="317"/>
      <c r="G1933" s="317"/>
      <c r="H1933" s="317"/>
      <c r="I1933" s="317"/>
      <c r="J1933" s="317"/>
      <c r="K1933" s="317"/>
      <c r="L1933" s="317"/>
      <c r="M1933" s="317"/>
      <c r="N1933" s="317"/>
      <c r="O1933" s="317"/>
      <c r="P1933" s="317"/>
      <c r="Q1933" s="318"/>
    </row>
    <row r="1934" spans="1:17" ht="30" x14ac:dyDescent="0.25">
      <c r="A1934" s="206"/>
      <c r="B1934" s="196">
        <v>31002013</v>
      </c>
      <c r="C1934" s="197" t="s">
        <v>1530</v>
      </c>
      <c r="D1934" s="196" t="s">
        <v>3687</v>
      </c>
      <c r="E1934" s="198"/>
      <c r="F1934" s="199">
        <f>IF(D1934 &lt;&gt; "",VLOOKUP(D1934,'Parâmetro - Portes e Uco'!$A$13:$E$54,3,0),"")</f>
        <v>1119.7564107354196</v>
      </c>
      <c r="G1934" s="200">
        <v>5</v>
      </c>
      <c r="H1934" s="199">
        <f>VLOOKUP(G1934,'Parâmetro - Portes e Uco'!$B$19:$E$46,4,0)</f>
        <v>1021.47</v>
      </c>
      <c r="I1934" s="196"/>
      <c r="J1934" s="202">
        <v>0</v>
      </c>
      <c r="K1934" s="202"/>
      <c r="L1934" s="203"/>
      <c r="M1934" s="204"/>
      <c r="N1934" s="199"/>
      <c r="O1934" s="201">
        <v>2</v>
      </c>
      <c r="P1934" s="199">
        <f>(F1934*30%)+(F1934*20%)</f>
        <v>559.87820536770982</v>
      </c>
      <c r="Q1934" s="205">
        <f t="shared" ref="Q1934:Q1966" si="137">F1934+H1934+K1934+N1934+P1934</f>
        <v>2701.104616103129</v>
      </c>
    </row>
    <row r="1935" spans="1:17" ht="60" x14ac:dyDescent="0.25">
      <c r="A1935" s="207" t="s">
        <v>4754</v>
      </c>
      <c r="B1935" s="196">
        <v>31002021</v>
      </c>
      <c r="C1935" s="197" t="s">
        <v>1532</v>
      </c>
      <c r="D1935" s="196" t="s">
        <v>3687</v>
      </c>
      <c r="E1935" s="198"/>
      <c r="F1935" s="199">
        <f>IF(D1935 &lt;&gt; "",VLOOKUP(D1935,'Parâmetro - Portes e Uco'!$A$13:$E$54,3,0),"")</f>
        <v>1119.7564107354196</v>
      </c>
      <c r="G1935" s="200">
        <v>4</v>
      </c>
      <c r="H1935" s="199">
        <f>VLOOKUP(G1935,'Parâmetro - Portes e Uco'!$B$19:$E$46,4,0)</f>
        <v>660.37</v>
      </c>
      <c r="I1935" s="196"/>
      <c r="J1935" s="202">
        <v>0</v>
      </c>
      <c r="K1935" s="202"/>
      <c r="L1935" s="203"/>
      <c r="M1935" s="204"/>
      <c r="N1935" s="199"/>
      <c r="O1935" s="201">
        <v>2</v>
      </c>
      <c r="P1935" s="199">
        <f>(F1935*30%)+(F1935*20%)</f>
        <v>559.87820536770982</v>
      </c>
      <c r="Q1935" s="205">
        <f t="shared" si="137"/>
        <v>2340.0046161031296</v>
      </c>
    </row>
    <row r="1936" spans="1:17" ht="30" x14ac:dyDescent="0.25">
      <c r="A1936" s="207" t="s">
        <v>4754</v>
      </c>
      <c r="B1936" s="196">
        <v>31002030</v>
      </c>
      <c r="C1936" s="197" t="s">
        <v>1533</v>
      </c>
      <c r="D1936" s="196" t="s">
        <v>3693</v>
      </c>
      <c r="E1936" s="198"/>
      <c r="F1936" s="199">
        <f>IF(D1936 &lt;&gt; "",VLOOKUP(D1936,'Parâmetro - Portes e Uco'!$A$13:$E$54,3,0),"")</f>
        <v>1435.3515705876223</v>
      </c>
      <c r="G1936" s="200">
        <v>5</v>
      </c>
      <c r="H1936" s="199">
        <f>VLOOKUP(G1936,'Parâmetro - Portes e Uco'!$B$19:$E$46,4,0)</f>
        <v>1021.47</v>
      </c>
      <c r="I1936" s="196"/>
      <c r="J1936" s="202">
        <v>0</v>
      </c>
      <c r="K1936" s="202"/>
      <c r="L1936" s="203"/>
      <c r="M1936" s="204"/>
      <c r="N1936" s="199"/>
      <c r="O1936" s="201">
        <v>2</v>
      </c>
      <c r="P1936" s="199">
        <f>(F1936*30%)+(F1936*20%)</f>
        <v>717.67578529381115</v>
      </c>
      <c r="Q1936" s="205">
        <f t="shared" si="137"/>
        <v>3174.4973558814336</v>
      </c>
    </row>
    <row r="1937" spans="1:17" ht="30" x14ac:dyDescent="0.25">
      <c r="A1937" s="207" t="s">
        <v>4754</v>
      </c>
      <c r="B1937" s="196">
        <v>31002048</v>
      </c>
      <c r="C1937" s="197" t="s">
        <v>1534</v>
      </c>
      <c r="D1937" s="196" t="s">
        <v>3688</v>
      </c>
      <c r="E1937" s="198"/>
      <c r="F1937" s="199">
        <f>IF(D1937 &lt;&gt; "",VLOOKUP(D1937,'Parâmetro - Portes e Uco'!$A$13:$E$54,3,0),"")</f>
        <v>1024.0627906281875</v>
      </c>
      <c r="G1937" s="200">
        <v>6</v>
      </c>
      <c r="H1937" s="199">
        <f>VLOOKUP(G1937,'Parâmetro - Portes e Uco'!$B$19:$E$46,4,0)</f>
        <v>1425.4</v>
      </c>
      <c r="I1937" s="196"/>
      <c r="J1937" s="202">
        <v>0</v>
      </c>
      <c r="K1937" s="202"/>
      <c r="L1937" s="203"/>
      <c r="M1937" s="204"/>
      <c r="N1937" s="199"/>
      <c r="O1937" s="201">
        <v>2</v>
      </c>
      <c r="P1937" s="199">
        <f>(F1937*30%)+(F1937*20%)</f>
        <v>512.03139531409374</v>
      </c>
      <c r="Q1937" s="205">
        <f t="shared" si="137"/>
        <v>2961.4941859422815</v>
      </c>
    </row>
    <row r="1938" spans="1:17" ht="30" x14ac:dyDescent="0.25">
      <c r="A1938" s="207" t="s">
        <v>4754</v>
      </c>
      <c r="B1938" s="196">
        <v>31002056</v>
      </c>
      <c r="C1938" s="197" t="s">
        <v>1551</v>
      </c>
      <c r="D1938" s="196" t="s">
        <v>3686</v>
      </c>
      <c r="E1938" s="198"/>
      <c r="F1938" s="199">
        <f>IF(D1938 &lt;&gt; "",VLOOKUP(D1938,'Parâmetro - Portes e Uco'!$A$13:$E$54,3,0),"")</f>
        <v>471.73171262118711</v>
      </c>
      <c r="G1938" s="200">
        <v>3</v>
      </c>
      <c r="H1938" s="199">
        <f>VLOOKUP(G1938,'Parâmetro - Portes e Uco'!$B$19:$E$46,4,0)</f>
        <v>446.65</v>
      </c>
      <c r="I1938" s="196"/>
      <c r="J1938" s="202">
        <v>0</v>
      </c>
      <c r="K1938" s="202"/>
      <c r="L1938" s="203"/>
      <c r="M1938" s="204"/>
      <c r="N1938" s="199"/>
      <c r="O1938" s="201">
        <v>1</v>
      </c>
      <c r="P1938" s="199">
        <f>F1938*30%</f>
        <v>141.51951378635613</v>
      </c>
      <c r="Q1938" s="205">
        <f t="shared" si="137"/>
        <v>1059.9012264075432</v>
      </c>
    </row>
    <row r="1939" spans="1:17" ht="30" x14ac:dyDescent="0.25">
      <c r="A1939" s="207" t="s">
        <v>4754</v>
      </c>
      <c r="B1939" s="196">
        <v>31002064</v>
      </c>
      <c r="C1939" s="197" t="s">
        <v>1535</v>
      </c>
      <c r="D1939" s="196" t="s">
        <v>3693</v>
      </c>
      <c r="E1939" s="198"/>
      <c r="F1939" s="199">
        <f>IF(D1939 &lt;&gt; "",VLOOKUP(D1939,'Parâmetro - Portes e Uco'!$A$13:$E$54,3,0),"")</f>
        <v>1435.3515705876223</v>
      </c>
      <c r="G1939" s="200">
        <v>5</v>
      </c>
      <c r="H1939" s="199">
        <f>VLOOKUP(G1939,'Parâmetro - Portes e Uco'!$B$19:$E$46,4,0)</f>
        <v>1021.47</v>
      </c>
      <c r="I1939" s="196"/>
      <c r="J1939" s="202">
        <v>0</v>
      </c>
      <c r="K1939" s="202"/>
      <c r="L1939" s="203"/>
      <c r="M1939" s="204"/>
      <c r="N1939" s="199"/>
      <c r="O1939" s="201">
        <v>2</v>
      </c>
      <c r="P1939" s="199">
        <f t="shared" ref="P1939:P1946" si="138">(F1939*30%)+(F1939*20%)</f>
        <v>717.67578529381115</v>
      </c>
      <c r="Q1939" s="205">
        <f t="shared" si="137"/>
        <v>3174.4973558814336</v>
      </c>
    </row>
    <row r="1940" spans="1:17" ht="30" x14ac:dyDescent="0.25">
      <c r="A1940" s="207" t="s">
        <v>4754</v>
      </c>
      <c r="B1940" s="196">
        <v>31002072</v>
      </c>
      <c r="C1940" s="197" t="s">
        <v>1537</v>
      </c>
      <c r="D1940" s="196" t="s">
        <v>3688</v>
      </c>
      <c r="E1940" s="198"/>
      <c r="F1940" s="199">
        <f>IF(D1940 &lt;&gt; "",VLOOKUP(D1940,'Parâmetro - Portes e Uco'!$A$13:$E$54,3,0),"")</f>
        <v>1024.0627906281875</v>
      </c>
      <c r="G1940" s="200">
        <v>5</v>
      </c>
      <c r="H1940" s="199">
        <f>VLOOKUP(G1940,'Parâmetro - Portes e Uco'!$B$19:$E$46,4,0)</f>
        <v>1021.47</v>
      </c>
      <c r="I1940" s="196"/>
      <c r="J1940" s="202">
        <v>0</v>
      </c>
      <c r="K1940" s="202"/>
      <c r="L1940" s="203"/>
      <c r="M1940" s="204"/>
      <c r="N1940" s="199"/>
      <c r="O1940" s="201">
        <v>2</v>
      </c>
      <c r="P1940" s="199">
        <f t="shared" si="138"/>
        <v>512.03139531409374</v>
      </c>
      <c r="Q1940" s="205">
        <f t="shared" si="137"/>
        <v>2557.5641859422813</v>
      </c>
    </row>
    <row r="1941" spans="1:17" ht="30" x14ac:dyDescent="0.25">
      <c r="A1941" s="207" t="s">
        <v>4754</v>
      </c>
      <c r="B1941" s="196">
        <v>31002080</v>
      </c>
      <c r="C1941" s="197" t="s">
        <v>1539</v>
      </c>
      <c r="D1941" s="196" t="s">
        <v>3688</v>
      </c>
      <c r="E1941" s="198"/>
      <c r="F1941" s="199">
        <f>IF(D1941 &lt;&gt; "",VLOOKUP(D1941,'Parâmetro - Portes e Uco'!$A$13:$E$54,3,0),"")</f>
        <v>1024.0627906281875</v>
      </c>
      <c r="G1941" s="200">
        <v>4</v>
      </c>
      <c r="H1941" s="199">
        <f>VLOOKUP(G1941,'Parâmetro - Portes e Uco'!$B$19:$E$46,4,0)</f>
        <v>660.37</v>
      </c>
      <c r="I1941" s="196"/>
      <c r="J1941" s="202">
        <v>0</v>
      </c>
      <c r="K1941" s="202"/>
      <c r="L1941" s="203"/>
      <c r="M1941" s="204"/>
      <c r="N1941" s="199"/>
      <c r="O1941" s="201">
        <v>2</v>
      </c>
      <c r="P1941" s="199">
        <f t="shared" si="138"/>
        <v>512.03139531409374</v>
      </c>
      <c r="Q1941" s="205">
        <f t="shared" si="137"/>
        <v>2196.4641859422809</v>
      </c>
    </row>
    <row r="1942" spans="1:17" ht="60" x14ac:dyDescent="0.25">
      <c r="A1942" s="207" t="s">
        <v>4754</v>
      </c>
      <c r="B1942" s="196">
        <v>31002099</v>
      </c>
      <c r="C1942" s="197" t="s">
        <v>1541</v>
      </c>
      <c r="D1942" s="196" t="s">
        <v>3695</v>
      </c>
      <c r="E1942" s="198"/>
      <c r="F1942" s="199">
        <f>IF(D1942 &lt;&gt; "",VLOOKUP(D1942,'Parâmetro - Portes e Uco'!$A$13:$E$54,3,0),"")</f>
        <v>1685.4943507962917</v>
      </c>
      <c r="G1942" s="200">
        <v>6</v>
      </c>
      <c r="H1942" s="199">
        <f>VLOOKUP(G1942,'Parâmetro - Portes e Uco'!$B$19:$E$46,4,0)</f>
        <v>1425.4</v>
      </c>
      <c r="I1942" s="196"/>
      <c r="J1942" s="202">
        <v>0</v>
      </c>
      <c r="K1942" s="202"/>
      <c r="L1942" s="203"/>
      <c r="M1942" s="204"/>
      <c r="N1942" s="199"/>
      <c r="O1942" s="201">
        <v>2</v>
      </c>
      <c r="P1942" s="199">
        <f t="shared" si="138"/>
        <v>842.74717539814583</v>
      </c>
      <c r="Q1942" s="205">
        <f t="shared" si="137"/>
        <v>3953.6415261944376</v>
      </c>
    </row>
    <row r="1943" spans="1:17" ht="60" x14ac:dyDescent="0.25">
      <c r="A1943" s="207" t="s">
        <v>4754</v>
      </c>
      <c r="B1943" s="196">
        <v>31002102</v>
      </c>
      <c r="C1943" s="197" t="s">
        <v>1542</v>
      </c>
      <c r="D1943" s="196" t="s">
        <v>3693</v>
      </c>
      <c r="E1943" s="198"/>
      <c r="F1943" s="199">
        <f>IF(D1943 &lt;&gt; "",VLOOKUP(D1943,'Parâmetro - Portes e Uco'!$A$13:$E$54,3,0),"")</f>
        <v>1435.3515705876223</v>
      </c>
      <c r="G1943" s="200">
        <v>6</v>
      </c>
      <c r="H1943" s="199">
        <f>VLOOKUP(G1943,'Parâmetro - Portes e Uco'!$B$19:$E$46,4,0)</f>
        <v>1425.4</v>
      </c>
      <c r="I1943" s="196"/>
      <c r="J1943" s="202">
        <v>0</v>
      </c>
      <c r="K1943" s="202"/>
      <c r="L1943" s="203"/>
      <c r="M1943" s="204"/>
      <c r="N1943" s="199"/>
      <c r="O1943" s="201">
        <v>2</v>
      </c>
      <c r="P1943" s="199">
        <f t="shared" si="138"/>
        <v>717.67578529381115</v>
      </c>
      <c r="Q1943" s="205">
        <f t="shared" si="137"/>
        <v>3578.4273558814334</v>
      </c>
    </row>
    <row r="1944" spans="1:17" ht="30" x14ac:dyDescent="0.25">
      <c r="A1944" s="207" t="s">
        <v>4754</v>
      </c>
      <c r="B1944" s="196">
        <v>31002110</v>
      </c>
      <c r="C1944" s="197" t="s">
        <v>1543</v>
      </c>
      <c r="D1944" s="196" t="s">
        <v>3695</v>
      </c>
      <c r="E1944" s="198"/>
      <c r="F1944" s="199">
        <f>IF(D1944 &lt;&gt; "",VLOOKUP(D1944,'Parâmetro - Portes e Uco'!$A$13:$E$54,3,0),"")</f>
        <v>1685.4943507962917</v>
      </c>
      <c r="G1944" s="200">
        <v>6</v>
      </c>
      <c r="H1944" s="199">
        <f>VLOOKUP(G1944,'Parâmetro - Portes e Uco'!$B$19:$E$46,4,0)</f>
        <v>1425.4</v>
      </c>
      <c r="I1944" s="196"/>
      <c r="J1944" s="202">
        <v>0</v>
      </c>
      <c r="K1944" s="202"/>
      <c r="L1944" s="203"/>
      <c r="M1944" s="204"/>
      <c r="N1944" s="199"/>
      <c r="O1944" s="201">
        <v>2</v>
      </c>
      <c r="P1944" s="199">
        <f t="shared" si="138"/>
        <v>842.74717539814583</v>
      </c>
      <c r="Q1944" s="205">
        <f t="shared" si="137"/>
        <v>3953.6415261944376</v>
      </c>
    </row>
    <row r="1945" spans="1:17" ht="30" x14ac:dyDescent="0.25">
      <c r="A1945" s="207" t="s">
        <v>4754</v>
      </c>
      <c r="B1945" s="196">
        <v>31002129</v>
      </c>
      <c r="C1945" s="197" t="s">
        <v>1545</v>
      </c>
      <c r="D1945" s="196" t="s">
        <v>3693</v>
      </c>
      <c r="E1945" s="198"/>
      <c r="F1945" s="199">
        <f>IF(D1945 &lt;&gt; "",VLOOKUP(D1945,'Parâmetro - Portes e Uco'!$A$13:$E$54,3,0),"")</f>
        <v>1435.3515705876223</v>
      </c>
      <c r="G1945" s="200">
        <v>6</v>
      </c>
      <c r="H1945" s="199">
        <f>VLOOKUP(G1945,'Parâmetro - Portes e Uco'!$B$19:$E$46,4,0)</f>
        <v>1425.4</v>
      </c>
      <c r="I1945" s="196"/>
      <c r="J1945" s="202">
        <v>0</v>
      </c>
      <c r="K1945" s="202"/>
      <c r="L1945" s="203"/>
      <c r="M1945" s="204"/>
      <c r="N1945" s="199"/>
      <c r="O1945" s="201">
        <v>2</v>
      </c>
      <c r="P1945" s="199">
        <f t="shared" si="138"/>
        <v>717.67578529381115</v>
      </c>
      <c r="Q1945" s="205">
        <f t="shared" si="137"/>
        <v>3578.4273558814334</v>
      </c>
    </row>
    <row r="1946" spans="1:17" ht="30" x14ac:dyDescent="0.25">
      <c r="A1946" s="207" t="s">
        <v>4754</v>
      </c>
      <c r="B1946" s="196">
        <v>31002137</v>
      </c>
      <c r="C1946" s="197" t="s">
        <v>1547</v>
      </c>
      <c r="D1946" s="196" t="s">
        <v>3682</v>
      </c>
      <c r="E1946" s="198"/>
      <c r="F1946" s="199">
        <f>IF(D1946 &lt;&gt; "",VLOOKUP(D1946,'Parâmetro - Portes e Uco'!$A$13:$E$54,3,0),"")</f>
        <v>802.43430995002416</v>
      </c>
      <c r="G1946" s="200">
        <v>3</v>
      </c>
      <c r="H1946" s="199">
        <f>VLOOKUP(G1946,'Parâmetro - Portes e Uco'!$B$19:$E$46,4,0)</f>
        <v>446.65</v>
      </c>
      <c r="I1946" s="196"/>
      <c r="J1946" s="202">
        <v>0</v>
      </c>
      <c r="K1946" s="202"/>
      <c r="L1946" s="203"/>
      <c r="M1946" s="204"/>
      <c r="N1946" s="199"/>
      <c r="O1946" s="201">
        <v>2</v>
      </c>
      <c r="P1946" s="199">
        <f t="shared" si="138"/>
        <v>401.21715497501208</v>
      </c>
      <c r="Q1946" s="205">
        <f t="shared" si="137"/>
        <v>1650.3014649250363</v>
      </c>
    </row>
    <row r="1947" spans="1:17" x14ac:dyDescent="0.25">
      <c r="A1947" s="207" t="s">
        <v>4754</v>
      </c>
      <c r="B1947" s="196">
        <v>31002145</v>
      </c>
      <c r="C1947" s="197" t="s">
        <v>1550</v>
      </c>
      <c r="D1947" s="196" t="s">
        <v>3686</v>
      </c>
      <c r="E1947" s="198"/>
      <c r="F1947" s="199">
        <f>IF(D1947 &lt;&gt; "",VLOOKUP(D1947,'Parâmetro - Portes e Uco'!$A$13:$E$54,3,0),"")</f>
        <v>471.73171262118711</v>
      </c>
      <c r="G1947" s="200">
        <v>3</v>
      </c>
      <c r="H1947" s="199">
        <f>VLOOKUP(G1947,'Parâmetro - Portes e Uco'!$B$19:$E$46,4,0)</f>
        <v>446.65</v>
      </c>
      <c r="I1947" s="196"/>
      <c r="J1947" s="202">
        <v>0</v>
      </c>
      <c r="K1947" s="202"/>
      <c r="L1947" s="203"/>
      <c r="M1947" s="204"/>
      <c r="N1947" s="199"/>
      <c r="O1947" s="201">
        <v>1</v>
      </c>
      <c r="P1947" s="199">
        <f>F1947*30%</f>
        <v>141.51951378635613</v>
      </c>
      <c r="Q1947" s="205">
        <f t="shared" si="137"/>
        <v>1059.9012264075432</v>
      </c>
    </row>
    <row r="1948" spans="1:17" ht="30" x14ac:dyDescent="0.25">
      <c r="A1948" s="207" t="s">
        <v>4754</v>
      </c>
      <c r="B1948" s="196">
        <v>31002153</v>
      </c>
      <c r="C1948" s="197" t="s">
        <v>1552</v>
      </c>
      <c r="D1948" s="196" t="s">
        <v>3697</v>
      </c>
      <c r="E1948" s="198"/>
      <c r="F1948" s="199">
        <f>IF(D1948 &lt;&gt; "",VLOOKUP(D1948,'Parâmetro - Portes e Uco'!$A$13:$E$54,3,0),"")</f>
        <v>1593.1491505137235</v>
      </c>
      <c r="G1948" s="200">
        <v>5</v>
      </c>
      <c r="H1948" s="199">
        <f>VLOOKUP(G1948,'Parâmetro - Portes e Uco'!$B$19:$E$46,4,0)</f>
        <v>1021.47</v>
      </c>
      <c r="I1948" s="196"/>
      <c r="J1948" s="202">
        <v>0</v>
      </c>
      <c r="K1948" s="202"/>
      <c r="L1948" s="203"/>
      <c r="M1948" s="204"/>
      <c r="N1948" s="199"/>
      <c r="O1948" s="201">
        <v>2</v>
      </c>
      <c r="P1948" s="199">
        <f>(F1948*30%)+(F1948*20%)</f>
        <v>796.57457525686175</v>
      </c>
      <c r="Q1948" s="205">
        <f t="shared" si="137"/>
        <v>3411.1937257705854</v>
      </c>
    </row>
    <row r="1949" spans="1:17" ht="45" x14ac:dyDescent="0.25">
      <c r="A1949" s="207" t="s">
        <v>4754</v>
      </c>
      <c r="B1949" s="196">
        <v>31002161</v>
      </c>
      <c r="C1949" s="197" t="s">
        <v>1554</v>
      </c>
      <c r="D1949" s="196" t="s">
        <v>3692</v>
      </c>
      <c r="E1949" s="198"/>
      <c r="F1949" s="199">
        <f>IF(D1949 &lt;&gt; "",VLOOKUP(D1949,'Parâmetro - Portes e Uco'!$A$13:$E$54,3,0),"")</f>
        <v>866.25202794687084</v>
      </c>
      <c r="G1949" s="200">
        <v>4</v>
      </c>
      <c r="H1949" s="199">
        <f>VLOOKUP(G1949,'Parâmetro - Portes e Uco'!$B$19:$E$46,4,0)</f>
        <v>660.37</v>
      </c>
      <c r="I1949" s="196"/>
      <c r="J1949" s="202">
        <v>0</v>
      </c>
      <c r="K1949" s="202"/>
      <c r="L1949" s="203"/>
      <c r="M1949" s="204"/>
      <c r="N1949" s="199"/>
      <c r="O1949" s="201">
        <v>2</v>
      </c>
      <c r="P1949" s="199">
        <f>(F1949*30%)+(F1949*20%)</f>
        <v>433.12601397343542</v>
      </c>
      <c r="Q1949" s="205">
        <f t="shared" si="137"/>
        <v>1959.7480419203062</v>
      </c>
    </row>
    <row r="1950" spans="1:17" ht="30" x14ac:dyDescent="0.25">
      <c r="A1950" s="207" t="s">
        <v>4754</v>
      </c>
      <c r="B1950" s="196">
        <v>31002170</v>
      </c>
      <c r="C1950" s="197" t="s">
        <v>1553</v>
      </c>
      <c r="D1950" s="196" t="s">
        <v>3686</v>
      </c>
      <c r="E1950" s="198"/>
      <c r="F1950" s="199">
        <f>IF(D1950 &lt;&gt; "",VLOOKUP(D1950,'Parâmetro - Portes e Uco'!$A$13:$E$54,3,0),"")</f>
        <v>471.73171262118711</v>
      </c>
      <c r="G1950" s="200">
        <v>3</v>
      </c>
      <c r="H1950" s="199">
        <f>VLOOKUP(G1950,'Parâmetro - Portes e Uco'!$B$19:$E$46,4,0)</f>
        <v>446.65</v>
      </c>
      <c r="I1950" s="196"/>
      <c r="J1950" s="202">
        <v>0</v>
      </c>
      <c r="K1950" s="202"/>
      <c r="L1950" s="203"/>
      <c r="M1950" s="204"/>
      <c r="N1950" s="199"/>
      <c r="O1950" s="201">
        <v>1</v>
      </c>
      <c r="P1950" s="199">
        <f>F1950*30%</f>
        <v>141.51951378635613</v>
      </c>
      <c r="Q1950" s="205">
        <f t="shared" si="137"/>
        <v>1059.9012264075432</v>
      </c>
    </row>
    <row r="1951" spans="1:17" ht="30" x14ac:dyDescent="0.25">
      <c r="A1951" s="207" t="s">
        <v>4754</v>
      </c>
      <c r="B1951" s="196">
        <v>31002188</v>
      </c>
      <c r="C1951" s="197" t="s">
        <v>1555</v>
      </c>
      <c r="D1951" s="196" t="s">
        <v>3683</v>
      </c>
      <c r="E1951" s="198"/>
      <c r="F1951" s="199">
        <f>IF(D1951 &lt;&gt; "",VLOOKUP(D1951,'Parâmetro - Portes e Uco'!$A$13:$E$54,3,0),"")</f>
        <v>908.21273779689443</v>
      </c>
      <c r="G1951" s="200">
        <v>4</v>
      </c>
      <c r="H1951" s="199">
        <f>VLOOKUP(G1951,'Parâmetro - Portes e Uco'!$B$19:$E$46,4,0)</f>
        <v>660.37</v>
      </c>
      <c r="I1951" s="196"/>
      <c r="J1951" s="202">
        <v>0</v>
      </c>
      <c r="K1951" s="202"/>
      <c r="L1951" s="203"/>
      <c r="M1951" s="204"/>
      <c r="N1951" s="199"/>
      <c r="O1951" s="201">
        <v>1</v>
      </c>
      <c r="P1951" s="199">
        <f>F1951*30%</f>
        <v>272.46382133906832</v>
      </c>
      <c r="Q1951" s="205">
        <f t="shared" si="137"/>
        <v>1841.0465591359628</v>
      </c>
    </row>
    <row r="1952" spans="1:17" x14ac:dyDescent="0.25">
      <c r="A1952" s="207" t="s">
        <v>4754</v>
      </c>
      <c r="B1952" s="196">
        <v>31002196</v>
      </c>
      <c r="C1952" s="197" t="s">
        <v>1556</v>
      </c>
      <c r="D1952" s="196" t="s">
        <v>3682</v>
      </c>
      <c r="E1952" s="198"/>
      <c r="F1952" s="199">
        <f>IF(D1952 &lt;&gt; "",VLOOKUP(D1952,'Parâmetro - Portes e Uco'!$A$13:$E$54,3,0),"")</f>
        <v>802.43430995002416</v>
      </c>
      <c r="G1952" s="200">
        <v>3</v>
      </c>
      <c r="H1952" s="199">
        <f>VLOOKUP(G1952,'Parâmetro - Portes e Uco'!$B$19:$E$46,4,0)</f>
        <v>446.65</v>
      </c>
      <c r="I1952" s="196"/>
      <c r="J1952" s="202">
        <v>0</v>
      </c>
      <c r="K1952" s="202"/>
      <c r="L1952" s="203"/>
      <c r="M1952" s="204"/>
      <c r="N1952" s="199"/>
      <c r="O1952" s="201">
        <v>1</v>
      </c>
      <c r="P1952" s="199">
        <f>F1952*30%</f>
        <v>240.73029298500722</v>
      </c>
      <c r="Q1952" s="205">
        <f t="shared" si="137"/>
        <v>1489.8146029350314</v>
      </c>
    </row>
    <row r="1953" spans="1:17" ht="45" x14ac:dyDescent="0.25">
      <c r="A1953" s="207" t="s">
        <v>4754</v>
      </c>
      <c r="B1953" s="196">
        <v>31002218</v>
      </c>
      <c r="C1953" s="197" t="s">
        <v>1548</v>
      </c>
      <c r="D1953" s="196" t="s">
        <v>3697</v>
      </c>
      <c r="E1953" s="198"/>
      <c r="F1953" s="199">
        <f>IF(D1953 &lt;&gt; "",VLOOKUP(D1953,'Parâmetro - Portes e Uco'!$A$13:$E$54,3,0),"")</f>
        <v>1593.1491505137235</v>
      </c>
      <c r="G1953" s="200">
        <v>7</v>
      </c>
      <c r="H1953" s="199">
        <f>VLOOKUP(G1953,'Parâmetro - Portes e Uco'!$B$19:$E$46,4,0)</f>
        <v>2028.04</v>
      </c>
      <c r="I1953" s="196"/>
      <c r="J1953" s="202">
        <v>0</v>
      </c>
      <c r="K1953" s="202"/>
      <c r="L1953" s="203"/>
      <c r="M1953" s="204"/>
      <c r="N1953" s="199"/>
      <c r="O1953" s="201">
        <v>2</v>
      </c>
      <c r="P1953" s="199">
        <f t="shared" ref="P1953:P1966" si="139">(F1953*30%)+(F1953*20%)</f>
        <v>796.57457525686175</v>
      </c>
      <c r="Q1953" s="205">
        <f t="shared" si="137"/>
        <v>4417.7637257705856</v>
      </c>
    </row>
    <row r="1954" spans="1:17" ht="30" x14ac:dyDescent="0.25">
      <c r="A1954" s="207" t="s">
        <v>4754</v>
      </c>
      <c r="B1954" s="196">
        <v>31002242</v>
      </c>
      <c r="C1954" s="197" t="s">
        <v>1557</v>
      </c>
      <c r="D1954" s="196" t="s">
        <v>3685</v>
      </c>
      <c r="E1954" s="198"/>
      <c r="F1954" s="199">
        <f>IF(D1954 &lt;&gt; "",VLOOKUP(D1954,'Parâmetro - Portes e Uco'!$A$13:$E$54,3,0),"")</f>
        <v>1233.8795226335199</v>
      </c>
      <c r="G1954" s="200">
        <v>5</v>
      </c>
      <c r="H1954" s="199">
        <f>VLOOKUP(G1954,'Parâmetro - Portes e Uco'!$B$19:$E$46,4,0)</f>
        <v>1021.47</v>
      </c>
      <c r="I1954" s="196"/>
      <c r="J1954" s="202">
        <v>0</v>
      </c>
      <c r="K1954" s="202"/>
      <c r="L1954" s="203"/>
      <c r="M1954" s="204"/>
      <c r="N1954" s="199"/>
      <c r="O1954" s="201">
        <v>2</v>
      </c>
      <c r="P1954" s="199">
        <f t="shared" si="139"/>
        <v>616.93976131675993</v>
      </c>
      <c r="Q1954" s="205">
        <f t="shared" si="137"/>
        <v>2872.2892839502797</v>
      </c>
    </row>
    <row r="1955" spans="1:17" ht="30" x14ac:dyDescent="0.25">
      <c r="A1955" s="207" t="s">
        <v>4754</v>
      </c>
      <c r="B1955" s="196">
        <v>31002250</v>
      </c>
      <c r="C1955" s="197" t="s">
        <v>1558</v>
      </c>
      <c r="D1955" s="196" t="s">
        <v>3683</v>
      </c>
      <c r="E1955" s="198"/>
      <c r="F1955" s="199">
        <f>IF(D1955 &lt;&gt; "",VLOOKUP(D1955,'Parâmetro - Portes e Uco'!$A$13:$E$54,3,0),"")</f>
        <v>908.21273779689443</v>
      </c>
      <c r="G1955" s="200">
        <v>3</v>
      </c>
      <c r="H1955" s="199">
        <f>VLOOKUP(G1955,'Parâmetro - Portes e Uco'!$B$19:$E$46,4,0)</f>
        <v>446.65</v>
      </c>
      <c r="I1955" s="196"/>
      <c r="J1955" s="202">
        <v>0</v>
      </c>
      <c r="K1955" s="202"/>
      <c r="L1955" s="203"/>
      <c r="M1955" s="204"/>
      <c r="N1955" s="199"/>
      <c r="O1955" s="201">
        <v>2</v>
      </c>
      <c r="P1955" s="199">
        <f t="shared" si="139"/>
        <v>454.10636889844722</v>
      </c>
      <c r="Q1955" s="205">
        <f t="shared" si="137"/>
        <v>1808.9691066953417</v>
      </c>
    </row>
    <row r="1956" spans="1:17" ht="75" x14ac:dyDescent="0.25">
      <c r="A1956" s="207" t="s">
        <v>4754</v>
      </c>
      <c r="B1956" s="196">
        <v>31002269</v>
      </c>
      <c r="C1956" s="197" t="s">
        <v>1559</v>
      </c>
      <c r="D1956" s="196" t="s">
        <v>3683</v>
      </c>
      <c r="E1956" s="198"/>
      <c r="F1956" s="199">
        <f>IF(D1956 &lt;&gt; "",VLOOKUP(D1956,'Parâmetro - Portes e Uco'!$A$13:$E$54,3,0),"")</f>
        <v>908.21273779689443</v>
      </c>
      <c r="G1956" s="200">
        <v>5</v>
      </c>
      <c r="H1956" s="199">
        <f>VLOOKUP(G1956,'Parâmetro - Portes e Uco'!$B$19:$E$46,4,0)</f>
        <v>1021.47</v>
      </c>
      <c r="I1956" s="196"/>
      <c r="J1956" s="202">
        <v>0</v>
      </c>
      <c r="K1956" s="202"/>
      <c r="L1956" s="203"/>
      <c r="M1956" s="204"/>
      <c r="N1956" s="199"/>
      <c r="O1956" s="201">
        <v>2</v>
      </c>
      <c r="P1956" s="199">
        <f t="shared" si="139"/>
        <v>454.10636889844722</v>
      </c>
      <c r="Q1956" s="205">
        <f t="shared" si="137"/>
        <v>2383.7891066953416</v>
      </c>
    </row>
    <row r="1957" spans="1:17" ht="45" x14ac:dyDescent="0.25">
      <c r="A1957" s="207" t="s">
        <v>4754</v>
      </c>
      <c r="B1957" s="196">
        <v>31002277</v>
      </c>
      <c r="C1957" s="197" t="s">
        <v>1560</v>
      </c>
      <c r="D1957" s="196" t="s">
        <v>3683</v>
      </c>
      <c r="E1957" s="198"/>
      <c r="F1957" s="199">
        <f>IF(D1957 &lt;&gt; "",VLOOKUP(D1957,'Parâmetro - Portes e Uco'!$A$13:$E$54,3,0),"")</f>
        <v>908.21273779689443</v>
      </c>
      <c r="G1957" s="200">
        <v>4</v>
      </c>
      <c r="H1957" s="199">
        <f>VLOOKUP(G1957,'Parâmetro - Portes e Uco'!$B$19:$E$46,4,0)</f>
        <v>660.37</v>
      </c>
      <c r="I1957" s="196"/>
      <c r="J1957" s="202">
        <v>0</v>
      </c>
      <c r="K1957" s="202"/>
      <c r="L1957" s="203"/>
      <c r="M1957" s="204"/>
      <c r="N1957" s="199"/>
      <c r="O1957" s="201">
        <v>2</v>
      </c>
      <c r="P1957" s="199">
        <f t="shared" si="139"/>
        <v>454.10636889844722</v>
      </c>
      <c r="Q1957" s="205">
        <f t="shared" si="137"/>
        <v>2022.6891066953417</v>
      </c>
    </row>
    <row r="1958" spans="1:17" ht="45" x14ac:dyDescent="0.25">
      <c r="A1958" s="207" t="s">
        <v>4754</v>
      </c>
      <c r="B1958" s="196">
        <v>31002285</v>
      </c>
      <c r="C1958" s="197" t="s">
        <v>1531</v>
      </c>
      <c r="D1958" s="196" t="s">
        <v>3697</v>
      </c>
      <c r="E1958" s="198"/>
      <c r="F1958" s="199">
        <f>IF(D1958 &lt;&gt; "",VLOOKUP(D1958,'Parâmetro - Portes e Uco'!$A$13:$E$54,3,0),"")</f>
        <v>1593.1491505137235</v>
      </c>
      <c r="G1958" s="200">
        <v>6</v>
      </c>
      <c r="H1958" s="199">
        <f>VLOOKUP(G1958,'Parâmetro - Portes e Uco'!$B$19:$E$46,4,0)</f>
        <v>1425.4</v>
      </c>
      <c r="I1958" s="196"/>
      <c r="J1958" s="202">
        <v>0</v>
      </c>
      <c r="K1958" s="202"/>
      <c r="L1958" s="203"/>
      <c r="M1958" s="204"/>
      <c r="N1958" s="199"/>
      <c r="O1958" s="201">
        <v>2</v>
      </c>
      <c r="P1958" s="199">
        <f t="shared" si="139"/>
        <v>796.57457525686175</v>
      </c>
      <c r="Q1958" s="205">
        <f t="shared" si="137"/>
        <v>3815.1237257705852</v>
      </c>
    </row>
    <row r="1959" spans="1:17" ht="45" x14ac:dyDescent="0.25">
      <c r="A1959" s="207" t="s">
        <v>4754</v>
      </c>
      <c r="B1959" s="196">
        <v>31002307</v>
      </c>
      <c r="C1959" s="197" t="s">
        <v>1536</v>
      </c>
      <c r="D1959" s="196" t="s">
        <v>3698</v>
      </c>
      <c r="E1959" s="198"/>
      <c r="F1959" s="199">
        <f>IF(D1959 &lt;&gt; "",VLOOKUP(D1959,'Parâmetro - Portes e Uco'!$A$13:$E$54,3,0),"")</f>
        <v>2259.6297059292551</v>
      </c>
      <c r="G1959" s="200">
        <v>6</v>
      </c>
      <c r="H1959" s="199">
        <f>VLOOKUP(G1959,'Parâmetro - Portes e Uco'!$B$19:$E$46,4,0)</f>
        <v>1425.4</v>
      </c>
      <c r="I1959" s="196"/>
      <c r="J1959" s="202">
        <v>0</v>
      </c>
      <c r="K1959" s="202"/>
      <c r="L1959" s="203"/>
      <c r="M1959" s="204"/>
      <c r="N1959" s="199"/>
      <c r="O1959" s="201">
        <v>2</v>
      </c>
      <c r="P1959" s="199">
        <f t="shared" si="139"/>
        <v>1129.8148529646276</v>
      </c>
      <c r="Q1959" s="205">
        <f t="shared" si="137"/>
        <v>4814.844558893883</v>
      </c>
    </row>
    <row r="1960" spans="1:17" ht="45" x14ac:dyDescent="0.25">
      <c r="A1960" s="207" t="s">
        <v>4754</v>
      </c>
      <c r="B1960" s="196">
        <v>31002315</v>
      </c>
      <c r="C1960" s="197" t="s">
        <v>1538</v>
      </c>
      <c r="D1960" s="196" t="s">
        <v>3693</v>
      </c>
      <c r="E1960" s="198"/>
      <c r="F1960" s="199">
        <f>IF(D1960 &lt;&gt; "",VLOOKUP(D1960,'Parâmetro - Portes e Uco'!$A$13:$E$54,3,0),"")</f>
        <v>1435.3515705876223</v>
      </c>
      <c r="G1960" s="200">
        <v>6</v>
      </c>
      <c r="H1960" s="199">
        <f>VLOOKUP(G1960,'Parâmetro - Portes e Uco'!$B$19:$E$46,4,0)</f>
        <v>1425.4</v>
      </c>
      <c r="I1960" s="196"/>
      <c r="J1960" s="202">
        <v>0</v>
      </c>
      <c r="K1960" s="202"/>
      <c r="L1960" s="203"/>
      <c r="M1960" s="204"/>
      <c r="N1960" s="199"/>
      <c r="O1960" s="201">
        <v>2</v>
      </c>
      <c r="P1960" s="199">
        <f t="shared" si="139"/>
        <v>717.67578529381115</v>
      </c>
      <c r="Q1960" s="205">
        <f t="shared" si="137"/>
        <v>3578.4273558814334</v>
      </c>
    </row>
    <row r="1961" spans="1:17" ht="45" x14ac:dyDescent="0.25">
      <c r="A1961" s="207" t="s">
        <v>4754</v>
      </c>
      <c r="B1961" s="196">
        <v>31002323</v>
      </c>
      <c r="C1961" s="197" t="s">
        <v>1540</v>
      </c>
      <c r="D1961" s="196" t="s">
        <v>3693</v>
      </c>
      <c r="E1961" s="198"/>
      <c r="F1961" s="199">
        <f>IF(D1961 &lt;&gt; "",VLOOKUP(D1961,'Parâmetro - Portes e Uco'!$A$13:$E$54,3,0),"")</f>
        <v>1435.3515705876223</v>
      </c>
      <c r="G1961" s="200">
        <v>5</v>
      </c>
      <c r="H1961" s="199">
        <f>VLOOKUP(G1961,'Parâmetro - Portes e Uco'!$B$19:$E$46,4,0)</f>
        <v>1021.47</v>
      </c>
      <c r="I1961" s="196"/>
      <c r="J1961" s="202">
        <v>0</v>
      </c>
      <c r="K1961" s="202"/>
      <c r="L1961" s="203"/>
      <c r="M1961" s="204"/>
      <c r="N1961" s="199"/>
      <c r="O1961" s="201">
        <v>2</v>
      </c>
      <c r="P1961" s="199">
        <f t="shared" si="139"/>
        <v>717.67578529381115</v>
      </c>
      <c r="Q1961" s="205">
        <f t="shared" si="137"/>
        <v>3174.4973558814336</v>
      </c>
    </row>
    <row r="1962" spans="1:17" ht="45" x14ac:dyDescent="0.25">
      <c r="A1962" s="207" t="s">
        <v>4754</v>
      </c>
      <c r="B1962" s="196">
        <v>31002331</v>
      </c>
      <c r="C1962" s="197" t="s">
        <v>1544</v>
      </c>
      <c r="D1962" s="196" t="s">
        <v>3698</v>
      </c>
      <c r="E1962" s="198"/>
      <c r="F1962" s="199">
        <f>IF(D1962 &lt;&gt; "",VLOOKUP(D1962,'Parâmetro - Portes e Uco'!$A$13:$E$54,3,0),"")</f>
        <v>2259.6297059292551</v>
      </c>
      <c r="G1962" s="200">
        <v>7</v>
      </c>
      <c r="H1962" s="199">
        <f>VLOOKUP(G1962,'Parâmetro - Portes e Uco'!$B$19:$E$46,4,0)</f>
        <v>2028.04</v>
      </c>
      <c r="I1962" s="196"/>
      <c r="J1962" s="202">
        <v>0</v>
      </c>
      <c r="K1962" s="202"/>
      <c r="L1962" s="203"/>
      <c r="M1962" s="204"/>
      <c r="N1962" s="199"/>
      <c r="O1962" s="201">
        <v>2</v>
      </c>
      <c r="P1962" s="199">
        <f t="shared" si="139"/>
        <v>1129.8148529646276</v>
      </c>
      <c r="Q1962" s="205">
        <f t="shared" si="137"/>
        <v>5417.4845588938824</v>
      </c>
    </row>
    <row r="1963" spans="1:17" ht="45" x14ac:dyDescent="0.25">
      <c r="A1963" s="207" t="s">
        <v>4754</v>
      </c>
      <c r="B1963" s="196">
        <v>31002340</v>
      </c>
      <c r="C1963" s="197" t="s">
        <v>1546</v>
      </c>
      <c r="D1963" s="196" t="s">
        <v>3704</v>
      </c>
      <c r="E1963" s="198"/>
      <c r="F1963" s="199">
        <f>IF(D1963 &lt;&gt; "",VLOOKUP(D1963,'Parâmetro - Portes e Uco'!$A$13:$E$54,3,0),"")</f>
        <v>2101.818943247938</v>
      </c>
      <c r="G1963" s="200">
        <v>7</v>
      </c>
      <c r="H1963" s="199">
        <f>VLOOKUP(G1963,'Parâmetro - Portes e Uco'!$B$19:$E$46,4,0)</f>
        <v>2028.04</v>
      </c>
      <c r="I1963" s="196"/>
      <c r="J1963" s="202">
        <v>0</v>
      </c>
      <c r="K1963" s="202"/>
      <c r="L1963" s="203"/>
      <c r="M1963" s="204"/>
      <c r="N1963" s="199"/>
      <c r="O1963" s="201">
        <v>2</v>
      </c>
      <c r="P1963" s="199">
        <f t="shared" si="139"/>
        <v>1050.909471623969</v>
      </c>
      <c r="Q1963" s="205">
        <f t="shared" si="137"/>
        <v>5180.7684148719072</v>
      </c>
    </row>
    <row r="1964" spans="1:17" ht="30" x14ac:dyDescent="0.25">
      <c r="A1964" s="207" t="s">
        <v>4754</v>
      </c>
      <c r="B1964" s="196">
        <v>31002374</v>
      </c>
      <c r="C1964" s="197" t="s">
        <v>4007</v>
      </c>
      <c r="D1964" s="196" t="s">
        <v>3687</v>
      </c>
      <c r="E1964" s="198"/>
      <c r="F1964" s="199">
        <f>IF(D1964 &lt;&gt; "",VLOOKUP(D1964,'Parâmetro - Portes e Uco'!$A$13:$E$54,3,0),"")</f>
        <v>1119.7564107354196</v>
      </c>
      <c r="G1964" s="200">
        <v>5</v>
      </c>
      <c r="H1964" s="199">
        <f>VLOOKUP(G1964,'Parâmetro - Portes e Uco'!$B$19:$E$46,4,0)</f>
        <v>1021.47</v>
      </c>
      <c r="I1964" s="196"/>
      <c r="J1964" s="202">
        <v>0</v>
      </c>
      <c r="K1964" s="202"/>
      <c r="L1964" s="203"/>
      <c r="M1964" s="204"/>
      <c r="N1964" s="199"/>
      <c r="O1964" s="201">
        <v>2</v>
      </c>
      <c r="P1964" s="199">
        <f t="shared" si="139"/>
        <v>559.87820536770982</v>
      </c>
      <c r="Q1964" s="205">
        <f t="shared" si="137"/>
        <v>2701.104616103129</v>
      </c>
    </row>
    <row r="1965" spans="1:17" ht="45" x14ac:dyDescent="0.25">
      <c r="A1965" s="207" t="s">
        <v>4754</v>
      </c>
      <c r="B1965" s="196">
        <v>31002390</v>
      </c>
      <c r="C1965" s="197" t="s">
        <v>1549</v>
      </c>
      <c r="D1965" s="196" t="s">
        <v>3698</v>
      </c>
      <c r="E1965" s="198"/>
      <c r="F1965" s="199">
        <f>IF(D1965 &lt;&gt; "",VLOOKUP(D1965,'Parâmetro - Portes e Uco'!$A$13:$E$54,3,0),"")</f>
        <v>2259.6297059292551</v>
      </c>
      <c r="G1965" s="200">
        <v>7</v>
      </c>
      <c r="H1965" s="199">
        <f>VLOOKUP(G1965,'Parâmetro - Portes e Uco'!$B$19:$E$46,4,0)</f>
        <v>2028.04</v>
      </c>
      <c r="I1965" s="196"/>
      <c r="J1965" s="202">
        <v>0</v>
      </c>
      <c r="K1965" s="202"/>
      <c r="L1965" s="203"/>
      <c r="M1965" s="204"/>
      <c r="N1965" s="199"/>
      <c r="O1965" s="201">
        <v>2</v>
      </c>
      <c r="P1965" s="199">
        <f t="shared" si="139"/>
        <v>1129.8148529646276</v>
      </c>
      <c r="Q1965" s="205">
        <f t="shared" si="137"/>
        <v>5417.4845588938824</v>
      </c>
    </row>
    <row r="1966" spans="1:17" ht="60" x14ac:dyDescent="0.25">
      <c r="A1966" s="207" t="s">
        <v>4754</v>
      </c>
      <c r="B1966" s="196">
        <v>31002412</v>
      </c>
      <c r="C1966" s="197" t="s">
        <v>1561</v>
      </c>
      <c r="D1966" s="196" t="s">
        <v>3694</v>
      </c>
      <c r="E1966" s="198"/>
      <c r="F1966" s="199">
        <f>IF(D1966 &lt;&gt; "",VLOOKUP(D1966,'Parâmetro - Portes e Uco'!$A$13:$E$54,3,0),"")</f>
        <v>1324.5505130037554</v>
      </c>
      <c r="G1966" s="200">
        <v>5</v>
      </c>
      <c r="H1966" s="199">
        <f>VLOOKUP(G1966,'Parâmetro - Portes e Uco'!$B$19:$E$46,4,0)</f>
        <v>1021.47</v>
      </c>
      <c r="I1966" s="196"/>
      <c r="J1966" s="202">
        <v>0</v>
      </c>
      <c r="K1966" s="202"/>
      <c r="L1966" s="203"/>
      <c r="M1966" s="204"/>
      <c r="N1966" s="199"/>
      <c r="O1966" s="201">
        <v>2</v>
      </c>
      <c r="P1966" s="199">
        <f t="shared" si="139"/>
        <v>662.27525650187772</v>
      </c>
      <c r="Q1966" s="205">
        <f t="shared" si="137"/>
        <v>3008.2957695056334</v>
      </c>
    </row>
    <row r="1967" spans="1:17" x14ac:dyDescent="0.25">
      <c r="A1967" s="207" t="s">
        <v>4754</v>
      </c>
      <c r="B1967" s="224">
        <v>31003001</v>
      </c>
      <c r="C1967" s="316" t="s">
        <v>4241</v>
      </c>
      <c r="D1967" s="317"/>
      <c r="E1967" s="317"/>
      <c r="F1967" s="317"/>
      <c r="G1967" s="317"/>
      <c r="H1967" s="317"/>
      <c r="I1967" s="317"/>
      <c r="J1967" s="317"/>
      <c r="K1967" s="317"/>
      <c r="L1967" s="317"/>
      <c r="M1967" s="317"/>
      <c r="N1967" s="317"/>
      <c r="O1967" s="317"/>
      <c r="P1967" s="317"/>
      <c r="Q1967" s="318"/>
    </row>
    <row r="1968" spans="1:17" ht="45" x14ac:dyDescent="0.25">
      <c r="A1968" s="206"/>
      <c r="B1968" s="196">
        <v>31003010</v>
      </c>
      <c r="C1968" s="197" t="s">
        <v>1562</v>
      </c>
      <c r="D1968" s="196" t="s">
        <v>3697</v>
      </c>
      <c r="E1968" s="198"/>
      <c r="F1968" s="199">
        <f>IF(D1968 &lt;&gt; "",VLOOKUP(D1968,'Parâmetro - Portes e Uco'!$A$13:$E$54,3,0),"")</f>
        <v>1593.1491505137235</v>
      </c>
      <c r="G1968" s="200">
        <v>6</v>
      </c>
      <c r="H1968" s="199">
        <f>VLOOKUP(G1968,'Parâmetro - Portes e Uco'!$B$19:$E$46,4,0)</f>
        <v>1425.4</v>
      </c>
      <c r="I1968" s="196"/>
      <c r="J1968" s="202">
        <v>0</v>
      </c>
      <c r="K1968" s="202"/>
      <c r="L1968" s="203"/>
      <c r="M1968" s="204"/>
      <c r="N1968" s="199"/>
      <c r="O1968" s="201">
        <v>2</v>
      </c>
      <c r="P1968" s="199">
        <f t="shared" ref="P1968:P1986" si="140">(F1968*30%)+(F1968*20%)</f>
        <v>796.57457525686175</v>
      </c>
      <c r="Q1968" s="205">
        <f t="shared" ref="Q1968:Q1999" si="141">F1968+H1968+K1968+N1968+P1968</f>
        <v>3815.1237257705852</v>
      </c>
    </row>
    <row r="1969" spans="1:17" ht="30" x14ac:dyDescent="0.25">
      <c r="A1969" s="207" t="s">
        <v>4754</v>
      </c>
      <c r="B1969" s="196">
        <v>31003028</v>
      </c>
      <c r="C1969" s="197" t="s">
        <v>1564</v>
      </c>
      <c r="D1969" s="196" t="s">
        <v>3679</v>
      </c>
      <c r="E1969" s="198"/>
      <c r="F1969" s="199">
        <f>IF(D1969 &lt;&gt; "",VLOOKUP(D1969,'Parâmetro - Portes e Uco'!$A$13:$E$54,3,0),"")</f>
        <v>612.76082791353724</v>
      </c>
      <c r="G1969" s="200">
        <v>3</v>
      </c>
      <c r="H1969" s="199">
        <f>VLOOKUP(G1969,'Parâmetro - Portes e Uco'!$B$19:$E$46,4,0)</f>
        <v>446.65</v>
      </c>
      <c r="I1969" s="196"/>
      <c r="J1969" s="202">
        <v>0</v>
      </c>
      <c r="K1969" s="202"/>
      <c r="L1969" s="203"/>
      <c r="M1969" s="204"/>
      <c r="N1969" s="199"/>
      <c r="O1969" s="201">
        <v>2</v>
      </c>
      <c r="P1969" s="199">
        <f t="shared" si="140"/>
        <v>306.38041395676862</v>
      </c>
      <c r="Q1969" s="205">
        <f t="shared" si="141"/>
        <v>1365.7912418703058</v>
      </c>
    </row>
    <row r="1970" spans="1:17" ht="45" x14ac:dyDescent="0.25">
      <c r="A1970" s="207" t="s">
        <v>4754</v>
      </c>
      <c r="B1970" s="196">
        <v>31003036</v>
      </c>
      <c r="C1970" s="197" t="s">
        <v>1565</v>
      </c>
      <c r="D1970" s="196" t="s">
        <v>3693</v>
      </c>
      <c r="E1970" s="198"/>
      <c r="F1970" s="199">
        <f>IF(D1970 &lt;&gt; "",VLOOKUP(D1970,'Parâmetro - Portes e Uco'!$A$13:$E$54,3,0),"")</f>
        <v>1435.3515705876223</v>
      </c>
      <c r="G1970" s="200">
        <v>5</v>
      </c>
      <c r="H1970" s="199">
        <f>VLOOKUP(G1970,'Parâmetro - Portes e Uco'!$B$19:$E$46,4,0)</f>
        <v>1021.47</v>
      </c>
      <c r="I1970" s="196"/>
      <c r="J1970" s="202">
        <v>0</v>
      </c>
      <c r="K1970" s="202"/>
      <c r="L1970" s="203"/>
      <c r="M1970" s="204"/>
      <c r="N1970" s="199"/>
      <c r="O1970" s="201">
        <v>2</v>
      </c>
      <c r="P1970" s="199">
        <f t="shared" si="140"/>
        <v>717.67578529381115</v>
      </c>
      <c r="Q1970" s="205">
        <f t="shared" si="141"/>
        <v>3174.4973558814336</v>
      </c>
    </row>
    <row r="1971" spans="1:17" ht="45" x14ac:dyDescent="0.25">
      <c r="A1971" s="207" t="s">
        <v>4754</v>
      </c>
      <c r="B1971" s="196">
        <v>31003044</v>
      </c>
      <c r="C1971" s="197" t="s">
        <v>1566</v>
      </c>
      <c r="D1971" s="196" t="s">
        <v>3697</v>
      </c>
      <c r="E1971" s="198"/>
      <c r="F1971" s="199">
        <f>IF(D1971 &lt;&gt; "",VLOOKUP(D1971,'Parâmetro - Portes e Uco'!$A$13:$E$54,3,0),"")</f>
        <v>1593.1491505137235</v>
      </c>
      <c r="G1971" s="200">
        <v>6</v>
      </c>
      <c r="H1971" s="199">
        <f>VLOOKUP(G1971,'Parâmetro - Portes e Uco'!$B$19:$E$46,4,0)</f>
        <v>1425.4</v>
      </c>
      <c r="I1971" s="196"/>
      <c r="J1971" s="202">
        <v>0</v>
      </c>
      <c r="K1971" s="202"/>
      <c r="L1971" s="203"/>
      <c r="M1971" s="204"/>
      <c r="N1971" s="199"/>
      <c r="O1971" s="201">
        <v>2</v>
      </c>
      <c r="P1971" s="199">
        <f t="shared" si="140"/>
        <v>796.57457525686175</v>
      </c>
      <c r="Q1971" s="205">
        <f t="shared" si="141"/>
        <v>3815.1237257705852</v>
      </c>
    </row>
    <row r="1972" spans="1:17" ht="45" x14ac:dyDescent="0.25">
      <c r="A1972" s="207" t="s">
        <v>4754</v>
      </c>
      <c r="B1972" s="196">
        <v>31003052</v>
      </c>
      <c r="C1972" s="197" t="s">
        <v>1567</v>
      </c>
      <c r="D1972" s="196" t="s">
        <v>3685</v>
      </c>
      <c r="E1972" s="198"/>
      <c r="F1972" s="199">
        <f>IF(D1972 &lt;&gt; "",VLOOKUP(D1972,'Parâmetro - Portes e Uco'!$A$13:$E$54,3,0),"")</f>
        <v>1233.8795226335199</v>
      </c>
      <c r="G1972" s="200">
        <v>5</v>
      </c>
      <c r="H1972" s="199">
        <f>VLOOKUP(G1972,'Parâmetro - Portes e Uco'!$B$19:$E$46,4,0)</f>
        <v>1021.47</v>
      </c>
      <c r="I1972" s="196"/>
      <c r="J1972" s="202">
        <v>0</v>
      </c>
      <c r="K1972" s="202"/>
      <c r="L1972" s="203"/>
      <c r="M1972" s="204"/>
      <c r="N1972" s="199"/>
      <c r="O1972" s="201">
        <v>2</v>
      </c>
      <c r="P1972" s="199">
        <f t="shared" si="140"/>
        <v>616.93976131675993</v>
      </c>
      <c r="Q1972" s="205">
        <f t="shared" si="141"/>
        <v>2872.2892839502797</v>
      </c>
    </row>
    <row r="1973" spans="1:17" x14ac:dyDescent="0.25">
      <c r="A1973" s="207" t="s">
        <v>4754</v>
      </c>
      <c r="B1973" s="196">
        <v>31003060</v>
      </c>
      <c r="C1973" s="197" t="s">
        <v>1568</v>
      </c>
      <c r="D1973" s="196" t="s">
        <v>3687</v>
      </c>
      <c r="E1973" s="198"/>
      <c r="F1973" s="199">
        <f>IF(D1973 &lt;&gt; "",VLOOKUP(D1973,'Parâmetro - Portes e Uco'!$A$13:$E$54,3,0),"")</f>
        <v>1119.7564107354196</v>
      </c>
      <c r="G1973" s="200">
        <v>5</v>
      </c>
      <c r="H1973" s="199">
        <f>VLOOKUP(G1973,'Parâmetro - Portes e Uco'!$B$19:$E$46,4,0)</f>
        <v>1021.47</v>
      </c>
      <c r="I1973" s="196"/>
      <c r="J1973" s="202">
        <v>0</v>
      </c>
      <c r="K1973" s="202"/>
      <c r="L1973" s="203"/>
      <c r="M1973" s="204"/>
      <c r="N1973" s="199"/>
      <c r="O1973" s="201">
        <v>2</v>
      </c>
      <c r="P1973" s="199">
        <f t="shared" si="140"/>
        <v>559.87820536770982</v>
      </c>
      <c r="Q1973" s="205">
        <f t="shared" si="141"/>
        <v>2701.104616103129</v>
      </c>
    </row>
    <row r="1974" spans="1:17" x14ac:dyDescent="0.25">
      <c r="A1974" s="207" t="s">
        <v>4754</v>
      </c>
      <c r="B1974" s="196">
        <v>31003079</v>
      </c>
      <c r="C1974" s="197" t="s">
        <v>1569</v>
      </c>
      <c r="D1974" s="196" t="s">
        <v>3692</v>
      </c>
      <c r="E1974" s="198"/>
      <c r="F1974" s="199">
        <f>IF(D1974 &lt;&gt; "",VLOOKUP(D1974,'Parâmetro - Portes e Uco'!$A$13:$E$54,3,0),"")</f>
        <v>866.25202794687084</v>
      </c>
      <c r="G1974" s="200">
        <v>3</v>
      </c>
      <c r="H1974" s="199">
        <f>VLOOKUP(G1974,'Parâmetro - Portes e Uco'!$B$19:$E$46,4,0)</f>
        <v>446.65</v>
      </c>
      <c r="I1974" s="196"/>
      <c r="J1974" s="202">
        <v>0</v>
      </c>
      <c r="K1974" s="202"/>
      <c r="L1974" s="203"/>
      <c r="M1974" s="204"/>
      <c r="N1974" s="199"/>
      <c r="O1974" s="201">
        <v>2</v>
      </c>
      <c r="P1974" s="199">
        <f t="shared" si="140"/>
        <v>433.12601397343542</v>
      </c>
      <c r="Q1974" s="205">
        <f t="shared" si="141"/>
        <v>1746.0280419203064</v>
      </c>
    </row>
    <row r="1975" spans="1:17" ht="30" x14ac:dyDescent="0.25">
      <c r="A1975" s="207" t="s">
        <v>4754</v>
      </c>
      <c r="B1975" s="196">
        <v>31003087</v>
      </c>
      <c r="C1975" s="197" t="s">
        <v>1571</v>
      </c>
      <c r="D1975" s="196" t="s">
        <v>3701</v>
      </c>
      <c r="E1975" s="198"/>
      <c r="F1975" s="199">
        <f>IF(D1975 &lt;&gt; "",VLOOKUP(D1975,'Parâmetro - Portes e Uco'!$A$13:$E$54,3,0),"")</f>
        <v>1848.3277432146042</v>
      </c>
      <c r="G1975" s="200">
        <v>3</v>
      </c>
      <c r="H1975" s="199">
        <f>VLOOKUP(G1975,'Parâmetro - Portes e Uco'!$B$19:$E$46,4,0)</f>
        <v>446.65</v>
      </c>
      <c r="I1975" s="196"/>
      <c r="J1975" s="202">
        <v>0</v>
      </c>
      <c r="K1975" s="202"/>
      <c r="L1975" s="203"/>
      <c r="M1975" s="204"/>
      <c r="N1975" s="199"/>
      <c r="O1975" s="201">
        <v>2</v>
      </c>
      <c r="P1975" s="199">
        <f t="shared" si="140"/>
        <v>924.1638716073021</v>
      </c>
      <c r="Q1975" s="205">
        <f t="shared" si="141"/>
        <v>3219.1416148219064</v>
      </c>
    </row>
    <row r="1976" spans="1:17" ht="30" x14ac:dyDescent="0.25">
      <c r="A1976" s="207" t="s">
        <v>4754</v>
      </c>
      <c r="B1976" s="196">
        <v>31003095</v>
      </c>
      <c r="C1976" s="197" t="s">
        <v>1572</v>
      </c>
      <c r="D1976" s="196" t="s">
        <v>3694</v>
      </c>
      <c r="E1976" s="198"/>
      <c r="F1976" s="199">
        <f>IF(D1976 &lt;&gt; "",VLOOKUP(D1976,'Parâmetro - Portes e Uco'!$A$13:$E$54,3,0),"")</f>
        <v>1324.5505130037554</v>
      </c>
      <c r="G1976" s="200">
        <v>4</v>
      </c>
      <c r="H1976" s="199">
        <f>VLOOKUP(G1976,'Parâmetro - Portes e Uco'!$B$19:$E$46,4,0)</f>
        <v>660.37</v>
      </c>
      <c r="I1976" s="196"/>
      <c r="J1976" s="202">
        <v>0</v>
      </c>
      <c r="K1976" s="202"/>
      <c r="L1976" s="203"/>
      <c r="M1976" s="204"/>
      <c r="N1976" s="199"/>
      <c r="O1976" s="201">
        <v>2</v>
      </c>
      <c r="P1976" s="199">
        <f t="shared" si="140"/>
        <v>662.27525650187772</v>
      </c>
      <c r="Q1976" s="205">
        <f t="shared" si="141"/>
        <v>2647.1957695056331</v>
      </c>
    </row>
    <row r="1977" spans="1:17" ht="30" x14ac:dyDescent="0.25">
      <c r="A1977" s="207" t="s">
        <v>4754</v>
      </c>
      <c r="B1977" s="196">
        <v>31003109</v>
      </c>
      <c r="C1977" s="197" t="s">
        <v>1573</v>
      </c>
      <c r="D1977" s="196" t="s">
        <v>3695</v>
      </c>
      <c r="E1977" s="198"/>
      <c r="F1977" s="199">
        <f>IF(D1977 &lt;&gt; "",VLOOKUP(D1977,'Parâmetro - Portes e Uco'!$A$13:$E$54,3,0),"")</f>
        <v>1685.4943507962917</v>
      </c>
      <c r="G1977" s="200">
        <v>4</v>
      </c>
      <c r="H1977" s="199">
        <f>VLOOKUP(G1977,'Parâmetro - Portes e Uco'!$B$19:$E$46,4,0)</f>
        <v>660.37</v>
      </c>
      <c r="I1977" s="196"/>
      <c r="J1977" s="202">
        <v>0</v>
      </c>
      <c r="K1977" s="202"/>
      <c r="L1977" s="203"/>
      <c r="M1977" s="204"/>
      <c r="N1977" s="199"/>
      <c r="O1977" s="201">
        <v>2</v>
      </c>
      <c r="P1977" s="199">
        <f t="shared" si="140"/>
        <v>842.74717539814583</v>
      </c>
      <c r="Q1977" s="205">
        <f t="shared" si="141"/>
        <v>3188.6115261944374</v>
      </c>
    </row>
    <row r="1978" spans="1:17" ht="45" x14ac:dyDescent="0.25">
      <c r="A1978" s="207" t="s">
        <v>4754</v>
      </c>
      <c r="B1978" s="196">
        <v>31003117</v>
      </c>
      <c r="C1978" s="197" t="s">
        <v>1574</v>
      </c>
      <c r="D1978" s="196" t="s">
        <v>3694</v>
      </c>
      <c r="E1978" s="198"/>
      <c r="F1978" s="199">
        <f>IF(D1978 &lt;&gt; "",VLOOKUP(D1978,'Parâmetro - Portes e Uco'!$A$13:$E$54,3,0),"")</f>
        <v>1324.5505130037554</v>
      </c>
      <c r="G1978" s="200">
        <v>4</v>
      </c>
      <c r="H1978" s="199">
        <f>VLOOKUP(G1978,'Parâmetro - Portes e Uco'!$B$19:$E$46,4,0)</f>
        <v>660.37</v>
      </c>
      <c r="I1978" s="196"/>
      <c r="J1978" s="202">
        <v>0</v>
      </c>
      <c r="K1978" s="202"/>
      <c r="L1978" s="203"/>
      <c r="M1978" s="204"/>
      <c r="N1978" s="199"/>
      <c r="O1978" s="201">
        <v>2</v>
      </c>
      <c r="P1978" s="199">
        <f t="shared" si="140"/>
        <v>662.27525650187772</v>
      </c>
      <c r="Q1978" s="205">
        <f t="shared" si="141"/>
        <v>2647.1957695056331</v>
      </c>
    </row>
    <row r="1979" spans="1:17" ht="30" x14ac:dyDescent="0.25">
      <c r="A1979" s="207" t="s">
        <v>4754</v>
      </c>
      <c r="B1979" s="196">
        <v>31003125</v>
      </c>
      <c r="C1979" s="197" t="s">
        <v>1575</v>
      </c>
      <c r="D1979" s="196" t="s">
        <v>3695</v>
      </c>
      <c r="E1979" s="198"/>
      <c r="F1979" s="199">
        <f>IF(D1979 &lt;&gt; "",VLOOKUP(D1979,'Parâmetro - Portes e Uco'!$A$13:$E$54,3,0),"")</f>
        <v>1685.4943507962917</v>
      </c>
      <c r="G1979" s="200">
        <v>4</v>
      </c>
      <c r="H1979" s="199">
        <f>VLOOKUP(G1979,'Parâmetro - Portes e Uco'!$B$19:$E$46,4,0)</f>
        <v>660.37</v>
      </c>
      <c r="I1979" s="196"/>
      <c r="J1979" s="202">
        <v>0</v>
      </c>
      <c r="K1979" s="202"/>
      <c r="L1979" s="203"/>
      <c r="M1979" s="204"/>
      <c r="N1979" s="199"/>
      <c r="O1979" s="201">
        <v>2</v>
      </c>
      <c r="P1979" s="199">
        <f t="shared" si="140"/>
        <v>842.74717539814583</v>
      </c>
      <c r="Q1979" s="205">
        <f t="shared" si="141"/>
        <v>3188.6115261944374</v>
      </c>
    </row>
    <row r="1980" spans="1:17" ht="30" x14ac:dyDescent="0.25">
      <c r="A1980" s="207" t="s">
        <v>4754</v>
      </c>
      <c r="B1980" s="196">
        <v>31003133</v>
      </c>
      <c r="C1980" s="197" t="s">
        <v>1576</v>
      </c>
      <c r="D1980" s="196" t="s">
        <v>3697</v>
      </c>
      <c r="E1980" s="198"/>
      <c r="F1980" s="199">
        <f>IF(D1980 &lt;&gt; "",VLOOKUP(D1980,'Parâmetro - Portes e Uco'!$A$13:$E$54,3,0),"")</f>
        <v>1593.1491505137235</v>
      </c>
      <c r="G1980" s="200">
        <v>6</v>
      </c>
      <c r="H1980" s="199">
        <f>VLOOKUP(G1980,'Parâmetro - Portes e Uco'!$B$19:$E$46,4,0)</f>
        <v>1425.4</v>
      </c>
      <c r="I1980" s="196"/>
      <c r="J1980" s="202">
        <v>0</v>
      </c>
      <c r="K1980" s="202"/>
      <c r="L1980" s="203"/>
      <c r="M1980" s="204"/>
      <c r="N1980" s="199"/>
      <c r="O1980" s="201">
        <v>2</v>
      </c>
      <c r="P1980" s="199">
        <f t="shared" si="140"/>
        <v>796.57457525686175</v>
      </c>
      <c r="Q1980" s="205">
        <f t="shared" si="141"/>
        <v>3815.1237257705852</v>
      </c>
    </row>
    <row r="1981" spans="1:17" ht="30" x14ac:dyDescent="0.25">
      <c r="A1981" s="207" t="s">
        <v>4754</v>
      </c>
      <c r="B1981" s="196">
        <v>31003141</v>
      </c>
      <c r="C1981" s="197" t="s">
        <v>1578</v>
      </c>
      <c r="D1981" s="196" t="s">
        <v>3687</v>
      </c>
      <c r="E1981" s="198"/>
      <c r="F1981" s="199">
        <f>IF(D1981 &lt;&gt; "",VLOOKUP(D1981,'Parâmetro - Portes e Uco'!$A$13:$E$54,3,0),"")</f>
        <v>1119.7564107354196</v>
      </c>
      <c r="G1981" s="200">
        <v>6</v>
      </c>
      <c r="H1981" s="199">
        <f>VLOOKUP(G1981,'Parâmetro - Portes e Uco'!$B$19:$E$46,4,0)</f>
        <v>1425.4</v>
      </c>
      <c r="I1981" s="196"/>
      <c r="J1981" s="202">
        <v>0</v>
      </c>
      <c r="K1981" s="202"/>
      <c r="L1981" s="203"/>
      <c r="M1981" s="204"/>
      <c r="N1981" s="199"/>
      <c r="O1981" s="201">
        <v>2</v>
      </c>
      <c r="P1981" s="199">
        <f t="shared" si="140"/>
        <v>559.87820536770982</v>
      </c>
      <c r="Q1981" s="205">
        <f t="shared" si="141"/>
        <v>3105.0346161031293</v>
      </c>
    </row>
    <row r="1982" spans="1:17" ht="30" x14ac:dyDescent="0.25">
      <c r="A1982" s="207" t="s">
        <v>4754</v>
      </c>
      <c r="B1982" s="196">
        <v>31003150</v>
      </c>
      <c r="C1982" s="197" t="s">
        <v>1579</v>
      </c>
      <c r="D1982" s="196" t="s">
        <v>3683</v>
      </c>
      <c r="E1982" s="198"/>
      <c r="F1982" s="199">
        <f>IF(D1982 &lt;&gt; "",VLOOKUP(D1982,'Parâmetro - Portes e Uco'!$A$13:$E$54,3,0),"")</f>
        <v>908.21273779689443</v>
      </c>
      <c r="G1982" s="200">
        <v>4</v>
      </c>
      <c r="H1982" s="199">
        <f>VLOOKUP(G1982,'Parâmetro - Portes e Uco'!$B$19:$E$46,4,0)</f>
        <v>660.37</v>
      </c>
      <c r="I1982" s="196"/>
      <c r="J1982" s="202">
        <v>0</v>
      </c>
      <c r="K1982" s="202"/>
      <c r="L1982" s="203"/>
      <c r="M1982" s="204"/>
      <c r="N1982" s="199"/>
      <c r="O1982" s="201">
        <v>2</v>
      </c>
      <c r="P1982" s="199">
        <f t="shared" si="140"/>
        <v>454.10636889844722</v>
      </c>
      <c r="Q1982" s="205">
        <f t="shared" si="141"/>
        <v>2022.6891066953417</v>
      </c>
    </row>
    <row r="1983" spans="1:17" ht="30" x14ac:dyDescent="0.25">
      <c r="A1983" s="207" t="s">
        <v>4754</v>
      </c>
      <c r="B1983" s="196">
        <v>31003168</v>
      </c>
      <c r="C1983" s="197" t="s">
        <v>1581</v>
      </c>
      <c r="D1983" s="196" t="s">
        <v>3694</v>
      </c>
      <c r="E1983" s="198"/>
      <c r="F1983" s="199">
        <f>IF(D1983 &lt;&gt; "",VLOOKUP(D1983,'Parâmetro - Portes e Uco'!$A$13:$E$54,3,0),"")</f>
        <v>1324.5505130037554</v>
      </c>
      <c r="G1983" s="200">
        <v>6</v>
      </c>
      <c r="H1983" s="199">
        <f>VLOOKUP(G1983,'Parâmetro - Portes e Uco'!$B$19:$E$46,4,0)</f>
        <v>1425.4</v>
      </c>
      <c r="I1983" s="196"/>
      <c r="J1983" s="202">
        <v>0</v>
      </c>
      <c r="K1983" s="202"/>
      <c r="L1983" s="203"/>
      <c r="M1983" s="204"/>
      <c r="N1983" s="199"/>
      <c r="O1983" s="201">
        <v>2</v>
      </c>
      <c r="P1983" s="199">
        <f t="shared" si="140"/>
        <v>662.27525650187772</v>
      </c>
      <c r="Q1983" s="205">
        <f t="shared" si="141"/>
        <v>3412.2257695056333</v>
      </c>
    </row>
    <row r="1984" spans="1:17" ht="30" x14ac:dyDescent="0.25">
      <c r="A1984" s="207" t="s">
        <v>4754</v>
      </c>
      <c r="B1984" s="196">
        <v>31003176</v>
      </c>
      <c r="C1984" s="197" t="s">
        <v>1583</v>
      </c>
      <c r="D1984" s="196" t="s">
        <v>3685</v>
      </c>
      <c r="E1984" s="198"/>
      <c r="F1984" s="199">
        <f>IF(D1984 &lt;&gt; "",VLOOKUP(D1984,'Parâmetro - Portes e Uco'!$A$13:$E$54,3,0),"")</f>
        <v>1233.8795226335199</v>
      </c>
      <c r="G1984" s="200">
        <v>5</v>
      </c>
      <c r="H1984" s="199">
        <f>VLOOKUP(G1984,'Parâmetro - Portes e Uco'!$B$19:$E$46,4,0)</f>
        <v>1021.47</v>
      </c>
      <c r="I1984" s="196"/>
      <c r="J1984" s="202">
        <v>0</v>
      </c>
      <c r="K1984" s="202"/>
      <c r="L1984" s="203"/>
      <c r="M1984" s="204"/>
      <c r="N1984" s="199"/>
      <c r="O1984" s="201">
        <v>2</v>
      </c>
      <c r="P1984" s="199">
        <f t="shared" si="140"/>
        <v>616.93976131675993</v>
      </c>
      <c r="Q1984" s="205">
        <f t="shared" si="141"/>
        <v>2872.2892839502797</v>
      </c>
    </row>
    <row r="1985" spans="1:17" ht="30" x14ac:dyDescent="0.25">
      <c r="A1985" s="207" t="s">
        <v>4754</v>
      </c>
      <c r="B1985" s="196">
        <v>31003184</v>
      </c>
      <c r="C1985" s="197" t="s">
        <v>1585</v>
      </c>
      <c r="D1985" s="196" t="s">
        <v>3697</v>
      </c>
      <c r="E1985" s="198"/>
      <c r="F1985" s="199">
        <f>IF(D1985 &lt;&gt; "",VLOOKUP(D1985,'Parâmetro - Portes e Uco'!$A$13:$E$54,3,0),"")</f>
        <v>1593.1491505137235</v>
      </c>
      <c r="G1985" s="200">
        <v>6</v>
      </c>
      <c r="H1985" s="199">
        <f>VLOOKUP(G1985,'Parâmetro - Portes e Uco'!$B$19:$E$46,4,0)</f>
        <v>1425.4</v>
      </c>
      <c r="I1985" s="196"/>
      <c r="J1985" s="202">
        <v>0</v>
      </c>
      <c r="K1985" s="202"/>
      <c r="L1985" s="203"/>
      <c r="M1985" s="204"/>
      <c r="N1985" s="199"/>
      <c r="O1985" s="201">
        <v>2</v>
      </c>
      <c r="P1985" s="199">
        <f t="shared" si="140"/>
        <v>796.57457525686175</v>
      </c>
      <c r="Q1985" s="205">
        <f t="shared" si="141"/>
        <v>3815.1237257705852</v>
      </c>
    </row>
    <row r="1986" spans="1:17" ht="30" x14ac:dyDescent="0.25">
      <c r="A1986" s="207" t="s">
        <v>4754</v>
      </c>
      <c r="B1986" s="196">
        <v>31003192</v>
      </c>
      <c r="C1986" s="197" t="s">
        <v>1587</v>
      </c>
      <c r="D1986" s="196" t="s">
        <v>3693</v>
      </c>
      <c r="E1986" s="198"/>
      <c r="F1986" s="199">
        <f>IF(D1986 &lt;&gt; "",VLOOKUP(D1986,'Parâmetro - Portes e Uco'!$A$13:$E$54,3,0),"")</f>
        <v>1435.3515705876223</v>
      </c>
      <c r="G1986" s="200">
        <v>6</v>
      </c>
      <c r="H1986" s="199">
        <f>VLOOKUP(G1986,'Parâmetro - Portes e Uco'!$B$19:$E$46,4,0)</f>
        <v>1425.4</v>
      </c>
      <c r="I1986" s="196"/>
      <c r="J1986" s="202">
        <v>0</v>
      </c>
      <c r="K1986" s="202"/>
      <c r="L1986" s="203"/>
      <c r="M1986" s="204"/>
      <c r="N1986" s="199"/>
      <c r="O1986" s="201">
        <v>2</v>
      </c>
      <c r="P1986" s="199">
        <f t="shared" si="140"/>
        <v>717.67578529381115</v>
      </c>
      <c r="Q1986" s="205">
        <f t="shared" si="141"/>
        <v>3578.4273558814334</v>
      </c>
    </row>
    <row r="1987" spans="1:17" ht="30" x14ac:dyDescent="0.25">
      <c r="A1987" s="207" t="s">
        <v>4754</v>
      </c>
      <c r="B1987" s="196">
        <v>31003206</v>
      </c>
      <c r="C1987" s="197" t="s">
        <v>1589</v>
      </c>
      <c r="D1987" s="196" t="s">
        <v>3667</v>
      </c>
      <c r="E1987" s="198"/>
      <c r="F1987" s="199">
        <f>IF(D1987 &lt;&gt; "",VLOOKUP(D1987,'Parâmetro - Portes e Uco'!$A$13:$E$54,3,0),"")</f>
        <v>100.71624984422843</v>
      </c>
      <c r="G1987" s="200"/>
      <c r="H1987" s="201"/>
      <c r="I1987" s="196"/>
      <c r="J1987" s="202">
        <v>0</v>
      </c>
      <c r="K1987" s="202"/>
      <c r="L1987" s="203"/>
      <c r="M1987" s="204"/>
      <c r="N1987" s="199"/>
      <c r="O1987" s="201">
        <v>0</v>
      </c>
      <c r="P1987" s="201"/>
      <c r="Q1987" s="205">
        <f t="shared" si="141"/>
        <v>100.71624984422843</v>
      </c>
    </row>
    <row r="1988" spans="1:17" ht="30" x14ac:dyDescent="0.25">
      <c r="A1988" s="207" t="s">
        <v>4754</v>
      </c>
      <c r="B1988" s="196">
        <v>31003214</v>
      </c>
      <c r="C1988" s="197" t="s">
        <v>1590</v>
      </c>
      <c r="D1988" s="196" t="s">
        <v>3692</v>
      </c>
      <c r="E1988" s="198"/>
      <c r="F1988" s="199">
        <f>IF(D1988 &lt;&gt; "",VLOOKUP(D1988,'Parâmetro - Portes e Uco'!$A$13:$E$54,3,0),"")</f>
        <v>866.25202794687084</v>
      </c>
      <c r="G1988" s="200">
        <v>3</v>
      </c>
      <c r="H1988" s="199">
        <f>VLOOKUP(G1988,'Parâmetro - Portes e Uco'!$B$19:$E$46,4,0)</f>
        <v>446.65</v>
      </c>
      <c r="I1988" s="196"/>
      <c r="J1988" s="202">
        <v>0</v>
      </c>
      <c r="K1988" s="202"/>
      <c r="L1988" s="203"/>
      <c r="M1988" s="204"/>
      <c r="N1988" s="199"/>
      <c r="O1988" s="201">
        <v>1</v>
      </c>
      <c r="P1988" s="199">
        <f>F1988*30%</f>
        <v>259.87560838406125</v>
      </c>
      <c r="Q1988" s="205">
        <f t="shared" si="141"/>
        <v>1572.7776363309322</v>
      </c>
    </row>
    <row r="1989" spans="1:17" x14ac:dyDescent="0.25">
      <c r="A1989" s="207" t="s">
        <v>4754</v>
      </c>
      <c r="B1989" s="196">
        <v>31003230</v>
      </c>
      <c r="C1989" s="197" t="s">
        <v>1591</v>
      </c>
      <c r="D1989" s="196" t="s">
        <v>3692</v>
      </c>
      <c r="E1989" s="198"/>
      <c r="F1989" s="199">
        <f>IF(D1989 &lt;&gt; "",VLOOKUP(D1989,'Parâmetro - Portes e Uco'!$A$13:$E$54,3,0),"")</f>
        <v>866.25202794687084</v>
      </c>
      <c r="G1989" s="200">
        <v>4</v>
      </c>
      <c r="H1989" s="199">
        <f>VLOOKUP(G1989,'Parâmetro - Portes e Uco'!$B$19:$E$46,4,0)</f>
        <v>660.37</v>
      </c>
      <c r="I1989" s="196"/>
      <c r="J1989" s="202">
        <v>0</v>
      </c>
      <c r="K1989" s="202"/>
      <c r="L1989" s="203"/>
      <c r="M1989" s="204"/>
      <c r="N1989" s="199"/>
      <c r="O1989" s="201">
        <v>1</v>
      </c>
      <c r="P1989" s="199">
        <f>F1989*30%</f>
        <v>259.87560838406125</v>
      </c>
      <c r="Q1989" s="205">
        <f t="shared" si="141"/>
        <v>1786.497636330932</v>
      </c>
    </row>
    <row r="1990" spans="1:17" ht="30" x14ac:dyDescent="0.25">
      <c r="A1990" s="207" t="s">
        <v>4754</v>
      </c>
      <c r="B1990" s="196">
        <v>31003249</v>
      </c>
      <c r="C1990" s="197" t="s">
        <v>1592</v>
      </c>
      <c r="D1990" s="196" t="s">
        <v>3692</v>
      </c>
      <c r="E1990" s="198"/>
      <c r="F1990" s="199">
        <f>IF(D1990 &lt;&gt; "",VLOOKUP(D1990,'Parâmetro - Portes e Uco'!$A$13:$E$54,3,0),"")</f>
        <v>866.25202794687084</v>
      </c>
      <c r="G1990" s="200">
        <v>3</v>
      </c>
      <c r="H1990" s="199">
        <f>VLOOKUP(G1990,'Parâmetro - Portes e Uco'!$B$19:$E$46,4,0)</f>
        <v>446.65</v>
      </c>
      <c r="I1990" s="196"/>
      <c r="J1990" s="202">
        <v>0</v>
      </c>
      <c r="K1990" s="202"/>
      <c r="L1990" s="203"/>
      <c r="M1990" s="204"/>
      <c r="N1990" s="199"/>
      <c r="O1990" s="201">
        <v>1</v>
      </c>
      <c r="P1990" s="199">
        <f>F1990*30%</f>
        <v>259.87560838406125</v>
      </c>
      <c r="Q1990" s="205">
        <f t="shared" si="141"/>
        <v>1572.7776363309322</v>
      </c>
    </row>
    <row r="1991" spans="1:17" ht="30" x14ac:dyDescent="0.25">
      <c r="A1991" s="207" t="s">
        <v>4754</v>
      </c>
      <c r="B1991" s="196">
        <v>31003257</v>
      </c>
      <c r="C1991" s="197" t="s">
        <v>1593</v>
      </c>
      <c r="D1991" s="196" t="s">
        <v>3682</v>
      </c>
      <c r="E1991" s="198"/>
      <c r="F1991" s="199">
        <f>IF(D1991 &lt;&gt; "",VLOOKUP(D1991,'Parâmetro - Portes e Uco'!$A$13:$E$54,3,0),"")</f>
        <v>802.43430995002416</v>
      </c>
      <c r="G1991" s="200">
        <v>2</v>
      </c>
      <c r="H1991" s="199">
        <f>VLOOKUP(G1991,'Parâmetro - Portes e Uco'!$B$19:$E$46,4,0)</f>
        <v>303.45</v>
      </c>
      <c r="I1991" s="196"/>
      <c r="J1991" s="202">
        <v>0</v>
      </c>
      <c r="K1991" s="202"/>
      <c r="L1991" s="203"/>
      <c r="M1991" s="204"/>
      <c r="N1991" s="199"/>
      <c r="O1991" s="201">
        <v>0</v>
      </c>
      <c r="P1991" s="201"/>
      <c r="Q1991" s="205">
        <f t="shared" si="141"/>
        <v>1105.8843099500241</v>
      </c>
    </row>
    <row r="1992" spans="1:17" ht="30" x14ac:dyDescent="0.25">
      <c r="A1992" s="207" t="s">
        <v>4754</v>
      </c>
      <c r="B1992" s="196">
        <v>31003265</v>
      </c>
      <c r="C1992" s="197" t="s">
        <v>1595</v>
      </c>
      <c r="D1992" s="196" t="s">
        <v>3683</v>
      </c>
      <c r="E1992" s="198"/>
      <c r="F1992" s="199">
        <f>IF(D1992 &lt;&gt; "",VLOOKUP(D1992,'Parâmetro - Portes e Uco'!$A$13:$E$54,3,0),"")</f>
        <v>908.21273779689443</v>
      </c>
      <c r="G1992" s="200">
        <v>4</v>
      </c>
      <c r="H1992" s="199">
        <f>VLOOKUP(G1992,'Parâmetro - Portes e Uco'!$B$19:$E$46,4,0)</f>
        <v>660.37</v>
      </c>
      <c r="I1992" s="196"/>
      <c r="J1992" s="202">
        <v>0</v>
      </c>
      <c r="K1992" s="202"/>
      <c r="L1992" s="203"/>
      <c r="M1992" s="204"/>
      <c r="N1992" s="199"/>
      <c r="O1992" s="201">
        <v>2</v>
      </c>
      <c r="P1992" s="199">
        <f t="shared" ref="P1992:P1997" si="142">(F1992*30%)+(F1992*20%)</f>
        <v>454.10636889844722</v>
      </c>
      <c r="Q1992" s="205">
        <f t="shared" si="141"/>
        <v>2022.6891066953417</v>
      </c>
    </row>
    <row r="1993" spans="1:17" ht="45" x14ac:dyDescent="0.25">
      <c r="A1993" s="207" t="s">
        <v>4754</v>
      </c>
      <c r="B1993" s="196">
        <v>31003273</v>
      </c>
      <c r="C1993" s="197" t="s">
        <v>1597</v>
      </c>
      <c r="D1993" s="196" t="s">
        <v>3684</v>
      </c>
      <c r="E1993" s="198"/>
      <c r="F1993" s="199">
        <f>IF(D1993 &lt;&gt; "",VLOOKUP(D1993,'Parâmetro - Portes e Uco'!$A$13:$E$54,3,0),"")</f>
        <v>963.60667521122014</v>
      </c>
      <c r="G1993" s="200">
        <v>4</v>
      </c>
      <c r="H1993" s="199">
        <f>VLOOKUP(G1993,'Parâmetro - Portes e Uco'!$B$19:$E$46,4,0)</f>
        <v>660.37</v>
      </c>
      <c r="I1993" s="196"/>
      <c r="J1993" s="202">
        <v>0</v>
      </c>
      <c r="K1993" s="202"/>
      <c r="L1993" s="203"/>
      <c r="M1993" s="204"/>
      <c r="N1993" s="199"/>
      <c r="O1993" s="201">
        <v>2</v>
      </c>
      <c r="P1993" s="199">
        <f t="shared" si="142"/>
        <v>481.80333760561007</v>
      </c>
      <c r="Q1993" s="205">
        <f t="shared" si="141"/>
        <v>2105.7800128168301</v>
      </c>
    </row>
    <row r="1994" spans="1:17" x14ac:dyDescent="0.25">
      <c r="A1994" s="207" t="s">
        <v>4754</v>
      </c>
      <c r="B1994" s="196">
        <v>31003281</v>
      </c>
      <c r="C1994" s="197" t="s">
        <v>1598</v>
      </c>
      <c r="D1994" s="196" t="s">
        <v>3683</v>
      </c>
      <c r="E1994" s="198"/>
      <c r="F1994" s="199">
        <f>IF(D1994 &lt;&gt; "",VLOOKUP(D1994,'Parâmetro - Portes e Uco'!$A$13:$E$54,3,0),"")</f>
        <v>908.21273779689443</v>
      </c>
      <c r="G1994" s="200">
        <v>4</v>
      </c>
      <c r="H1994" s="199">
        <f>VLOOKUP(G1994,'Parâmetro - Portes e Uco'!$B$19:$E$46,4,0)</f>
        <v>660.37</v>
      </c>
      <c r="I1994" s="196"/>
      <c r="J1994" s="202">
        <v>0</v>
      </c>
      <c r="K1994" s="202"/>
      <c r="L1994" s="203"/>
      <c r="M1994" s="204"/>
      <c r="N1994" s="199"/>
      <c r="O1994" s="201">
        <v>2</v>
      </c>
      <c r="P1994" s="199">
        <f t="shared" si="142"/>
        <v>454.10636889844722</v>
      </c>
      <c r="Q1994" s="205">
        <f t="shared" si="141"/>
        <v>2022.6891066953417</v>
      </c>
    </row>
    <row r="1995" spans="1:17" ht="30" x14ac:dyDescent="0.25">
      <c r="A1995" s="207" t="s">
        <v>4754</v>
      </c>
      <c r="B1995" s="196">
        <v>31003290</v>
      </c>
      <c r="C1995" s="197" t="s">
        <v>1600</v>
      </c>
      <c r="D1995" s="196" t="s">
        <v>3692</v>
      </c>
      <c r="E1995" s="198"/>
      <c r="F1995" s="199">
        <f>IF(D1995 &lt;&gt; "",VLOOKUP(D1995,'Parâmetro - Portes e Uco'!$A$13:$E$54,3,0),"")</f>
        <v>866.25202794687084</v>
      </c>
      <c r="G1995" s="200">
        <v>3</v>
      </c>
      <c r="H1995" s="199">
        <f>VLOOKUP(G1995,'Parâmetro - Portes e Uco'!$B$19:$E$46,4,0)</f>
        <v>446.65</v>
      </c>
      <c r="I1995" s="196"/>
      <c r="J1995" s="202">
        <v>0</v>
      </c>
      <c r="K1995" s="202"/>
      <c r="L1995" s="203"/>
      <c r="M1995" s="204"/>
      <c r="N1995" s="199"/>
      <c r="O1995" s="201">
        <v>2</v>
      </c>
      <c r="P1995" s="199">
        <f t="shared" si="142"/>
        <v>433.12601397343542</v>
      </c>
      <c r="Q1995" s="205">
        <f t="shared" si="141"/>
        <v>1746.0280419203064</v>
      </c>
    </row>
    <row r="1996" spans="1:17" ht="30" x14ac:dyDescent="0.25">
      <c r="A1996" s="207" t="s">
        <v>4754</v>
      </c>
      <c r="B1996" s="196">
        <v>31003303</v>
      </c>
      <c r="C1996" s="197" t="s">
        <v>1602</v>
      </c>
      <c r="D1996" s="196" t="s">
        <v>3694</v>
      </c>
      <c r="E1996" s="198"/>
      <c r="F1996" s="199">
        <f>IF(D1996 &lt;&gt; "",VLOOKUP(D1996,'Parâmetro - Portes e Uco'!$A$13:$E$54,3,0),"")</f>
        <v>1324.5505130037554</v>
      </c>
      <c r="G1996" s="200">
        <v>5</v>
      </c>
      <c r="H1996" s="199">
        <f>VLOOKUP(G1996,'Parâmetro - Portes e Uco'!$B$19:$E$46,4,0)</f>
        <v>1021.47</v>
      </c>
      <c r="I1996" s="196"/>
      <c r="J1996" s="202">
        <v>0</v>
      </c>
      <c r="K1996" s="202"/>
      <c r="L1996" s="203"/>
      <c r="M1996" s="204"/>
      <c r="N1996" s="199"/>
      <c r="O1996" s="201">
        <v>2</v>
      </c>
      <c r="P1996" s="199">
        <f t="shared" si="142"/>
        <v>662.27525650187772</v>
      </c>
      <c r="Q1996" s="205">
        <f t="shared" si="141"/>
        <v>3008.2957695056334</v>
      </c>
    </row>
    <row r="1997" spans="1:17" ht="30" x14ac:dyDescent="0.25">
      <c r="A1997" s="207" t="s">
        <v>4754</v>
      </c>
      <c r="B1997" s="196">
        <v>31003311</v>
      </c>
      <c r="C1997" s="197" t="s">
        <v>1603</v>
      </c>
      <c r="D1997" s="196" t="s">
        <v>3692</v>
      </c>
      <c r="E1997" s="198"/>
      <c r="F1997" s="199">
        <f>IF(D1997 &lt;&gt; "",VLOOKUP(D1997,'Parâmetro - Portes e Uco'!$A$13:$E$54,3,0),"")</f>
        <v>866.25202794687084</v>
      </c>
      <c r="G1997" s="200">
        <v>3</v>
      </c>
      <c r="H1997" s="199">
        <f>VLOOKUP(G1997,'Parâmetro - Portes e Uco'!$B$19:$E$46,4,0)</f>
        <v>446.65</v>
      </c>
      <c r="I1997" s="196"/>
      <c r="J1997" s="202">
        <v>0</v>
      </c>
      <c r="K1997" s="202"/>
      <c r="L1997" s="203"/>
      <c r="M1997" s="204"/>
      <c r="N1997" s="199"/>
      <c r="O1997" s="201">
        <v>2</v>
      </c>
      <c r="P1997" s="199">
        <f t="shared" si="142"/>
        <v>433.12601397343542</v>
      </c>
      <c r="Q1997" s="205">
        <f t="shared" si="141"/>
        <v>1746.0280419203064</v>
      </c>
    </row>
    <row r="1998" spans="1:17" ht="60" x14ac:dyDescent="0.25">
      <c r="A1998" s="207" t="s">
        <v>4754</v>
      </c>
      <c r="B1998" s="196">
        <v>31003320</v>
      </c>
      <c r="C1998" s="197" t="s">
        <v>1605</v>
      </c>
      <c r="D1998" s="196" t="s">
        <v>3692</v>
      </c>
      <c r="E1998" s="198"/>
      <c r="F1998" s="199">
        <f>IF(D1998 &lt;&gt; "",VLOOKUP(D1998,'Parâmetro - Portes e Uco'!$A$13:$E$54,3,0),"")</f>
        <v>866.25202794687084</v>
      </c>
      <c r="G1998" s="200">
        <v>3</v>
      </c>
      <c r="H1998" s="199">
        <f>VLOOKUP(G1998,'Parâmetro - Portes e Uco'!$B$19:$E$46,4,0)</f>
        <v>446.65</v>
      </c>
      <c r="I1998" s="196"/>
      <c r="J1998" s="202">
        <v>0</v>
      </c>
      <c r="K1998" s="202"/>
      <c r="L1998" s="203"/>
      <c r="M1998" s="204"/>
      <c r="N1998" s="199"/>
      <c r="O1998" s="201">
        <v>1</v>
      </c>
      <c r="P1998" s="199">
        <f>F1998*30%</f>
        <v>259.87560838406125</v>
      </c>
      <c r="Q1998" s="205">
        <f t="shared" si="141"/>
        <v>1572.7776363309322</v>
      </c>
    </row>
    <row r="1999" spans="1:17" x14ac:dyDescent="0.25">
      <c r="A1999" s="207" t="s">
        <v>4754</v>
      </c>
      <c r="B1999" s="196">
        <v>31003338</v>
      </c>
      <c r="C1999" s="197" t="s">
        <v>1606</v>
      </c>
      <c r="D1999" s="196" t="s">
        <v>3671</v>
      </c>
      <c r="E1999" s="198"/>
      <c r="F1999" s="199">
        <f>IF(D1999 &lt;&gt; "",VLOOKUP(D1999,'Parâmetro - Portes e Uco'!$A$13:$E$54,3,0),"")</f>
        <v>407.94036013477069</v>
      </c>
      <c r="G1999" s="200">
        <v>4</v>
      </c>
      <c r="H1999" s="199">
        <f>VLOOKUP(G1999,'Parâmetro - Portes e Uco'!$B$19:$E$46,4,0)</f>
        <v>660.37</v>
      </c>
      <c r="I1999" s="196"/>
      <c r="J1999" s="202">
        <v>0</v>
      </c>
      <c r="K1999" s="202"/>
      <c r="L1999" s="203"/>
      <c r="M1999" s="204"/>
      <c r="N1999" s="199"/>
      <c r="O1999" s="201">
        <v>2</v>
      </c>
      <c r="P1999" s="199">
        <f>(F1999*30%)+(F1999*20%)</f>
        <v>203.97018006738534</v>
      </c>
      <c r="Q1999" s="205">
        <f t="shared" si="141"/>
        <v>1272.2805402021561</v>
      </c>
    </row>
    <row r="2000" spans="1:17" ht="30" x14ac:dyDescent="0.25">
      <c r="A2000" s="207" t="s">
        <v>4754</v>
      </c>
      <c r="B2000" s="196">
        <v>31003346</v>
      </c>
      <c r="C2000" s="197" t="s">
        <v>1607</v>
      </c>
      <c r="D2000" s="196" t="s">
        <v>3694</v>
      </c>
      <c r="E2000" s="198"/>
      <c r="F2000" s="199">
        <f>IF(D2000 &lt;&gt; "",VLOOKUP(D2000,'Parâmetro - Portes e Uco'!$A$13:$E$54,3,0),"")</f>
        <v>1324.5505130037554</v>
      </c>
      <c r="G2000" s="200">
        <v>5</v>
      </c>
      <c r="H2000" s="199">
        <f>VLOOKUP(G2000,'Parâmetro - Portes e Uco'!$B$19:$E$46,4,0)</f>
        <v>1021.47</v>
      </c>
      <c r="I2000" s="196"/>
      <c r="J2000" s="202">
        <v>0</v>
      </c>
      <c r="K2000" s="202"/>
      <c r="L2000" s="203"/>
      <c r="M2000" s="204"/>
      <c r="N2000" s="199"/>
      <c r="O2000" s="201">
        <v>3</v>
      </c>
      <c r="P2000" s="223">
        <f>(F2000*30%)+(F2000*20%)+(F2000*20%)</f>
        <v>927.18535910262881</v>
      </c>
      <c r="Q2000" s="205">
        <f t="shared" ref="Q2000:Q2031" si="143">F2000+H2000+K2000+N2000+P2000</f>
        <v>3273.2058721063845</v>
      </c>
    </row>
    <row r="2001" spans="1:17" ht="30" x14ac:dyDescent="0.25">
      <c r="A2001" s="207" t="s">
        <v>4754</v>
      </c>
      <c r="B2001" s="196">
        <v>31003354</v>
      </c>
      <c r="C2001" s="197" t="s">
        <v>1609</v>
      </c>
      <c r="D2001" s="196" t="s">
        <v>3697</v>
      </c>
      <c r="E2001" s="198"/>
      <c r="F2001" s="199">
        <f>IF(D2001 &lt;&gt; "",VLOOKUP(D2001,'Parâmetro - Portes e Uco'!$A$13:$E$54,3,0),"")</f>
        <v>1593.1491505137235</v>
      </c>
      <c r="G2001" s="200">
        <v>6</v>
      </c>
      <c r="H2001" s="199">
        <f>VLOOKUP(G2001,'Parâmetro - Portes e Uco'!$B$19:$E$46,4,0)</f>
        <v>1425.4</v>
      </c>
      <c r="I2001" s="196"/>
      <c r="J2001" s="202">
        <v>0</v>
      </c>
      <c r="K2001" s="202"/>
      <c r="L2001" s="203"/>
      <c r="M2001" s="204"/>
      <c r="N2001" s="199"/>
      <c r="O2001" s="201">
        <v>3</v>
      </c>
      <c r="P2001" s="223">
        <f>(F2001*30%)+(F2001*20%)+(F2001*20%)</f>
        <v>1115.2044053596064</v>
      </c>
      <c r="Q2001" s="205">
        <f t="shared" si="143"/>
        <v>4133.7535558733298</v>
      </c>
    </row>
    <row r="2002" spans="1:17" ht="30" x14ac:dyDescent="0.25">
      <c r="A2002" s="207" t="s">
        <v>4754</v>
      </c>
      <c r="B2002" s="196">
        <v>31003362</v>
      </c>
      <c r="C2002" s="197" t="s">
        <v>1611</v>
      </c>
      <c r="D2002" s="196" t="s">
        <v>3668</v>
      </c>
      <c r="E2002" s="198"/>
      <c r="F2002" s="199">
        <f>IF(D2002 &lt;&gt; "",VLOOKUP(D2002,'Parâmetro - Portes e Uco'!$A$13:$E$54,3,0),"")</f>
        <v>162.8729406839584</v>
      </c>
      <c r="G2002" s="200">
        <v>2</v>
      </c>
      <c r="H2002" s="199">
        <f>VLOOKUP(G2002,'Parâmetro - Portes e Uco'!$B$19:$E$46,4,0)</f>
        <v>303.45</v>
      </c>
      <c r="I2002" s="196"/>
      <c r="J2002" s="202">
        <v>0</v>
      </c>
      <c r="K2002" s="202"/>
      <c r="L2002" s="203"/>
      <c r="M2002" s="204"/>
      <c r="N2002" s="199"/>
      <c r="O2002" s="201">
        <v>0</v>
      </c>
      <c r="P2002" s="201"/>
      <c r="Q2002" s="205">
        <f t="shared" si="143"/>
        <v>466.32294068395839</v>
      </c>
    </row>
    <row r="2003" spans="1:17" ht="45" x14ac:dyDescent="0.25">
      <c r="A2003" s="207" t="s">
        <v>4754</v>
      </c>
      <c r="B2003" s="196">
        <v>31003370</v>
      </c>
      <c r="C2003" s="197" t="s">
        <v>1612</v>
      </c>
      <c r="D2003" s="196" t="s">
        <v>3684</v>
      </c>
      <c r="E2003" s="198"/>
      <c r="F2003" s="199">
        <f>IF(D2003 &lt;&gt; "",VLOOKUP(D2003,'Parâmetro - Portes e Uco'!$A$13:$E$54,3,0),"")</f>
        <v>963.60667521122014</v>
      </c>
      <c r="G2003" s="200">
        <v>3</v>
      </c>
      <c r="H2003" s="199">
        <f>VLOOKUP(G2003,'Parâmetro - Portes e Uco'!$B$19:$E$46,4,0)</f>
        <v>446.65</v>
      </c>
      <c r="I2003" s="196"/>
      <c r="J2003" s="202">
        <v>0</v>
      </c>
      <c r="K2003" s="202"/>
      <c r="L2003" s="203"/>
      <c r="M2003" s="204"/>
      <c r="N2003" s="199"/>
      <c r="O2003" s="201">
        <v>1</v>
      </c>
      <c r="P2003" s="199">
        <f>F2003*30%</f>
        <v>289.08200256336602</v>
      </c>
      <c r="Q2003" s="205">
        <f t="shared" si="143"/>
        <v>1699.3386777745864</v>
      </c>
    </row>
    <row r="2004" spans="1:17" ht="30" x14ac:dyDescent="0.25">
      <c r="A2004" s="207" t="s">
        <v>4754</v>
      </c>
      <c r="B2004" s="196">
        <v>31003389</v>
      </c>
      <c r="C2004" s="197" t="s">
        <v>1613</v>
      </c>
      <c r="D2004" s="196" t="s">
        <v>3692</v>
      </c>
      <c r="E2004" s="198"/>
      <c r="F2004" s="199">
        <f>IF(D2004 &lt;&gt; "",VLOOKUP(D2004,'Parâmetro - Portes e Uco'!$A$13:$E$54,3,0),"")</f>
        <v>866.25202794687084</v>
      </c>
      <c r="G2004" s="200">
        <v>3</v>
      </c>
      <c r="H2004" s="199">
        <f>VLOOKUP(G2004,'Parâmetro - Portes e Uco'!$B$19:$E$46,4,0)</f>
        <v>446.65</v>
      </c>
      <c r="I2004" s="196"/>
      <c r="J2004" s="202">
        <v>0</v>
      </c>
      <c r="K2004" s="202"/>
      <c r="L2004" s="203"/>
      <c r="M2004" s="204"/>
      <c r="N2004" s="199"/>
      <c r="O2004" s="201">
        <v>2</v>
      </c>
      <c r="P2004" s="199">
        <f t="shared" ref="P2004:P2012" si="144">(F2004*30%)+(F2004*20%)</f>
        <v>433.12601397343542</v>
      </c>
      <c r="Q2004" s="205">
        <f t="shared" si="143"/>
        <v>1746.0280419203064</v>
      </c>
    </row>
    <row r="2005" spans="1:17" ht="30" x14ac:dyDescent="0.25">
      <c r="A2005" s="207" t="s">
        <v>4754</v>
      </c>
      <c r="B2005" s="196">
        <v>31003397</v>
      </c>
      <c r="C2005" s="197" t="s">
        <v>1615</v>
      </c>
      <c r="D2005" s="196" t="s">
        <v>3694</v>
      </c>
      <c r="E2005" s="198"/>
      <c r="F2005" s="199">
        <f>IF(D2005 &lt;&gt; "",VLOOKUP(D2005,'Parâmetro - Portes e Uco'!$A$13:$E$54,3,0),"")</f>
        <v>1324.5505130037554</v>
      </c>
      <c r="G2005" s="200">
        <v>4</v>
      </c>
      <c r="H2005" s="199">
        <f>VLOOKUP(G2005,'Parâmetro - Portes e Uco'!$B$19:$E$46,4,0)</f>
        <v>660.37</v>
      </c>
      <c r="I2005" s="196"/>
      <c r="J2005" s="202">
        <v>0</v>
      </c>
      <c r="K2005" s="202"/>
      <c r="L2005" s="203"/>
      <c r="M2005" s="204"/>
      <c r="N2005" s="199"/>
      <c r="O2005" s="201">
        <v>2</v>
      </c>
      <c r="P2005" s="199">
        <f t="shared" si="144"/>
        <v>662.27525650187772</v>
      </c>
      <c r="Q2005" s="205">
        <f t="shared" si="143"/>
        <v>2647.1957695056331</v>
      </c>
    </row>
    <row r="2006" spans="1:17" ht="30" x14ac:dyDescent="0.25">
      <c r="A2006" s="207" t="s">
        <v>4754</v>
      </c>
      <c r="B2006" s="196">
        <v>31003427</v>
      </c>
      <c r="C2006" s="197" t="s">
        <v>1616</v>
      </c>
      <c r="D2006" s="196" t="s">
        <v>3683</v>
      </c>
      <c r="E2006" s="198"/>
      <c r="F2006" s="199">
        <f>IF(D2006 &lt;&gt; "",VLOOKUP(D2006,'Parâmetro - Portes e Uco'!$A$13:$E$54,3,0),"")</f>
        <v>908.21273779689443</v>
      </c>
      <c r="G2006" s="200">
        <v>5</v>
      </c>
      <c r="H2006" s="199">
        <f>VLOOKUP(G2006,'Parâmetro - Portes e Uco'!$B$19:$E$46,4,0)</f>
        <v>1021.47</v>
      </c>
      <c r="I2006" s="196"/>
      <c r="J2006" s="202">
        <v>0</v>
      </c>
      <c r="K2006" s="202"/>
      <c r="L2006" s="203"/>
      <c r="M2006" s="204"/>
      <c r="N2006" s="199"/>
      <c r="O2006" s="201">
        <v>2</v>
      </c>
      <c r="P2006" s="199">
        <f t="shared" si="144"/>
        <v>454.10636889844722</v>
      </c>
      <c r="Q2006" s="205">
        <f t="shared" si="143"/>
        <v>2383.7891066953416</v>
      </c>
    </row>
    <row r="2007" spans="1:17" ht="45" x14ac:dyDescent="0.25">
      <c r="A2007" s="207" t="s">
        <v>4754</v>
      </c>
      <c r="B2007" s="196">
        <v>31003435</v>
      </c>
      <c r="C2007" s="197" t="s">
        <v>1617</v>
      </c>
      <c r="D2007" s="196" t="s">
        <v>3692</v>
      </c>
      <c r="E2007" s="198"/>
      <c r="F2007" s="199">
        <f>IF(D2007 &lt;&gt; "",VLOOKUP(D2007,'Parâmetro - Portes e Uco'!$A$13:$E$54,3,0),"")</f>
        <v>866.25202794687084</v>
      </c>
      <c r="G2007" s="200">
        <v>3</v>
      </c>
      <c r="H2007" s="199">
        <f>VLOOKUP(G2007,'Parâmetro - Portes e Uco'!$B$19:$E$46,4,0)</f>
        <v>446.65</v>
      </c>
      <c r="I2007" s="196"/>
      <c r="J2007" s="202">
        <v>0</v>
      </c>
      <c r="K2007" s="202"/>
      <c r="L2007" s="203"/>
      <c r="M2007" s="204"/>
      <c r="N2007" s="199"/>
      <c r="O2007" s="201">
        <v>2</v>
      </c>
      <c r="P2007" s="199">
        <f t="shared" si="144"/>
        <v>433.12601397343542</v>
      </c>
      <c r="Q2007" s="205">
        <f t="shared" si="143"/>
        <v>1746.0280419203064</v>
      </c>
    </row>
    <row r="2008" spans="1:17" ht="30" x14ac:dyDescent="0.25">
      <c r="A2008" s="207" t="s">
        <v>4754</v>
      </c>
      <c r="B2008" s="196">
        <v>31003451</v>
      </c>
      <c r="C2008" s="197" t="s">
        <v>1618</v>
      </c>
      <c r="D2008" s="196" t="s">
        <v>3694</v>
      </c>
      <c r="E2008" s="198"/>
      <c r="F2008" s="199">
        <f>IF(D2008 &lt;&gt; "",VLOOKUP(D2008,'Parâmetro - Portes e Uco'!$A$13:$E$54,3,0),"")</f>
        <v>1324.5505130037554</v>
      </c>
      <c r="G2008" s="200">
        <v>4</v>
      </c>
      <c r="H2008" s="199">
        <f>VLOOKUP(G2008,'Parâmetro - Portes e Uco'!$B$19:$E$46,4,0)</f>
        <v>660.37</v>
      </c>
      <c r="I2008" s="196"/>
      <c r="J2008" s="202">
        <v>0</v>
      </c>
      <c r="K2008" s="202"/>
      <c r="L2008" s="203"/>
      <c r="M2008" s="204"/>
      <c r="N2008" s="199"/>
      <c r="O2008" s="201">
        <v>2</v>
      </c>
      <c r="P2008" s="199">
        <f t="shared" si="144"/>
        <v>662.27525650187772</v>
      </c>
      <c r="Q2008" s="205">
        <f t="shared" si="143"/>
        <v>2647.1957695056331</v>
      </c>
    </row>
    <row r="2009" spans="1:17" ht="30" x14ac:dyDescent="0.25">
      <c r="A2009" s="207" t="s">
        <v>4754</v>
      </c>
      <c r="B2009" s="196">
        <v>31003460</v>
      </c>
      <c r="C2009" s="197" t="s">
        <v>1619</v>
      </c>
      <c r="D2009" s="196" t="s">
        <v>3697</v>
      </c>
      <c r="E2009" s="198"/>
      <c r="F2009" s="199">
        <f>IF(D2009 &lt;&gt; "",VLOOKUP(D2009,'Parâmetro - Portes e Uco'!$A$13:$E$54,3,0),"")</f>
        <v>1593.1491505137235</v>
      </c>
      <c r="G2009" s="200">
        <v>5</v>
      </c>
      <c r="H2009" s="199">
        <f>VLOOKUP(G2009,'Parâmetro - Portes e Uco'!$B$19:$E$46,4,0)</f>
        <v>1021.47</v>
      </c>
      <c r="I2009" s="196"/>
      <c r="J2009" s="202">
        <v>0</v>
      </c>
      <c r="K2009" s="202"/>
      <c r="L2009" s="203"/>
      <c r="M2009" s="204"/>
      <c r="N2009" s="199"/>
      <c r="O2009" s="201">
        <v>2</v>
      </c>
      <c r="P2009" s="199">
        <f t="shared" si="144"/>
        <v>796.57457525686175</v>
      </c>
      <c r="Q2009" s="205">
        <f t="shared" si="143"/>
        <v>3411.1937257705854</v>
      </c>
    </row>
    <row r="2010" spans="1:17" ht="30" x14ac:dyDescent="0.25">
      <c r="A2010" s="207" t="s">
        <v>4754</v>
      </c>
      <c r="B2010" s="196">
        <v>31003478</v>
      </c>
      <c r="C2010" s="197" t="s">
        <v>1620</v>
      </c>
      <c r="D2010" s="196" t="s">
        <v>3695</v>
      </c>
      <c r="E2010" s="198"/>
      <c r="F2010" s="199">
        <f>IF(D2010 &lt;&gt; "",VLOOKUP(D2010,'Parâmetro - Portes e Uco'!$A$13:$E$54,3,0),"")</f>
        <v>1685.4943507962917</v>
      </c>
      <c r="G2010" s="200">
        <v>4</v>
      </c>
      <c r="H2010" s="199">
        <f>VLOOKUP(G2010,'Parâmetro - Portes e Uco'!$B$19:$E$46,4,0)</f>
        <v>660.37</v>
      </c>
      <c r="I2010" s="196"/>
      <c r="J2010" s="202">
        <v>0</v>
      </c>
      <c r="K2010" s="202"/>
      <c r="L2010" s="203"/>
      <c r="M2010" s="204"/>
      <c r="N2010" s="199"/>
      <c r="O2010" s="201">
        <v>2</v>
      </c>
      <c r="P2010" s="199">
        <f t="shared" si="144"/>
        <v>842.74717539814583</v>
      </c>
      <c r="Q2010" s="205">
        <f t="shared" si="143"/>
        <v>3188.6115261944374</v>
      </c>
    </row>
    <row r="2011" spans="1:17" ht="30" x14ac:dyDescent="0.25">
      <c r="A2011" s="207" t="s">
        <v>4754</v>
      </c>
      <c r="B2011" s="196">
        <v>31003486</v>
      </c>
      <c r="C2011" s="197" t="s">
        <v>1621</v>
      </c>
      <c r="D2011" s="196" t="s">
        <v>3695</v>
      </c>
      <c r="E2011" s="198"/>
      <c r="F2011" s="199">
        <f>IF(D2011 &lt;&gt; "",VLOOKUP(D2011,'Parâmetro - Portes e Uco'!$A$13:$E$54,3,0),"")</f>
        <v>1685.4943507962917</v>
      </c>
      <c r="G2011" s="200">
        <v>4</v>
      </c>
      <c r="H2011" s="199">
        <f>VLOOKUP(G2011,'Parâmetro - Portes e Uco'!$B$19:$E$46,4,0)</f>
        <v>660.37</v>
      </c>
      <c r="I2011" s="196"/>
      <c r="J2011" s="202">
        <v>0</v>
      </c>
      <c r="K2011" s="202"/>
      <c r="L2011" s="203"/>
      <c r="M2011" s="204"/>
      <c r="N2011" s="199"/>
      <c r="O2011" s="201">
        <v>2</v>
      </c>
      <c r="P2011" s="199">
        <f t="shared" si="144"/>
        <v>842.74717539814583</v>
      </c>
      <c r="Q2011" s="205">
        <f t="shared" si="143"/>
        <v>3188.6115261944374</v>
      </c>
    </row>
    <row r="2012" spans="1:17" ht="45" x14ac:dyDescent="0.25">
      <c r="A2012" s="207" t="s">
        <v>4754</v>
      </c>
      <c r="B2012" s="196">
        <v>31003494</v>
      </c>
      <c r="C2012" s="197" t="s">
        <v>1622</v>
      </c>
      <c r="D2012" s="196" t="s">
        <v>3683</v>
      </c>
      <c r="E2012" s="198"/>
      <c r="F2012" s="199">
        <f>IF(D2012 &lt;&gt; "",VLOOKUP(D2012,'Parâmetro - Portes e Uco'!$A$13:$E$54,3,0),"")</f>
        <v>908.21273779689443</v>
      </c>
      <c r="G2012" s="200">
        <v>4</v>
      </c>
      <c r="H2012" s="199">
        <f>VLOOKUP(G2012,'Parâmetro - Portes e Uco'!$B$19:$E$46,4,0)</f>
        <v>660.37</v>
      </c>
      <c r="I2012" s="196"/>
      <c r="J2012" s="202">
        <v>0</v>
      </c>
      <c r="K2012" s="202"/>
      <c r="L2012" s="203"/>
      <c r="M2012" s="204"/>
      <c r="N2012" s="199"/>
      <c r="O2012" s="201">
        <v>2</v>
      </c>
      <c r="P2012" s="199">
        <f t="shared" si="144"/>
        <v>454.10636889844722</v>
      </c>
      <c r="Q2012" s="205">
        <f t="shared" si="143"/>
        <v>2022.6891066953417</v>
      </c>
    </row>
    <row r="2013" spans="1:17" x14ac:dyDescent="0.25">
      <c r="A2013" s="207" t="s">
        <v>4754</v>
      </c>
      <c r="B2013" s="196">
        <v>31003508</v>
      </c>
      <c r="C2013" s="197" t="s">
        <v>1623</v>
      </c>
      <c r="D2013" s="196" t="s">
        <v>3682</v>
      </c>
      <c r="E2013" s="198"/>
      <c r="F2013" s="199">
        <f>IF(D2013 &lt;&gt; "",VLOOKUP(D2013,'Parâmetro - Portes e Uco'!$A$13:$E$54,3,0),"")</f>
        <v>802.43430995002416</v>
      </c>
      <c r="G2013" s="200">
        <v>3</v>
      </c>
      <c r="H2013" s="199">
        <f>VLOOKUP(G2013,'Parâmetro - Portes e Uco'!$B$19:$E$46,4,0)</f>
        <v>446.65</v>
      </c>
      <c r="I2013" s="196"/>
      <c r="J2013" s="202">
        <v>0</v>
      </c>
      <c r="K2013" s="202"/>
      <c r="L2013" s="203"/>
      <c r="M2013" s="204"/>
      <c r="N2013" s="199"/>
      <c r="O2013" s="201">
        <v>1</v>
      </c>
      <c r="P2013" s="199">
        <f>F2013*30%</f>
        <v>240.73029298500722</v>
      </c>
      <c r="Q2013" s="205">
        <f t="shared" si="143"/>
        <v>1489.8146029350314</v>
      </c>
    </row>
    <row r="2014" spans="1:17" ht="30" x14ac:dyDescent="0.25">
      <c r="A2014" s="207" t="s">
        <v>4754</v>
      </c>
      <c r="B2014" s="196">
        <v>31003516</v>
      </c>
      <c r="C2014" s="197" t="s">
        <v>1624</v>
      </c>
      <c r="D2014" s="196" t="s">
        <v>3667</v>
      </c>
      <c r="E2014" s="198"/>
      <c r="F2014" s="199">
        <f>IF(D2014 &lt;&gt; "",VLOOKUP(D2014,'Parâmetro - Portes e Uco'!$A$13:$E$54,3,0),"")</f>
        <v>100.71624984422843</v>
      </c>
      <c r="G2014" s="200">
        <v>2</v>
      </c>
      <c r="H2014" s="199">
        <f>VLOOKUP(G2014,'Parâmetro - Portes e Uco'!$B$19:$E$46,4,0)</f>
        <v>303.45</v>
      </c>
      <c r="I2014" s="196"/>
      <c r="J2014" s="202">
        <v>0</v>
      </c>
      <c r="K2014" s="202"/>
      <c r="L2014" s="203"/>
      <c r="M2014" s="204"/>
      <c r="N2014" s="199"/>
      <c r="O2014" s="201">
        <v>0</v>
      </c>
      <c r="P2014" s="201"/>
      <c r="Q2014" s="205">
        <f t="shared" si="143"/>
        <v>404.16624984422845</v>
      </c>
    </row>
    <row r="2015" spans="1:17" x14ac:dyDescent="0.25">
      <c r="A2015" s="207" t="s">
        <v>4754</v>
      </c>
      <c r="B2015" s="196">
        <v>31003524</v>
      </c>
      <c r="C2015" s="197" t="s">
        <v>1625</v>
      </c>
      <c r="D2015" s="196" t="s">
        <v>3704</v>
      </c>
      <c r="E2015" s="198"/>
      <c r="F2015" s="199">
        <f>IF(D2015 &lt;&gt; "",VLOOKUP(D2015,'Parâmetro - Portes e Uco'!$A$13:$E$54,3,0),"")</f>
        <v>2101.818943247938</v>
      </c>
      <c r="G2015" s="200">
        <v>6</v>
      </c>
      <c r="H2015" s="199">
        <f>VLOOKUP(G2015,'Parâmetro - Portes e Uco'!$B$19:$E$46,4,0)</f>
        <v>1425.4</v>
      </c>
      <c r="I2015" s="196"/>
      <c r="J2015" s="202">
        <v>0</v>
      </c>
      <c r="K2015" s="202"/>
      <c r="L2015" s="203"/>
      <c r="M2015" s="204"/>
      <c r="N2015" s="199"/>
      <c r="O2015" s="201">
        <v>2</v>
      </c>
      <c r="P2015" s="199">
        <f>(F2015*30%)+(F2015*20%)</f>
        <v>1050.909471623969</v>
      </c>
      <c r="Q2015" s="205">
        <f t="shared" si="143"/>
        <v>4578.1284148719069</v>
      </c>
    </row>
    <row r="2016" spans="1:17" ht="30" x14ac:dyDescent="0.25">
      <c r="A2016" s="207" t="s">
        <v>4754</v>
      </c>
      <c r="B2016" s="196">
        <v>31003532</v>
      </c>
      <c r="C2016" s="197" t="s">
        <v>1626</v>
      </c>
      <c r="D2016" s="196" t="s">
        <v>3698</v>
      </c>
      <c r="E2016" s="198"/>
      <c r="F2016" s="199">
        <f>IF(D2016 &lt;&gt; "",VLOOKUP(D2016,'Parâmetro - Portes e Uco'!$A$13:$E$54,3,0),"")</f>
        <v>2259.6297059292551</v>
      </c>
      <c r="G2016" s="200">
        <v>6</v>
      </c>
      <c r="H2016" s="199">
        <f>VLOOKUP(G2016,'Parâmetro - Portes e Uco'!$B$19:$E$46,4,0)</f>
        <v>1425.4</v>
      </c>
      <c r="I2016" s="196"/>
      <c r="J2016" s="202">
        <v>0</v>
      </c>
      <c r="K2016" s="202"/>
      <c r="L2016" s="203"/>
      <c r="M2016" s="204"/>
      <c r="N2016" s="199"/>
      <c r="O2016" s="201">
        <v>3</v>
      </c>
      <c r="P2016" s="223">
        <f>(F2016*30%)+(F2016*20%)+(F2016*20%)</f>
        <v>1581.7407941504787</v>
      </c>
      <c r="Q2016" s="205">
        <f t="shared" si="143"/>
        <v>5266.7705000797341</v>
      </c>
    </row>
    <row r="2017" spans="1:17" ht="30" x14ac:dyDescent="0.25">
      <c r="A2017" s="207" t="s">
        <v>4754</v>
      </c>
      <c r="B2017" s="196">
        <v>31003540</v>
      </c>
      <c r="C2017" s="197" t="s">
        <v>1629</v>
      </c>
      <c r="D2017" s="196" t="s">
        <v>3688</v>
      </c>
      <c r="E2017" s="198"/>
      <c r="F2017" s="199">
        <f>IF(D2017 &lt;&gt; "",VLOOKUP(D2017,'Parâmetro - Portes e Uco'!$A$13:$E$54,3,0),"")</f>
        <v>1024.0627906281875</v>
      </c>
      <c r="G2017" s="200">
        <v>4</v>
      </c>
      <c r="H2017" s="199">
        <f>VLOOKUP(G2017,'Parâmetro - Portes e Uco'!$B$19:$E$46,4,0)</f>
        <v>660.37</v>
      </c>
      <c r="I2017" s="196"/>
      <c r="J2017" s="202">
        <v>0</v>
      </c>
      <c r="K2017" s="202"/>
      <c r="L2017" s="203"/>
      <c r="M2017" s="204"/>
      <c r="N2017" s="199"/>
      <c r="O2017" s="201">
        <v>2</v>
      </c>
      <c r="P2017" s="199">
        <f>(F2017*30%)+(F2017*20%)</f>
        <v>512.03139531409374</v>
      </c>
      <c r="Q2017" s="205">
        <f t="shared" si="143"/>
        <v>2196.4641859422809</v>
      </c>
    </row>
    <row r="2018" spans="1:17" ht="30" x14ac:dyDescent="0.25">
      <c r="A2018" s="207" t="s">
        <v>4754</v>
      </c>
      <c r="B2018" s="196">
        <v>31003559</v>
      </c>
      <c r="C2018" s="197" t="s">
        <v>1630</v>
      </c>
      <c r="D2018" s="196" t="s">
        <v>3697</v>
      </c>
      <c r="E2018" s="198"/>
      <c r="F2018" s="199">
        <f>IF(D2018 &lt;&gt; "",VLOOKUP(D2018,'Parâmetro - Portes e Uco'!$A$13:$E$54,3,0),"")</f>
        <v>1593.1491505137235</v>
      </c>
      <c r="G2018" s="200">
        <v>5</v>
      </c>
      <c r="H2018" s="199">
        <f>VLOOKUP(G2018,'Parâmetro - Portes e Uco'!$B$19:$E$46,4,0)</f>
        <v>1021.47</v>
      </c>
      <c r="I2018" s="196"/>
      <c r="J2018" s="202">
        <v>0</v>
      </c>
      <c r="K2018" s="202"/>
      <c r="L2018" s="203"/>
      <c r="M2018" s="204"/>
      <c r="N2018" s="199"/>
      <c r="O2018" s="201">
        <v>2</v>
      </c>
      <c r="P2018" s="199">
        <f>(F2018*30%)+(F2018*20%)</f>
        <v>796.57457525686175</v>
      </c>
      <c r="Q2018" s="205">
        <f t="shared" si="143"/>
        <v>3411.1937257705854</v>
      </c>
    </row>
    <row r="2019" spans="1:17" ht="45" x14ac:dyDescent="0.25">
      <c r="A2019" s="207" t="s">
        <v>4754</v>
      </c>
      <c r="B2019" s="196">
        <v>31003567</v>
      </c>
      <c r="C2019" s="197" t="s">
        <v>1632</v>
      </c>
      <c r="D2019" s="196" t="s">
        <v>3679</v>
      </c>
      <c r="E2019" s="198"/>
      <c r="F2019" s="199">
        <f>IF(D2019 &lt;&gt; "",VLOOKUP(D2019,'Parâmetro - Portes e Uco'!$A$13:$E$54,3,0),"")</f>
        <v>612.76082791353724</v>
      </c>
      <c r="G2019" s="200">
        <v>3</v>
      </c>
      <c r="H2019" s="199">
        <f>VLOOKUP(G2019,'Parâmetro - Portes e Uco'!$B$19:$E$46,4,0)</f>
        <v>446.65</v>
      </c>
      <c r="I2019" s="196"/>
      <c r="J2019" s="202">
        <v>0</v>
      </c>
      <c r="K2019" s="202"/>
      <c r="L2019" s="203"/>
      <c r="M2019" s="204"/>
      <c r="N2019" s="199"/>
      <c r="O2019" s="201">
        <v>1</v>
      </c>
      <c r="P2019" s="199">
        <f>F2019*30%</f>
        <v>183.82824837406116</v>
      </c>
      <c r="Q2019" s="205">
        <f t="shared" si="143"/>
        <v>1243.2390762875982</v>
      </c>
    </row>
    <row r="2020" spans="1:17" ht="60" x14ac:dyDescent="0.25">
      <c r="A2020" s="207" t="s">
        <v>4754</v>
      </c>
      <c r="B2020" s="196">
        <v>31003575</v>
      </c>
      <c r="C2020" s="197" t="s">
        <v>1563</v>
      </c>
      <c r="D2020" s="196" t="s">
        <v>3698</v>
      </c>
      <c r="E2020" s="198"/>
      <c r="F2020" s="199">
        <f>IF(D2020 &lt;&gt; "",VLOOKUP(D2020,'Parâmetro - Portes e Uco'!$A$13:$E$54,3,0),"")</f>
        <v>2259.6297059292551</v>
      </c>
      <c r="G2020" s="200">
        <v>7</v>
      </c>
      <c r="H2020" s="199">
        <f>VLOOKUP(G2020,'Parâmetro - Portes e Uco'!$B$19:$E$46,4,0)</f>
        <v>2028.04</v>
      </c>
      <c r="I2020" s="196"/>
      <c r="J2020" s="202">
        <v>0</v>
      </c>
      <c r="K2020" s="202"/>
      <c r="L2020" s="203"/>
      <c r="M2020" s="204"/>
      <c r="N2020" s="199"/>
      <c r="O2020" s="201">
        <v>2</v>
      </c>
      <c r="P2020" s="199">
        <f t="shared" ref="P2020:P2038" si="145">(F2020*30%)+(F2020*20%)</f>
        <v>1129.8148529646276</v>
      </c>
      <c r="Q2020" s="205">
        <f t="shared" si="143"/>
        <v>5417.4845588938824</v>
      </c>
    </row>
    <row r="2021" spans="1:17" ht="30" x14ac:dyDescent="0.25">
      <c r="A2021" s="207" t="s">
        <v>4754</v>
      </c>
      <c r="B2021" s="196">
        <v>31003583</v>
      </c>
      <c r="C2021" s="197" t="s">
        <v>1570</v>
      </c>
      <c r="D2021" s="196" t="s">
        <v>3685</v>
      </c>
      <c r="E2021" s="198"/>
      <c r="F2021" s="199">
        <f>IF(D2021 &lt;&gt; "",VLOOKUP(D2021,'Parâmetro - Portes e Uco'!$A$13:$E$54,3,0),"")</f>
        <v>1233.8795226335199</v>
      </c>
      <c r="G2021" s="200">
        <v>5</v>
      </c>
      <c r="H2021" s="199">
        <f>VLOOKUP(G2021,'Parâmetro - Portes e Uco'!$B$19:$E$46,4,0)</f>
        <v>1021.47</v>
      </c>
      <c r="I2021" s="196"/>
      <c r="J2021" s="202">
        <v>0</v>
      </c>
      <c r="K2021" s="202"/>
      <c r="L2021" s="203"/>
      <c r="M2021" s="204"/>
      <c r="N2021" s="199"/>
      <c r="O2021" s="201">
        <v>2</v>
      </c>
      <c r="P2021" s="199">
        <f t="shared" si="145"/>
        <v>616.93976131675993</v>
      </c>
      <c r="Q2021" s="205">
        <f t="shared" si="143"/>
        <v>2872.2892839502797</v>
      </c>
    </row>
    <row r="2022" spans="1:17" ht="30" x14ac:dyDescent="0.25">
      <c r="A2022" s="207" t="s">
        <v>4754</v>
      </c>
      <c r="B2022" s="196">
        <v>31003591</v>
      </c>
      <c r="C2022" s="197" t="s">
        <v>1577</v>
      </c>
      <c r="D2022" s="196" t="s">
        <v>3698</v>
      </c>
      <c r="E2022" s="198"/>
      <c r="F2022" s="199">
        <f>IF(D2022 &lt;&gt; "",VLOOKUP(D2022,'Parâmetro - Portes e Uco'!$A$13:$E$54,3,0),"")</f>
        <v>2259.6297059292551</v>
      </c>
      <c r="G2022" s="200">
        <v>7</v>
      </c>
      <c r="H2022" s="199">
        <f>VLOOKUP(G2022,'Parâmetro - Portes e Uco'!$B$19:$E$46,4,0)</f>
        <v>2028.04</v>
      </c>
      <c r="I2022" s="196"/>
      <c r="J2022" s="202">
        <v>0</v>
      </c>
      <c r="K2022" s="202"/>
      <c r="L2022" s="203"/>
      <c r="M2022" s="204"/>
      <c r="N2022" s="199"/>
      <c r="O2022" s="201">
        <v>2</v>
      </c>
      <c r="P2022" s="199">
        <f t="shared" si="145"/>
        <v>1129.8148529646276</v>
      </c>
      <c r="Q2022" s="205">
        <f t="shared" si="143"/>
        <v>5417.4845588938824</v>
      </c>
    </row>
    <row r="2023" spans="1:17" ht="45" x14ac:dyDescent="0.25">
      <c r="A2023" s="207" t="s">
        <v>4754</v>
      </c>
      <c r="B2023" s="196">
        <v>31003605</v>
      </c>
      <c r="C2023" s="197" t="s">
        <v>1580</v>
      </c>
      <c r="D2023" s="196" t="s">
        <v>3694</v>
      </c>
      <c r="E2023" s="198"/>
      <c r="F2023" s="199">
        <f>IF(D2023 &lt;&gt; "",VLOOKUP(D2023,'Parâmetro - Portes e Uco'!$A$13:$E$54,3,0),"")</f>
        <v>1324.5505130037554</v>
      </c>
      <c r="G2023" s="200">
        <v>5</v>
      </c>
      <c r="H2023" s="199">
        <f>VLOOKUP(G2023,'Parâmetro - Portes e Uco'!$B$19:$E$46,4,0)</f>
        <v>1021.47</v>
      </c>
      <c r="I2023" s="196"/>
      <c r="J2023" s="202">
        <v>0</v>
      </c>
      <c r="K2023" s="202"/>
      <c r="L2023" s="203"/>
      <c r="M2023" s="204"/>
      <c r="N2023" s="199"/>
      <c r="O2023" s="201">
        <v>2</v>
      </c>
      <c r="P2023" s="199">
        <f t="shared" si="145"/>
        <v>662.27525650187772</v>
      </c>
      <c r="Q2023" s="205">
        <f t="shared" si="143"/>
        <v>3008.2957695056334</v>
      </c>
    </row>
    <row r="2024" spans="1:17" ht="45" x14ac:dyDescent="0.25">
      <c r="A2024" s="207" t="s">
        <v>4754</v>
      </c>
      <c r="B2024" s="196">
        <v>31003613</v>
      </c>
      <c r="C2024" s="197" t="s">
        <v>1582</v>
      </c>
      <c r="D2024" s="196" t="s">
        <v>3704</v>
      </c>
      <c r="E2024" s="198"/>
      <c r="F2024" s="199">
        <f>IF(D2024 &lt;&gt; "",VLOOKUP(D2024,'Parâmetro - Portes e Uco'!$A$13:$E$54,3,0),"")</f>
        <v>2101.818943247938</v>
      </c>
      <c r="G2024" s="200">
        <v>7</v>
      </c>
      <c r="H2024" s="199">
        <f>VLOOKUP(G2024,'Parâmetro - Portes e Uco'!$B$19:$E$46,4,0)</f>
        <v>2028.04</v>
      </c>
      <c r="I2024" s="196"/>
      <c r="J2024" s="202">
        <v>0</v>
      </c>
      <c r="K2024" s="202"/>
      <c r="L2024" s="203"/>
      <c r="M2024" s="204"/>
      <c r="N2024" s="199"/>
      <c r="O2024" s="201">
        <v>2</v>
      </c>
      <c r="P2024" s="199">
        <f t="shared" si="145"/>
        <v>1050.909471623969</v>
      </c>
      <c r="Q2024" s="205">
        <f t="shared" si="143"/>
        <v>5180.7684148719072</v>
      </c>
    </row>
    <row r="2025" spans="1:17" ht="45" x14ac:dyDescent="0.25">
      <c r="A2025" s="207" t="s">
        <v>4754</v>
      </c>
      <c r="B2025" s="196">
        <v>31003621</v>
      </c>
      <c r="C2025" s="197" t="s">
        <v>1584</v>
      </c>
      <c r="D2025" s="196" t="s">
        <v>3701</v>
      </c>
      <c r="E2025" s="198"/>
      <c r="F2025" s="199">
        <f>IF(D2025 &lt;&gt; "",VLOOKUP(D2025,'Parâmetro - Portes e Uco'!$A$13:$E$54,3,0),"")</f>
        <v>1848.3277432146042</v>
      </c>
      <c r="G2025" s="200">
        <v>6</v>
      </c>
      <c r="H2025" s="199">
        <f>VLOOKUP(G2025,'Parâmetro - Portes e Uco'!$B$19:$E$46,4,0)</f>
        <v>1425.4</v>
      </c>
      <c r="I2025" s="196"/>
      <c r="J2025" s="202">
        <v>0</v>
      </c>
      <c r="K2025" s="202"/>
      <c r="L2025" s="203"/>
      <c r="M2025" s="204"/>
      <c r="N2025" s="199"/>
      <c r="O2025" s="201">
        <v>2</v>
      </c>
      <c r="P2025" s="199">
        <f t="shared" si="145"/>
        <v>924.1638716073021</v>
      </c>
      <c r="Q2025" s="205">
        <f t="shared" si="143"/>
        <v>4197.8916148219068</v>
      </c>
    </row>
    <row r="2026" spans="1:17" ht="45" x14ac:dyDescent="0.25">
      <c r="A2026" s="207" t="s">
        <v>4754</v>
      </c>
      <c r="B2026" s="196">
        <v>31003630</v>
      </c>
      <c r="C2026" s="197" t="s">
        <v>1586</v>
      </c>
      <c r="D2026" s="196" t="s">
        <v>3698</v>
      </c>
      <c r="E2026" s="198"/>
      <c r="F2026" s="199">
        <f>IF(D2026 &lt;&gt; "",VLOOKUP(D2026,'Parâmetro - Portes e Uco'!$A$13:$E$54,3,0),"")</f>
        <v>2259.6297059292551</v>
      </c>
      <c r="G2026" s="200">
        <v>7</v>
      </c>
      <c r="H2026" s="199">
        <f>VLOOKUP(G2026,'Parâmetro - Portes e Uco'!$B$19:$E$46,4,0)</f>
        <v>2028.04</v>
      </c>
      <c r="I2026" s="196"/>
      <c r="J2026" s="202">
        <v>0</v>
      </c>
      <c r="K2026" s="202"/>
      <c r="L2026" s="203"/>
      <c r="M2026" s="204"/>
      <c r="N2026" s="199"/>
      <c r="O2026" s="201">
        <v>2</v>
      </c>
      <c r="P2026" s="199">
        <f t="shared" si="145"/>
        <v>1129.8148529646276</v>
      </c>
      <c r="Q2026" s="205">
        <f t="shared" si="143"/>
        <v>5417.4845588938824</v>
      </c>
    </row>
    <row r="2027" spans="1:17" ht="45" x14ac:dyDescent="0.25">
      <c r="A2027" s="207" t="s">
        <v>4754</v>
      </c>
      <c r="B2027" s="196">
        <v>31003648</v>
      </c>
      <c r="C2027" s="197" t="s">
        <v>1588</v>
      </c>
      <c r="D2027" s="196" t="s">
        <v>3698</v>
      </c>
      <c r="E2027" s="198"/>
      <c r="F2027" s="199">
        <f>IF(D2027 &lt;&gt; "",VLOOKUP(D2027,'Parâmetro - Portes e Uco'!$A$13:$E$54,3,0),"")</f>
        <v>2259.6297059292551</v>
      </c>
      <c r="G2027" s="200">
        <v>7</v>
      </c>
      <c r="H2027" s="199">
        <f>VLOOKUP(G2027,'Parâmetro - Portes e Uco'!$B$19:$E$46,4,0)</f>
        <v>2028.04</v>
      </c>
      <c r="I2027" s="196"/>
      <c r="J2027" s="202">
        <v>0</v>
      </c>
      <c r="K2027" s="202"/>
      <c r="L2027" s="203"/>
      <c r="M2027" s="204"/>
      <c r="N2027" s="199"/>
      <c r="O2027" s="201">
        <v>2</v>
      </c>
      <c r="P2027" s="199">
        <f t="shared" si="145"/>
        <v>1129.8148529646276</v>
      </c>
      <c r="Q2027" s="205">
        <f t="shared" si="143"/>
        <v>5417.4845588938824</v>
      </c>
    </row>
    <row r="2028" spans="1:17" ht="30" x14ac:dyDescent="0.25">
      <c r="A2028" s="207" t="s">
        <v>4754</v>
      </c>
      <c r="B2028" s="196">
        <v>31003656</v>
      </c>
      <c r="C2028" s="197" t="s">
        <v>1594</v>
      </c>
      <c r="D2028" s="196" t="s">
        <v>3687</v>
      </c>
      <c r="E2028" s="198"/>
      <c r="F2028" s="199">
        <f>IF(D2028 &lt;&gt; "",VLOOKUP(D2028,'Parâmetro - Portes e Uco'!$A$13:$E$54,3,0),"")</f>
        <v>1119.7564107354196</v>
      </c>
      <c r="G2028" s="200">
        <v>5</v>
      </c>
      <c r="H2028" s="199">
        <f>VLOOKUP(G2028,'Parâmetro - Portes e Uco'!$B$19:$E$46,4,0)</f>
        <v>1021.47</v>
      </c>
      <c r="I2028" s="196"/>
      <c r="J2028" s="202">
        <v>0</v>
      </c>
      <c r="K2028" s="202"/>
      <c r="L2028" s="203"/>
      <c r="M2028" s="204"/>
      <c r="N2028" s="199"/>
      <c r="O2028" s="201">
        <v>2</v>
      </c>
      <c r="P2028" s="199">
        <f t="shared" si="145"/>
        <v>559.87820536770982</v>
      </c>
      <c r="Q2028" s="205">
        <f t="shared" si="143"/>
        <v>2701.104616103129</v>
      </c>
    </row>
    <row r="2029" spans="1:17" ht="45" x14ac:dyDescent="0.25">
      <c r="A2029" s="207" t="s">
        <v>4754</v>
      </c>
      <c r="B2029" s="196">
        <v>31003664</v>
      </c>
      <c r="C2029" s="197" t="s">
        <v>1596</v>
      </c>
      <c r="D2029" s="196" t="s">
        <v>3685</v>
      </c>
      <c r="E2029" s="198"/>
      <c r="F2029" s="199">
        <f>IF(D2029 &lt;&gt; "",VLOOKUP(D2029,'Parâmetro - Portes e Uco'!$A$13:$E$54,3,0),"")</f>
        <v>1233.8795226335199</v>
      </c>
      <c r="G2029" s="200">
        <v>5</v>
      </c>
      <c r="H2029" s="199">
        <f>VLOOKUP(G2029,'Parâmetro - Portes e Uco'!$B$19:$E$46,4,0)</f>
        <v>1021.47</v>
      </c>
      <c r="I2029" s="196"/>
      <c r="J2029" s="202">
        <v>0</v>
      </c>
      <c r="K2029" s="202"/>
      <c r="L2029" s="203"/>
      <c r="M2029" s="204"/>
      <c r="N2029" s="199"/>
      <c r="O2029" s="201">
        <v>2</v>
      </c>
      <c r="P2029" s="199">
        <f t="shared" si="145"/>
        <v>616.93976131675993</v>
      </c>
      <c r="Q2029" s="205">
        <f t="shared" si="143"/>
        <v>2872.2892839502797</v>
      </c>
    </row>
    <row r="2030" spans="1:17" ht="30" x14ac:dyDescent="0.25">
      <c r="A2030" s="207" t="s">
        <v>4754</v>
      </c>
      <c r="B2030" s="196">
        <v>31003672</v>
      </c>
      <c r="C2030" s="197" t="s">
        <v>1599</v>
      </c>
      <c r="D2030" s="196" t="s">
        <v>3694</v>
      </c>
      <c r="E2030" s="198"/>
      <c r="F2030" s="199">
        <f>IF(D2030 &lt;&gt; "",VLOOKUP(D2030,'Parâmetro - Portes e Uco'!$A$13:$E$54,3,0),"")</f>
        <v>1324.5505130037554</v>
      </c>
      <c r="G2030" s="200">
        <v>5</v>
      </c>
      <c r="H2030" s="199">
        <f>VLOOKUP(G2030,'Parâmetro - Portes e Uco'!$B$19:$E$46,4,0)</f>
        <v>1021.47</v>
      </c>
      <c r="I2030" s="196"/>
      <c r="J2030" s="202">
        <v>0</v>
      </c>
      <c r="K2030" s="202"/>
      <c r="L2030" s="203"/>
      <c r="M2030" s="204"/>
      <c r="N2030" s="199"/>
      <c r="O2030" s="201">
        <v>2</v>
      </c>
      <c r="P2030" s="199">
        <f t="shared" si="145"/>
        <v>662.27525650187772</v>
      </c>
      <c r="Q2030" s="205">
        <f t="shared" si="143"/>
        <v>3008.2957695056334</v>
      </c>
    </row>
    <row r="2031" spans="1:17" ht="45" x14ac:dyDescent="0.25">
      <c r="A2031" s="207" t="s">
        <v>4754</v>
      </c>
      <c r="B2031" s="196">
        <v>31003680</v>
      </c>
      <c r="C2031" s="197" t="s">
        <v>1601</v>
      </c>
      <c r="D2031" s="196" t="s">
        <v>3685</v>
      </c>
      <c r="E2031" s="198"/>
      <c r="F2031" s="199">
        <f>IF(D2031 &lt;&gt; "",VLOOKUP(D2031,'Parâmetro - Portes e Uco'!$A$13:$E$54,3,0),"")</f>
        <v>1233.8795226335199</v>
      </c>
      <c r="G2031" s="200">
        <v>5</v>
      </c>
      <c r="H2031" s="199">
        <f>VLOOKUP(G2031,'Parâmetro - Portes e Uco'!$B$19:$E$46,4,0)</f>
        <v>1021.47</v>
      </c>
      <c r="I2031" s="196"/>
      <c r="J2031" s="202">
        <v>0</v>
      </c>
      <c r="K2031" s="202"/>
      <c r="L2031" s="203"/>
      <c r="M2031" s="204"/>
      <c r="N2031" s="199"/>
      <c r="O2031" s="201">
        <v>2</v>
      </c>
      <c r="P2031" s="199">
        <f t="shared" si="145"/>
        <v>616.93976131675993</v>
      </c>
      <c r="Q2031" s="205">
        <f t="shared" si="143"/>
        <v>2872.2892839502797</v>
      </c>
    </row>
    <row r="2032" spans="1:17" ht="45" x14ac:dyDescent="0.25">
      <c r="A2032" s="207" t="s">
        <v>4754</v>
      </c>
      <c r="B2032" s="196">
        <v>31003699</v>
      </c>
      <c r="C2032" s="197" t="s">
        <v>1604</v>
      </c>
      <c r="D2032" s="196" t="s">
        <v>3687</v>
      </c>
      <c r="E2032" s="198"/>
      <c r="F2032" s="199">
        <f>IF(D2032 &lt;&gt; "",VLOOKUP(D2032,'Parâmetro - Portes e Uco'!$A$13:$E$54,3,0),"")</f>
        <v>1119.7564107354196</v>
      </c>
      <c r="G2032" s="200">
        <v>5</v>
      </c>
      <c r="H2032" s="199">
        <f>VLOOKUP(G2032,'Parâmetro - Portes e Uco'!$B$19:$E$46,4,0)</f>
        <v>1021.47</v>
      </c>
      <c r="I2032" s="196"/>
      <c r="J2032" s="202">
        <v>0</v>
      </c>
      <c r="K2032" s="202"/>
      <c r="L2032" s="203"/>
      <c r="M2032" s="204"/>
      <c r="N2032" s="199"/>
      <c r="O2032" s="201">
        <v>2</v>
      </c>
      <c r="P2032" s="199">
        <f t="shared" si="145"/>
        <v>559.87820536770982</v>
      </c>
      <c r="Q2032" s="205">
        <f t="shared" ref="Q2032:Q2038" si="146">F2032+H2032+K2032+N2032+P2032</f>
        <v>2701.104616103129</v>
      </c>
    </row>
    <row r="2033" spans="1:17" ht="45" x14ac:dyDescent="0.25">
      <c r="A2033" s="207" t="s">
        <v>4754</v>
      </c>
      <c r="B2033" s="196">
        <v>31003702</v>
      </c>
      <c r="C2033" s="197" t="s">
        <v>1608</v>
      </c>
      <c r="D2033" s="196" t="s">
        <v>3704</v>
      </c>
      <c r="E2033" s="198"/>
      <c r="F2033" s="199">
        <f>IF(D2033 &lt;&gt; "",VLOOKUP(D2033,'Parâmetro - Portes e Uco'!$A$13:$E$54,3,0),"")</f>
        <v>2101.818943247938</v>
      </c>
      <c r="G2033" s="200">
        <v>6</v>
      </c>
      <c r="H2033" s="199">
        <f>VLOOKUP(G2033,'Parâmetro - Portes e Uco'!$B$19:$E$46,4,0)</f>
        <v>1425.4</v>
      </c>
      <c r="I2033" s="196"/>
      <c r="J2033" s="202">
        <v>0</v>
      </c>
      <c r="K2033" s="202"/>
      <c r="L2033" s="203"/>
      <c r="M2033" s="204"/>
      <c r="N2033" s="199"/>
      <c r="O2033" s="201">
        <v>2</v>
      </c>
      <c r="P2033" s="199">
        <f t="shared" si="145"/>
        <v>1050.909471623969</v>
      </c>
      <c r="Q2033" s="205">
        <f t="shared" si="146"/>
        <v>4578.1284148719069</v>
      </c>
    </row>
    <row r="2034" spans="1:17" ht="45" x14ac:dyDescent="0.25">
      <c r="A2034" s="207" t="s">
        <v>4754</v>
      </c>
      <c r="B2034" s="196">
        <v>31003710</v>
      </c>
      <c r="C2034" s="197" t="s">
        <v>1610</v>
      </c>
      <c r="D2034" s="196" t="s">
        <v>3698</v>
      </c>
      <c r="E2034" s="198"/>
      <c r="F2034" s="199">
        <f>IF(D2034 &lt;&gt; "",VLOOKUP(D2034,'Parâmetro - Portes e Uco'!$A$13:$E$54,3,0),"")</f>
        <v>2259.6297059292551</v>
      </c>
      <c r="G2034" s="200">
        <v>7</v>
      </c>
      <c r="H2034" s="199">
        <f>VLOOKUP(G2034,'Parâmetro - Portes e Uco'!$B$19:$E$46,4,0)</f>
        <v>2028.04</v>
      </c>
      <c r="I2034" s="196"/>
      <c r="J2034" s="202">
        <v>0</v>
      </c>
      <c r="K2034" s="202"/>
      <c r="L2034" s="203"/>
      <c r="M2034" s="204"/>
      <c r="N2034" s="199"/>
      <c r="O2034" s="201">
        <v>2</v>
      </c>
      <c r="P2034" s="199">
        <f t="shared" si="145"/>
        <v>1129.8148529646276</v>
      </c>
      <c r="Q2034" s="205">
        <f t="shared" si="146"/>
        <v>5417.4845588938824</v>
      </c>
    </row>
    <row r="2035" spans="1:17" ht="45" x14ac:dyDescent="0.25">
      <c r="A2035" s="207" t="s">
        <v>4754</v>
      </c>
      <c r="B2035" s="196">
        <v>31003729</v>
      </c>
      <c r="C2035" s="197" t="s">
        <v>1614</v>
      </c>
      <c r="D2035" s="196" t="s">
        <v>3687</v>
      </c>
      <c r="E2035" s="198"/>
      <c r="F2035" s="199">
        <f>IF(D2035 &lt;&gt; "",VLOOKUP(D2035,'Parâmetro - Portes e Uco'!$A$13:$E$54,3,0),"")</f>
        <v>1119.7564107354196</v>
      </c>
      <c r="G2035" s="200">
        <v>5</v>
      </c>
      <c r="H2035" s="199">
        <f>VLOOKUP(G2035,'Parâmetro - Portes e Uco'!$B$19:$E$46,4,0)</f>
        <v>1021.47</v>
      </c>
      <c r="I2035" s="196"/>
      <c r="J2035" s="202">
        <v>0</v>
      </c>
      <c r="K2035" s="202"/>
      <c r="L2035" s="203"/>
      <c r="M2035" s="204"/>
      <c r="N2035" s="199"/>
      <c r="O2035" s="201">
        <v>2</v>
      </c>
      <c r="P2035" s="199">
        <f t="shared" si="145"/>
        <v>559.87820536770982</v>
      </c>
      <c r="Q2035" s="205">
        <f t="shared" si="146"/>
        <v>2701.104616103129</v>
      </c>
    </row>
    <row r="2036" spans="1:17" ht="45" x14ac:dyDescent="0.25">
      <c r="A2036" s="207" t="s">
        <v>4754</v>
      </c>
      <c r="B2036" s="196">
        <v>31003770</v>
      </c>
      <c r="C2036" s="197" t="s">
        <v>1627</v>
      </c>
      <c r="D2036" s="196" t="s">
        <v>3703</v>
      </c>
      <c r="E2036" s="198"/>
      <c r="F2036" s="199">
        <f>IF(D2036 &lt;&gt; "",VLOOKUP(D2036,'Parâmetro - Portes e Uco'!$A$13:$E$54,3,0),"")</f>
        <v>3046.9697611578599</v>
      </c>
      <c r="G2036" s="200">
        <v>7</v>
      </c>
      <c r="H2036" s="199">
        <f>VLOOKUP(G2036,'Parâmetro - Portes e Uco'!$B$19:$E$46,4,0)</f>
        <v>2028.04</v>
      </c>
      <c r="I2036" s="196"/>
      <c r="J2036" s="202">
        <v>0</v>
      </c>
      <c r="K2036" s="202"/>
      <c r="L2036" s="203"/>
      <c r="M2036" s="204"/>
      <c r="N2036" s="199"/>
      <c r="O2036" s="201">
        <v>2</v>
      </c>
      <c r="P2036" s="199">
        <f t="shared" si="145"/>
        <v>1523.48488057893</v>
      </c>
      <c r="Q2036" s="205">
        <f t="shared" si="146"/>
        <v>6598.4946417367901</v>
      </c>
    </row>
    <row r="2037" spans="1:17" ht="30" x14ac:dyDescent="0.25">
      <c r="A2037" s="207" t="s">
        <v>4754</v>
      </c>
      <c r="B2037" s="196">
        <v>31003788</v>
      </c>
      <c r="C2037" s="197" t="s">
        <v>1628</v>
      </c>
      <c r="D2037" s="196" t="s">
        <v>3702</v>
      </c>
      <c r="E2037" s="198"/>
      <c r="F2037" s="199">
        <f>IF(D2037 &lt;&gt; "",VLOOKUP(D2037,'Parâmetro - Portes e Uco'!$A$13:$E$54,3,0),"")</f>
        <v>2768.286315908254</v>
      </c>
      <c r="G2037" s="200">
        <v>7</v>
      </c>
      <c r="H2037" s="199">
        <f>VLOOKUP(G2037,'Parâmetro - Portes e Uco'!$B$19:$E$46,4,0)</f>
        <v>2028.04</v>
      </c>
      <c r="I2037" s="196"/>
      <c r="J2037" s="202">
        <v>0</v>
      </c>
      <c r="K2037" s="202"/>
      <c r="L2037" s="203"/>
      <c r="M2037" s="204"/>
      <c r="N2037" s="199"/>
      <c r="O2037" s="201">
        <v>2</v>
      </c>
      <c r="P2037" s="199">
        <f t="shared" si="145"/>
        <v>1384.143157954127</v>
      </c>
      <c r="Q2037" s="205">
        <f t="shared" si="146"/>
        <v>6180.4694738623812</v>
      </c>
    </row>
    <row r="2038" spans="1:17" ht="45" x14ac:dyDescent="0.25">
      <c r="A2038" s="207" t="s">
        <v>4754</v>
      </c>
      <c r="B2038" s="196">
        <v>31003796</v>
      </c>
      <c r="C2038" s="197" t="s">
        <v>1631</v>
      </c>
      <c r="D2038" s="196" t="s">
        <v>3698</v>
      </c>
      <c r="E2038" s="198"/>
      <c r="F2038" s="199">
        <f>IF(D2038 &lt;&gt; "",VLOOKUP(D2038,'Parâmetro - Portes e Uco'!$A$13:$E$54,3,0),"")</f>
        <v>2259.6297059292551</v>
      </c>
      <c r="G2038" s="200">
        <v>6</v>
      </c>
      <c r="H2038" s="199">
        <f>VLOOKUP(G2038,'Parâmetro - Portes e Uco'!$B$19:$E$46,4,0)</f>
        <v>1425.4</v>
      </c>
      <c r="I2038" s="196"/>
      <c r="J2038" s="202">
        <v>0</v>
      </c>
      <c r="K2038" s="202"/>
      <c r="L2038" s="203"/>
      <c r="M2038" s="204"/>
      <c r="N2038" s="199"/>
      <c r="O2038" s="201">
        <v>2</v>
      </c>
      <c r="P2038" s="199">
        <f t="shared" si="145"/>
        <v>1129.8148529646276</v>
      </c>
      <c r="Q2038" s="205">
        <f t="shared" si="146"/>
        <v>4814.844558893883</v>
      </c>
    </row>
    <row r="2039" spans="1:17" x14ac:dyDescent="0.25">
      <c r="A2039" s="207" t="s">
        <v>4754</v>
      </c>
      <c r="B2039" s="224">
        <v>31004008</v>
      </c>
      <c r="C2039" s="316" t="s">
        <v>3867</v>
      </c>
      <c r="D2039" s="317"/>
      <c r="E2039" s="317"/>
      <c r="F2039" s="317"/>
      <c r="G2039" s="317"/>
      <c r="H2039" s="317"/>
      <c r="I2039" s="317"/>
      <c r="J2039" s="317"/>
      <c r="K2039" s="317"/>
      <c r="L2039" s="317"/>
      <c r="M2039" s="317"/>
      <c r="N2039" s="317"/>
      <c r="O2039" s="317"/>
      <c r="P2039" s="317"/>
      <c r="Q2039" s="318"/>
    </row>
    <row r="2040" spans="1:17" ht="30" x14ac:dyDescent="0.25">
      <c r="A2040" s="206"/>
      <c r="B2040" s="196">
        <v>31004016</v>
      </c>
      <c r="C2040" s="197" t="s">
        <v>1633</v>
      </c>
      <c r="D2040" s="196" t="s">
        <v>3674</v>
      </c>
      <c r="E2040" s="198"/>
      <c r="F2040" s="199">
        <f>IF(D2040 &lt;&gt; "",VLOOKUP(D2040,'Parâmetro - Portes e Uco'!$A$13:$E$54,3,0),"")</f>
        <v>208.11615658256991</v>
      </c>
      <c r="G2040" s="200">
        <v>2</v>
      </c>
      <c r="H2040" s="199">
        <f>VLOOKUP(G2040,'Parâmetro - Portes e Uco'!$B$19:$E$46,4,0)</f>
        <v>303.45</v>
      </c>
      <c r="I2040" s="196"/>
      <c r="J2040" s="202">
        <v>0</v>
      </c>
      <c r="K2040" s="202"/>
      <c r="L2040" s="203"/>
      <c r="M2040" s="204"/>
      <c r="N2040" s="199"/>
      <c r="O2040" s="201">
        <v>0</v>
      </c>
      <c r="P2040" s="201"/>
      <c r="Q2040" s="205">
        <f t="shared" ref="Q2040:Q2070" si="147">F2040+H2040+K2040+N2040+P2040</f>
        <v>511.56615658256987</v>
      </c>
    </row>
    <row r="2041" spans="1:17" ht="30" x14ac:dyDescent="0.25">
      <c r="A2041" s="207" t="s">
        <v>4754</v>
      </c>
      <c r="B2041" s="196">
        <v>31004024</v>
      </c>
      <c r="C2041" s="197" t="s">
        <v>4242</v>
      </c>
      <c r="D2041" s="196" t="s">
        <v>3700</v>
      </c>
      <c r="E2041" s="198"/>
      <c r="F2041" s="199">
        <f>IF(D2041 &lt;&gt; "",VLOOKUP(D2041,'Parâmetro - Portes e Uco'!$A$13:$E$54,3,0),"")</f>
        <v>567.42533272841922</v>
      </c>
      <c r="G2041" s="200">
        <v>2</v>
      </c>
      <c r="H2041" s="199">
        <f>VLOOKUP(G2041,'Parâmetro - Portes e Uco'!$B$19:$E$46,4,0)</f>
        <v>303.45</v>
      </c>
      <c r="I2041" s="196"/>
      <c r="J2041" s="202">
        <v>0</v>
      </c>
      <c r="K2041" s="202"/>
      <c r="L2041" s="203"/>
      <c r="M2041" s="204"/>
      <c r="N2041" s="199"/>
      <c r="O2041" s="201">
        <v>0</v>
      </c>
      <c r="P2041" s="201"/>
      <c r="Q2041" s="205">
        <f t="shared" si="147"/>
        <v>870.87533272841915</v>
      </c>
    </row>
    <row r="2042" spans="1:17" x14ac:dyDescent="0.25">
      <c r="A2042" s="207" t="s">
        <v>4754</v>
      </c>
      <c r="B2042" s="196">
        <v>31004032</v>
      </c>
      <c r="C2042" s="197" t="s">
        <v>1634</v>
      </c>
      <c r="D2042" s="196" t="s">
        <v>3670</v>
      </c>
      <c r="E2042" s="198"/>
      <c r="F2042" s="199">
        <f>IF(D2042 &lt;&gt; "",VLOOKUP(D2042,'Parâmetro - Portes e Uco'!$A$13:$E$54,3,0),"")</f>
        <v>238.38376255669928</v>
      </c>
      <c r="G2042" s="200">
        <v>3</v>
      </c>
      <c r="H2042" s="199">
        <f>VLOOKUP(G2042,'Parâmetro - Portes e Uco'!$B$19:$E$46,4,0)</f>
        <v>446.65</v>
      </c>
      <c r="I2042" s="196"/>
      <c r="J2042" s="202">
        <v>0</v>
      </c>
      <c r="K2042" s="202"/>
      <c r="L2042" s="203"/>
      <c r="M2042" s="204"/>
      <c r="N2042" s="199"/>
      <c r="O2042" s="201">
        <v>0</v>
      </c>
      <c r="P2042" s="201"/>
      <c r="Q2042" s="205">
        <f t="shared" si="147"/>
        <v>685.03376255669923</v>
      </c>
    </row>
    <row r="2043" spans="1:17" ht="30" x14ac:dyDescent="0.25">
      <c r="A2043" s="207" t="s">
        <v>4754</v>
      </c>
      <c r="B2043" s="196">
        <v>31004040</v>
      </c>
      <c r="C2043" s="197" t="s">
        <v>1635</v>
      </c>
      <c r="D2043" s="196" t="s">
        <v>3674</v>
      </c>
      <c r="E2043" s="198"/>
      <c r="F2043" s="199">
        <f>IF(D2043 &lt;&gt; "",VLOOKUP(D2043,'Parâmetro - Portes e Uco'!$A$13:$E$54,3,0),"")</f>
        <v>208.11615658256991</v>
      </c>
      <c r="G2043" s="200">
        <v>2</v>
      </c>
      <c r="H2043" s="199">
        <f>VLOOKUP(G2043,'Parâmetro - Portes e Uco'!$B$19:$E$46,4,0)</f>
        <v>303.45</v>
      </c>
      <c r="I2043" s="196"/>
      <c r="J2043" s="202">
        <v>0</v>
      </c>
      <c r="K2043" s="202"/>
      <c r="L2043" s="203"/>
      <c r="M2043" s="204"/>
      <c r="N2043" s="199"/>
      <c r="O2043" s="201">
        <v>0</v>
      </c>
      <c r="P2043" s="201"/>
      <c r="Q2043" s="205">
        <f t="shared" si="147"/>
        <v>511.56615658256987</v>
      </c>
    </row>
    <row r="2044" spans="1:17" ht="30" x14ac:dyDescent="0.25">
      <c r="A2044" s="207" t="s">
        <v>4754</v>
      </c>
      <c r="B2044" s="196">
        <v>31004059</v>
      </c>
      <c r="C2044" s="197" t="s">
        <v>1636</v>
      </c>
      <c r="D2044" s="196" t="s">
        <v>3667</v>
      </c>
      <c r="E2044" s="198"/>
      <c r="F2044" s="199">
        <f>IF(D2044 &lt;&gt; "",VLOOKUP(D2044,'Parâmetro - Portes e Uco'!$A$13:$E$54,3,0),"")</f>
        <v>100.71624984422843</v>
      </c>
      <c r="G2044" s="200">
        <v>1</v>
      </c>
      <c r="H2044" s="199">
        <f>VLOOKUP(G2044,'Parâmetro - Portes e Uco'!$B$19:$E$46,4,0)</f>
        <v>207.32</v>
      </c>
      <c r="I2044" s="196"/>
      <c r="J2044" s="202">
        <v>0</v>
      </c>
      <c r="K2044" s="202"/>
      <c r="L2044" s="203"/>
      <c r="M2044" s="204"/>
      <c r="N2044" s="199"/>
      <c r="O2044" s="201">
        <v>0</v>
      </c>
      <c r="P2044" s="201"/>
      <c r="Q2044" s="205">
        <f t="shared" si="147"/>
        <v>308.03624984422845</v>
      </c>
    </row>
    <row r="2045" spans="1:17" ht="45" x14ac:dyDescent="0.25">
      <c r="A2045" s="207" t="s">
        <v>4754</v>
      </c>
      <c r="B2045" s="196">
        <v>31004067</v>
      </c>
      <c r="C2045" s="197" t="s">
        <v>1637</v>
      </c>
      <c r="D2045" s="196" t="s">
        <v>3667</v>
      </c>
      <c r="E2045" s="198"/>
      <c r="F2045" s="199">
        <f>IF(D2045 &lt;&gt; "",VLOOKUP(D2045,'Parâmetro - Portes e Uco'!$A$13:$E$54,3,0),"")</f>
        <v>100.71624984422843</v>
      </c>
      <c r="G2045" s="200">
        <v>2</v>
      </c>
      <c r="H2045" s="199">
        <f>VLOOKUP(G2045,'Parâmetro - Portes e Uco'!$B$19:$E$46,4,0)</f>
        <v>303.45</v>
      </c>
      <c r="I2045" s="196"/>
      <c r="J2045" s="202">
        <v>0</v>
      </c>
      <c r="K2045" s="202"/>
      <c r="L2045" s="203"/>
      <c r="M2045" s="204"/>
      <c r="N2045" s="199"/>
      <c r="O2045" s="201">
        <v>0</v>
      </c>
      <c r="P2045" s="201"/>
      <c r="Q2045" s="205">
        <f t="shared" si="147"/>
        <v>404.16624984422845</v>
      </c>
    </row>
    <row r="2046" spans="1:17" ht="30" x14ac:dyDescent="0.25">
      <c r="A2046" s="207" t="s">
        <v>4754</v>
      </c>
      <c r="B2046" s="196">
        <v>31004075</v>
      </c>
      <c r="C2046" s="197" t="s">
        <v>1638</v>
      </c>
      <c r="D2046" s="196" t="s">
        <v>3679</v>
      </c>
      <c r="E2046" s="198"/>
      <c r="F2046" s="199">
        <f>IF(D2046 &lt;&gt; "",VLOOKUP(D2046,'Parâmetro - Portes e Uco'!$A$13:$E$54,3,0),"")</f>
        <v>612.76082791353724</v>
      </c>
      <c r="G2046" s="200">
        <v>2</v>
      </c>
      <c r="H2046" s="199">
        <f>VLOOKUP(G2046,'Parâmetro - Portes e Uco'!$B$19:$E$46,4,0)</f>
        <v>303.45</v>
      </c>
      <c r="I2046" s="196"/>
      <c r="J2046" s="202">
        <v>0</v>
      </c>
      <c r="K2046" s="202"/>
      <c r="L2046" s="203"/>
      <c r="M2046" s="204"/>
      <c r="N2046" s="199"/>
      <c r="O2046" s="201">
        <v>1</v>
      </c>
      <c r="P2046" s="199">
        <f>F2046*30%</f>
        <v>183.82824837406116</v>
      </c>
      <c r="Q2046" s="205">
        <f t="shared" si="147"/>
        <v>1100.0390762875984</v>
      </c>
    </row>
    <row r="2047" spans="1:17" ht="45" x14ac:dyDescent="0.25">
      <c r="A2047" s="207" t="s">
        <v>4754</v>
      </c>
      <c r="B2047" s="196">
        <v>31004083</v>
      </c>
      <c r="C2047" s="197" t="s">
        <v>1640</v>
      </c>
      <c r="D2047" s="196" t="s">
        <v>3679</v>
      </c>
      <c r="E2047" s="198"/>
      <c r="F2047" s="199">
        <f>IF(D2047 &lt;&gt; "",VLOOKUP(D2047,'Parâmetro - Portes e Uco'!$A$13:$E$54,3,0),"")</f>
        <v>612.76082791353724</v>
      </c>
      <c r="G2047" s="200">
        <v>1</v>
      </c>
      <c r="H2047" s="199">
        <f>VLOOKUP(G2047,'Parâmetro - Portes e Uco'!$B$19:$E$46,4,0)</f>
        <v>207.32</v>
      </c>
      <c r="I2047" s="196"/>
      <c r="J2047" s="202">
        <v>0</v>
      </c>
      <c r="K2047" s="202"/>
      <c r="L2047" s="203"/>
      <c r="M2047" s="204"/>
      <c r="N2047" s="199"/>
      <c r="O2047" s="201">
        <v>1</v>
      </c>
      <c r="P2047" s="199">
        <f>F2047*30%</f>
        <v>183.82824837406116</v>
      </c>
      <c r="Q2047" s="205">
        <f t="shared" si="147"/>
        <v>1003.9090762875983</v>
      </c>
    </row>
    <row r="2048" spans="1:17" x14ac:dyDescent="0.25">
      <c r="A2048" s="207" t="s">
        <v>4754</v>
      </c>
      <c r="B2048" s="196">
        <v>31004091</v>
      </c>
      <c r="C2048" s="197" t="s">
        <v>1641</v>
      </c>
      <c r="D2048" s="196" t="s">
        <v>3667</v>
      </c>
      <c r="E2048" s="198"/>
      <c r="F2048" s="199">
        <f>IF(D2048 &lt;&gt; "",VLOOKUP(D2048,'Parâmetro - Portes e Uco'!$A$13:$E$54,3,0),"")</f>
        <v>100.71624984422843</v>
      </c>
      <c r="G2048" s="200">
        <v>1</v>
      </c>
      <c r="H2048" s="199">
        <f>VLOOKUP(G2048,'Parâmetro - Portes e Uco'!$B$19:$E$46,4,0)</f>
        <v>207.32</v>
      </c>
      <c r="I2048" s="196"/>
      <c r="J2048" s="202">
        <v>0</v>
      </c>
      <c r="K2048" s="202"/>
      <c r="L2048" s="203"/>
      <c r="M2048" s="204"/>
      <c r="N2048" s="199"/>
      <c r="O2048" s="201">
        <v>0</v>
      </c>
      <c r="P2048" s="201"/>
      <c r="Q2048" s="205">
        <f t="shared" si="147"/>
        <v>308.03624984422845</v>
      </c>
    </row>
    <row r="2049" spans="1:17" ht="30" x14ac:dyDescent="0.25">
      <c r="A2049" s="207" t="s">
        <v>4754</v>
      </c>
      <c r="B2049" s="196">
        <v>31004105</v>
      </c>
      <c r="C2049" s="197" t="s">
        <v>1642</v>
      </c>
      <c r="D2049" s="196" t="s">
        <v>3672</v>
      </c>
      <c r="E2049" s="198"/>
      <c r="F2049" s="199">
        <f>IF(D2049 &lt;&gt; "",VLOOKUP(D2049,'Parâmetro - Portes e Uco'!$A$13:$E$54,3,0),"")</f>
        <v>350.87221280811309</v>
      </c>
      <c r="G2049" s="200">
        <v>1</v>
      </c>
      <c r="H2049" s="199">
        <f>VLOOKUP(G2049,'Parâmetro - Portes e Uco'!$B$19:$E$46,4,0)</f>
        <v>207.32</v>
      </c>
      <c r="I2049" s="196"/>
      <c r="J2049" s="202">
        <v>0</v>
      </c>
      <c r="K2049" s="202"/>
      <c r="L2049" s="203"/>
      <c r="M2049" s="204"/>
      <c r="N2049" s="199"/>
      <c r="O2049" s="201">
        <v>1</v>
      </c>
      <c r="P2049" s="199">
        <f>F2049*30%</f>
        <v>105.26166384243392</v>
      </c>
      <c r="Q2049" s="205">
        <f t="shared" si="147"/>
        <v>663.45387665054693</v>
      </c>
    </row>
    <row r="2050" spans="1:17" ht="60" x14ac:dyDescent="0.25">
      <c r="A2050" s="207" t="s">
        <v>4754</v>
      </c>
      <c r="B2050" s="196">
        <v>31004113</v>
      </c>
      <c r="C2050" s="197" t="s">
        <v>1643</v>
      </c>
      <c r="D2050" s="196" t="s">
        <v>3687</v>
      </c>
      <c r="E2050" s="198"/>
      <c r="F2050" s="199">
        <f>IF(D2050 &lt;&gt; "",VLOOKUP(D2050,'Parâmetro - Portes e Uco'!$A$13:$E$54,3,0),"")</f>
        <v>1119.7564107354196</v>
      </c>
      <c r="G2050" s="200">
        <v>4</v>
      </c>
      <c r="H2050" s="199">
        <f>VLOOKUP(G2050,'Parâmetro - Portes e Uco'!$B$19:$E$46,4,0)</f>
        <v>660.37</v>
      </c>
      <c r="I2050" s="196"/>
      <c r="J2050" s="202">
        <v>0</v>
      </c>
      <c r="K2050" s="202"/>
      <c r="L2050" s="203"/>
      <c r="M2050" s="204"/>
      <c r="N2050" s="199"/>
      <c r="O2050" s="201">
        <v>2</v>
      </c>
      <c r="P2050" s="199">
        <f>(F2050*30%)+(F2050*20%)</f>
        <v>559.87820536770982</v>
      </c>
      <c r="Q2050" s="205">
        <f t="shared" si="147"/>
        <v>2340.0046161031296</v>
      </c>
    </row>
    <row r="2051" spans="1:17" ht="30" x14ac:dyDescent="0.25">
      <c r="A2051" s="207" t="s">
        <v>4754</v>
      </c>
      <c r="B2051" s="196">
        <v>31004121</v>
      </c>
      <c r="C2051" s="197" t="s">
        <v>1644</v>
      </c>
      <c r="D2051" s="196" t="s">
        <v>3686</v>
      </c>
      <c r="E2051" s="198"/>
      <c r="F2051" s="199">
        <f>IF(D2051 &lt;&gt; "",VLOOKUP(D2051,'Parâmetro - Portes e Uco'!$A$13:$E$54,3,0),"")</f>
        <v>471.73171262118711</v>
      </c>
      <c r="G2051" s="200">
        <v>2</v>
      </c>
      <c r="H2051" s="199">
        <f>VLOOKUP(G2051,'Parâmetro - Portes e Uco'!$B$19:$E$46,4,0)</f>
        <v>303.45</v>
      </c>
      <c r="I2051" s="196"/>
      <c r="J2051" s="202">
        <v>0</v>
      </c>
      <c r="K2051" s="202"/>
      <c r="L2051" s="203"/>
      <c r="M2051" s="204"/>
      <c r="N2051" s="199"/>
      <c r="O2051" s="201">
        <v>1</v>
      </c>
      <c r="P2051" s="199">
        <f>F2051*30%</f>
        <v>141.51951378635613</v>
      </c>
      <c r="Q2051" s="205">
        <f t="shared" si="147"/>
        <v>916.70122640754323</v>
      </c>
    </row>
    <row r="2052" spans="1:17" ht="30" x14ac:dyDescent="0.25">
      <c r="A2052" s="207" t="s">
        <v>4754</v>
      </c>
      <c r="B2052" s="196">
        <v>31004130</v>
      </c>
      <c r="C2052" s="197" t="s">
        <v>1645</v>
      </c>
      <c r="D2052" s="196" t="s">
        <v>3682</v>
      </c>
      <c r="E2052" s="198"/>
      <c r="F2052" s="199">
        <f>IF(D2052 &lt;&gt; "",VLOOKUP(D2052,'Parâmetro - Portes e Uco'!$A$13:$E$54,3,0),"")</f>
        <v>802.43430995002416</v>
      </c>
      <c r="G2052" s="200">
        <v>2</v>
      </c>
      <c r="H2052" s="199">
        <f>VLOOKUP(G2052,'Parâmetro - Portes e Uco'!$B$19:$E$46,4,0)</f>
        <v>303.45</v>
      </c>
      <c r="I2052" s="196"/>
      <c r="J2052" s="202">
        <v>0</v>
      </c>
      <c r="K2052" s="202"/>
      <c r="L2052" s="203"/>
      <c r="M2052" s="204"/>
      <c r="N2052" s="199"/>
      <c r="O2052" s="201">
        <v>1</v>
      </c>
      <c r="P2052" s="199">
        <f>F2052*30%</f>
        <v>240.73029298500722</v>
      </c>
      <c r="Q2052" s="205">
        <f t="shared" si="147"/>
        <v>1346.6146029350314</v>
      </c>
    </row>
    <row r="2053" spans="1:17" ht="30" x14ac:dyDescent="0.25">
      <c r="A2053" s="207" t="s">
        <v>4754</v>
      </c>
      <c r="B2053" s="196">
        <v>31004148</v>
      </c>
      <c r="C2053" s="197" t="s">
        <v>1646</v>
      </c>
      <c r="D2053" s="196" t="s">
        <v>3686</v>
      </c>
      <c r="E2053" s="198"/>
      <c r="F2053" s="199">
        <f>IF(D2053 &lt;&gt; "",VLOOKUP(D2053,'Parâmetro - Portes e Uco'!$A$13:$E$54,3,0),"")</f>
        <v>471.73171262118711</v>
      </c>
      <c r="G2053" s="200">
        <v>2</v>
      </c>
      <c r="H2053" s="199">
        <f>VLOOKUP(G2053,'Parâmetro - Portes e Uco'!$B$19:$E$46,4,0)</f>
        <v>303.45</v>
      </c>
      <c r="I2053" s="196"/>
      <c r="J2053" s="202">
        <v>0</v>
      </c>
      <c r="K2053" s="202"/>
      <c r="L2053" s="203"/>
      <c r="M2053" s="204"/>
      <c r="N2053" s="199"/>
      <c r="O2053" s="201">
        <v>1</v>
      </c>
      <c r="P2053" s="199">
        <f>F2053*30%</f>
        <v>141.51951378635613</v>
      </c>
      <c r="Q2053" s="205">
        <f t="shared" si="147"/>
        <v>916.70122640754323</v>
      </c>
    </row>
    <row r="2054" spans="1:17" ht="45" x14ac:dyDescent="0.25">
      <c r="A2054" s="207" t="s">
        <v>4754</v>
      </c>
      <c r="B2054" s="196">
        <v>31004156</v>
      </c>
      <c r="C2054" s="197" t="s">
        <v>1647</v>
      </c>
      <c r="D2054" s="196" t="s">
        <v>3682</v>
      </c>
      <c r="E2054" s="198"/>
      <c r="F2054" s="199">
        <f>IF(D2054 &lt;&gt; "",VLOOKUP(D2054,'Parâmetro - Portes e Uco'!$A$13:$E$54,3,0),"")</f>
        <v>802.43430995002416</v>
      </c>
      <c r="G2054" s="200">
        <v>1</v>
      </c>
      <c r="H2054" s="199">
        <f>VLOOKUP(G2054,'Parâmetro - Portes e Uco'!$B$19:$E$46,4,0)</f>
        <v>207.32</v>
      </c>
      <c r="I2054" s="196"/>
      <c r="J2054" s="202">
        <v>0</v>
      </c>
      <c r="K2054" s="202"/>
      <c r="L2054" s="203"/>
      <c r="M2054" s="204"/>
      <c r="N2054" s="199"/>
      <c r="O2054" s="201">
        <v>1</v>
      </c>
      <c r="P2054" s="199">
        <f>F2054*30%</f>
        <v>240.73029298500722</v>
      </c>
      <c r="Q2054" s="205">
        <f t="shared" si="147"/>
        <v>1250.4846029350315</v>
      </c>
    </row>
    <row r="2055" spans="1:17" x14ac:dyDescent="0.25">
      <c r="A2055" s="207" t="s">
        <v>4754</v>
      </c>
      <c r="B2055" s="196">
        <v>31004164</v>
      </c>
      <c r="C2055" s="197" t="s">
        <v>1648</v>
      </c>
      <c r="D2055" s="196" t="s">
        <v>3672</v>
      </c>
      <c r="E2055" s="198"/>
      <c r="F2055" s="199">
        <f>IF(D2055 &lt;&gt; "",VLOOKUP(D2055,'Parâmetro - Portes e Uco'!$A$13:$E$54,3,0),"")</f>
        <v>350.87221280811309</v>
      </c>
      <c r="G2055" s="200">
        <v>2</v>
      </c>
      <c r="H2055" s="199">
        <f>VLOOKUP(G2055,'Parâmetro - Portes e Uco'!$B$19:$E$46,4,0)</f>
        <v>303.45</v>
      </c>
      <c r="I2055" s="196"/>
      <c r="J2055" s="202">
        <v>0</v>
      </c>
      <c r="K2055" s="202"/>
      <c r="L2055" s="203"/>
      <c r="M2055" s="204"/>
      <c r="N2055" s="199"/>
      <c r="O2055" s="201">
        <v>1</v>
      </c>
      <c r="P2055" s="199">
        <f>F2055*30%</f>
        <v>105.26166384243392</v>
      </c>
      <c r="Q2055" s="205">
        <f t="shared" si="147"/>
        <v>759.58387665054704</v>
      </c>
    </row>
    <row r="2056" spans="1:17" ht="30" x14ac:dyDescent="0.25">
      <c r="A2056" s="207" t="s">
        <v>4754</v>
      </c>
      <c r="B2056" s="196">
        <v>31004180</v>
      </c>
      <c r="C2056" s="197" t="s">
        <v>1649</v>
      </c>
      <c r="D2056" s="196" t="s">
        <v>3667</v>
      </c>
      <c r="E2056" s="198"/>
      <c r="F2056" s="199">
        <f>IF(D2056 &lt;&gt; "",VLOOKUP(D2056,'Parâmetro - Portes e Uco'!$A$13:$E$54,3,0),"")</f>
        <v>100.71624984422843</v>
      </c>
      <c r="G2056" s="200"/>
      <c r="H2056" s="201"/>
      <c r="I2056" s="196"/>
      <c r="J2056" s="202">
        <v>0</v>
      </c>
      <c r="K2056" s="202"/>
      <c r="L2056" s="203"/>
      <c r="M2056" s="204"/>
      <c r="N2056" s="199"/>
      <c r="O2056" s="201">
        <v>0</v>
      </c>
      <c r="P2056" s="201"/>
      <c r="Q2056" s="205">
        <f t="shared" si="147"/>
        <v>100.71624984422843</v>
      </c>
    </row>
    <row r="2057" spans="1:17" ht="45" x14ac:dyDescent="0.25">
      <c r="A2057" s="207" t="s">
        <v>4754</v>
      </c>
      <c r="B2057" s="196">
        <v>31004199</v>
      </c>
      <c r="C2057" s="197" t="s">
        <v>1650</v>
      </c>
      <c r="D2057" s="196" t="s">
        <v>3667</v>
      </c>
      <c r="E2057" s="198"/>
      <c r="F2057" s="199">
        <f>IF(D2057 &lt;&gt; "",VLOOKUP(D2057,'Parâmetro - Portes e Uco'!$A$13:$E$54,3,0),"")</f>
        <v>100.71624984422843</v>
      </c>
      <c r="G2057" s="200"/>
      <c r="H2057" s="201"/>
      <c r="I2057" s="196"/>
      <c r="J2057" s="202">
        <v>0</v>
      </c>
      <c r="K2057" s="202"/>
      <c r="L2057" s="203"/>
      <c r="M2057" s="204"/>
      <c r="N2057" s="199"/>
      <c r="O2057" s="201">
        <v>0</v>
      </c>
      <c r="P2057" s="201"/>
      <c r="Q2057" s="205">
        <f t="shared" si="147"/>
        <v>100.71624984422843</v>
      </c>
    </row>
    <row r="2058" spans="1:17" ht="60" x14ac:dyDescent="0.25">
      <c r="A2058" s="207" t="s">
        <v>4754</v>
      </c>
      <c r="B2058" s="196">
        <v>31004202</v>
      </c>
      <c r="C2058" s="197" t="s">
        <v>1651</v>
      </c>
      <c r="D2058" s="196" t="s">
        <v>3699</v>
      </c>
      <c r="E2058" s="198"/>
      <c r="F2058" s="199">
        <f>IF(D2058 &lt;&gt; "",VLOOKUP(D2058,'Parâmetro - Portes e Uco'!$A$13:$E$54,3,0),"")</f>
        <v>678.22639031228584</v>
      </c>
      <c r="G2058" s="200">
        <v>3</v>
      </c>
      <c r="H2058" s="199">
        <f>VLOOKUP(G2058,'Parâmetro - Portes e Uco'!$B$19:$E$46,4,0)</f>
        <v>446.65</v>
      </c>
      <c r="I2058" s="196"/>
      <c r="J2058" s="202">
        <v>0</v>
      </c>
      <c r="K2058" s="202"/>
      <c r="L2058" s="203"/>
      <c r="M2058" s="204"/>
      <c r="N2058" s="199"/>
      <c r="O2058" s="201">
        <v>1</v>
      </c>
      <c r="P2058" s="199">
        <f>F2058*30%</f>
        <v>203.46791709368574</v>
      </c>
      <c r="Q2058" s="205">
        <f t="shared" si="147"/>
        <v>1328.3443074059714</v>
      </c>
    </row>
    <row r="2059" spans="1:17" ht="45" x14ac:dyDescent="0.25">
      <c r="A2059" s="207" t="s">
        <v>4754</v>
      </c>
      <c r="B2059" s="196">
        <v>31004210</v>
      </c>
      <c r="C2059" s="197" t="s">
        <v>1652</v>
      </c>
      <c r="D2059" s="196" t="s">
        <v>3686</v>
      </c>
      <c r="E2059" s="198"/>
      <c r="F2059" s="199">
        <f>IF(D2059 &lt;&gt; "",VLOOKUP(D2059,'Parâmetro - Portes e Uco'!$A$13:$E$54,3,0),"")</f>
        <v>471.73171262118711</v>
      </c>
      <c r="G2059" s="200">
        <v>2</v>
      </c>
      <c r="H2059" s="199">
        <f>VLOOKUP(G2059,'Parâmetro - Portes e Uco'!$B$19:$E$46,4,0)</f>
        <v>303.45</v>
      </c>
      <c r="I2059" s="196"/>
      <c r="J2059" s="202">
        <v>0</v>
      </c>
      <c r="K2059" s="202"/>
      <c r="L2059" s="203"/>
      <c r="M2059" s="204"/>
      <c r="N2059" s="199"/>
      <c r="O2059" s="201">
        <v>2</v>
      </c>
      <c r="P2059" s="199">
        <f>(F2059*30%)+(F2059*20%)</f>
        <v>235.86585631059356</v>
      </c>
      <c r="Q2059" s="205">
        <f t="shared" si="147"/>
        <v>1011.0475689317807</v>
      </c>
    </row>
    <row r="2060" spans="1:17" ht="30" x14ac:dyDescent="0.25">
      <c r="A2060" s="207" t="s">
        <v>4754</v>
      </c>
      <c r="B2060" s="196">
        <v>31004229</v>
      </c>
      <c r="C2060" s="197" t="s">
        <v>1653</v>
      </c>
      <c r="D2060" s="196" t="s">
        <v>3667</v>
      </c>
      <c r="E2060" s="198"/>
      <c r="F2060" s="199">
        <f>IF(D2060 &lt;&gt; "",VLOOKUP(D2060,'Parâmetro - Portes e Uco'!$A$13:$E$54,3,0),"")</f>
        <v>100.71624984422843</v>
      </c>
      <c r="G2060" s="200">
        <v>2</v>
      </c>
      <c r="H2060" s="199">
        <f>VLOOKUP(G2060,'Parâmetro - Portes e Uco'!$B$19:$E$46,4,0)</f>
        <v>303.45</v>
      </c>
      <c r="I2060" s="196"/>
      <c r="J2060" s="202">
        <v>0</v>
      </c>
      <c r="K2060" s="202"/>
      <c r="L2060" s="203"/>
      <c r="M2060" s="204"/>
      <c r="N2060" s="199"/>
      <c r="O2060" s="201">
        <v>0</v>
      </c>
      <c r="P2060" s="201"/>
      <c r="Q2060" s="205">
        <f t="shared" si="147"/>
        <v>404.16624984422845</v>
      </c>
    </row>
    <row r="2061" spans="1:17" ht="30" x14ac:dyDescent="0.25">
      <c r="A2061" s="207" t="s">
        <v>4754</v>
      </c>
      <c r="B2061" s="196">
        <v>31004237</v>
      </c>
      <c r="C2061" s="197" t="s">
        <v>1654</v>
      </c>
      <c r="D2061" s="196" t="s">
        <v>3667</v>
      </c>
      <c r="E2061" s="198"/>
      <c r="F2061" s="199">
        <f>IF(D2061 &lt;&gt; "",VLOOKUP(D2061,'Parâmetro - Portes e Uco'!$A$13:$E$54,3,0),"")</f>
        <v>100.71624984422843</v>
      </c>
      <c r="G2061" s="200">
        <v>1</v>
      </c>
      <c r="H2061" s="199">
        <f>VLOOKUP(G2061,'Parâmetro - Portes e Uco'!$B$19:$E$46,4,0)</f>
        <v>207.32</v>
      </c>
      <c r="I2061" s="196"/>
      <c r="J2061" s="202">
        <v>0</v>
      </c>
      <c r="K2061" s="202"/>
      <c r="L2061" s="203"/>
      <c r="M2061" s="204"/>
      <c r="N2061" s="199"/>
      <c r="O2061" s="201">
        <v>0</v>
      </c>
      <c r="P2061" s="201"/>
      <c r="Q2061" s="205">
        <f t="shared" si="147"/>
        <v>308.03624984422845</v>
      </c>
    </row>
    <row r="2062" spans="1:17" ht="30" x14ac:dyDescent="0.25">
      <c r="A2062" s="207" t="s">
        <v>4754</v>
      </c>
      <c r="B2062" s="196">
        <v>31004245</v>
      </c>
      <c r="C2062" s="197" t="s">
        <v>1655</v>
      </c>
      <c r="D2062" s="196" t="s">
        <v>3670</v>
      </c>
      <c r="E2062" s="198"/>
      <c r="F2062" s="199">
        <f>IF(D2062 &lt;&gt; "",VLOOKUP(D2062,'Parâmetro - Portes e Uco'!$A$13:$E$54,3,0),"")</f>
        <v>238.38376255669928</v>
      </c>
      <c r="G2062" s="200">
        <v>2</v>
      </c>
      <c r="H2062" s="199">
        <f>VLOOKUP(G2062,'Parâmetro - Portes e Uco'!$B$19:$E$46,4,0)</f>
        <v>303.45</v>
      </c>
      <c r="I2062" s="196"/>
      <c r="J2062" s="202">
        <v>0</v>
      </c>
      <c r="K2062" s="202"/>
      <c r="L2062" s="203"/>
      <c r="M2062" s="204"/>
      <c r="N2062" s="199"/>
      <c r="O2062" s="201">
        <v>1</v>
      </c>
      <c r="P2062" s="199">
        <f>F2062*30%</f>
        <v>71.515128767009784</v>
      </c>
      <c r="Q2062" s="205">
        <f t="shared" si="147"/>
        <v>613.34889132370904</v>
      </c>
    </row>
    <row r="2063" spans="1:17" ht="30" x14ac:dyDescent="0.25">
      <c r="A2063" s="207" t="s">
        <v>4754</v>
      </c>
      <c r="B2063" s="196">
        <v>31004253</v>
      </c>
      <c r="C2063" s="197" t="s">
        <v>1656</v>
      </c>
      <c r="D2063" s="196" t="s">
        <v>3667</v>
      </c>
      <c r="E2063" s="198"/>
      <c r="F2063" s="199">
        <f>IF(D2063 &lt;&gt; "",VLOOKUP(D2063,'Parâmetro - Portes e Uco'!$A$13:$E$54,3,0),"")</f>
        <v>100.71624984422843</v>
      </c>
      <c r="G2063" s="200">
        <v>2</v>
      </c>
      <c r="H2063" s="199">
        <f>VLOOKUP(G2063,'Parâmetro - Portes e Uco'!$B$19:$E$46,4,0)</f>
        <v>303.45</v>
      </c>
      <c r="I2063" s="196"/>
      <c r="J2063" s="202">
        <v>0</v>
      </c>
      <c r="K2063" s="202"/>
      <c r="L2063" s="203"/>
      <c r="M2063" s="204"/>
      <c r="N2063" s="199"/>
      <c r="O2063" s="201">
        <v>1</v>
      </c>
      <c r="P2063" s="199">
        <f>F2063*30%</f>
        <v>30.214874953268527</v>
      </c>
      <c r="Q2063" s="205">
        <f t="shared" si="147"/>
        <v>434.38112479749697</v>
      </c>
    </row>
    <row r="2064" spans="1:17" ht="45" x14ac:dyDescent="0.25">
      <c r="A2064" s="207" t="s">
        <v>4754</v>
      </c>
      <c r="B2064" s="196">
        <v>31004261</v>
      </c>
      <c r="C2064" s="197" t="s">
        <v>1657</v>
      </c>
      <c r="D2064" s="196" t="s">
        <v>3679</v>
      </c>
      <c r="E2064" s="198"/>
      <c r="F2064" s="199">
        <f>IF(D2064 &lt;&gt; "",VLOOKUP(D2064,'Parâmetro - Portes e Uco'!$A$13:$E$54,3,0),"")</f>
        <v>612.76082791353724</v>
      </c>
      <c r="G2064" s="200">
        <v>3</v>
      </c>
      <c r="H2064" s="199">
        <f>VLOOKUP(G2064,'Parâmetro - Portes e Uco'!$B$19:$E$46,4,0)</f>
        <v>446.65</v>
      </c>
      <c r="I2064" s="196"/>
      <c r="J2064" s="202">
        <v>0</v>
      </c>
      <c r="K2064" s="202"/>
      <c r="L2064" s="203"/>
      <c r="M2064" s="204"/>
      <c r="N2064" s="199"/>
      <c r="O2064" s="201">
        <v>1</v>
      </c>
      <c r="P2064" s="199">
        <f>F2064*30%</f>
        <v>183.82824837406116</v>
      </c>
      <c r="Q2064" s="205">
        <f t="shared" si="147"/>
        <v>1243.2390762875982</v>
      </c>
    </row>
    <row r="2065" spans="1:17" ht="60" x14ac:dyDescent="0.25">
      <c r="A2065" s="207" t="s">
        <v>4754</v>
      </c>
      <c r="B2065" s="196">
        <v>31004270</v>
      </c>
      <c r="C2065" s="197" t="s">
        <v>1659</v>
      </c>
      <c r="D2065" s="196" t="s">
        <v>3697</v>
      </c>
      <c r="E2065" s="198"/>
      <c r="F2065" s="199">
        <f>IF(D2065 &lt;&gt; "",VLOOKUP(D2065,'Parâmetro - Portes e Uco'!$A$13:$E$54,3,0),"")</f>
        <v>1593.1491505137235</v>
      </c>
      <c r="G2065" s="200">
        <v>5</v>
      </c>
      <c r="H2065" s="199">
        <f>VLOOKUP(G2065,'Parâmetro - Portes e Uco'!$B$19:$E$46,4,0)</f>
        <v>1021.47</v>
      </c>
      <c r="I2065" s="196"/>
      <c r="J2065" s="202">
        <v>0</v>
      </c>
      <c r="K2065" s="202"/>
      <c r="L2065" s="203"/>
      <c r="M2065" s="204"/>
      <c r="N2065" s="199"/>
      <c r="O2065" s="201">
        <v>1</v>
      </c>
      <c r="P2065" s="199">
        <f>F2065*30%</f>
        <v>477.94474515411702</v>
      </c>
      <c r="Q2065" s="205">
        <f t="shared" si="147"/>
        <v>3092.5638956678404</v>
      </c>
    </row>
    <row r="2066" spans="1:17" ht="30" x14ac:dyDescent="0.25">
      <c r="A2066" s="207" t="s">
        <v>4754</v>
      </c>
      <c r="B2066" s="196">
        <v>31004288</v>
      </c>
      <c r="C2066" s="197" t="s">
        <v>1660</v>
      </c>
      <c r="D2066" s="196" t="s">
        <v>3697</v>
      </c>
      <c r="E2066" s="198"/>
      <c r="F2066" s="199">
        <f>IF(D2066 &lt;&gt; "",VLOOKUP(D2066,'Parâmetro - Portes e Uco'!$A$13:$E$54,3,0),"")</f>
        <v>1593.1491505137235</v>
      </c>
      <c r="G2066" s="200">
        <v>6</v>
      </c>
      <c r="H2066" s="199">
        <f>VLOOKUP(G2066,'Parâmetro - Portes e Uco'!$B$19:$E$46,4,0)</f>
        <v>1425.4</v>
      </c>
      <c r="I2066" s="196"/>
      <c r="J2066" s="202">
        <v>0</v>
      </c>
      <c r="K2066" s="202"/>
      <c r="L2066" s="203"/>
      <c r="M2066" s="204"/>
      <c r="N2066" s="199"/>
      <c r="O2066" s="201">
        <v>2</v>
      </c>
      <c r="P2066" s="199">
        <f>(F2066*30%)+(F2066*20%)</f>
        <v>796.57457525686175</v>
      </c>
      <c r="Q2066" s="205">
        <f t="shared" si="147"/>
        <v>3815.1237257705852</v>
      </c>
    </row>
    <row r="2067" spans="1:17" ht="60" x14ac:dyDescent="0.25">
      <c r="A2067" s="207" t="s">
        <v>4754</v>
      </c>
      <c r="B2067" s="196">
        <v>31004300</v>
      </c>
      <c r="C2067" s="197" t="s">
        <v>1661</v>
      </c>
      <c r="D2067" s="196" t="s">
        <v>3679</v>
      </c>
      <c r="E2067" s="198"/>
      <c r="F2067" s="199">
        <f>IF(D2067 &lt;&gt; "",VLOOKUP(D2067,'Parâmetro - Portes e Uco'!$A$13:$E$54,3,0),"")</f>
        <v>612.76082791353724</v>
      </c>
      <c r="G2067" s="200">
        <v>2</v>
      </c>
      <c r="H2067" s="199">
        <f>VLOOKUP(G2067,'Parâmetro - Portes e Uco'!$B$19:$E$46,4,0)</f>
        <v>303.45</v>
      </c>
      <c r="I2067" s="196"/>
      <c r="J2067" s="202">
        <v>0</v>
      </c>
      <c r="K2067" s="202"/>
      <c r="L2067" s="203"/>
      <c r="M2067" s="204"/>
      <c r="N2067" s="199"/>
      <c r="O2067" s="201">
        <v>1</v>
      </c>
      <c r="P2067" s="199">
        <f>F2067*30%</f>
        <v>183.82824837406116</v>
      </c>
      <c r="Q2067" s="205">
        <f t="shared" si="147"/>
        <v>1100.0390762875984</v>
      </c>
    </row>
    <row r="2068" spans="1:17" ht="30" x14ac:dyDescent="0.25">
      <c r="A2068" s="207" t="s">
        <v>4754</v>
      </c>
      <c r="B2068" s="196">
        <v>31004318</v>
      </c>
      <c r="C2068" s="197" t="s">
        <v>1662</v>
      </c>
      <c r="D2068" s="196" t="s">
        <v>3667</v>
      </c>
      <c r="E2068" s="198"/>
      <c r="F2068" s="199">
        <f>IF(D2068 &lt;&gt; "",VLOOKUP(D2068,'Parâmetro - Portes e Uco'!$A$13:$E$54,3,0),"")</f>
        <v>100.71624984422843</v>
      </c>
      <c r="G2068" s="200">
        <v>2</v>
      </c>
      <c r="H2068" s="199">
        <f>VLOOKUP(G2068,'Parâmetro - Portes e Uco'!$B$19:$E$46,4,0)</f>
        <v>303.45</v>
      </c>
      <c r="I2068" s="196"/>
      <c r="J2068" s="202">
        <v>0</v>
      </c>
      <c r="K2068" s="202"/>
      <c r="L2068" s="203"/>
      <c r="M2068" s="204"/>
      <c r="N2068" s="199"/>
      <c r="O2068" s="201">
        <v>0</v>
      </c>
      <c r="P2068" s="201"/>
      <c r="Q2068" s="205">
        <f t="shared" si="147"/>
        <v>404.16624984422845</v>
      </c>
    </row>
    <row r="2069" spans="1:17" ht="30" x14ac:dyDescent="0.25">
      <c r="A2069" s="207" t="s">
        <v>4754</v>
      </c>
      <c r="B2069" s="196">
        <v>31004326</v>
      </c>
      <c r="C2069" s="197" t="s">
        <v>1658</v>
      </c>
      <c r="D2069" s="196" t="s">
        <v>3686</v>
      </c>
      <c r="E2069" s="198"/>
      <c r="F2069" s="199">
        <f>IF(D2069 &lt;&gt; "",VLOOKUP(D2069,'Parâmetro - Portes e Uco'!$A$13:$E$54,3,0),"")</f>
        <v>471.73171262118711</v>
      </c>
      <c r="G2069" s="200">
        <v>1</v>
      </c>
      <c r="H2069" s="199">
        <f>VLOOKUP(G2069,'Parâmetro - Portes e Uco'!$B$19:$E$46,4,0)</f>
        <v>207.32</v>
      </c>
      <c r="I2069" s="196"/>
      <c r="J2069" s="202">
        <v>0</v>
      </c>
      <c r="K2069" s="202"/>
      <c r="L2069" s="203"/>
      <c r="M2069" s="204"/>
      <c r="N2069" s="199"/>
      <c r="O2069" s="201">
        <v>1</v>
      </c>
      <c r="P2069" s="199">
        <f>F2069*30%</f>
        <v>141.51951378635613</v>
      </c>
      <c r="Q2069" s="205">
        <f t="shared" si="147"/>
        <v>820.57122640754324</v>
      </c>
    </row>
    <row r="2070" spans="1:17" x14ac:dyDescent="0.25">
      <c r="A2070" s="207" t="s">
        <v>4754</v>
      </c>
      <c r="B2070" s="196">
        <v>31004334</v>
      </c>
      <c r="C2070" s="197" t="s">
        <v>1639</v>
      </c>
      <c r="D2070" s="196" t="s">
        <v>3667</v>
      </c>
      <c r="E2070" s="198"/>
      <c r="F2070" s="199">
        <f>IF(D2070 &lt;&gt; "",VLOOKUP(D2070,'Parâmetro - Portes e Uco'!$A$13:$E$54,3,0),"")</f>
        <v>100.71624984422843</v>
      </c>
      <c r="G2070" s="200"/>
      <c r="H2070" s="201"/>
      <c r="I2070" s="196"/>
      <c r="J2070" s="202">
        <v>0</v>
      </c>
      <c r="K2070" s="202"/>
      <c r="L2070" s="203"/>
      <c r="M2070" s="204"/>
      <c r="N2070" s="199"/>
      <c r="O2070" s="201">
        <v>0</v>
      </c>
      <c r="P2070" s="201"/>
      <c r="Q2070" s="205">
        <f t="shared" si="147"/>
        <v>100.71624984422843</v>
      </c>
    </row>
    <row r="2071" spans="1:17" x14ac:dyDescent="0.25">
      <c r="A2071" s="207" t="s">
        <v>4754</v>
      </c>
      <c r="B2071" s="224">
        <v>31005004</v>
      </c>
      <c r="C2071" s="316" t="s">
        <v>3868</v>
      </c>
      <c r="D2071" s="317"/>
      <c r="E2071" s="317"/>
      <c r="F2071" s="317"/>
      <c r="G2071" s="317"/>
      <c r="H2071" s="317"/>
      <c r="I2071" s="317"/>
      <c r="J2071" s="317"/>
      <c r="K2071" s="317"/>
      <c r="L2071" s="317"/>
      <c r="M2071" s="317"/>
      <c r="N2071" s="317"/>
      <c r="O2071" s="317"/>
      <c r="P2071" s="317"/>
      <c r="Q2071" s="318"/>
    </row>
    <row r="2072" spans="1:17" ht="45" x14ac:dyDescent="0.25">
      <c r="A2072" s="206"/>
      <c r="B2072" s="196">
        <v>31005012</v>
      </c>
      <c r="C2072" s="197" t="s">
        <v>1663</v>
      </c>
      <c r="D2072" s="196" t="s">
        <v>3699</v>
      </c>
      <c r="E2072" s="198"/>
      <c r="F2072" s="199">
        <f>IF(D2072 &lt;&gt; "",VLOOKUP(D2072,'Parâmetro - Portes e Uco'!$A$13:$E$54,3,0),"")</f>
        <v>678.22639031228584</v>
      </c>
      <c r="G2072" s="200">
        <v>3</v>
      </c>
      <c r="H2072" s="199">
        <f>VLOOKUP(G2072,'Parâmetro - Portes e Uco'!$B$19:$E$46,4,0)</f>
        <v>446.65</v>
      </c>
      <c r="I2072" s="196"/>
      <c r="J2072" s="202">
        <v>0</v>
      </c>
      <c r="K2072" s="202"/>
      <c r="L2072" s="203"/>
      <c r="M2072" s="204"/>
      <c r="N2072" s="199"/>
      <c r="O2072" s="201">
        <v>2</v>
      </c>
      <c r="P2072" s="199">
        <f>(F2072*30%)+(F2072*20%)</f>
        <v>339.11319515614292</v>
      </c>
      <c r="Q2072" s="205">
        <f t="shared" ref="Q2072:Q2103" si="148">F2072+H2072+K2072+N2072+P2072</f>
        <v>1463.9895854684287</v>
      </c>
    </row>
    <row r="2073" spans="1:17" ht="45" x14ac:dyDescent="0.25">
      <c r="A2073" s="207" t="s">
        <v>4754</v>
      </c>
      <c r="B2073" s="196">
        <v>31005020</v>
      </c>
      <c r="C2073" s="197" t="s">
        <v>1665</v>
      </c>
      <c r="D2073" s="196" t="s">
        <v>3699</v>
      </c>
      <c r="E2073" s="198"/>
      <c r="F2073" s="199">
        <f>IF(D2073 &lt;&gt; "",VLOOKUP(D2073,'Parâmetro - Portes e Uco'!$A$13:$E$54,3,0),"")</f>
        <v>678.22639031228584</v>
      </c>
      <c r="G2073" s="200">
        <v>3</v>
      </c>
      <c r="H2073" s="199">
        <f>VLOOKUP(G2073,'Parâmetro - Portes e Uco'!$B$19:$E$46,4,0)</f>
        <v>446.65</v>
      </c>
      <c r="I2073" s="196"/>
      <c r="J2073" s="202">
        <v>0</v>
      </c>
      <c r="K2073" s="202"/>
      <c r="L2073" s="203"/>
      <c r="M2073" s="204"/>
      <c r="N2073" s="199"/>
      <c r="O2073" s="201">
        <v>1</v>
      </c>
      <c r="P2073" s="199">
        <f>F2073*30%</f>
        <v>203.46791709368574</v>
      </c>
      <c r="Q2073" s="205">
        <f t="shared" si="148"/>
        <v>1328.3443074059714</v>
      </c>
    </row>
    <row r="2074" spans="1:17" ht="45" x14ac:dyDescent="0.25">
      <c r="A2074" s="207" t="s">
        <v>4754</v>
      </c>
      <c r="B2074" s="196">
        <v>31005039</v>
      </c>
      <c r="C2074" s="197" t="s">
        <v>1666</v>
      </c>
      <c r="D2074" s="196" t="s">
        <v>3701</v>
      </c>
      <c r="E2074" s="198"/>
      <c r="F2074" s="199">
        <f>IF(D2074 &lt;&gt; "",VLOOKUP(D2074,'Parâmetro - Portes e Uco'!$A$13:$E$54,3,0),"")</f>
        <v>1848.3277432146042</v>
      </c>
      <c r="G2074" s="200">
        <v>6</v>
      </c>
      <c r="H2074" s="199">
        <f>VLOOKUP(G2074,'Parâmetro - Portes e Uco'!$B$19:$E$46,4,0)</f>
        <v>1425.4</v>
      </c>
      <c r="I2074" s="196"/>
      <c r="J2074" s="202">
        <v>0</v>
      </c>
      <c r="K2074" s="202"/>
      <c r="L2074" s="203"/>
      <c r="M2074" s="204"/>
      <c r="N2074" s="199"/>
      <c r="O2074" s="201">
        <v>2</v>
      </c>
      <c r="P2074" s="199">
        <f>(F2074*30%)+(F2074*20%)</f>
        <v>924.1638716073021</v>
      </c>
      <c r="Q2074" s="205">
        <f t="shared" si="148"/>
        <v>4197.8916148219068</v>
      </c>
    </row>
    <row r="2075" spans="1:17" ht="30" x14ac:dyDescent="0.25">
      <c r="A2075" s="207" t="s">
        <v>4754</v>
      </c>
      <c r="B2075" s="196">
        <v>31005047</v>
      </c>
      <c r="C2075" s="197" t="s">
        <v>1667</v>
      </c>
      <c r="D2075" s="196" t="s">
        <v>3702</v>
      </c>
      <c r="E2075" s="198"/>
      <c r="F2075" s="199">
        <f>IF(D2075 &lt;&gt; "",VLOOKUP(D2075,'Parâmetro - Portes e Uco'!$A$13:$E$54,3,0),"")</f>
        <v>2768.286315908254</v>
      </c>
      <c r="G2075" s="200">
        <v>6</v>
      </c>
      <c r="H2075" s="199">
        <f>VLOOKUP(G2075,'Parâmetro - Portes e Uco'!$B$19:$E$46,4,0)</f>
        <v>1425.4</v>
      </c>
      <c r="I2075" s="196"/>
      <c r="J2075" s="202">
        <v>0</v>
      </c>
      <c r="K2075" s="202"/>
      <c r="L2075" s="203"/>
      <c r="M2075" s="204"/>
      <c r="N2075" s="199"/>
      <c r="O2075" s="201">
        <v>2</v>
      </c>
      <c r="P2075" s="199">
        <f>(F2075*30%)+(F2075*20%)</f>
        <v>1384.143157954127</v>
      </c>
      <c r="Q2075" s="205">
        <f t="shared" si="148"/>
        <v>5577.8294738623808</v>
      </c>
    </row>
    <row r="2076" spans="1:17" ht="45" x14ac:dyDescent="0.25">
      <c r="A2076" s="207" t="s">
        <v>4754</v>
      </c>
      <c r="B2076" s="196">
        <v>31005063</v>
      </c>
      <c r="C2076" s="197" t="s">
        <v>1669</v>
      </c>
      <c r="D2076" s="196" t="s">
        <v>3699</v>
      </c>
      <c r="E2076" s="198"/>
      <c r="F2076" s="199">
        <f>IF(D2076 &lt;&gt; "",VLOOKUP(D2076,'Parâmetro - Portes e Uco'!$A$13:$E$54,3,0),"")</f>
        <v>678.22639031228584</v>
      </c>
      <c r="G2076" s="200">
        <v>3</v>
      </c>
      <c r="H2076" s="199">
        <f>VLOOKUP(G2076,'Parâmetro - Portes e Uco'!$B$19:$E$46,4,0)</f>
        <v>446.65</v>
      </c>
      <c r="I2076" s="196"/>
      <c r="J2076" s="202">
        <v>0</v>
      </c>
      <c r="K2076" s="202"/>
      <c r="L2076" s="203"/>
      <c r="M2076" s="204"/>
      <c r="N2076" s="199"/>
      <c r="O2076" s="201">
        <v>0</v>
      </c>
      <c r="P2076" s="201"/>
      <c r="Q2076" s="205">
        <f t="shared" si="148"/>
        <v>1124.8763903122858</v>
      </c>
    </row>
    <row r="2077" spans="1:17" ht="45" x14ac:dyDescent="0.25">
      <c r="A2077" s="207" t="s">
        <v>4754</v>
      </c>
      <c r="B2077" s="196">
        <v>31005071</v>
      </c>
      <c r="C2077" s="197" t="s">
        <v>1672</v>
      </c>
      <c r="D2077" s="196" t="s">
        <v>3672</v>
      </c>
      <c r="E2077" s="198"/>
      <c r="F2077" s="199">
        <f>IF(D2077 &lt;&gt; "",VLOOKUP(D2077,'Parâmetro - Portes e Uco'!$A$13:$E$54,3,0),"")</f>
        <v>350.87221280811309</v>
      </c>
      <c r="G2077" s="200">
        <v>3</v>
      </c>
      <c r="H2077" s="199">
        <f>VLOOKUP(G2077,'Parâmetro - Portes e Uco'!$B$19:$E$46,4,0)</f>
        <v>446.65</v>
      </c>
      <c r="I2077" s="196"/>
      <c r="J2077" s="202">
        <v>0</v>
      </c>
      <c r="K2077" s="202"/>
      <c r="L2077" s="203"/>
      <c r="M2077" s="204"/>
      <c r="N2077" s="199"/>
      <c r="O2077" s="201">
        <v>0</v>
      </c>
      <c r="P2077" s="201"/>
      <c r="Q2077" s="205">
        <f t="shared" si="148"/>
        <v>797.52221280811307</v>
      </c>
    </row>
    <row r="2078" spans="1:17" ht="60" x14ac:dyDescent="0.25">
      <c r="A2078" s="207" t="s">
        <v>4754</v>
      </c>
      <c r="B2078" s="196">
        <v>31005080</v>
      </c>
      <c r="C2078" s="197" t="s">
        <v>1699</v>
      </c>
      <c r="D2078" s="196" t="s">
        <v>3688</v>
      </c>
      <c r="E2078" s="198"/>
      <c r="F2078" s="199">
        <f>IF(D2078 &lt;&gt; "",VLOOKUP(D2078,'Parâmetro - Portes e Uco'!$A$13:$E$54,3,0),"")</f>
        <v>1024.0627906281875</v>
      </c>
      <c r="G2078" s="200">
        <v>5</v>
      </c>
      <c r="H2078" s="199">
        <f>VLOOKUP(G2078,'Parâmetro - Portes e Uco'!$B$19:$E$46,4,0)</f>
        <v>1021.47</v>
      </c>
      <c r="I2078" s="196"/>
      <c r="J2078" s="202">
        <v>0</v>
      </c>
      <c r="K2078" s="202"/>
      <c r="L2078" s="203"/>
      <c r="M2078" s="204"/>
      <c r="N2078" s="199"/>
      <c r="O2078" s="201">
        <v>2</v>
      </c>
      <c r="P2078" s="199">
        <f>(F2078*30%)+(F2078*20%)</f>
        <v>512.03139531409374</v>
      </c>
      <c r="Q2078" s="205">
        <f t="shared" si="148"/>
        <v>2557.5641859422813</v>
      </c>
    </row>
    <row r="2079" spans="1:17" ht="30" x14ac:dyDescent="0.25">
      <c r="A2079" s="207" t="s">
        <v>4754</v>
      </c>
      <c r="B2079" s="196">
        <v>31005098</v>
      </c>
      <c r="C2079" s="197" t="s">
        <v>1673</v>
      </c>
      <c r="D2079" s="196" t="s">
        <v>3684</v>
      </c>
      <c r="E2079" s="198"/>
      <c r="F2079" s="199">
        <f>IF(D2079 &lt;&gt; "",VLOOKUP(D2079,'Parâmetro - Portes e Uco'!$A$13:$E$54,3,0),"")</f>
        <v>963.60667521122014</v>
      </c>
      <c r="G2079" s="200">
        <v>5</v>
      </c>
      <c r="H2079" s="199">
        <f>VLOOKUP(G2079,'Parâmetro - Portes e Uco'!$B$19:$E$46,4,0)</f>
        <v>1021.47</v>
      </c>
      <c r="I2079" s="196"/>
      <c r="J2079" s="202">
        <v>0</v>
      </c>
      <c r="K2079" s="202"/>
      <c r="L2079" s="203"/>
      <c r="M2079" s="204"/>
      <c r="N2079" s="199"/>
      <c r="O2079" s="201">
        <v>1</v>
      </c>
      <c r="P2079" s="199">
        <f>F2079*30%</f>
        <v>289.08200256336602</v>
      </c>
      <c r="Q2079" s="205">
        <f t="shared" si="148"/>
        <v>2274.1586777745861</v>
      </c>
    </row>
    <row r="2080" spans="1:17" ht="30" x14ac:dyDescent="0.25">
      <c r="A2080" s="207" t="s">
        <v>4754</v>
      </c>
      <c r="B2080" s="196">
        <v>31005101</v>
      </c>
      <c r="C2080" s="197" t="s">
        <v>1674</v>
      </c>
      <c r="D2080" s="196" t="s">
        <v>3688</v>
      </c>
      <c r="E2080" s="198"/>
      <c r="F2080" s="199">
        <f>IF(D2080 &lt;&gt; "",VLOOKUP(D2080,'Parâmetro - Portes e Uco'!$A$13:$E$54,3,0),"")</f>
        <v>1024.0627906281875</v>
      </c>
      <c r="G2080" s="200">
        <v>5</v>
      </c>
      <c r="H2080" s="199">
        <f>VLOOKUP(G2080,'Parâmetro - Portes e Uco'!$B$19:$E$46,4,0)</f>
        <v>1021.47</v>
      </c>
      <c r="I2080" s="196"/>
      <c r="J2080" s="202">
        <v>0</v>
      </c>
      <c r="K2080" s="202"/>
      <c r="L2080" s="203"/>
      <c r="M2080" s="204"/>
      <c r="N2080" s="199"/>
      <c r="O2080" s="201">
        <v>2</v>
      </c>
      <c r="P2080" s="199">
        <f>(F2080*30%)+(F2080*20%)</f>
        <v>512.03139531409374</v>
      </c>
      <c r="Q2080" s="205">
        <f t="shared" si="148"/>
        <v>2557.5641859422813</v>
      </c>
    </row>
    <row r="2081" spans="1:17" ht="30" x14ac:dyDescent="0.25">
      <c r="A2081" s="207" t="s">
        <v>4754</v>
      </c>
      <c r="B2081" s="196">
        <v>31005110</v>
      </c>
      <c r="C2081" s="197" t="s">
        <v>1676</v>
      </c>
      <c r="D2081" s="196" t="s">
        <v>3685</v>
      </c>
      <c r="E2081" s="198"/>
      <c r="F2081" s="199">
        <f>IF(D2081 &lt;&gt; "",VLOOKUP(D2081,'Parâmetro - Portes e Uco'!$A$13:$E$54,3,0),"")</f>
        <v>1233.8795226335199</v>
      </c>
      <c r="G2081" s="200">
        <v>5</v>
      </c>
      <c r="H2081" s="199">
        <f>VLOOKUP(G2081,'Parâmetro - Portes e Uco'!$B$19:$E$46,4,0)</f>
        <v>1021.47</v>
      </c>
      <c r="I2081" s="196"/>
      <c r="J2081" s="202">
        <v>0</v>
      </c>
      <c r="K2081" s="202"/>
      <c r="L2081" s="203"/>
      <c r="M2081" s="204"/>
      <c r="N2081" s="199"/>
      <c r="O2081" s="201">
        <v>2</v>
      </c>
      <c r="P2081" s="199">
        <f>(F2081*30%)+(F2081*20%)</f>
        <v>616.93976131675993</v>
      </c>
      <c r="Q2081" s="205">
        <f t="shared" si="148"/>
        <v>2872.2892839502797</v>
      </c>
    </row>
    <row r="2082" spans="1:17" ht="30" x14ac:dyDescent="0.25">
      <c r="A2082" s="207" t="s">
        <v>4754</v>
      </c>
      <c r="B2082" s="196">
        <v>31005128</v>
      </c>
      <c r="C2082" s="197" t="s">
        <v>1678</v>
      </c>
      <c r="D2082" s="196" t="s">
        <v>3684</v>
      </c>
      <c r="E2082" s="198"/>
      <c r="F2082" s="199">
        <f>IF(D2082 &lt;&gt; "",VLOOKUP(D2082,'Parâmetro - Portes e Uco'!$A$13:$E$54,3,0),"")</f>
        <v>963.60667521122014</v>
      </c>
      <c r="G2082" s="200">
        <v>4</v>
      </c>
      <c r="H2082" s="199">
        <f>VLOOKUP(G2082,'Parâmetro - Portes e Uco'!$B$19:$E$46,4,0)</f>
        <v>660.37</v>
      </c>
      <c r="I2082" s="196"/>
      <c r="J2082" s="202">
        <v>0</v>
      </c>
      <c r="K2082" s="202"/>
      <c r="L2082" s="203"/>
      <c r="M2082" s="204"/>
      <c r="N2082" s="199"/>
      <c r="O2082" s="201">
        <v>2</v>
      </c>
      <c r="P2082" s="199">
        <f>(F2082*30%)+(F2082*20%)</f>
        <v>481.80333760561007</v>
      </c>
      <c r="Q2082" s="205">
        <f t="shared" si="148"/>
        <v>2105.7800128168301</v>
      </c>
    </row>
    <row r="2083" spans="1:17" x14ac:dyDescent="0.25">
      <c r="A2083" s="207" t="s">
        <v>4754</v>
      </c>
      <c r="B2083" s="196">
        <v>31005136</v>
      </c>
      <c r="C2083" s="197" t="s">
        <v>1680</v>
      </c>
      <c r="D2083" s="196" t="s">
        <v>3688</v>
      </c>
      <c r="E2083" s="198"/>
      <c r="F2083" s="199">
        <f>IF(D2083 &lt;&gt; "",VLOOKUP(D2083,'Parâmetro - Portes e Uco'!$A$13:$E$54,3,0),"")</f>
        <v>1024.0627906281875</v>
      </c>
      <c r="G2083" s="200">
        <v>5</v>
      </c>
      <c r="H2083" s="199">
        <f>VLOOKUP(G2083,'Parâmetro - Portes e Uco'!$B$19:$E$46,4,0)</f>
        <v>1021.47</v>
      </c>
      <c r="I2083" s="196"/>
      <c r="J2083" s="202">
        <v>0</v>
      </c>
      <c r="K2083" s="202"/>
      <c r="L2083" s="203"/>
      <c r="M2083" s="204"/>
      <c r="N2083" s="199"/>
      <c r="O2083" s="201">
        <v>2</v>
      </c>
      <c r="P2083" s="199">
        <f>(F2083*30%)+(F2083*20%)</f>
        <v>512.03139531409374</v>
      </c>
      <c r="Q2083" s="205">
        <f t="shared" si="148"/>
        <v>2557.5641859422813</v>
      </c>
    </row>
    <row r="2084" spans="1:17" x14ac:dyDescent="0.25">
      <c r="A2084" s="207" t="s">
        <v>4754</v>
      </c>
      <c r="B2084" s="196">
        <v>31005144</v>
      </c>
      <c r="C2084" s="197" t="s">
        <v>1681</v>
      </c>
      <c r="D2084" s="196" t="s">
        <v>3682</v>
      </c>
      <c r="E2084" s="198"/>
      <c r="F2084" s="199">
        <f>IF(D2084 &lt;&gt; "",VLOOKUP(D2084,'Parâmetro - Portes e Uco'!$A$13:$E$54,3,0),"")</f>
        <v>802.43430995002416</v>
      </c>
      <c r="G2084" s="200">
        <v>3</v>
      </c>
      <c r="H2084" s="199">
        <f>VLOOKUP(G2084,'Parâmetro - Portes e Uco'!$B$19:$E$46,4,0)</f>
        <v>446.65</v>
      </c>
      <c r="I2084" s="196"/>
      <c r="J2084" s="202">
        <v>0</v>
      </c>
      <c r="K2084" s="202"/>
      <c r="L2084" s="203"/>
      <c r="M2084" s="204"/>
      <c r="N2084" s="199"/>
      <c r="O2084" s="201">
        <v>1</v>
      </c>
      <c r="P2084" s="199">
        <f>F2084*30%</f>
        <v>240.73029298500722</v>
      </c>
      <c r="Q2084" s="205">
        <f t="shared" si="148"/>
        <v>1489.8146029350314</v>
      </c>
    </row>
    <row r="2085" spans="1:17" ht="45" x14ac:dyDescent="0.25">
      <c r="A2085" s="207" t="s">
        <v>4754</v>
      </c>
      <c r="B2085" s="196">
        <v>31005152</v>
      </c>
      <c r="C2085" s="197" t="s">
        <v>1682</v>
      </c>
      <c r="D2085" s="196" t="s">
        <v>3688</v>
      </c>
      <c r="E2085" s="198"/>
      <c r="F2085" s="199">
        <f>IF(D2085 &lt;&gt; "",VLOOKUP(D2085,'Parâmetro - Portes e Uco'!$A$13:$E$54,3,0),"")</f>
        <v>1024.0627906281875</v>
      </c>
      <c r="G2085" s="200">
        <v>5</v>
      </c>
      <c r="H2085" s="199">
        <f>VLOOKUP(G2085,'Parâmetro - Portes e Uco'!$B$19:$E$46,4,0)</f>
        <v>1021.47</v>
      </c>
      <c r="I2085" s="196"/>
      <c r="J2085" s="202">
        <v>0</v>
      </c>
      <c r="K2085" s="202"/>
      <c r="L2085" s="203"/>
      <c r="M2085" s="204"/>
      <c r="N2085" s="199"/>
      <c r="O2085" s="201">
        <v>2</v>
      </c>
      <c r="P2085" s="199">
        <f>(F2085*30%)+(F2085*20%)</f>
        <v>512.03139531409374</v>
      </c>
      <c r="Q2085" s="205">
        <f t="shared" si="148"/>
        <v>2557.5641859422813</v>
      </c>
    </row>
    <row r="2086" spans="1:17" ht="30" x14ac:dyDescent="0.25">
      <c r="A2086" s="207" t="s">
        <v>4754</v>
      </c>
      <c r="B2086" s="196">
        <v>31005160</v>
      </c>
      <c r="C2086" s="197" t="s">
        <v>1684</v>
      </c>
      <c r="D2086" s="196" t="s">
        <v>3694</v>
      </c>
      <c r="E2086" s="198"/>
      <c r="F2086" s="199">
        <f>IF(D2086 &lt;&gt; "",VLOOKUP(D2086,'Parâmetro - Portes e Uco'!$A$13:$E$54,3,0),"")</f>
        <v>1324.5505130037554</v>
      </c>
      <c r="G2086" s="200">
        <v>5</v>
      </c>
      <c r="H2086" s="199">
        <f>VLOOKUP(G2086,'Parâmetro - Portes e Uco'!$B$19:$E$46,4,0)</f>
        <v>1021.47</v>
      </c>
      <c r="I2086" s="196"/>
      <c r="J2086" s="202">
        <v>0</v>
      </c>
      <c r="K2086" s="202"/>
      <c r="L2086" s="203"/>
      <c r="M2086" s="204"/>
      <c r="N2086" s="199"/>
      <c r="O2086" s="201">
        <v>2</v>
      </c>
      <c r="P2086" s="199">
        <f>(F2086*30%)+(F2086*20%)</f>
        <v>662.27525650187772</v>
      </c>
      <c r="Q2086" s="205">
        <f t="shared" si="148"/>
        <v>3008.2957695056334</v>
      </c>
    </row>
    <row r="2087" spans="1:17" ht="30" x14ac:dyDescent="0.25">
      <c r="A2087" s="207" t="s">
        <v>4754</v>
      </c>
      <c r="B2087" s="196">
        <v>31005179</v>
      </c>
      <c r="C2087" s="197" t="s">
        <v>1685</v>
      </c>
      <c r="D2087" s="196" t="s">
        <v>3688</v>
      </c>
      <c r="E2087" s="198"/>
      <c r="F2087" s="199">
        <f>IF(D2087 &lt;&gt; "",VLOOKUP(D2087,'Parâmetro - Portes e Uco'!$A$13:$E$54,3,0),"")</f>
        <v>1024.0627906281875</v>
      </c>
      <c r="G2087" s="200">
        <v>5</v>
      </c>
      <c r="H2087" s="199">
        <f>VLOOKUP(G2087,'Parâmetro - Portes e Uco'!$B$19:$E$46,4,0)</f>
        <v>1021.47</v>
      </c>
      <c r="I2087" s="196"/>
      <c r="J2087" s="202">
        <v>0</v>
      </c>
      <c r="K2087" s="202"/>
      <c r="L2087" s="203"/>
      <c r="M2087" s="204"/>
      <c r="N2087" s="199"/>
      <c r="O2087" s="201">
        <v>2</v>
      </c>
      <c r="P2087" s="199">
        <f>(F2087*30%)+(F2087*20%)</f>
        <v>512.03139531409374</v>
      </c>
      <c r="Q2087" s="205">
        <f t="shared" si="148"/>
        <v>2557.5641859422813</v>
      </c>
    </row>
    <row r="2088" spans="1:17" ht="45" x14ac:dyDescent="0.25">
      <c r="A2088" s="207" t="s">
        <v>4754</v>
      </c>
      <c r="B2088" s="196">
        <v>31005187</v>
      </c>
      <c r="C2088" s="197" t="s">
        <v>1689</v>
      </c>
      <c r="D2088" s="196" t="s">
        <v>3683</v>
      </c>
      <c r="E2088" s="198"/>
      <c r="F2088" s="199">
        <f>IF(D2088 &lt;&gt; "",VLOOKUP(D2088,'Parâmetro - Portes e Uco'!$A$13:$E$54,3,0),"")</f>
        <v>908.21273779689443</v>
      </c>
      <c r="G2088" s="200">
        <v>5</v>
      </c>
      <c r="H2088" s="199">
        <f>VLOOKUP(G2088,'Parâmetro - Portes e Uco'!$B$19:$E$46,4,0)</f>
        <v>1021.47</v>
      </c>
      <c r="I2088" s="196"/>
      <c r="J2088" s="202">
        <v>0</v>
      </c>
      <c r="K2088" s="202"/>
      <c r="L2088" s="203"/>
      <c r="M2088" s="204"/>
      <c r="N2088" s="199"/>
      <c r="O2088" s="201">
        <v>2</v>
      </c>
      <c r="P2088" s="199">
        <f>(F2088*30%)+(F2088*20%)</f>
        <v>454.10636889844722</v>
      </c>
      <c r="Q2088" s="205">
        <f t="shared" si="148"/>
        <v>2383.7891066953416</v>
      </c>
    </row>
    <row r="2089" spans="1:17" ht="30" x14ac:dyDescent="0.25">
      <c r="A2089" s="207" t="s">
        <v>4754</v>
      </c>
      <c r="B2089" s="196">
        <v>31005195</v>
      </c>
      <c r="C2089" s="197" t="s">
        <v>1687</v>
      </c>
      <c r="D2089" s="196" t="s">
        <v>3670</v>
      </c>
      <c r="E2089" s="198"/>
      <c r="F2089" s="199">
        <f>IF(D2089 &lt;&gt; "",VLOOKUP(D2089,'Parâmetro - Portes e Uco'!$A$13:$E$54,3,0),"")</f>
        <v>238.38376255669928</v>
      </c>
      <c r="G2089" s="200">
        <v>4</v>
      </c>
      <c r="H2089" s="199">
        <f>VLOOKUP(G2089,'Parâmetro - Portes e Uco'!$B$19:$E$46,4,0)</f>
        <v>660.37</v>
      </c>
      <c r="I2089" s="196"/>
      <c r="J2089" s="202">
        <v>0</v>
      </c>
      <c r="K2089" s="202"/>
      <c r="L2089" s="203"/>
      <c r="M2089" s="204"/>
      <c r="N2089" s="199"/>
      <c r="O2089" s="201">
        <v>1</v>
      </c>
      <c r="P2089" s="199">
        <f>F2089*30%</f>
        <v>71.515128767009784</v>
      </c>
      <c r="Q2089" s="205">
        <f t="shared" si="148"/>
        <v>970.268891323709</v>
      </c>
    </row>
    <row r="2090" spans="1:17" ht="30" x14ac:dyDescent="0.25">
      <c r="A2090" s="207" t="s">
        <v>4754</v>
      </c>
      <c r="B2090" s="196">
        <v>31005209</v>
      </c>
      <c r="C2090" s="197" t="s">
        <v>1690</v>
      </c>
      <c r="D2090" s="196" t="s">
        <v>3701</v>
      </c>
      <c r="E2090" s="198"/>
      <c r="F2090" s="199">
        <f>IF(D2090 &lt;&gt; "",VLOOKUP(D2090,'Parâmetro - Portes e Uco'!$A$13:$E$54,3,0),"")</f>
        <v>1848.3277432146042</v>
      </c>
      <c r="G2090" s="200">
        <v>6</v>
      </c>
      <c r="H2090" s="199">
        <f>VLOOKUP(G2090,'Parâmetro - Portes e Uco'!$B$19:$E$46,4,0)</f>
        <v>1425.4</v>
      </c>
      <c r="I2090" s="196"/>
      <c r="J2090" s="202">
        <v>0</v>
      </c>
      <c r="K2090" s="202"/>
      <c r="L2090" s="203"/>
      <c r="M2090" s="204"/>
      <c r="N2090" s="199"/>
      <c r="O2090" s="201">
        <v>2</v>
      </c>
      <c r="P2090" s="199">
        <f t="shared" ref="P2090:P2095" si="149">(F2090*30%)+(F2090*20%)</f>
        <v>924.1638716073021</v>
      </c>
      <c r="Q2090" s="205">
        <f t="shared" si="148"/>
        <v>4197.8916148219068</v>
      </c>
    </row>
    <row r="2091" spans="1:17" ht="45" x14ac:dyDescent="0.25">
      <c r="A2091" s="207" t="s">
        <v>4754</v>
      </c>
      <c r="B2091" s="196">
        <v>31005217</v>
      </c>
      <c r="C2091" s="197" t="s">
        <v>1691</v>
      </c>
      <c r="D2091" s="196" t="s">
        <v>3693</v>
      </c>
      <c r="E2091" s="198"/>
      <c r="F2091" s="199">
        <f>IF(D2091 &lt;&gt; "",VLOOKUP(D2091,'Parâmetro - Portes e Uco'!$A$13:$E$54,3,0),"")</f>
        <v>1435.3515705876223</v>
      </c>
      <c r="G2091" s="200">
        <v>6</v>
      </c>
      <c r="H2091" s="199">
        <f>VLOOKUP(G2091,'Parâmetro - Portes e Uco'!$B$19:$E$46,4,0)</f>
        <v>1425.4</v>
      </c>
      <c r="I2091" s="196"/>
      <c r="J2091" s="202">
        <v>0</v>
      </c>
      <c r="K2091" s="202"/>
      <c r="L2091" s="203"/>
      <c r="M2091" s="204"/>
      <c r="N2091" s="199"/>
      <c r="O2091" s="201">
        <v>2</v>
      </c>
      <c r="P2091" s="199">
        <f t="shared" si="149"/>
        <v>717.67578529381115</v>
      </c>
      <c r="Q2091" s="205">
        <f t="shared" si="148"/>
        <v>3578.4273558814334</v>
      </c>
    </row>
    <row r="2092" spans="1:17" ht="45" x14ac:dyDescent="0.25">
      <c r="A2092" s="207" t="s">
        <v>4754</v>
      </c>
      <c r="B2092" s="196">
        <v>31005225</v>
      </c>
      <c r="C2092" s="197" t="s">
        <v>1693</v>
      </c>
      <c r="D2092" s="196" t="s">
        <v>3685</v>
      </c>
      <c r="E2092" s="198"/>
      <c r="F2092" s="199">
        <f>IF(D2092 &lt;&gt; "",VLOOKUP(D2092,'Parâmetro - Portes e Uco'!$A$13:$E$54,3,0),"")</f>
        <v>1233.8795226335199</v>
      </c>
      <c r="G2092" s="200">
        <v>5</v>
      </c>
      <c r="H2092" s="199">
        <f>VLOOKUP(G2092,'Parâmetro - Portes e Uco'!$B$19:$E$46,4,0)</f>
        <v>1021.47</v>
      </c>
      <c r="I2092" s="196"/>
      <c r="J2092" s="202">
        <v>0</v>
      </c>
      <c r="K2092" s="202"/>
      <c r="L2092" s="203"/>
      <c r="M2092" s="204"/>
      <c r="N2092" s="199"/>
      <c r="O2092" s="201">
        <v>2</v>
      </c>
      <c r="P2092" s="199">
        <f t="shared" si="149"/>
        <v>616.93976131675993</v>
      </c>
      <c r="Q2092" s="205">
        <f t="shared" si="148"/>
        <v>2872.2892839502797</v>
      </c>
    </row>
    <row r="2093" spans="1:17" ht="30" x14ac:dyDescent="0.25">
      <c r="A2093" s="207" t="s">
        <v>4754</v>
      </c>
      <c r="B2093" s="196">
        <v>31005233</v>
      </c>
      <c r="C2093" s="197" t="s">
        <v>1694</v>
      </c>
      <c r="D2093" s="196" t="s">
        <v>3684</v>
      </c>
      <c r="E2093" s="198"/>
      <c r="F2093" s="199">
        <f>IF(D2093 &lt;&gt; "",VLOOKUP(D2093,'Parâmetro - Portes e Uco'!$A$13:$E$54,3,0),"")</f>
        <v>963.60667521122014</v>
      </c>
      <c r="G2093" s="200">
        <v>4</v>
      </c>
      <c r="H2093" s="199">
        <f>VLOOKUP(G2093,'Parâmetro - Portes e Uco'!$B$19:$E$46,4,0)</f>
        <v>660.37</v>
      </c>
      <c r="I2093" s="196"/>
      <c r="J2093" s="202">
        <v>0</v>
      </c>
      <c r="K2093" s="202"/>
      <c r="L2093" s="203"/>
      <c r="M2093" s="204"/>
      <c r="N2093" s="199"/>
      <c r="O2093" s="201">
        <v>2</v>
      </c>
      <c r="P2093" s="199">
        <f t="shared" si="149"/>
        <v>481.80333760561007</v>
      </c>
      <c r="Q2093" s="205">
        <f t="shared" si="148"/>
        <v>2105.7800128168301</v>
      </c>
    </row>
    <row r="2094" spans="1:17" ht="30" x14ac:dyDescent="0.25">
      <c r="A2094" s="207" t="s">
        <v>4754</v>
      </c>
      <c r="B2094" s="196">
        <v>31005241</v>
      </c>
      <c r="C2094" s="197" t="s">
        <v>1695</v>
      </c>
      <c r="D2094" s="196" t="s">
        <v>3683</v>
      </c>
      <c r="E2094" s="198"/>
      <c r="F2094" s="199">
        <f>IF(D2094 &lt;&gt; "",VLOOKUP(D2094,'Parâmetro - Portes e Uco'!$A$13:$E$54,3,0),"")</f>
        <v>908.21273779689443</v>
      </c>
      <c r="G2094" s="200">
        <v>4</v>
      </c>
      <c r="H2094" s="199">
        <f>VLOOKUP(G2094,'Parâmetro - Portes e Uco'!$B$19:$E$46,4,0)</f>
        <v>660.37</v>
      </c>
      <c r="I2094" s="196"/>
      <c r="J2094" s="202">
        <v>0</v>
      </c>
      <c r="K2094" s="202"/>
      <c r="L2094" s="203"/>
      <c r="M2094" s="204"/>
      <c r="N2094" s="199"/>
      <c r="O2094" s="201">
        <v>2</v>
      </c>
      <c r="P2094" s="199">
        <f t="shared" si="149"/>
        <v>454.10636889844722</v>
      </c>
      <c r="Q2094" s="205">
        <f t="shared" si="148"/>
        <v>2022.6891066953417</v>
      </c>
    </row>
    <row r="2095" spans="1:17" ht="30" x14ac:dyDescent="0.25">
      <c r="A2095" s="207" t="s">
        <v>4754</v>
      </c>
      <c r="B2095" s="196">
        <v>31005250</v>
      </c>
      <c r="C2095" s="197" t="s">
        <v>1696</v>
      </c>
      <c r="D2095" s="196" t="s">
        <v>3683</v>
      </c>
      <c r="E2095" s="198"/>
      <c r="F2095" s="199">
        <f>IF(D2095 &lt;&gt; "",VLOOKUP(D2095,'Parâmetro - Portes e Uco'!$A$13:$E$54,3,0),"")</f>
        <v>908.21273779689443</v>
      </c>
      <c r="G2095" s="200">
        <v>4</v>
      </c>
      <c r="H2095" s="199">
        <f>VLOOKUP(G2095,'Parâmetro - Portes e Uco'!$B$19:$E$46,4,0)</f>
        <v>660.37</v>
      </c>
      <c r="I2095" s="196"/>
      <c r="J2095" s="202">
        <v>0</v>
      </c>
      <c r="K2095" s="202"/>
      <c r="L2095" s="203"/>
      <c r="M2095" s="204"/>
      <c r="N2095" s="199"/>
      <c r="O2095" s="201">
        <v>2</v>
      </c>
      <c r="P2095" s="199">
        <f t="shared" si="149"/>
        <v>454.10636889844722</v>
      </c>
      <c r="Q2095" s="205">
        <f t="shared" si="148"/>
        <v>2022.6891066953417</v>
      </c>
    </row>
    <row r="2096" spans="1:17" ht="45" x14ac:dyDescent="0.25">
      <c r="A2096" s="207" t="s">
        <v>4754</v>
      </c>
      <c r="B2096" s="196">
        <v>31005268</v>
      </c>
      <c r="C2096" s="197" t="s">
        <v>4243</v>
      </c>
      <c r="D2096" s="196" t="s">
        <v>3672</v>
      </c>
      <c r="E2096" s="198"/>
      <c r="F2096" s="199">
        <f>IF(D2096 &lt;&gt; "",VLOOKUP(D2096,'Parâmetro - Portes e Uco'!$A$13:$E$54,3,0),"")</f>
        <v>350.87221280811309</v>
      </c>
      <c r="G2096" s="200">
        <v>3</v>
      </c>
      <c r="H2096" s="199">
        <f>VLOOKUP(G2096,'Parâmetro - Portes e Uco'!$B$19:$E$46,4,0)</f>
        <v>446.65</v>
      </c>
      <c r="I2096" s="196"/>
      <c r="J2096" s="202">
        <v>0</v>
      </c>
      <c r="K2096" s="202"/>
      <c r="L2096" s="203"/>
      <c r="M2096" s="204"/>
      <c r="N2096" s="199"/>
      <c r="O2096" s="201">
        <v>0</v>
      </c>
      <c r="P2096" s="201"/>
      <c r="Q2096" s="205">
        <f t="shared" si="148"/>
        <v>797.52221280811307</v>
      </c>
    </row>
    <row r="2097" spans="1:17" x14ac:dyDescent="0.25">
      <c r="A2097" s="207" t="s">
        <v>4754</v>
      </c>
      <c r="B2097" s="196">
        <v>31005276</v>
      </c>
      <c r="C2097" s="197" t="s">
        <v>1697</v>
      </c>
      <c r="D2097" s="196" t="s">
        <v>3699</v>
      </c>
      <c r="E2097" s="198"/>
      <c r="F2097" s="199">
        <f>IF(D2097 &lt;&gt; "",VLOOKUP(D2097,'Parâmetro - Portes e Uco'!$A$13:$E$54,3,0),"")</f>
        <v>678.22639031228584</v>
      </c>
      <c r="G2097" s="200">
        <v>4</v>
      </c>
      <c r="H2097" s="199">
        <f>VLOOKUP(G2097,'Parâmetro - Portes e Uco'!$B$19:$E$46,4,0)</f>
        <v>660.37</v>
      </c>
      <c r="I2097" s="196"/>
      <c r="J2097" s="202">
        <v>0</v>
      </c>
      <c r="K2097" s="202"/>
      <c r="L2097" s="203"/>
      <c r="M2097" s="204"/>
      <c r="N2097" s="199"/>
      <c r="O2097" s="201">
        <v>2</v>
      </c>
      <c r="P2097" s="199">
        <f>(F2097*30%)+(F2097*20%)</f>
        <v>339.11319515614292</v>
      </c>
      <c r="Q2097" s="205">
        <f t="shared" si="148"/>
        <v>1677.7095854684287</v>
      </c>
    </row>
    <row r="2098" spans="1:17" ht="45" x14ac:dyDescent="0.25">
      <c r="A2098" s="207" t="s">
        <v>4754</v>
      </c>
      <c r="B2098" s="196">
        <v>31005284</v>
      </c>
      <c r="C2098" s="197" t="s">
        <v>1698</v>
      </c>
      <c r="D2098" s="196" t="s">
        <v>3701</v>
      </c>
      <c r="E2098" s="198"/>
      <c r="F2098" s="199">
        <f>IF(D2098 &lt;&gt; "",VLOOKUP(D2098,'Parâmetro - Portes e Uco'!$A$13:$E$54,3,0),"")</f>
        <v>1848.3277432146042</v>
      </c>
      <c r="G2098" s="200">
        <v>6</v>
      </c>
      <c r="H2098" s="199">
        <f>VLOOKUP(G2098,'Parâmetro - Portes e Uco'!$B$19:$E$46,4,0)</f>
        <v>1425.4</v>
      </c>
      <c r="I2098" s="196"/>
      <c r="J2098" s="202">
        <v>0</v>
      </c>
      <c r="K2098" s="202"/>
      <c r="L2098" s="203"/>
      <c r="M2098" s="204"/>
      <c r="N2098" s="199"/>
      <c r="O2098" s="201">
        <v>2</v>
      </c>
      <c r="P2098" s="199">
        <f>(F2098*30%)+(F2098*20%)</f>
        <v>924.1638716073021</v>
      </c>
      <c r="Q2098" s="205">
        <f t="shared" si="148"/>
        <v>4197.8916148219068</v>
      </c>
    </row>
    <row r="2099" spans="1:17" ht="30" x14ac:dyDescent="0.25">
      <c r="A2099" s="207" t="s">
        <v>4754</v>
      </c>
      <c r="B2099" s="196">
        <v>31005292</v>
      </c>
      <c r="C2099" s="197" t="s">
        <v>1700</v>
      </c>
      <c r="D2099" s="196" t="s">
        <v>3695</v>
      </c>
      <c r="E2099" s="198"/>
      <c r="F2099" s="199">
        <f>IF(D2099 &lt;&gt; "",VLOOKUP(D2099,'Parâmetro - Portes e Uco'!$A$13:$E$54,3,0),"")</f>
        <v>1685.4943507962917</v>
      </c>
      <c r="G2099" s="200">
        <v>6</v>
      </c>
      <c r="H2099" s="199">
        <f>VLOOKUP(G2099,'Parâmetro - Portes e Uco'!$B$19:$E$46,4,0)</f>
        <v>1425.4</v>
      </c>
      <c r="I2099" s="196"/>
      <c r="J2099" s="202">
        <v>0</v>
      </c>
      <c r="K2099" s="202"/>
      <c r="L2099" s="203"/>
      <c r="M2099" s="204"/>
      <c r="N2099" s="199"/>
      <c r="O2099" s="201">
        <v>2</v>
      </c>
      <c r="P2099" s="199">
        <f>(F2099*30%)+(F2099*20%)</f>
        <v>842.74717539814583</v>
      </c>
      <c r="Q2099" s="205">
        <f t="shared" si="148"/>
        <v>3953.6415261944376</v>
      </c>
    </row>
    <row r="2100" spans="1:17" ht="30" x14ac:dyDescent="0.25">
      <c r="A2100" s="207" t="s">
        <v>4754</v>
      </c>
      <c r="B2100" s="196">
        <v>31005306</v>
      </c>
      <c r="C2100" s="197" t="s">
        <v>1701</v>
      </c>
      <c r="D2100" s="196" t="s">
        <v>3688</v>
      </c>
      <c r="E2100" s="198"/>
      <c r="F2100" s="199">
        <f>IF(D2100 &lt;&gt; "",VLOOKUP(D2100,'Parâmetro - Portes e Uco'!$A$13:$E$54,3,0),"")</f>
        <v>1024.0627906281875</v>
      </c>
      <c r="G2100" s="200">
        <v>6</v>
      </c>
      <c r="H2100" s="199">
        <f>VLOOKUP(G2100,'Parâmetro - Portes e Uco'!$B$19:$E$46,4,0)</f>
        <v>1425.4</v>
      </c>
      <c r="I2100" s="196"/>
      <c r="J2100" s="202">
        <v>0</v>
      </c>
      <c r="K2100" s="202"/>
      <c r="L2100" s="203"/>
      <c r="M2100" s="204"/>
      <c r="N2100" s="199"/>
      <c r="O2100" s="201">
        <v>2</v>
      </c>
      <c r="P2100" s="199">
        <f>(F2100*30%)+(F2100*20%)</f>
        <v>512.03139531409374</v>
      </c>
      <c r="Q2100" s="205">
        <f t="shared" si="148"/>
        <v>2961.4941859422815</v>
      </c>
    </row>
    <row r="2101" spans="1:17" ht="30" x14ac:dyDescent="0.25">
      <c r="A2101" s="207" t="s">
        <v>4754</v>
      </c>
      <c r="B2101" s="196">
        <v>31005314</v>
      </c>
      <c r="C2101" s="197" t="s">
        <v>1702</v>
      </c>
      <c r="D2101" s="196" t="s">
        <v>3687</v>
      </c>
      <c r="E2101" s="198"/>
      <c r="F2101" s="199">
        <f>IF(D2101 &lt;&gt; "",VLOOKUP(D2101,'Parâmetro - Portes e Uco'!$A$13:$E$54,3,0),"")</f>
        <v>1119.7564107354196</v>
      </c>
      <c r="G2101" s="200">
        <v>4</v>
      </c>
      <c r="H2101" s="199">
        <f>VLOOKUP(G2101,'Parâmetro - Portes e Uco'!$B$19:$E$46,4,0)</f>
        <v>660.37</v>
      </c>
      <c r="I2101" s="196"/>
      <c r="J2101" s="202">
        <v>0</v>
      </c>
      <c r="K2101" s="202"/>
      <c r="L2101" s="203"/>
      <c r="M2101" s="204"/>
      <c r="N2101" s="199"/>
      <c r="O2101" s="201">
        <v>2</v>
      </c>
      <c r="P2101" s="199">
        <f>(F2101*30%)+(F2101*20%)</f>
        <v>559.87820536770982</v>
      </c>
      <c r="Q2101" s="205">
        <f t="shared" si="148"/>
        <v>2340.0046161031296</v>
      </c>
    </row>
    <row r="2102" spans="1:17" ht="30" x14ac:dyDescent="0.25">
      <c r="A2102" s="207" t="s">
        <v>4754</v>
      </c>
      <c r="B2102" s="196">
        <v>31005322</v>
      </c>
      <c r="C2102" s="197" t="s">
        <v>1703</v>
      </c>
      <c r="D2102" s="196" t="s">
        <v>3686</v>
      </c>
      <c r="E2102" s="198"/>
      <c r="F2102" s="199">
        <f>IF(D2102 &lt;&gt; "",VLOOKUP(D2102,'Parâmetro - Portes e Uco'!$A$13:$E$54,3,0),"")</f>
        <v>471.73171262118711</v>
      </c>
      <c r="G2102" s="200">
        <v>3</v>
      </c>
      <c r="H2102" s="199">
        <f>VLOOKUP(G2102,'Parâmetro - Portes e Uco'!$B$19:$E$46,4,0)</f>
        <v>446.65</v>
      </c>
      <c r="I2102" s="196"/>
      <c r="J2102" s="202">
        <v>0</v>
      </c>
      <c r="K2102" s="202"/>
      <c r="L2102" s="203"/>
      <c r="M2102" s="204"/>
      <c r="N2102" s="199"/>
      <c r="O2102" s="201">
        <v>0</v>
      </c>
      <c r="P2102" s="201"/>
      <c r="Q2102" s="205">
        <f t="shared" si="148"/>
        <v>918.38171262118703</v>
      </c>
    </row>
    <row r="2103" spans="1:17" ht="45" x14ac:dyDescent="0.25">
      <c r="A2103" s="207" t="s">
        <v>4754</v>
      </c>
      <c r="B2103" s="196">
        <v>31005330</v>
      </c>
      <c r="C2103" s="197" t="s">
        <v>4003</v>
      </c>
      <c r="D2103" s="196" t="s">
        <v>3682</v>
      </c>
      <c r="E2103" s="198"/>
      <c r="F2103" s="199">
        <f>IF(D2103 &lt;&gt; "",VLOOKUP(D2103,'Parâmetro - Portes e Uco'!$A$13:$E$54,3,0),"")</f>
        <v>802.43430995002416</v>
      </c>
      <c r="G2103" s="200">
        <v>3</v>
      </c>
      <c r="H2103" s="199">
        <f>VLOOKUP(G2103,'Parâmetro - Portes e Uco'!$B$19:$E$46,4,0)</f>
        <v>446.65</v>
      </c>
      <c r="I2103" s="196"/>
      <c r="J2103" s="202">
        <v>0</v>
      </c>
      <c r="K2103" s="202"/>
      <c r="L2103" s="203"/>
      <c r="M2103" s="204"/>
      <c r="N2103" s="199"/>
      <c r="O2103" s="201">
        <v>0</v>
      </c>
      <c r="P2103" s="201"/>
      <c r="Q2103" s="205">
        <f t="shared" si="148"/>
        <v>1249.0843099500241</v>
      </c>
    </row>
    <row r="2104" spans="1:17" ht="45" x14ac:dyDescent="0.25">
      <c r="A2104" s="207" t="s">
        <v>4754</v>
      </c>
      <c r="B2104" s="196">
        <v>31005357</v>
      </c>
      <c r="C2104" s="197" t="s">
        <v>1704</v>
      </c>
      <c r="D2104" s="196" t="s">
        <v>3688</v>
      </c>
      <c r="E2104" s="198"/>
      <c r="F2104" s="199">
        <f>IF(D2104 &lt;&gt; "",VLOOKUP(D2104,'Parâmetro - Portes e Uco'!$A$13:$E$54,3,0),"")</f>
        <v>1024.0627906281875</v>
      </c>
      <c r="G2104" s="200">
        <v>6</v>
      </c>
      <c r="H2104" s="199">
        <f>VLOOKUP(G2104,'Parâmetro - Portes e Uco'!$B$19:$E$46,4,0)</f>
        <v>1425.4</v>
      </c>
      <c r="I2104" s="196"/>
      <c r="J2104" s="202">
        <v>0</v>
      </c>
      <c r="K2104" s="202"/>
      <c r="L2104" s="203"/>
      <c r="M2104" s="204"/>
      <c r="N2104" s="199"/>
      <c r="O2104" s="201">
        <v>2</v>
      </c>
      <c r="P2104" s="199">
        <f>(F2104*30%)+(F2104*20%)</f>
        <v>512.03139531409374</v>
      </c>
      <c r="Q2104" s="205">
        <f t="shared" ref="Q2104:Q2130" si="150">F2104+H2104+K2104+N2104+P2104</f>
        <v>2961.4941859422815</v>
      </c>
    </row>
    <row r="2105" spans="1:17" ht="45" x14ac:dyDescent="0.25">
      <c r="A2105" s="207" t="s">
        <v>4754</v>
      </c>
      <c r="B2105" s="196">
        <v>31005365</v>
      </c>
      <c r="C2105" s="197" t="s">
        <v>1705</v>
      </c>
      <c r="D2105" s="196" t="s">
        <v>3683</v>
      </c>
      <c r="E2105" s="198"/>
      <c r="F2105" s="199">
        <f>IF(D2105 &lt;&gt; "",VLOOKUP(D2105,'Parâmetro - Portes e Uco'!$A$13:$E$54,3,0),"")</f>
        <v>908.21273779689443</v>
      </c>
      <c r="G2105" s="200">
        <v>5</v>
      </c>
      <c r="H2105" s="199">
        <f>VLOOKUP(G2105,'Parâmetro - Portes e Uco'!$B$19:$E$46,4,0)</f>
        <v>1021.47</v>
      </c>
      <c r="I2105" s="196"/>
      <c r="J2105" s="202">
        <v>0</v>
      </c>
      <c r="K2105" s="202"/>
      <c r="L2105" s="203"/>
      <c r="M2105" s="204"/>
      <c r="N2105" s="199"/>
      <c r="O2105" s="201">
        <v>2</v>
      </c>
      <c r="P2105" s="199">
        <f>(F2105*30%)+(F2105*20%)</f>
        <v>454.10636889844722</v>
      </c>
      <c r="Q2105" s="205">
        <f t="shared" si="150"/>
        <v>2383.7891066953416</v>
      </c>
    </row>
    <row r="2106" spans="1:17" ht="45" x14ac:dyDescent="0.25">
      <c r="A2106" s="207" t="s">
        <v>4754</v>
      </c>
      <c r="B2106" s="196">
        <v>31005373</v>
      </c>
      <c r="C2106" s="197" t="s">
        <v>1706</v>
      </c>
      <c r="D2106" s="196" t="s">
        <v>3704</v>
      </c>
      <c r="E2106" s="198"/>
      <c r="F2106" s="199">
        <f>IF(D2106 &lt;&gt; "",VLOOKUP(D2106,'Parâmetro - Portes e Uco'!$A$13:$E$54,3,0),"")</f>
        <v>2101.818943247938</v>
      </c>
      <c r="G2106" s="200">
        <v>6</v>
      </c>
      <c r="H2106" s="199">
        <f>VLOOKUP(G2106,'Parâmetro - Portes e Uco'!$B$19:$E$46,4,0)</f>
        <v>1425.4</v>
      </c>
      <c r="I2106" s="196"/>
      <c r="J2106" s="202">
        <v>0</v>
      </c>
      <c r="K2106" s="202"/>
      <c r="L2106" s="203"/>
      <c r="M2106" s="204"/>
      <c r="N2106" s="199"/>
      <c r="O2106" s="201">
        <v>3</v>
      </c>
      <c r="P2106" s="223">
        <f>(F2106*30%)+(F2106*20%)+(F2106*20%)</f>
        <v>1471.2732602735566</v>
      </c>
      <c r="Q2106" s="205">
        <f t="shared" si="150"/>
        <v>4998.492203521495</v>
      </c>
    </row>
    <row r="2107" spans="1:17" ht="45" x14ac:dyDescent="0.25">
      <c r="A2107" s="207" t="s">
        <v>4754</v>
      </c>
      <c r="B2107" s="196">
        <v>31005381</v>
      </c>
      <c r="C2107" s="197" t="s">
        <v>1707</v>
      </c>
      <c r="D2107" s="196" t="s">
        <v>3688</v>
      </c>
      <c r="E2107" s="198"/>
      <c r="F2107" s="199">
        <f>IF(D2107 &lt;&gt; "",VLOOKUP(D2107,'Parâmetro - Portes e Uco'!$A$13:$E$54,3,0),"")</f>
        <v>1024.0627906281875</v>
      </c>
      <c r="G2107" s="200">
        <v>5</v>
      </c>
      <c r="H2107" s="199">
        <f>VLOOKUP(G2107,'Parâmetro - Portes e Uco'!$B$19:$E$46,4,0)</f>
        <v>1021.47</v>
      </c>
      <c r="I2107" s="196"/>
      <c r="J2107" s="202">
        <v>0</v>
      </c>
      <c r="K2107" s="202"/>
      <c r="L2107" s="203"/>
      <c r="M2107" s="204"/>
      <c r="N2107" s="199"/>
      <c r="O2107" s="201">
        <v>3</v>
      </c>
      <c r="P2107" s="223">
        <f>(F2107*30%)+(F2107*20%)+(F2107*20%)</f>
        <v>716.84395343973119</v>
      </c>
      <c r="Q2107" s="205">
        <f t="shared" si="150"/>
        <v>2762.3767440679185</v>
      </c>
    </row>
    <row r="2108" spans="1:17" ht="30" x14ac:dyDescent="0.25">
      <c r="A2108" s="207" t="s">
        <v>4754</v>
      </c>
      <c r="B2108" s="196">
        <v>31005390</v>
      </c>
      <c r="C2108" s="197" t="s">
        <v>1708</v>
      </c>
      <c r="D2108" s="196" t="s">
        <v>3697</v>
      </c>
      <c r="E2108" s="198"/>
      <c r="F2108" s="199">
        <f>IF(D2108 &lt;&gt; "",VLOOKUP(D2108,'Parâmetro - Portes e Uco'!$A$13:$E$54,3,0),"")</f>
        <v>1593.1491505137235</v>
      </c>
      <c r="G2108" s="200">
        <v>5</v>
      </c>
      <c r="H2108" s="199">
        <f>VLOOKUP(G2108,'Parâmetro - Portes e Uco'!$B$19:$E$46,4,0)</f>
        <v>1021.47</v>
      </c>
      <c r="I2108" s="196"/>
      <c r="J2108" s="202">
        <v>0</v>
      </c>
      <c r="K2108" s="202"/>
      <c r="L2108" s="203"/>
      <c r="M2108" s="204"/>
      <c r="N2108" s="199"/>
      <c r="O2108" s="201">
        <v>2</v>
      </c>
      <c r="P2108" s="199">
        <f t="shared" ref="P2108:P2124" si="151">(F2108*30%)+(F2108*20%)</f>
        <v>796.57457525686175</v>
      </c>
      <c r="Q2108" s="205">
        <f t="shared" si="150"/>
        <v>3411.1937257705854</v>
      </c>
    </row>
    <row r="2109" spans="1:17" ht="30" x14ac:dyDescent="0.25">
      <c r="A2109" s="207" t="s">
        <v>4754</v>
      </c>
      <c r="B2109" s="196">
        <v>31005403</v>
      </c>
      <c r="C2109" s="197" t="s">
        <v>1709</v>
      </c>
      <c r="D2109" s="196" t="s">
        <v>3693</v>
      </c>
      <c r="E2109" s="198"/>
      <c r="F2109" s="199">
        <f>IF(D2109 &lt;&gt; "",VLOOKUP(D2109,'Parâmetro - Portes e Uco'!$A$13:$E$54,3,0),"")</f>
        <v>1435.3515705876223</v>
      </c>
      <c r="G2109" s="200">
        <v>6</v>
      </c>
      <c r="H2109" s="199">
        <f>VLOOKUP(G2109,'Parâmetro - Portes e Uco'!$B$19:$E$46,4,0)</f>
        <v>1425.4</v>
      </c>
      <c r="I2109" s="196"/>
      <c r="J2109" s="202">
        <v>0</v>
      </c>
      <c r="K2109" s="202"/>
      <c r="L2109" s="203"/>
      <c r="M2109" s="204"/>
      <c r="N2109" s="199"/>
      <c r="O2109" s="201">
        <v>2</v>
      </c>
      <c r="P2109" s="199">
        <f t="shared" si="151"/>
        <v>717.67578529381115</v>
      </c>
      <c r="Q2109" s="205">
        <f t="shared" si="150"/>
        <v>3578.4273558814334</v>
      </c>
    </row>
    <row r="2110" spans="1:17" ht="45" x14ac:dyDescent="0.25">
      <c r="A2110" s="207" t="s">
        <v>4754</v>
      </c>
      <c r="B2110" s="196">
        <v>31005420</v>
      </c>
      <c r="C2110" s="197" t="s">
        <v>1710</v>
      </c>
      <c r="D2110" s="196" t="s">
        <v>3694</v>
      </c>
      <c r="E2110" s="198"/>
      <c r="F2110" s="199">
        <f>IF(D2110 &lt;&gt; "",VLOOKUP(D2110,'Parâmetro - Portes e Uco'!$A$13:$E$54,3,0),"")</f>
        <v>1324.5505130037554</v>
      </c>
      <c r="G2110" s="200">
        <v>6</v>
      </c>
      <c r="H2110" s="199">
        <f>VLOOKUP(G2110,'Parâmetro - Portes e Uco'!$B$19:$E$46,4,0)</f>
        <v>1425.4</v>
      </c>
      <c r="I2110" s="196"/>
      <c r="J2110" s="202">
        <v>0</v>
      </c>
      <c r="K2110" s="202"/>
      <c r="L2110" s="203"/>
      <c r="M2110" s="204"/>
      <c r="N2110" s="199"/>
      <c r="O2110" s="201">
        <v>2</v>
      </c>
      <c r="P2110" s="199">
        <f t="shared" si="151"/>
        <v>662.27525650187772</v>
      </c>
      <c r="Q2110" s="205">
        <f t="shared" si="150"/>
        <v>3412.2257695056333</v>
      </c>
    </row>
    <row r="2111" spans="1:17" x14ac:dyDescent="0.25">
      <c r="A2111" s="207" t="s">
        <v>4754</v>
      </c>
      <c r="B2111" s="196">
        <v>31005438</v>
      </c>
      <c r="C2111" s="197" t="s">
        <v>1711</v>
      </c>
      <c r="D2111" s="196" t="s">
        <v>3698</v>
      </c>
      <c r="E2111" s="198"/>
      <c r="F2111" s="199">
        <f>IF(D2111 &lt;&gt; "",VLOOKUP(D2111,'Parâmetro - Portes e Uco'!$A$13:$E$54,3,0),"")</f>
        <v>2259.6297059292551</v>
      </c>
      <c r="G2111" s="200">
        <v>6</v>
      </c>
      <c r="H2111" s="199">
        <f>VLOOKUP(G2111,'Parâmetro - Portes e Uco'!$B$19:$E$46,4,0)</f>
        <v>1425.4</v>
      </c>
      <c r="I2111" s="196"/>
      <c r="J2111" s="202">
        <v>0</v>
      </c>
      <c r="K2111" s="202"/>
      <c r="L2111" s="203"/>
      <c r="M2111" s="204"/>
      <c r="N2111" s="199"/>
      <c r="O2111" s="201">
        <v>2</v>
      </c>
      <c r="P2111" s="199">
        <f t="shared" si="151"/>
        <v>1129.8148529646276</v>
      </c>
      <c r="Q2111" s="205">
        <f t="shared" si="150"/>
        <v>4814.844558893883</v>
      </c>
    </row>
    <row r="2112" spans="1:17" ht="45" x14ac:dyDescent="0.25">
      <c r="A2112" s="207" t="s">
        <v>4754</v>
      </c>
      <c r="B2112" s="196">
        <v>31005446</v>
      </c>
      <c r="C2112" s="197" t="s">
        <v>1688</v>
      </c>
      <c r="D2112" s="196" t="s">
        <v>3688</v>
      </c>
      <c r="E2112" s="198"/>
      <c r="F2112" s="199">
        <f>IF(D2112 &lt;&gt; "",VLOOKUP(D2112,'Parâmetro - Portes e Uco'!$A$13:$E$54,3,0),"")</f>
        <v>1024.0627906281875</v>
      </c>
      <c r="G2112" s="200">
        <v>5</v>
      </c>
      <c r="H2112" s="199">
        <f>VLOOKUP(G2112,'Parâmetro - Portes e Uco'!$B$19:$E$46,4,0)</f>
        <v>1021.47</v>
      </c>
      <c r="I2112" s="196"/>
      <c r="J2112" s="202">
        <v>0</v>
      </c>
      <c r="K2112" s="202"/>
      <c r="L2112" s="203"/>
      <c r="M2112" s="204"/>
      <c r="N2112" s="199"/>
      <c r="O2112" s="201">
        <v>2</v>
      </c>
      <c r="P2112" s="199">
        <f t="shared" si="151"/>
        <v>512.03139531409374</v>
      </c>
      <c r="Q2112" s="205">
        <f t="shared" si="150"/>
        <v>2557.5641859422813</v>
      </c>
    </row>
    <row r="2113" spans="1:17" ht="45" x14ac:dyDescent="0.25">
      <c r="A2113" s="207" t="s">
        <v>4754</v>
      </c>
      <c r="B2113" s="196">
        <v>31005454</v>
      </c>
      <c r="C2113" s="197" t="s">
        <v>1664</v>
      </c>
      <c r="D2113" s="196" t="s">
        <v>3692</v>
      </c>
      <c r="E2113" s="198"/>
      <c r="F2113" s="199">
        <f>IF(D2113 &lt;&gt; "",VLOOKUP(D2113,'Parâmetro - Portes e Uco'!$A$13:$E$54,3,0),"")</f>
        <v>866.25202794687084</v>
      </c>
      <c r="G2113" s="200">
        <v>5</v>
      </c>
      <c r="H2113" s="199">
        <f>VLOOKUP(G2113,'Parâmetro - Portes e Uco'!$B$19:$E$46,4,0)</f>
        <v>1021.47</v>
      </c>
      <c r="I2113" s="196"/>
      <c r="J2113" s="202">
        <v>0</v>
      </c>
      <c r="K2113" s="202"/>
      <c r="L2113" s="203"/>
      <c r="M2113" s="204"/>
      <c r="N2113" s="199"/>
      <c r="O2113" s="201">
        <v>2</v>
      </c>
      <c r="P2113" s="199">
        <f t="shared" si="151"/>
        <v>433.12601397343542</v>
      </c>
      <c r="Q2113" s="205">
        <f t="shared" si="150"/>
        <v>2320.8480419203061</v>
      </c>
    </row>
    <row r="2114" spans="1:17" ht="45" x14ac:dyDescent="0.25">
      <c r="A2114" s="207" t="s">
        <v>4754</v>
      </c>
      <c r="B2114" s="196">
        <v>31005470</v>
      </c>
      <c r="C2114" s="197" t="s">
        <v>1675</v>
      </c>
      <c r="D2114" s="196" t="s">
        <v>3694</v>
      </c>
      <c r="E2114" s="198"/>
      <c r="F2114" s="199">
        <f>IF(D2114 &lt;&gt; "",VLOOKUP(D2114,'Parâmetro - Portes e Uco'!$A$13:$E$54,3,0),"")</f>
        <v>1324.5505130037554</v>
      </c>
      <c r="G2114" s="200">
        <v>6</v>
      </c>
      <c r="H2114" s="199">
        <f>VLOOKUP(G2114,'Parâmetro - Portes e Uco'!$B$19:$E$46,4,0)</f>
        <v>1425.4</v>
      </c>
      <c r="I2114" s="196"/>
      <c r="J2114" s="202">
        <v>0</v>
      </c>
      <c r="K2114" s="202"/>
      <c r="L2114" s="203"/>
      <c r="M2114" s="204"/>
      <c r="N2114" s="199"/>
      <c r="O2114" s="201">
        <v>2</v>
      </c>
      <c r="P2114" s="199">
        <f t="shared" si="151"/>
        <v>662.27525650187772</v>
      </c>
      <c r="Q2114" s="205">
        <f t="shared" si="150"/>
        <v>3412.2257695056333</v>
      </c>
    </row>
    <row r="2115" spans="1:17" ht="45" x14ac:dyDescent="0.25">
      <c r="A2115" s="207" t="s">
        <v>4754</v>
      </c>
      <c r="B2115" s="196">
        <v>31005489</v>
      </c>
      <c r="C2115" s="197" t="s">
        <v>1677</v>
      </c>
      <c r="D2115" s="196" t="s">
        <v>3701</v>
      </c>
      <c r="E2115" s="198"/>
      <c r="F2115" s="199">
        <f>IF(D2115 &lt;&gt; "",VLOOKUP(D2115,'Parâmetro - Portes e Uco'!$A$13:$E$54,3,0),"")</f>
        <v>1848.3277432146042</v>
      </c>
      <c r="G2115" s="200">
        <v>6</v>
      </c>
      <c r="H2115" s="199">
        <f>VLOOKUP(G2115,'Parâmetro - Portes e Uco'!$B$19:$E$46,4,0)</f>
        <v>1425.4</v>
      </c>
      <c r="I2115" s="196"/>
      <c r="J2115" s="202">
        <v>0</v>
      </c>
      <c r="K2115" s="202"/>
      <c r="L2115" s="203"/>
      <c r="M2115" s="204"/>
      <c r="N2115" s="199"/>
      <c r="O2115" s="201">
        <v>2</v>
      </c>
      <c r="P2115" s="199">
        <f t="shared" si="151"/>
        <v>924.1638716073021</v>
      </c>
      <c r="Q2115" s="205">
        <f t="shared" si="150"/>
        <v>4197.8916148219068</v>
      </c>
    </row>
    <row r="2116" spans="1:17" ht="45" x14ac:dyDescent="0.25">
      <c r="A2116" s="207" t="s">
        <v>4754</v>
      </c>
      <c r="B2116" s="196">
        <v>31005497</v>
      </c>
      <c r="C2116" s="197" t="s">
        <v>1679</v>
      </c>
      <c r="D2116" s="196" t="s">
        <v>3685</v>
      </c>
      <c r="E2116" s="198"/>
      <c r="F2116" s="199">
        <f>IF(D2116 &lt;&gt; "",VLOOKUP(D2116,'Parâmetro - Portes e Uco'!$A$13:$E$54,3,0),"")</f>
        <v>1233.8795226335199</v>
      </c>
      <c r="G2116" s="200">
        <v>5</v>
      </c>
      <c r="H2116" s="199">
        <f>VLOOKUP(G2116,'Parâmetro - Portes e Uco'!$B$19:$E$46,4,0)</f>
        <v>1021.47</v>
      </c>
      <c r="I2116" s="196"/>
      <c r="J2116" s="202">
        <v>0</v>
      </c>
      <c r="K2116" s="202"/>
      <c r="L2116" s="203"/>
      <c r="M2116" s="204"/>
      <c r="N2116" s="199"/>
      <c r="O2116" s="201">
        <v>2</v>
      </c>
      <c r="P2116" s="199">
        <f t="shared" si="151"/>
        <v>616.93976131675993</v>
      </c>
      <c r="Q2116" s="205">
        <f t="shared" si="150"/>
        <v>2872.2892839502797</v>
      </c>
    </row>
    <row r="2117" spans="1:17" ht="30" x14ac:dyDescent="0.25">
      <c r="A2117" s="207" t="s">
        <v>4754</v>
      </c>
      <c r="B2117" s="196">
        <v>31005500</v>
      </c>
      <c r="C2117" s="197" t="s">
        <v>4008</v>
      </c>
      <c r="D2117" s="196" t="s">
        <v>3693</v>
      </c>
      <c r="E2117" s="198"/>
      <c r="F2117" s="199">
        <f>IF(D2117 &lt;&gt; "",VLOOKUP(D2117,'Parâmetro - Portes e Uco'!$A$13:$E$54,3,0),"")</f>
        <v>1435.3515705876223</v>
      </c>
      <c r="G2117" s="200">
        <v>6</v>
      </c>
      <c r="H2117" s="199">
        <f>VLOOKUP(G2117,'Parâmetro - Portes e Uco'!$B$19:$E$46,4,0)</f>
        <v>1425.4</v>
      </c>
      <c r="I2117" s="196"/>
      <c r="J2117" s="202">
        <v>0</v>
      </c>
      <c r="K2117" s="202"/>
      <c r="L2117" s="203"/>
      <c r="M2117" s="204"/>
      <c r="N2117" s="199"/>
      <c r="O2117" s="201">
        <v>2</v>
      </c>
      <c r="P2117" s="199">
        <f t="shared" si="151"/>
        <v>717.67578529381115</v>
      </c>
      <c r="Q2117" s="205">
        <f t="shared" si="150"/>
        <v>3578.4273558814334</v>
      </c>
    </row>
    <row r="2118" spans="1:17" ht="30" x14ac:dyDescent="0.25">
      <c r="A2118" s="207" t="s">
        <v>4754</v>
      </c>
      <c r="B2118" s="196">
        <v>31005519</v>
      </c>
      <c r="C2118" s="197" t="s">
        <v>4009</v>
      </c>
      <c r="D2118" s="196" t="s">
        <v>3688</v>
      </c>
      <c r="E2118" s="198"/>
      <c r="F2118" s="199">
        <f>IF(D2118 &lt;&gt; "",VLOOKUP(D2118,'Parâmetro - Portes e Uco'!$A$13:$E$54,3,0),"")</f>
        <v>1024.0627906281875</v>
      </c>
      <c r="G2118" s="200">
        <v>5</v>
      </c>
      <c r="H2118" s="199">
        <f>VLOOKUP(G2118,'Parâmetro - Portes e Uco'!$B$19:$E$46,4,0)</f>
        <v>1021.47</v>
      </c>
      <c r="I2118" s="196"/>
      <c r="J2118" s="202">
        <v>0</v>
      </c>
      <c r="K2118" s="202"/>
      <c r="L2118" s="203"/>
      <c r="M2118" s="204"/>
      <c r="N2118" s="199"/>
      <c r="O2118" s="201">
        <v>2</v>
      </c>
      <c r="P2118" s="199">
        <f t="shared" si="151"/>
        <v>512.03139531409374</v>
      </c>
      <c r="Q2118" s="205">
        <f t="shared" si="150"/>
        <v>2557.5641859422813</v>
      </c>
    </row>
    <row r="2119" spans="1:17" ht="45" x14ac:dyDescent="0.25">
      <c r="A2119" s="207" t="s">
        <v>4754</v>
      </c>
      <c r="B2119" s="196">
        <v>31005527</v>
      </c>
      <c r="C2119" s="197" t="s">
        <v>1683</v>
      </c>
      <c r="D2119" s="196" t="s">
        <v>3697</v>
      </c>
      <c r="E2119" s="198"/>
      <c r="F2119" s="199">
        <f>IF(D2119 &lt;&gt; "",VLOOKUP(D2119,'Parâmetro - Portes e Uco'!$A$13:$E$54,3,0),"")</f>
        <v>1593.1491505137235</v>
      </c>
      <c r="G2119" s="200">
        <v>6</v>
      </c>
      <c r="H2119" s="199">
        <f>VLOOKUP(G2119,'Parâmetro - Portes e Uco'!$B$19:$E$46,4,0)</f>
        <v>1425.4</v>
      </c>
      <c r="I2119" s="196"/>
      <c r="J2119" s="202">
        <v>0</v>
      </c>
      <c r="K2119" s="202"/>
      <c r="L2119" s="203"/>
      <c r="M2119" s="204"/>
      <c r="N2119" s="199"/>
      <c r="O2119" s="201">
        <v>2</v>
      </c>
      <c r="P2119" s="199">
        <f t="shared" si="151"/>
        <v>796.57457525686175</v>
      </c>
      <c r="Q2119" s="205">
        <f t="shared" si="150"/>
        <v>3815.1237257705852</v>
      </c>
    </row>
    <row r="2120" spans="1:17" ht="45" x14ac:dyDescent="0.25">
      <c r="A2120" s="207" t="s">
        <v>4754</v>
      </c>
      <c r="B2120" s="196">
        <v>31005535</v>
      </c>
      <c r="C2120" s="197" t="s">
        <v>1686</v>
      </c>
      <c r="D2120" s="196" t="s">
        <v>3697</v>
      </c>
      <c r="E2120" s="198"/>
      <c r="F2120" s="199">
        <f>IF(D2120 &lt;&gt; "",VLOOKUP(D2120,'Parâmetro - Portes e Uco'!$A$13:$E$54,3,0),"")</f>
        <v>1593.1491505137235</v>
      </c>
      <c r="G2120" s="200">
        <v>6</v>
      </c>
      <c r="H2120" s="199">
        <f>VLOOKUP(G2120,'Parâmetro - Portes e Uco'!$B$19:$E$46,4,0)</f>
        <v>1425.4</v>
      </c>
      <c r="I2120" s="196"/>
      <c r="J2120" s="202">
        <v>0</v>
      </c>
      <c r="K2120" s="202"/>
      <c r="L2120" s="203"/>
      <c r="M2120" s="204"/>
      <c r="N2120" s="199"/>
      <c r="O2120" s="201">
        <v>2</v>
      </c>
      <c r="P2120" s="199">
        <f t="shared" si="151"/>
        <v>796.57457525686175</v>
      </c>
      <c r="Q2120" s="205">
        <f t="shared" si="150"/>
        <v>3815.1237257705852</v>
      </c>
    </row>
    <row r="2121" spans="1:17" ht="60" x14ac:dyDescent="0.25">
      <c r="A2121" s="207" t="s">
        <v>4754</v>
      </c>
      <c r="B2121" s="196">
        <v>31005543</v>
      </c>
      <c r="C2121" s="197" t="s">
        <v>4010</v>
      </c>
      <c r="D2121" s="196" t="s">
        <v>3694</v>
      </c>
      <c r="E2121" s="198"/>
      <c r="F2121" s="199">
        <f>IF(D2121 &lt;&gt; "",VLOOKUP(D2121,'Parâmetro - Portes e Uco'!$A$13:$E$54,3,0),"")</f>
        <v>1324.5505130037554</v>
      </c>
      <c r="G2121" s="200">
        <v>6</v>
      </c>
      <c r="H2121" s="199">
        <f>VLOOKUP(G2121,'Parâmetro - Portes e Uco'!$B$19:$E$46,4,0)</f>
        <v>1425.4</v>
      </c>
      <c r="I2121" s="196"/>
      <c r="J2121" s="202">
        <v>0</v>
      </c>
      <c r="K2121" s="202"/>
      <c r="L2121" s="203"/>
      <c r="M2121" s="204"/>
      <c r="N2121" s="199"/>
      <c r="O2121" s="201">
        <v>2</v>
      </c>
      <c r="P2121" s="199">
        <f t="shared" si="151"/>
        <v>662.27525650187772</v>
      </c>
      <c r="Q2121" s="205">
        <f t="shared" si="150"/>
        <v>3412.2257695056333</v>
      </c>
    </row>
    <row r="2122" spans="1:17" ht="60" x14ac:dyDescent="0.25">
      <c r="A2122" s="207" t="s">
        <v>4754</v>
      </c>
      <c r="B2122" s="196">
        <v>31005551</v>
      </c>
      <c r="C2122" s="197" t="s">
        <v>4011</v>
      </c>
      <c r="D2122" s="196" t="s">
        <v>3685</v>
      </c>
      <c r="E2122" s="198"/>
      <c r="F2122" s="199">
        <f>IF(D2122 &lt;&gt; "",VLOOKUP(D2122,'Parâmetro - Portes e Uco'!$A$13:$E$54,3,0),"")</f>
        <v>1233.8795226335199</v>
      </c>
      <c r="G2122" s="200">
        <v>6</v>
      </c>
      <c r="H2122" s="199">
        <f>VLOOKUP(G2122,'Parâmetro - Portes e Uco'!$B$19:$E$46,4,0)</f>
        <v>1425.4</v>
      </c>
      <c r="I2122" s="196"/>
      <c r="J2122" s="202">
        <v>0</v>
      </c>
      <c r="K2122" s="202"/>
      <c r="L2122" s="203"/>
      <c r="M2122" s="204"/>
      <c r="N2122" s="199"/>
      <c r="O2122" s="201">
        <v>2</v>
      </c>
      <c r="P2122" s="199">
        <f t="shared" si="151"/>
        <v>616.93976131675993</v>
      </c>
      <c r="Q2122" s="205">
        <f t="shared" si="150"/>
        <v>3276.21928395028</v>
      </c>
    </row>
    <row r="2123" spans="1:17" ht="60" x14ac:dyDescent="0.25">
      <c r="A2123" s="207" t="s">
        <v>4754</v>
      </c>
      <c r="B2123" s="196">
        <v>31005560</v>
      </c>
      <c r="C2123" s="197" t="s">
        <v>1692</v>
      </c>
      <c r="D2123" s="196" t="s">
        <v>3698</v>
      </c>
      <c r="E2123" s="198"/>
      <c r="F2123" s="199">
        <f>IF(D2123 &lt;&gt; "",VLOOKUP(D2123,'Parâmetro - Portes e Uco'!$A$13:$E$54,3,0),"")</f>
        <v>2259.6297059292551</v>
      </c>
      <c r="G2123" s="200">
        <v>7</v>
      </c>
      <c r="H2123" s="199">
        <f>VLOOKUP(G2123,'Parâmetro - Portes e Uco'!$B$19:$E$46,4,0)</f>
        <v>2028.04</v>
      </c>
      <c r="I2123" s="196"/>
      <c r="J2123" s="202">
        <v>0</v>
      </c>
      <c r="K2123" s="202"/>
      <c r="L2123" s="203"/>
      <c r="M2123" s="204"/>
      <c r="N2123" s="199"/>
      <c r="O2123" s="201">
        <v>2</v>
      </c>
      <c r="P2123" s="199">
        <f t="shared" si="151"/>
        <v>1129.8148529646276</v>
      </c>
      <c r="Q2123" s="205">
        <f t="shared" si="150"/>
        <v>5417.4845588938824</v>
      </c>
    </row>
    <row r="2124" spans="1:17" ht="45" x14ac:dyDescent="0.25">
      <c r="A2124" s="207" t="s">
        <v>4754</v>
      </c>
      <c r="B2124" s="196">
        <v>31005586</v>
      </c>
      <c r="C2124" s="197" t="s">
        <v>4012</v>
      </c>
      <c r="D2124" s="196" t="s">
        <v>3693</v>
      </c>
      <c r="E2124" s="198"/>
      <c r="F2124" s="199">
        <f>IF(D2124 &lt;&gt; "",VLOOKUP(D2124,'Parâmetro - Portes e Uco'!$A$13:$E$54,3,0),"")</f>
        <v>1435.3515705876223</v>
      </c>
      <c r="G2124" s="200">
        <v>5</v>
      </c>
      <c r="H2124" s="199">
        <f>VLOOKUP(G2124,'Parâmetro - Portes e Uco'!$B$19:$E$46,4,0)</f>
        <v>1021.47</v>
      </c>
      <c r="I2124" s="196"/>
      <c r="J2124" s="202">
        <v>0</v>
      </c>
      <c r="K2124" s="202"/>
      <c r="L2124" s="203"/>
      <c r="M2124" s="204"/>
      <c r="N2124" s="199"/>
      <c r="O2124" s="201">
        <v>2</v>
      </c>
      <c r="P2124" s="199">
        <f t="shared" si="151"/>
        <v>717.67578529381115</v>
      </c>
      <c r="Q2124" s="205">
        <f t="shared" si="150"/>
        <v>3174.4973558814336</v>
      </c>
    </row>
    <row r="2125" spans="1:17" ht="45" x14ac:dyDescent="0.25">
      <c r="A2125" s="207" t="s">
        <v>4754</v>
      </c>
      <c r="B2125" s="196">
        <v>31005632</v>
      </c>
      <c r="C2125" s="197" t="s">
        <v>4013</v>
      </c>
      <c r="D2125" s="196" t="s">
        <v>3696</v>
      </c>
      <c r="E2125" s="198"/>
      <c r="F2125" s="199">
        <f>IF(D2125 &lt;&gt; "",VLOOKUP(D2125,'Parâmetro - Portes e Uco'!$A$13:$E$54,3,0),"")</f>
        <v>518.75460047385241</v>
      </c>
      <c r="G2125" s="200">
        <v>5</v>
      </c>
      <c r="H2125" s="199">
        <f>VLOOKUP(G2125,'Parâmetro - Portes e Uco'!$B$19:$E$46,4,0)</f>
        <v>1021.47</v>
      </c>
      <c r="I2125" s="196"/>
      <c r="J2125" s="202">
        <v>0</v>
      </c>
      <c r="K2125" s="202"/>
      <c r="L2125" s="203"/>
      <c r="M2125" s="204"/>
      <c r="N2125" s="199"/>
      <c r="O2125" s="201">
        <v>0</v>
      </c>
      <c r="P2125" s="201"/>
      <c r="Q2125" s="205">
        <f t="shared" si="150"/>
        <v>1540.2246004738524</v>
      </c>
    </row>
    <row r="2126" spans="1:17" ht="60" x14ac:dyDescent="0.25">
      <c r="A2126" s="207" t="s">
        <v>4754</v>
      </c>
      <c r="B2126" s="196">
        <v>31005659</v>
      </c>
      <c r="C2126" s="197" t="s">
        <v>4014</v>
      </c>
      <c r="D2126" s="196" t="s">
        <v>3697</v>
      </c>
      <c r="E2126" s="198"/>
      <c r="F2126" s="199">
        <f>IF(D2126 &lt;&gt; "",VLOOKUP(D2126,'Parâmetro - Portes e Uco'!$A$13:$E$54,3,0),"")</f>
        <v>1593.1491505137235</v>
      </c>
      <c r="G2126" s="200">
        <v>7</v>
      </c>
      <c r="H2126" s="199">
        <f>VLOOKUP(G2126,'Parâmetro - Portes e Uco'!$B$19:$E$46,4,0)</f>
        <v>2028.04</v>
      </c>
      <c r="I2126" s="196"/>
      <c r="J2126" s="202">
        <v>0</v>
      </c>
      <c r="K2126" s="202"/>
      <c r="L2126" s="203"/>
      <c r="M2126" s="204"/>
      <c r="N2126" s="199"/>
      <c r="O2126" s="201">
        <v>2</v>
      </c>
      <c r="P2126" s="199">
        <f>(F2126*30%)+(F2126*20%)</f>
        <v>796.57457525686175</v>
      </c>
      <c r="Q2126" s="205">
        <f t="shared" si="150"/>
        <v>4417.7637257705856</v>
      </c>
    </row>
    <row r="2127" spans="1:17" ht="60" x14ac:dyDescent="0.25">
      <c r="A2127" s="207" t="s">
        <v>4754</v>
      </c>
      <c r="B2127" s="196">
        <v>31005667</v>
      </c>
      <c r="C2127" s="197" t="s">
        <v>4015</v>
      </c>
      <c r="D2127" s="196" t="s">
        <v>3694</v>
      </c>
      <c r="E2127" s="198"/>
      <c r="F2127" s="199">
        <f>IF(D2127 &lt;&gt; "",VLOOKUP(D2127,'Parâmetro - Portes e Uco'!$A$13:$E$54,3,0),"")</f>
        <v>1324.5505130037554</v>
      </c>
      <c r="G2127" s="200">
        <v>6</v>
      </c>
      <c r="H2127" s="199">
        <f>VLOOKUP(G2127,'Parâmetro - Portes e Uco'!$B$19:$E$46,4,0)</f>
        <v>1425.4</v>
      </c>
      <c r="I2127" s="196"/>
      <c r="J2127" s="202">
        <v>0</v>
      </c>
      <c r="K2127" s="202"/>
      <c r="L2127" s="203"/>
      <c r="M2127" s="204"/>
      <c r="N2127" s="199"/>
      <c r="O2127" s="201">
        <v>2</v>
      </c>
      <c r="P2127" s="199">
        <f>(F2127*30%)+(F2127*20%)</f>
        <v>662.27525650187772</v>
      </c>
      <c r="Q2127" s="205">
        <f t="shared" si="150"/>
        <v>3412.2257695056333</v>
      </c>
    </row>
    <row r="2128" spans="1:17" ht="30" x14ac:dyDescent="0.25">
      <c r="A2128" s="207" t="s">
        <v>4754</v>
      </c>
      <c r="B2128" s="196">
        <v>31005675</v>
      </c>
      <c r="C2128" s="197" t="s">
        <v>1670</v>
      </c>
      <c r="D2128" s="196" t="s">
        <v>3699</v>
      </c>
      <c r="E2128" s="198"/>
      <c r="F2128" s="199">
        <f>IF(D2128 &lt;&gt; "",VLOOKUP(D2128,'Parâmetro - Portes e Uco'!$A$13:$E$54,3,0),"")</f>
        <v>678.22639031228584</v>
      </c>
      <c r="G2128" s="200">
        <v>5</v>
      </c>
      <c r="H2128" s="199">
        <f>VLOOKUP(G2128,'Parâmetro - Portes e Uco'!$B$19:$E$46,4,0)</f>
        <v>1021.47</v>
      </c>
      <c r="I2128" s="196"/>
      <c r="J2128" s="202">
        <v>0</v>
      </c>
      <c r="K2128" s="202"/>
      <c r="L2128" s="203"/>
      <c r="M2128" s="204"/>
      <c r="N2128" s="199"/>
      <c r="O2128" s="201">
        <v>1</v>
      </c>
      <c r="P2128" s="199">
        <f>F2128*30%</f>
        <v>203.46791709368574</v>
      </c>
      <c r="Q2128" s="205">
        <f t="shared" si="150"/>
        <v>1903.1643074059716</v>
      </c>
    </row>
    <row r="2129" spans="1:17" ht="45" x14ac:dyDescent="0.25">
      <c r="A2129" s="207" t="s">
        <v>4754</v>
      </c>
      <c r="B2129" s="196">
        <v>31005683</v>
      </c>
      <c r="C2129" s="197" t="s">
        <v>1668</v>
      </c>
      <c r="D2129" s="196" t="s">
        <v>3682</v>
      </c>
      <c r="E2129" s="198"/>
      <c r="F2129" s="199">
        <f>IF(D2129 &lt;&gt; "",VLOOKUP(D2129,'Parâmetro - Portes e Uco'!$A$13:$E$54,3,0),"")</f>
        <v>802.43430995002416</v>
      </c>
      <c r="G2129" s="200">
        <v>3</v>
      </c>
      <c r="H2129" s="199">
        <f>VLOOKUP(G2129,'Parâmetro - Portes e Uco'!$B$19:$E$46,4,0)</f>
        <v>446.65</v>
      </c>
      <c r="I2129" s="196"/>
      <c r="J2129" s="202">
        <v>0</v>
      </c>
      <c r="K2129" s="202"/>
      <c r="L2129" s="203"/>
      <c r="M2129" s="204"/>
      <c r="N2129" s="199"/>
      <c r="O2129" s="201">
        <v>0</v>
      </c>
      <c r="P2129" s="201"/>
      <c r="Q2129" s="205">
        <f t="shared" si="150"/>
        <v>1249.0843099500241</v>
      </c>
    </row>
    <row r="2130" spans="1:17" ht="45" x14ac:dyDescent="0.25">
      <c r="A2130" s="207" t="s">
        <v>4754</v>
      </c>
      <c r="B2130" s="196">
        <v>31005691</v>
      </c>
      <c r="C2130" s="197" t="s">
        <v>1671</v>
      </c>
      <c r="D2130" s="196" t="s">
        <v>3691</v>
      </c>
      <c r="E2130" s="198"/>
      <c r="F2130" s="199">
        <f>IF(D2130 &lt;&gt; "",VLOOKUP(D2130,'Parâmetro - Portes e Uco'!$A$13:$E$54,3,0),"")</f>
        <v>377.71230242628701</v>
      </c>
      <c r="G2130" s="200">
        <v>3</v>
      </c>
      <c r="H2130" s="199">
        <f>VLOOKUP(G2130,'Parâmetro - Portes e Uco'!$B$19:$E$46,4,0)</f>
        <v>446.65</v>
      </c>
      <c r="I2130" s="196"/>
      <c r="J2130" s="202">
        <v>0</v>
      </c>
      <c r="K2130" s="202"/>
      <c r="L2130" s="203"/>
      <c r="M2130" s="204"/>
      <c r="N2130" s="199"/>
      <c r="O2130" s="201">
        <v>0</v>
      </c>
      <c r="P2130" s="201"/>
      <c r="Q2130" s="205">
        <f t="shared" si="150"/>
        <v>824.36230242628699</v>
      </c>
    </row>
    <row r="2131" spans="1:17" x14ac:dyDescent="0.25">
      <c r="A2131" s="207" t="s">
        <v>4754</v>
      </c>
      <c r="B2131" s="224">
        <v>31006000</v>
      </c>
      <c r="C2131" s="316" t="s">
        <v>3869</v>
      </c>
      <c r="D2131" s="317"/>
      <c r="E2131" s="317"/>
      <c r="F2131" s="317"/>
      <c r="G2131" s="317"/>
      <c r="H2131" s="317"/>
      <c r="I2131" s="317"/>
      <c r="J2131" s="317"/>
      <c r="K2131" s="317"/>
      <c r="L2131" s="317"/>
      <c r="M2131" s="317"/>
      <c r="N2131" s="317"/>
      <c r="O2131" s="317"/>
      <c r="P2131" s="317"/>
      <c r="Q2131" s="318"/>
    </row>
    <row r="2132" spans="1:17" ht="30" x14ac:dyDescent="0.25">
      <c r="A2132" s="206"/>
      <c r="B2132" s="196">
        <v>31006019</v>
      </c>
      <c r="C2132" s="197" t="s">
        <v>1712</v>
      </c>
      <c r="D2132" s="196" t="s">
        <v>3692</v>
      </c>
      <c r="E2132" s="198"/>
      <c r="F2132" s="199">
        <f>IF(D2132 &lt;&gt; "",VLOOKUP(D2132,'Parâmetro - Portes e Uco'!$A$13:$E$54,3,0),"")</f>
        <v>866.25202794687084</v>
      </c>
      <c r="G2132" s="200">
        <v>5</v>
      </c>
      <c r="H2132" s="199">
        <f>VLOOKUP(G2132,'Parâmetro - Portes e Uco'!$B$19:$E$46,4,0)</f>
        <v>1021.47</v>
      </c>
      <c r="I2132" s="196"/>
      <c r="J2132" s="202">
        <v>0</v>
      </c>
      <c r="K2132" s="202"/>
      <c r="L2132" s="203"/>
      <c r="M2132" s="204"/>
      <c r="N2132" s="199"/>
      <c r="O2132" s="201">
        <v>2</v>
      </c>
      <c r="P2132" s="199">
        <f>(F2132*30%)+(F2132*20%)</f>
        <v>433.12601397343542</v>
      </c>
      <c r="Q2132" s="205">
        <f t="shared" ref="Q2132:Q2145" si="152">F2132+H2132+K2132+N2132+P2132</f>
        <v>2320.8480419203061</v>
      </c>
    </row>
    <row r="2133" spans="1:17" ht="30" x14ac:dyDescent="0.25">
      <c r="A2133" s="207" t="s">
        <v>4754</v>
      </c>
      <c r="B2133" s="196">
        <v>31006027</v>
      </c>
      <c r="C2133" s="197" t="s">
        <v>1713</v>
      </c>
      <c r="D2133" s="196" t="s">
        <v>3672</v>
      </c>
      <c r="E2133" s="198"/>
      <c r="F2133" s="199">
        <f>IF(D2133 &lt;&gt; "",VLOOKUP(D2133,'Parâmetro - Portes e Uco'!$A$13:$E$54,3,0),"")</f>
        <v>350.87221280811309</v>
      </c>
      <c r="G2133" s="200">
        <v>3</v>
      </c>
      <c r="H2133" s="199">
        <f>VLOOKUP(G2133,'Parâmetro - Portes e Uco'!$B$19:$E$46,4,0)</f>
        <v>446.65</v>
      </c>
      <c r="I2133" s="196"/>
      <c r="J2133" s="202">
        <v>0</v>
      </c>
      <c r="K2133" s="202"/>
      <c r="L2133" s="203"/>
      <c r="M2133" s="204"/>
      <c r="N2133" s="199"/>
      <c r="O2133" s="201">
        <v>1</v>
      </c>
      <c r="P2133" s="199">
        <f>F2133*30%</f>
        <v>105.26166384243392</v>
      </c>
      <c r="Q2133" s="205">
        <f t="shared" si="152"/>
        <v>902.78387665054697</v>
      </c>
    </row>
    <row r="2134" spans="1:17" ht="30" x14ac:dyDescent="0.25">
      <c r="A2134" s="207" t="s">
        <v>4754</v>
      </c>
      <c r="B2134" s="196">
        <v>31006035</v>
      </c>
      <c r="C2134" s="197" t="s">
        <v>1714</v>
      </c>
      <c r="D2134" s="196" t="s">
        <v>3688</v>
      </c>
      <c r="E2134" s="198"/>
      <c r="F2134" s="199">
        <f>IF(D2134 &lt;&gt; "",VLOOKUP(D2134,'Parâmetro - Portes e Uco'!$A$13:$E$54,3,0),"")</f>
        <v>1024.0627906281875</v>
      </c>
      <c r="G2134" s="200">
        <v>5</v>
      </c>
      <c r="H2134" s="199">
        <f>VLOOKUP(G2134,'Parâmetro - Portes e Uco'!$B$19:$E$46,4,0)</f>
        <v>1021.47</v>
      </c>
      <c r="I2134" s="196"/>
      <c r="J2134" s="202">
        <v>0</v>
      </c>
      <c r="K2134" s="202"/>
      <c r="L2134" s="203"/>
      <c r="M2134" s="204"/>
      <c r="N2134" s="199"/>
      <c r="O2134" s="201">
        <v>2</v>
      </c>
      <c r="P2134" s="199">
        <f>(F2134*30%)+(F2134*20%)</f>
        <v>512.03139531409374</v>
      </c>
      <c r="Q2134" s="205">
        <f t="shared" si="152"/>
        <v>2557.5641859422813</v>
      </c>
    </row>
    <row r="2135" spans="1:17" ht="60" x14ac:dyDescent="0.25">
      <c r="A2135" s="207" t="s">
        <v>4754</v>
      </c>
      <c r="B2135" s="196">
        <v>31006043</v>
      </c>
      <c r="C2135" s="197" t="s">
        <v>1716</v>
      </c>
      <c r="D2135" s="196" t="s">
        <v>3703</v>
      </c>
      <c r="E2135" s="198"/>
      <c r="F2135" s="199">
        <f>IF(D2135 &lt;&gt; "",VLOOKUP(D2135,'Parâmetro - Portes e Uco'!$A$13:$E$54,3,0),"")</f>
        <v>3046.9697611578599</v>
      </c>
      <c r="G2135" s="200">
        <v>6</v>
      </c>
      <c r="H2135" s="199">
        <f>VLOOKUP(G2135,'Parâmetro - Portes e Uco'!$B$19:$E$46,4,0)</f>
        <v>1425.4</v>
      </c>
      <c r="I2135" s="196"/>
      <c r="J2135" s="202">
        <v>0</v>
      </c>
      <c r="K2135" s="202"/>
      <c r="L2135" s="203"/>
      <c r="M2135" s="204"/>
      <c r="N2135" s="199"/>
      <c r="O2135" s="201">
        <v>2</v>
      </c>
      <c r="P2135" s="199">
        <f>(F2135*30%)+(F2135*20%)</f>
        <v>1523.48488057893</v>
      </c>
      <c r="Q2135" s="205">
        <f t="shared" si="152"/>
        <v>5995.8546417367897</v>
      </c>
    </row>
    <row r="2136" spans="1:17" ht="45" x14ac:dyDescent="0.25">
      <c r="A2136" s="207" t="s">
        <v>4754</v>
      </c>
      <c r="B2136" s="196">
        <v>31006051</v>
      </c>
      <c r="C2136" s="197" t="s">
        <v>1717</v>
      </c>
      <c r="D2136" s="196" t="s">
        <v>3701</v>
      </c>
      <c r="E2136" s="198"/>
      <c r="F2136" s="199">
        <f>IF(D2136 &lt;&gt; "",VLOOKUP(D2136,'Parâmetro - Portes e Uco'!$A$13:$E$54,3,0),"")</f>
        <v>1848.3277432146042</v>
      </c>
      <c r="G2136" s="200">
        <v>5</v>
      </c>
      <c r="H2136" s="199">
        <f>VLOOKUP(G2136,'Parâmetro - Portes e Uco'!$B$19:$E$46,4,0)</f>
        <v>1021.47</v>
      </c>
      <c r="I2136" s="196"/>
      <c r="J2136" s="202">
        <v>0</v>
      </c>
      <c r="K2136" s="202"/>
      <c r="L2136" s="203"/>
      <c r="M2136" s="204"/>
      <c r="N2136" s="199"/>
      <c r="O2136" s="201">
        <v>2</v>
      </c>
      <c r="P2136" s="199">
        <f>(F2136*30%)+(F2136*20%)</f>
        <v>924.1638716073021</v>
      </c>
      <c r="Q2136" s="205">
        <f t="shared" si="152"/>
        <v>3793.9616148219066</v>
      </c>
    </row>
    <row r="2137" spans="1:17" ht="30" x14ac:dyDescent="0.25">
      <c r="A2137" s="207" t="s">
        <v>4754</v>
      </c>
      <c r="B2137" s="196">
        <v>31006060</v>
      </c>
      <c r="C2137" s="197" t="s">
        <v>1718</v>
      </c>
      <c r="D2137" s="196" t="s">
        <v>3693</v>
      </c>
      <c r="E2137" s="198"/>
      <c r="F2137" s="199">
        <f>IF(D2137 &lt;&gt; "",VLOOKUP(D2137,'Parâmetro - Portes e Uco'!$A$13:$E$54,3,0),"")</f>
        <v>1435.3515705876223</v>
      </c>
      <c r="G2137" s="200">
        <v>5</v>
      </c>
      <c r="H2137" s="199">
        <f>VLOOKUP(G2137,'Parâmetro - Portes e Uco'!$B$19:$E$46,4,0)</f>
        <v>1021.47</v>
      </c>
      <c r="I2137" s="196"/>
      <c r="J2137" s="202">
        <v>0</v>
      </c>
      <c r="K2137" s="202"/>
      <c r="L2137" s="203"/>
      <c r="M2137" s="204"/>
      <c r="N2137" s="199"/>
      <c r="O2137" s="201">
        <v>2</v>
      </c>
      <c r="P2137" s="199">
        <f>(F2137*30%)+(F2137*20%)</f>
        <v>717.67578529381115</v>
      </c>
      <c r="Q2137" s="205">
        <f t="shared" si="152"/>
        <v>3174.4973558814336</v>
      </c>
    </row>
    <row r="2138" spans="1:17" ht="45" x14ac:dyDescent="0.25">
      <c r="A2138" s="207" t="s">
        <v>4754</v>
      </c>
      <c r="B2138" s="196">
        <v>31006078</v>
      </c>
      <c r="C2138" s="197" t="s">
        <v>1719</v>
      </c>
      <c r="D2138" s="196" t="s">
        <v>3704</v>
      </c>
      <c r="E2138" s="198"/>
      <c r="F2138" s="199">
        <f>IF(D2138 &lt;&gt; "",VLOOKUP(D2138,'Parâmetro - Portes e Uco'!$A$13:$E$54,3,0),"")</f>
        <v>2101.818943247938</v>
      </c>
      <c r="G2138" s="200">
        <v>7</v>
      </c>
      <c r="H2138" s="199">
        <f>VLOOKUP(G2138,'Parâmetro - Portes e Uco'!$B$19:$E$46,4,0)</f>
        <v>2028.04</v>
      </c>
      <c r="I2138" s="196"/>
      <c r="J2138" s="202">
        <v>0</v>
      </c>
      <c r="K2138" s="202"/>
      <c r="L2138" s="203"/>
      <c r="M2138" s="204"/>
      <c r="N2138" s="199"/>
      <c r="O2138" s="201">
        <v>3</v>
      </c>
      <c r="P2138" s="223">
        <f>(F2138*30%)+(F2138*20%)+(F2138*20%)</f>
        <v>1471.2732602735566</v>
      </c>
      <c r="Q2138" s="205">
        <f t="shared" si="152"/>
        <v>5601.1322035214953</v>
      </c>
    </row>
    <row r="2139" spans="1:17" x14ac:dyDescent="0.25">
      <c r="A2139" s="207" t="s">
        <v>4754</v>
      </c>
      <c r="B2139" s="196">
        <v>31006086</v>
      </c>
      <c r="C2139" s="197" t="s">
        <v>1720</v>
      </c>
      <c r="D2139" s="196" t="s">
        <v>3688</v>
      </c>
      <c r="E2139" s="198"/>
      <c r="F2139" s="199">
        <f>IF(D2139 &lt;&gt; "",VLOOKUP(D2139,'Parâmetro - Portes e Uco'!$A$13:$E$54,3,0),"")</f>
        <v>1024.0627906281875</v>
      </c>
      <c r="G2139" s="200">
        <v>4</v>
      </c>
      <c r="H2139" s="199">
        <f>VLOOKUP(G2139,'Parâmetro - Portes e Uco'!$B$19:$E$46,4,0)</f>
        <v>660.37</v>
      </c>
      <c r="I2139" s="196"/>
      <c r="J2139" s="202">
        <v>0</v>
      </c>
      <c r="K2139" s="202"/>
      <c r="L2139" s="203"/>
      <c r="M2139" s="204"/>
      <c r="N2139" s="199"/>
      <c r="O2139" s="201">
        <v>3</v>
      </c>
      <c r="P2139" s="223">
        <f>(F2139*30%)+(F2139*20%)+(F2139*20%)</f>
        <v>716.84395343973119</v>
      </c>
      <c r="Q2139" s="205">
        <f t="shared" si="152"/>
        <v>2401.2767440679186</v>
      </c>
    </row>
    <row r="2140" spans="1:17" x14ac:dyDescent="0.25">
      <c r="A2140" s="207" t="s">
        <v>4754</v>
      </c>
      <c r="B2140" s="196">
        <v>31006094</v>
      </c>
      <c r="C2140" s="197" t="s">
        <v>1721</v>
      </c>
      <c r="D2140" s="196" t="s">
        <v>3692</v>
      </c>
      <c r="E2140" s="198"/>
      <c r="F2140" s="199">
        <f>IF(D2140 &lt;&gt; "",VLOOKUP(D2140,'Parâmetro - Portes e Uco'!$A$13:$E$54,3,0),"")</f>
        <v>866.25202794687084</v>
      </c>
      <c r="G2140" s="200">
        <v>4</v>
      </c>
      <c r="H2140" s="199">
        <f>VLOOKUP(G2140,'Parâmetro - Portes e Uco'!$B$19:$E$46,4,0)</f>
        <v>660.37</v>
      </c>
      <c r="I2140" s="196"/>
      <c r="J2140" s="202">
        <v>0</v>
      </c>
      <c r="K2140" s="202"/>
      <c r="L2140" s="203"/>
      <c r="M2140" s="204"/>
      <c r="N2140" s="199"/>
      <c r="O2140" s="201">
        <v>2</v>
      </c>
      <c r="P2140" s="199">
        <f t="shared" ref="P2140:P2145" si="153">(F2140*30%)+(F2140*20%)</f>
        <v>433.12601397343542</v>
      </c>
      <c r="Q2140" s="205">
        <f t="shared" si="152"/>
        <v>1959.7480419203062</v>
      </c>
    </row>
    <row r="2141" spans="1:17" ht="45" x14ac:dyDescent="0.25">
      <c r="A2141" s="207" t="s">
        <v>4754</v>
      </c>
      <c r="B2141" s="196">
        <v>31006108</v>
      </c>
      <c r="C2141" s="197" t="s">
        <v>1722</v>
      </c>
      <c r="D2141" s="196" t="s">
        <v>3683</v>
      </c>
      <c r="E2141" s="198"/>
      <c r="F2141" s="199">
        <f>IF(D2141 &lt;&gt; "",VLOOKUP(D2141,'Parâmetro - Portes e Uco'!$A$13:$E$54,3,0),"")</f>
        <v>908.21273779689443</v>
      </c>
      <c r="G2141" s="200">
        <v>3</v>
      </c>
      <c r="H2141" s="199">
        <f>VLOOKUP(G2141,'Parâmetro - Portes e Uco'!$B$19:$E$46,4,0)</f>
        <v>446.65</v>
      </c>
      <c r="I2141" s="196"/>
      <c r="J2141" s="202">
        <v>0</v>
      </c>
      <c r="K2141" s="202"/>
      <c r="L2141" s="203"/>
      <c r="M2141" s="204"/>
      <c r="N2141" s="199"/>
      <c r="O2141" s="201">
        <v>2</v>
      </c>
      <c r="P2141" s="199">
        <f t="shared" si="153"/>
        <v>454.10636889844722</v>
      </c>
      <c r="Q2141" s="205">
        <f t="shared" si="152"/>
        <v>1808.9691066953417</v>
      </c>
    </row>
    <row r="2142" spans="1:17" ht="45" x14ac:dyDescent="0.25">
      <c r="A2142" s="207" t="s">
        <v>4754</v>
      </c>
      <c r="B2142" s="196">
        <v>31006116</v>
      </c>
      <c r="C2142" s="197" t="s">
        <v>1724</v>
      </c>
      <c r="D2142" s="196" t="s">
        <v>3688</v>
      </c>
      <c r="E2142" s="198"/>
      <c r="F2142" s="199">
        <f>IF(D2142 &lt;&gt; "",VLOOKUP(D2142,'Parâmetro - Portes e Uco'!$A$13:$E$54,3,0),"")</f>
        <v>1024.0627906281875</v>
      </c>
      <c r="G2142" s="200">
        <v>4</v>
      </c>
      <c r="H2142" s="199">
        <f>VLOOKUP(G2142,'Parâmetro - Portes e Uco'!$B$19:$E$46,4,0)</f>
        <v>660.37</v>
      </c>
      <c r="I2142" s="196"/>
      <c r="J2142" s="202">
        <v>0</v>
      </c>
      <c r="K2142" s="202"/>
      <c r="L2142" s="203"/>
      <c r="M2142" s="204"/>
      <c r="N2142" s="199"/>
      <c r="O2142" s="201">
        <v>2</v>
      </c>
      <c r="P2142" s="199">
        <f t="shared" si="153"/>
        <v>512.03139531409374</v>
      </c>
      <c r="Q2142" s="205">
        <f t="shared" si="152"/>
        <v>2196.4641859422809</v>
      </c>
    </row>
    <row r="2143" spans="1:17" ht="45" x14ac:dyDescent="0.25">
      <c r="A2143" s="207" t="s">
        <v>4754</v>
      </c>
      <c r="B2143" s="196">
        <v>31006167</v>
      </c>
      <c r="C2143" s="197" t="s">
        <v>1715</v>
      </c>
      <c r="D2143" s="196" t="s">
        <v>3693</v>
      </c>
      <c r="E2143" s="198"/>
      <c r="F2143" s="199">
        <f>IF(D2143 &lt;&gt; "",VLOOKUP(D2143,'Parâmetro - Portes e Uco'!$A$13:$E$54,3,0),"")</f>
        <v>1435.3515705876223</v>
      </c>
      <c r="G2143" s="200">
        <v>6</v>
      </c>
      <c r="H2143" s="199">
        <f>VLOOKUP(G2143,'Parâmetro - Portes e Uco'!$B$19:$E$46,4,0)</f>
        <v>1425.4</v>
      </c>
      <c r="I2143" s="196"/>
      <c r="J2143" s="202">
        <v>0</v>
      </c>
      <c r="K2143" s="202"/>
      <c r="L2143" s="203"/>
      <c r="M2143" s="204"/>
      <c r="N2143" s="199"/>
      <c r="O2143" s="201">
        <v>2</v>
      </c>
      <c r="P2143" s="199">
        <f t="shared" si="153"/>
        <v>717.67578529381115</v>
      </c>
      <c r="Q2143" s="205">
        <f t="shared" si="152"/>
        <v>3578.4273558814334</v>
      </c>
    </row>
    <row r="2144" spans="1:17" ht="45" x14ac:dyDescent="0.25">
      <c r="A2144" s="207" t="s">
        <v>4754</v>
      </c>
      <c r="B2144" s="196">
        <v>31006175</v>
      </c>
      <c r="C2144" s="197" t="s">
        <v>1723</v>
      </c>
      <c r="D2144" s="196" t="s">
        <v>3694</v>
      </c>
      <c r="E2144" s="198"/>
      <c r="F2144" s="199">
        <f>IF(D2144 &lt;&gt; "",VLOOKUP(D2144,'Parâmetro - Portes e Uco'!$A$13:$E$54,3,0),"")</f>
        <v>1324.5505130037554</v>
      </c>
      <c r="G2144" s="200">
        <v>5</v>
      </c>
      <c r="H2144" s="199">
        <f>VLOOKUP(G2144,'Parâmetro - Portes e Uco'!$B$19:$E$46,4,0)</f>
        <v>1021.47</v>
      </c>
      <c r="I2144" s="196"/>
      <c r="J2144" s="202">
        <v>0</v>
      </c>
      <c r="K2144" s="202"/>
      <c r="L2144" s="203"/>
      <c r="M2144" s="204"/>
      <c r="N2144" s="199"/>
      <c r="O2144" s="201">
        <v>2</v>
      </c>
      <c r="P2144" s="199">
        <f t="shared" si="153"/>
        <v>662.27525650187772</v>
      </c>
      <c r="Q2144" s="205">
        <f t="shared" si="152"/>
        <v>3008.2957695056334</v>
      </c>
    </row>
    <row r="2145" spans="1:17" ht="45" x14ac:dyDescent="0.25">
      <c r="A2145" s="207" t="s">
        <v>4754</v>
      </c>
      <c r="B2145" s="196">
        <v>31006183</v>
      </c>
      <c r="C2145" s="197" t="s">
        <v>1725</v>
      </c>
      <c r="D2145" s="196" t="s">
        <v>3697</v>
      </c>
      <c r="E2145" s="198"/>
      <c r="F2145" s="199">
        <f>IF(D2145 &lt;&gt; "",VLOOKUP(D2145,'Parâmetro - Portes e Uco'!$A$13:$E$54,3,0),"")</f>
        <v>1593.1491505137235</v>
      </c>
      <c r="G2145" s="200">
        <v>5</v>
      </c>
      <c r="H2145" s="199">
        <f>VLOOKUP(G2145,'Parâmetro - Portes e Uco'!$B$19:$E$46,4,0)</f>
        <v>1021.47</v>
      </c>
      <c r="I2145" s="196"/>
      <c r="J2145" s="202">
        <v>0</v>
      </c>
      <c r="K2145" s="202"/>
      <c r="L2145" s="203"/>
      <c r="M2145" s="204"/>
      <c r="N2145" s="199"/>
      <c r="O2145" s="201">
        <v>2</v>
      </c>
      <c r="P2145" s="199">
        <f t="shared" si="153"/>
        <v>796.57457525686175</v>
      </c>
      <c r="Q2145" s="205">
        <f t="shared" si="152"/>
        <v>3411.1937257705854</v>
      </c>
    </row>
    <row r="2146" spans="1:17" x14ac:dyDescent="0.25">
      <c r="A2146" s="207" t="s">
        <v>4754</v>
      </c>
      <c r="B2146" s="224">
        <v>31007007</v>
      </c>
      <c r="C2146" s="316" t="s">
        <v>3870</v>
      </c>
      <c r="D2146" s="317"/>
      <c r="E2146" s="317"/>
      <c r="F2146" s="317"/>
      <c r="G2146" s="317"/>
      <c r="H2146" s="317"/>
      <c r="I2146" s="317"/>
      <c r="J2146" s="317"/>
      <c r="K2146" s="317"/>
      <c r="L2146" s="317"/>
      <c r="M2146" s="317"/>
      <c r="N2146" s="317"/>
      <c r="O2146" s="317"/>
      <c r="P2146" s="317"/>
      <c r="Q2146" s="318"/>
    </row>
    <row r="2147" spans="1:17" x14ac:dyDescent="0.25">
      <c r="A2147" s="206"/>
      <c r="B2147" s="196">
        <v>31007015</v>
      </c>
      <c r="C2147" s="197" t="s">
        <v>1726</v>
      </c>
      <c r="D2147" s="196" t="s">
        <v>3672</v>
      </c>
      <c r="E2147" s="198"/>
      <c r="F2147" s="199">
        <f>IF(D2147 &lt;&gt; "",VLOOKUP(D2147,'Parâmetro - Portes e Uco'!$A$13:$E$54,3,0),"")</f>
        <v>350.87221280811309</v>
      </c>
      <c r="G2147" s="200">
        <v>2</v>
      </c>
      <c r="H2147" s="199">
        <f>VLOOKUP(G2147,'Parâmetro - Portes e Uco'!$B$19:$E$46,4,0)</f>
        <v>303.45</v>
      </c>
      <c r="I2147" s="196"/>
      <c r="J2147" s="202">
        <v>0</v>
      </c>
      <c r="K2147" s="202"/>
      <c r="L2147" s="203"/>
      <c r="M2147" s="204"/>
      <c r="N2147" s="199"/>
      <c r="O2147" s="201">
        <v>2</v>
      </c>
      <c r="P2147" s="199">
        <f t="shared" ref="P2147:P2152" si="154">(F2147*30%)+(F2147*20%)</f>
        <v>175.43610640405655</v>
      </c>
      <c r="Q2147" s="205">
        <f t="shared" ref="Q2147:Q2152" si="155">F2147+H2147+K2147+N2147+P2147</f>
        <v>829.75831921216968</v>
      </c>
    </row>
    <row r="2148" spans="1:17" x14ac:dyDescent="0.25">
      <c r="A2148" s="207" t="s">
        <v>4754</v>
      </c>
      <c r="B2148" s="196">
        <v>31007023</v>
      </c>
      <c r="C2148" s="197" t="s">
        <v>1727</v>
      </c>
      <c r="D2148" s="196" t="s">
        <v>3693</v>
      </c>
      <c r="E2148" s="198"/>
      <c r="F2148" s="199">
        <f>IF(D2148 &lt;&gt; "",VLOOKUP(D2148,'Parâmetro - Portes e Uco'!$A$13:$E$54,3,0),"")</f>
        <v>1435.3515705876223</v>
      </c>
      <c r="G2148" s="200">
        <v>4</v>
      </c>
      <c r="H2148" s="199">
        <f>VLOOKUP(G2148,'Parâmetro - Portes e Uco'!$B$19:$E$46,4,0)</f>
        <v>660.37</v>
      </c>
      <c r="I2148" s="196"/>
      <c r="J2148" s="202">
        <v>0</v>
      </c>
      <c r="K2148" s="202"/>
      <c r="L2148" s="203"/>
      <c r="M2148" s="204"/>
      <c r="N2148" s="199"/>
      <c r="O2148" s="201">
        <v>2</v>
      </c>
      <c r="P2148" s="199">
        <f t="shared" si="154"/>
        <v>717.67578529381115</v>
      </c>
      <c r="Q2148" s="205">
        <f t="shared" si="155"/>
        <v>2813.3973558814337</v>
      </c>
    </row>
    <row r="2149" spans="1:17" x14ac:dyDescent="0.25">
      <c r="A2149" s="207" t="s">
        <v>4754</v>
      </c>
      <c r="B2149" s="196">
        <v>31007031</v>
      </c>
      <c r="C2149" s="197" t="s">
        <v>1729</v>
      </c>
      <c r="D2149" s="196" t="s">
        <v>3683</v>
      </c>
      <c r="E2149" s="198"/>
      <c r="F2149" s="199">
        <f>IF(D2149 &lt;&gt; "",VLOOKUP(D2149,'Parâmetro - Portes e Uco'!$A$13:$E$54,3,0),"")</f>
        <v>908.21273779689443</v>
      </c>
      <c r="G2149" s="200">
        <v>4</v>
      </c>
      <c r="H2149" s="199">
        <f>VLOOKUP(G2149,'Parâmetro - Portes e Uco'!$B$19:$E$46,4,0)</f>
        <v>660.37</v>
      </c>
      <c r="I2149" s="196"/>
      <c r="J2149" s="202">
        <v>0</v>
      </c>
      <c r="K2149" s="202"/>
      <c r="L2149" s="203"/>
      <c r="M2149" s="204"/>
      <c r="N2149" s="199"/>
      <c r="O2149" s="201">
        <v>2</v>
      </c>
      <c r="P2149" s="199">
        <f t="shared" si="154"/>
        <v>454.10636889844722</v>
      </c>
      <c r="Q2149" s="205">
        <f t="shared" si="155"/>
        <v>2022.6891066953417</v>
      </c>
    </row>
    <row r="2150" spans="1:17" x14ac:dyDescent="0.25">
      <c r="A2150" s="207" t="s">
        <v>4754</v>
      </c>
      <c r="B2150" s="196">
        <v>31007040</v>
      </c>
      <c r="C2150" s="197" t="s">
        <v>1731</v>
      </c>
      <c r="D2150" s="196" t="s">
        <v>3699</v>
      </c>
      <c r="E2150" s="198"/>
      <c r="F2150" s="199">
        <f>IF(D2150 &lt;&gt; "",VLOOKUP(D2150,'Parâmetro - Portes e Uco'!$A$13:$E$54,3,0),"")</f>
        <v>678.22639031228584</v>
      </c>
      <c r="G2150" s="200">
        <v>4</v>
      </c>
      <c r="H2150" s="199">
        <f>VLOOKUP(G2150,'Parâmetro - Portes e Uco'!$B$19:$E$46,4,0)</f>
        <v>660.37</v>
      </c>
      <c r="I2150" s="196"/>
      <c r="J2150" s="202">
        <v>0</v>
      </c>
      <c r="K2150" s="202"/>
      <c r="L2150" s="203"/>
      <c r="M2150" s="204"/>
      <c r="N2150" s="199"/>
      <c r="O2150" s="201">
        <v>2</v>
      </c>
      <c r="P2150" s="199">
        <f t="shared" si="154"/>
        <v>339.11319515614292</v>
      </c>
      <c r="Q2150" s="205">
        <f t="shared" si="155"/>
        <v>1677.7095854684287</v>
      </c>
    </row>
    <row r="2151" spans="1:17" ht="30" x14ac:dyDescent="0.25">
      <c r="A2151" s="207" t="s">
        <v>4754</v>
      </c>
      <c r="B2151" s="196">
        <v>31007058</v>
      </c>
      <c r="C2151" s="197" t="s">
        <v>1728</v>
      </c>
      <c r="D2151" s="196" t="s">
        <v>3704</v>
      </c>
      <c r="E2151" s="198"/>
      <c r="F2151" s="199">
        <f>IF(D2151 &lt;&gt; "",VLOOKUP(D2151,'Parâmetro - Portes e Uco'!$A$13:$E$54,3,0),"")</f>
        <v>2101.818943247938</v>
      </c>
      <c r="G2151" s="200">
        <v>5</v>
      </c>
      <c r="H2151" s="199">
        <f>VLOOKUP(G2151,'Parâmetro - Portes e Uco'!$B$19:$E$46,4,0)</f>
        <v>1021.47</v>
      </c>
      <c r="I2151" s="196"/>
      <c r="J2151" s="202">
        <v>0</v>
      </c>
      <c r="K2151" s="202"/>
      <c r="L2151" s="203"/>
      <c r="M2151" s="204"/>
      <c r="N2151" s="199"/>
      <c r="O2151" s="201">
        <v>2</v>
      </c>
      <c r="P2151" s="199">
        <f t="shared" si="154"/>
        <v>1050.909471623969</v>
      </c>
      <c r="Q2151" s="205">
        <f t="shared" si="155"/>
        <v>4174.1984148719066</v>
      </c>
    </row>
    <row r="2152" spans="1:17" ht="30" x14ac:dyDescent="0.25">
      <c r="A2152" s="207" t="s">
        <v>4754</v>
      </c>
      <c r="B2152" s="196">
        <v>31007066</v>
      </c>
      <c r="C2152" s="197" t="s">
        <v>1730</v>
      </c>
      <c r="D2152" s="196" t="s">
        <v>3694</v>
      </c>
      <c r="E2152" s="198"/>
      <c r="F2152" s="199">
        <f>IF(D2152 &lt;&gt; "",VLOOKUP(D2152,'Parâmetro - Portes e Uco'!$A$13:$E$54,3,0),"")</f>
        <v>1324.5505130037554</v>
      </c>
      <c r="G2152" s="200">
        <v>5</v>
      </c>
      <c r="H2152" s="199">
        <f>VLOOKUP(G2152,'Parâmetro - Portes e Uco'!$B$19:$E$46,4,0)</f>
        <v>1021.47</v>
      </c>
      <c r="I2152" s="196"/>
      <c r="J2152" s="202">
        <v>0</v>
      </c>
      <c r="K2152" s="202"/>
      <c r="L2152" s="203"/>
      <c r="M2152" s="204"/>
      <c r="N2152" s="199"/>
      <c r="O2152" s="201">
        <v>2</v>
      </c>
      <c r="P2152" s="199">
        <f t="shared" si="154"/>
        <v>662.27525650187772</v>
      </c>
      <c r="Q2152" s="205">
        <f t="shared" si="155"/>
        <v>3008.2957695056334</v>
      </c>
    </row>
    <row r="2153" spans="1:17" x14ac:dyDescent="0.25">
      <c r="A2153" s="207" t="s">
        <v>4754</v>
      </c>
      <c r="B2153" s="224">
        <v>31008003</v>
      </c>
      <c r="C2153" s="316" t="s">
        <v>3871</v>
      </c>
      <c r="D2153" s="317"/>
      <c r="E2153" s="317"/>
      <c r="F2153" s="317"/>
      <c r="G2153" s="317"/>
      <c r="H2153" s="317"/>
      <c r="I2153" s="317"/>
      <c r="J2153" s="317"/>
      <c r="K2153" s="317"/>
      <c r="L2153" s="317"/>
      <c r="M2153" s="317"/>
      <c r="N2153" s="317"/>
      <c r="O2153" s="317"/>
      <c r="P2153" s="317"/>
      <c r="Q2153" s="318"/>
    </row>
    <row r="2154" spans="1:17" ht="45" x14ac:dyDescent="0.25">
      <c r="A2154" s="206"/>
      <c r="B2154" s="196">
        <v>31008011</v>
      </c>
      <c r="C2154" s="197" t="s">
        <v>1734</v>
      </c>
      <c r="D2154" s="196" t="s">
        <v>3680</v>
      </c>
      <c r="E2154" s="198"/>
      <c r="F2154" s="199">
        <f>IF(D2154 &lt;&gt; "",VLOOKUP(D2154,'Parâmetro - Portes e Uco'!$A$13:$E$54,3,0),"")</f>
        <v>310.58571287042162</v>
      </c>
      <c r="G2154" s="200"/>
      <c r="H2154" s="201"/>
      <c r="I2154" s="196"/>
      <c r="J2154" s="202">
        <v>0</v>
      </c>
      <c r="K2154" s="202"/>
      <c r="L2154" s="203"/>
      <c r="M2154" s="204"/>
      <c r="N2154" s="199"/>
      <c r="O2154" s="201">
        <v>0</v>
      </c>
      <c r="P2154" s="201"/>
      <c r="Q2154" s="205">
        <f t="shared" ref="Q2154:Q2160" si="156">F2154+H2154+K2154+N2154+P2154</f>
        <v>310.58571287042162</v>
      </c>
    </row>
    <row r="2155" spans="1:17" ht="60" x14ac:dyDescent="0.25">
      <c r="A2155" s="207" t="s">
        <v>4754</v>
      </c>
      <c r="B2155" s="196">
        <v>31008020</v>
      </c>
      <c r="C2155" s="197" t="s">
        <v>1732</v>
      </c>
      <c r="D2155" s="196" t="s">
        <v>3686</v>
      </c>
      <c r="E2155" s="198"/>
      <c r="F2155" s="199">
        <f>IF(D2155 &lt;&gt; "",VLOOKUP(D2155,'Parâmetro - Portes e Uco'!$A$13:$E$54,3,0),"")</f>
        <v>471.73171262118711</v>
      </c>
      <c r="G2155" s="200"/>
      <c r="H2155" s="201"/>
      <c r="I2155" s="196"/>
      <c r="J2155" s="202">
        <v>0</v>
      </c>
      <c r="K2155" s="202"/>
      <c r="L2155" s="203"/>
      <c r="M2155" s="204"/>
      <c r="N2155" s="199"/>
      <c r="O2155" s="201">
        <v>0</v>
      </c>
      <c r="P2155" s="201"/>
      <c r="Q2155" s="205">
        <f t="shared" si="156"/>
        <v>471.73171262118711</v>
      </c>
    </row>
    <row r="2156" spans="1:17" ht="45" x14ac:dyDescent="0.25">
      <c r="A2156" s="207" t="s">
        <v>4754</v>
      </c>
      <c r="B2156" s="196">
        <v>31008038</v>
      </c>
      <c r="C2156" s="197" t="s">
        <v>1733</v>
      </c>
      <c r="D2156" s="196" t="s">
        <v>3694</v>
      </c>
      <c r="E2156" s="198"/>
      <c r="F2156" s="199">
        <f>IF(D2156 &lt;&gt; "",VLOOKUP(D2156,'Parâmetro - Portes e Uco'!$A$13:$E$54,3,0),"")</f>
        <v>1324.5505130037554</v>
      </c>
      <c r="G2156" s="200"/>
      <c r="H2156" s="201"/>
      <c r="I2156" s="196"/>
      <c r="J2156" s="202">
        <v>0</v>
      </c>
      <c r="K2156" s="202"/>
      <c r="L2156" s="203"/>
      <c r="M2156" s="204"/>
      <c r="N2156" s="199"/>
      <c r="O2156" s="201">
        <v>0</v>
      </c>
      <c r="P2156" s="201"/>
      <c r="Q2156" s="205">
        <f t="shared" si="156"/>
        <v>1324.5505130037554</v>
      </c>
    </row>
    <row r="2157" spans="1:17" x14ac:dyDescent="0.25">
      <c r="A2157" s="207" t="s">
        <v>4754</v>
      </c>
      <c r="B2157" s="196">
        <v>31008054</v>
      </c>
      <c r="C2157" s="197" t="s">
        <v>1735</v>
      </c>
      <c r="D2157" s="196" t="s">
        <v>3671</v>
      </c>
      <c r="E2157" s="198"/>
      <c r="F2157" s="199">
        <f>IF(D2157 &lt;&gt; "",VLOOKUP(D2157,'Parâmetro - Portes e Uco'!$A$13:$E$54,3,0),"")</f>
        <v>407.94036013477069</v>
      </c>
      <c r="G2157" s="200">
        <v>3</v>
      </c>
      <c r="H2157" s="199">
        <f>VLOOKUP(G2157,'Parâmetro - Portes e Uco'!$B$19:$E$46,4,0)</f>
        <v>446.65</v>
      </c>
      <c r="I2157" s="196"/>
      <c r="J2157" s="202">
        <v>0</v>
      </c>
      <c r="K2157" s="202"/>
      <c r="L2157" s="203"/>
      <c r="M2157" s="204"/>
      <c r="N2157" s="199"/>
      <c r="O2157" s="201">
        <v>2</v>
      </c>
      <c r="P2157" s="199">
        <f>(F2157*30%)+(F2157*20%)</f>
        <v>203.97018006738534</v>
      </c>
      <c r="Q2157" s="205">
        <f t="shared" si="156"/>
        <v>1058.5605402021561</v>
      </c>
    </row>
    <row r="2158" spans="1:17" ht="30" x14ac:dyDescent="0.25">
      <c r="A2158" s="207" t="s">
        <v>4754</v>
      </c>
      <c r="B2158" s="196">
        <v>31008062</v>
      </c>
      <c r="C2158" s="197" t="s">
        <v>1736</v>
      </c>
      <c r="D2158" s="196" t="s">
        <v>3670</v>
      </c>
      <c r="E2158" s="198"/>
      <c r="F2158" s="199">
        <f>IF(D2158 &lt;&gt; "",VLOOKUP(D2158,'Parâmetro - Portes e Uco'!$A$13:$E$54,3,0),"")</f>
        <v>238.38376255669928</v>
      </c>
      <c r="G2158" s="200">
        <v>2</v>
      </c>
      <c r="H2158" s="199">
        <f>VLOOKUP(G2158,'Parâmetro - Portes e Uco'!$B$19:$E$46,4,0)</f>
        <v>303.45</v>
      </c>
      <c r="I2158" s="196"/>
      <c r="J2158" s="202">
        <v>0</v>
      </c>
      <c r="K2158" s="202"/>
      <c r="L2158" s="203"/>
      <c r="M2158" s="204"/>
      <c r="N2158" s="199"/>
      <c r="O2158" s="201">
        <v>0</v>
      </c>
      <c r="P2158" s="201"/>
      <c r="Q2158" s="205">
        <f t="shared" si="156"/>
        <v>541.8337625566993</v>
      </c>
    </row>
    <row r="2159" spans="1:17" ht="30" x14ac:dyDescent="0.25">
      <c r="A2159" s="207" t="s">
        <v>4754</v>
      </c>
      <c r="B2159" s="196">
        <v>31008070</v>
      </c>
      <c r="C2159" s="197" t="s">
        <v>1737</v>
      </c>
      <c r="D2159" s="196" t="s">
        <v>3680</v>
      </c>
      <c r="E2159" s="198"/>
      <c r="F2159" s="199">
        <f>IF(D2159 &lt;&gt; "",VLOOKUP(D2159,'Parâmetro - Portes e Uco'!$A$13:$E$54,3,0),"")</f>
        <v>310.58571287042162</v>
      </c>
      <c r="G2159" s="200">
        <v>2</v>
      </c>
      <c r="H2159" s="199">
        <f>VLOOKUP(G2159,'Parâmetro - Portes e Uco'!$B$19:$E$46,4,0)</f>
        <v>303.45</v>
      </c>
      <c r="I2159" s="196"/>
      <c r="J2159" s="202">
        <v>0</v>
      </c>
      <c r="K2159" s="202"/>
      <c r="L2159" s="203"/>
      <c r="M2159" s="204"/>
      <c r="N2159" s="199"/>
      <c r="O2159" s="201">
        <v>0</v>
      </c>
      <c r="P2159" s="201"/>
      <c r="Q2159" s="205">
        <f t="shared" si="156"/>
        <v>614.03571287042155</v>
      </c>
    </row>
    <row r="2160" spans="1:17" ht="30" x14ac:dyDescent="0.25">
      <c r="A2160" s="207" t="s">
        <v>4754</v>
      </c>
      <c r="B2160" s="196">
        <v>31008097</v>
      </c>
      <c r="C2160" s="197" t="s">
        <v>1738</v>
      </c>
      <c r="D2160" s="196" t="s">
        <v>3680</v>
      </c>
      <c r="E2160" s="198"/>
      <c r="F2160" s="199">
        <f>IF(D2160 &lt;&gt; "",VLOOKUP(D2160,'Parâmetro - Portes e Uco'!$A$13:$E$54,3,0),"")</f>
        <v>310.58571287042162</v>
      </c>
      <c r="G2160" s="200">
        <v>2</v>
      </c>
      <c r="H2160" s="199">
        <f>VLOOKUP(G2160,'Parâmetro - Portes e Uco'!$B$19:$E$46,4,0)</f>
        <v>303.45</v>
      </c>
      <c r="I2160" s="196"/>
      <c r="J2160" s="202">
        <v>0</v>
      </c>
      <c r="K2160" s="202"/>
      <c r="L2160" s="203"/>
      <c r="M2160" s="204"/>
      <c r="N2160" s="199"/>
      <c r="O2160" s="201">
        <v>0</v>
      </c>
      <c r="P2160" s="201"/>
      <c r="Q2160" s="205">
        <f t="shared" si="156"/>
        <v>614.03571287042155</v>
      </c>
    </row>
    <row r="2161" spans="1:17" ht="15" customHeight="1" x14ac:dyDescent="0.25">
      <c r="A2161" s="207" t="s">
        <v>4754</v>
      </c>
      <c r="B2161" s="224">
        <v>31009000</v>
      </c>
      <c r="C2161" s="316" t="s">
        <v>3872</v>
      </c>
      <c r="D2161" s="317"/>
      <c r="E2161" s="317"/>
      <c r="F2161" s="317"/>
      <c r="G2161" s="317"/>
      <c r="H2161" s="317"/>
      <c r="I2161" s="317"/>
      <c r="J2161" s="317"/>
      <c r="K2161" s="317"/>
      <c r="L2161" s="317"/>
      <c r="M2161" s="317"/>
      <c r="N2161" s="317"/>
      <c r="O2161" s="317"/>
      <c r="P2161" s="317"/>
      <c r="Q2161" s="318"/>
    </row>
    <row r="2162" spans="1:17" ht="30" x14ac:dyDescent="0.25">
      <c r="A2162" s="206"/>
      <c r="B2162" s="196">
        <v>31009018</v>
      </c>
      <c r="C2162" s="197" t="s">
        <v>1739</v>
      </c>
      <c r="D2162" s="196" t="s">
        <v>3667</v>
      </c>
      <c r="E2162" s="198"/>
      <c r="F2162" s="199">
        <f>IF(D2162 &lt;&gt; "",VLOOKUP(D2162,'Parâmetro - Portes e Uco'!$A$13:$E$54,3,0),"")</f>
        <v>100.71624984422843</v>
      </c>
      <c r="G2162" s="200">
        <v>2</v>
      </c>
      <c r="H2162" s="199">
        <f>VLOOKUP(G2162,'Parâmetro - Portes e Uco'!$B$19:$E$46,4,0)</f>
        <v>303.45</v>
      </c>
      <c r="I2162" s="196"/>
      <c r="J2162" s="202">
        <v>0</v>
      </c>
      <c r="K2162" s="202"/>
      <c r="L2162" s="203"/>
      <c r="M2162" s="204"/>
      <c r="N2162" s="199"/>
      <c r="O2162" s="201">
        <v>1</v>
      </c>
      <c r="P2162" s="199">
        <f>F2162*30%</f>
        <v>30.214874953268527</v>
      </c>
      <c r="Q2162" s="205">
        <f t="shared" ref="Q2162:Q2193" si="157">F2162+H2162+K2162+N2162+P2162</f>
        <v>434.38112479749697</v>
      </c>
    </row>
    <row r="2163" spans="1:17" ht="30" x14ac:dyDescent="0.25">
      <c r="A2163" s="207" t="s">
        <v>4754</v>
      </c>
      <c r="B2163" s="196">
        <v>31009026</v>
      </c>
      <c r="C2163" s="197" t="s">
        <v>1740</v>
      </c>
      <c r="D2163" s="196" t="s">
        <v>3674</v>
      </c>
      <c r="E2163" s="198"/>
      <c r="F2163" s="199">
        <f>IF(D2163 &lt;&gt; "",VLOOKUP(D2163,'Parâmetro - Portes e Uco'!$A$13:$E$54,3,0),"")</f>
        <v>208.11615658256991</v>
      </c>
      <c r="G2163" s="200">
        <v>1</v>
      </c>
      <c r="H2163" s="199">
        <f>VLOOKUP(G2163,'Parâmetro - Portes e Uco'!$B$19:$E$46,4,0)</f>
        <v>207.32</v>
      </c>
      <c r="I2163" s="196"/>
      <c r="J2163" s="202">
        <v>0</v>
      </c>
      <c r="K2163" s="202"/>
      <c r="L2163" s="203"/>
      <c r="M2163" s="204"/>
      <c r="N2163" s="199"/>
      <c r="O2163" s="201">
        <v>1</v>
      </c>
      <c r="P2163" s="199">
        <f>F2163*30%</f>
        <v>62.43484697477097</v>
      </c>
      <c r="Q2163" s="205">
        <f t="shared" si="157"/>
        <v>477.87100355734083</v>
      </c>
    </row>
    <row r="2164" spans="1:17" ht="30" x14ac:dyDescent="0.25">
      <c r="A2164" s="207" t="s">
        <v>4754</v>
      </c>
      <c r="B2164" s="196">
        <v>31009042</v>
      </c>
      <c r="C2164" s="197" t="s">
        <v>1741</v>
      </c>
      <c r="D2164" s="196" t="s">
        <v>3672</v>
      </c>
      <c r="E2164" s="198"/>
      <c r="F2164" s="199">
        <f>IF(D2164 &lt;&gt; "",VLOOKUP(D2164,'Parâmetro - Portes e Uco'!$A$13:$E$54,3,0),"")</f>
        <v>350.87221280811309</v>
      </c>
      <c r="G2164" s="200">
        <v>2</v>
      </c>
      <c r="H2164" s="199">
        <f>VLOOKUP(G2164,'Parâmetro - Portes e Uco'!$B$19:$E$46,4,0)</f>
        <v>303.45</v>
      </c>
      <c r="I2164" s="196"/>
      <c r="J2164" s="202">
        <v>0</v>
      </c>
      <c r="K2164" s="202"/>
      <c r="L2164" s="203"/>
      <c r="M2164" s="204"/>
      <c r="N2164" s="199"/>
      <c r="O2164" s="201">
        <v>1</v>
      </c>
      <c r="P2164" s="199">
        <f>F2164*30%</f>
        <v>105.26166384243392</v>
      </c>
      <c r="Q2164" s="205">
        <f t="shared" si="157"/>
        <v>759.58387665054704</v>
      </c>
    </row>
    <row r="2165" spans="1:17" ht="45" x14ac:dyDescent="0.25">
      <c r="A2165" s="207" t="s">
        <v>4754</v>
      </c>
      <c r="B2165" s="196">
        <v>31009050</v>
      </c>
      <c r="C2165" s="197" t="s">
        <v>1742</v>
      </c>
      <c r="D2165" s="196" t="s">
        <v>3671</v>
      </c>
      <c r="E2165" s="198"/>
      <c r="F2165" s="199">
        <f>IF(D2165 &lt;&gt; "",VLOOKUP(D2165,'Parâmetro - Portes e Uco'!$A$13:$E$54,3,0),"")</f>
        <v>407.94036013477069</v>
      </c>
      <c r="G2165" s="200">
        <v>2</v>
      </c>
      <c r="H2165" s="199">
        <f>VLOOKUP(G2165,'Parâmetro - Portes e Uco'!$B$19:$E$46,4,0)</f>
        <v>303.45</v>
      </c>
      <c r="I2165" s="196"/>
      <c r="J2165" s="202">
        <v>0</v>
      </c>
      <c r="K2165" s="202"/>
      <c r="L2165" s="203"/>
      <c r="M2165" s="204"/>
      <c r="N2165" s="199"/>
      <c r="O2165" s="201">
        <v>1</v>
      </c>
      <c r="P2165" s="199">
        <f>F2165*30%</f>
        <v>122.38210804043121</v>
      </c>
      <c r="Q2165" s="205">
        <f t="shared" si="157"/>
        <v>833.77246817520177</v>
      </c>
    </row>
    <row r="2166" spans="1:17" ht="45" x14ac:dyDescent="0.25">
      <c r="A2166" s="207" t="s">
        <v>4754</v>
      </c>
      <c r="B2166" s="196">
        <v>31009069</v>
      </c>
      <c r="C2166" s="197" t="s">
        <v>1743</v>
      </c>
      <c r="D2166" s="196" t="s">
        <v>3683</v>
      </c>
      <c r="E2166" s="198"/>
      <c r="F2166" s="199">
        <f>IF(D2166 &lt;&gt; "",VLOOKUP(D2166,'Parâmetro - Portes e Uco'!$A$13:$E$54,3,0),"")</f>
        <v>908.21273779689443</v>
      </c>
      <c r="G2166" s="200">
        <v>4</v>
      </c>
      <c r="H2166" s="199">
        <f>VLOOKUP(G2166,'Parâmetro - Portes e Uco'!$B$19:$E$46,4,0)</f>
        <v>660.37</v>
      </c>
      <c r="I2166" s="196"/>
      <c r="J2166" s="202">
        <v>0</v>
      </c>
      <c r="K2166" s="202"/>
      <c r="L2166" s="203"/>
      <c r="M2166" s="204"/>
      <c r="N2166" s="199"/>
      <c r="O2166" s="201">
        <v>1</v>
      </c>
      <c r="P2166" s="199">
        <f>F2166*30%</f>
        <v>272.46382133906832</v>
      </c>
      <c r="Q2166" s="205">
        <f t="shared" si="157"/>
        <v>1841.0465591359628</v>
      </c>
    </row>
    <row r="2167" spans="1:17" ht="45" x14ac:dyDescent="0.25">
      <c r="A2167" s="207" t="s">
        <v>4754</v>
      </c>
      <c r="B2167" s="196">
        <v>31009077</v>
      </c>
      <c r="C2167" s="197" t="s">
        <v>1744</v>
      </c>
      <c r="D2167" s="196" t="s">
        <v>3692</v>
      </c>
      <c r="E2167" s="198"/>
      <c r="F2167" s="199">
        <f>IF(D2167 &lt;&gt; "",VLOOKUP(D2167,'Parâmetro - Portes e Uco'!$A$13:$E$54,3,0),"")</f>
        <v>866.25202794687084</v>
      </c>
      <c r="G2167" s="200">
        <v>4</v>
      </c>
      <c r="H2167" s="199">
        <f>VLOOKUP(G2167,'Parâmetro - Portes e Uco'!$B$19:$E$46,4,0)</f>
        <v>660.37</v>
      </c>
      <c r="I2167" s="196"/>
      <c r="J2167" s="202">
        <v>0</v>
      </c>
      <c r="K2167" s="202"/>
      <c r="L2167" s="203"/>
      <c r="M2167" s="204"/>
      <c r="N2167" s="199"/>
      <c r="O2167" s="201">
        <v>2</v>
      </c>
      <c r="P2167" s="199">
        <f>(F2167*30%)+(F2167*20%)</f>
        <v>433.12601397343542</v>
      </c>
      <c r="Q2167" s="205">
        <f t="shared" si="157"/>
        <v>1959.7480419203062</v>
      </c>
    </row>
    <row r="2168" spans="1:17" ht="30" x14ac:dyDescent="0.25">
      <c r="A2168" s="207" t="s">
        <v>4754</v>
      </c>
      <c r="B2168" s="196">
        <v>31009085</v>
      </c>
      <c r="C2168" s="197" t="s">
        <v>1746</v>
      </c>
      <c r="D2168" s="196" t="s">
        <v>3692</v>
      </c>
      <c r="E2168" s="198"/>
      <c r="F2168" s="199">
        <f>IF(D2168 &lt;&gt; "",VLOOKUP(D2168,'Parâmetro - Portes e Uco'!$A$13:$E$54,3,0),"")</f>
        <v>866.25202794687084</v>
      </c>
      <c r="G2168" s="200">
        <v>3</v>
      </c>
      <c r="H2168" s="199">
        <f>VLOOKUP(G2168,'Parâmetro - Portes e Uco'!$B$19:$E$46,4,0)</f>
        <v>446.65</v>
      </c>
      <c r="I2168" s="196"/>
      <c r="J2168" s="202">
        <v>0</v>
      </c>
      <c r="K2168" s="202"/>
      <c r="L2168" s="203"/>
      <c r="M2168" s="204"/>
      <c r="N2168" s="199"/>
      <c r="O2168" s="201">
        <v>2</v>
      </c>
      <c r="P2168" s="199">
        <f>(F2168*30%)+(F2168*20%)</f>
        <v>433.12601397343542</v>
      </c>
      <c r="Q2168" s="205">
        <f t="shared" si="157"/>
        <v>1746.0280419203064</v>
      </c>
    </row>
    <row r="2169" spans="1:17" x14ac:dyDescent="0.25">
      <c r="A2169" s="207" t="s">
        <v>4754</v>
      </c>
      <c r="B2169" s="196">
        <v>31009093</v>
      </c>
      <c r="C2169" s="197" t="s">
        <v>1748</v>
      </c>
      <c r="D2169" s="196" t="s">
        <v>3671</v>
      </c>
      <c r="E2169" s="198"/>
      <c r="F2169" s="199">
        <f>IF(D2169 &lt;&gt; "",VLOOKUP(D2169,'Parâmetro - Portes e Uco'!$A$13:$E$54,3,0),"")</f>
        <v>407.94036013477069</v>
      </c>
      <c r="G2169" s="200">
        <v>2</v>
      </c>
      <c r="H2169" s="199">
        <f>VLOOKUP(G2169,'Parâmetro - Portes e Uco'!$B$19:$E$46,4,0)</f>
        <v>303.45</v>
      </c>
      <c r="I2169" s="196"/>
      <c r="J2169" s="202">
        <v>0</v>
      </c>
      <c r="K2169" s="202"/>
      <c r="L2169" s="203"/>
      <c r="M2169" s="204"/>
      <c r="N2169" s="199"/>
      <c r="O2169" s="201">
        <v>1</v>
      </c>
      <c r="P2169" s="199">
        <f>F2169*30%</f>
        <v>122.38210804043121</v>
      </c>
      <c r="Q2169" s="205">
        <f t="shared" si="157"/>
        <v>833.77246817520177</v>
      </c>
    </row>
    <row r="2170" spans="1:17" x14ac:dyDescent="0.25">
      <c r="A2170" s="207" t="s">
        <v>4754</v>
      </c>
      <c r="B2170" s="196">
        <v>31009107</v>
      </c>
      <c r="C2170" s="197" t="s">
        <v>1749</v>
      </c>
      <c r="D2170" s="196" t="s">
        <v>3679</v>
      </c>
      <c r="E2170" s="198"/>
      <c r="F2170" s="199">
        <f>IF(D2170 &lt;&gt; "",VLOOKUP(D2170,'Parâmetro - Portes e Uco'!$A$13:$E$54,3,0),"")</f>
        <v>612.76082791353724</v>
      </c>
      <c r="G2170" s="200">
        <v>3</v>
      </c>
      <c r="H2170" s="199">
        <f>VLOOKUP(G2170,'Parâmetro - Portes e Uco'!$B$19:$E$46,4,0)</f>
        <v>446.65</v>
      </c>
      <c r="I2170" s="196"/>
      <c r="J2170" s="202">
        <v>0</v>
      </c>
      <c r="K2170" s="202"/>
      <c r="L2170" s="203"/>
      <c r="M2170" s="204"/>
      <c r="N2170" s="199"/>
      <c r="O2170" s="201">
        <v>1</v>
      </c>
      <c r="P2170" s="199">
        <f>F2170*30%</f>
        <v>183.82824837406116</v>
      </c>
      <c r="Q2170" s="205">
        <f t="shared" si="157"/>
        <v>1243.2390762875982</v>
      </c>
    </row>
    <row r="2171" spans="1:17" ht="30" x14ac:dyDescent="0.25">
      <c r="A2171" s="207" t="s">
        <v>4754</v>
      </c>
      <c r="B2171" s="196">
        <v>31009115</v>
      </c>
      <c r="C2171" s="197" t="s">
        <v>1750</v>
      </c>
      <c r="D2171" s="196" t="s">
        <v>3700</v>
      </c>
      <c r="E2171" s="198"/>
      <c r="F2171" s="199">
        <f>IF(D2171 &lt;&gt; "",VLOOKUP(D2171,'Parâmetro - Portes e Uco'!$A$13:$E$54,3,0),"")</f>
        <v>567.42533272841922</v>
      </c>
      <c r="G2171" s="200">
        <v>2</v>
      </c>
      <c r="H2171" s="199">
        <f>VLOOKUP(G2171,'Parâmetro - Portes e Uco'!$B$19:$E$46,4,0)</f>
        <v>303.45</v>
      </c>
      <c r="I2171" s="196"/>
      <c r="J2171" s="202">
        <v>0</v>
      </c>
      <c r="K2171" s="202"/>
      <c r="L2171" s="203"/>
      <c r="M2171" s="204"/>
      <c r="N2171" s="199"/>
      <c r="O2171" s="201">
        <v>1</v>
      </c>
      <c r="P2171" s="199">
        <f>F2171*30%</f>
        <v>170.22759981852576</v>
      </c>
      <c r="Q2171" s="205">
        <f t="shared" si="157"/>
        <v>1041.1029325469449</v>
      </c>
    </row>
    <row r="2172" spans="1:17" ht="30" x14ac:dyDescent="0.25">
      <c r="A2172" s="207" t="s">
        <v>4754</v>
      </c>
      <c r="B2172" s="196">
        <v>31009123</v>
      </c>
      <c r="C2172" s="197" t="s">
        <v>1753</v>
      </c>
      <c r="D2172" s="196" t="s">
        <v>3682</v>
      </c>
      <c r="E2172" s="198"/>
      <c r="F2172" s="199">
        <f>IF(D2172 &lt;&gt; "",VLOOKUP(D2172,'Parâmetro - Portes e Uco'!$A$13:$E$54,3,0),"")</f>
        <v>802.43430995002416</v>
      </c>
      <c r="G2172" s="200">
        <v>4</v>
      </c>
      <c r="H2172" s="199">
        <f>VLOOKUP(G2172,'Parâmetro - Portes e Uco'!$B$19:$E$46,4,0)</f>
        <v>660.37</v>
      </c>
      <c r="I2172" s="196"/>
      <c r="J2172" s="202">
        <v>0</v>
      </c>
      <c r="K2172" s="202"/>
      <c r="L2172" s="203"/>
      <c r="M2172" s="204"/>
      <c r="N2172" s="199"/>
      <c r="O2172" s="201">
        <v>1</v>
      </c>
      <c r="P2172" s="199">
        <f>F2172*30%</f>
        <v>240.73029298500722</v>
      </c>
      <c r="Q2172" s="205">
        <f t="shared" si="157"/>
        <v>1703.5346029350314</v>
      </c>
    </row>
    <row r="2173" spans="1:17" x14ac:dyDescent="0.25">
      <c r="A2173" s="207" t="s">
        <v>4754</v>
      </c>
      <c r="B2173" s="196">
        <v>31009131</v>
      </c>
      <c r="C2173" s="197" t="s">
        <v>1754</v>
      </c>
      <c r="D2173" s="196" t="s">
        <v>3679</v>
      </c>
      <c r="E2173" s="198"/>
      <c r="F2173" s="199">
        <f>IF(D2173 &lt;&gt; "",VLOOKUP(D2173,'Parâmetro - Portes e Uco'!$A$13:$E$54,3,0),"")</f>
        <v>612.76082791353724</v>
      </c>
      <c r="G2173" s="200">
        <v>3</v>
      </c>
      <c r="H2173" s="199">
        <f>VLOOKUP(G2173,'Parâmetro - Portes e Uco'!$B$19:$E$46,4,0)</f>
        <v>446.65</v>
      </c>
      <c r="I2173" s="196"/>
      <c r="J2173" s="202">
        <v>0</v>
      </c>
      <c r="K2173" s="202"/>
      <c r="L2173" s="203"/>
      <c r="M2173" s="204"/>
      <c r="N2173" s="199"/>
      <c r="O2173" s="201">
        <v>1</v>
      </c>
      <c r="P2173" s="199">
        <f>F2173*30%</f>
        <v>183.82824837406116</v>
      </c>
      <c r="Q2173" s="205">
        <f t="shared" si="157"/>
        <v>1243.2390762875982</v>
      </c>
    </row>
    <row r="2174" spans="1:17" x14ac:dyDescent="0.25">
      <c r="A2174" s="207" t="s">
        <v>4754</v>
      </c>
      <c r="B2174" s="196">
        <v>31009140</v>
      </c>
      <c r="C2174" s="197" t="s">
        <v>1755</v>
      </c>
      <c r="D2174" s="196" t="s">
        <v>3682</v>
      </c>
      <c r="E2174" s="198"/>
      <c r="F2174" s="199">
        <f>IF(D2174 &lt;&gt; "",VLOOKUP(D2174,'Parâmetro - Portes e Uco'!$A$13:$E$54,3,0),"")</f>
        <v>802.43430995002416</v>
      </c>
      <c r="G2174" s="200">
        <v>3</v>
      </c>
      <c r="H2174" s="199">
        <f>VLOOKUP(G2174,'Parâmetro - Portes e Uco'!$B$19:$E$46,4,0)</f>
        <v>446.65</v>
      </c>
      <c r="I2174" s="196"/>
      <c r="J2174" s="202">
        <v>0</v>
      </c>
      <c r="K2174" s="202"/>
      <c r="L2174" s="203"/>
      <c r="M2174" s="204"/>
      <c r="N2174" s="199"/>
      <c r="O2174" s="201">
        <v>2</v>
      </c>
      <c r="P2174" s="199">
        <f>(F2174*30%)+(F2174*20%)</f>
        <v>401.21715497501208</v>
      </c>
      <c r="Q2174" s="205">
        <f t="shared" si="157"/>
        <v>1650.3014649250363</v>
      </c>
    </row>
    <row r="2175" spans="1:17" ht="45" x14ac:dyDescent="0.25">
      <c r="A2175" s="207" t="s">
        <v>4754</v>
      </c>
      <c r="B2175" s="196">
        <v>31009158</v>
      </c>
      <c r="C2175" s="197" t="s">
        <v>1757</v>
      </c>
      <c r="D2175" s="196" t="s">
        <v>3682</v>
      </c>
      <c r="E2175" s="198"/>
      <c r="F2175" s="199">
        <f>IF(D2175 &lt;&gt; "",VLOOKUP(D2175,'Parâmetro - Portes e Uco'!$A$13:$E$54,3,0),"")</f>
        <v>802.43430995002416</v>
      </c>
      <c r="G2175" s="200">
        <v>3</v>
      </c>
      <c r="H2175" s="199">
        <f>VLOOKUP(G2175,'Parâmetro - Portes e Uco'!$B$19:$E$46,4,0)</f>
        <v>446.65</v>
      </c>
      <c r="I2175" s="196"/>
      <c r="J2175" s="202">
        <v>0</v>
      </c>
      <c r="K2175" s="202"/>
      <c r="L2175" s="203"/>
      <c r="M2175" s="204"/>
      <c r="N2175" s="199"/>
      <c r="O2175" s="201">
        <v>1</v>
      </c>
      <c r="P2175" s="199">
        <f>F2175*30%</f>
        <v>240.73029298500722</v>
      </c>
      <c r="Q2175" s="205">
        <f t="shared" si="157"/>
        <v>1489.8146029350314</v>
      </c>
    </row>
    <row r="2176" spans="1:17" x14ac:dyDescent="0.25">
      <c r="A2176" s="207" t="s">
        <v>4754</v>
      </c>
      <c r="B2176" s="196">
        <v>31009166</v>
      </c>
      <c r="C2176" s="197" t="s">
        <v>1758</v>
      </c>
      <c r="D2176" s="196" t="s">
        <v>3691</v>
      </c>
      <c r="E2176" s="198"/>
      <c r="F2176" s="199">
        <f>IF(D2176 &lt;&gt; "",VLOOKUP(D2176,'Parâmetro - Portes e Uco'!$A$13:$E$54,3,0),"")</f>
        <v>377.71230242628701</v>
      </c>
      <c r="G2176" s="200">
        <v>2</v>
      </c>
      <c r="H2176" s="199">
        <f>VLOOKUP(G2176,'Parâmetro - Portes e Uco'!$B$19:$E$46,4,0)</f>
        <v>303.45</v>
      </c>
      <c r="I2176" s="196"/>
      <c r="J2176" s="202">
        <v>0</v>
      </c>
      <c r="K2176" s="202"/>
      <c r="L2176" s="203"/>
      <c r="M2176" s="204"/>
      <c r="N2176" s="199"/>
      <c r="O2176" s="201">
        <v>1</v>
      </c>
      <c r="P2176" s="199">
        <f>F2176*30%</f>
        <v>113.3136907278861</v>
      </c>
      <c r="Q2176" s="205">
        <f t="shared" si="157"/>
        <v>794.47599315417301</v>
      </c>
    </row>
    <row r="2177" spans="1:17" ht="105" x14ac:dyDescent="0.25">
      <c r="A2177" s="207" t="s">
        <v>4754</v>
      </c>
      <c r="B2177" s="196">
        <v>31009174</v>
      </c>
      <c r="C2177" s="197" t="s">
        <v>1759</v>
      </c>
      <c r="D2177" s="196" t="s">
        <v>3679</v>
      </c>
      <c r="E2177" s="198"/>
      <c r="F2177" s="199">
        <f>IF(D2177 &lt;&gt; "",VLOOKUP(D2177,'Parâmetro - Portes e Uco'!$A$13:$E$54,3,0),"")</f>
        <v>612.76082791353724</v>
      </c>
      <c r="G2177" s="200">
        <v>4</v>
      </c>
      <c r="H2177" s="199">
        <f>VLOOKUP(G2177,'Parâmetro - Portes e Uco'!$B$19:$E$46,4,0)</f>
        <v>660.37</v>
      </c>
      <c r="I2177" s="196"/>
      <c r="J2177" s="202">
        <v>0</v>
      </c>
      <c r="K2177" s="202"/>
      <c r="L2177" s="203"/>
      <c r="M2177" s="204"/>
      <c r="N2177" s="199"/>
      <c r="O2177" s="201">
        <v>1</v>
      </c>
      <c r="P2177" s="199">
        <f>F2177*30%</f>
        <v>183.82824837406116</v>
      </c>
      <c r="Q2177" s="205">
        <f t="shared" si="157"/>
        <v>1456.9590762875985</v>
      </c>
    </row>
    <row r="2178" spans="1:17" ht="30" x14ac:dyDescent="0.25">
      <c r="A2178" s="207" t="s">
        <v>4754</v>
      </c>
      <c r="B2178" s="196">
        <v>31009204</v>
      </c>
      <c r="C2178" s="197" t="s">
        <v>1761</v>
      </c>
      <c r="D2178" s="196" t="s">
        <v>3689</v>
      </c>
      <c r="E2178" s="198"/>
      <c r="F2178" s="199">
        <f>IF(D2178 &lt;&gt; "",VLOOKUP(D2178,'Parâmetro - Portes e Uco'!$A$13:$E$54,3,0),"")</f>
        <v>2027.969148532314</v>
      </c>
      <c r="G2178" s="200">
        <v>5</v>
      </c>
      <c r="H2178" s="199">
        <f>VLOOKUP(G2178,'Parâmetro - Portes e Uco'!$B$19:$E$46,4,0)</f>
        <v>1021.47</v>
      </c>
      <c r="I2178" s="196"/>
      <c r="J2178" s="202">
        <v>0</v>
      </c>
      <c r="K2178" s="202"/>
      <c r="L2178" s="203"/>
      <c r="M2178" s="204"/>
      <c r="N2178" s="199"/>
      <c r="O2178" s="201">
        <v>2</v>
      </c>
      <c r="P2178" s="199">
        <f>(F2178*30%)+(F2178*20%)</f>
        <v>1013.9845742661571</v>
      </c>
      <c r="Q2178" s="205">
        <f t="shared" si="157"/>
        <v>4063.4237227984713</v>
      </c>
    </row>
    <row r="2179" spans="1:17" ht="60" x14ac:dyDescent="0.25">
      <c r="A2179" s="207" t="s">
        <v>4754</v>
      </c>
      <c r="B2179" s="196">
        <v>31009220</v>
      </c>
      <c r="C2179" s="197" t="s">
        <v>1763</v>
      </c>
      <c r="D2179" s="196" t="s">
        <v>3702</v>
      </c>
      <c r="E2179" s="198"/>
      <c r="F2179" s="199">
        <f>IF(D2179 &lt;&gt; "",VLOOKUP(D2179,'Parâmetro - Portes e Uco'!$A$13:$E$54,3,0),"")</f>
        <v>2768.286315908254</v>
      </c>
      <c r="G2179" s="200">
        <v>5</v>
      </c>
      <c r="H2179" s="199">
        <f>VLOOKUP(G2179,'Parâmetro - Portes e Uco'!$B$19:$E$46,4,0)</f>
        <v>1021.47</v>
      </c>
      <c r="I2179" s="196"/>
      <c r="J2179" s="202">
        <v>0</v>
      </c>
      <c r="K2179" s="202"/>
      <c r="L2179" s="203"/>
      <c r="M2179" s="204"/>
      <c r="N2179" s="199"/>
      <c r="O2179" s="201">
        <v>2</v>
      </c>
      <c r="P2179" s="199">
        <f>(F2179*30%)+(F2179*20%)</f>
        <v>1384.143157954127</v>
      </c>
      <c r="Q2179" s="205">
        <f t="shared" si="157"/>
        <v>5173.8994738623805</v>
      </c>
    </row>
    <row r="2180" spans="1:17" ht="45" x14ac:dyDescent="0.25">
      <c r="A2180" s="207" t="s">
        <v>4754</v>
      </c>
      <c r="B2180" s="196">
        <v>31009239</v>
      </c>
      <c r="C2180" s="197" t="s">
        <v>1762</v>
      </c>
      <c r="D2180" s="196" t="s">
        <v>3694</v>
      </c>
      <c r="E2180" s="198"/>
      <c r="F2180" s="199">
        <f>IF(D2180 &lt;&gt; "",VLOOKUP(D2180,'Parâmetro - Portes e Uco'!$A$13:$E$54,3,0),"")</f>
        <v>1324.5505130037554</v>
      </c>
      <c r="G2180" s="200">
        <v>3</v>
      </c>
      <c r="H2180" s="199">
        <f>VLOOKUP(G2180,'Parâmetro - Portes e Uco'!$B$19:$E$46,4,0)</f>
        <v>446.65</v>
      </c>
      <c r="I2180" s="196"/>
      <c r="J2180" s="202">
        <v>0</v>
      </c>
      <c r="K2180" s="202"/>
      <c r="L2180" s="203"/>
      <c r="M2180" s="204"/>
      <c r="N2180" s="199"/>
      <c r="O2180" s="201">
        <v>2</v>
      </c>
      <c r="P2180" s="199">
        <f>(F2180*30%)+(F2180*20%)</f>
        <v>662.27525650187772</v>
      </c>
      <c r="Q2180" s="205">
        <f t="shared" si="157"/>
        <v>2433.4757695056333</v>
      </c>
    </row>
    <row r="2181" spans="1:17" x14ac:dyDescent="0.25">
      <c r="A2181" s="207" t="s">
        <v>4754</v>
      </c>
      <c r="B2181" s="196">
        <v>31009247</v>
      </c>
      <c r="C2181" s="197" t="s">
        <v>1764</v>
      </c>
      <c r="D2181" s="196" t="s">
        <v>3674</v>
      </c>
      <c r="E2181" s="198"/>
      <c r="F2181" s="199">
        <f>IF(D2181 &lt;&gt; "",VLOOKUP(D2181,'Parâmetro - Portes e Uco'!$A$13:$E$54,3,0),"")</f>
        <v>208.11615658256991</v>
      </c>
      <c r="G2181" s="200">
        <v>1</v>
      </c>
      <c r="H2181" s="199">
        <f>VLOOKUP(G2181,'Parâmetro - Portes e Uco'!$B$19:$E$46,4,0)</f>
        <v>207.32</v>
      </c>
      <c r="I2181" s="196"/>
      <c r="J2181" s="202">
        <v>0</v>
      </c>
      <c r="K2181" s="202"/>
      <c r="L2181" s="203"/>
      <c r="M2181" s="204"/>
      <c r="N2181" s="199"/>
      <c r="O2181" s="201">
        <v>0</v>
      </c>
      <c r="P2181" s="201"/>
      <c r="Q2181" s="205">
        <f t="shared" si="157"/>
        <v>415.43615658256988</v>
      </c>
    </row>
    <row r="2182" spans="1:17" ht="45" x14ac:dyDescent="0.25">
      <c r="A2182" s="207" t="s">
        <v>4754</v>
      </c>
      <c r="B2182" s="196">
        <v>31009255</v>
      </c>
      <c r="C2182" s="197" t="s">
        <v>1765</v>
      </c>
      <c r="D2182" s="196" t="s">
        <v>3694</v>
      </c>
      <c r="E2182" s="198"/>
      <c r="F2182" s="199">
        <f>IF(D2182 &lt;&gt; "",VLOOKUP(D2182,'Parâmetro - Portes e Uco'!$A$13:$E$54,3,0),"")</f>
        <v>1324.5505130037554</v>
      </c>
      <c r="G2182" s="200">
        <v>6</v>
      </c>
      <c r="H2182" s="199">
        <f>VLOOKUP(G2182,'Parâmetro - Portes e Uco'!$B$19:$E$46,4,0)</f>
        <v>1425.4</v>
      </c>
      <c r="I2182" s="196"/>
      <c r="J2182" s="202">
        <v>0</v>
      </c>
      <c r="K2182" s="202"/>
      <c r="L2182" s="203"/>
      <c r="M2182" s="204"/>
      <c r="N2182" s="199"/>
      <c r="O2182" s="201">
        <v>2</v>
      </c>
      <c r="P2182" s="199">
        <f>(F2182*30%)+(F2182*20%)</f>
        <v>662.27525650187772</v>
      </c>
      <c r="Q2182" s="205">
        <f t="shared" si="157"/>
        <v>3412.2257695056333</v>
      </c>
    </row>
    <row r="2183" spans="1:17" ht="45" x14ac:dyDescent="0.25">
      <c r="A2183" s="207" t="s">
        <v>4754</v>
      </c>
      <c r="B2183" s="196">
        <v>31009263</v>
      </c>
      <c r="C2183" s="197" t="s">
        <v>1766</v>
      </c>
      <c r="D2183" s="196" t="s">
        <v>3671</v>
      </c>
      <c r="E2183" s="198"/>
      <c r="F2183" s="199">
        <f>IF(D2183 &lt;&gt; "",VLOOKUP(D2183,'Parâmetro - Portes e Uco'!$A$13:$E$54,3,0),"")</f>
        <v>407.94036013477069</v>
      </c>
      <c r="G2183" s="200">
        <v>2</v>
      </c>
      <c r="H2183" s="199">
        <f>VLOOKUP(G2183,'Parâmetro - Portes e Uco'!$B$19:$E$46,4,0)</f>
        <v>303.45</v>
      </c>
      <c r="I2183" s="196"/>
      <c r="J2183" s="202">
        <v>0</v>
      </c>
      <c r="K2183" s="202"/>
      <c r="L2183" s="203"/>
      <c r="M2183" s="204"/>
      <c r="N2183" s="199"/>
      <c r="O2183" s="201">
        <v>1</v>
      </c>
      <c r="P2183" s="199">
        <f>F2183*30%</f>
        <v>122.38210804043121</v>
      </c>
      <c r="Q2183" s="205">
        <f t="shared" si="157"/>
        <v>833.77246817520177</v>
      </c>
    </row>
    <row r="2184" spans="1:17" ht="30" x14ac:dyDescent="0.25">
      <c r="A2184" s="207" t="s">
        <v>4754</v>
      </c>
      <c r="B2184" s="196">
        <v>31009271</v>
      </c>
      <c r="C2184" s="197" t="s">
        <v>1767</v>
      </c>
      <c r="D2184" s="196" t="s">
        <v>3686</v>
      </c>
      <c r="E2184" s="198"/>
      <c r="F2184" s="199">
        <f>IF(D2184 &lt;&gt; "",VLOOKUP(D2184,'Parâmetro - Portes e Uco'!$A$13:$E$54,3,0),"")</f>
        <v>471.73171262118711</v>
      </c>
      <c r="G2184" s="200">
        <v>3</v>
      </c>
      <c r="H2184" s="199">
        <f>VLOOKUP(G2184,'Parâmetro - Portes e Uco'!$B$19:$E$46,4,0)</f>
        <v>446.65</v>
      </c>
      <c r="I2184" s="196"/>
      <c r="J2184" s="202">
        <v>0</v>
      </c>
      <c r="K2184" s="202"/>
      <c r="L2184" s="203"/>
      <c r="M2184" s="204"/>
      <c r="N2184" s="199"/>
      <c r="O2184" s="201">
        <v>1</v>
      </c>
      <c r="P2184" s="199">
        <f>F2184*30%</f>
        <v>141.51951378635613</v>
      </c>
      <c r="Q2184" s="205">
        <f t="shared" si="157"/>
        <v>1059.9012264075432</v>
      </c>
    </row>
    <row r="2185" spans="1:17" ht="45" x14ac:dyDescent="0.25">
      <c r="A2185" s="207" t="s">
        <v>4754</v>
      </c>
      <c r="B2185" s="196">
        <v>31009280</v>
      </c>
      <c r="C2185" s="197" t="s">
        <v>1768</v>
      </c>
      <c r="D2185" s="196" t="s">
        <v>3692</v>
      </c>
      <c r="E2185" s="198"/>
      <c r="F2185" s="199">
        <f>IF(D2185 &lt;&gt; "",VLOOKUP(D2185,'Parâmetro - Portes e Uco'!$A$13:$E$54,3,0),"")</f>
        <v>866.25202794687084</v>
      </c>
      <c r="G2185" s="200">
        <v>2</v>
      </c>
      <c r="H2185" s="199">
        <f>VLOOKUP(G2185,'Parâmetro - Portes e Uco'!$B$19:$E$46,4,0)</f>
        <v>303.45</v>
      </c>
      <c r="I2185" s="196"/>
      <c r="J2185" s="202">
        <v>0</v>
      </c>
      <c r="K2185" s="202"/>
      <c r="L2185" s="203"/>
      <c r="M2185" s="204"/>
      <c r="N2185" s="199"/>
      <c r="O2185" s="201">
        <v>1</v>
      </c>
      <c r="P2185" s="199">
        <f>F2185*30%</f>
        <v>259.87560838406125</v>
      </c>
      <c r="Q2185" s="205">
        <f t="shared" si="157"/>
        <v>1429.5776363309321</v>
      </c>
    </row>
    <row r="2186" spans="1:17" ht="60" x14ac:dyDescent="0.25">
      <c r="A2186" s="207" t="s">
        <v>4754</v>
      </c>
      <c r="B2186" s="196">
        <v>31009298</v>
      </c>
      <c r="C2186" s="197" t="s">
        <v>1769</v>
      </c>
      <c r="D2186" s="196" t="s">
        <v>3686</v>
      </c>
      <c r="E2186" s="198"/>
      <c r="F2186" s="199">
        <f>IF(D2186 &lt;&gt; "",VLOOKUP(D2186,'Parâmetro - Portes e Uco'!$A$13:$E$54,3,0),"")</f>
        <v>471.73171262118711</v>
      </c>
      <c r="G2186" s="200">
        <v>3</v>
      </c>
      <c r="H2186" s="199">
        <f>VLOOKUP(G2186,'Parâmetro - Portes e Uco'!$B$19:$E$46,4,0)</f>
        <v>446.65</v>
      </c>
      <c r="I2186" s="196"/>
      <c r="J2186" s="202">
        <v>0</v>
      </c>
      <c r="K2186" s="202"/>
      <c r="L2186" s="203"/>
      <c r="M2186" s="204"/>
      <c r="N2186" s="199"/>
      <c r="O2186" s="201">
        <v>1</v>
      </c>
      <c r="P2186" s="199">
        <f>F2186*30%</f>
        <v>141.51951378635613</v>
      </c>
      <c r="Q2186" s="205">
        <f t="shared" si="157"/>
        <v>1059.9012264075432</v>
      </c>
    </row>
    <row r="2187" spans="1:17" ht="30" x14ac:dyDescent="0.25">
      <c r="A2187" s="207" t="s">
        <v>4754</v>
      </c>
      <c r="B2187" s="196">
        <v>31009301</v>
      </c>
      <c r="C2187" s="197" t="s">
        <v>1770</v>
      </c>
      <c r="D2187" s="196" t="s">
        <v>3701</v>
      </c>
      <c r="E2187" s="198"/>
      <c r="F2187" s="199">
        <f>IF(D2187 &lt;&gt; "",VLOOKUP(D2187,'Parâmetro - Portes e Uco'!$A$13:$E$54,3,0),"")</f>
        <v>1848.3277432146042</v>
      </c>
      <c r="G2187" s="200">
        <v>4</v>
      </c>
      <c r="H2187" s="199">
        <f>VLOOKUP(G2187,'Parâmetro - Portes e Uco'!$B$19:$E$46,4,0)</f>
        <v>660.37</v>
      </c>
      <c r="I2187" s="196"/>
      <c r="J2187" s="202">
        <v>0</v>
      </c>
      <c r="K2187" s="202"/>
      <c r="L2187" s="203"/>
      <c r="M2187" s="204"/>
      <c r="N2187" s="199"/>
      <c r="O2187" s="201">
        <v>1</v>
      </c>
      <c r="P2187" s="199">
        <f>F2187*30%</f>
        <v>554.49832296438126</v>
      </c>
      <c r="Q2187" s="205">
        <f t="shared" si="157"/>
        <v>3063.1960661789853</v>
      </c>
    </row>
    <row r="2188" spans="1:17" ht="60" x14ac:dyDescent="0.25">
      <c r="A2188" s="207" t="s">
        <v>4754</v>
      </c>
      <c r="B2188" s="196">
        <v>31009310</v>
      </c>
      <c r="C2188" s="197" t="s">
        <v>1745</v>
      </c>
      <c r="D2188" s="196" t="s">
        <v>3688</v>
      </c>
      <c r="E2188" s="198"/>
      <c r="F2188" s="199">
        <f>IF(D2188 &lt;&gt; "",VLOOKUP(D2188,'Parâmetro - Portes e Uco'!$A$13:$E$54,3,0),"")</f>
        <v>1024.0627906281875</v>
      </c>
      <c r="G2188" s="200">
        <v>5</v>
      </c>
      <c r="H2188" s="199">
        <f>VLOOKUP(G2188,'Parâmetro - Portes e Uco'!$B$19:$E$46,4,0)</f>
        <v>1021.47</v>
      </c>
      <c r="I2188" s="196"/>
      <c r="J2188" s="202">
        <v>0</v>
      </c>
      <c r="K2188" s="202"/>
      <c r="L2188" s="203"/>
      <c r="M2188" s="204"/>
      <c r="N2188" s="199"/>
      <c r="O2188" s="201">
        <v>2</v>
      </c>
      <c r="P2188" s="199">
        <f>(F2188*30%)+(F2188*20%)</f>
        <v>512.03139531409374</v>
      </c>
      <c r="Q2188" s="205">
        <f t="shared" si="157"/>
        <v>2557.5641859422813</v>
      </c>
    </row>
    <row r="2189" spans="1:17" ht="45" x14ac:dyDescent="0.25">
      <c r="A2189" s="207" t="s">
        <v>4754</v>
      </c>
      <c r="B2189" s="196">
        <v>31009328</v>
      </c>
      <c r="C2189" s="197" t="s">
        <v>1747</v>
      </c>
      <c r="D2189" s="196" t="s">
        <v>3684</v>
      </c>
      <c r="E2189" s="198"/>
      <c r="F2189" s="199">
        <f>IF(D2189 &lt;&gt; "",VLOOKUP(D2189,'Parâmetro - Portes e Uco'!$A$13:$E$54,3,0),"")</f>
        <v>963.60667521122014</v>
      </c>
      <c r="G2189" s="200">
        <v>5</v>
      </c>
      <c r="H2189" s="199">
        <f>VLOOKUP(G2189,'Parâmetro - Portes e Uco'!$B$19:$E$46,4,0)</f>
        <v>1021.47</v>
      </c>
      <c r="I2189" s="196"/>
      <c r="J2189" s="202">
        <v>0</v>
      </c>
      <c r="K2189" s="202"/>
      <c r="L2189" s="203"/>
      <c r="M2189" s="204"/>
      <c r="N2189" s="199"/>
      <c r="O2189" s="201">
        <v>1</v>
      </c>
      <c r="P2189" s="199">
        <f>F2189*30%</f>
        <v>289.08200256336602</v>
      </c>
      <c r="Q2189" s="205">
        <f t="shared" si="157"/>
        <v>2274.1586777745861</v>
      </c>
    </row>
    <row r="2190" spans="1:17" ht="45" x14ac:dyDescent="0.25">
      <c r="A2190" s="207" t="s">
        <v>4754</v>
      </c>
      <c r="B2190" s="196">
        <v>31009336</v>
      </c>
      <c r="C2190" s="197" t="s">
        <v>1751</v>
      </c>
      <c r="D2190" s="196" t="s">
        <v>3699</v>
      </c>
      <c r="E2190" s="198"/>
      <c r="F2190" s="199">
        <f>IF(D2190 &lt;&gt; "",VLOOKUP(D2190,'Parâmetro - Portes e Uco'!$A$13:$E$54,3,0),"")</f>
        <v>678.22639031228584</v>
      </c>
      <c r="G2190" s="200">
        <v>5</v>
      </c>
      <c r="H2190" s="199">
        <f>VLOOKUP(G2190,'Parâmetro - Portes e Uco'!$B$19:$E$46,4,0)</f>
        <v>1021.47</v>
      </c>
      <c r="I2190" s="196"/>
      <c r="J2190" s="202">
        <v>0</v>
      </c>
      <c r="K2190" s="202"/>
      <c r="L2190" s="203"/>
      <c r="M2190" s="204"/>
      <c r="N2190" s="199"/>
      <c r="O2190" s="201">
        <v>1</v>
      </c>
      <c r="P2190" s="199">
        <f>F2190*30%</f>
        <v>203.46791709368574</v>
      </c>
      <c r="Q2190" s="205">
        <f t="shared" si="157"/>
        <v>1903.1643074059716</v>
      </c>
    </row>
    <row r="2191" spans="1:17" ht="30" x14ac:dyDescent="0.25">
      <c r="A2191" s="207" t="s">
        <v>4754</v>
      </c>
      <c r="B2191" s="196">
        <v>31009344</v>
      </c>
      <c r="C2191" s="197" t="s">
        <v>1756</v>
      </c>
      <c r="D2191" s="196" t="s">
        <v>3684</v>
      </c>
      <c r="E2191" s="198"/>
      <c r="F2191" s="199">
        <f>IF(D2191 &lt;&gt; "",VLOOKUP(D2191,'Parâmetro - Portes e Uco'!$A$13:$E$54,3,0),"")</f>
        <v>963.60667521122014</v>
      </c>
      <c r="G2191" s="200">
        <v>5</v>
      </c>
      <c r="H2191" s="199">
        <f>VLOOKUP(G2191,'Parâmetro - Portes e Uco'!$B$19:$E$46,4,0)</f>
        <v>1021.47</v>
      </c>
      <c r="I2191" s="196"/>
      <c r="J2191" s="202">
        <v>0</v>
      </c>
      <c r="K2191" s="202"/>
      <c r="L2191" s="203"/>
      <c r="M2191" s="204"/>
      <c r="N2191" s="199"/>
      <c r="O2191" s="201">
        <v>1</v>
      </c>
      <c r="P2191" s="199">
        <f>F2191*30%</f>
        <v>289.08200256336602</v>
      </c>
      <c r="Q2191" s="205">
        <f t="shared" si="157"/>
        <v>2274.1586777745861</v>
      </c>
    </row>
    <row r="2192" spans="1:17" ht="120" x14ac:dyDescent="0.25">
      <c r="A2192" s="207" t="s">
        <v>4754</v>
      </c>
      <c r="B2192" s="196">
        <v>31009352</v>
      </c>
      <c r="C2192" s="197" t="s">
        <v>1760</v>
      </c>
      <c r="D2192" s="196" t="s">
        <v>3683</v>
      </c>
      <c r="E2192" s="198"/>
      <c r="F2192" s="199">
        <f>IF(D2192 &lt;&gt; "",VLOOKUP(D2192,'Parâmetro - Portes e Uco'!$A$13:$E$54,3,0),"")</f>
        <v>908.21273779689443</v>
      </c>
      <c r="G2192" s="200">
        <v>5</v>
      </c>
      <c r="H2192" s="199">
        <f>VLOOKUP(G2192,'Parâmetro - Portes e Uco'!$B$19:$E$46,4,0)</f>
        <v>1021.47</v>
      </c>
      <c r="I2192" s="196"/>
      <c r="J2192" s="202">
        <v>0</v>
      </c>
      <c r="K2192" s="202"/>
      <c r="L2192" s="203"/>
      <c r="M2192" s="204"/>
      <c r="N2192" s="199"/>
      <c r="O2192" s="201">
        <v>1</v>
      </c>
      <c r="P2192" s="199">
        <f>F2192*30%</f>
        <v>272.46382133906832</v>
      </c>
      <c r="Q2192" s="205">
        <f t="shared" si="157"/>
        <v>2202.1465591359629</v>
      </c>
    </row>
    <row r="2193" spans="1:17" ht="30" x14ac:dyDescent="0.25">
      <c r="A2193" s="207" t="s">
        <v>4754</v>
      </c>
      <c r="B2193" s="196">
        <v>31009360</v>
      </c>
      <c r="C2193" s="197" t="s">
        <v>1752</v>
      </c>
      <c r="D2193" s="196" t="s">
        <v>3699</v>
      </c>
      <c r="E2193" s="198"/>
      <c r="F2193" s="199">
        <f>IF(D2193 &lt;&gt; "",VLOOKUP(D2193,'Parâmetro - Portes e Uco'!$A$13:$E$54,3,0),"")</f>
        <v>678.22639031228584</v>
      </c>
      <c r="G2193" s="200">
        <v>2</v>
      </c>
      <c r="H2193" s="199">
        <f>VLOOKUP(G2193,'Parâmetro - Portes e Uco'!$B$19:$E$46,4,0)</f>
        <v>303.45</v>
      </c>
      <c r="I2193" s="196"/>
      <c r="J2193" s="202">
        <v>0</v>
      </c>
      <c r="K2193" s="202"/>
      <c r="L2193" s="203"/>
      <c r="M2193" s="204"/>
      <c r="N2193" s="199"/>
      <c r="O2193" s="201">
        <v>1</v>
      </c>
      <c r="P2193" s="199">
        <f>F2193*30%</f>
        <v>203.46791709368574</v>
      </c>
      <c r="Q2193" s="205">
        <f t="shared" si="157"/>
        <v>1185.1443074059716</v>
      </c>
    </row>
    <row r="2194" spans="1:17" ht="15" customHeight="1" x14ac:dyDescent="0.25">
      <c r="A2194" s="207" t="s">
        <v>4754</v>
      </c>
      <c r="B2194" s="224">
        <v>31101003</v>
      </c>
      <c r="C2194" s="316" t="s">
        <v>4244</v>
      </c>
      <c r="D2194" s="317"/>
      <c r="E2194" s="317"/>
      <c r="F2194" s="317"/>
      <c r="G2194" s="317"/>
      <c r="H2194" s="317"/>
      <c r="I2194" s="317"/>
      <c r="J2194" s="317"/>
      <c r="K2194" s="317"/>
      <c r="L2194" s="317"/>
      <c r="M2194" s="317"/>
      <c r="N2194" s="317"/>
      <c r="O2194" s="317"/>
      <c r="P2194" s="317"/>
      <c r="Q2194" s="318"/>
    </row>
    <row r="2195" spans="1:17" ht="45" x14ac:dyDescent="0.25">
      <c r="A2195" s="206"/>
      <c r="B2195" s="196">
        <v>31101011</v>
      </c>
      <c r="C2195" s="197" t="s">
        <v>1771</v>
      </c>
      <c r="D2195" s="196" t="s">
        <v>3686</v>
      </c>
      <c r="E2195" s="198"/>
      <c r="F2195" s="199">
        <f>IF(D2195 &lt;&gt; "",VLOOKUP(D2195,'Parâmetro - Portes e Uco'!$A$13:$E$54,3,0),"")</f>
        <v>471.73171262118711</v>
      </c>
      <c r="G2195" s="200">
        <v>3</v>
      </c>
      <c r="H2195" s="199">
        <f>VLOOKUP(G2195,'Parâmetro - Portes e Uco'!$B$19:$E$46,4,0)</f>
        <v>446.65</v>
      </c>
      <c r="I2195" s="196"/>
      <c r="J2195" s="202">
        <v>0</v>
      </c>
      <c r="K2195" s="202"/>
      <c r="L2195" s="203"/>
      <c r="M2195" s="204"/>
      <c r="N2195" s="199"/>
      <c r="O2195" s="201">
        <v>1</v>
      </c>
      <c r="P2195" s="199">
        <f>F2195*30%</f>
        <v>141.51951378635613</v>
      </c>
      <c r="Q2195" s="205">
        <f t="shared" ref="Q2195:Q2226" si="158">F2195+H2195+K2195+N2195+P2195</f>
        <v>1059.9012264075432</v>
      </c>
    </row>
    <row r="2196" spans="1:17" ht="45" x14ac:dyDescent="0.25">
      <c r="A2196" s="207" t="s">
        <v>4754</v>
      </c>
      <c r="B2196" s="196">
        <v>31101020</v>
      </c>
      <c r="C2196" s="197" t="s">
        <v>1772</v>
      </c>
      <c r="D2196" s="196" t="s">
        <v>3686</v>
      </c>
      <c r="E2196" s="198"/>
      <c r="F2196" s="199">
        <f>IF(D2196 &lt;&gt; "",VLOOKUP(D2196,'Parâmetro - Portes e Uco'!$A$13:$E$54,3,0),"")</f>
        <v>471.73171262118711</v>
      </c>
      <c r="G2196" s="200">
        <v>3</v>
      </c>
      <c r="H2196" s="199">
        <f>VLOOKUP(G2196,'Parâmetro - Portes e Uco'!$B$19:$E$46,4,0)</f>
        <v>446.65</v>
      </c>
      <c r="I2196" s="196"/>
      <c r="J2196" s="202">
        <v>0</v>
      </c>
      <c r="K2196" s="202"/>
      <c r="L2196" s="203"/>
      <c r="M2196" s="204"/>
      <c r="N2196" s="199"/>
      <c r="O2196" s="201">
        <v>1</v>
      </c>
      <c r="P2196" s="199">
        <f>F2196*30%</f>
        <v>141.51951378635613</v>
      </c>
      <c r="Q2196" s="205">
        <f t="shared" si="158"/>
        <v>1059.9012264075432</v>
      </c>
    </row>
    <row r="2197" spans="1:17" ht="30" x14ac:dyDescent="0.25">
      <c r="A2197" s="207" t="s">
        <v>4754</v>
      </c>
      <c r="B2197" s="196">
        <v>31101038</v>
      </c>
      <c r="C2197" s="197" t="s">
        <v>1774</v>
      </c>
      <c r="D2197" s="196" t="s">
        <v>3694</v>
      </c>
      <c r="E2197" s="198"/>
      <c r="F2197" s="199">
        <f>IF(D2197 &lt;&gt; "",VLOOKUP(D2197,'Parâmetro - Portes e Uco'!$A$13:$E$54,3,0),"")</f>
        <v>1324.5505130037554</v>
      </c>
      <c r="G2197" s="200">
        <v>6</v>
      </c>
      <c r="H2197" s="199">
        <f>VLOOKUP(G2197,'Parâmetro - Portes e Uco'!$B$19:$E$46,4,0)</f>
        <v>1425.4</v>
      </c>
      <c r="I2197" s="196"/>
      <c r="J2197" s="202">
        <v>0</v>
      </c>
      <c r="K2197" s="202"/>
      <c r="L2197" s="203"/>
      <c r="M2197" s="204"/>
      <c r="N2197" s="199"/>
      <c r="O2197" s="201">
        <v>2</v>
      </c>
      <c r="P2197" s="199">
        <f>(F2197*30%)+(F2197*20%)</f>
        <v>662.27525650187772</v>
      </c>
      <c r="Q2197" s="205">
        <f t="shared" si="158"/>
        <v>3412.2257695056333</v>
      </c>
    </row>
    <row r="2198" spans="1:17" ht="30" x14ac:dyDescent="0.25">
      <c r="A2198" s="207" t="s">
        <v>4754</v>
      </c>
      <c r="B2198" s="196">
        <v>31101046</v>
      </c>
      <c r="C2198" s="197" t="s">
        <v>1775</v>
      </c>
      <c r="D2198" s="196" t="s">
        <v>3688</v>
      </c>
      <c r="E2198" s="198"/>
      <c r="F2198" s="199">
        <f>IF(D2198 &lt;&gt; "",VLOOKUP(D2198,'Parâmetro - Portes e Uco'!$A$13:$E$54,3,0),"")</f>
        <v>1024.0627906281875</v>
      </c>
      <c r="G2198" s="200">
        <v>5</v>
      </c>
      <c r="H2198" s="199">
        <f>VLOOKUP(G2198,'Parâmetro - Portes e Uco'!$B$19:$E$46,4,0)</f>
        <v>1021.47</v>
      </c>
      <c r="I2198" s="196"/>
      <c r="J2198" s="202">
        <v>0</v>
      </c>
      <c r="K2198" s="202"/>
      <c r="L2198" s="203"/>
      <c r="M2198" s="204"/>
      <c r="N2198" s="199"/>
      <c r="O2198" s="201">
        <v>2</v>
      </c>
      <c r="P2198" s="199">
        <f>(F2198*30%)+(F2198*20%)</f>
        <v>512.03139531409374</v>
      </c>
      <c r="Q2198" s="205">
        <f t="shared" si="158"/>
        <v>2557.5641859422813</v>
      </c>
    </row>
    <row r="2199" spans="1:17" ht="30" x14ac:dyDescent="0.25">
      <c r="A2199" s="207" t="s">
        <v>4754</v>
      </c>
      <c r="B2199" s="196">
        <v>31101054</v>
      </c>
      <c r="C2199" s="197" t="s">
        <v>1776</v>
      </c>
      <c r="D2199" s="196" t="s">
        <v>3682</v>
      </c>
      <c r="E2199" s="198"/>
      <c r="F2199" s="199">
        <f>IF(D2199 &lt;&gt; "",VLOOKUP(D2199,'Parâmetro - Portes e Uco'!$A$13:$E$54,3,0),"")</f>
        <v>802.43430995002416</v>
      </c>
      <c r="G2199" s="200">
        <v>4</v>
      </c>
      <c r="H2199" s="199">
        <f>VLOOKUP(G2199,'Parâmetro - Portes e Uco'!$B$19:$E$46,4,0)</f>
        <v>660.37</v>
      </c>
      <c r="I2199" s="196"/>
      <c r="J2199" s="202">
        <v>0</v>
      </c>
      <c r="K2199" s="202"/>
      <c r="L2199" s="203"/>
      <c r="M2199" s="204"/>
      <c r="N2199" s="199"/>
      <c r="O2199" s="201">
        <v>1</v>
      </c>
      <c r="P2199" s="199">
        <f>F2199*30%</f>
        <v>240.73029298500722</v>
      </c>
      <c r="Q2199" s="205">
        <f t="shared" si="158"/>
        <v>1703.5346029350314</v>
      </c>
    </row>
    <row r="2200" spans="1:17" ht="30" x14ac:dyDescent="0.25">
      <c r="A2200" s="207" t="s">
        <v>4754</v>
      </c>
      <c r="B2200" s="196">
        <v>31101062</v>
      </c>
      <c r="C2200" s="197" t="s">
        <v>1777</v>
      </c>
      <c r="D2200" s="196" t="s">
        <v>3707</v>
      </c>
      <c r="E2200" s="198"/>
      <c r="F2200" s="199">
        <f>IF(D2200 &lt;&gt; "",VLOOKUP(D2200,'Parâmetro - Portes e Uco'!$A$13:$E$54,3,0),"")</f>
        <v>4482.334514500697</v>
      </c>
      <c r="G2200" s="200">
        <v>8</v>
      </c>
      <c r="H2200" s="199">
        <f>VLOOKUP(G2200,'Parâmetro - Portes e Uco'!$B$19:$E$46,4,0)</f>
        <v>2675.56</v>
      </c>
      <c r="I2200" s="196"/>
      <c r="J2200" s="202">
        <v>0</v>
      </c>
      <c r="K2200" s="202"/>
      <c r="L2200" s="203"/>
      <c r="M2200" s="204"/>
      <c r="N2200" s="199"/>
      <c r="O2200" s="201">
        <v>2</v>
      </c>
      <c r="P2200" s="199">
        <f>(F2200*30%)+(F2200*20%)</f>
        <v>2241.1672572503485</v>
      </c>
      <c r="Q2200" s="205">
        <f t="shared" si="158"/>
        <v>9399.0617717510449</v>
      </c>
    </row>
    <row r="2201" spans="1:17" ht="30" x14ac:dyDescent="0.25">
      <c r="A2201" s="207" t="s">
        <v>4754</v>
      </c>
      <c r="B2201" s="196">
        <v>31101070</v>
      </c>
      <c r="C2201" s="197" t="s">
        <v>1778</v>
      </c>
      <c r="D2201" s="196" t="s">
        <v>3683</v>
      </c>
      <c r="E2201" s="198"/>
      <c r="F2201" s="199">
        <f>IF(D2201 &lt;&gt; "",VLOOKUP(D2201,'Parâmetro - Portes e Uco'!$A$13:$E$54,3,0),"")</f>
        <v>908.21273779689443</v>
      </c>
      <c r="G2201" s="200">
        <v>3</v>
      </c>
      <c r="H2201" s="199">
        <f>VLOOKUP(G2201,'Parâmetro - Portes e Uco'!$B$19:$E$46,4,0)</f>
        <v>446.65</v>
      </c>
      <c r="I2201" s="196"/>
      <c r="J2201" s="202">
        <v>0</v>
      </c>
      <c r="K2201" s="202"/>
      <c r="L2201" s="203"/>
      <c r="M2201" s="204"/>
      <c r="N2201" s="199"/>
      <c r="O2201" s="201">
        <v>1</v>
      </c>
      <c r="P2201" s="199">
        <f>F2201*30%</f>
        <v>272.46382133906832</v>
      </c>
      <c r="Q2201" s="205">
        <f t="shared" si="158"/>
        <v>1627.3265591359627</v>
      </c>
    </row>
    <row r="2202" spans="1:17" ht="45" x14ac:dyDescent="0.25">
      <c r="A2202" s="207" t="s">
        <v>4754</v>
      </c>
      <c r="B2202" s="196">
        <v>31101089</v>
      </c>
      <c r="C2202" s="197" t="s">
        <v>1779</v>
      </c>
      <c r="D2202" s="196" t="s">
        <v>3680</v>
      </c>
      <c r="E2202" s="198"/>
      <c r="F2202" s="199">
        <f>IF(D2202 &lt;&gt; "",VLOOKUP(D2202,'Parâmetro - Portes e Uco'!$A$13:$E$54,3,0),"")</f>
        <v>310.58571287042162</v>
      </c>
      <c r="G2202" s="200">
        <v>1</v>
      </c>
      <c r="H2202" s="199">
        <f>VLOOKUP(G2202,'Parâmetro - Portes e Uco'!$B$19:$E$46,4,0)</f>
        <v>207.32</v>
      </c>
      <c r="I2202" s="196"/>
      <c r="J2202" s="202">
        <v>0</v>
      </c>
      <c r="K2202" s="202"/>
      <c r="L2202" s="203"/>
      <c r="M2202" s="204"/>
      <c r="N2202" s="199"/>
      <c r="O2202" s="201">
        <v>0</v>
      </c>
      <c r="P2202" s="201"/>
      <c r="Q2202" s="205">
        <f t="shared" si="158"/>
        <v>517.90571287042167</v>
      </c>
    </row>
    <row r="2203" spans="1:17" ht="30" x14ac:dyDescent="0.25">
      <c r="A2203" s="207" t="s">
        <v>4754</v>
      </c>
      <c r="B2203" s="196">
        <v>31101097</v>
      </c>
      <c r="C2203" s="197" t="s">
        <v>1780</v>
      </c>
      <c r="D2203" s="196" t="s">
        <v>3694</v>
      </c>
      <c r="E2203" s="198"/>
      <c r="F2203" s="199">
        <f>IF(D2203 &lt;&gt; "",VLOOKUP(D2203,'Parâmetro - Portes e Uco'!$A$13:$E$54,3,0),"")</f>
        <v>1324.5505130037554</v>
      </c>
      <c r="G2203" s="200">
        <v>5</v>
      </c>
      <c r="H2203" s="199">
        <f>VLOOKUP(G2203,'Parâmetro - Portes e Uco'!$B$19:$E$46,4,0)</f>
        <v>1021.47</v>
      </c>
      <c r="I2203" s="196"/>
      <c r="J2203" s="202">
        <v>0</v>
      </c>
      <c r="K2203" s="202"/>
      <c r="L2203" s="203"/>
      <c r="M2203" s="204"/>
      <c r="N2203" s="199"/>
      <c r="O2203" s="201">
        <v>2</v>
      </c>
      <c r="P2203" s="199">
        <f>(F2203*30%)+(F2203*20%)</f>
        <v>662.27525650187772</v>
      </c>
      <c r="Q2203" s="205">
        <f t="shared" si="158"/>
        <v>3008.2957695056334</v>
      </c>
    </row>
    <row r="2204" spans="1:17" ht="45" x14ac:dyDescent="0.25">
      <c r="A2204" s="207" t="s">
        <v>4754</v>
      </c>
      <c r="B2204" s="196">
        <v>31101100</v>
      </c>
      <c r="C2204" s="197" t="s">
        <v>1781</v>
      </c>
      <c r="D2204" s="196" t="s">
        <v>3684</v>
      </c>
      <c r="E2204" s="198"/>
      <c r="F2204" s="199">
        <f>IF(D2204 &lt;&gt; "",VLOOKUP(D2204,'Parâmetro - Portes e Uco'!$A$13:$E$54,3,0),"")</f>
        <v>963.60667521122014</v>
      </c>
      <c r="G2204" s="200">
        <v>5</v>
      </c>
      <c r="H2204" s="199">
        <f>VLOOKUP(G2204,'Parâmetro - Portes e Uco'!$B$19:$E$46,4,0)</f>
        <v>1021.47</v>
      </c>
      <c r="I2204" s="196"/>
      <c r="J2204" s="202">
        <v>0</v>
      </c>
      <c r="K2204" s="202"/>
      <c r="L2204" s="203"/>
      <c r="M2204" s="204"/>
      <c r="N2204" s="199"/>
      <c r="O2204" s="201">
        <v>1</v>
      </c>
      <c r="P2204" s="199">
        <f>F2204*30%</f>
        <v>289.08200256336602</v>
      </c>
      <c r="Q2204" s="205">
        <f t="shared" si="158"/>
        <v>2274.1586777745861</v>
      </c>
    </row>
    <row r="2205" spans="1:17" ht="30" x14ac:dyDescent="0.25">
      <c r="A2205" s="207" t="s">
        <v>4754</v>
      </c>
      <c r="B2205" s="196">
        <v>31101119</v>
      </c>
      <c r="C2205" s="197" t="s">
        <v>1782</v>
      </c>
      <c r="D2205" s="196" t="s">
        <v>3671</v>
      </c>
      <c r="E2205" s="198"/>
      <c r="F2205" s="199">
        <f>IF(D2205 &lt;&gt; "",VLOOKUP(D2205,'Parâmetro - Portes e Uco'!$A$13:$E$54,3,0),"")</f>
        <v>407.94036013477069</v>
      </c>
      <c r="G2205" s="200">
        <v>3</v>
      </c>
      <c r="H2205" s="199">
        <f>VLOOKUP(G2205,'Parâmetro - Portes e Uco'!$B$19:$E$46,4,0)</f>
        <v>446.65</v>
      </c>
      <c r="I2205" s="196"/>
      <c r="J2205" s="202">
        <v>0</v>
      </c>
      <c r="K2205" s="202"/>
      <c r="L2205" s="203"/>
      <c r="M2205" s="204"/>
      <c r="N2205" s="199"/>
      <c r="O2205" s="201">
        <v>2</v>
      </c>
      <c r="P2205" s="199">
        <f>(F2205*30%)+(F2205*20%)</f>
        <v>203.97018006738534</v>
      </c>
      <c r="Q2205" s="205">
        <f t="shared" si="158"/>
        <v>1058.5605402021561</v>
      </c>
    </row>
    <row r="2206" spans="1:17" ht="30" x14ac:dyDescent="0.25">
      <c r="A2206" s="207" t="s">
        <v>4754</v>
      </c>
      <c r="B2206" s="196">
        <v>31101127</v>
      </c>
      <c r="C2206" s="197" t="s">
        <v>1783</v>
      </c>
      <c r="D2206" s="196" t="s">
        <v>3679</v>
      </c>
      <c r="E2206" s="198"/>
      <c r="F2206" s="199">
        <f>IF(D2206 &lt;&gt; "",VLOOKUP(D2206,'Parâmetro - Portes e Uco'!$A$13:$E$54,3,0),"")</f>
        <v>612.76082791353724</v>
      </c>
      <c r="G2206" s="200">
        <v>3</v>
      </c>
      <c r="H2206" s="199">
        <f>VLOOKUP(G2206,'Parâmetro - Portes e Uco'!$B$19:$E$46,4,0)</f>
        <v>446.65</v>
      </c>
      <c r="I2206" s="196"/>
      <c r="J2206" s="202">
        <v>0</v>
      </c>
      <c r="K2206" s="202"/>
      <c r="L2206" s="203"/>
      <c r="M2206" s="204"/>
      <c r="N2206" s="199"/>
      <c r="O2206" s="201">
        <v>2</v>
      </c>
      <c r="P2206" s="199">
        <f>(F2206*30%)+(F2206*20%)</f>
        <v>306.38041395676862</v>
      </c>
      <c r="Q2206" s="205">
        <f t="shared" si="158"/>
        <v>1365.7912418703058</v>
      </c>
    </row>
    <row r="2207" spans="1:17" ht="30" x14ac:dyDescent="0.25">
      <c r="A2207" s="207" t="s">
        <v>4754</v>
      </c>
      <c r="B2207" s="196">
        <v>31101135</v>
      </c>
      <c r="C2207" s="197" t="s">
        <v>1784</v>
      </c>
      <c r="D2207" s="196" t="s">
        <v>3683</v>
      </c>
      <c r="E2207" s="198"/>
      <c r="F2207" s="199">
        <f>IF(D2207 &lt;&gt; "",VLOOKUP(D2207,'Parâmetro - Portes e Uco'!$A$13:$E$54,3,0),"")</f>
        <v>908.21273779689443</v>
      </c>
      <c r="G2207" s="200">
        <v>3</v>
      </c>
      <c r="H2207" s="199">
        <f>VLOOKUP(G2207,'Parâmetro - Portes e Uco'!$B$19:$E$46,4,0)</f>
        <v>446.65</v>
      </c>
      <c r="I2207" s="196"/>
      <c r="J2207" s="202">
        <v>0</v>
      </c>
      <c r="K2207" s="202"/>
      <c r="L2207" s="203"/>
      <c r="M2207" s="204"/>
      <c r="N2207" s="199"/>
      <c r="O2207" s="201">
        <v>1</v>
      </c>
      <c r="P2207" s="199">
        <f>F2207*30%</f>
        <v>272.46382133906832</v>
      </c>
      <c r="Q2207" s="205">
        <f t="shared" si="158"/>
        <v>1627.3265591359627</v>
      </c>
    </row>
    <row r="2208" spans="1:17" ht="30" x14ac:dyDescent="0.25">
      <c r="A2208" s="207" t="s">
        <v>4754</v>
      </c>
      <c r="B2208" s="196">
        <v>31101151</v>
      </c>
      <c r="C2208" s="197" t="s">
        <v>1785</v>
      </c>
      <c r="D2208" s="196" t="s">
        <v>3695</v>
      </c>
      <c r="E2208" s="198"/>
      <c r="F2208" s="199">
        <f>IF(D2208 &lt;&gt; "",VLOOKUP(D2208,'Parâmetro - Portes e Uco'!$A$13:$E$54,3,0),"")</f>
        <v>1685.4943507962917</v>
      </c>
      <c r="G2208" s="200">
        <v>5</v>
      </c>
      <c r="H2208" s="199">
        <f>VLOOKUP(G2208,'Parâmetro - Portes e Uco'!$B$19:$E$46,4,0)</f>
        <v>1021.47</v>
      </c>
      <c r="I2208" s="196"/>
      <c r="J2208" s="202">
        <v>0</v>
      </c>
      <c r="K2208" s="202"/>
      <c r="L2208" s="203"/>
      <c r="M2208" s="204"/>
      <c r="N2208" s="199"/>
      <c r="O2208" s="201">
        <v>2</v>
      </c>
      <c r="P2208" s="199">
        <f t="shared" ref="P2208:P2216" si="159">(F2208*30%)+(F2208*20%)</f>
        <v>842.74717539814583</v>
      </c>
      <c r="Q2208" s="205">
        <f t="shared" si="158"/>
        <v>3549.7115261944377</v>
      </c>
    </row>
    <row r="2209" spans="1:17" ht="30" x14ac:dyDescent="0.25">
      <c r="A2209" s="207" t="s">
        <v>4754</v>
      </c>
      <c r="B2209" s="196">
        <v>31101160</v>
      </c>
      <c r="C2209" s="197" t="s">
        <v>1786</v>
      </c>
      <c r="D2209" s="196" t="s">
        <v>3695</v>
      </c>
      <c r="E2209" s="198"/>
      <c r="F2209" s="199">
        <f>IF(D2209 &lt;&gt; "",VLOOKUP(D2209,'Parâmetro - Portes e Uco'!$A$13:$E$54,3,0),"")</f>
        <v>1685.4943507962917</v>
      </c>
      <c r="G2209" s="200">
        <v>4</v>
      </c>
      <c r="H2209" s="199">
        <f>VLOOKUP(G2209,'Parâmetro - Portes e Uco'!$B$19:$E$46,4,0)</f>
        <v>660.37</v>
      </c>
      <c r="I2209" s="196"/>
      <c r="J2209" s="202">
        <v>0</v>
      </c>
      <c r="K2209" s="202"/>
      <c r="L2209" s="203"/>
      <c r="M2209" s="204"/>
      <c r="N2209" s="199"/>
      <c r="O2209" s="201">
        <v>2</v>
      </c>
      <c r="P2209" s="199">
        <f t="shared" si="159"/>
        <v>842.74717539814583</v>
      </c>
      <c r="Q2209" s="205">
        <f t="shared" si="158"/>
        <v>3188.6115261944374</v>
      </c>
    </row>
    <row r="2210" spans="1:17" ht="30" x14ac:dyDescent="0.25">
      <c r="A2210" s="207" t="s">
        <v>4754</v>
      </c>
      <c r="B2210" s="196">
        <v>31101178</v>
      </c>
      <c r="C2210" s="197" t="s">
        <v>1787</v>
      </c>
      <c r="D2210" s="196" t="s">
        <v>3681</v>
      </c>
      <c r="E2210" s="198"/>
      <c r="F2210" s="199">
        <f>IF(D2210 &lt;&gt; "",VLOOKUP(D2210,'Parâmetro - Portes e Uco'!$A$13:$E$54,3,0),"")</f>
        <v>4119.7032840406137</v>
      </c>
      <c r="G2210" s="200">
        <v>6</v>
      </c>
      <c r="H2210" s="199">
        <f>VLOOKUP(G2210,'Parâmetro - Portes e Uco'!$B$19:$E$46,4,0)</f>
        <v>1425.4</v>
      </c>
      <c r="I2210" s="196"/>
      <c r="J2210" s="202">
        <v>0</v>
      </c>
      <c r="K2210" s="202"/>
      <c r="L2210" s="203"/>
      <c r="M2210" s="204"/>
      <c r="N2210" s="199"/>
      <c r="O2210" s="201">
        <v>2</v>
      </c>
      <c r="P2210" s="199">
        <f t="shared" si="159"/>
        <v>2059.8516420203068</v>
      </c>
      <c r="Q2210" s="205">
        <f t="shared" si="158"/>
        <v>7604.9549260609201</v>
      </c>
    </row>
    <row r="2211" spans="1:17" ht="30" x14ac:dyDescent="0.25">
      <c r="A2211" s="207" t="s">
        <v>4754</v>
      </c>
      <c r="B2211" s="196">
        <v>31101186</v>
      </c>
      <c r="C2211" s="197" t="s">
        <v>1788</v>
      </c>
      <c r="D2211" s="196" t="s">
        <v>3701</v>
      </c>
      <c r="E2211" s="198"/>
      <c r="F2211" s="199">
        <f>IF(D2211 &lt;&gt; "",VLOOKUP(D2211,'Parâmetro - Portes e Uco'!$A$13:$E$54,3,0),"")</f>
        <v>1848.3277432146042</v>
      </c>
      <c r="G2211" s="200">
        <v>5</v>
      </c>
      <c r="H2211" s="199">
        <f>VLOOKUP(G2211,'Parâmetro - Portes e Uco'!$B$19:$E$46,4,0)</f>
        <v>1021.47</v>
      </c>
      <c r="I2211" s="196"/>
      <c r="J2211" s="202">
        <v>0</v>
      </c>
      <c r="K2211" s="202"/>
      <c r="L2211" s="203"/>
      <c r="M2211" s="204"/>
      <c r="N2211" s="199"/>
      <c r="O2211" s="201">
        <v>2</v>
      </c>
      <c r="P2211" s="199">
        <f t="shared" si="159"/>
        <v>924.1638716073021</v>
      </c>
      <c r="Q2211" s="205">
        <f t="shared" si="158"/>
        <v>3793.9616148219066</v>
      </c>
    </row>
    <row r="2212" spans="1:17" ht="30" x14ac:dyDescent="0.25">
      <c r="A2212" s="207" t="s">
        <v>4754</v>
      </c>
      <c r="B2212" s="196">
        <v>31101194</v>
      </c>
      <c r="C2212" s="197" t="s">
        <v>1789</v>
      </c>
      <c r="D2212" s="196" t="s">
        <v>3693</v>
      </c>
      <c r="E2212" s="198"/>
      <c r="F2212" s="199">
        <f>IF(D2212 &lt;&gt; "",VLOOKUP(D2212,'Parâmetro - Portes e Uco'!$A$13:$E$54,3,0),"")</f>
        <v>1435.3515705876223</v>
      </c>
      <c r="G2212" s="200">
        <v>5</v>
      </c>
      <c r="H2212" s="199">
        <f>VLOOKUP(G2212,'Parâmetro - Portes e Uco'!$B$19:$E$46,4,0)</f>
        <v>1021.47</v>
      </c>
      <c r="I2212" s="196"/>
      <c r="J2212" s="202">
        <v>0</v>
      </c>
      <c r="K2212" s="202"/>
      <c r="L2212" s="203"/>
      <c r="M2212" s="204"/>
      <c r="N2212" s="199"/>
      <c r="O2212" s="201">
        <v>2</v>
      </c>
      <c r="P2212" s="199">
        <f t="shared" si="159"/>
        <v>717.67578529381115</v>
      </c>
      <c r="Q2212" s="205">
        <f t="shared" si="158"/>
        <v>3174.4973558814336</v>
      </c>
    </row>
    <row r="2213" spans="1:17" ht="45" x14ac:dyDescent="0.25">
      <c r="A2213" s="207" t="s">
        <v>4754</v>
      </c>
      <c r="B2213" s="196">
        <v>31101208</v>
      </c>
      <c r="C2213" s="197" t="s">
        <v>1790</v>
      </c>
      <c r="D2213" s="196" t="s">
        <v>3697</v>
      </c>
      <c r="E2213" s="198"/>
      <c r="F2213" s="199">
        <f>IF(D2213 &lt;&gt; "",VLOOKUP(D2213,'Parâmetro - Portes e Uco'!$A$13:$E$54,3,0),"")</f>
        <v>1593.1491505137235</v>
      </c>
      <c r="G2213" s="200">
        <v>5</v>
      </c>
      <c r="H2213" s="199">
        <f>VLOOKUP(G2213,'Parâmetro - Portes e Uco'!$B$19:$E$46,4,0)</f>
        <v>1021.47</v>
      </c>
      <c r="I2213" s="196"/>
      <c r="J2213" s="202">
        <v>0</v>
      </c>
      <c r="K2213" s="202"/>
      <c r="L2213" s="203"/>
      <c r="M2213" s="204"/>
      <c r="N2213" s="199"/>
      <c r="O2213" s="201">
        <v>2</v>
      </c>
      <c r="P2213" s="199">
        <f t="shared" si="159"/>
        <v>796.57457525686175</v>
      </c>
      <c r="Q2213" s="205">
        <f t="shared" si="158"/>
        <v>3411.1937257705854</v>
      </c>
    </row>
    <row r="2214" spans="1:17" ht="30" x14ac:dyDescent="0.25">
      <c r="A2214" s="207" t="s">
        <v>4754</v>
      </c>
      <c r="B2214" s="196">
        <v>31101216</v>
      </c>
      <c r="C2214" s="197" t="s">
        <v>1791</v>
      </c>
      <c r="D2214" s="196" t="s">
        <v>3695</v>
      </c>
      <c r="E2214" s="198"/>
      <c r="F2214" s="199">
        <f>IF(D2214 &lt;&gt; "",VLOOKUP(D2214,'Parâmetro - Portes e Uco'!$A$13:$E$54,3,0),"")</f>
        <v>1685.4943507962917</v>
      </c>
      <c r="G2214" s="200">
        <v>6</v>
      </c>
      <c r="H2214" s="199">
        <f>VLOOKUP(G2214,'Parâmetro - Portes e Uco'!$B$19:$E$46,4,0)</f>
        <v>1425.4</v>
      </c>
      <c r="I2214" s="196"/>
      <c r="J2214" s="202">
        <v>0</v>
      </c>
      <c r="K2214" s="202"/>
      <c r="L2214" s="203"/>
      <c r="M2214" s="204"/>
      <c r="N2214" s="199"/>
      <c r="O2214" s="201">
        <v>2</v>
      </c>
      <c r="P2214" s="199">
        <f t="shared" si="159"/>
        <v>842.74717539814583</v>
      </c>
      <c r="Q2214" s="205">
        <f t="shared" si="158"/>
        <v>3953.6415261944376</v>
      </c>
    </row>
    <row r="2215" spans="1:17" ht="30" x14ac:dyDescent="0.25">
      <c r="A2215" s="207" t="s">
        <v>4754</v>
      </c>
      <c r="B2215" s="196">
        <v>31101224</v>
      </c>
      <c r="C2215" s="197" t="s">
        <v>1792</v>
      </c>
      <c r="D2215" s="196" t="s">
        <v>3694</v>
      </c>
      <c r="E2215" s="198"/>
      <c r="F2215" s="199">
        <f>IF(D2215 &lt;&gt; "",VLOOKUP(D2215,'Parâmetro - Portes e Uco'!$A$13:$E$54,3,0),"")</f>
        <v>1324.5505130037554</v>
      </c>
      <c r="G2215" s="200">
        <v>5</v>
      </c>
      <c r="H2215" s="199">
        <f>VLOOKUP(G2215,'Parâmetro - Portes e Uco'!$B$19:$E$46,4,0)</f>
        <v>1021.47</v>
      </c>
      <c r="I2215" s="196"/>
      <c r="J2215" s="202">
        <v>0</v>
      </c>
      <c r="K2215" s="202"/>
      <c r="L2215" s="203"/>
      <c r="M2215" s="204"/>
      <c r="N2215" s="199"/>
      <c r="O2215" s="201">
        <v>2</v>
      </c>
      <c r="P2215" s="199">
        <f t="shared" si="159"/>
        <v>662.27525650187772</v>
      </c>
      <c r="Q2215" s="205">
        <f t="shared" si="158"/>
        <v>3008.2957695056334</v>
      </c>
    </row>
    <row r="2216" spans="1:17" ht="30" x14ac:dyDescent="0.25">
      <c r="A2216" s="207" t="s">
        <v>4754</v>
      </c>
      <c r="B2216" s="196">
        <v>31101232</v>
      </c>
      <c r="C2216" s="197" t="s">
        <v>1793</v>
      </c>
      <c r="D2216" s="196" t="s">
        <v>3687</v>
      </c>
      <c r="E2216" s="198"/>
      <c r="F2216" s="199">
        <f>IF(D2216 &lt;&gt; "",VLOOKUP(D2216,'Parâmetro - Portes e Uco'!$A$13:$E$54,3,0),"")</f>
        <v>1119.7564107354196</v>
      </c>
      <c r="G2216" s="200">
        <v>4</v>
      </c>
      <c r="H2216" s="199">
        <f>VLOOKUP(G2216,'Parâmetro - Portes e Uco'!$B$19:$E$46,4,0)</f>
        <v>660.37</v>
      </c>
      <c r="I2216" s="196"/>
      <c r="J2216" s="202">
        <v>0</v>
      </c>
      <c r="K2216" s="202"/>
      <c r="L2216" s="203"/>
      <c r="M2216" s="204"/>
      <c r="N2216" s="199"/>
      <c r="O2216" s="201">
        <v>2</v>
      </c>
      <c r="P2216" s="199">
        <f t="shared" si="159"/>
        <v>559.87820536770982</v>
      </c>
      <c r="Q2216" s="205">
        <f t="shared" si="158"/>
        <v>2340.0046161031296</v>
      </c>
    </row>
    <row r="2217" spans="1:17" ht="30" x14ac:dyDescent="0.25">
      <c r="A2217" s="207" t="s">
        <v>4754</v>
      </c>
      <c r="B2217" s="196">
        <v>31101240</v>
      </c>
      <c r="C2217" s="197" t="s">
        <v>1794</v>
      </c>
      <c r="D2217" s="196" t="s">
        <v>3692</v>
      </c>
      <c r="E2217" s="198"/>
      <c r="F2217" s="199">
        <f>IF(D2217 &lt;&gt; "",VLOOKUP(D2217,'Parâmetro - Portes e Uco'!$A$13:$E$54,3,0),"")</f>
        <v>866.25202794687084</v>
      </c>
      <c r="G2217" s="200">
        <v>4</v>
      </c>
      <c r="H2217" s="199">
        <f>VLOOKUP(G2217,'Parâmetro - Portes e Uco'!$B$19:$E$46,4,0)</f>
        <v>660.37</v>
      </c>
      <c r="I2217" s="196"/>
      <c r="J2217" s="202">
        <v>0</v>
      </c>
      <c r="K2217" s="202"/>
      <c r="L2217" s="203"/>
      <c r="M2217" s="204"/>
      <c r="N2217" s="199"/>
      <c r="O2217" s="201">
        <v>0</v>
      </c>
      <c r="P2217" s="201"/>
      <c r="Q2217" s="205">
        <f t="shared" si="158"/>
        <v>1526.6220279468707</v>
      </c>
    </row>
    <row r="2218" spans="1:17" ht="60" x14ac:dyDescent="0.25">
      <c r="A2218" s="207" t="s">
        <v>4754</v>
      </c>
      <c r="B2218" s="196">
        <v>31101259</v>
      </c>
      <c r="C2218" s="197" t="s">
        <v>1795</v>
      </c>
      <c r="D2218" s="196" t="s">
        <v>3672</v>
      </c>
      <c r="E2218" s="198"/>
      <c r="F2218" s="199">
        <f>IF(D2218 &lt;&gt; "",VLOOKUP(D2218,'Parâmetro - Portes e Uco'!$A$13:$E$54,3,0),"")</f>
        <v>350.87221280811309</v>
      </c>
      <c r="G2218" s="200">
        <v>4</v>
      </c>
      <c r="H2218" s="199">
        <f>VLOOKUP(G2218,'Parâmetro - Portes e Uco'!$B$19:$E$46,4,0)</f>
        <v>660.37</v>
      </c>
      <c r="I2218" s="196"/>
      <c r="J2218" s="202">
        <v>0</v>
      </c>
      <c r="K2218" s="202"/>
      <c r="L2218" s="203"/>
      <c r="M2218" s="204"/>
      <c r="N2218" s="199"/>
      <c r="O2218" s="201">
        <v>0</v>
      </c>
      <c r="P2218" s="201"/>
      <c r="Q2218" s="205">
        <f t="shared" si="158"/>
        <v>1011.2422128081131</v>
      </c>
    </row>
    <row r="2219" spans="1:17" ht="45" x14ac:dyDescent="0.25">
      <c r="A2219" s="207" t="s">
        <v>4754</v>
      </c>
      <c r="B2219" s="196">
        <v>31101275</v>
      </c>
      <c r="C2219" s="197" t="s">
        <v>1796</v>
      </c>
      <c r="D2219" s="196" t="s">
        <v>3697</v>
      </c>
      <c r="E2219" s="198"/>
      <c r="F2219" s="199">
        <f>IF(D2219 &lt;&gt; "",VLOOKUP(D2219,'Parâmetro - Portes e Uco'!$A$13:$E$54,3,0),"")</f>
        <v>1593.1491505137235</v>
      </c>
      <c r="G2219" s="200">
        <v>6</v>
      </c>
      <c r="H2219" s="199">
        <f>VLOOKUP(G2219,'Parâmetro - Portes e Uco'!$B$19:$E$46,4,0)</f>
        <v>1425.4</v>
      </c>
      <c r="I2219" s="196"/>
      <c r="J2219" s="202">
        <v>0</v>
      </c>
      <c r="K2219" s="202"/>
      <c r="L2219" s="203"/>
      <c r="M2219" s="204"/>
      <c r="N2219" s="199"/>
      <c r="O2219" s="201">
        <v>2</v>
      </c>
      <c r="P2219" s="199">
        <f>(F2219*30%)+(F2219*20%)</f>
        <v>796.57457525686175</v>
      </c>
      <c r="Q2219" s="205">
        <f t="shared" si="158"/>
        <v>3815.1237257705852</v>
      </c>
    </row>
    <row r="2220" spans="1:17" x14ac:dyDescent="0.25">
      <c r="A2220" s="207" t="s">
        <v>4754</v>
      </c>
      <c r="B2220" s="196">
        <v>31101283</v>
      </c>
      <c r="C2220" s="197" t="s">
        <v>1798</v>
      </c>
      <c r="D2220" s="196" t="s">
        <v>3683</v>
      </c>
      <c r="E2220" s="198"/>
      <c r="F2220" s="199">
        <f>IF(D2220 &lt;&gt; "",VLOOKUP(D2220,'Parâmetro - Portes e Uco'!$A$13:$E$54,3,0),"")</f>
        <v>908.21273779689443</v>
      </c>
      <c r="G2220" s="200">
        <v>3</v>
      </c>
      <c r="H2220" s="199">
        <f>VLOOKUP(G2220,'Parâmetro - Portes e Uco'!$B$19:$E$46,4,0)</f>
        <v>446.65</v>
      </c>
      <c r="I2220" s="196"/>
      <c r="J2220" s="202">
        <v>0</v>
      </c>
      <c r="K2220" s="202"/>
      <c r="L2220" s="203"/>
      <c r="M2220" s="204"/>
      <c r="N2220" s="199"/>
      <c r="O2220" s="201">
        <v>1</v>
      </c>
      <c r="P2220" s="199">
        <f>F2220*30%</f>
        <v>272.46382133906832</v>
      </c>
      <c r="Q2220" s="205">
        <f t="shared" si="158"/>
        <v>1627.3265591359627</v>
      </c>
    </row>
    <row r="2221" spans="1:17" ht="30" x14ac:dyDescent="0.25">
      <c r="A2221" s="207" t="s">
        <v>4754</v>
      </c>
      <c r="B2221" s="196">
        <v>31101291</v>
      </c>
      <c r="C2221" s="197" t="s">
        <v>1799</v>
      </c>
      <c r="D2221" s="196" t="s">
        <v>3684</v>
      </c>
      <c r="E2221" s="198"/>
      <c r="F2221" s="199">
        <f>IF(D2221 &lt;&gt; "",VLOOKUP(D2221,'Parâmetro - Portes e Uco'!$A$13:$E$54,3,0),"")</f>
        <v>963.60667521122014</v>
      </c>
      <c r="G2221" s="200">
        <v>4</v>
      </c>
      <c r="H2221" s="199">
        <f>VLOOKUP(G2221,'Parâmetro - Portes e Uco'!$B$19:$E$46,4,0)</f>
        <v>660.37</v>
      </c>
      <c r="I2221" s="196"/>
      <c r="J2221" s="202">
        <v>0</v>
      </c>
      <c r="K2221" s="202"/>
      <c r="L2221" s="203"/>
      <c r="M2221" s="204"/>
      <c r="N2221" s="199"/>
      <c r="O2221" s="201">
        <v>1</v>
      </c>
      <c r="P2221" s="199">
        <f>F2221*30%</f>
        <v>289.08200256336602</v>
      </c>
      <c r="Q2221" s="205">
        <f t="shared" si="158"/>
        <v>1913.0586777745862</v>
      </c>
    </row>
    <row r="2222" spans="1:17" ht="30" x14ac:dyDescent="0.25">
      <c r="A2222" s="207" t="s">
        <v>4754</v>
      </c>
      <c r="B2222" s="196">
        <v>31101305</v>
      </c>
      <c r="C2222" s="197" t="s">
        <v>1800</v>
      </c>
      <c r="D2222" s="196" t="s">
        <v>3684</v>
      </c>
      <c r="E2222" s="198"/>
      <c r="F2222" s="199">
        <f>IF(D2222 &lt;&gt; "",VLOOKUP(D2222,'Parâmetro - Portes e Uco'!$A$13:$E$54,3,0),"")</f>
        <v>963.60667521122014</v>
      </c>
      <c r="G2222" s="200">
        <v>3</v>
      </c>
      <c r="H2222" s="199">
        <f>VLOOKUP(G2222,'Parâmetro - Portes e Uco'!$B$19:$E$46,4,0)</f>
        <v>446.65</v>
      </c>
      <c r="I2222" s="196"/>
      <c r="J2222" s="202">
        <v>0</v>
      </c>
      <c r="K2222" s="202"/>
      <c r="L2222" s="203"/>
      <c r="M2222" s="204"/>
      <c r="N2222" s="199"/>
      <c r="O2222" s="201">
        <v>1</v>
      </c>
      <c r="P2222" s="199">
        <f>F2222*30%</f>
        <v>289.08200256336602</v>
      </c>
      <c r="Q2222" s="205">
        <f t="shared" si="158"/>
        <v>1699.3386777745864</v>
      </c>
    </row>
    <row r="2223" spans="1:17" ht="30" x14ac:dyDescent="0.25">
      <c r="A2223" s="207" t="s">
        <v>4754</v>
      </c>
      <c r="B2223" s="196">
        <v>31101313</v>
      </c>
      <c r="C2223" s="197" t="s">
        <v>1801</v>
      </c>
      <c r="D2223" s="196" t="s">
        <v>3683</v>
      </c>
      <c r="E2223" s="198"/>
      <c r="F2223" s="199">
        <f>IF(D2223 &lt;&gt; "",VLOOKUP(D2223,'Parâmetro - Portes e Uco'!$A$13:$E$54,3,0),"")</f>
        <v>908.21273779689443</v>
      </c>
      <c r="G2223" s="200">
        <v>3</v>
      </c>
      <c r="H2223" s="199">
        <f>VLOOKUP(G2223,'Parâmetro - Portes e Uco'!$B$19:$E$46,4,0)</f>
        <v>446.65</v>
      </c>
      <c r="I2223" s="196"/>
      <c r="J2223" s="202">
        <v>0</v>
      </c>
      <c r="K2223" s="202"/>
      <c r="L2223" s="203"/>
      <c r="M2223" s="204"/>
      <c r="N2223" s="199"/>
      <c r="O2223" s="201">
        <v>1</v>
      </c>
      <c r="P2223" s="199">
        <f>F2223*30%</f>
        <v>272.46382133906832</v>
      </c>
      <c r="Q2223" s="205">
        <f t="shared" si="158"/>
        <v>1627.3265591359627</v>
      </c>
    </row>
    <row r="2224" spans="1:17" ht="45" x14ac:dyDescent="0.25">
      <c r="A2224" s="207" t="s">
        <v>4754</v>
      </c>
      <c r="B2224" s="196">
        <v>31101321</v>
      </c>
      <c r="C2224" s="197" t="s">
        <v>1802</v>
      </c>
      <c r="D2224" s="196" t="s">
        <v>3697</v>
      </c>
      <c r="E2224" s="198"/>
      <c r="F2224" s="199">
        <f>IF(D2224 &lt;&gt; "",VLOOKUP(D2224,'Parâmetro - Portes e Uco'!$A$13:$E$54,3,0),"")</f>
        <v>1593.1491505137235</v>
      </c>
      <c r="G2224" s="200">
        <v>6</v>
      </c>
      <c r="H2224" s="199">
        <f>VLOOKUP(G2224,'Parâmetro - Portes e Uco'!$B$19:$E$46,4,0)</f>
        <v>1425.4</v>
      </c>
      <c r="I2224" s="196"/>
      <c r="J2224" s="202">
        <v>0</v>
      </c>
      <c r="K2224" s="202"/>
      <c r="L2224" s="203"/>
      <c r="M2224" s="204"/>
      <c r="N2224" s="199"/>
      <c r="O2224" s="201">
        <v>2</v>
      </c>
      <c r="P2224" s="199">
        <f t="shared" ref="P2224:P2230" si="160">(F2224*30%)+(F2224*20%)</f>
        <v>796.57457525686175</v>
      </c>
      <c r="Q2224" s="205">
        <f t="shared" si="158"/>
        <v>3815.1237257705852</v>
      </c>
    </row>
    <row r="2225" spans="1:17" ht="45" x14ac:dyDescent="0.25">
      <c r="A2225" s="207" t="s">
        <v>4754</v>
      </c>
      <c r="B2225" s="196">
        <v>31101330</v>
      </c>
      <c r="C2225" s="197" t="s">
        <v>1803</v>
      </c>
      <c r="D2225" s="196" t="s">
        <v>3688</v>
      </c>
      <c r="E2225" s="198"/>
      <c r="F2225" s="199">
        <f>IF(D2225 &lt;&gt; "",VLOOKUP(D2225,'Parâmetro - Portes e Uco'!$A$13:$E$54,3,0),"")</f>
        <v>1024.0627906281875</v>
      </c>
      <c r="G2225" s="200">
        <v>5</v>
      </c>
      <c r="H2225" s="199">
        <f>VLOOKUP(G2225,'Parâmetro - Portes e Uco'!$B$19:$E$46,4,0)</f>
        <v>1021.47</v>
      </c>
      <c r="I2225" s="196"/>
      <c r="J2225" s="202">
        <v>0</v>
      </c>
      <c r="K2225" s="202"/>
      <c r="L2225" s="203"/>
      <c r="M2225" s="204"/>
      <c r="N2225" s="199"/>
      <c r="O2225" s="201">
        <v>2</v>
      </c>
      <c r="P2225" s="199">
        <f t="shared" si="160"/>
        <v>512.03139531409374</v>
      </c>
      <c r="Q2225" s="205">
        <f t="shared" si="158"/>
        <v>2557.5641859422813</v>
      </c>
    </row>
    <row r="2226" spans="1:17" ht="45" x14ac:dyDescent="0.25">
      <c r="A2226" s="207" t="s">
        <v>4754</v>
      </c>
      <c r="B2226" s="196">
        <v>31101348</v>
      </c>
      <c r="C2226" s="197" t="s">
        <v>1804</v>
      </c>
      <c r="D2226" s="196" t="s">
        <v>3688</v>
      </c>
      <c r="E2226" s="198"/>
      <c r="F2226" s="199">
        <f>IF(D2226 &lt;&gt; "",VLOOKUP(D2226,'Parâmetro - Portes e Uco'!$A$13:$E$54,3,0),"")</f>
        <v>1024.0627906281875</v>
      </c>
      <c r="G2226" s="200">
        <v>4</v>
      </c>
      <c r="H2226" s="199">
        <f>VLOOKUP(G2226,'Parâmetro - Portes e Uco'!$B$19:$E$46,4,0)</f>
        <v>660.37</v>
      </c>
      <c r="I2226" s="196"/>
      <c r="J2226" s="202">
        <v>0</v>
      </c>
      <c r="K2226" s="202"/>
      <c r="L2226" s="203"/>
      <c r="M2226" s="204"/>
      <c r="N2226" s="199"/>
      <c r="O2226" s="201">
        <v>2</v>
      </c>
      <c r="P2226" s="199">
        <f t="shared" si="160"/>
        <v>512.03139531409374</v>
      </c>
      <c r="Q2226" s="205">
        <f t="shared" si="158"/>
        <v>2196.4641859422809</v>
      </c>
    </row>
    <row r="2227" spans="1:17" x14ac:dyDescent="0.25">
      <c r="A2227" s="207" t="s">
        <v>4754</v>
      </c>
      <c r="B2227" s="196">
        <v>31101356</v>
      </c>
      <c r="C2227" s="197" t="s">
        <v>1805</v>
      </c>
      <c r="D2227" s="196" t="s">
        <v>3692</v>
      </c>
      <c r="E2227" s="198"/>
      <c r="F2227" s="199">
        <f>IF(D2227 &lt;&gt; "",VLOOKUP(D2227,'Parâmetro - Portes e Uco'!$A$13:$E$54,3,0),"")</f>
        <v>866.25202794687084</v>
      </c>
      <c r="G2227" s="200">
        <v>3</v>
      </c>
      <c r="H2227" s="199">
        <f>VLOOKUP(G2227,'Parâmetro - Portes e Uco'!$B$19:$E$46,4,0)</f>
        <v>446.65</v>
      </c>
      <c r="I2227" s="196"/>
      <c r="J2227" s="202">
        <v>0</v>
      </c>
      <c r="K2227" s="202"/>
      <c r="L2227" s="203"/>
      <c r="M2227" s="204"/>
      <c r="N2227" s="199"/>
      <c r="O2227" s="201">
        <v>2</v>
      </c>
      <c r="P2227" s="199">
        <f t="shared" si="160"/>
        <v>433.12601397343542</v>
      </c>
      <c r="Q2227" s="205">
        <f t="shared" ref="Q2227:Q2248" si="161">F2227+H2227+K2227+N2227+P2227</f>
        <v>1746.0280419203064</v>
      </c>
    </row>
    <row r="2228" spans="1:17" x14ac:dyDescent="0.25">
      <c r="A2228" s="207" t="s">
        <v>4754</v>
      </c>
      <c r="B2228" s="196">
        <v>31101364</v>
      </c>
      <c r="C2228" s="197" t="s">
        <v>1806</v>
      </c>
      <c r="D2228" s="196" t="s">
        <v>3685</v>
      </c>
      <c r="E2228" s="198"/>
      <c r="F2228" s="199">
        <f>IF(D2228 &lt;&gt; "",VLOOKUP(D2228,'Parâmetro - Portes e Uco'!$A$13:$E$54,3,0),"")</f>
        <v>1233.8795226335199</v>
      </c>
      <c r="G2228" s="200">
        <v>5</v>
      </c>
      <c r="H2228" s="199">
        <f>VLOOKUP(G2228,'Parâmetro - Portes e Uco'!$B$19:$E$46,4,0)</f>
        <v>1021.47</v>
      </c>
      <c r="I2228" s="196"/>
      <c r="J2228" s="202">
        <v>0</v>
      </c>
      <c r="K2228" s="202"/>
      <c r="L2228" s="203"/>
      <c r="M2228" s="204"/>
      <c r="N2228" s="199"/>
      <c r="O2228" s="201">
        <v>2</v>
      </c>
      <c r="P2228" s="199">
        <f t="shared" si="160"/>
        <v>616.93976131675993</v>
      </c>
      <c r="Q2228" s="205">
        <f t="shared" si="161"/>
        <v>2872.2892839502797</v>
      </c>
    </row>
    <row r="2229" spans="1:17" x14ac:dyDescent="0.25">
      <c r="A2229" s="207" t="s">
        <v>4754</v>
      </c>
      <c r="B2229" s="196">
        <v>31101372</v>
      </c>
      <c r="C2229" s="197" t="s">
        <v>1807</v>
      </c>
      <c r="D2229" s="196" t="s">
        <v>3671</v>
      </c>
      <c r="E2229" s="198"/>
      <c r="F2229" s="199">
        <f>IF(D2229 &lt;&gt; "",VLOOKUP(D2229,'Parâmetro - Portes e Uco'!$A$13:$E$54,3,0),"")</f>
        <v>407.94036013477069</v>
      </c>
      <c r="G2229" s="200">
        <v>3</v>
      </c>
      <c r="H2229" s="199">
        <f>VLOOKUP(G2229,'Parâmetro - Portes e Uco'!$B$19:$E$46,4,0)</f>
        <v>446.65</v>
      </c>
      <c r="I2229" s="196"/>
      <c r="J2229" s="202">
        <v>0</v>
      </c>
      <c r="K2229" s="202"/>
      <c r="L2229" s="203"/>
      <c r="M2229" s="204"/>
      <c r="N2229" s="199"/>
      <c r="O2229" s="201">
        <v>2</v>
      </c>
      <c r="P2229" s="199">
        <f t="shared" si="160"/>
        <v>203.97018006738534</v>
      </c>
      <c r="Q2229" s="205">
        <f t="shared" si="161"/>
        <v>1058.5605402021561</v>
      </c>
    </row>
    <row r="2230" spans="1:17" ht="30" x14ac:dyDescent="0.25">
      <c r="A2230" s="207" t="s">
        <v>4754</v>
      </c>
      <c r="B2230" s="196">
        <v>31101380</v>
      </c>
      <c r="C2230" s="197" t="s">
        <v>1808</v>
      </c>
      <c r="D2230" s="196" t="s">
        <v>3683</v>
      </c>
      <c r="E2230" s="198"/>
      <c r="F2230" s="199">
        <f>IF(D2230 &lt;&gt; "",VLOOKUP(D2230,'Parâmetro - Portes e Uco'!$A$13:$E$54,3,0),"")</f>
        <v>908.21273779689443</v>
      </c>
      <c r="G2230" s="200">
        <v>3</v>
      </c>
      <c r="H2230" s="199">
        <f>VLOOKUP(G2230,'Parâmetro - Portes e Uco'!$B$19:$E$46,4,0)</f>
        <v>446.65</v>
      </c>
      <c r="I2230" s="196"/>
      <c r="J2230" s="202">
        <v>0</v>
      </c>
      <c r="K2230" s="202"/>
      <c r="L2230" s="203"/>
      <c r="M2230" s="204"/>
      <c r="N2230" s="199"/>
      <c r="O2230" s="201">
        <v>2</v>
      </c>
      <c r="P2230" s="199">
        <f t="shared" si="160"/>
        <v>454.10636889844722</v>
      </c>
      <c r="Q2230" s="205">
        <f t="shared" si="161"/>
        <v>1808.9691066953417</v>
      </c>
    </row>
    <row r="2231" spans="1:17" ht="45" x14ac:dyDescent="0.25">
      <c r="A2231" s="207" t="s">
        <v>4754</v>
      </c>
      <c r="B2231" s="196">
        <v>31101399</v>
      </c>
      <c r="C2231" s="197" t="s">
        <v>1809</v>
      </c>
      <c r="D2231" s="196" t="s">
        <v>3674</v>
      </c>
      <c r="E2231" s="198"/>
      <c r="F2231" s="199">
        <f>IF(D2231 &lt;&gt; "",VLOOKUP(D2231,'Parâmetro - Portes e Uco'!$A$13:$E$54,3,0),"")</f>
        <v>208.11615658256991</v>
      </c>
      <c r="G2231" s="200">
        <v>2</v>
      </c>
      <c r="H2231" s="199">
        <f>VLOOKUP(G2231,'Parâmetro - Portes e Uco'!$B$19:$E$46,4,0)</f>
        <v>303.45</v>
      </c>
      <c r="I2231" s="196"/>
      <c r="J2231" s="202">
        <v>0</v>
      </c>
      <c r="K2231" s="202"/>
      <c r="L2231" s="203"/>
      <c r="M2231" s="204"/>
      <c r="N2231" s="199"/>
      <c r="O2231" s="201">
        <v>0</v>
      </c>
      <c r="P2231" s="201"/>
      <c r="Q2231" s="205">
        <f t="shared" si="161"/>
        <v>511.56615658256987</v>
      </c>
    </row>
    <row r="2232" spans="1:17" ht="30" x14ac:dyDescent="0.25">
      <c r="A2232" s="207" t="s">
        <v>4754</v>
      </c>
      <c r="B2232" s="196">
        <v>31101402</v>
      </c>
      <c r="C2232" s="197" t="s">
        <v>1810</v>
      </c>
      <c r="D2232" s="196" t="s">
        <v>3673</v>
      </c>
      <c r="E2232" s="198"/>
      <c r="F2232" s="199">
        <f>IF(D2232 &lt;&gt; "",VLOOKUP(D2232,'Parâmetro - Portes e Uco'!$A$13:$E$54,3,0),"")</f>
        <v>283.71925774181733</v>
      </c>
      <c r="G2232" s="200"/>
      <c r="H2232" s="201"/>
      <c r="I2232" s="196"/>
      <c r="J2232" s="202">
        <v>0</v>
      </c>
      <c r="K2232" s="202"/>
      <c r="L2232" s="203"/>
      <c r="M2232" s="204"/>
      <c r="N2232" s="199"/>
      <c r="O2232" s="201">
        <v>0</v>
      </c>
      <c r="P2232" s="201"/>
      <c r="Q2232" s="205">
        <f t="shared" si="161"/>
        <v>283.71925774181733</v>
      </c>
    </row>
    <row r="2233" spans="1:17" ht="30" x14ac:dyDescent="0.25">
      <c r="A2233" s="207" t="s">
        <v>4754</v>
      </c>
      <c r="B2233" s="196">
        <v>31101410</v>
      </c>
      <c r="C2233" s="197" t="s">
        <v>1811</v>
      </c>
      <c r="D2233" s="196" t="s">
        <v>3689</v>
      </c>
      <c r="E2233" s="198"/>
      <c r="F2233" s="199">
        <f>IF(D2233 &lt;&gt; "",VLOOKUP(D2233,'Parâmetro - Portes e Uco'!$A$13:$E$54,3,0),"")</f>
        <v>2027.969148532314</v>
      </c>
      <c r="G2233" s="200">
        <v>6</v>
      </c>
      <c r="H2233" s="199">
        <f>VLOOKUP(G2233,'Parâmetro - Portes e Uco'!$B$19:$E$46,4,0)</f>
        <v>1425.4</v>
      </c>
      <c r="I2233" s="196"/>
      <c r="J2233" s="202">
        <v>0</v>
      </c>
      <c r="K2233" s="202"/>
      <c r="L2233" s="203"/>
      <c r="M2233" s="204"/>
      <c r="N2233" s="199"/>
      <c r="O2233" s="201">
        <v>2</v>
      </c>
      <c r="P2233" s="199">
        <f t="shared" ref="P2233:P2248" si="162">(F2233*30%)+(F2233*20%)</f>
        <v>1013.9845742661571</v>
      </c>
      <c r="Q2233" s="205">
        <f t="shared" si="161"/>
        <v>4467.3537227984716</v>
      </c>
    </row>
    <row r="2234" spans="1:17" ht="30" x14ac:dyDescent="0.25">
      <c r="A2234" s="207" t="s">
        <v>4754</v>
      </c>
      <c r="B2234" s="196">
        <v>31101429</v>
      </c>
      <c r="C2234" s="197" t="s">
        <v>1812</v>
      </c>
      <c r="D2234" s="196" t="s">
        <v>3683</v>
      </c>
      <c r="E2234" s="198"/>
      <c r="F2234" s="199">
        <f>IF(D2234 &lt;&gt; "",VLOOKUP(D2234,'Parâmetro - Portes e Uco'!$A$13:$E$54,3,0),"")</f>
        <v>908.21273779689443</v>
      </c>
      <c r="G2234" s="200">
        <v>4</v>
      </c>
      <c r="H2234" s="199">
        <f>VLOOKUP(G2234,'Parâmetro - Portes e Uco'!$B$19:$E$46,4,0)</f>
        <v>660.37</v>
      </c>
      <c r="I2234" s="196"/>
      <c r="J2234" s="202">
        <v>0</v>
      </c>
      <c r="K2234" s="202"/>
      <c r="L2234" s="203"/>
      <c r="M2234" s="204"/>
      <c r="N2234" s="199"/>
      <c r="O2234" s="201">
        <v>2</v>
      </c>
      <c r="P2234" s="199">
        <f t="shared" si="162"/>
        <v>454.10636889844722</v>
      </c>
      <c r="Q2234" s="205">
        <f t="shared" si="161"/>
        <v>2022.6891066953417</v>
      </c>
    </row>
    <row r="2235" spans="1:17" ht="30" x14ac:dyDescent="0.25">
      <c r="A2235" s="207" t="s">
        <v>4754</v>
      </c>
      <c r="B2235" s="196">
        <v>31101437</v>
      </c>
      <c r="C2235" s="197" t="s">
        <v>1813</v>
      </c>
      <c r="D2235" s="196" t="s">
        <v>3692</v>
      </c>
      <c r="E2235" s="198"/>
      <c r="F2235" s="199">
        <f>IF(D2235 &lt;&gt; "",VLOOKUP(D2235,'Parâmetro - Portes e Uco'!$A$13:$E$54,3,0),"")</f>
        <v>866.25202794687084</v>
      </c>
      <c r="G2235" s="200">
        <v>5</v>
      </c>
      <c r="H2235" s="199">
        <f>VLOOKUP(G2235,'Parâmetro - Portes e Uco'!$B$19:$E$46,4,0)</f>
        <v>1021.47</v>
      </c>
      <c r="I2235" s="196"/>
      <c r="J2235" s="202">
        <v>0</v>
      </c>
      <c r="K2235" s="202"/>
      <c r="L2235" s="203"/>
      <c r="M2235" s="204"/>
      <c r="N2235" s="199"/>
      <c r="O2235" s="201">
        <v>2</v>
      </c>
      <c r="P2235" s="199">
        <f t="shared" si="162"/>
        <v>433.12601397343542</v>
      </c>
      <c r="Q2235" s="205">
        <f t="shared" si="161"/>
        <v>2320.8480419203061</v>
      </c>
    </row>
    <row r="2236" spans="1:17" ht="30" x14ac:dyDescent="0.25">
      <c r="A2236" s="207" t="s">
        <v>4754</v>
      </c>
      <c r="B2236" s="196">
        <v>31101445</v>
      </c>
      <c r="C2236" s="197" t="s">
        <v>1814</v>
      </c>
      <c r="D2236" s="196" t="s">
        <v>3687</v>
      </c>
      <c r="E2236" s="198"/>
      <c r="F2236" s="199">
        <f>IF(D2236 &lt;&gt; "",VLOOKUP(D2236,'Parâmetro - Portes e Uco'!$A$13:$E$54,3,0),"")</f>
        <v>1119.7564107354196</v>
      </c>
      <c r="G2236" s="200">
        <v>4</v>
      </c>
      <c r="H2236" s="199">
        <f>VLOOKUP(G2236,'Parâmetro - Portes e Uco'!$B$19:$E$46,4,0)</f>
        <v>660.37</v>
      </c>
      <c r="I2236" s="196"/>
      <c r="J2236" s="202">
        <v>0</v>
      </c>
      <c r="K2236" s="202"/>
      <c r="L2236" s="203"/>
      <c r="M2236" s="204"/>
      <c r="N2236" s="199"/>
      <c r="O2236" s="201">
        <v>2</v>
      </c>
      <c r="P2236" s="199">
        <f t="shared" si="162"/>
        <v>559.87820536770982</v>
      </c>
      <c r="Q2236" s="205">
        <f t="shared" si="161"/>
        <v>2340.0046161031296</v>
      </c>
    </row>
    <row r="2237" spans="1:17" ht="30" x14ac:dyDescent="0.25">
      <c r="A2237" s="207" t="s">
        <v>4754</v>
      </c>
      <c r="B2237" s="196">
        <v>31101453</v>
      </c>
      <c r="C2237" s="197" t="s">
        <v>1815</v>
      </c>
      <c r="D2237" s="196" t="s">
        <v>3694</v>
      </c>
      <c r="E2237" s="198"/>
      <c r="F2237" s="199">
        <f>IF(D2237 &lt;&gt; "",VLOOKUP(D2237,'Parâmetro - Portes e Uco'!$A$13:$E$54,3,0),"")</f>
        <v>1324.5505130037554</v>
      </c>
      <c r="G2237" s="200">
        <v>4</v>
      </c>
      <c r="H2237" s="199">
        <f>VLOOKUP(G2237,'Parâmetro - Portes e Uco'!$B$19:$E$46,4,0)</f>
        <v>660.37</v>
      </c>
      <c r="I2237" s="196"/>
      <c r="J2237" s="202">
        <v>0</v>
      </c>
      <c r="K2237" s="202"/>
      <c r="L2237" s="203"/>
      <c r="M2237" s="204"/>
      <c r="N2237" s="199"/>
      <c r="O2237" s="201">
        <v>2</v>
      </c>
      <c r="P2237" s="199">
        <f t="shared" si="162"/>
        <v>662.27525650187772</v>
      </c>
      <c r="Q2237" s="205">
        <f t="shared" si="161"/>
        <v>2647.1957695056331</v>
      </c>
    </row>
    <row r="2238" spans="1:17" ht="30" x14ac:dyDescent="0.25">
      <c r="A2238" s="207" t="s">
        <v>4754</v>
      </c>
      <c r="B2238" s="196">
        <v>31101461</v>
      </c>
      <c r="C2238" s="197" t="s">
        <v>1816</v>
      </c>
      <c r="D2238" s="196" t="s">
        <v>3689</v>
      </c>
      <c r="E2238" s="198"/>
      <c r="F2238" s="199">
        <f>IF(D2238 &lt;&gt; "",VLOOKUP(D2238,'Parâmetro - Portes e Uco'!$A$13:$E$54,3,0),"")</f>
        <v>2027.969148532314</v>
      </c>
      <c r="G2238" s="200">
        <v>6</v>
      </c>
      <c r="H2238" s="199">
        <f>VLOOKUP(G2238,'Parâmetro - Portes e Uco'!$B$19:$E$46,4,0)</f>
        <v>1425.4</v>
      </c>
      <c r="I2238" s="196"/>
      <c r="J2238" s="202">
        <v>0</v>
      </c>
      <c r="K2238" s="202"/>
      <c r="L2238" s="203"/>
      <c r="M2238" s="204"/>
      <c r="N2238" s="199"/>
      <c r="O2238" s="201">
        <v>2</v>
      </c>
      <c r="P2238" s="199">
        <f t="shared" si="162"/>
        <v>1013.9845742661571</v>
      </c>
      <c r="Q2238" s="205">
        <f t="shared" si="161"/>
        <v>4467.3537227984716</v>
      </c>
    </row>
    <row r="2239" spans="1:17" ht="45" x14ac:dyDescent="0.25">
      <c r="A2239" s="207" t="s">
        <v>4754</v>
      </c>
      <c r="B2239" s="196">
        <v>31101470</v>
      </c>
      <c r="C2239" s="197" t="s">
        <v>1817</v>
      </c>
      <c r="D2239" s="196" t="s">
        <v>3704</v>
      </c>
      <c r="E2239" s="198"/>
      <c r="F2239" s="199">
        <f>IF(D2239 &lt;&gt; "",VLOOKUP(D2239,'Parâmetro - Portes e Uco'!$A$13:$E$54,3,0),"")</f>
        <v>2101.818943247938</v>
      </c>
      <c r="G2239" s="200">
        <v>5</v>
      </c>
      <c r="H2239" s="199">
        <f>VLOOKUP(G2239,'Parâmetro - Portes e Uco'!$B$19:$E$46,4,0)</f>
        <v>1021.47</v>
      </c>
      <c r="I2239" s="196"/>
      <c r="J2239" s="202">
        <v>0</v>
      </c>
      <c r="K2239" s="202"/>
      <c r="L2239" s="203"/>
      <c r="M2239" s="204"/>
      <c r="N2239" s="199"/>
      <c r="O2239" s="201">
        <v>2</v>
      </c>
      <c r="P2239" s="199">
        <f t="shared" si="162"/>
        <v>1050.909471623969</v>
      </c>
      <c r="Q2239" s="205">
        <f t="shared" si="161"/>
        <v>4174.1984148719066</v>
      </c>
    </row>
    <row r="2240" spans="1:17" ht="30" x14ac:dyDescent="0.25">
      <c r="A2240" s="207" t="s">
        <v>4754</v>
      </c>
      <c r="B2240" s="196">
        <v>31101488</v>
      </c>
      <c r="C2240" s="197" t="s">
        <v>1773</v>
      </c>
      <c r="D2240" s="196" t="s">
        <v>3689</v>
      </c>
      <c r="E2240" s="198"/>
      <c r="F2240" s="199">
        <f>IF(D2240 &lt;&gt; "",VLOOKUP(D2240,'Parâmetro - Portes e Uco'!$A$13:$E$54,3,0),"")</f>
        <v>2027.969148532314</v>
      </c>
      <c r="G2240" s="200">
        <v>7</v>
      </c>
      <c r="H2240" s="199">
        <f>VLOOKUP(G2240,'Parâmetro - Portes e Uco'!$B$19:$E$46,4,0)</f>
        <v>2028.04</v>
      </c>
      <c r="I2240" s="196"/>
      <c r="J2240" s="202">
        <v>0</v>
      </c>
      <c r="K2240" s="202"/>
      <c r="L2240" s="203"/>
      <c r="M2240" s="204"/>
      <c r="N2240" s="199"/>
      <c r="O2240" s="201">
        <v>2</v>
      </c>
      <c r="P2240" s="199">
        <f t="shared" si="162"/>
        <v>1013.9845742661571</v>
      </c>
      <c r="Q2240" s="205">
        <f t="shared" si="161"/>
        <v>5069.993722798471</v>
      </c>
    </row>
    <row r="2241" spans="1:17" ht="30" x14ac:dyDescent="0.25">
      <c r="A2241" s="207" t="s">
        <v>4754</v>
      </c>
      <c r="B2241" s="196">
        <v>31101518</v>
      </c>
      <c r="C2241" s="197" t="s">
        <v>4032</v>
      </c>
      <c r="D2241" s="196" t="s">
        <v>3694</v>
      </c>
      <c r="E2241" s="198"/>
      <c r="F2241" s="199">
        <f>IF(D2241 &lt;&gt; "",VLOOKUP(D2241,'Parâmetro - Portes e Uco'!$A$13:$E$54,3,0),"")</f>
        <v>1324.5505130037554</v>
      </c>
      <c r="G2241" s="200">
        <v>5</v>
      </c>
      <c r="H2241" s="199">
        <f>VLOOKUP(G2241,'Parâmetro - Portes e Uco'!$B$19:$E$46,4,0)</f>
        <v>1021.47</v>
      </c>
      <c r="I2241" s="196"/>
      <c r="J2241" s="202">
        <v>0</v>
      </c>
      <c r="K2241" s="202"/>
      <c r="L2241" s="203"/>
      <c r="M2241" s="204"/>
      <c r="N2241" s="199"/>
      <c r="O2241" s="201">
        <v>2</v>
      </c>
      <c r="P2241" s="199">
        <f t="shared" si="162"/>
        <v>662.27525650187772</v>
      </c>
      <c r="Q2241" s="205">
        <f t="shared" si="161"/>
        <v>3008.2957695056334</v>
      </c>
    </row>
    <row r="2242" spans="1:17" ht="30" x14ac:dyDescent="0.25">
      <c r="A2242" s="207" t="s">
        <v>4754</v>
      </c>
      <c r="B2242" s="196">
        <v>31101526</v>
      </c>
      <c r="C2242" s="197" t="s">
        <v>4020</v>
      </c>
      <c r="D2242" s="196" t="s">
        <v>3689</v>
      </c>
      <c r="E2242" s="198"/>
      <c r="F2242" s="199">
        <f>IF(D2242 &lt;&gt; "",VLOOKUP(D2242,'Parâmetro - Portes e Uco'!$A$13:$E$54,3,0),"")</f>
        <v>2027.969148532314</v>
      </c>
      <c r="G2242" s="200">
        <v>6</v>
      </c>
      <c r="H2242" s="199">
        <f>VLOOKUP(G2242,'Parâmetro - Portes e Uco'!$B$19:$E$46,4,0)</f>
        <v>1425.4</v>
      </c>
      <c r="I2242" s="196"/>
      <c r="J2242" s="202">
        <v>0</v>
      </c>
      <c r="K2242" s="202"/>
      <c r="L2242" s="203"/>
      <c r="M2242" s="204"/>
      <c r="N2242" s="199"/>
      <c r="O2242" s="201">
        <v>2</v>
      </c>
      <c r="P2242" s="199">
        <f t="shared" si="162"/>
        <v>1013.9845742661571</v>
      </c>
      <c r="Q2242" s="205">
        <f t="shared" si="161"/>
        <v>4467.3537227984716</v>
      </c>
    </row>
    <row r="2243" spans="1:17" ht="30" x14ac:dyDescent="0.25">
      <c r="A2243" s="207" t="s">
        <v>4754</v>
      </c>
      <c r="B2243" s="196">
        <v>31101534</v>
      </c>
      <c r="C2243" s="197" t="s">
        <v>4021</v>
      </c>
      <c r="D2243" s="196" t="s">
        <v>3694</v>
      </c>
      <c r="E2243" s="198"/>
      <c r="F2243" s="199">
        <f>IF(D2243 &lt;&gt; "",VLOOKUP(D2243,'Parâmetro - Portes e Uco'!$A$13:$E$54,3,0),"")</f>
        <v>1324.5505130037554</v>
      </c>
      <c r="G2243" s="200">
        <v>5</v>
      </c>
      <c r="H2243" s="199">
        <f>VLOOKUP(G2243,'Parâmetro - Portes e Uco'!$B$19:$E$46,4,0)</f>
        <v>1021.47</v>
      </c>
      <c r="I2243" s="196"/>
      <c r="J2243" s="202">
        <v>0</v>
      </c>
      <c r="K2243" s="202"/>
      <c r="L2243" s="203"/>
      <c r="M2243" s="204"/>
      <c r="N2243" s="199"/>
      <c r="O2243" s="201">
        <v>2</v>
      </c>
      <c r="P2243" s="199">
        <f t="shared" si="162"/>
        <v>662.27525650187772</v>
      </c>
      <c r="Q2243" s="205">
        <f t="shared" si="161"/>
        <v>3008.2957695056334</v>
      </c>
    </row>
    <row r="2244" spans="1:17" ht="45" x14ac:dyDescent="0.25">
      <c r="A2244" s="207" t="s">
        <v>4754</v>
      </c>
      <c r="B2244" s="196">
        <v>31101542</v>
      </c>
      <c r="C2244" s="197" t="s">
        <v>4019</v>
      </c>
      <c r="D2244" s="196" t="s">
        <v>3702</v>
      </c>
      <c r="E2244" s="198"/>
      <c r="F2244" s="199">
        <f>IF(D2244 &lt;&gt; "",VLOOKUP(D2244,'Parâmetro - Portes e Uco'!$A$13:$E$54,3,0),"")</f>
        <v>2768.286315908254</v>
      </c>
      <c r="G2244" s="200">
        <v>6</v>
      </c>
      <c r="H2244" s="199">
        <f>VLOOKUP(G2244,'Parâmetro - Portes e Uco'!$B$19:$E$46,4,0)</f>
        <v>1425.4</v>
      </c>
      <c r="I2244" s="196"/>
      <c r="J2244" s="202">
        <v>0</v>
      </c>
      <c r="K2244" s="202"/>
      <c r="L2244" s="203"/>
      <c r="M2244" s="204"/>
      <c r="N2244" s="199"/>
      <c r="O2244" s="201">
        <v>2</v>
      </c>
      <c r="P2244" s="199">
        <f t="shared" si="162"/>
        <v>1384.143157954127</v>
      </c>
      <c r="Q2244" s="205">
        <f t="shared" si="161"/>
        <v>5577.8294738623808</v>
      </c>
    </row>
    <row r="2245" spans="1:17" ht="30" x14ac:dyDescent="0.25">
      <c r="A2245" s="207" t="s">
        <v>4754</v>
      </c>
      <c r="B2245" s="196">
        <v>31101550</v>
      </c>
      <c r="C2245" s="197" t="s">
        <v>4016</v>
      </c>
      <c r="D2245" s="196" t="s">
        <v>3702</v>
      </c>
      <c r="E2245" s="198"/>
      <c r="F2245" s="199">
        <f>IF(D2245 &lt;&gt; "",VLOOKUP(D2245,'Parâmetro - Portes e Uco'!$A$13:$E$54,3,0),"")</f>
        <v>2768.286315908254</v>
      </c>
      <c r="G2245" s="200">
        <v>6</v>
      </c>
      <c r="H2245" s="199">
        <f>VLOOKUP(G2245,'Parâmetro - Portes e Uco'!$B$19:$E$46,4,0)</f>
        <v>1425.4</v>
      </c>
      <c r="I2245" s="196"/>
      <c r="J2245" s="202">
        <v>0</v>
      </c>
      <c r="K2245" s="202"/>
      <c r="L2245" s="203"/>
      <c r="M2245" s="204"/>
      <c r="N2245" s="199"/>
      <c r="O2245" s="201">
        <v>2</v>
      </c>
      <c r="P2245" s="199">
        <f t="shared" si="162"/>
        <v>1384.143157954127</v>
      </c>
      <c r="Q2245" s="205">
        <f t="shared" si="161"/>
        <v>5577.8294738623808</v>
      </c>
    </row>
    <row r="2246" spans="1:17" ht="30" x14ac:dyDescent="0.25">
      <c r="A2246" s="207" t="s">
        <v>4754</v>
      </c>
      <c r="B2246" s="196">
        <v>31101569</v>
      </c>
      <c r="C2246" s="197" t="s">
        <v>4001</v>
      </c>
      <c r="D2246" s="196" t="s">
        <v>3702</v>
      </c>
      <c r="E2246" s="198"/>
      <c r="F2246" s="199">
        <f>IF(D2246 &lt;&gt; "",VLOOKUP(D2246,'Parâmetro - Portes e Uco'!$A$13:$E$54,3,0),"")</f>
        <v>2768.286315908254</v>
      </c>
      <c r="G2246" s="200">
        <v>5</v>
      </c>
      <c r="H2246" s="199">
        <f>VLOOKUP(G2246,'Parâmetro - Portes e Uco'!$B$19:$E$46,4,0)</f>
        <v>1021.47</v>
      </c>
      <c r="I2246" s="196"/>
      <c r="J2246" s="202">
        <v>0</v>
      </c>
      <c r="K2246" s="202"/>
      <c r="L2246" s="203"/>
      <c r="M2246" s="204"/>
      <c r="N2246" s="199"/>
      <c r="O2246" s="201">
        <v>2</v>
      </c>
      <c r="P2246" s="199">
        <f t="shared" si="162"/>
        <v>1384.143157954127</v>
      </c>
      <c r="Q2246" s="205">
        <f t="shared" si="161"/>
        <v>5173.8994738623805</v>
      </c>
    </row>
    <row r="2247" spans="1:17" ht="45" x14ac:dyDescent="0.25">
      <c r="A2247" s="207" t="s">
        <v>4754</v>
      </c>
      <c r="B2247" s="196">
        <v>31101577</v>
      </c>
      <c r="C2247" s="197" t="s">
        <v>1797</v>
      </c>
      <c r="D2247" s="196" t="s">
        <v>3694</v>
      </c>
      <c r="E2247" s="198"/>
      <c r="F2247" s="199">
        <f>IF(D2247 &lt;&gt; "",VLOOKUP(D2247,'Parâmetro - Portes e Uco'!$A$13:$E$54,3,0),"")</f>
        <v>1324.5505130037554</v>
      </c>
      <c r="G2247" s="200">
        <v>6</v>
      </c>
      <c r="H2247" s="199">
        <f>VLOOKUP(G2247,'Parâmetro - Portes e Uco'!$B$19:$E$46,4,0)</f>
        <v>1425.4</v>
      </c>
      <c r="I2247" s="196"/>
      <c r="J2247" s="202">
        <v>0</v>
      </c>
      <c r="K2247" s="202"/>
      <c r="L2247" s="203"/>
      <c r="M2247" s="204"/>
      <c r="N2247" s="199"/>
      <c r="O2247" s="201">
        <v>2</v>
      </c>
      <c r="P2247" s="199">
        <f t="shared" si="162"/>
        <v>662.27525650187772</v>
      </c>
      <c r="Q2247" s="205">
        <f t="shared" si="161"/>
        <v>3412.2257695056333</v>
      </c>
    </row>
    <row r="2248" spans="1:17" ht="45" x14ac:dyDescent="0.25">
      <c r="A2248" s="207" t="s">
        <v>4754</v>
      </c>
      <c r="B2248" s="196">
        <v>31101585</v>
      </c>
      <c r="C2248" s="197" t="s">
        <v>4017</v>
      </c>
      <c r="D2248" s="196" t="s">
        <v>3704</v>
      </c>
      <c r="E2248" s="198"/>
      <c r="F2248" s="199">
        <f>IF(D2248 &lt;&gt; "",VLOOKUP(D2248,'Parâmetro - Portes e Uco'!$A$13:$E$54,3,0),"")</f>
        <v>2101.818943247938</v>
      </c>
      <c r="G2248" s="200">
        <v>6</v>
      </c>
      <c r="H2248" s="199">
        <f>VLOOKUP(G2248,'Parâmetro - Portes e Uco'!$B$19:$E$46,4,0)</f>
        <v>1425.4</v>
      </c>
      <c r="I2248" s="196"/>
      <c r="J2248" s="202">
        <v>0</v>
      </c>
      <c r="K2248" s="202"/>
      <c r="L2248" s="203"/>
      <c r="M2248" s="204"/>
      <c r="N2248" s="199"/>
      <c r="O2248" s="201">
        <v>2</v>
      </c>
      <c r="P2248" s="199">
        <f t="shared" si="162"/>
        <v>1050.909471623969</v>
      </c>
      <c r="Q2248" s="205">
        <f t="shared" si="161"/>
        <v>4578.1284148719069</v>
      </c>
    </row>
    <row r="2249" spans="1:17" x14ac:dyDescent="0.25">
      <c r="A2249" s="207" t="s">
        <v>4754</v>
      </c>
      <c r="B2249" s="224">
        <v>31102000</v>
      </c>
      <c r="C2249" s="316" t="s">
        <v>3873</v>
      </c>
      <c r="D2249" s="317"/>
      <c r="E2249" s="317"/>
      <c r="F2249" s="317"/>
      <c r="G2249" s="317"/>
      <c r="H2249" s="317"/>
      <c r="I2249" s="317"/>
      <c r="J2249" s="317"/>
      <c r="K2249" s="317"/>
      <c r="L2249" s="317"/>
      <c r="M2249" s="317"/>
      <c r="N2249" s="317"/>
      <c r="O2249" s="317"/>
      <c r="P2249" s="317"/>
      <c r="Q2249" s="318"/>
    </row>
    <row r="2250" spans="1:17" ht="30" x14ac:dyDescent="0.25">
      <c r="A2250" s="206"/>
      <c r="B2250" s="196">
        <v>31102018</v>
      </c>
      <c r="C2250" s="197" t="s">
        <v>1818</v>
      </c>
      <c r="D2250" s="196" t="s">
        <v>3686</v>
      </c>
      <c r="E2250" s="198"/>
      <c r="F2250" s="199">
        <f>IF(D2250 &lt;&gt; "",VLOOKUP(D2250,'Parâmetro - Portes e Uco'!$A$13:$E$54,3,0),"")</f>
        <v>471.73171262118711</v>
      </c>
      <c r="G2250" s="200">
        <v>1</v>
      </c>
      <c r="H2250" s="199">
        <f>VLOOKUP(G2250,'Parâmetro - Portes e Uco'!$B$19:$E$46,4,0)</f>
        <v>207.32</v>
      </c>
      <c r="I2250" s="196"/>
      <c r="J2250" s="202">
        <v>0</v>
      </c>
      <c r="K2250" s="202"/>
      <c r="L2250" s="203"/>
      <c r="M2250" s="204"/>
      <c r="N2250" s="199"/>
      <c r="O2250" s="201">
        <v>1</v>
      </c>
      <c r="P2250" s="199">
        <f t="shared" ref="P2250:P2259" si="163">F2250*30%</f>
        <v>141.51951378635613</v>
      </c>
      <c r="Q2250" s="205">
        <f t="shared" ref="Q2250:Q2294" si="164">F2250+H2250+K2250+N2250+P2250</f>
        <v>820.57122640754324</v>
      </c>
    </row>
    <row r="2251" spans="1:17" ht="30" x14ac:dyDescent="0.25">
      <c r="A2251" s="207" t="s">
        <v>4754</v>
      </c>
      <c r="B2251" s="196">
        <v>31102026</v>
      </c>
      <c r="C2251" s="197" t="s">
        <v>1819</v>
      </c>
      <c r="D2251" s="196" t="s">
        <v>3671</v>
      </c>
      <c r="E2251" s="198"/>
      <c r="F2251" s="199">
        <f>IF(D2251 &lt;&gt; "",VLOOKUP(D2251,'Parâmetro - Portes e Uco'!$A$13:$E$54,3,0),"")</f>
        <v>407.94036013477069</v>
      </c>
      <c r="G2251" s="200">
        <v>1</v>
      </c>
      <c r="H2251" s="199">
        <f>VLOOKUP(G2251,'Parâmetro - Portes e Uco'!$B$19:$E$46,4,0)</f>
        <v>207.32</v>
      </c>
      <c r="I2251" s="196"/>
      <c r="J2251" s="202">
        <v>0</v>
      </c>
      <c r="K2251" s="202"/>
      <c r="L2251" s="203"/>
      <c r="M2251" s="204"/>
      <c r="N2251" s="199"/>
      <c r="O2251" s="201">
        <v>1</v>
      </c>
      <c r="P2251" s="199">
        <f t="shared" si="163"/>
        <v>122.38210804043121</v>
      </c>
      <c r="Q2251" s="205">
        <f t="shared" si="164"/>
        <v>737.64246817520188</v>
      </c>
    </row>
    <row r="2252" spans="1:17" ht="30" x14ac:dyDescent="0.25">
      <c r="A2252" s="207" t="s">
        <v>4754</v>
      </c>
      <c r="B2252" s="196">
        <v>31102034</v>
      </c>
      <c r="C2252" s="197" t="s">
        <v>1820</v>
      </c>
      <c r="D2252" s="196" t="s">
        <v>3670</v>
      </c>
      <c r="E2252" s="198"/>
      <c r="F2252" s="199">
        <f>IF(D2252 &lt;&gt; "",VLOOKUP(D2252,'Parâmetro - Portes e Uco'!$A$13:$E$54,3,0),"")</f>
        <v>238.38376255669928</v>
      </c>
      <c r="G2252" s="200">
        <v>2</v>
      </c>
      <c r="H2252" s="199">
        <f>VLOOKUP(G2252,'Parâmetro - Portes e Uco'!$B$19:$E$46,4,0)</f>
        <v>303.45</v>
      </c>
      <c r="I2252" s="196"/>
      <c r="J2252" s="202">
        <v>0</v>
      </c>
      <c r="K2252" s="202"/>
      <c r="L2252" s="203"/>
      <c r="M2252" s="204"/>
      <c r="N2252" s="199"/>
      <c r="O2252" s="201">
        <v>1</v>
      </c>
      <c r="P2252" s="199">
        <f t="shared" si="163"/>
        <v>71.515128767009784</v>
      </c>
      <c r="Q2252" s="205">
        <f t="shared" si="164"/>
        <v>613.34889132370904</v>
      </c>
    </row>
    <row r="2253" spans="1:17" ht="30" x14ac:dyDescent="0.25">
      <c r="A2253" s="207" t="s">
        <v>4754</v>
      </c>
      <c r="B2253" s="196">
        <v>31102042</v>
      </c>
      <c r="C2253" s="197" t="s">
        <v>1821</v>
      </c>
      <c r="D2253" s="196" t="s">
        <v>3686</v>
      </c>
      <c r="E2253" s="198"/>
      <c r="F2253" s="199">
        <f>IF(D2253 &lt;&gt; "",VLOOKUP(D2253,'Parâmetro - Portes e Uco'!$A$13:$E$54,3,0),"")</f>
        <v>471.73171262118711</v>
      </c>
      <c r="G2253" s="200">
        <v>3</v>
      </c>
      <c r="H2253" s="199">
        <f>VLOOKUP(G2253,'Parâmetro - Portes e Uco'!$B$19:$E$46,4,0)</f>
        <v>446.65</v>
      </c>
      <c r="I2253" s="196"/>
      <c r="J2253" s="202">
        <v>0</v>
      </c>
      <c r="K2253" s="202"/>
      <c r="L2253" s="203"/>
      <c r="M2253" s="204"/>
      <c r="N2253" s="199"/>
      <c r="O2253" s="201">
        <v>1</v>
      </c>
      <c r="P2253" s="199">
        <f t="shared" si="163"/>
        <v>141.51951378635613</v>
      </c>
      <c r="Q2253" s="205">
        <f t="shared" si="164"/>
        <v>1059.9012264075432</v>
      </c>
    </row>
    <row r="2254" spans="1:17" ht="30" x14ac:dyDescent="0.25">
      <c r="A2254" s="207" t="s">
        <v>4754</v>
      </c>
      <c r="B2254" s="196">
        <v>31102050</v>
      </c>
      <c r="C2254" s="197" t="s">
        <v>1822</v>
      </c>
      <c r="D2254" s="196" t="s">
        <v>3671</v>
      </c>
      <c r="E2254" s="198"/>
      <c r="F2254" s="199">
        <f>IF(D2254 &lt;&gt; "",VLOOKUP(D2254,'Parâmetro - Portes e Uco'!$A$13:$E$54,3,0),"")</f>
        <v>407.94036013477069</v>
      </c>
      <c r="G2254" s="200">
        <v>2</v>
      </c>
      <c r="H2254" s="199">
        <f>VLOOKUP(G2254,'Parâmetro - Portes e Uco'!$B$19:$E$46,4,0)</f>
        <v>303.45</v>
      </c>
      <c r="I2254" s="196"/>
      <c r="J2254" s="202">
        <v>0</v>
      </c>
      <c r="K2254" s="202"/>
      <c r="L2254" s="203"/>
      <c r="M2254" s="204"/>
      <c r="N2254" s="199"/>
      <c r="O2254" s="201">
        <v>1</v>
      </c>
      <c r="P2254" s="199">
        <f t="shared" si="163"/>
        <v>122.38210804043121</v>
      </c>
      <c r="Q2254" s="205">
        <f t="shared" si="164"/>
        <v>833.77246817520177</v>
      </c>
    </row>
    <row r="2255" spans="1:17" ht="30" x14ac:dyDescent="0.25">
      <c r="A2255" s="207" t="s">
        <v>4754</v>
      </c>
      <c r="B2255" s="196">
        <v>31102069</v>
      </c>
      <c r="C2255" s="197" t="s">
        <v>1823</v>
      </c>
      <c r="D2255" s="196" t="s">
        <v>3696</v>
      </c>
      <c r="E2255" s="198"/>
      <c r="F2255" s="199">
        <f>IF(D2255 &lt;&gt; "",VLOOKUP(D2255,'Parâmetro - Portes e Uco'!$A$13:$E$54,3,0),"")</f>
        <v>518.75460047385241</v>
      </c>
      <c r="G2255" s="200">
        <v>3</v>
      </c>
      <c r="H2255" s="199">
        <f>VLOOKUP(G2255,'Parâmetro - Portes e Uco'!$B$19:$E$46,4,0)</f>
        <v>446.65</v>
      </c>
      <c r="I2255" s="196"/>
      <c r="J2255" s="202">
        <v>0</v>
      </c>
      <c r="K2255" s="202"/>
      <c r="L2255" s="203"/>
      <c r="M2255" s="204"/>
      <c r="N2255" s="199"/>
      <c r="O2255" s="201">
        <v>1</v>
      </c>
      <c r="P2255" s="199">
        <f t="shared" si="163"/>
        <v>155.62638014215571</v>
      </c>
      <c r="Q2255" s="205">
        <f t="shared" si="164"/>
        <v>1121.030980616008</v>
      </c>
    </row>
    <row r="2256" spans="1:17" ht="45" x14ac:dyDescent="0.25">
      <c r="A2256" s="207" t="s">
        <v>4754</v>
      </c>
      <c r="B2256" s="196">
        <v>31102077</v>
      </c>
      <c r="C2256" s="197" t="s">
        <v>1824</v>
      </c>
      <c r="D2256" s="196" t="s">
        <v>3686</v>
      </c>
      <c r="E2256" s="198"/>
      <c r="F2256" s="199">
        <f>IF(D2256 &lt;&gt; "",VLOOKUP(D2256,'Parâmetro - Portes e Uco'!$A$13:$E$54,3,0),"")</f>
        <v>471.73171262118711</v>
      </c>
      <c r="G2256" s="200">
        <v>3</v>
      </c>
      <c r="H2256" s="199">
        <f>VLOOKUP(G2256,'Parâmetro - Portes e Uco'!$B$19:$E$46,4,0)</f>
        <v>446.65</v>
      </c>
      <c r="I2256" s="196"/>
      <c r="J2256" s="202">
        <v>0</v>
      </c>
      <c r="K2256" s="202"/>
      <c r="L2256" s="203"/>
      <c r="M2256" s="204"/>
      <c r="N2256" s="199"/>
      <c r="O2256" s="201">
        <v>1</v>
      </c>
      <c r="P2256" s="199">
        <f t="shared" si="163"/>
        <v>141.51951378635613</v>
      </c>
      <c r="Q2256" s="205">
        <f t="shared" si="164"/>
        <v>1059.9012264075432</v>
      </c>
    </row>
    <row r="2257" spans="1:17" ht="30" x14ac:dyDescent="0.25">
      <c r="A2257" s="207" t="s">
        <v>4754</v>
      </c>
      <c r="B2257" s="196">
        <v>31102085</v>
      </c>
      <c r="C2257" s="197" t="s">
        <v>1826</v>
      </c>
      <c r="D2257" s="196" t="s">
        <v>3672</v>
      </c>
      <c r="E2257" s="198"/>
      <c r="F2257" s="199">
        <f>IF(D2257 &lt;&gt; "",VLOOKUP(D2257,'Parâmetro - Portes e Uco'!$A$13:$E$54,3,0),"")</f>
        <v>350.87221280811309</v>
      </c>
      <c r="G2257" s="200">
        <v>1</v>
      </c>
      <c r="H2257" s="199">
        <f>VLOOKUP(G2257,'Parâmetro - Portes e Uco'!$B$19:$E$46,4,0)</f>
        <v>207.32</v>
      </c>
      <c r="I2257" s="196"/>
      <c r="J2257" s="202">
        <v>0</v>
      </c>
      <c r="K2257" s="202"/>
      <c r="L2257" s="203"/>
      <c r="M2257" s="204"/>
      <c r="N2257" s="199"/>
      <c r="O2257" s="201">
        <v>1</v>
      </c>
      <c r="P2257" s="199">
        <f t="shared" si="163"/>
        <v>105.26166384243392</v>
      </c>
      <c r="Q2257" s="205">
        <f t="shared" si="164"/>
        <v>663.45387665054693</v>
      </c>
    </row>
    <row r="2258" spans="1:17" ht="30" x14ac:dyDescent="0.25">
      <c r="A2258" s="207" t="s">
        <v>4754</v>
      </c>
      <c r="B2258" s="196">
        <v>31102093</v>
      </c>
      <c r="C2258" s="197" t="s">
        <v>1827</v>
      </c>
      <c r="D2258" s="196" t="s">
        <v>3684</v>
      </c>
      <c r="E2258" s="198"/>
      <c r="F2258" s="199">
        <f>IF(D2258 &lt;&gt; "",VLOOKUP(D2258,'Parâmetro - Portes e Uco'!$A$13:$E$54,3,0),"")</f>
        <v>963.60667521122014</v>
      </c>
      <c r="G2258" s="200">
        <v>5</v>
      </c>
      <c r="H2258" s="199">
        <f>VLOOKUP(G2258,'Parâmetro - Portes e Uco'!$B$19:$E$46,4,0)</f>
        <v>1021.47</v>
      </c>
      <c r="I2258" s="196"/>
      <c r="J2258" s="202">
        <v>0</v>
      </c>
      <c r="K2258" s="202"/>
      <c r="L2258" s="203"/>
      <c r="M2258" s="204"/>
      <c r="N2258" s="199"/>
      <c r="O2258" s="201">
        <v>1</v>
      </c>
      <c r="P2258" s="199">
        <f t="shared" si="163"/>
        <v>289.08200256336602</v>
      </c>
      <c r="Q2258" s="205">
        <f t="shared" si="164"/>
        <v>2274.1586777745861</v>
      </c>
    </row>
    <row r="2259" spans="1:17" ht="45" x14ac:dyDescent="0.25">
      <c r="A2259" s="207" t="s">
        <v>4754</v>
      </c>
      <c r="B2259" s="196">
        <v>31102107</v>
      </c>
      <c r="C2259" s="197" t="s">
        <v>1828</v>
      </c>
      <c r="D2259" s="196" t="s">
        <v>3683</v>
      </c>
      <c r="E2259" s="198"/>
      <c r="F2259" s="199">
        <f>IF(D2259 &lt;&gt; "",VLOOKUP(D2259,'Parâmetro - Portes e Uco'!$A$13:$E$54,3,0),"")</f>
        <v>908.21273779689443</v>
      </c>
      <c r="G2259" s="200">
        <v>4</v>
      </c>
      <c r="H2259" s="199">
        <f>VLOOKUP(G2259,'Parâmetro - Portes e Uco'!$B$19:$E$46,4,0)</f>
        <v>660.37</v>
      </c>
      <c r="I2259" s="196"/>
      <c r="J2259" s="202">
        <v>0</v>
      </c>
      <c r="K2259" s="202"/>
      <c r="L2259" s="203"/>
      <c r="M2259" s="204"/>
      <c r="N2259" s="199"/>
      <c r="O2259" s="201">
        <v>1</v>
      </c>
      <c r="P2259" s="199">
        <f t="shared" si="163"/>
        <v>272.46382133906832</v>
      </c>
      <c r="Q2259" s="205">
        <f t="shared" si="164"/>
        <v>1841.0465591359628</v>
      </c>
    </row>
    <row r="2260" spans="1:17" ht="45" x14ac:dyDescent="0.25">
      <c r="A2260" s="207" t="s">
        <v>4754</v>
      </c>
      <c r="B2260" s="196">
        <v>31102115</v>
      </c>
      <c r="C2260" s="197" t="s">
        <v>1829</v>
      </c>
      <c r="D2260" s="196" t="s">
        <v>3687</v>
      </c>
      <c r="E2260" s="198"/>
      <c r="F2260" s="199">
        <f>IF(D2260 &lt;&gt; "",VLOOKUP(D2260,'Parâmetro - Portes e Uco'!$A$13:$E$54,3,0),"")</f>
        <v>1119.7564107354196</v>
      </c>
      <c r="G2260" s="200">
        <v>4</v>
      </c>
      <c r="H2260" s="199">
        <f>VLOOKUP(G2260,'Parâmetro - Portes e Uco'!$B$19:$E$46,4,0)</f>
        <v>660.37</v>
      </c>
      <c r="I2260" s="196"/>
      <c r="J2260" s="202">
        <v>0</v>
      </c>
      <c r="K2260" s="202"/>
      <c r="L2260" s="203"/>
      <c r="M2260" s="204"/>
      <c r="N2260" s="199"/>
      <c r="O2260" s="201">
        <v>2</v>
      </c>
      <c r="P2260" s="199">
        <f>(F2260*30%)+(F2260*20%)</f>
        <v>559.87820536770982</v>
      </c>
      <c r="Q2260" s="205">
        <f t="shared" si="164"/>
        <v>2340.0046161031296</v>
      </c>
    </row>
    <row r="2261" spans="1:17" ht="45" x14ac:dyDescent="0.25">
      <c r="A2261" s="207" t="s">
        <v>4754</v>
      </c>
      <c r="B2261" s="196">
        <v>31102123</v>
      </c>
      <c r="C2261" s="197" t="s">
        <v>1830</v>
      </c>
      <c r="D2261" s="196" t="s">
        <v>3685</v>
      </c>
      <c r="E2261" s="198"/>
      <c r="F2261" s="199">
        <f>IF(D2261 &lt;&gt; "",VLOOKUP(D2261,'Parâmetro - Portes e Uco'!$A$13:$E$54,3,0),"")</f>
        <v>1233.8795226335199</v>
      </c>
      <c r="G2261" s="200">
        <v>4</v>
      </c>
      <c r="H2261" s="199">
        <f>VLOOKUP(G2261,'Parâmetro - Portes e Uco'!$B$19:$E$46,4,0)</f>
        <v>660.37</v>
      </c>
      <c r="I2261" s="196"/>
      <c r="J2261" s="202">
        <v>0</v>
      </c>
      <c r="K2261" s="202"/>
      <c r="L2261" s="203"/>
      <c r="M2261" s="204"/>
      <c r="N2261" s="199"/>
      <c r="O2261" s="201">
        <v>2</v>
      </c>
      <c r="P2261" s="199">
        <f>(F2261*30%)+(F2261*20%)</f>
        <v>616.93976131675993</v>
      </c>
      <c r="Q2261" s="205">
        <f t="shared" si="164"/>
        <v>2511.1892839502798</v>
      </c>
    </row>
    <row r="2262" spans="1:17" ht="30" x14ac:dyDescent="0.25">
      <c r="A2262" s="207" t="s">
        <v>4754</v>
      </c>
      <c r="B2262" s="196">
        <v>31102131</v>
      </c>
      <c r="C2262" s="197" t="s">
        <v>1831</v>
      </c>
      <c r="D2262" s="196" t="s">
        <v>3672</v>
      </c>
      <c r="E2262" s="198"/>
      <c r="F2262" s="199">
        <f>IF(D2262 &lt;&gt; "",VLOOKUP(D2262,'Parâmetro - Portes e Uco'!$A$13:$E$54,3,0),"")</f>
        <v>350.87221280811309</v>
      </c>
      <c r="G2262" s="200">
        <v>1</v>
      </c>
      <c r="H2262" s="199">
        <f>VLOOKUP(G2262,'Parâmetro - Portes e Uco'!$B$19:$E$46,4,0)</f>
        <v>207.32</v>
      </c>
      <c r="I2262" s="196"/>
      <c r="J2262" s="202">
        <v>0</v>
      </c>
      <c r="K2262" s="202"/>
      <c r="L2262" s="203"/>
      <c r="M2262" s="204"/>
      <c r="N2262" s="199"/>
      <c r="O2262" s="201">
        <v>1</v>
      </c>
      <c r="P2262" s="199">
        <f>F2262*30%</f>
        <v>105.26166384243392</v>
      </c>
      <c r="Q2262" s="205">
        <f t="shared" si="164"/>
        <v>663.45387665054693</v>
      </c>
    </row>
    <row r="2263" spans="1:17" ht="45" x14ac:dyDescent="0.25">
      <c r="A2263" s="207" t="s">
        <v>4754</v>
      </c>
      <c r="B2263" s="196">
        <v>31102174</v>
      </c>
      <c r="C2263" s="197" t="s">
        <v>1834</v>
      </c>
      <c r="D2263" s="196" t="s">
        <v>3685</v>
      </c>
      <c r="E2263" s="198"/>
      <c r="F2263" s="199">
        <f>IF(D2263 &lt;&gt; "",VLOOKUP(D2263,'Parâmetro - Portes e Uco'!$A$13:$E$54,3,0),"")</f>
        <v>1233.8795226335199</v>
      </c>
      <c r="G2263" s="200">
        <v>5</v>
      </c>
      <c r="H2263" s="199">
        <f>VLOOKUP(G2263,'Parâmetro - Portes e Uco'!$B$19:$E$46,4,0)</f>
        <v>1021.47</v>
      </c>
      <c r="I2263" s="196"/>
      <c r="J2263" s="202">
        <v>0</v>
      </c>
      <c r="K2263" s="202"/>
      <c r="L2263" s="203"/>
      <c r="M2263" s="204"/>
      <c r="N2263" s="199"/>
      <c r="O2263" s="201">
        <v>2</v>
      </c>
      <c r="P2263" s="199">
        <f>(F2263*30%)+(F2263*20%)</f>
        <v>616.93976131675993</v>
      </c>
      <c r="Q2263" s="205">
        <f t="shared" si="164"/>
        <v>2872.2892839502797</v>
      </c>
    </row>
    <row r="2264" spans="1:17" ht="45" x14ac:dyDescent="0.25">
      <c r="A2264" s="207" t="s">
        <v>4754</v>
      </c>
      <c r="B2264" s="196">
        <v>31102182</v>
      </c>
      <c r="C2264" s="197" t="s">
        <v>1832</v>
      </c>
      <c r="D2264" s="196" t="s">
        <v>3685</v>
      </c>
      <c r="E2264" s="198"/>
      <c r="F2264" s="199">
        <f>IF(D2264 &lt;&gt; "",VLOOKUP(D2264,'Parâmetro - Portes e Uco'!$A$13:$E$54,3,0),"")</f>
        <v>1233.8795226335199</v>
      </c>
      <c r="G2264" s="200">
        <v>5</v>
      </c>
      <c r="H2264" s="199">
        <f>VLOOKUP(G2264,'Parâmetro - Portes e Uco'!$B$19:$E$46,4,0)</f>
        <v>1021.47</v>
      </c>
      <c r="I2264" s="196"/>
      <c r="J2264" s="202">
        <v>0</v>
      </c>
      <c r="K2264" s="202"/>
      <c r="L2264" s="203"/>
      <c r="M2264" s="204"/>
      <c r="N2264" s="199"/>
      <c r="O2264" s="201">
        <v>1</v>
      </c>
      <c r="P2264" s="199">
        <f>F2264*30%</f>
        <v>370.16385679005595</v>
      </c>
      <c r="Q2264" s="205">
        <f t="shared" si="164"/>
        <v>2625.5133794235758</v>
      </c>
    </row>
    <row r="2265" spans="1:17" ht="45" x14ac:dyDescent="0.25">
      <c r="A2265" s="207" t="s">
        <v>4754</v>
      </c>
      <c r="B2265" s="196">
        <v>31102204</v>
      </c>
      <c r="C2265" s="197" t="s">
        <v>1836</v>
      </c>
      <c r="D2265" s="196" t="s">
        <v>3685</v>
      </c>
      <c r="E2265" s="198"/>
      <c r="F2265" s="199">
        <f>IF(D2265 &lt;&gt; "",VLOOKUP(D2265,'Parâmetro - Portes e Uco'!$A$13:$E$54,3,0),"")</f>
        <v>1233.8795226335199</v>
      </c>
      <c r="G2265" s="200">
        <v>5</v>
      </c>
      <c r="H2265" s="199">
        <f>VLOOKUP(G2265,'Parâmetro - Portes e Uco'!$B$19:$E$46,4,0)</f>
        <v>1021.47</v>
      </c>
      <c r="I2265" s="196"/>
      <c r="J2265" s="202">
        <v>0</v>
      </c>
      <c r="K2265" s="202"/>
      <c r="L2265" s="203"/>
      <c r="M2265" s="204"/>
      <c r="N2265" s="199"/>
      <c r="O2265" s="201">
        <v>2</v>
      </c>
      <c r="P2265" s="199">
        <f>(F2265*30%)+(F2265*20%)</f>
        <v>616.93976131675993</v>
      </c>
      <c r="Q2265" s="205">
        <f t="shared" si="164"/>
        <v>2872.2892839502797</v>
      </c>
    </row>
    <row r="2266" spans="1:17" ht="45" x14ac:dyDescent="0.25">
      <c r="A2266" s="207" t="s">
        <v>4754</v>
      </c>
      <c r="B2266" s="196">
        <v>31102220</v>
      </c>
      <c r="C2266" s="197" t="s">
        <v>1837</v>
      </c>
      <c r="D2266" s="196" t="s">
        <v>3696</v>
      </c>
      <c r="E2266" s="198"/>
      <c r="F2266" s="199">
        <f>IF(D2266 &lt;&gt; "",VLOOKUP(D2266,'Parâmetro - Portes e Uco'!$A$13:$E$54,3,0),"")</f>
        <v>518.75460047385241</v>
      </c>
      <c r="G2266" s="200">
        <v>3</v>
      </c>
      <c r="H2266" s="199">
        <f>VLOOKUP(G2266,'Parâmetro - Portes e Uco'!$B$19:$E$46,4,0)</f>
        <v>446.65</v>
      </c>
      <c r="I2266" s="196"/>
      <c r="J2266" s="202">
        <v>0</v>
      </c>
      <c r="K2266" s="202"/>
      <c r="L2266" s="203"/>
      <c r="M2266" s="204"/>
      <c r="N2266" s="199"/>
      <c r="O2266" s="201">
        <v>1</v>
      </c>
      <c r="P2266" s="199">
        <f>F2266*30%</f>
        <v>155.62638014215571</v>
      </c>
      <c r="Q2266" s="205">
        <f t="shared" si="164"/>
        <v>1121.030980616008</v>
      </c>
    </row>
    <row r="2267" spans="1:17" x14ac:dyDescent="0.25">
      <c r="A2267" s="207" t="s">
        <v>4754</v>
      </c>
      <c r="B2267" s="196">
        <v>31102239</v>
      </c>
      <c r="C2267" s="197" t="s">
        <v>1838</v>
      </c>
      <c r="D2267" s="196" t="s">
        <v>3694</v>
      </c>
      <c r="E2267" s="198"/>
      <c r="F2267" s="199">
        <f>IF(D2267 &lt;&gt; "",VLOOKUP(D2267,'Parâmetro - Portes e Uco'!$A$13:$E$54,3,0),"")</f>
        <v>1324.5505130037554</v>
      </c>
      <c r="G2267" s="200">
        <v>3</v>
      </c>
      <c r="H2267" s="199">
        <f>VLOOKUP(G2267,'Parâmetro - Portes e Uco'!$B$19:$E$46,4,0)</f>
        <v>446.65</v>
      </c>
      <c r="I2267" s="196"/>
      <c r="J2267" s="202">
        <v>0</v>
      </c>
      <c r="K2267" s="202"/>
      <c r="L2267" s="203"/>
      <c r="M2267" s="204"/>
      <c r="N2267" s="199"/>
      <c r="O2267" s="201">
        <v>2</v>
      </c>
      <c r="P2267" s="199">
        <f>(F2267*30%)+(F2267*20%)</f>
        <v>662.27525650187772</v>
      </c>
      <c r="Q2267" s="205">
        <f t="shared" si="164"/>
        <v>2433.4757695056333</v>
      </c>
    </row>
    <row r="2268" spans="1:17" x14ac:dyDescent="0.25">
      <c r="A2268" s="207" t="s">
        <v>4754</v>
      </c>
      <c r="B2268" s="196">
        <v>31102247</v>
      </c>
      <c r="C2268" s="197" t="s">
        <v>1839</v>
      </c>
      <c r="D2268" s="196" t="s">
        <v>3692</v>
      </c>
      <c r="E2268" s="198"/>
      <c r="F2268" s="199">
        <f>IF(D2268 &lt;&gt; "",VLOOKUP(D2268,'Parâmetro - Portes e Uco'!$A$13:$E$54,3,0),"")</f>
        <v>866.25202794687084</v>
      </c>
      <c r="G2268" s="200">
        <v>3</v>
      </c>
      <c r="H2268" s="199">
        <f>VLOOKUP(G2268,'Parâmetro - Portes e Uco'!$B$19:$E$46,4,0)</f>
        <v>446.65</v>
      </c>
      <c r="I2268" s="196"/>
      <c r="J2268" s="202">
        <v>0</v>
      </c>
      <c r="K2268" s="202"/>
      <c r="L2268" s="203"/>
      <c r="M2268" s="204"/>
      <c r="N2268" s="199"/>
      <c r="O2268" s="201">
        <v>1</v>
      </c>
      <c r="P2268" s="199">
        <f>F2268*30%</f>
        <v>259.87560838406125</v>
      </c>
      <c r="Q2268" s="205">
        <f t="shared" si="164"/>
        <v>1572.7776363309322</v>
      </c>
    </row>
    <row r="2269" spans="1:17" ht="30" x14ac:dyDescent="0.25">
      <c r="A2269" s="207" t="s">
        <v>4754</v>
      </c>
      <c r="B2269" s="196">
        <v>31102255</v>
      </c>
      <c r="C2269" s="197" t="s">
        <v>1840</v>
      </c>
      <c r="D2269" s="196" t="s">
        <v>3692</v>
      </c>
      <c r="E2269" s="198"/>
      <c r="F2269" s="199">
        <f>IF(D2269 &lt;&gt; "",VLOOKUP(D2269,'Parâmetro - Portes e Uco'!$A$13:$E$54,3,0),"")</f>
        <v>866.25202794687084</v>
      </c>
      <c r="G2269" s="200">
        <v>3</v>
      </c>
      <c r="H2269" s="199">
        <f>VLOOKUP(G2269,'Parâmetro - Portes e Uco'!$B$19:$E$46,4,0)</f>
        <v>446.65</v>
      </c>
      <c r="I2269" s="196"/>
      <c r="J2269" s="202">
        <v>0</v>
      </c>
      <c r="K2269" s="202"/>
      <c r="L2269" s="203"/>
      <c r="M2269" s="204"/>
      <c r="N2269" s="199"/>
      <c r="O2269" s="201">
        <v>1</v>
      </c>
      <c r="P2269" s="199">
        <f>F2269*30%</f>
        <v>259.87560838406125</v>
      </c>
      <c r="Q2269" s="205">
        <f t="shared" si="164"/>
        <v>1572.7776363309322</v>
      </c>
    </row>
    <row r="2270" spans="1:17" ht="30" x14ac:dyDescent="0.25">
      <c r="A2270" s="207" t="s">
        <v>4754</v>
      </c>
      <c r="B2270" s="196">
        <v>31102263</v>
      </c>
      <c r="C2270" s="197" t="s">
        <v>1841</v>
      </c>
      <c r="D2270" s="196" t="s">
        <v>3682</v>
      </c>
      <c r="E2270" s="198"/>
      <c r="F2270" s="199">
        <f>IF(D2270 &lt;&gt; "",VLOOKUP(D2270,'Parâmetro - Portes e Uco'!$A$13:$E$54,3,0),"")</f>
        <v>802.43430995002416</v>
      </c>
      <c r="G2270" s="200">
        <v>3</v>
      </c>
      <c r="H2270" s="199">
        <f>VLOOKUP(G2270,'Parâmetro - Portes e Uco'!$B$19:$E$46,4,0)</f>
        <v>446.65</v>
      </c>
      <c r="I2270" s="196"/>
      <c r="J2270" s="202">
        <v>0</v>
      </c>
      <c r="K2270" s="202"/>
      <c r="L2270" s="203"/>
      <c r="M2270" s="204"/>
      <c r="N2270" s="199"/>
      <c r="O2270" s="201">
        <v>1</v>
      </c>
      <c r="P2270" s="199">
        <f>F2270*30%</f>
        <v>240.73029298500722</v>
      </c>
      <c r="Q2270" s="205">
        <f t="shared" si="164"/>
        <v>1489.8146029350314</v>
      </c>
    </row>
    <row r="2271" spans="1:17" ht="30" x14ac:dyDescent="0.25">
      <c r="A2271" s="207" t="s">
        <v>4754</v>
      </c>
      <c r="B2271" s="196">
        <v>31102271</v>
      </c>
      <c r="C2271" s="197" t="s">
        <v>1842</v>
      </c>
      <c r="D2271" s="196" t="s">
        <v>3694</v>
      </c>
      <c r="E2271" s="198"/>
      <c r="F2271" s="199">
        <f>IF(D2271 &lt;&gt; "",VLOOKUP(D2271,'Parâmetro - Portes e Uco'!$A$13:$E$54,3,0),"")</f>
        <v>1324.5505130037554</v>
      </c>
      <c r="G2271" s="200">
        <v>7</v>
      </c>
      <c r="H2271" s="199">
        <f>VLOOKUP(G2271,'Parâmetro - Portes e Uco'!$B$19:$E$46,4,0)</f>
        <v>2028.04</v>
      </c>
      <c r="I2271" s="196"/>
      <c r="J2271" s="202">
        <v>0</v>
      </c>
      <c r="K2271" s="202"/>
      <c r="L2271" s="203"/>
      <c r="M2271" s="204"/>
      <c r="N2271" s="199"/>
      <c r="O2271" s="201">
        <v>2</v>
      </c>
      <c r="P2271" s="199">
        <f>(F2271*30%)+(F2271*20%)</f>
        <v>662.27525650187772</v>
      </c>
      <c r="Q2271" s="205">
        <f t="shared" si="164"/>
        <v>4014.8657695056331</v>
      </c>
    </row>
    <row r="2272" spans="1:17" ht="30" x14ac:dyDescent="0.25">
      <c r="A2272" s="207" t="s">
        <v>4754</v>
      </c>
      <c r="B2272" s="196">
        <v>31102280</v>
      </c>
      <c r="C2272" s="197" t="s">
        <v>1843</v>
      </c>
      <c r="D2272" s="196" t="s">
        <v>3693</v>
      </c>
      <c r="E2272" s="198"/>
      <c r="F2272" s="199">
        <f>IF(D2272 &lt;&gt; "",VLOOKUP(D2272,'Parâmetro - Portes e Uco'!$A$13:$E$54,3,0),"")</f>
        <v>1435.3515705876223</v>
      </c>
      <c r="G2272" s="200">
        <v>5</v>
      </c>
      <c r="H2272" s="199">
        <f>VLOOKUP(G2272,'Parâmetro - Portes e Uco'!$B$19:$E$46,4,0)</f>
        <v>1021.47</v>
      </c>
      <c r="I2272" s="196"/>
      <c r="J2272" s="202">
        <v>0</v>
      </c>
      <c r="K2272" s="202"/>
      <c r="L2272" s="203"/>
      <c r="M2272" s="204"/>
      <c r="N2272" s="199"/>
      <c r="O2272" s="201">
        <v>2</v>
      </c>
      <c r="P2272" s="199">
        <f>(F2272*30%)+(F2272*20%)</f>
        <v>717.67578529381115</v>
      </c>
      <c r="Q2272" s="205">
        <f t="shared" si="164"/>
        <v>3174.4973558814336</v>
      </c>
    </row>
    <row r="2273" spans="1:17" x14ac:dyDescent="0.25">
      <c r="A2273" s="207" t="s">
        <v>4754</v>
      </c>
      <c r="B2273" s="196">
        <v>31102298</v>
      </c>
      <c r="C2273" s="197" t="s">
        <v>1844</v>
      </c>
      <c r="D2273" s="196" t="s">
        <v>3696</v>
      </c>
      <c r="E2273" s="198"/>
      <c r="F2273" s="199">
        <f>IF(D2273 &lt;&gt; "",VLOOKUP(D2273,'Parâmetro - Portes e Uco'!$A$13:$E$54,3,0),"")</f>
        <v>518.75460047385241</v>
      </c>
      <c r="G2273" s="200">
        <v>4</v>
      </c>
      <c r="H2273" s="199">
        <f>VLOOKUP(G2273,'Parâmetro - Portes e Uco'!$B$19:$E$46,4,0)</f>
        <v>660.37</v>
      </c>
      <c r="I2273" s="196"/>
      <c r="J2273" s="202">
        <v>0</v>
      </c>
      <c r="K2273" s="202"/>
      <c r="L2273" s="203"/>
      <c r="M2273" s="204"/>
      <c r="N2273" s="199"/>
      <c r="O2273" s="201">
        <v>1</v>
      </c>
      <c r="P2273" s="199">
        <f>F2273*30%</f>
        <v>155.62638014215571</v>
      </c>
      <c r="Q2273" s="205">
        <f t="shared" si="164"/>
        <v>1334.7509806160081</v>
      </c>
    </row>
    <row r="2274" spans="1:17" ht="30" x14ac:dyDescent="0.25">
      <c r="A2274" s="207" t="s">
        <v>4754</v>
      </c>
      <c r="B2274" s="196">
        <v>31102301</v>
      </c>
      <c r="C2274" s="197" t="s">
        <v>1845</v>
      </c>
      <c r="D2274" s="196" t="s">
        <v>3679</v>
      </c>
      <c r="E2274" s="198"/>
      <c r="F2274" s="199">
        <f>IF(D2274 &lt;&gt; "",VLOOKUP(D2274,'Parâmetro - Portes e Uco'!$A$13:$E$54,3,0),"")</f>
        <v>612.76082791353724</v>
      </c>
      <c r="G2274" s="200">
        <v>3</v>
      </c>
      <c r="H2274" s="199">
        <f>VLOOKUP(G2274,'Parâmetro - Portes e Uco'!$B$19:$E$46,4,0)</f>
        <v>446.65</v>
      </c>
      <c r="I2274" s="196"/>
      <c r="J2274" s="202">
        <v>0</v>
      </c>
      <c r="K2274" s="202"/>
      <c r="L2274" s="203"/>
      <c r="M2274" s="204"/>
      <c r="N2274" s="199"/>
      <c r="O2274" s="201">
        <v>1</v>
      </c>
      <c r="P2274" s="199">
        <f>F2274*30%</f>
        <v>183.82824837406116</v>
      </c>
      <c r="Q2274" s="205">
        <f t="shared" si="164"/>
        <v>1243.2390762875982</v>
      </c>
    </row>
    <row r="2275" spans="1:17" ht="30" x14ac:dyDescent="0.25">
      <c r="A2275" s="207" t="s">
        <v>4754</v>
      </c>
      <c r="B2275" s="196">
        <v>31102310</v>
      </c>
      <c r="C2275" s="197" t="s">
        <v>1846</v>
      </c>
      <c r="D2275" s="196" t="s">
        <v>3692</v>
      </c>
      <c r="E2275" s="198"/>
      <c r="F2275" s="199">
        <f>IF(D2275 &lt;&gt; "",VLOOKUP(D2275,'Parâmetro - Portes e Uco'!$A$13:$E$54,3,0),"")</f>
        <v>866.25202794687084</v>
      </c>
      <c r="G2275" s="200">
        <v>4</v>
      </c>
      <c r="H2275" s="199">
        <f>VLOOKUP(G2275,'Parâmetro - Portes e Uco'!$B$19:$E$46,4,0)</f>
        <v>660.37</v>
      </c>
      <c r="I2275" s="196"/>
      <c r="J2275" s="202">
        <v>0</v>
      </c>
      <c r="K2275" s="202"/>
      <c r="L2275" s="203"/>
      <c r="M2275" s="204"/>
      <c r="N2275" s="199"/>
      <c r="O2275" s="201">
        <v>0</v>
      </c>
      <c r="P2275" s="201"/>
      <c r="Q2275" s="205">
        <f t="shared" si="164"/>
        <v>1526.6220279468707</v>
      </c>
    </row>
    <row r="2276" spans="1:17" ht="60" x14ac:dyDescent="0.25">
      <c r="A2276" s="207" t="s">
        <v>4754</v>
      </c>
      <c r="B2276" s="196">
        <v>31102328</v>
      </c>
      <c r="C2276" s="197" t="s">
        <v>1847</v>
      </c>
      <c r="D2276" s="196" t="s">
        <v>3672</v>
      </c>
      <c r="E2276" s="198"/>
      <c r="F2276" s="199">
        <f>IF(D2276 &lt;&gt; "",VLOOKUP(D2276,'Parâmetro - Portes e Uco'!$A$13:$E$54,3,0),"")</f>
        <v>350.87221280811309</v>
      </c>
      <c r="G2276" s="200">
        <v>4</v>
      </c>
      <c r="H2276" s="199">
        <f>VLOOKUP(G2276,'Parâmetro - Portes e Uco'!$B$19:$E$46,4,0)</f>
        <v>660.37</v>
      </c>
      <c r="I2276" s="196"/>
      <c r="J2276" s="202">
        <v>0</v>
      </c>
      <c r="K2276" s="202"/>
      <c r="L2276" s="203"/>
      <c r="M2276" s="204"/>
      <c r="N2276" s="199"/>
      <c r="O2276" s="201">
        <v>0</v>
      </c>
      <c r="P2276" s="201"/>
      <c r="Q2276" s="205">
        <f t="shared" si="164"/>
        <v>1011.2422128081131</v>
      </c>
    </row>
    <row r="2277" spans="1:17" x14ac:dyDescent="0.25">
      <c r="A2277" s="207" t="s">
        <v>4754</v>
      </c>
      <c r="B2277" s="196">
        <v>31102344</v>
      </c>
      <c r="C2277" s="197" t="s">
        <v>1848</v>
      </c>
      <c r="D2277" s="196" t="s">
        <v>3685</v>
      </c>
      <c r="E2277" s="198"/>
      <c r="F2277" s="199">
        <f>IF(D2277 &lt;&gt; "",VLOOKUP(D2277,'Parâmetro - Portes e Uco'!$A$13:$E$54,3,0),"")</f>
        <v>1233.8795226335199</v>
      </c>
      <c r="G2277" s="200">
        <v>4</v>
      </c>
      <c r="H2277" s="199">
        <f>VLOOKUP(G2277,'Parâmetro - Portes e Uco'!$B$19:$E$46,4,0)</f>
        <v>660.37</v>
      </c>
      <c r="I2277" s="196"/>
      <c r="J2277" s="202">
        <v>0</v>
      </c>
      <c r="K2277" s="202"/>
      <c r="L2277" s="203"/>
      <c r="M2277" s="204"/>
      <c r="N2277" s="199"/>
      <c r="O2277" s="201">
        <v>2</v>
      </c>
      <c r="P2277" s="199">
        <f>(F2277*30%)+(F2277*20%)</f>
        <v>616.93976131675993</v>
      </c>
      <c r="Q2277" s="205">
        <f t="shared" si="164"/>
        <v>2511.1892839502798</v>
      </c>
    </row>
    <row r="2278" spans="1:17" ht="30" x14ac:dyDescent="0.25">
      <c r="A2278" s="207" t="s">
        <v>4754</v>
      </c>
      <c r="B2278" s="196">
        <v>31102352</v>
      </c>
      <c r="C2278" s="197" t="s">
        <v>1849</v>
      </c>
      <c r="D2278" s="196" t="s">
        <v>3688</v>
      </c>
      <c r="E2278" s="198"/>
      <c r="F2278" s="199">
        <f>IF(D2278 &lt;&gt; "",VLOOKUP(D2278,'Parâmetro - Portes e Uco'!$A$13:$E$54,3,0),"")</f>
        <v>1024.0627906281875</v>
      </c>
      <c r="G2278" s="200">
        <v>5</v>
      </c>
      <c r="H2278" s="199">
        <f>VLOOKUP(G2278,'Parâmetro - Portes e Uco'!$B$19:$E$46,4,0)</f>
        <v>1021.47</v>
      </c>
      <c r="I2278" s="196"/>
      <c r="J2278" s="202">
        <v>0</v>
      </c>
      <c r="K2278" s="202"/>
      <c r="L2278" s="203"/>
      <c r="M2278" s="204"/>
      <c r="N2278" s="199"/>
      <c r="O2278" s="201">
        <v>1</v>
      </c>
      <c r="P2278" s="199">
        <f>F2278*30%</f>
        <v>307.21883718845623</v>
      </c>
      <c r="Q2278" s="205">
        <f t="shared" si="164"/>
        <v>2352.7516278166436</v>
      </c>
    </row>
    <row r="2279" spans="1:17" ht="30" x14ac:dyDescent="0.25">
      <c r="A2279" s="207" t="s">
        <v>4754</v>
      </c>
      <c r="B2279" s="196">
        <v>31102360</v>
      </c>
      <c r="C2279" s="197" t="s">
        <v>1850</v>
      </c>
      <c r="D2279" s="196" t="s">
        <v>3695</v>
      </c>
      <c r="E2279" s="198"/>
      <c r="F2279" s="199">
        <f>IF(D2279 &lt;&gt; "",VLOOKUP(D2279,'Parâmetro - Portes e Uco'!$A$13:$E$54,3,0),"")</f>
        <v>1685.4943507962917</v>
      </c>
      <c r="G2279" s="200">
        <v>5</v>
      </c>
      <c r="H2279" s="199">
        <f>VLOOKUP(G2279,'Parâmetro - Portes e Uco'!$B$19:$E$46,4,0)</f>
        <v>1021.47</v>
      </c>
      <c r="I2279" s="196"/>
      <c r="J2279" s="202">
        <v>0</v>
      </c>
      <c r="K2279" s="202"/>
      <c r="L2279" s="203"/>
      <c r="M2279" s="204"/>
      <c r="N2279" s="199"/>
      <c r="O2279" s="201">
        <v>1</v>
      </c>
      <c r="P2279" s="199">
        <f>F2279*30%</f>
        <v>505.64830523888747</v>
      </c>
      <c r="Q2279" s="205">
        <f t="shared" si="164"/>
        <v>3212.6126560351795</v>
      </c>
    </row>
    <row r="2280" spans="1:17" ht="30" x14ac:dyDescent="0.25">
      <c r="A2280" s="207" t="s">
        <v>4754</v>
      </c>
      <c r="B2280" s="196">
        <v>31102379</v>
      </c>
      <c r="C2280" s="197" t="s">
        <v>1851</v>
      </c>
      <c r="D2280" s="196" t="s">
        <v>3693</v>
      </c>
      <c r="E2280" s="198"/>
      <c r="F2280" s="199">
        <f>IF(D2280 &lt;&gt; "",VLOOKUP(D2280,'Parâmetro - Portes e Uco'!$A$13:$E$54,3,0),"")</f>
        <v>1435.3515705876223</v>
      </c>
      <c r="G2280" s="200">
        <v>6</v>
      </c>
      <c r="H2280" s="199">
        <f>VLOOKUP(G2280,'Parâmetro - Portes e Uco'!$B$19:$E$46,4,0)</f>
        <v>1425.4</v>
      </c>
      <c r="I2280" s="196"/>
      <c r="J2280" s="202">
        <v>0</v>
      </c>
      <c r="K2280" s="202"/>
      <c r="L2280" s="203"/>
      <c r="M2280" s="204"/>
      <c r="N2280" s="199"/>
      <c r="O2280" s="201">
        <v>1</v>
      </c>
      <c r="P2280" s="199">
        <f>F2280*30%</f>
        <v>430.6054711762867</v>
      </c>
      <c r="Q2280" s="205">
        <f t="shared" si="164"/>
        <v>3291.3570417639089</v>
      </c>
    </row>
    <row r="2281" spans="1:17" ht="30" x14ac:dyDescent="0.25">
      <c r="A2281" s="207" t="s">
        <v>4754</v>
      </c>
      <c r="B2281" s="196">
        <v>31102409</v>
      </c>
      <c r="C2281" s="197" t="s">
        <v>1853</v>
      </c>
      <c r="D2281" s="196" t="s">
        <v>3694</v>
      </c>
      <c r="E2281" s="198"/>
      <c r="F2281" s="199">
        <f>IF(D2281 &lt;&gt; "",VLOOKUP(D2281,'Parâmetro - Portes e Uco'!$A$13:$E$54,3,0),"")</f>
        <v>1324.5505130037554</v>
      </c>
      <c r="G2281" s="200">
        <v>5</v>
      </c>
      <c r="H2281" s="199">
        <f>VLOOKUP(G2281,'Parâmetro - Portes e Uco'!$B$19:$E$46,4,0)</f>
        <v>1021.47</v>
      </c>
      <c r="I2281" s="196"/>
      <c r="J2281" s="202">
        <v>0</v>
      </c>
      <c r="K2281" s="202"/>
      <c r="L2281" s="203"/>
      <c r="M2281" s="204"/>
      <c r="N2281" s="199"/>
      <c r="O2281" s="201">
        <v>2</v>
      </c>
      <c r="P2281" s="199">
        <f>(F2281*30%)+(F2281*20%)</f>
        <v>662.27525650187772</v>
      </c>
      <c r="Q2281" s="205">
        <f t="shared" si="164"/>
        <v>3008.2957695056334</v>
      </c>
    </row>
    <row r="2282" spans="1:17" ht="30" x14ac:dyDescent="0.25">
      <c r="A2282" s="207" t="s">
        <v>4754</v>
      </c>
      <c r="B2282" s="196">
        <v>31102417</v>
      </c>
      <c r="C2282" s="197" t="s">
        <v>1854</v>
      </c>
      <c r="D2282" s="196" t="s">
        <v>3694</v>
      </c>
      <c r="E2282" s="198"/>
      <c r="F2282" s="199">
        <f>IF(D2282 &lt;&gt; "",VLOOKUP(D2282,'Parâmetro - Portes e Uco'!$A$13:$E$54,3,0),"")</f>
        <v>1324.5505130037554</v>
      </c>
      <c r="G2282" s="200">
        <v>5</v>
      </c>
      <c r="H2282" s="199">
        <f>VLOOKUP(G2282,'Parâmetro - Portes e Uco'!$B$19:$E$46,4,0)</f>
        <v>1021.47</v>
      </c>
      <c r="I2282" s="196"/>
      <c r="J2282" s="202">
        <v>0</v>
      </c>
      <c r="K2282" s="202"/>
      <c r="L2282" s="203"/>
      <c r="M2282" s="204"/>
      <c r="N2282" s="199"/>
      <c r="O2282" s="201">
        <v>2</v>
      </c>
      <c r="P2282" s="199">
        <f>(F2282*30%)+(F2282*20%)</f>
        <v>662.27525650187772</v>
      </c>
      <c r="Q2282" s="205">
        <f t="shared" si="164"/>
        <v>3008.2957695056334</v>
      </c>
    </row>
    <row r="2283" spans="1:17" ht="30" x14ac:dyDescent="0.25">
      <c r="A2283" s="207" t="s">
        <v>4754</v>
      </c>
      <c r="B2283" s="196">
        <v>31102425</v>
      </c>
      <c r="C2283" s="197" t="s">
        <v>1855</v>
      </c>
      <c r="D2283" s="196" t="s">
        <v>3692</v>
      </c>
      <c r="E2283" s="198"/>
      <c r="F2283" s="199">
        <f>IF(D2283 &lt;&gt; "",VLOOKUP(D2283,'Parâmetro - Portes e Uco'!$A$13:$E$54,3,0),"")</f>
        <v>866.25202794687084</v>
      </c>
      <c r="G2283" s="200">
        <v>3</v>
      </c>
      <c r="H2283" s="199">
        <f>VLOOKUP(G2283,'Parâmetro - Portes e Uco'!$B$19:$E$46,4,0)</f>
        <v>446.65</v>
      </c>
      <c r="I2283" s="196"/>
      <c r="J2283" s="202">
        <v>0</v>
      </c>
      <c r="K2283" s="202"/>
      <c r="L2283" s="203"/>
      <c r="M2283" s="204"/>
      <c r="N2283" s="199"/>
      <c r="O2283" s="201">
        <v>2</v>
      </c>
      <c r="P2283" s="199">
        <f>(F2283*30%)+(F2283*20%)</f>
        <v>433.12601397343542</v>
      </c>
      <c r="Q2283" s="205">
        <f t="shared" si="164"/>
        <v>1746.0280419203064</v>
      </c>
    </row>
    <row r="2284" spans="1:17" ht="30" x14ac:dyDescent="0.25">
      <c r="A2284" s="207" t="s">
        <v>4754</v>
      </c>
      <c r="B2284" s="196">
        <v>31102433</v>
      </c>
      <c r="C2284" s="197" t="s">
        <v>1856</v>
      </c>
      <c r="D2284" s="196" t="s">
        <v>3688</v>
      </c>
      <c r="E2284" s="198"/>
      <c r="F2284" s="199">
        <f>IF(D2284 &lt;&gt; "",VLOOKUP(D2284,'Parâmetro - Portes e Uco'!$A$13:$E$54,3,0),"")</f>
        <v>1024.0627906281875</v>
      </c>
      <c r="G2284" s="200">
        <v>4</v>
      </c>
      <c r="H2284" s="199">
        <f>VLOOKUP(G2284,'Parâmetro - Portes e Uco'!$B$19:$E$46,4,0)</f>
        <v>660.37</v>
      </c>
      <c r="I2284" s="196"/>
      <c r="J2284" s="202">
        <v>0</v>
      </c>
      <c r="K2284" s="202"/>
      <c r="L2284" s="203"/>
      <c r="M2284" s="204"/>
      <c r="N2284" s="199"/>
      <c r="O2284" s="201">
        <v>1</v>
      </c>
      <c r="P2284" s="199">
        <f>F2284*30%</f>
        <v>307.21883718845623</v>
      </c>
      <c r="Q2284" s="205">
        <f t="shared" si="164"/>
        <v>1991.6516278166437</v>
      </c>
    </row>
    <row r="2285" spans="1:17" ht="45" x14ac:dyDescent="0.25">
      <c r="A2285" s="207" t="s">
        <v>4754</v>
      </c>
      <c r="B2285" s="196">
        <v>31102441</v>
      </c>
      <c r="C2285" s="197" t="s">
        <v>1857</v>
      </c>
      <c r="D2285" s="196" t="s">
        <v>3700</v>
      </c>
      <c r="E2285" s="198"/>
      <c r="F2285" s="199">
        <f>IF(D2285 &lt;&gt; "",VLOOKUP(D2285,'Parâmetro - Portes e Uco'!$A$13:$E$54,3,0),"")</f>
        <v>567.42533272841922</v>
      </c>
      <c r="G2285" s="200">
        <v>4</v>
      </c>
      <c r="H2285" s="199">
        <f>VLOOKUP(G2285,'Parâmetro - Portes e Uco'!$B$19:$E$46,4,0)</f>
        <v>660.37</v>
      </c>
      <c r="I2285" s="196"/>
      <c r="J2285" s="202">
        <v>0</v>
      </c>
      <c r="K2285" s="202"/>
      <c r="L2285" s="203"/>
      <c r="M2285" s="204"/>
      <c r="N2285" s="199"/>
      <c r="O2285" s="201">
        <v>1</v>
      </c>
      <c r="P2285" s="199">
        <f>F2285*30%</f>
        <v>170.22759981852576</v>
      </c>
      <c r="Q2285" s="205">
        <f t="shared" si="164"/>
        <v>1398.022932546945</v>
      </c>
    </row>
    <row r="2286" spans="1:17" ht="45" x14ac:dyDescent="0.25">
      <c r="A2286" s="207" t="s">
        <v>4754</v>
      </c>
      <c r="B2286" s="196">
        <v>31102450</v>
      </c>
      <c r="C2286" s="197" t="s">
        <v>1858</v>
      </c>
      <c r="D2286" s="196" t="s">
        <v>3686</v>
      </c>
      <c r="E2286" s="198"/>
      <c r="F2286" s="199">
        <f>IF(D2286 &lt;&gt; "",VLOOKUP(D2286,'Parâmetro - Portes e Uco'!$A$13:$E$54,3,0),"")</f>
        <v>471.73171262118711</v>
      </c>
      <c r="G2286" s="200">
        <v>4</v>
      </c>
      <c r="H2286" s="199">
        <f>VLOOKUP(G2286,'Parâmetro - Portes e Uco'!$B$19:$E$46,4,0)</f>
        <v>660.37</v>
      </c>
      <c r="I2286" s="196"/>
      <c r="J2286" s="202">
        <v>0</v>
      </c>
      <c r="K2286" s="202"/>
      <c r="L2286" s="203"/>
      <c r="M2286" s="204"/>
      <c r="N2286" s="199"/>
      <c r="O2286" s="201">
        <v>1</v>
      </c>
      <c r="P2286" s="199">
        <f>F2286*30%</f>
        <v>141.51951378635613</v>
      </c>
      <c r="Q2286" s="205">
        <f t="shared" si="164"/>
        <v>1273.6212264075432</v>
      </c>
    </row>
    <row r="2287" spans="1:17" ht="30" x14ac:dyDescent="0.25">
      <c r="A2287" s="207" t="s">
        <v>4754</v>
      </c>
      <c r="B2287" s="196">
        <v>31102468</v>
      </c>
      <c r="C2287" s="197" t="s">
        <v>1859</v>
      </c>
      <c r="D2287" s="196" t="s">
        <v>3694</v>
      </c>
      <c r="E2287" s="198"/>
      <c r="F2287" s="199">
        <f>IF(D2287 &lt;&gt; "",VLOOKUP(D2287,'Parâmetro - Portes e Uco'!$A$13:$E$54,3,0),"")</f>
        <v>1324.5505130037554</v>
      </c>
      <c r="G2287" s="200">
        <v>5</v>
      </c>
      <c r="H2287" s="199">
        <f>VLOOKUP(G2287,'Parâmetro - Portes e Uco'!$B$19:$E$46,4,0)</f>
        <v>1021.47</v>
      </c>
      <c r="I2287" s="196"/>
      <c r="J2287" s="202">
        <v>0</v>
      </c>
      <c r="K2287" s="202"/>
      <c r="L2287" s="203"/>
      <c r="M2287" s="204"/>
      <c r="N2287" s="199"/>
      <c r="O2287" s="201">
        <v>2</v>
      </c>
      <c r="P2287" s="199">
        <f t="shared" ref="P2287:P2292" si="165">(F2287*30%)+(F2287*20%)</f>
        <v>662.27525650187772</v>
      </c>
      <c r="Q2287" s="205">
        <f t="shared" si="164"/>
        <v>3008.2957695056334</v>
      </c>
    </row>
    <row r="2288" spans="1:17" ht="30" x14ac:dyDescent="0.25">
      <c r="A2288" s="207" t="s">
        <v>4754</v>
      </c>
      <c r="B2288" s="196">
        <v>31102476</v>
      </c>
      <c r="C2288" s="197" t="s">
        <v>1860</v>
      </c>
      <c r="D2288" s="196" t="s">
        <v>3687</v>
      </c>
      <c r="E2288" s="198"/>
      <c r="F2288" s="199">
        <f>IF(D2288 &lt;&gt; "",VLOOKUP(D2288,'Parâmetro - Portes e Uco'!$A$13:$E$54,3,0),"")</f>
        <v>1119.7564107354196</v>
      </c>
      <c r="G2288" s="200">
        <v>4</v>
      </c>
      <c r="H2288" s="199">
        <f>VLOOKUP(G2288,'Parâmetro - Portes e Uco'!$B$19:$E$46,4,0)</f>
        <v>660.37</v>
      </c>
      <c r="I2288" s="196"/>
      <c r="J2288" s="202">
        <v>0</v>
      </c>
      <c r="K2288" s="202"/>
      <c r="L2288" s="203"/>
      <c r="M2288" s="204"/>
      <c r="N2288" s="199"/>
      <c r="O2288" s="201">
        <v>2</v>
      </c>
      <c r="P2288" s="199">
        <f t="shared" si="165"/>
        <v>559.87820536770982</v>
      </c>
      <c r="Q2288" s="205">
        <f t="shared" si="164"/>
        <v>2340.0046161031296</v>
      </c>
    </row>
    <row r="2289" spans="1:17" ht="30" x14ac:dyDescent="0.25">
      <c r="A2289" s="207" t="s">
        <v>4754</v>
      </c>
      <c r="B2289" s="196">
        <v>31102514</v>
      </c>
      <c r="C2289" s="197" t="s">
        <v>4022</v>
      </c>
      <c r="D2289" s="196" t="s">
        <v>3695</v>
      </c>
      <c r="E2289" s="198"/>
      <c r="F2289" s="199">
        <f>IF(D2289 &lt;&gt; "",VLOOKUP(D2289,'Parâmetro - Portes e Uco'!$A$13:$E$54,3,0),"")</f>
        <v>1685.4943507962917</v>
      </c>
      <c r="G2289" s="200">
        <v>5</v>
      </c>
      <c r="H2289" s="199">
        <f>VLOOKUP(G2289,'Parâmetro - Portes e Uco'!$B$19:$E$46,4,0)</f>
        <v>1021.47</v>
      </c>
      <c r="I2289" s="196"/>
      <c r="J2289" s="202">
        <v>0</v>
      </c>
      <c r="K2289" s="202"/>
      <c r="L2289" s="203"/>
      <c r="M2289" s="204"/>
      <c r="N2289" s="199"/>
      <c r="O2289" s="201">
        <v>2</v>
      </c>
      <c r="P2289" s="199">
        <f t="shared" si="165"/>
        <v>842.74717539814583</v>
      </c>
      <c r="Q2289" s="205">
        <f t="shared" si="164"/>
        <v>3549.7115261944377</v>
      </c>
    </row>
    <row r="2290" spans="1:17" ht="45" x14ac:dyDescent="0.25">
      <c r="A2290" s="207" t="s">
        <v>4754</v>
      </c>
      <c r="B2290" s="196">
        <v>31102530</v>
      </c>
      <c r="C2290" s="197" t="s">
        <v>1825</v>
      </c>
      <c r="D2290" s="196" t="s">
        <v>3689</v>
      </c>
      <c r="E2290" s="198"/>
      <c r="F2290" s="199">
        <f>IF(D2290 &lt;&gt; "",VLOOKUP(D2290,'Parâmetro - Portes e Uco'!$A$13:$E$54,3,0),"")</f>
        <v>2027.969148532314</v>
      </c>
      <c r="G2290" s="200">
        <v>6</v>
      </c>
      <c r="H2290" s="199">
        <f>VLOOKUP(G2290,'Parâmetro - Portes e Uco'!$B$19:$E$46,4,0)</f>
        <v>1425.4</v>
      </c>
      <c r="I2290" s="196"/>
      <c r="J2290" s="202">
        <v>0</v>
      </c>
      <c r="K2290" s="202"/>
      <c r="L2290" s="203"/>
      <c r="M2290" s="204"/>
      <c r="N2290" s="199"/>
      <c r="O2290" s="201">
        <v>2</v>
      </c>
      <c r="P2290" s="199">
        <f t="shared" si="165"/>
        <v>1013.9845742661571</v>
      </c>
      <c r="Q2290" s="205">
        <f t="shared" si="164"/>
        <v>4467.3537227984716</v>
      </c>
    </row>
    <row r="2291" spans="1:17" ht="45" x14ac:dyDescent="0.25">
      <c r="A2291" s="207" t="s">
        <v>4754</v>
      </c>
      <c r="B2291" s="196">
        <v>31102549</v>
      </c>
      <c r="C2291" s="197" t="s">
        <v>1835</v>
      </c>
      <c r="D2291" s="196" t="s">
        <v>3689</v>
      </c>
      <c r="E2291" s="198"/>
      <c r="F2291" s="199">
        <f>IF(D2291 &lt;&gt; "",VLOOKUP(D2291,'Parâmetro - Portes e Uco'!$A$13:$E$54,3,0),"")</f>
        <v>2027.969148532314</v>
      </c>
      <c r="G2291" s="200">
        <v>6</v>
      </c>
      <c r="H2291" s="199">
        <f>VLOOKUP(G2291,'Parâmetro - Portes e Uco'!$B$19:$E$46,4,0)</f>
        <v>1425.4</v>
      </c>
      <c r="I2291" s="196"/>
      <c r="J2291" s="202">
        <v>0</v>
      </c>
      <c r="K2291" s="202"/>
      <c r="L2291" s="203"/>
      <c r="M2291" s="204"/>
      <c r="N2291" s="199"/>
      <c r="O2291" s="201">
        <v>2</v>
      </c>
      <c r="P2291" s="199">
        <f t="shared" si="165"/>
        <v>1013.9845742661571</v>
      </c>
      <c r="Q2291" s="205">
        <f t="shared" si="164"/>
        <v>4467.3537227984716</v>
      </c>
    </row>
    <row r="2292" spans="1:17" ht="45" x14ac:dyDescent="0.25">
      <c r="A2292" s="207" t="s">
        <v>4754</v>
      </c>
      <c r="B2292" s="196">
        <v>31102557</v>
      </c>
      <c r="C2292" s="197" t="s">
        <v>1833</v>
      </c>
      <c r="D2292" s="196" t="s">
        <v>3689</v>
      </c>
      <c r="E2292" s="198"/>
      <c r="F2292" s="199">
        <f>IF(D2292 &lt;&gt; "",VLOOKUP(D2292,'Parâmetro - Portes e Uco'!$A$13:$E$54,3,0),"")</f>
        <v>2027.969148532314</v>
      </c>
      <c r="G2292" s="200">
        <v>6</v>
      </c>
      <c r="H2292" s="199">
        <f>VLOOKUP(G2292,'Parâmetro - Portes e Uco'!$B$19:$E$46,4,0)</f>
        <v>1425.4</v>
      </c>
      <c r="I2292" s="196"/>
      <c r="J2292" s="202">
        <v>0</v>
      </c>
      <c r="K2292" s="202"/>
      <c r="L2292" s="203"/>
      <c r="M2292" s="204"/>
      <c r="N2292" s="199"/>
      <c r="O2292" s="201">
        <v>2</v>
      </c>
      <c r="P2292" s="199">
        <f t="shared" si="165"/>
        <v>1013.9845742661571</v>
      </c>
      <c r="Q2292" s="205">
        <f t="shared" si="164"/>
        <v>4467.3537227984716</v>
      </c>
    </row>
    <row r="2293" spans="1:17" ht="30" x14ac:dyDescent="0.25">
      <c r="A2293" s="207" t="s">
        <v>4754</v>
      </c>
      <c r="B2293" s="196">
        <v>31102565</v>
      </c>
      <c r="C2293" s="197" t="s">
        <v>1852</v>
      </c>
      <c r="D2293" s="196" t="s">
        <v>3693</v>
      </c>
      <c r="E2293" s="198"/>
      <c r="F2293" s="199">
        <f>IF(D2293 &lt;&gt; "",VLOOKUP(D2293,'Parâmetro - Portes e Uco'!$A$13:$E$54,3,0),"")</f>
        <v>1435.3515705876223</v>
      </c>
      <c r="G2293" s="200">
        <v>6</v>
      </c>
      <c r="H2293" s="199">
        <f>VLOOKUP(G2293,'Parâmetro - Portes e Uco'!$B$19:$E$46,4,0)</f>
        <v>1425.4</v>
      </c>
      <c r="I2293" s="196"/>
      <c r="J2293" s="202">
        <v>0</v>
      </c>
      <c r="K2293" s="202"/>
      <c r="L2293" s="203"/>
      <c r="M2293" s="204"/>
      <c r="N2293" s="199"/>
      <c r="O2293" s="201">
        <v>1</v>
      </c>
      <c r="P2293" s="199">
        <f>F2293*30%</f>
        <v>430.6054711762867</v>
      </c>
      <c r="Q2293" s="205">
        <f t="shared" si="164"/>
        <v>3291.3570417639089</v>
      </c>
    </row>
    <row r="2294" spans="1:17" ht="30" x14ac:dyDescent="0.25">
      <c r="A2294" s="207" t="s">
        <v>4754</v>
      </c>
      <c r="B2294" s="196">
        <v>31102590</v>
      </c>
      <c r="C2294" s="197" t="s">
        <v>4758</v>
      </c>
      <c r="D2294" s="196" t="s">
        <v>3688</v>
      </c>
      <c r="E2294" s="198"/>
      <c r="F2294" s="199">
        <f>IF(D2294 &lt;&gt; "",VLOOKUP(D2294,'Parâmetro - Portes e Uco'!$A$13:$E$54,3,0),"")</f>
        <v>1024.0627906281875</v>
      </c>
      <c r="G2294" s="200">
        <v>4</v>
      </c>
      <c r="H2294" s="199">
        <f>VLOOKUP(G2294,'Parâmetro - Portes e Uco'!$B$19:$E$46,4,0)</f>
        <v>660.37</v>
      </c>
      <c r="I2294" s="196"/>
      <c r="J2294" s="202">
        <v>0</v>
      </c>
      <c r="K2294" s="202"/>
      <c r="L2294" s="203">
        <v>2.78</v>
      </c>
      <c r="M2294" s="204">
        <v>50</v>
      </c>
      <c r="N2294" s="199">
        <f>(('Parâmetro - Portes e Uco'!$P$5*'TABELA HONORÁRIOS MÉDICOS2026'!M2294)/100)*'TABELA HONORÁRIOS MÉDICOS2026'!L2294</f>
        <v>25.229743790318995</v>
      </c>
      <c r="O2294" s="201">
        <v>1</v>
      </c>
      <c r="P2294" s="199">
        <f>F2294*30%</f>
        <v>307.21883718845623</v>
      </c>
      <c r="Q2294" s="205">
        <f t="shared" si="164"/>
        <v>2016.8813716069626</v>
      </c>
    </row>
    <row r="2295" spans="1:17" x14ac:dyDescent="0.25">
      <c r="A2295" s="207" t="s">
        <v>4754</v>
      </c>
      <c r="B2295" s="224">
        <v>31103006</v>
      </c>
      <c r="C2295" s="316" t="s">
        <v>3874</v>
      </c>
      <c r="D2295" s="317"/>
      <c r="E2295" s="317"/>
      <c r="F2295" s="317"/>
      <c r="G2295" s="317"/>
      <c r="H2295" s="317"/>
      <c r="I2295" s="317"/>
      <c r="J2295" s="317"/>
      <c r="K2295" s="317"/>
      <c r="L2295" s="317"/>
      <c r="M2295" s="317"/>
      <c r="N2295" s="317"/>
      <c r="O2295" s="317"/>
      <c r="P2295" s="317"/>
      <c r="Q2295" s="318"/>
    </row>
    <row r="2296" spans="1:17" x14ac:dyDescent="0.25">
      <c r="A2296" s="206"/>
      <c r="B2296" s="196">
        <v>31103014</v>
      </c>
      <c r="C2296" s="197" t="s">
        <v>1861</v>
      </c>
      <c r="D2296" s="196" t="s">
        <v>3695</v>
      </c>
      <c r="E2296" s="198"/>
      <c r="F2296" s="199">
        <f>IF(D2296 &lt;&gt; "",VLOOKUP(D2296,'Parâmetro - Portes e Uco'!$A$13:$E$54,3,0),"")</f>
        <v>1685.4943507962917</v>
      </c>
      <c r="G2296" s="200">
        <v>5</v>
      </c>
      <c r="H2296" s="199">
        <f>VLOOKUP(G2296,'Parâmetro - Portes e Uco'!$B$19:$E$46,4,0)</f>
        <v>1021.47</v>
      </c>
      <c r="I2296" s="196"/>
      <c r="J2296" s="202">
        <v>0</v>
      </c>
      <c r="K2296" s="202"/>
      <c r="L2296" s="203"/>
      <c r="M2296" s="204"/>
      <c r="N2296" s="199"/>
      <c r="O2296" s="201">
        <v>2</v>
      </c>
      <c r="P2296" s="199">
        <f>(F2296*30%)+(F2296*20%)</f>
        <v>842.74717539814583</v>
      </c>
      <c r="Q2296" s="205">
        <f t="shared" ref="Q2296:Q2327" si="166">F2296+H2296+K2296+N2296+P2296</f>
        <v>3549.7115261944377</v>
      </c>
    </row>
    <row r="2297" spans="1:17" x14ac:dyDescent="0.25">
      <c r="A2297" s="207" t="s">
        <v>4754</v>
      </c>
      <c r="B2297" s="196">
        <v>31103022</v>
      </c>
      <c r="C2297" s="197" t="s">
        <v>1862</v>
      </c>
      <c r="D2297" s="196" t="s">
        <v>3684</v>
      </c>
      <c r="E2297" s="198"/>
      <c r="F2297" s="199">
        <f>IF(D2297 &lt;&gt; "",VLOOKUP(D2297,'Parâmetro - Portes e Uco'!$A$13:$E$54,3,0),"")</f>
        <v>963.60667521122014</v>
      </c>
      <c r="G2297" s="200">
        <v>3</v>
      </c>
      <c r="H2297" s="199">
        <f>VLOOKUP(G2297,'Parâmetro - Portes e Uco'!$B$19:$E$46,4,0)</f>
        <v>446.65</v>
      </c>
      <c r="I2297" s="196"/>
      <c r="J2297" s="202">
        <v>0</v>
      </c>
      <c r="K2297" s="202"/>
      <c r="L2297" s="203"/>
      <c r="M2297" s="204"/>
      <c r="N2297" s="199"/>
      <c r="O2297" s="201">
        <v>2</v>
      </c>
      <c r="P2297" s="199">
        <f>(F2297*30%)+(F2297*20%)</f>
        <v>481.80333760561007</v>
      </c>
      <c r="Q2297" s="205">
        <f t="shared" si="166"/>
        <v>1892.0600128168303</v>
      </c>
    </row>
    <row r="2298" spans="1:17" ht="30" x14ac:dyDescent="0.25">
      <c r="A2298" s="207" t="s">
        <v>4754</v>
      </c>
      <c r="B2298" s="196">
        <v>31103030</v>
      </c>
      <c r="C2298" s="197" t="s">
        <v>1863</v>
      </c>
      <c r="D2298" s="196" t="s">
        <v>3670</v>
      </c>
      <c r="E2298" s="198"/>
      <c r="F2298" s="199">
        <f>IF(D2298 &lt;&gt; "",VLOOKUP(D2298,'Parâmetro - Portes e Uco'!$A$13:$E$54,3,0),"")</f>
        <v>238.38376255669928</v>
      </c>
      <c r="G2298" s="200">
        <v>2</v>
      </c>
      <c r="H2298" s="199">
        <f>VLOOKUP(G2298,'Parâmetro - Portes e Uco'!$B$19:$E$46,4,0)</f>
        <v>303.45</v>
      </c>
      <c r="I2298" s="196"/>
      <c r="J2298" s="202">
        <v>0</v>
      </c>
      <c r="K2298" s="202"/>
      <c r="L2298" s="203"/>
      <c r="M2298" s="204"/>
      <c r="N2298" s="199"/>
      <c r="O2298" s="201">
        <v>1</v>
      </c>
      <c r="P2298" s="199">
        <f>F2298*30%</f>
        <v>71.515128767009784</v>
      </c>
      <c r="Q2298" s="205">
        <f t="shared" si="166"/>
        <v>613.34889132370904</v>
      </c>
    </row>
    <row r="2299" spans="1:17" ht="30" x14ac:dyDescent="0.25">
      <c r="A2299" s="207" t="s">
        <v>4754</v>
      </c>
      <c r="B2299" s="196">
        <v>31103049</v>
      </c>
      <c r="C2299" s="197" t="s">
        <v>1864</v>
      </c>
      <c r="D2299" s="196" t="s">
        <v>3671</v>
      </c>
      <c r="E2299" s="198"/>
      <c r="F2299" s="199">
        <f>IF(D2299 &lt;&gt; "",VLOOKUP(D2299,'Parâmetro - Portes e Uco'!$A$13:$E$54,3,0),"")</f>
        <v>407.94036013477069</v>
      </c>
      <c r="G2299" s="200">
        <v>2</v>
      </c>
      <c r="H2299" s="199">
        <f>VLOOKUP(G2299,'Parâmetro - Portes e Uco'!$B$19:$E$46,4,0)</f>
        <v>303.45</v>
      </c>
      <c r="I2299" s="196"/>
      <c r="J2299" s="202">
        <v>0</v>
      </c>
      <c r="K2299" s="202"/>
      <c r="L2299" s="203"/>
      <c r="M2299" s="204"/>
      <c r="N2299" s="199"/>
      <c r="O2299" s="201">
        <v>1</v>
      </c>
      <c r="P2299" s="199">
        <f>F2299*30%</f>
        <v>122.38210804043121</v>
      </c>
      <c r="Q2299" s="205">
        <f t="shared" si="166"/>
        <v>833.77246817520177</v>
      </c>
    </row>
    <row r="2300" spans="1:17" ht="30" x14ac:dyDescent="0.25">
      <c r="A2300" s="207" t="s">
        <v>4754</v>
      </c>
      <c r="B2300" s="196">
        <v>31103057</v>
      </c>
      <c r="C2300" s="197" t="s">
        <v>1865</v>
      </c>
      <c r="D2300" s="196" t="s">
        <v>3690</v>
      </c>
      <c r="E2300" s="198"/>
      <c r="F2300" s="199">
        <f>IF(D2300 &lt;&gt; "",VLOOKUP(D2300,'Parâmetro - Portes e Uco'!$A$13:$E$54,3,0),"")</f>
        <v>433.10623984061266</v>
      </c>
      <c r="G2300" s="200">
        <v>5</v>
      </c>
      <c r="H2300" s="199">
        <f>VLOOKUP(G2300,'Parâmetro - Portes e Uco'!$B$19:$E$46,4,0)</f>
        <v>1021.47</v>
      </c>
      <c r="I2300" s="196"/>
      <c r="J2300" s="202">
        <v>0</v>
      </c>
      <c r="K2300" s="202"/>
      <c r="L2300" s="203"/>
      <c r="M2300" s="204"/>
      <c r="N2300" s="199"/>
      <c r="O2300" s="201">
        <v>1</v>
      </c>
      <c r="P2300" s="199">
        <f>F2300*30%</f>
        <v>129.9318719521838</v>
      </c>
      <c r="Q2300" s="205">
        <f t="shared" si="166"/>
        <v>1584.5081117927966</v>
      </c>
    </row>
    <row r="2301" spans="1:17" x14ac:dyDescent="0.25">
      <c r="A2301" s="207" t="s">
        <v>4754</v>
      </c>
      <c r="B2301" s="196">
        <v>31103065</v>
      </c>
      <c r="C2301" s="197" t="s">
        <v>1866</v>
      </c>
      <c r="D2301" s="196" t="s">
        <v>3685</v>
      </c>
      <c r="E2301" s="198"/>
      <c r="F2301" s="199">
        <f>IF(D2301 &lt;&gt; "",VLOOKUP(D2301,'Parâmetro - Portes e Uco'!$A$13:$E$54,3,0),"")</f>
        <v>1233.8795226335199</v>
      </c>
      <c r="G2301" s="200">
        <v>4</v>
      </c>
      <c r="H2301" s="199">
        <f>VLOOKUP(G2301,'Parâmetro - Portes e Uco'!$B$19:$E$46,4,0)</f>
        <v>660.37</v>
      </c>
      <c r="I2301" s="196"/>
      <c r="J2301" s="202">
        <v>0</v>
      </c>
      <c r="K2301" s="202"/>
      <c r="L2301" s="203"/>
      <c r="M2301" s="204"/>
      <c r="N2301" s="199"/>
      <c r="O2301" s="201">
        <v>1</v>
      </c>
      <c r="P2301" s="199">
        <f>F2301*30%</f>
        <v>370.16385679005595</v>
      </c>
      <c r="Q2301" s="205">
        <f t="shared" si="166"/>
        <v>2264.4133794235759</v>
      </c>
    </row>
    <row r="2302" spans="1:17" ht="30" x14ac:dyDescent="0.25">
      <c r="A2302" s="207" t="s">
        <v>4754</v>
      </c>
      <c r="B2302" s="196">
        <v>31103073</v>
      </c>
      <c r="C2302" s="197" t="s">
        <v>1867</v>
      </c>
      <c r="D2302" s="196" t="s">
        <v>3689</v>
      </c>
      <c r="E2302" s="198"/>
      <c r="F2302" s="199">
        <f>IF(D2302 &lt;&gt; "",VLOOKUP(D2302,'Parâmetro - Portes e Uco'!$A$13:$E$54,3,0),"")</f>
        <v>2027.969148532314</v>
      </c>
      <c r="G2302" s="200">
        <v>6</v>
      </c>
      <c r="H2302" s="199">
        <f>VLOOKUP(G2302,'Parâmetro - Portes e Uco'!$B$19:$E$46,4,0)</f>
        <v>1425.4</v>
      </c>
      <c r="I2302" s="196"/>
      <c r="J2302" s="202">
        <v>0</v>
      </c>
      <c r="K2302" s="202"/>
      <c r="L2302" s="203"/>
      <c r="M2302" s="204"/>
      <c r="N2302" s="199"/>
      <c r="O2302" s="201">
        <v>2</v>
      </c>
      <c r="P2302" s="199">
        <f>(F2302*30%)+(F2302*20%)</f>
        <v>1013.9845742661571</v>
      </c>
      <c r="Q2302" s="205">
        <f t="shared" si="166"/>
        <v>4467.3537227984716</v>
      </c>
    </row>
    <row r="2303" spans="1:17" x14ac:dyDescent="0.25">
      <c r="A2303" s="207" t="s">
        <v>4754</v>
      </c>
      <c r="B2303" s="196">
        <v>31103081</v>
      </c>
      <c r="C2303" s="197" t="s">
        <v>1868</v>
      </c>
      <c r="D2303" s="196" t="s">
        <v>3693</v>
      </c>
      <c r="E2303" s="198"/>
      <c r="F2303" s="199">
        <f>IF(D2303 &lt;&gt; "",VLOOKUP(D2303,'Parâmetro - Portes e Uco'!$A$13:$E$54,3,0),"")</f>
        <v>1435.3515705876223</v>
      </c>
      <c r="G2303" s="200">
        <v>5</v>
      </c>
      <c r="H2303" s="199">
        <f>VLOOKUP(G2303,'Parâmetro - Portes e Uco'!$B$19:$E$46,4,0)</f>
        <v>1021.47</v>
      </c>
      <c r="I2303" s="196"/>
      <c r="J2303" s="202">
        <v>0</v>
      </c>
      <c r="K2303" s="202"/>
      <c r="L2303" s="203"/>
      <c r="M2303" s="204"/>
      <c r="N2303" s="199"/>
      <c r="O2303" s="201">
        <v>2</v>
      </c>
      <c r="P2303" s="199">
        <f>(F2303*30%)+(F2303*20%)</f>
        <v>717.67578529381115</v>
      </c>
      <c r="Q2303" s="205">
        <f t="shared" si="166"/>
        <v>3174.4973558814336</v>
      </c>
    </row>
    <row r="2304" spans="1:17" x14ac:dyDescent="0.25">
      <c r="A2304" s="207" t="s">
        <v>4754</v>
      </c>
      <c r="B2304" s="196">
        <v>31103090</v>
      </c>
      <c r="C2304" s="197" t="s">
        <v>1869</v>
      </c>
      <c r="D2304" s="196" t="s">
        <v>3686</v>
      </c>
      <c r="E2304" s="198"/>
      <c r="F2304" s="199">
        <f>IF(D2304 &lt;&gt; "",VLOOKUP(D2304,'Parâmetro - Portes e Uco'!$A$13:$E$54,3,0),"")</f>
        <v>471.73171262118711</v>
      </c>
      <c r="G2304" s="200">
        <v>2</v>
      </c>
      <c r="H2304" s="199">
        <f>VLOOKUP(G2304,'Parâmetro - Portes e Uco'!$B$19:$E$46,4,0)</f>
        <v>303.45</v>
      </c>
      <c r="I2304" s="196"/>
      <c r="J2304" s="202">
        <v>0</v>
      </c>
      <c r="K2304" s="202"/>
      <c r="L2304" s="203"/>
      <c r="M2304" s="204"/>
      <c r="N2304" s="199"/>
      <c r="O2304" s="201">
        <v>1</v>
      </c>
      <c r="P2304" s="199">
        <f>F2304*30%</f>
        <v>141.51951378635613</v>
      </c>
      <c r="Q2304" s="205">
        <f t="shared" si="166"/>
        <v>916.70122640754323</v>
      </c>
    </row>
    <row r="2305" spans="1:17" ht="30" x14ac:dyDescent="0.25">
      <c r="A2305" s="207" t="s">
        <v>4754</v>
      </c>
      <c r="B2305" s="196">
        <v>31103103</v>
      </c>
      <c r="C2305" s="197" t="s">
        <v>1871</v>
      </c>
      <c r="D2305" s="196" t="s">
        <v>3692</v>
      </c>
      <c r="E2305" s="198"/>
      <c r="F2305" s="199">
        <f>IF(D2305 &lt;&gt; "",VLOOKUP(D2305,'Parâmetro - Portes e Uco'!$A$13:$E$54,3,0),"")</f>
        <v>866.25202794687084</v>
      </c>
      <c r="G2305" s="200">
        <v>3</v>
      </c>
      <c r="H2305" s="199">
        <f>VLOOKUP(G2305,'Parâmetro - Portes e Uco'!$B$19:$E$46,4,0)</f>
        <v>446.65</v>
      </c>
      <c r="I2305" s="196"/>
      <c r="J2305" s="202">
        <v>0</v>
      </c>
      <c r="K2305" s="202"/>
      <c r="L2305" s="203"/>
      <c r="M2305" s="204"/>
      <c r="N2305" s="199"/>
      <c r="O2305" s="201">
        <v>0</v>
      </c>
      <c r="P2305" s="201"/>
      <c r="Q2305" s="205">
        <f t="shared" si="166"/>
        <v>1312.9020279468709</v>
      </c>
    </row>
    <row r="2306" spans="1:17" ht="60" x14ac:dyDescent="0.25">
      <c r="A2306" s="207" t="s">
        <v>4754</v>
      </c>
      <c r="B2306" s="196">
        <v>31103111</v>
      </c>
      <c r="C2306" s="197" t="s">
        <v>1872</v>
      </c>
      <c r="D2306" s="196" t="s">
        <v>3672</v>
      </c>
      <c r="E2306" s="198"/>
      <c r="F2306" s="199">
        <f>IF(D2306 &lt;&gt; "",VLOOKUP(D2306,'Parâmetro - Portes e Uco'!$A$13:$E$54,3,0),"")</f>
        <v>350.87221280811309</v>
      </c>
      <c r="G2306" s="200">
        <v>3</v>
      </c>
      <c r="H2306" s="199">
        <f>VLOOKUP(G2306,'Parâmetro - Portes e Uco'!$B$19:$E$46,4,0)</f>
        <v>446.65</v>
      </c>
      <c r="I2306" s="196"/>
      <c r="J2306" s="202">
        <v>0</v>
      </c>
      <c r="K2306" s="202"/>
      <c r="L2306" s="203"/>
      <c r="M2306" s="204"/>
      <c r="N2306" s="199"/>
      <c r="O2306" s="201">
        <v>0</v>
      </c>
      <c r="P2306" s="201"/>
      <c r="Q2306" s="205">
        <f t="shared" si="166"/>
        <v>797.52221280811307</v>
      </c>
    </row>
    <row r="2307" spans="1:17" ht="45" x14ac:dyDescent="0.25">
      <c r="A2307" s="207" t="s">
        <v>4754</v>
      </c>
      <c r="B2307" s="196">
        <v>31103138</v>
      </c>
      <c r="C2307" s="197" t="s">
        <v>1873</v>
      </c>
      <c r="D2307" s="196" t="s">
        <v>3700</v>
      </c>
      <c r="E2307" s="198"/>
      <c r="F2307" s="199">
        <f>IF(D2307 &lt;&gt; "",VLOOKUP(D2307,'Parâmetro - Portes e Uco'!$A$13:$E$54,3,0),"")</f>
        <v>567.42533272841922</v>
      </c>
      <c r="G2307" s="200">
        <v>4</v>
      </c>
      <c r="H2307" s="199">
        <f>VLOOKUP(G2307,'Parâmetro - Portes e Uco'!$B$19:$E$46,4,0)</f>
        <v>660.37</v>
      </c>
      <c r="I2307" s="196"/>
      <c r="J2307" s="202">
        <v>0</v>
      </c>
      <c r="K2307" s="202"/>
      <c r="L2307" s="203"/>
      <c r="M2307" s="204"/>
      <c r="N2307" s="199"/>
      <c r="O2307" s="201">
        <v>1</v>
      </c>
      <c r="P2307" s="199">
        <f>F2307*30%</f>
        <v>170.22759981852576</v>
      </c>
      <c r="Q2307" s="205">
        <f t="shared" si="166"/>
        <v>1398.022932546945</v>
      </c>
    </row>
    <row r="2308" spans="1:17" ht="45" x14ac:dyDescent="0.25">
      <c r="A2308" s="207" t="s">
        <v>4754</v>
      </c>
      <c r="B2308" s="196">
        <v>31103146</v>
      </c>
      <c r="C2308" s="197" t="s">
        <v>1874</v>
      </c>
      <c r="D2308" s="196" t="s">
        <v>3686</v>
      </c>
      <c r="E2308" s="198"/>
      <c r="F2308" s="199">
        <f>IF(D2308 &lt;&gt; "",VLOOKUP(D2308,'Parâmetro - Portes e Uco'!$A$13:$E$54,3,0),"")</f>
        <v>471.73171262118711</v>
      </c>
      <c r="G2308" s="200">
        <v>3</v>
      </c>
      <c r="H2308" s="199">
        <f>VLOOKUP(G2308,'Parâmetro - Portes e Uco'!$B$19:$E$46,4,0)</f>
        <v>446.65</v>
      </c>
      <c r="I2308" s="196"/>
      <c r="J2308" s="202">
        <v>0</v>
      </c>
      <c r="K2308" s="202"/>
      <c r="L2308" s="203"/>
      <c r="M2308" s="204"/>
      <c r="N2308" s="199"/>
      <c r="O2308" s="201">
        <v>1</v>
      </c>
      <c r="P2308" s="199">
        <f>F2308*30%</f>
        <v>141.51951378635613</v>
      </c>
      <c r="Q2308" s="205">
        <f t="shared" si="166"/>
        <v>1059.9012264075432</v>
      </c>
    </row>
    <row r="2309" spans="1:17" x14ac:dyDescent="0.25">
      <c r="A2309" s="207" t="s">
        <v>4754</v>
      </c>
      <c r="B2309" s="196">
        <v>31103154</v>
      </c>
      <c r="C2309" s="197" t="s">
        <v>1875</v>
      </c>
      <c r="D2309" s="196" t="s">
        <v>3687</v>
      </c>
      <c r="E2309" s="198"/>
      <c r="F2309" s="199">
        <f>IF(D2309 &lt;&gt; "",VLOOKUP(D2309,'Parâmetro - Portes e Uco'!$A$13:$E$54,3,0),"")</f>
        <v>1119.7564107354196</v>
      </c>
      <c r="G2309" s="200">
        <v>3</v>
      </c>
      <c r="H2309" s="199">
        <f>VLOOKUP(G2309,'Parâmetro - Portes e Uco'!$B$19:$E$46,4,0)</f>
        <v>446.65</v>
      </c>
      <c r="I2309" s="196"/>
      <c r="J2309" s="202">
        <v>0</v>
      </c>
      <c r="K2309" s="202"/>
      <c r="L2309" s="203"/>
      <c r="M2309" s="204"/>
      <c r="N2309" s="199"/>
      <c r="O2309" s="201">
        <v>2</v>
      </c>
      <c r="P2309" s="199">
        <f>(F2309*30%)+(F2309*20%)</f>
        <v>559.87820536770982</v>
      </c>
      <c r="Q2309" s="205">
        <f t="shared" si="166"/>
        <v>2126.2846161031293</v>
      </c>
    </row>
    <row r="2310" spans="1:17" x14ac:dyDescent="0.25">
      <c r="A2310" s="207" t="s">
        <v>4754</v>
      </c>
      <c r="B2310" s="196">
        <v>31103162</v>
      </c>
      <c r="C2310" s="197" t="s">
        <v>1876</v>
      </c>
      <c r="D2310" s="196" t="s">
        <v>3692</v>
      </c>
      <c r="E2310" s="198"/>
      <c r="F2310" s="199">
        <f>IF(D2310 &lt;&gt; "",VLOOKUP(D2310,'Parâmetro - Portes e Uco'!$A$13:$E$54,3,0),"")</f>
        <v>866.25202794687084</v>
      </c>
      <c r="G2310" s="200">
        <v>3</v>
      </c>
      <c r="H2310" s="199">
        <f>VLOOKUP(G2310,'Parâmetro - Portes e Uco'!$B$19:$E$46,4,0)</f>
        <v>446.65</v>
      </c>
      <c r="I2310" s="196"/>
      <c r="J2310" s="202">
        <v>0</v>
      </c>
      <c r="K2310" s="202"/>
      <c r="L2310" s="203"/>
      <c r="M2310" s="204"/>
      <c r="N2310" s="199"/>
      <c r="O2310" s="201">
        <v>1</v>
      </c>
      <c r="P2310" s="199">
        <f>F2310*30%</f>
        <v>259.87560838406125</v>
      </c>
      <c r="Q2310" s="205">
        <f t="shared" si="166"/>
        <v>1572.7776363309322</v>
      </c>
    </row>
    <row r="2311" spans="1:17" x14ac:dyDescent="0.25">
      <c r="A2311" s="207" t="s">
        <v>4754</v>
      </c>
      <c r="B2311" s="196">
        <v>31103170</v>
      </c>
      <c r="C2311" s="197" t="s">
        <v>1877</v>
      </c>
      <c r="D2311" s="196" t="s">
        <v>3671</v>
      </c>
      <c r="E2311" s="198"/>
      <c r="F2311" s="199">
        <f>IF(D2311 &lt;&gt; "",VLOOKUP(D2311,'Parâmetro - Portes e Uco'!$A$13:$E$54,3,0),"")</f>
        <v>407.94036013477069</v>
      </c>
      <c r="G2311" s="200">
        <v>2</v>
      </c>
      <c r="H2311" s="199">
        <f>VLOOKUP(G2311,'Parâmetro - Portes e Uco'!$B$19:$E$46,4,0)</f>
        <v>303.45</v>
      </c>
      <c r="I2311" s="196"/>
      <c r="J2311" s="202">
        <v>0</v>
      </c>
      <c r="K2311" s="202"/>
      <c r="L2311" s="203"/>
      <c r="M2311" s="204"/>
      <c r="N2311" s="199"/>
      <c r="O2311" s="201">
        <v>1</v>
      </c>
      <c r="P2311" s="199">
        <f>F2311*30%</f>
        <v>122.38210804043121</v>
      </c>
      <c r="Q2311" s="205">
        <f t="shared" si="166"/>
        <v>833.77246817520177</v>
      </c>
    </row>
    <row r="2312" spans="1:17" ht="45" x14ac:dyDescent="0.25">
      <c r="A2312" s="207" t="s">
        <v>4754</v>
      </c>
      <c r="B2312" s="196">
        <v>31103189</v>
      </c>
      <c r="C2312" s="197" t="s">
        <v>1878</v>
      </c>
      <c r="D2312" s="196" t="s">
        <v>3671</v>
      </c>
      <c r="E2312" s="198"/>
      <c r="F2312" s="199">
        <f>IF(D2312 &lt;&gt; "",VLOOKUP(D2312,'Parâmetro - Portes e Uco'!$A$13:$E$54,3,0),"")</f>
        <v>407.94036013477069</v>
      </c>
      <c r="G2312" s="200">
        <v>3</v>
      </c>
      <c r="H2312" s="199">
        <f>VLOOKUP(G2312,'Parâmetro - Portes e Uco'!$B$19:$E$46,4,0)</f>
        <v>446.65</v>
      </c>
      <c r="I2312" s="196"/>
      <c r="J2312" s="202">
        <v>0</v>
      </c>
      <c r="K2312" s="202"/>
      <c r="L2312" s="203"/>
      <c r="M2312" s="204"/>
      <c r="N2312" s="199"/>
      <c r="O2312" s="201">
        <v>1</v>
      </c>
      <c r="P2312" s="199">
        <f>F2312*30%</f>
        <v>122.38210804043121</v>
      </c>
      <c r="Q2312" s="205">
        <f t="shared" si="166"/>
        <v>976.97246817520181</v>
      </c>
    </row>
    <row r="2313" spans="1:17" ht="30" x14ac:dyDescent="0.25">
      <c r="A2313" s="207" t="s">
        <v>4754</v>
      </c>
      <c r="B2313" s="196">
        <v>31103197</v>
      </c>
      <c r="C2313" s="197" t="s">
        <v>1879</v>
      </c>
      <c r="D2313" s="196" t="s">
        <v>3671</v>
      </c>
      <c r="E2313" s="198"/>
      <c r="F2313" s="199">
        <f>IF(D2313 &lt;&gt; "",VLOOKUP(D2313,'Parâmetro - Portes e Uco'!$A$13:$E$54,3,0),"")</f>
        <v>407.94036013477069</v>
      </c>
      <c r="G2313" s="200">
        <v>1</v>
      </c>
      <c r="H2313" s="199">
        <f>VLOOKUP(G2313,'Parâmetro - Portes e Uco'!$B$19:$E$46,4,0)</f>
        <v>207.32</v>
      </c>
      <c r="I2313" s="196"/>
      <c r="J2313" s="202">
        <v>0</v>
      </c>
      <c r="K2313" s="202"/>
      <c r="L2313" s="203"/>
      <c r="M2313" s="204"/>
      <c r="N2313" s="199"/>
      <c r="O2313" s="201">
        <v>0</v>
      </c>
      <c r="P2313" s="201"/>
      <c r="Q2313" s="205">
        <f t="shared" si="166"/>
        <v>615.26036013477074</v>
      </c>
    </row>
    <row r="2314" spans="1:17" ht="30" x14ac:dyDescent="0.25">
      <c r="A2314" s="207" t="s">
        <v>4754</v>
      </c>
      <c r="B2314" s="196">
        <v>31103200</v>
      </c>
      <c r="C2314" s="197" t="s">
        <v>1880</v>
      </c>
      <c r="D2314" s="196" t="s">
        <v>3682</v>
      </c>
      <c r="E2314" s="198"/>
      <c r="F2314" s="199">
        <f>IF(D2314 &lt;&gt; "",VLOOKUP(D2314,'Parâmetro - Portes e Uco'!$A$13:$E$54,3,0),"")</f>
        <v>802.43430995002416</v>
      </c>
      <c r="G2314" s="200">
        <v>3</v>
      </c>
      <c r="H2314" s="199">
        <f>VLOOKUP(G2314,'Parâmetro - Portes e Uco'!$B$19:$E$46,4,0)</f>
        <v>446.65</v>
      </c>
      <c r="I2314" s="196"/>
      <c r="J2314" s="202">
        <v>0</v>
      </c>
      <c r="K2314" s="202"/>
      <c r="L2314" s="203"/>
      <c r="M2314" s="204"/>
      <c r="N2314" s="199"/>
      <c r="O2314" s="201">
        <v>1</v>
      </c>
      <c r="P2314" s="199">
        <f>F2314*30%</f>
        <v>240.73029298500722</v>
      </c>
      <c r="Q2314" s="205">
        <f t="shared" si="166"/>
        <v>1489.8146029350314</v>
      </c>
    </row>
    <row r="2315" spans="1:17" ht="30" x14ac:dyDescent="0.25">
      <c r="A2315" s="207" t="s">
        <v>4754</v>
      </c>
      <c r="B2315" s="196">
        <v>31103219</v>
      </c>
      <c r="C2315" s="197" t="s">
        <v>1881</v>
      </c>
      <c r="D2315" s="196" t="s">
        <v>3686</v>
      </c>
      <c r="E2315" s="198"/>
      <c r="F2315" s="199">
        <f>IF(D2315 &lt;&gt; "",VLOOKUP(D2315,'Parâmetro - Portes e Uco'!$A$13:$E$54,3,0),"")</f>
        <v>471.73171262118711</v>
      </c>
      <c r="G2315" s="200">
        <v>3</v>
      </c>
      <c r="H2315" s="199">
        <f>VLOOKUP(G2315,'Parâmetro - Portes e Uco'!$B$19:$E$46,4,0)</f>
        <v>446.65</v>
      </c>
      <c r="I2315" s="196"/>
      <c r="J2315" s="202">
        <v>0</v>
      </c>
      <c r="K2315" s="202"/>
      <c r="L2315" s="203"/>
      <c r="M2315" s="204"/>
      <c r="N2315" s="199"/>
      <c r="O2315" s="201">
        <v>1</v>
      </c>
      <c r="P2315" s="199">
        <f>F2315*30%</f>
        <v>141.51951378635613</v>
      </c>
      <c r="Q2315" s="205">
        <f t="shared" si="166"/>
        <v>1059.9012264075432</v>
      </c>
    </row>
    <row r="2316" spans="1:17" ht="30" x14ac:dyDescent="0.25">
      <c r="A2316" s="207" t="s">
        <v>4754</v>
      </c>
      <c r="B2316" s="196">
        <v>31103227</v>
      </c>
      <c r="C2316" s="197" t="s">
        <v>1882</v>
      </c>
      <c r="D2316" s="196" t="s">
        <v>3671</v>
      </c>
      <c r="E2316" s="198"/>
      <c r="F2316" s="199">
        <f>IF(D2316 &lt;&gt; "",VLOOKUP(D2316,'Parâmetro - Portes e Uco'!$A$13:$E$54,3,0),"")</f>
        <v>407.94036013477069</v>
      </c>
      <c r="G2316" s="200">
        <v>2</v>
      </c>
      <c r="H2316" s="199">
        <f>VLOOKUP(G2316,'Parâmetro - Portes e Uco'!$B$19:$E$46,4,0)</f>
        <v>303.45</v>
      </c>
      <c r="I2316" s="196"/>
      <c r="J2316" s="202">
        <v>0</v>
      </c>
      <c r="K2316" s="202"/>
      <c r="L2316" s="203"/>
      <c r="M2316" s="204"/>
      <c r="N2316" s="199"/>
      <c r="O2316" s="201">
        <v>1</v>
      </c>
      <c r="P2316" s="199">
        <f>F2316*30%</f>
        <v>122.38210804043121</v>
      </c>
      <c r="Q2316" s="205">
        <f t="shared" si="166"/>
        <v>833.77246817520177</v>
      </c>
    </row>
    <row r="2317" spans="1:17" ht="30" x14ac:dyDescent="0.25">
      <c r="A2317" s="207" t="s">
        <v>4754</v>
      </c>
      <c r="B2317" s="196">
        <v>31103235</v>
      </c>
      <c r="C2317" s="197" t="s">
        <v>1883</v>
      </c>
      <c r="D2317" s="196" t="s">
        <v>3690</v>
      </c>
      <c r="E2317" s="198"/>
      <c r="F2317" s="199">
        <f>IF(D2317 &lt;&gt; "",VLOOKUP(D2317,'Parâmetro - Portes e Uco'!$A$13:$E$54,3,0),"")</f>
        <v>433.10623984061266</v>
      </c>
      <c r="G2317" s="200">
        <v>2</v>
      </c>
      <c r="H2317" s="199">
        <f>VLOOKUP(G2317,'Parâmetro - Portes e Uco'!$B$19:$E$46,4,0)</f>
        <v>303.45</v>
      </c>
      <c r="I2317" s="196"/>
      <c r="J2317" s="202">
        <v>0</v>
      </c>
      <c r="K2317" s="202"/>
      <c r="L2317" s="203"/>
      <c r="M2317" s="204"/>
      <c r="N2317" s="199"/>
      <c r="O2317" s="201">
        <v>1</v>
      </c>
      <c r="P2317" s="199">
        <f>F2317*30%</f>
        <v>129.9318719521838</v>
      </c>
      <c r="Q2317" s="205">
        <f t="shared" si="166"/>
        <v>866.48811179279642</v>
      </c>
    </row>
    <row r="2318" spans="1:17" x14ac:dyDescent="0.25">
      <c r="A2318" s="207" t="s">
        <v>4754</v>
      </c>
      <c r="B2318" s="196">
        <v>31103243</v>
      </c>
      <c r="C2318" s="197" t="s">
        <v>1884</v>
      </c>
      <c r="D2318" s="196" t="s">
        <v>3683</v>
      </c>
      <c r="E2318" s="198"/>
      <c r="F2318" s="199">
        <f>IF(D2318 &lt;&gt; "",VLOOKUP(D2318,'Parâmetro - Portes e Uco'!$A$13:$E$54,3,0),"")</f>
        <v>908.21273779689443</v>
      </c>
      <c r="G2318" s="200">
        <v>3</v>
      </c>
      <c r="H2318" s="199">
        <f>VLOOKUP(G2318,'Parâmetro - Portes e Uco'!$B$19:$E$46,4,0)</f>
        <v>446.65</v>
      </c>
      <c r="I2318" s="196"/>
      <c r="J2318" s="202">
        <v>0</v>
      </c>
      <c r="K2318" s="202"/>
      <c r="L2318" s="203"/>
      <c r="M2318" s="204"/>
      <c r="N2318" s="199"/>
      <c r="O2318" s="201">
        <v>1</v>
      </c>
      <c r="P2318" s="199">
        <f>F2318*30%</f>
        <v>272.46382133906832</v>
      </c>
      <c r="Q2318" s="205">
        <f t="shared" si="166"/>
        <v>1627.3265591359627</v>
      </c>
    </row>
    <row r="2319" spans="1:17" ht="30" x14ac:dyDescent="0.25">
      <c r="A2319" s="207" t="s">
        <v>4754</v>
      </c>
      <c r="B2319" s="196">
        <v>31103251</v>
      </c>
      <c r="C2319" s="197" t="s">
        <v>1885</v>
      </c>
      <c r="D2319" s="196" t="s">
        <v>3695</v>
      </c>
      <c r="E2319" s="198"/>
      <c r="F2319" s="199">
        <f>IF(D2319 &lt;&gt; "",VLOOKUP(D2319,'Parâmetro - Portes e Uco'!$A$13:$E$54,3,0),"")</f>
        <v>1685.4943507962917</v>
      </c>
      <c r="G2319" s="200">
        <v>5</v>
      </c>
      <c r="H2319" s="199">
        <f>VLOOKUP(G2319,'Parâmetro - Portes e Uco'!$B$19:$E$46,4,0)</f>
        <v>1021.47</v>
      </c>
      <c r="I2319" s="196"/>
      <c r="J2319" s="202">
        <v>0</v>
      </c>
      <c r="K2319" s="202"/>
      <c r="L2319" s="203"/>
      <c r="M2319" s="204"/>
      <c r="N2319" s="199"/>
      <c r="O2319" s="201">
        <v>2</v>
      </c>
      <c r="P2319" s="199">
        <f>(F2319*30%)+(F2319*20%)</f>
        <v>842.74717539814583</v>
      </c>
      <c r="Q2319" s="205">
        <f t="shared" si="166"/>
        <v>3549.7115261944377</v>
      </c>
    </row>
    <row r="2320" spans="1:17" ht="30" x14ac:dyDescent="0.25">
      <c r="A2320" s="207" t="s">
        <v>4754</v>
      </c>
      <c r="B2320" s="196">
        <v>31103260</v>
      </c>
      <c r="C2320" s="197" t="s">
        <v>1886</v>
      </c>
      <c r="D2320" s="196" t="s">
        <v>3706</v>
      </c>
      <c r="E2320" s="198"/>
      <c r="F2320" s="199">
        <f>IF(D2320 &lt;&gt; "",VLOOKUP(D2320,'Parâmetro - Portes e Uco'!$A$13:$E$54,3,0),"")</f>
        <v>3696.6554864292084</v>
      </c>
      <c r="G2320" s="200">
        <v>6</v>
      </c>
      <c r="H2320" s="199">
        <f>VLOOKUP(G2320,'Parâmetro - Portes e Uco'!$B$19:$E$46,4,0)</f>
        <v>1425.4</v>
      </c>
      <c r="I2320" s="196"/>
      <c r="J2320" s="202">
        <v>0</v>
      </c>
      <c r="K2320" s="202"/>
      <c r="L2320" s="203"/>
      <c r="M2320" s="204"/>
      <c r="N2320" s="199"/>
      <c r="O2320" s="201">
        <v>2</v>
      </c>
      <c r="P2320" s="199">
        <f>(F2320*30%)+(F2320*20%)</f>
        <v>1848.3277432146042</v>
      </c>
      <c r="Q2320" s="205">
        <f t="shared" si="166"/>
        <v>6970.3832296438122</v>
      </c>
    </row>
    <row r="2321" spans="1:17" ht="30" x14ac:dyDescent="0.25">
      <c r="A2321" s="207" t="s">
        <v>4754</v>
      </c>
      <c r="B2321" s="196">
        <v>31103278</v>
      </c>
      <c r="C2321" s="197" t="s">
        <v>1887</v>
      </c>
      <c r="D2321" s="196" t="s">
        <v>3703</v>
      </c>
      <c r="E2321" s="198"/>
      <c r="F2321" s="199">
        <f>IF(D2321 &lt;&gt; "",VLOOKUP(D2321,'Parâmetro - Portes e Uco'!$A$13:$E$54,3,0),"")</f>
        <v>3046.9697611578599</v>
      </c>
      <c r="G2321" s="200">
        <v>5</v>
      </c>
      <c r="H2321" s="199">
        <f>VLOOKUP(G2321,'Parâmetro - Portes e Uco'!$B$19:$E$46,4,0)</f>
        <v>1021.47</v>
      </c>
      <c r="I2321" s="196"/>
      <c r="J2321" s="202">
        <v>0</v>
      </c>
      <c r="K2321" s="202"/>
      <c r="L2321" s="203"/>
      <c r="M2321" s="204"/>
      <c r="N2321" s="199"/>
      <c r="O2321" s="201">
        <v>2</v>
      </c>
      <c r="P2321" s="199">
        <f>(F2321*30%)+(F2321*20%)</f>
        <v>1523.48488057893</v>
      </c>
      <c r="Q2321" s="205">
        <f t="shared" si="166"/>
        <v>5591.9246417367895</v>
      </c>
    </row>
    <row r="2322" spans="1:17" ht="30" x14ac:dyDescent="0.25">
      <c r="A2322" s="207" t="s">
        <v>4754</v>
      </c>
      <c r="B2322" s="196">
        <v>31103286</v>
      </c>
      <c r="C2322" s="197" t="s">
        <v>1888</v>
      </c>
      <c r="D2322" s="196" t="s">
        <v>3684</v>
      </c>
      <c r="E2322" s="198"/>
      <c r="F2322" s="199">
        <f>IF(D2322 &lt;&gt; "",VLOOKUP(D2322,'Parâmetro - Portes e Uco'!$A$13:$E$54,3,0),"")</f>
        <v>963.60667521122014</v>
      </c>
      <c r="G2322" s="200">
        <v>3</v>
      </c>
      <c r="H2322" s="199">
        <f>VLOOKUP(G2322,'Parâmetro - Portes e Uco'!$B$19:$E$46,4,0)</f>
        <v>446.65</v>
      </c>
      <c r="I2322" s="196"/>
      <c r="J2322" s="202">
        <v>0</v>
      </c>
      <c r="K2322" s="202"/>
      <c r="L2322" s="203"/>
      <c r="M2322" s="204"/>
      <c r="N2322" s="199"/>
      <c r="O2322" s="201">
        <v>1</v>
      </c>
      <c r="P2322" s="199">
        <f>F2322*30%</f>
        <v>289.08200256336602</v>
      </c>
      <c r="Q2322" s="205">
        <f t="shared" si="166"/>
        <v>1699.3386777745864</v>
      </c>
    </row>
    <row r="2323" spans="1:17" ht="30" x14ac:dyDescent="0.25">
      <c r="A2323" s="207" t="s">
        <v>4754</v>
      </c>
      <c r="B2323" s="196">
        <v>31103294</v>
      </c>
      <c r="C2323" s="197" t="s">
        <v>1889</v>
      </c>
      <c r="D2323" s="196" t="s">
        <v>3685</v>
      </c>
      <c r="E2323" s="198"/>
      <c r="F2323" s="199">
        <f>IF(D2323 &lt;&gt; "",VLOOKUP(D2323,'Parâmetro - Portes e Uco'!$A$13:$E$54,3,0),"")</f>
        <v>1233.8795226335199</v>
      </c>
      <c r="G2323" s="200">
        <v>4</v>
      </c>
      <c r="H2323" s="199">
        <f>VLOOKUP(G2323,'Parâmetro - Portes e Uco'!$B$19:$E$46,4,0)</f>
        <v>660.37</v>
      </c>
      <c r="I2323" s="196"/>
      <c r="J2323" s="202">
        <v>0</v>
      </c>
      <c r="K2323" s="202"/>
      <c r="L2323" s="203"/>
      <c r="M2323" s="204"/>
      <c r="N2323" s="199"/>
      <c r="O2323" s="201">
        <v>2</v>
      </c>
      <c r="P2323" s="199">
        <f>(F2323*30%)+(F2323*20%)</f>
        <v>616.93976131675993</v>
      </c>
      <c r="Q2323" s="205">
        <f t="shared" si="166"/>
        <v>2511.1892839502798</v>
      </c>
    </row>
    <row r="2324" spans="1:17" ht="30" x14ac:dyDescent="0.25">
      <c r="A2324" s="207" t="s">
        <v>4754</v>
      </c>
      <c r="B2324" s="196">
        <v>31103308</v>
      </c>
      <c r="C2324" s="197" t="s">
        <v>1890</v>
      </c>
      <c r="D2324" s="196" t="s">
        <v>3685</v>
      </c>
      <c r="E2324" s="198"/>
      <c r="F2324" s="199">
        <f>IF(D2324 &lt;&gt; "",VLOOKUP(D2324,'Parâmetro - Portes e Uco'!$A$13:$E$54,3,0),"")</f>
        <v>1233.8795226335199</v>
      </c>
      <c r="G2324" s="200">
        <v>4</v>
      </c>
      <c r="H2324" s="199">
        <f>VLOOKUP(G2324,'Parâmetro - Portes e Uco'!$B$19:$E$46,4,0)</f>
        <v>660.37</v>
      </c>
      <c r="I2324" s="196"/>
      <c r="J2324" s="202">
        <v>0</v>
      </c>
      <c r="K2324" s="202"/>
      <c r="L2324" s="203"/>
      <c r="M2324" s="204"/>
      <c r="N2324" s="199"/>
      <c r="O2324" s="201">
        <v>2</v>
      </c>
      <c r="P2324" s="199">
        <f>(F2324*30%)+(F2324*20%)</f>
        <v>616.93976131675993</v>
      </c>
      <c r="Q2324" s="205">
        <f t="shared" si="166"/>
        <v>2511.1892839502798</v>
      </c>
    </row>
    <row r="2325" spans="1:17" ht="30" x14ac:dyDescent="0.25">
      <c r="A2325" s="207" t="s">
        <v>4754</v>
      </c>
      <c r="B2325" s="196">
        <v>31103316</v>
      </c>
      <c r="C2325" s="197" t="s">
        <v>1891</v>
      </c>
      <c r="D2325" s="196" t="s">
        <v>3685</v>
      </c>
      <c r="E2325" s="198"/>
      <c r="F2325" s="199">
        <f>IF(D2325 &lt;&gt; "",VLOOKUP(D2325,'Parâmetro - Portes e Uco'!$A$13:$E$54,3,0),"")</f>
        <v>1233.8795226335199</v>
      </c>
      <c r="G2325" s="200">
        <v>4</v>
      </c>
      <c r="H2325" s="199">
        <f>VLOOKUP(G2325,'Parâmetro - Portes e Uco'!$B$19:$E$46,4,0)</f>
        <v>660.37</v>
      </c>
      <c r="I2325" s="196"/>
      <c r="J2325" s="202">
        <v>0</v>
      </c>
      <c r="K2325" s="202"/>
      <c r="L2325" s="203"/>
      <c r="M2325" s="204"/>
      <c r="N2325" s="199"/>
      <c r="O2325" s="201">
        <v>2</v>
      </c>
      <c r="P2325" s="199">
        <f>(F2325*30%)+(F2325*20%)</f>
        <v>616.93976131675993</v>
      </c>
      <c r="Q2325" s="205">
        <f t="shared" si="166"/>
        <v>2511.1892839502798</v>
      </c>
    </row>
    <row r="2326" spans="1:17" ht="30" x14ac:dyDescent="0.25">
      <c r="A2326" s="207" t="s">
        <v>4754</v>
      </c>
      <c r="B2326" s="196">
        <v>31103324</v>
      </c>
      <c r="C2326" s="197" t="s">
        <v>1892</v>
      </c>
      <c r="D2326" s="196" t="s">
        <v>3685</v>
      </c>
      <c r="E2326" s="198"/>
      <c r="F2326" s="199">
        <f>IF(D2326 &lt;&gt; "",VLOOKUP(D2326,'Parâmetro - Portes e Uco'!$A$13:$E$54,3,0),"")</f>
        <v>1233.8795226335199</v>
      </c>
      <c r="G2326" s="200">
        <v>4</v>
      </c>
      <c r="H2326" s="199">
        <f>VLOOKUP(G2326,'Parâmetro - Portes e Uco'!$B$19:$E$46,4,0)</f>
        <v>660.37</v>
      </c>
      <c r="I2326" s="196"/>
      <c r="J2326" s="202">
        <v>0</v>
      </c>
      <c r="K2326" s="202"/>
      <c r="L2326" s="203"/>
      <c r="M2326" s="204"/>
      <c r="N2326" s="199"/>
      <c r="O2326" s="201">
        <v>2</v>
      </c>
      <c r="P2326" s="199">
        <f>(F2326*30%)+(F2326*20%)</f>
        <v>616.93976131675993</v>
      </c>
      <c r="Q2326" s="205">
        <f t="shared" si="166"/>
        <v>2511.1892839502798</v>
      </c>
    </row>
    <row r="2327" spans="1:17" ht="45" x14ac:dyDescent="0.25">
      <c r="A2327" s="207" t="s">
        <v>4754</v>
      </c>
      <c r="B2327" s="196">
        <v>31103332</v>
      </c>
      <c r="C2327" s="197" t="s">
        <v>1893</v>
      </c>
      <c r="D2327" s="196" t="s">
        <v>3682</v>
      </c>
      <c r="E2327" s="198"/>
      <c r="F2327" s="199">
        <f>IF(D2327 &lt;&gt; "",VLOOKUP(D2327,'Parâmetro - Portes e Uco'!$A$13:$E$54,3,0),"")</f>
        <v>802.43430995002416</v>
      </c>
      <c r="G2327" s="200">
        <v>5</v>
      </c>
      <c r="H2327" s="199">
        <f>VLOOKUP(G2327,'Parâmetro - Portes e Uco'!$B$19:$E$46,4,0)</f>
        <v>1021.47</v>
      </c>
      <c r="I2327" s="196"/>
      <c r="J2327" s="202">
        <v>0</v>
      </c>
      <c r="K2327" s="202"/>
      <c r="L2327" s="203"/>
      <c r="M2327" s="204"/>
      <c r="N2327" s="199"/>
      <c r="O2327" s="201">
        <v>1</v>
      </c>
      <c r="P2327" s="199">
        <f>F2327*30%</f>
        <v>240.73029298500722</v>
      </c>
      <c r="Q2327" s="205">
        <f t="shared" si="166"/>
        <v>2064.6346029350311</v>
      </c>
    </row>
    <row r="2328" spans="1:17" ht="45" x14ac:dyDescent="0.25">
      <c r="A2328" s="207" t="s">
        <v>4754</v>
      </c>
      <c r="B2328" s="196">
        <v>31103340</v>
      </c>
      <c r="C2328" s="197" t="s">
        <v>1894</v>
      </c>
      <c r="D2328" s="196" t="s">
        <v>3679</v>
      </c>
      <c r="E2328" s="198"/>
      <c r="F2328" s="199">
        <f>IF(D2328 &lt;&gt; "",VLOOKUP(D2328,'Parâmetro - Portes e Uco'!$A$13:$E$54,3,0),"")</f>
        <v>612.76082791353724</v>
      </c>
      <c r="G2328" s="200">
        <v>4</v>
      </c>
      <c r="H2328" s="199">
        <f>VLOOKUP(G2328,'Parâmetro - Portes e Uco'!$B$19:$E$46,4,0)</f>
        <v>660.37</v>
      </c>
      <c r="I2328" s="196"/>
      <c r="J2328" s="202">
        <v>0</v>
      </c>
      <c r="K2328" s="202"/>
      <c r="L2328" s="203"/>
      <c r="M2328" s="204"/>
      <c r="N2328" s="199"/>
      <c r="O2328" s="201">
        <v>2</v>
      </c>
      <c r="P2328" s="199">
        <f>(F2328*30%)+(F2328*20%)</f>
        <v>306.38041395676862</v>
      </c>
      <c r="Q2328" s="205">
        <f t="shared" ref="Q2328:Q2347" si="167">F2328+H2328+K2328+N2328+P2328</f>
        <v>1579.5112418703061</v>
      </c>
    </row>
    <row r="2329" spans="1:17" ht="45" x14ac:dyDescent="0.25">
      <c r="A2329" s="207" t="s">
        <v>4754</v>
      </c>
      <c r="B2329" s="196">
        <v>31103359</v>
      </c>
      <c r="C2329" s="197" t="s">
        <v>1895</v>
      </c>
      <c r="D2329" s="196" t="s">
        <v>3683</v>
      </c>
      <c r="E2329" s="198"/>
      <c r="F2329" s="199">
        <f>IF(D2329 &lt;&gt; "",VLOOKUP(D2329,'Parâmetro - Portes e Uco'!$A$13:$E$54,3,0),"")</f>
        <v>908.21273779689443</v>
      </c>
      <c r="G2329" s="200">
        <v>4</v>
      </c>
      <c r="H2329" s="199">
        <f>VLOOKUP(G2329,'Parâmetro - Portes e Uco'!$B$19:$E$46,4,0)</f>
        <v>660.37</v>
      </c>
      <c r="I2329" s="196"/>
      <c r="J2329" s="202">
        <v>0</v>
      </c>
      <c r="K2329" s="202"/>
      <c r="L2329" s="203"/>
      <c r="M2329" s="204"/>
      <c r="N2329" s="199"/>
      <c r="O2329" s="201">
        <v>2</v>
      </c>
      <c r="P2329" s="199">
        <f>(F2329*30%)+(F2329*20%)</f>
        <v>454.10636889844722</v>
      </c>
      <c r="Q2329" s="205">
        <f t="shared" si="167"/>
        <v>2022.6891066953417</v>
      </c>
    </row>
    <row r="2330" spans="1:17" ht="45" x14ac:dyDescent="0.25">
      <c r="A2330" s="207" t="s">
        <v>4754</v>
      </c>
      <c r="B2330" s="196">
        <v>31103367</v>
      </c>
      <c r="C2330" s="197" t="s">
        <v>1896</v>
      </c>
      <c r="D2330" s="196" t="s">
        <v>3670</v>
      </c>
      <c r="E2330" s="198"/>
      <c r="F2330" s="199">
        <f>IF(D2330 &lt;&gt; "",VLOOKUP(D2330,'Parâmetro - Portes e Uco'!$A$13:$E$54,3,0),"")</f>
        <v>238.38376255669928</v>
      </c>
      <c r="G2330" s="200">
        <v>4</v>
      </c>
      <c r="H2330" s="199">
        <f>VLOOKUP(G2330,'Parâmetro - Portes e Uco'!$B$19:$E$46,4,0)</f>
        <v>660.37</v>
      </c>
      <c r="I2330" s="196"/>
      <c r="J2330" s="202">
        <v>0</v>
      </c>
      <c r="K2330" s="202"/>
      <c r="L2330" s="203"/>
      <c r="M2330" s="204"/>
      <c r="N2330" s="199"/>
      <c r="O2330" s="201">
        <v>2</v>
      </c>
      <c r="P2330" s="199">
        <f>(F2330*30%)+(F2330*20%)</f>
        <v>119.19188127834964</v>
      </c>
      <c r="Q2330" s="205">
        <f t="shared" si="167"/>
        <v>1017.9456438350489</v>
      </c>
    </row>
    <row r="2331" spans="1:17" ht="75" x14ac:dyDescent="0.25">
      <c r="A2331" s="207" t="s">
        <v>4754</v>
      </c>
      <c r="B2331" s="196">
        <v>31103375</v>
      </c>
      <c r="C2331" s="197" t="s">
        <v>1897</v>
      </c>
      <c r="D2331" s="196" t="s">
        <v>3688</v>
      </c>
      <c r="E2331" s="198"/>
      <c r="F2331" s="199">
        <f>IF(D2331 &lt;&gt; "",VLOOKUP(D2331,'Parâmetro - Portes e Uco'!$A$13:$E$54,3,0),"")</f>
        <v>1024.0627906281875</v>
      </c>
      <c r="G2331" s="200">
        <v>4</v>
      </c>
      <c r="H2331" s="199">
        <f>VLOOKUP(G2331,'Parâmetro - Portes e Uco'!$B$19:$E$46,4,0)</f>
        <v>660.37</v>
      </c>
      <c r="I2331" s="196"/>
      <c r="J2331" s="202">
        <v>0</v>
      </c>
      <c r="K2331" s="202"/>
      <c r="L2331" s="203"/>
      <c r="M2331" s="204"/>
      <c r="N2331" s="199"/>
      <c r="O2331" s="201">
        <v>2</v>
      </c>
      <c r="P2331" s="199">
        <f>(F2331*30%)+(F2331*20%)</f>
        <v>512.03139531409374</v>
      </c>
      <c r="Q2331" s="205">
        <f t="shared" si="167"/>
        <v>2196.4641859422809</v>
      </c>
    </row>
    <row r="2332" spans="1:17" ht="30" x14ac:dyDescent="0.25">
      <c r="A2332" s="207" t="s">
        <v>4754</v>
      </c>
      <c r="B2332" s="196">
        <v>31103383</v>
      </c>
      <c r="C2332" s="197" t="s">
        <v>1901</v>
      </c>
      <c r="D2332" s="196" t="s">
        <v>3692</v>
      </c>
      <c r="E2332" s="198"/>
      <c r="F2332" s="199">
        <f>IF(D2332 &lt;&gt; "",VLOOKUP(D2332,'Parâmetro - Portes e Uco'!$A$13:$E$54,3,0),"")</f>
        <v>866.25202794687084</v>
      </c>
      <c r="G2332" s="200">
        <v>3</v>
      </c>
      <c r="H2332" s="199">
        <f>VLOOKUP(G2332,'Parâmetro - Portes e Uco'!$B$19:$E$46,4,0)</f>
        <v>446.65</v>
      </c>
      <c r="I2332" s="196"/>
      <c r="J2332" s="202">
        <v>0</v>
      </c>
      <c r="K2332" s="202"/>
      <c r="L2332" s="203"/>
      <c r="M2332" s="204"/>
      <c r="N2332" s="199"/>
      <c r="O2332" s="201">
        <v>1</v>
      </c>
      <c r="P2332" s="199">
        <f>F2332*30%</f>
        <v>259.87560838406125</v>
      </c>
      <c r="Q2332" s="205">
        <f t="shared" si="167"/>
        <v>1572.7776363309322</v>
      </c>
    </row>
    <row r="2333" spans="1:17" ht="30" x14ac:dyDescent="0.25">
      <c r="A2333" s="207" t="s">
        <v>4754</v>
      </c>
      <c r="B2333" s="196">
        <v>31103391</v>
      </c>
      <c r="C2333" s="197" t="s">
        <v>1902</v>
      </c>
      <c r="D2333" s="196" t="s">
        <v>3671</v>
      </c>
      <c r="E2333" s="198"/>
      <c r="F2333" s="199">
        <f>IF(D2333 &lt;&gt; "",VLOOKUP(D2333,'Parâmetro - Portes e Uco'!$A$13:$E$54,3,0),"")</f>
        <v>407.94036013477069</v>
      </c>
      <c r="G2333" s="200">
        <v>2</v>
      </c>
      <c r="H2333" s="199">
        <f>VLOOKUP(G2333,'Parâmetro - Portes e Uco'!$B$19:$E$46,4,0)</f>
        <v>303.45</v>
      </c>
      <c r="I2333" s="196"/>
      <c r="J2333" s="202">
        <v>0</v>
      </c>
      <c r="K2333" s="202"/>
      <c r="L2333" s="203"/>
      <c r="M2333" s="204"/>
      <c r="N2333" s="199"/>
      <c r="O2333" s="201">
        <v>1</v>
      </c>
      <c r="P2333" s="199">
        <f>F2333*30%</f>
        <v>122.38210804043121</v>
      </c>
      <c r="Q2333" s="205">
        <f t="shared" si="167"/>
        <v>833.77246817520177</v>
      </c>
    </row>
    <row r="2334" spans="1:17" ht="30" x14ac:dyDescent="0.25">
      <c r="A2334" s="207" t="s">
        <v>4754</v>
      </c>
      <c r="B2334" s="196">
        <v>31103405</v>
      </c>
      <c r="C2334" s="197" t="s">
        <v>1903</v>
      </c>
      <c r="D2334" s="196" t="s">
        <v>3678</v>
      </c>
      <c r="E2334" s="198"/>
      <c r="F2334" s="199">
        <f>IF(D2334 &lt;&gt; "",VLOOKUP(D2334,'Parâmetro - Portes e Uco'!$A$13:$E$54,3,0),"")</f>
        <v>119.19847265595725</v>
      </c>
      <c r="G2334" s="200">
        <v>1</v>
      </c>
      <c r="H2334" s="199">
        <f>VLOOKUP(G2334,'Parâmetro - Portes e Uco'!$B$19:$E$46,4,0)</f>
        <v>207.32</v>
      </c>
      <c r="I2334" s="196"/>
      <c r="J2334" s="202">
        <v>0</v>
      </c>
      <c r="K2334" s="202"/>
      <c r="L2334" s="203"/>
      <c r="M2334" s="204"/>
      <c r="N2334" s="199"/>
      <c r="O2334" s="201">
        <v>0</v>
      </c>
      <c r="P2334" s="201"/>
      <c r="Q2334" s="205">
        <f t="shared" si="167"/>
        <v>326.51847265595723</v>
      </c>
    </row>
    <row r="2335" spans="1:17" ht="30" x14ac:dyDescent="0.25">
      <c r="A2335" s="207" t="s">
        <v>4754</v>
      </c>
      <c r="B2335" s="196">
        <v>31103413</v>
      </c>
      <c r="C2335" s="197" t="s">
        <v>1904</v>
      </c>
      <c r="D2335" s="196" t="s">
        <v>3685</v>
      </c>
      <c r="E2335" s="198"/>
      <c r="F2335" s="199">
        <f>IF(D2335 &lt;&gt; "",VLOOKUP(D2335,'Parâmetro - Portes e Uco'!$A$13:$E$54,3,0),"")</f>
        <v>1233.8795226335199</v>
      </c>
      <c r="G2335" s="200">
        <v>5</v>
      </c>
      <c r="H2335" s="199">
        <f>VLOOKUP(G2335,'Parâmetro - Portes e Uco'!$B$19:$E$46,4,0)</f>
        <v>1021.47</v>
      </c>
      <c r="I2335" s="196"/>
      <c r="J2335" s="202">
        <v>0</v>
      </c>
      <c r="K2335" s="202"/>
      <c r="L2335" s="203"/>
      <c r="M2335" s="204"/>
      <c r="N2335" s="199"/>
      <c r="O2335" s="201">
        <v>2</v>
      </c>
      <c r="P2335" s="199">
        <f>(F2335*30%)+(F2335*20%)</f>
        <v>616.93976131675993</v>
      </c>
      <c r="Q2335" s="205">
        <f t="shared" si="167"/>
        <v>2872.2892839502797</v>
      </c>
    </row>
    <row r="2336" spans="1:17" ht="30" x14ac:dyDescent="0.25">
      <c r="A2336" s="207" t="s">
        <v>4754</v>
      </c>
      <c r="B2336" s="196">
        <v>31103430</v>
      </c>
      <c r="C2336" s="197" t="s">
        <v>1905</v>
      </c>
      <c r="D2336" s="196" t="s">
        <v>3667</v>
      </c>
      <c r="E2336" s="198"/>
      <c r="F2336" s="199">
        <f>IF(D2336 &lt;&gt; "",VLOOKUP(D2336,'Parâmetro - Portes e Uco'!$A$13:$E$54,3,0),"")</f>
        <v>100.71624984422843</v>
      </c>
      <c r="G2336" s="200">
        <v>1</v>
      </c>
      <c r="H2336" s="199">
        <f>VLOOKUP(G2336,'Parâmetro - Portes e Uco'!$B$19:$E$46,4,0)</f>
        <v>207.32</v>
      </c>
      <c r="I2336" s="196"/>
      <c r="J2336" s="202">
        <v>0</v>
      </c>
      <c r="K2336" s="202"/>
      <c r="L2336" s="203"/>
      <c r="M2336" s="204"/>
      <c r="N2336" s="199"/>
      <c r="O2336" s="201">
        <v>0</v>
      </c>
      <c r="P2336" s="201"/>
      <c r="Q2336" s="205">
        <f t="shared" si="167"/>
        <v>308.03624984422845</v>
      </c>
    </row>
    <row r="2337" spans="1:17" ht="30" x14ac:dyDescent="0.25">
      <c r="A2337" s="207" t="s">
        <v>4754</v>
      </c>
      <c r="B2337" s="196">
        <v>31103448</v>
      </c>
      <c r="C2337" s="197" t="s">
        <v>1907</v>
      </c>
      <c r="D2337" s="196" t="s">
        <v>3671</v>
      </c>
      <c r="E2337" s="198"/>
      <c r="F2337" s="199">
        <f>IF(D2337 &lt;&gt; "",VLOOKUP(D2337,'Parâmetro - Portes e Uco'!$A$13:$E$54,3,0),"")</f>
        <v>407.94036013477069</v>
      </c>
      <c r="G2337" s="200">
        <v>4</v>
      </c>
      <c r="H2337" s="199">
        <f>VLOOKUP(G2337,'Parâmetro - Portes e Uco'!$B$19:$E$46,4,0)</f>
        <v>660.37</v>
      </c>
      <c r="I2337" s="196"/>
      <c r="J2337" s="202">
        <v>0</v>
      </c>
      <c r="K2337" s="202"/>
      <c r="L2337" s="203"/>
      <c r="M2337" s="204"/>
      <c r="N2337" s="199"/>
      <c r="O2337" s="201">
        <v>1</v>
      </c>
      <c r="P2337" s="199">
        <f>F2337*30%</f>
        <v>122.38210804043121</v>
      </c>
      <c r="Q2337" s="205">
        <f t="shared" si="167"/>
        <v>1190.6924681752018</v>
      </c>
    </row>
    <row r="2338" spans="1:17" ht="30" x14ac:dyDescent="0.25">
      <c r="A2338" s="207" t="s">
        <v>4754</v>
      </c>
      <c r="B2338" s="196">
        <v>31103456</v>
      </c>
      <c r="C2338" s="197" t="s">
        <v>1908</v>
      </c>
      <c r="D2338" s="196" t="s">
        <v>3686</v>
      </c>
      <c r="E2338" s="198"/>
      <c r="F2338" s="199">
        <f>IF(D2338 &lt;&gt; "",VLOOKUP(D2338,'Parâmetro - Portes e Uco'!$A$13:$E$54,3,0),"")</f>
        <v>471.73171262118711</v>
      </c>
      <c r="G2338" s="200">
        <v>4</v>
      </c>
      <c r="H2338" s="199">
        <f>VLOOKUP(G2338,'Parâmetro - Portes e Uco'!$B$19:$E$46,4,0)</f>
        <v>660.37</v>
      </c>
      <c r="I2338" s="196"/>
      <c r="J2338" s="202">
        <v>0</v>
      </c>
      <c r="K2338" s="202"/>
      <c r="L2338" s="203"/>
      <c r="M2338" s="204"/>
      <c r="N2338" s="199"/>
      <c r="O2338" s="201">
        <v>1</v>
      </c>
      <c r="P2338" s="199">
        <f>F2338*30%</f>
        <v>141.51951378635613</v>
      </c>
      <c r="Q2338" s="205">
        <f t="shared" si="167"/>
        <v>1273.6212264075432</v>
      </c>
    </row>
    <row r="2339" spans="1:17" x14ac:dyDescent="0.25">
      <c r="A2339" s="207" t="s">
        <v>4754</v>
      </c>
      <c r="B2339" s="196">
        <v>31103464</v>
      </c>
      <c r="C2339" s="197" t="s">
        <v>1909</v>
      </c>
      <c r="D2339" s="196" t="s">
        <v>3671</v>
      </c>
      <c r="E2339" s="198"/>
      <c r="F2339" s="199">
        <f>IF(D2339 &lt;&gt; "",VLOOKUP(D2339,'Parâmetro - Portes e Uco'!$A$13:$E$54,3,0),"")</f>
        <v>407.94036013477069</v>
      </c>
      <c r="G2339" s="200">
        <v>4</v>
      </c>
      <c r="H2339" s="199">
        <f>VLOOKUP(G2339,'Parâmetro - Portes e Uco'!$B$19:$E$46,4,0)</f>
        <v>660.37</v>
      </c>
      <c r="I2339" s="196"/>
      <c r="J2339" s="202">
        <v>0</v>
      </c>
      <c r="K2339" s="202"/>
      <c r="L2339" s="203"/>
      <c r="M2339" s="204"/>
      <c r="N2339" s="199"/>
      <c r="O2339" s="201">
        <v>1</v>
      </c>
      <c r="P2339" s="199">
        <f>F2339*30%</f>
        <v>122.38210804043121</v>
      </c>
      <c r="Q2339" s="205">
        <f t="shared" si="167"/>
        <v>1190.6924681752018</v>
      </c>
    </row>
    <row r="2340" spans="1:17" ht="30" x14ac:dyDescent="0.25">
      <c r="A2340" s="207" t="s">
        <v>4754</v>
      </c>
      <c r="B2340" s="196">
        <v>31103472</v>
      </c>
      <c r="C2340" s="197" t="s">
        <v>1906</v>
      </c>
      <c r="D2340" s="196" t="s">
        <v>3670</v>
      </c>
      <c r="E2340" s="198"/>
      <c r="F2340" s="199">
        <f>IF(D2340 &lt;&gt; "",VLOOKUP(D2340,'Parâmetro - Portes e Uco'!$A$13:$E$54,3,0),"")</f>
        <v>238.38376255669928</v>
      </c>
      <c r="G2340" s="200">
        <v>2</v>
      </c>
      <c r="H2340" s="199">
        <f>VLOOKUP(G2340,'Parâmetro - Portes e Uco'!$B$19:$E$46,4,0)</f>
        <v>303.45</v>
      </c>
      <c r="I2340" s="196"/>
      <c r="J2340" s="202">
        <v>0</v>
      </c>
      <c r="K2340" s="202"/>
      <c r="L2340" s="203"/>
      <c r="M2340" s="204"/>
      <c r="N2340" s="199"/>
      <c r="O2340" s="201">
        <v>0</v>
      </c>
      <c r="P2340" s="201"/>
      <c r="Q2340" s="205">
        <f t="shared" si="167"/>
        <v>541.8337625566993</v>
      </c>
    </row>
    <row r="2341" spans="1:17" ht="30" x14ac:dyDescent="0.25">
      <c r="A2341" s="207" t="s">
        <v>4754</v>
      </c>
      <c r="B2341" s="196">
        <v>31103480</v>
      </c>
      <c r="C2341" s="197" t="s">
        <v>1898</v>
      </c>
      <c r="D2341" s="196" t="s">
        <v>3695</v>
      </c>
      <c r="E2341" s="198"/>
      <c r="F2341" s="199">
        <f>IF(D2341 &lt;&gt; "",VLOOKUP(D2341,'Parâmetro - Portes e Uco'!$A$13:$E$54,3,0),"")</f>
        <v>1685.4943507962917</v>
      </c>
      <c r="G2341" s="200">
        <v>7</v>
      </c>
      <c r="H2341" s="199">
        <f>VLOOKUP(G2341,'Parâmetro - Portes e Uco'!$B$19:$E$46,4,0)</f>
        <v>2028.04</v>
      </c>
      <c r="I2341" s="196"/>
      <c r="J2341" s="202">
        <v>0</v>
      </c>
      <c r="K2341" s="202"/>
      <c r="L2341" s="203"/>
      <c r="M2341" s="204"/>
      <c r="N2341" s="199"/>
      <c r="O2341" s="201">
        <v>3</v>
      </c>
      <c r="P2341" s="223">
        <f>(F2341*30%)+(F2341*20%)+(F2341*20%)</f>
        <v>1179.8460455574041</v>
      </c>
      <c r="Q2341" s="205">
        <f t="shared" si="167"/>
        <v>4893.3803963536957</v>
      </c>
    </row>
    <row r="2342" spans="1:17" ht="30" x14ac:dyDescent="0.25">
      <c r="A2342" s="207" t="s">
        <v>4754</v>
      </c>
      <c r="B2342" s="196">
        <v>31103499</v>
      </c>
      <c r="C2342" s="197" t="s">
        <v>1899</v>
      </c>
      <c r="D2342" s="196" t="s">
        <v>3698</v>
      </c>
      <c r="E2342" s="198"/>
      <c r="F2342" s="199">
        <f>IF(D2342 &lt;&gt; "",VLOOKUP(D2342,'Parâmetro - Portes e Uco'!$A$13:$E$54,3,0),"")</f>
        <v>2259.6297059292551</v>
      </c>
      <c r="G2342" s="200">
        <v>7</v>
      </c>
      <c r="H2342" s="199">
        <f>VLOOKUP(G2342,'Parâmetro - Portes e Uco'!$B$19:$E$46,4,0)</f>
        <v>2028.04</v>
      </c>
      <c r="I2342" s="196"/>
      <c r="J2342" s="202">
        <v>0</v>
      </c>
      <c r="K2342" s="202"/>
      <c r="L2342" s="203"/>
      <c r="M2342" s="204"/>
      <c r="N2342" s="199"/>
      <c r="O2342" s="201">
        <v>3</v>
      </c>
      <c r="P2342" s="223">
        <f>(F2342*30%)+(F2342*20%)+(F2342*20%)</f>
        <v>1581.7407941504787</v>
      </c>
      <c r="Q2342" s="205">
        <f t="shared" si="167"/>
        <v>5869.4105000797335</v>
      </c>
    </row>
    <row r="2343" spans="1:17" ht="30" x14ac:dyDescent="0.25">
      <c r="A2343" s="207" t="s">
        <v>4754</v>
      </c>
      <c r="B2343" s="196">
        <v>31103502</v>
      </c>
      <c r="C2343" s="197" t="s">
        <v>1900</v>
      </c>
      <c r="D2343" s="196" t="s">
        <v>3695</v>
      </c>
      <c r="E2343" s="198"/>
      <c r="F2343" s="199">
        <f>IF(D2343 &lt;&gt; "",VLOOKUP(D2343,'Parâmetro - Portes e Uco'!$A$13:$E$54,3,0),"")</f>
        <v>1685.4943507962917</v>
      </c>
      <c r="G2343" s="200">
        <v>7</v>
      </c>
      <c r="H2343" s="199">
        <f>VLOOKUP(G2343,'Parâmetro - Portes e Uco'!$B$19:$E$46,4,0)</f>
        <v>2028.04</v>
      </c>
      <c r="I2343" s="196"/>
      <c r="J2343" s="202">
        <v>0</v>
      </c>
      <c r="K2343" s="202"/>
      <c r="L2343" s="203"/>
      <c r="M2343" s="204"/>
      <c r="N2343" s="199"/>
      <c r="O2343" s="201">
        <v>3</v>
      </c>
      <c r="P2343" s="223">
        <f>(F2343*30%)+(F2343*20%)+(F2343*20%)</f>
        <v>1179.8460455574041</v>
      </c>
      <c r="Q2343" s="205">
        <f t="shared" si="167"/>
        <v>4893.3803963536957</v>
      </c>
    </row>
    <row r="2344" spans="1:17" ht="30" x14ac:dyDescent="0.25">
      <c r="A2344" s="207" t="s">
        <v>4754</v>
      </c>
      <c r="B2344" s="196">
        <v>31103529</v>
      </c>
      <c r="C2344" s="197" t="s">
        <v>4245</v>
      </c>
      <c r="D2344" s="196" t="s">
        <v>3701</v>
      </c>
      <c r="E2344" s="198"/>
      <c r="F2344" s="199">
        <f>IF(D2344 &lt;&gt; "",VLOOKUP(D2344,'Parâmetro - Portes e Uco'!$A$13:$E$54,3,0),"")</f>
        <v>1848.3277432146042</v>
      </c>
      <c r="G2344" s="200">
        <v>5</v>
      </c>
      <c r="H2344" s="199">
        <f>VLOOKUP(G2344,'Parâmetro - Portes e Uco'!$B$19:$E$46,4,0)</f>
        <v>1021.47</v>
      </c>
      <c r="I2344" s="196"/>
      <c r="J2344" s="202">
        <v>0</v>
      </c>
      <c r="K2344" s="202"/>
      <c r="L2344" s="203"/>
      <c r="M2344" s="204"/>
      <c r="N2344" s="199"/>
      <c r="O2344" s="201">
        <v>2</v>
      </c>
      <c r="P2344" s="199">
        <f>(F2344*30%)+(F2344*20%)</f>
        <v>924.1638716073021</v>
      </c>
      <c r="Q2344" s="205">
        <f t="shared" si="167"/>
        <v>3793.9616148219066</v>
      </c>
    </row>
    <row r="2345" spans="1:17" ht="45" x14ac:dyDescent="0.25">
      <c r="A2345" s="207" t="s">
        <v>4754</v>
      </c>
      <c r="B2345" s="196">
        <v>31103537</v>
      </c>
      <c r="C2345" s="197" t="s">
        <v>4023</v>
      </c>
      <c r="D2345" s="196" t="s">
        <v>3705</v>
      </c>
      <c r="E2345" s="198"/>
      <c r="F2345" s="199">
        <f>IF(D2345 &lt;&gt; "",VLOOKUP(D2345,'Parâmetro - Portes e Uco'!$A$13:$E$54,3,0),"")</f>
        <v>3342.434853796432</v>
      </c>
      <c r="G2345" s="200">
        <v>7</v>
      </c>
      <c r="H2345" s="199">
        <f>VLOOKUP(G2345,'Parâmetro - Portes e Uco'!$B$19:$E$46,4,0)</f>
        <v>2028.04</v>
      </c>
      <c r="I2345" s="196"/>
      <c r="J2345" s="202">
        <v>0</v>
      </c>
      <c r="K2345" s="202"/>
      <c r="L2345" s="203"/>
      <c r="M2345" s="204"/>
      <c r="N2345" s="199"/>
      <c r="O2345" s="201">
        <v>2</v>
      </c>
      <c r="P2345" s="199">
        <f>(F2345*30%)+(F2345*20%)</f>
        <v>1671.217426898216</v>
      </c>
      <c r="Q2345" s="205">
        <f t="shared" si="167"/>
        <v>7041.6922806946477</v>
      </c>
    </row>
    <row r="2346" spans="1:17" x14ac:dyDescent="0.25">
      <c r="A2346" s="207" t="s">
        <v>4754</v>
      </c>
      <c r="B2346" s="196">
        <v>31103561</v>
      </c>
      <c r="C2346" s="197" t="s">
        <v>1870</v>
      </c>
      <c r="D2346" s="196" t="s">
        <v>3682</v>
      </c>
      <c r="E2346" s="198"/>
      <c r="F2346" s="199">
        <f>IF(D2346 &lt;&gt; "",VLOOKUP(D2346,'Parâmetro - Portes e Uco'!$A$13:$E$54,3,0),"")</f>
        <v>802.43430995002416</v>
      </c>
      <c r="G2346" s="200">
        <v>5</v>
      </c>
      <c r="H2346" s="199">
        <f>VLOOKUP(G2346,'Parâmetro - Portes e Uco'!$B$19:$E$46,4,0)</f>
        <v>1021.47</v>
      </c>
      <c r="I2346" s="196"/>
      <c r="J2346" s="202">
        <v>0</v>
      </c>
      <c r="K2346" s="202"/>
      <c r="L2346" s="203"/>
      <c r="M2346" s="204"/>
      <c r="N2346" s="199"/>
      <c r="O2346" s="201">
        <v>1</v>
      </c>
      <c r="P2346" s="199">
        <f>F2346*30%</f>
        <v>240.73029298500722</v>
      </c>
      <c r="Q2346" s="205">
        <f t="shared" si="167"/>
        <v>2064.6346029350311</v>
      </c>
    </row>
    <row r="2347" spans="1:17" ht="60" x14ac:dyDescent="0.25">
      <c r="A2347" s="207" t="s">
        <v>4754</v>
      </c>
      <c r="B2347" s="196">
        <v>31103596</v>
      </c>
      <c r="C2347" s="197" t="s">
        <v>4791</v>
      </c>
      <c r="D2347" s="196" t="s">
        <v>3671</v>
      </c>
      <c r="E2347" s="198"/>
      <c r="F2347" s="199">
        <f>IF(D2347 &lt;&gt; "",VLOOKUP(D2347,'Parâmetro - Portes e Uco'!$A$13:$E$54,3,0),"")</f>
        <v>407.94036013477069</v>
      </c>
      <c r="G2347" s="200">
        <v>3</v>
      </c>
      <c r="H2347" s="199">
        <f>VLOOKUP(G2347,'Parâmetro - Portes e Uco'!$B$19:$E$46,4,0)</f>
        <v>446.65</v>
      </c>
      <c r="I2347" s="196"/>
      <c r="J2347" s="202">
        <v>0</v>
      </c>
      <c r="K2347" s="202"/>
      <c r="L2347" s="203"/>
      <c r="M2347" s="204"/>
      <c r="N2347" s="199"/>
      <c r="O2347" s="201">
        <v>1</v>
      </c>
      <c r="P2347" s="199">
        <f>F2347*30%</f>
        <v>122.38210804043121</v>
      </c>
      <c r="Q2347" s="205">
        <f t="shared" si="167"/>
        <v>976.97246817520181</v>
      </c>
    </row>
    <row r="2348" spans="1:17" x14ac:dyDescent="0.25">
      <c r="A2348" s="207" t="s">
        <v>4754</v>
      </c>
      <c r="B2348" s="224">
        <v>31104002</v>
      </c>
      <c r="C2348" s="316" t="s">
        <v>3875</v>
      </c>
      <c r="D2348" s="317"/>
      <c r="E2348" s="317"/>
      <c r="F2348" s="317"/>
      <c r="G2348" s="317"/>
      <c r="H2348" s="317"/>
      <c r="I2348" s="317"/>
      <c r="J2348" s="317"/>
      <c r="K2348" s="317"/>
      <c r="L2348" s="317"/>
      <c r="M2348" s="317"/>
      <c r="N2348" s="317"/>
      <c r="O2348" s="317"/>
      <c r="P2348" s="317"/>
      <c r="Q2348" s="318"/>
    </row>
    <row r="2349" spans="1:17" ht="30" x14ac:dyDescent="0.25">
      <c r="A2349" s="206"/>
      <c r="B2349" s="196">
        <v>31104010</v>
      </c>
      <c r="C2349" s="197" t="s">
        <v>1910</v>
      </c>
      <c r="D2349" s="196" t="s">
        <v>3668</v>
      </c>
      <c r="E2349" s="198"/>
      <c r="F2349" s="199">
        <f>IF(D2349 &lt;&gt; "",VLOOKUP(D2349,'Parâmetro - Portes e Uco'!$A$13:$E$54,3,0),"")</f>
        <v>162.8729406839584</v>
      </c>
      <c r="G2349" s="200">
        <v>1</v>
      </c>
      <c r="H2349" s="199">
        <f>VLOOKUP(G2349,'Parâmetro - Portes e Uco'!$B$19:$E$46,4,0)</f>
        <v>207.32</v>
      </c>
      <c r="I2349" s="196"/>
      <c r="J2349" s="202">
        <v>0</v>
      </c>
      <c r="K2349" s="202"/>
      <c r="L2349" s="203"/>
      <c r="M2349" s="204"/>
      <c r="N2349" s="199"/>
      <c r="O2349" s="201">
        <v>1</v>
      </c>
      <c r="P2349" s="199">
        <f t="shared" ref="P2349:P2361" si="168">F2349*30%</f>
        <v>48.86188220518752</v>
      </c>
      <c r="Q2349" s="205">
        <f t="shared" ref="Q2349:Q2373" si="169">F2349+H2349+K2349+N2349+P2349</f>
        <v>419.0548228891459</v>
      </c>
    </row>
    <row r="2350" spans="1:17" ht="30" x14ac:dyDescent="0.25">
      <c r="A2350" s="207" t="s">
        <v>4754</v>
      </c>
      <c r="B2350" s="196">
        <v>31104029</v>
      </c>
      <c r="C2350" s="197" t="s">
        <v>1911</v>
      </c>
      <c r="D2350" s="196" t="s">
        <v>3674</v>
      </c>
      <c r="E2350" s="198"/>
      <c r="F2350" s="199">
        <f>IF(D2350 &lt;&gt; "",VLOOKUP(D2350,'Parâmetro - Portes e Uco'!$A$13:$E$54,3,0),"")</f>
        <v>208.11615658256991</v>
      </c>
      <c r="G2350" s="200">
        <v>1</v>
      </c>
      <c r="H2350" s="199">
        <f>VLOOKUP(G2350,'Parâmetro - Portes e Uco'!$B$19:$E$46,4,0)</f>
        <v>207.32</v>
      </c>
      <c r="I2350" s="196"/>
      <c r="J2350" s="202">
        <v>0</v>
      </c>
      <c r="K2350" s="202"/>
      <c r="L2350" s="203"/>
      <c r="M2350" s="204"/>
      <c r="N2350" s="199"/>
      <c r="O2350" s="201">
        <v>1</v>
      </c>
      <c r="P2350" s="199">
        <f t="shared" si="168"/>
        <v>62.43484697477097</v>
      </c>
      <c r="Q2350" s="205">
        <f t="shared" si="169"/>
        <v>477.87100355734083</v>
      </c>
    </row>
    <row r="2351" spans="1:17" ht="45" x14ac:dyDescent="0.25">
      <c r="A2351" s="207" t="s">
        <v>4754</v>
      </c>
      <c r="B2351" s="196">
        <v>31104037</v>
      </c>
      <c r="C2351" s="197" t="s">
        <v>1912</v>
      </c>
      <c r="D2351" s="196" t="s">
        <v>3671</v>
      </c>
      <c r="E2351" s="198"/>
      <c r="F2351" s="199">
        <f>IF(D2351 &lt;&gt; "",VLOOKUP(D2351,'Parâmetro - Portes e Uco'!$A$13:$E$54,3,0),"")</f>
        <v>407.94036013477069</v>
      </c>
      <c r="G2351" s="200">
        <v>2</v>
      </c>
      <c r="H2351" s="199">
        <f>VLOOKUP(G2351,'Parâmetro - Portes e Uco'!$B$19:$E$46,4,0)</f>
        <v>303.45</v>
      </c>
      <c r="I2351" s="196"/>
      <c r="J2351" s="202">
        <v>0</v>
      </c>
      <c r="K2351" s="202"/>
      <c r="L2351" s="203"/>
      <c r="M2351" s="204"/>
      <c r="N2351" s="199"/>
      <c r="O2351" s="201">
        <v>1</v>
      </c>
      <c r="P2351" s="199">
        <f t="shared" si="168"/>
        <v>122.38210804043121</v>
      </c>
      <c r="Q2351" s="205">
        <f t="shared" si="169"/>
        <v>833.77246817520177</v>
      </c>
    </row>
    <row r="2352" spans="1:17" ht="45" x14ac:dyDescent="0.25">
      <c r="A2352" s="207" t="s">
        <v>4754</v>
      </c>
      <c r="B2352" s="196">
        <v>31104045</v>
      </c>
      <c r="C2352" s="197" t="s">
        <v>1913</v>
      </c>
      <c r="D2352" s="196" t="s">
        <v>3672</v>
      </c>
      <c r="E2352" s="198"/>
      <c r="F2352" s="199">
        <f>IF(D2352 &lt;&gt; "",VLOOKUP(D2352,'Parâmetro - Portes e Uco'!$A$13:$E$54,3,0),"")</f>
        <v>350.87221280811309</v>
      </c>
      <c r="G2352" s="200">
        <v>1</v>
      </c>
      <c r="H2352" s="199">
        <f>VLOOKUP(G2352,'Parâmetro - Portes e Uco'!$B$19:$E$46,4,0)</f>
        <v>207.32</v>
      </c>
      <c r="I2352" s="196"/>
      <c r="J2352" s="202">
        <v>0</v>
      </c>
      <c r="K2352" s="202"/>
      <c r="L2352" s="203"/>
      <c r="M2352" s="204"/>
      <c r="N2352" s="199"/>
      <c r="O2352" s="201">
        <v>1</v>
      </c>
      <c r="P2352" s="199">
        <f t="shared" si="168"/>
        <v>105.26166384243392</v>
      </c>
      <c r="Q2352" s="205">
        <f t="shared" si="169"/>
        <v>663.45387665054693</v>
      </c>
    </row>
    <row r="2353" spans="1:17" ht="30" x14ac:dyDescent="0.25">
      <c r="A2353" s="207" t="s">
        <v>4754</v>
      </c>
      <c r="B2353" s="196">
        <v>31104053</v>
      </c>
      <c r="C2353" s="197" t="s">
        <v>1914</v>
      </c>
      <c r="D2353" s="196" t="s">
        <v>3692</v>
      </c>
      <c r="E2353" s="198"/>
      <c r="F2353" s="199">
        <f>IF(D2353 &lt;&gt; "",VLOOKUP(D2353,'Parâmetro - Portes e Uco'!$A$13:$E$54,3,0),"")</f>
        <v>866.25202794687084</v>
      </c>
      <c r="G2353" s="200">
        <v>2</v>
      </c>
      <c r="H2353" s="199">
        <f>VLOOKUP(G2353,'Parâmetro - Portes e Uco'!$B$19:$E$46,4,0)</f>
        <v>303.45</v>
      </c>
      <c r="I2353" s="196"/>
      <c r="J2353" s="202">
        <v>0</v>
      </c>
      <c r="K2353" s="202"/>
      <c r="L2353" s="203"/>
      <c r="M2353" s="204"/>
      <c r="N2353" s="199"/>
      <c r="O2353" s="201">
        <v>1</v>
      </c>
      <c r="P2353" s="199">
        <f t="shared" si="168"/>
        <v>259.87560838406125</v>
      </c>
      <c r="Q2353" s="205">
        <f t="shared" si="169"/>
        <v>1429.5776363309321</v>
      </c>
    </row>
    <row r="2354" spans="1:17" ht="30" x14ac:dyDescent="0.25">
      <c r="A2354" s="207" t="s">
        <v>4754</v>
      </c>
      <c r="B2354" s="196">
        <v>31104061</v>
      </c>
      <c r="C2354" s="197" t="s">
        <v>1915</v>
      </c>
      <c r="D2354" s="196" t="s">
        <v>3672</v>
      </c>
      <c r="E2354" s="198"/>
      <c r="F2354" s="199">
        <f>IF(D2354 &lt;&gt; "",VLOOKUP(D2354,'Parâmetro - Portes e Uco'!$A$13:$E$54,3,0),"")</f>
        <v>350.87221280811309</v>
      </c>
      <c r="G2354" s="200">
        <v>2</v>
      </c>
      <c r="H2354" s="199">
        <f>VLOOKUP(G2354,'Parâmetro - Portes e Uco'!$B$19:$E$46,4,0)</f>
        <v>303.45</v>
      </c>
      <c r="I2354" s="196"/>
      <c r="J2354" s="202">
        <v>0</v>
      </c>
      <c r="K2354" s="202"/>
      <c r="L2354" s="203"/>
      <c r="M2354" s="204"/>
      <c r="N2354" s="199"/>
      <c r="O2354" s="201">
        <v>1</v>
      </c>
      <c r="P2354" s="199">
        <f t="shared" si="168"/>
        <v>105.26166384243392</v>
      </c>
      <c r="Q2354" s="205">
        <f t="shared" si="169"/>
        <v>759.58387665054704</v>
      </c>
    </row>
    <row r="2355" spans="1:17" x14ac:dyDescent="0.25">
      <c r="A2355" s="207" t="s">
        <v>4754</v>
      </c>
      <c r="B2355" s="196">
        <v>31104070</v>
      </c>
      <c r="C2355" s="197" t="s">
        <v>1639</v>
      </c>
      <c r="D2355" s="196" t="s">
        <v>3673</v>
      </c>
      <c r="E2355" s="198"/>
      <c r="F2355" s="199">
        <f>IF(D2355 &lt;&gt; "",VLOOKUP(D2355,'Parâmetro - Portes e Uco'!$A$13:$E$54,3,0),"")</f>
        <v>283.71925774181733</v>
      </c>
      <c r="G2355" s="200">
        <v>2</v>
      </c>
      <c r="H2355" s="199">
        <f>VLOOKUP(G2355,'Parâmetro - Portes e Uco'!$B$19:$E$46,4,0)</f>
        <v>303.45</v>
      </c>
      <c r="I2355" s="196"/>
      <c r="J2355" s="202">
        <v>0</v>
      </c>
      <c r="K2355" s="202"/>
      <c r="L2355" s="203"/>
      <c r="M2355" s="204"/>
      <c r="N2355" s="199"/>
      <c r="O2355" s="201">
        <v>1</v>
      </c>
      <c r="P2355" s="199">
        <f t="shared" si="168"/>
        <v>85.115777322545199</v>
      </c>
      <c r="Q2355" s="205">
        <f t="shared" si="169"/>
        <v>672.28503506436255</v>
      </c>
    </row>
    <row r="2356" spans="1:17" ht="30" x14ac:dyDescent="0.25">
      <c r="A2356" s="207" t="s">
        <v>4754</v>
      </c>
      <c r="B2356" s="196">
        <v>31104088</v>
      </c>
      <c r="C2356" s="197" t="s">
        <v>1916</v>
      </c>
      <c r="D2356" s="196" t="s">
        <v>3692</v>
      </c>
      <c r="E2356" s="198"/>
      <c r="F2356" s="199">
        <f>IF(D2356 &lt;&gt; "",VLOOKUP(D2356,'Parâmetro - Portes e Uco'!$A$13:$E$54,3,0),"")</f>
        <v>866.25202794687084</v>
      </c>
      <c r="G2356" s="200">
        <v>4</v>
      </c>
      <c r="H2356" s="199">
        <f>VLOOKUP(G2356,'Parâmetro - Portes e Uco'!$B$19:$E$46,4,0)</f>
        <v>660.37</v>
      </c>
      <c r="I2356" s="196"/>
      <c r="J2356" s="202">
        <v>0</v>
      </c>
      <c r="K2356" s="202"/>
      <c r="L2356" s="203"/>
      <c r="M2356" s="204"/>
      <c r="N2356" s="199"/>
      <c r="O2356" s="201">
        <v>1</v>
      </c>
      <c r="P2356" s="199">
        <f t="shared" si="168"/>
        <v>259.87560838406125</v>
      </c>
      <c r="Q2356" s="205">
        <f t="shared" si="169"/>
        <v>1786.497636330932</v>
      </c>
    </row>
    <row r="2357" spans="1:17" ht="30" x14ac:dyDescent="0.25">
      <c r="A2357" s="207" t="s">
        <v>4754</v>
      </c>
      <c r="B2357" s="196">
        <v>31104096</v>
      </c>
      <c r="C2357" s="197" t="s">
        <v>1917</v>
      </c>
      <c r="D2357" s="196" t="s">
        <v>3685</v>
      </c>
      <c r="E2357" s="198"/>
      <c r="F2357" s="199">
        <f>IF(D2357 &lt;&gt; "",VLOOKUP(D2357,'Parâmetro - Portes e Uco'!$A$13:$E$54,3,0),"")</f>
        <v>1233.8795226335199</v>
      </c>
      <c r="G2357" s="200">
        <v>4</v>
      </c>
      <c r="H2357" s="199">
        <f>VLOOKUP(G2357,'Parâmetro - Portes e Uco'!$B$19:$E$46,4,0)</f>
        <v>660.37</v>
      </c>
      <c r="I2357" s="196"/>
      <c r="J2357" s="202">
        <v>0</v>
      </c>
      <c r="K2357" s="202"/>
      <c r="L2357" s="203"/>
      <c r="M2357" s="204"/>
      <c r="N2357" s="199"/>
      <c r="O2357" s="201">
        <v>1</v>
      </c>
      <c r="P2357" s="199">
        <f t="shared" si="168"/>
        <v>370.16385679005595</v>
      </c>
      <c r="Q2357" s="205">
        <f t="shared" si="169"/>
        <v>2264.4133794235759</v>
      </c>
    </row>
    <row r="2358" spans="1:17" ht="30" x14ac:dyDescent="0.25">
      <c r="A2358" s="207" t="s">
        <v>4754</v>
      </c>
      <c r="B2358" s="196">
        <v>31104100</v>
      </c>
      <c r="C2358" s="197" t="s">
        <v>1918</v>
      </c>
      <c r="D2358" s="196" t="s">
        <v>3685</v>
      </c>
      <c r="E2358" s="198"/>
      <c r="F2358" s="199">
        <f>IF(D2358 &lt;&gt; "",VLOOKUP(D2358,'Parâmetro - Portes e Uco'!$A$13:$E$54,3,0),"")</f>
        <v>1233.8795226335199</v>
      </c>
      <c r="G2358" s="200">
        <v>4</v>
      </c>
      <c r="H2358" s="199">
        <f>VLOOKUP(G2358,'Parâmetro - Portes e Uco'!$B$19:$E$46,4,0)</f>
        <v>660.37</v>
      </c>
      <c r="I2358" s="196"/>
      <c r="J2358" s="202">
        <v>0</v>
      </c>
      <c r="K2358" s="202"/>
      <c r="L2358" s="203"/>
      <c r="M2358" s="204"/>
      <c r="N2358" s="199"/>
      <c r="O2358" s="201">
        <v>1</v>
      </c>
      <c r="P2358" s="199">
        <f t="shared" si="168"/>
        <v>370.16385679005595</v>
      </c>
      <c r="Q2358" s="205">
        <f t="shared" si="169"/>
        <v>2264.4133794235759</v>
      </c>
    </row>
    <row r="2359" spans="1:17" ht="60" x14ac:dyDescent="0.25">
      <c r="A2359" s="207" t="s">
        <v>4754</v>
      </c>
      <c r="B2359" s="196">
        <v>31104118</v>
      </c>
      <c r="C2359" s="197" t="s">
        <v>1919</v>
      </c>
      <c r="D2359" s="196" t="s">
        <v>3685</v>
      </c>
      <c r="E2359" s="198"/>
      <c r="F2359" s="199">
        <f>IF(D2359 &lt;&gt; "",VLOOKUP(D2359,'Parâmetro - Portes e Uco'!$A$13:$E$54,3,0),"")</f>
        <v>1233.8795226335199</v>
      </c>
      <c r="G2359" s="200">
        <v>4</v>
      </c>
      <c r="H2359" s="199">
        <f>VLOOKUP(G2359,'Parâmetro - Portes e Uco'!$B$19:$E$46,4,0)</f>
        <v>660.37</v>
      </c>
      <c r="I2359" s="196"/>
      <c r="J2359" s="202">
        <v>0</v>
      </c>
      <c r="K2359" s="202"/>
      <c r="L2359" s="203"/>
      <c r="M2359" s="204"/>
      <c r="N2359" s="199"/>
      <c r="O2359" s="201">
        <v>1</v>
      </c>
      <c r="P2359" s="199">
        <f t="shared" si="168"/>
        <v>370.16385679005595</v>
      </c>
      <c r="Q2359" s="205">
        <f t="shared" si="169"/>
        <v>2264.4133794235759</v>
      </c>
    </row>
    <row r="2360" spans="1:17" ht="60" x14ac:dyDescent="0.25">
      <c r="A2360" s="207" t="s">
        <v>4754</v>
      </c>
      <c r="B2360" s="196">
        <v>31104126</v>
      </c>
      <c r="C2360" s="197" t="s">
        <v>1920</v>
      </c>
      <c r="D2360" s="196" t="s">
        <v>3670</v>
      </c>
      <c r="E2360" s="198"/>
      <c r="F2360" s="199">
        <f>IF(D2360 &lt;&gt; "",VLOOKUP(D2360,'Parâmetro - Portes e Uco'!$A$13:$E$54,3,0),"")</f>
        <v>238.38376255669928</v>
      </c>
      <c r="G2360" s="200">
        <v>3</v>
      </c>
      <c r="H2360" s="199">
        <f>VLOOKUP(G2360,'Parâmetro - Portes e Uco'!$B$19:$E$46,4,0)</f>
        <v>446.65</v>
      </c>
      <c r="I2360" s="196"/>
      <c r="J2360" s="202">
        <v>0</v>
      </c>
      <c r="K2360" s="202"/>
      <c r="L2360" s="203"/>
      <c r="M2360" s="204"/>
      <c r="N2360" s="199"/>
      <c r="O2360" s="201">
        <v>1</v>
      </c>
      <c r="P2360" s="199">
        <f t="shared" si="168"/>
        <v>71.515128767009784</v>
      </c>
      <c r="Q2360" s="205">
        <f t="shared" si="169"/>
        <v>756.54889132370897</v>
      </c>
    </row>
    <row r="2361" spans="1:17" ht="30" x14ac:dyDescent="0.25">
      <c r="A2361" s="207" t="s">
        <v>4754</v>
      </c>
      <c r="B2361" s="196">
        <v>31104134</v>
      </c>
      <c r="C2361" s="197" t="s">
        <v>1921</v>
      </c>
      <c r="D2361" s="196" t="s">
        <v>3686</v>
      </c>
      <c r="E2361" s="198"/>
      <c r="F2361" s="199">
        <f>IF(D2361 &lt;&gt; "",VLOOKUP(D2361,'Parâmetro - Portes e Uco'!$A$13:$E$54,3,0),"")</f>
        <v>471.73171262118711</v>
      </c>
      <c r="G2361" s="200">
        <v>3</v>
      </c>
      <c r="H2361" s="199">
        <f>VLOOKUP(G2361,'Parâmetro - Portes e Uco'!$B$19:$E$46,4,0)</f>
        <v>446.65</v>
      </c>
      <c r="I2361" s="196"/>
      <c r="J2361" s="202">
        <v>0</v>
      </c>
      <c r="K2361" s="202"/>
      <c r="L2361" s="203"/>
      <c r="M2361" s="204"/>
      <c r="N2361" s="199"/>
      <c r="O2361" s="201">
        <v>1</v>
      </c>
      <c r="P2361" s="199">
        <f t="shared" si="168"/>
        <v>141.51951378635613</v>
      </c>
      <c r="Q2361" s="205">
        <f t="shared" si="169"/>
        <v>1059.9012264075432</v>
      </c>
    </row>
    <row r="2362" spans="1:17" x14ac:dyDescent="0.25">
      <c r="A2362" s="207" t="s">
        <v>4754</v>
      </c>
      <c r="B2362" s="196">
        <v>31104142</v>
      </c>
      <c r="C2362" s="197" t="s">
        <v>1922</v>
      </c>
      <c r="D2362" s="196" t="s">
        <v>3674</v>
      </c>
      <c r="E2362" s="198"/>
      <c r="F2362" s="199">
        <f>IF(D2362 &lt;&gt; "",VLOOKUP(D2362,'Parâmetro - Portes e Uco'!$A$13:$E$54,3,0),"")</f>
        <v>208.11615658256991</v>
      </c>
      <c r="G2362" s="200">
        <v>1</v>
      </c>
      <c r="H2362" s="199">
        <f>VLOOKUP(G2362,'Parâmetro - Portes e Uco'!$B$19:$E$46,4,0)</f>
        <v>207.32</v>
      </c>
      <c r="I2362" s="196"/>
      <c r="J2362" s="202">
        <v>0</v>
      </c>
      <c r="K2362" s="202"/>
      <c r="L2362" s="203"/>
      <c r="M2362" s="204"/>
      <c r="N2362" s="199"/>
      <c r="O2362" s="201">
        <v>0</v>
      </c>
      <c r="P2362" s="201"/>
      <c r="Q2362" s="205">
        <f t="shared" si="169"/>
        <v>415.43615658256988</v>
      </c>
    </row>
    <row r="2363" spans="1:17" ht="30" x14ac:dyDescent="0.25">
      <c r="A2363" s="207" t="s">
        <v>4754</v>
      </c>
      <c r="B2363" s="196">
        <v>31104150</v>
      </c>
      <c r="C2363" s="197" t="s">
        <v>1923</v>
      </c>
      <c r="D2363" s="196" t="s">
        <v>3685</v>
      </c>
      <c r="E2363" s="198"/>
      <c r="F2363" s="199">
        <f>IF(D2363 &lt;&gt; "",VLOOKUP(D2363,'Parâmetro - Portes e Uco'!$A$13:$E$54,3,0),"")</f>
        <v>1233.8795226335199</v>
      </c>
      <c r="G2363" s="200">
        <v>4</v>
      </c>
      <c r="H2363" s="199">
        <f>VLOOKUP(G2363,'Parâmetro - Portes e Uco'!$B$19:$E$46,4,0)</f>
        <v>660.37</v>
      </c>
      <c r="I2363" s="196"/>
      <c r="J2363" s="202">
        <v>0</v>
      </c>
      <c r="K2363" s="202"/>
      <c r="L2363" s="203"/>
      <c r="M2363" s="204"/>
      <c r="N2363" s="199"/>
      <c r="O2363" s="201">
        <v>2</v>
      </c>
      <c r="P2363" s="199">
        <f>(F2363*30%)+(F2363*20%)</f>
        <v>616.93976131675993</v>
      </c>
      <c r="Q2363" s="205">
        <f t="shared" si="169"/>
        <v>2511.1892839502798</v>
      </c>
    </row>
    <row r="2364" spans="1:17" x14ac:dyDescent="0.25">
      <c r="A2364" s="207" t="s">
        <v>4754</v>
      </c>
      <c r="B2364" s="196">
        <v>31104169</v>
      </c>
      <c r="C2364" s="197" t="s">
        <v>1924</v>
      </c>
      <c r="D2364" s="196" t="s">
        <v>3674</v>
      </c>
      <c r="E2364" s="198"/>
      <c r="F2364" s="199">
        <f>IF(D2364 &lt;&gt; "",VLOOKUP(D2364,'Parâmetro - Portes e Uco'!$A$13:$E$54,3,0),"")</f>
        <v>208.11615658256991</v>
      </c>
      <c r="G2364" s="200">
        <v>1</v>
      </c>
      <c r="H2364" s="199">
        <f>VLOOKUP(G2364,'Parâmetro - Portes e Uco'!$B$19:$E$46,4,0)</f>
        <v>207.32</v>
      </c>
      <c r="I2364" s="196"/>
      <c r="J2364" s="202">
        <v>0</v>
      </c>
      <c r="K2364" s="202"/>
      <c r="L2364" s="203"/>
      <c r="M2364" s="204"/>
      <c r="N2364" s="199"/>
      <c r="O2364" s="201">
        <v>0</v>
      </c>
      <c r="P2364" s="201"/>
      <c r="Q2364" s="205">
        <f t="shared" si="169"/>
        <v>415.43615658256988</v>
      </c>
    </row>
    <row r="2365" spans="1:17" ht="30" x14ac:dyDescent="0.25">
      <c r="A2365" s="207" t="s">
        <v>4754</v>
      </c>
      <c r="B2365" s="196">
        <v>31104177</v>
      </c>
      <c r="C2365" s="197" t="s">
        <v>1925</v>
      </c>
      <c r="D2365" s="196" t="s">
        <v>3687</v>
      </c>
      <c r="E2365" s="198"/>
      <c r="F2365" s="199">
        <f>IF(D2365 &lt;&gt; "",VLOOKUP(D2365,'Parâmetro - Portes e Uco'!$A$13:$E$54,3,0),"")</f>
        <v>1119.7564107354196</v>
      </c>
      <c r="G2365" s="200">
        <v>3</v>
      </c>
      <c r="H2365" s="199">
        <f>VLOOKUP(G2365,'Parâmetro - Portes e Uco'!$B$19:$E$46,4,0)</f>
        <v>446.65</v>
      </c>
      <c r="I2365" s="196"/>
      <c r="J2365" s="202">
        <v>0</v>
      </c>
      <c r="K2365" s="202"/>
      <c r="L2365" s="203"/>
      <c r="M2365" s="204"/>
      <c r="N2365" s="199"/>
      <c r="O2365" s="201">
        <v>1</v>
      </c>
      <c r="P2365" s="199">
        <f>F2365*30%</f>
        <v>335.92692322062589</v>
      </c>
      <c r="Q2365" s="205">
        <f t="shared" si="169"/>
        <v>1902.3333339560456</v>
      </c>
    </row>
    <row r="2366" spans="1:17" x14ac:dyDescent="0.25">
      <c r="A2366" s="207" t="s">
        <v>4754</v>
      </c>
      <c r="B2366" s="196">
        <v>31104185</v>
      </c>
      <c r="C2366" s="197" t="s">
        <v>1926</v>
      </c>
      <c r="D2366" s="196" t="s">
        <v>3671</v>
      </c>
      <c r="E2366" s="198"/>
      <c r="F2366" s="199">
        <f>IF(D2366 &lt;&gt; "",VLOOKUP(D2366,'Parâmetro - Portes e Uco'!$A$13:$E$54,3,0),"")</f>
        <v>407.94036013477069</v>
      </c>
      <c r="G2366" s="200">
        <v>3</v>
      </c>
      <c r="H2366" s="199">
        <f>VLOOKUP(G2366,'Parâmetro - Portes e Uco'!$B$19:$E$46,4,0)</f>
        <v>446.65</v>
      </c>
      <c r="I2366" s="196"/>
      <c r="J2366" s="202">
        <v>0</v>
      </c>
      <c r="K2366" s="202"/>
      <c r="L2366" s="203"/>
      <c r="M2366" s="204"/>
      <c r="N2366" s="199"/>
      <c r="O2366" s="201">
        <v>1</v>
      </c>
      <c r="P2366" s="199">
        <f>F2366*30%</f>
        <v>122.38210804043121</v>
      </c>
      <c r="Q2366" s="205">
        <f t="shared" si="169"/>
        <v>976.97246817520181</v>
      </c>
    </row>
    <row r="2367" spans="1:17" x14ac:dyDescent="0.25">
      <c r="A2367" s="207" t="s">
        <v>4754</v>
      </c>
      <c r="B2367" s="196">
        <v>31104193</v>
      </c>
      <c r="C2367" s="197" t="s">
        <v>1928</v>
      </c>
      <c r="D2367" s="196" t="s">
        <v>3692</v>
      </c>
      <c r="E2367" s="198"/>
      <c r="F2367" s="199">
        <f>IF(D2367 &lt;&gt; "",VLOOKUP(D2367,'Parâmetro - Portes e Uco'!$A$13:$E$54,3,0),"")</f>
        <v>866.25202794687084</v>
      </c>
      <c r="G2367" s="200">
        <v>3</v>
      </c>
      <c r="H2367" s="199">
        <f>VLOOKUP(G2367,'Parâmetro - Portes e Uco'!$B$19:$E$46,4,0)</f>
        <v>446.65</v>
      </c>
      <c r="I2367" s="196"/>
      <c r="J2367" s="202">
        <v>0</v>
      </c>
      <c r="K2367" s="202"/>
      <c r="L2367" s="203"/>
      <c r="M2367" s="204"/>
      <c r="N2367" s="199"/>
      <c r="O2367" s="201">
        <v>1</v>
      </c>
      <c r="P2367" s="199">
        <f>F2367*30%</f>
        <v>259.87560838406125</v>
      </c>
      <c r="Q2367" s="205">
        <f t="shared" si="169"/>
        <v>1572.7776363309322</v>
      </c>
    </row>
    <row r="2368" spans="1:17" x14ac:dyDescent="0.25">
      <c r="A2368" s="207" t="s">
        <v>4754</v>
      </c>
      <c r="B2368" s="196">
        <v>31104207</v>
      </c>
      <c r="C2368" s="197" t="s">
        <v>1929</v>
      </c>
      <c r="D2368" s="196" t="s">
        <v>3685</v>
      </c>
      <c r="E2368" s="198"/>
      <c r="F2368" s="199">
        <f>IF(D2368 &lt;&gt; "",VLOOKUP(D2368,'Parâmetro - Portes e Uco'!$A$13:$E$54,3,0),"")</f>
        <v>1233.8795226335199</v>
      </c>
      <c r="G2368" s="200">
        <v>3</v>
      </c>
      <c r="H2368" s="199">
        <f>VLOOKUP(G2368,'Parâmetro - Portes e Uco'!$B$19:$E$46,4,0)</f>
        <v>446.65</v>
      </c>
      <c r="I2368" s="196"/>
      <c r="J2368" s="202">
        <v>0</v>
      </c>
      <c r="K2368" s="202"/>
      <c r="L2368" s="203"/>
      <c r="M2368" s="204"/>
      <c r="N2368" s="199"/>
      <c r="O2368" s="201">
        <v>2</v>
      </c>
      <c r="P2368" s="199">
        <f>(F2368*30%)+(F2368*20%)</f>
        <v>616.93976131675993</v>
      </c>
      <c r="Q2368" s="205">
        <f t="shared" si="169"/>
        <v>2297.4692839502795</v>
      </c>
    </row>
    <row r="2369" spans="1:17" x14ac:dyDescent="0.25">
      <c r="A2369" s="207" t="s">
        <v>4754</v>
      </c>
      <c r="B2369" s="196">
        <v>31104215</v>
      </c>
      <c r="C2369" s="197" t="s">
        <v>1930</v>
      </c>
      <c r="D2369" s="196" t="s">
        <v>3671</v>
      </c>
      <c r="E2369" s="198"/>
      <c r="F2369" s="199">
        <f>IF(D2369 &lt;&gt; "",VLOOKUP(D2369,'Parâmetro - Portes e Uco'!$A$13:$E$54,3,0),"")</f>
        <v>407.94036013477069</v>
      </c>
      <c r="G2369" s="200">
        <v>1</v>
      </c>
      <c r="H2369" s="199">
        <f>VLOOKUP(G2369,'Parâmetro - Portes e Uco'!$B$19:$E$46,4,0)</f>
        <v>207.32</v>
      </c>
      <c r="I2369" s="196"/>
      <c r="J2369" s="202">
        <v>0</v>
      </c>
      <c r="K2369" s="202"/>
      <c r="L2369" s="203"/>
      <c r="M2369" s="204"/>
      <c r="N2369" s="199"/>
      <c r="O2369" s="201">
        <v>1</v>
      </c>
      <c r="P2369" s="199">
        <f>F2369*30%</f>
        <v>122.38210804043121</v>
      </c>
      <c r="Q2369" s="205">
        <f t="shared" si="169"/>
        <v>737.64246817520188</v>
      </c>
    </row>
    <row r="2370" spans="1:17" x14ac:dyDescent="0.25">
      <c r="A2370" s="207" t="s">
        <v>4754</v>
      </c>
      <c r="B2370" s="196">
        <v>31104223</v>
      </c>
      <c r="C2370" s="197" t="s">
        <v>1931</v>
      </c>
      <c r="D2370" s="196" t="s">
        <v>3680</v>
      </c>
      <c r="E2370" s="198"/>
      <c r="F2370" s="199">
        <f>IF(D2370 &lt;&gt; "",VLOOKUP(D2370,'Parâmetro - Portes e Uco'!$A$13:$E$54,3,0),"")</f>
        <v>310.58571287042162</v>
      </c>
      <c r="G2370" s="200">
        <v>1</v>
      </c>
      <c r="H2370" s="199">
        <f>VLOOKUP(G2370,'Parâmetro - Portes e Uco'!$B$19:$E$46,4,0)</f>
        <v>207.32</v>
      </c>
      <c r="I2370" s="196"/>
      <c r="J2370" s="202">
        <v>0</v>
      </c>
      <c r="K2370" s="202"/>
      <c r="L2370" s="203"/>
      <c r="M2370" s="204"/>
      <c r="N2370" s="199"/>
      <c r="O2370" s="201">
        <v>1</v>
      </c>
      <c r="P2370" s="199">
        <f>F2370*30%</f>
        <v>93.175713861126482</v>
      </c>
      <c r="Q2370" s="205">
        <f t="shared" si="169"/>
        <v>611.08142673154816</v>
      </c>
    </row>
    <row r="2371" spans="1:17" ht="30" x14ac:dyDescent="0.25">
      <c r="A2371" s="207" t="s">
        <v>4754</v>
      </c>
      <c r="B2371" s="196">
        <v>31104231</v>
      </c>
      <c r="C2371" s="197" t="s">
        <v>1932</v>
      </c>
      <c r="D2371" s="196" t="s">
        <v>3692</v>
      </c>
      <c r="E2371" s="198"/>
      <c r="F2371" s="199">
        <f>IF(D2371 &lt;&gt; "",VLOOKUP(D2371,'Parâmetro - Portes e Uco'!$A$13:$E$54,3,0),"")</f>
        <v>866.25202794687084</v>
      </c>
      <c r="G2371" s="200">
        <v>3</v>
      </c>
      <c r="H2371" s="199">
        <f>VLOOKUP(G2371,'Parâmetro - Portes e Uco'!$B$19:$E$46,4,0)</f>
        <v>446.65</v>
      </c>
      <c r="I2371" s="196"/>
      <c r="J2371" s="202">
        <v>0</v>
      </c>
      <c r="K2371" s="202"/>
      <c r="L2371" s="203"/>
      <c r="M2371" s="204"/>
      <c r="N2371" s="199"/>
      <c r="O2371" s="201">
        <v>1</v>
      </c>
      <c r="P2371" s="199">
        <f>F2371*30%</f>
        <v>259.87560838406125</v>
      </c>
      <c r="Q2371" s="205">
        <f t="shared" si="169"/>
        <v>1572.7776363309322</v>
      </c>
    </row>
    <row r="2372" spans="1:17" x14ac:dyDescent="0.25">
      <c r="A2372" s="207" t="s">
        <v>4754</v>
      </c>
      <c r="B2372" s="196">
        <v>31104240</v>
      </c>
      <c r="C2372" s="197" t="s">
        <v>1927</v>
      </c>
      <c r="D2372" s="196" t="s">
        <v>3692</v>
      </c>
      <c r="E2372" s="198"/>
      <c r="F2372" s="199">
        <f>IF(D2372 &lt;&gt; "",VLOOKUP(D2372,'Parâmetro - Portes e Uco'!$A$13:$E$54,3,0),"")</f>
        <v>866.25202794687084</v>
      </c>
      <c r="G2372" s="200">
        <v>3</v>
      </c>
      <c r="H2372" s="199">
        <f>VLOOKUP(G2372,'Parâmetro - Portes e Uco'!$B$19:$E$46,4,0)</f>
        <v>446.65</v>
      </c>
      <c r="I2372" s="196"/>
      <c r="J2372" s="202">
        <v>0</v>
      </c>
      <c r="K2372" s="202"/>
      <c r="L2372" s="203"/>
      <c r="M2372" s="204"/>
      <c r="N2372" s="199"/>
      <c r="O2372" s="201">
        <v>1</v>
      </c>
      <c r="P2372" s="199">
        <f>F2372*30%</f>
        <v>259.87560838406125</v>
      </c>
      <c r="Q2372" s="205">
        <f t="shared" si="169"/>
        <v>1572.7776363309322</v>
      </c>
    </row>
    <row r="2373" spans="1:17" ht="30" x14ac:dyDescent="0.25">
      <c r="A2373" s="207" t="s">
        <v>4754</v>
      </c>
      <c r="B2373" s="196">
        <v>31104274</v>
      </c>
      <c r="C2373" s="197" t="s">
        <v>4246</v>
      </c>
      <c r="D2373" s="196" t="s">
        <v>3685</v>
      </c>
      <c r="E2373" s="198"/>
      <c r="F2373" s="199">
        <f>IF(D2373 &lt;&gt; "",VLOOKUP(D2373,'Parâmetro - Portes e Uco'!$A$13:$E$54,3,0),"")</f>
        <v>1233.8795226335199</v>
      </c>
      <c r="G2373" s="200">
        <v>5</v>
      </c>
      <c r="H2373" s="199">
        <f>VLOOKUP(G2373,'Parâmetro - Portes e Uco'!$B$19:$E$46,4,0)</f>
        <v>1021.47</v>
      </c>
      <c r="I2373" s="196"/>
      <c r="J2373" s="202">
        <v>0</v>
      </c>
      <c r="K2373" s="202"/>
      <c r="L2373" s="203"/>
      <c r="M2373" s="204"/>
      <c r="N2373" s="199"/>
      <c r="O2373" s="201">
        <v>1</v>
      </c>
      <c r="P2373" s="199">
        <f>F2373*30%</f>
        <v>370.16385679005595</v>
      </c>
      <c r="Q2373" s="205">
        <f t="shared" si="169"/>
        <v>2625.5133794235758</v>
      </c>
    </row>
    <row r="2374" spans="1:17" x14ac:dyDescent="0.25">
      <c r="A2374" s="207" t="s">
        <v>4754</v>
      </c>
      <c r="B2374" s="224">
        <v>31199003</v>
      </c>
      <c r="C2374" s="316" t="s">
        <v>3747</v>
      </c>
      <c r="D2374" s="317"/>
      <c r="E2374" s="317"/>
      <c r="F2374" s="317"/>
      <c r="G2374" s="317"/>
      <c r="H2374" s="317"/>
      <c r="I2374" s="317"/>
      <c r="J2374" s="317"/>
      <c r="K2374" s="317"/>
      <c r="L2374" s="317"/>
      <c r="M2374" s="317"/>
      <c r="N2374" s="317"/>
      <c r="O2374" s="317"/>
      <c r="P2374" s="317"/>
      <c r="Q2374" s="318"/>
    </row>
    <row r="2375" spans="1:17" ht="15" customHeight="1" x14ac:dyDescent="0.25">
      <c r="A2375" s="206"/>
      <c r="B2375" s="307" t="s">
        <v>4247</v>
      </c>
      <c r="C2375" s="308"/>
      <c r="D2375" s="308"/>
      <c r="E2375" s="308"/>
      <c r="F2375" s="308"/>
      <c r="G2375" s="308"/>
      <c r="H2375" s="308"/>
      <c r="I2375" s="308"/>
      <c r="J2375" s="308"/>
      <c r="K2375" s="308"/>
      <c r="L2375" s="308"/>
      <c r="M2375" s="308"/>
      <c r="N2375" s="308"/>
      <c r="O2375" s="308"/>
      <c r="P2375" s="308"/>
      <c r="Q2375" s="309"/>
    </row>
    <row r="2376" spans="1:17" ht="15" customHeight="1" x14ac:dyDescent="0.25">
      <c r="A2376" s="206"/>
      <c r="B2376" s="224">
        <v>31201008</v>
      </c>
      <c r="C2376" s="316" t="s">
        <v>3876</v>
      </c>
      <c r="D2376" s="317"/>
      <c r="E2376" s="317"/>
      <c r="F2376" s="317"/>
      <c r="G2376" s="317"/>
      <c r="H2376" s="317"/>
      <c r="I2376" s="317"/>
      <c r="J2376" s="317"/>
      <c r="K2376" s="317"/>
      <c r="L2376" s="317"/>
      <c r="M2376" s="317"/>
      <c r="N2376" s="317"/>
      <c r="O2376" s="317"/>
      <c r="P2376" s="317"/>
      <c r="Q2376" s="318"/>
    </row>
    <row r="2377" spans="1:17" ht="30" x14ac:dyDescent="0.25">
      <c r="A2377" s="206"/>
      <c r="B2377" s="196">
        <v>31201024</v>
      </c>
      <c r="C2377" s="197" t="s">
        <v>1933</v>
      </c>
      <c r="D2377" s="196" t="s">
        <v>3686</v>
      </c>
      <c r="E2377" s="198"/>
      <c r="F2377" s="199">
        <f>IF(D2377 &lt;&gt; "",VLOOKUP(D2377,'Parâmetro - Portes e Uco'!$A$13:$E$54,3,0),"")</f>
        <v>471.73171262118711</v>
      </c>
      <c r="G2377" s="200">
        <v>2</v>
      </c>
      <c r="H2377" s="199">
        <f>VLOOKUP(G2377,'Parâmetro - Portes e Uco'!$B$19:$E$46,4,0)</f>
        <v>303.45</v>
      </c>
      <c r="I2377" s="196"/>
      <c r="J2377" s="202">
        <v>0</v>
      </c>
      <c r="K2377" s="202"/>
      <c r="L2377" s="203"/>
      <c r="M2377" s="204"/>
      <c r="N2377" s="199"/>
      <c r="O2377" s="201">
        <v>1</v>
      </c>
      <c r="P2377" s="199">
        <f>F2377*30%</f>
        <v>141.51951378635613</v>
      </c>
      <c r="Q2377" s="205">
        <f t="shared" ref="Q2377:Q2387" si="170">F2377+H2377+K2377+N2377+P2377</f>
        <v>916.70122640754323</v>
      </c>
    </row>
    <row r="2378" spans="1:17" ht="30" x14ac:dyDescent="0.25">
      <c r="A2378" s="207" t="s">
        <v>4754</v>
      </c>
      <c r="B2378" s="196">
        <v>31201032</v>
      </c>
      <c r="C2378" s="197" t="s">
        <v>1934</v>
      </c>
      <c r="D2378" s="196" t="s">
        <v>3674</v>
      </c>
      <c r="E2378" s="198"/>
      <c r="F2378" s="199">
        <f>IF(D2378 &lt;&gt; "",VLOOKUP(D2378,'Parâmetro - Portes e Uco'!$A$13:$E$54,3,0),"")</f>
        <v>208.11615658256991</v>
      </c>
      <c r="G2378" s="200">
        <v>1</v>
      </c>
      <c r="H2378" s="199">
        <f>VLOOKUP(G2378,'Parâmetro - Portes e Uco'!$B$19:$E$46,4,0)</f>
        <v>207.32</v>
      </c>
      <c r="I2378" s="196"/>
      <c r="J2378" s="202">
        <v>0</v>
      </c>
      <c r="K2378" s="202"/>
      <c r="L2378" s="203"/>
      <c r="M2378" s="204"/>
      <c r="N2378" s="199"/>
      <c r="O2378" s="201">
        <v>0</v>
      </c>
      <c r="P2378" s="201"/>
      <c r="Q2378" s="205">
        <f t="shared" si="170"/>
        <v>415.43615658256988</v>
      </c>
    </row>
    <row r="2379" spans="1:17" ht="30" x14ac:dyDescent="0.25">
      <c r="A2379" s="207" t="s">
        <v>4754</v>
      </c>
      <c r="B2379" s="196">
        <v>31201040</v>
      </c>
      <c r="C2379" s="197" t="s">
        <v>1935</v>
      </c>
      <c r="D2379" s="196" t="s">
        <v>3670</v>
      </c>
      <c r="E2379" s="198"/>
      <c r="F2379" s="199">
        <f>IF(D2379 &lt;&gt; "",VLOOKUP(D2379,'Parâmetro - Portes e Uco'!$A$13:$E$54,3,0),"")</f>
        <v>238.38376255669928</v>
      </c>
      <c r="G2379" s="200">
        <v>2</v>
      </c>
      <c r="H2379" s="199">
        <f>VLOOKUP(G2379,'Parâmetro - Portes e Uco'!$B$19:$E$46,4,0)</f>
        <v>303.45</v>
      </c>
      <c r="I2379" s="196"/>
      <c r="J2379" s="202">
        <v>0</v>
      </c>
      <c r="K2379" s="202"/>
      <c r="L2379" s="203"/>
      <c r="M2379" s="204"/>
      <c r="N2379" s="199"/>
      <c r="O2379" s="201">
        <v>0</v>
      </c>
      <c r="P2379" s="201"/>
      <c r="Q2379" s="205">
        <f t="shared" si="170"/>
        <v>541.8337625566993</v>
      </c>
    </row>
    <row r="2380" spans="1:17" ht="45" x14ac:dyDescent="0.25">
      <c r="A2380" s="207" t="s">
        <v>4754</v>
      </c>
      <c r="B2380" s="196">
        <v>31201067</v>
      </c>
      <c r="C2380" s="197" t="s">
        <v>1936</v>
      </c>
      <c r="D2380" s="196" t="s">
        <v>3670</v>
      </c>
      <c r="E2380" s="198"/>
      <c r="F2380" s="199">
        <f>IF(D2380 &lt;&gt; "",VLOOKUP(D2380,'Parâmetro - Portes e Uco'!$A$13:$E$54,3,0),"")</f>
        <v>238.38376255669928</v>
      </c>
      <c r="G2380" s="200">
        <v>2</v>
      </c>
      <c r="H2380" s="199">
        <f>VLOOKUP(G2380,'Parâmetro - Portes e Uco'!$B$19:$E$46,4,0)</f>
        <v>303.45</v>
      </c>
      <c r="I2380" s="196"/>
      <c r="J2380" s="202">
        <v>0</v>
      </c>
      <c r="K2380" s="202"/>
      <c r="L2380" s="203"/>
      <c r="M2380" s="204"/>
      <c r="N2380" s="199"/>
      <c r="O2380" s="201">
        <v>1</v>
      </c>
      <c r="P2380" s="199">
        <f>F2380*30%</f>
        <v>71.515128767009784</v>
      </c>
      <c r="Q2380" s="205">
        <f t="shared" si="170"/>
        <v>613.34889132370904</v>
      </c>
    </row>
    <row r="2381" spans="1:17" ht="45" x14ac:dyDescent="0.25">
      <c r="A2381" s="207" t="s">
        <v>4754</v>
      </c>
      <c r="B2381" s="196">
        <v>31201075</v>
      </c>
      <c r="C2381" s="197" t="s">
        <v>1937</v>
      </c>
      <c r="D2381" s="196" t="s">
        <v>3696</v>
      </c>
      <c r="E2381" s="198"/>
      <c r="F2381" s="199">
        <f>IF(D2381 &lt;&gt; "",VLOOKUP(D2381,'Parâmetro - Portes e Uco'!$A$13:$E$54,3,0),"")</f>
        <v>518.75460047385241</v>
      </c>
      <c r="G2381" s="200">
        <v>4</v>
      </c>
      <c r="H2381" s="199">
        <f>VLOOKUP(G2381,'Parâmetro - Portes e Uco'!$B$19:$E$46,4,0)</f>
        <v>660.37</v>
      </c>
      <c r="I2381" s="196"/>
      <c r="J2381" s="202">
        <v>0</v>
      </c>
      <c r="K2381" s="202"/>
      <c r="L2381" s="203"/>
      <c r="M2381" s="204"/>
      <c r="N2381" s="199"/>
      <c r="O2381" s="201">
        <v>1</v>
      </c>
      <c r="P2381" s="199">
        <f>F2381*30%</f>
        <v>155.62638014215571</v>
      </c>
      <c r="Q2381" s="205">
        <f t="shared" si="170"/>
        <v>1334.7509806160081</v>
      </c>
    </row>
    <row r="2382" spans="1:17" ht="30" x14ac:dyDescent="0.25">
      <c r="A2382" s="207" t="s">
        <v>4754</v>
      </c>
      <c r="B2382" s="196">
        <v>31201091</v>
      </c>
      <c r="C2382" s="197" t="s">
        <v>1938</v>
      </c>
      <c r="D2382" s="196" t="s">
        <v>3671</v>
      </c>
      <c r="E2382" s="198"/>
      <c r="F2382" s="199">
        <f>IF(D2382 &lt;&gt; "",VLOOKUP(D2382,'Parâmetro - Portes e Uco'!$A$13:$E$54,3,0),"")</f>
        <v>407.94036013477069</v>
      </c>
      <c r="G2382" s="200">
        <v>3</v>
      </c>
      <c r="H2382" s="199">
        <f>VLOOKUP(G2382,'Parâmetro - Portes e Uco'!$B$19:$E$46,4,0)</f>
        <v>446.65</v>
      </c>
      <c r="I2382" s="196"/>
      <c r="J2382" s="202">
        <v>0</v>
      </c>
      <c r="K2382" s="202"/>
      <c r="L2382" s="203"/>
      <c r="M2382" s="204"/>
      <c r="N2382" s="199"/>
      <c r="O2382" s="201">
        <v>1</v>
      </c>
      <c r="P2382" s="199">
        <f>F2382*30%</f>
        <v>122.38210804043121</v>
      </c>
      <c r="Q2382" s="205">
        <f t="shared" si="170"/>
        <v>976.97246817520181</v>
      </c>
    </row>
    <row r="2383" spans="1:17" ht="30" x14ac:dyDescent="0.25">
      <c r="A2383" s="207" t="s">
        <v>4754</v>
      </c>
      <c r="B2383" s="196">
        <v>31201105</v>
      </c>
      <c r="C2383" s="197" t="s">
        <v>1939</v>
      </c>
      <c r="D2383" s="196" t="s">
        <v>3670</v>
      </c>
      <c r="E2383" s="198"/>
      <c r="F2383" s="199">
        <f>IF(D2383 &lt;&gt; "",VLOOKUP(D2383,'Parâmetro - Portes e Uco'!$A$13:$E$54,3,0),"")</f>
        <v>238.38376255669928</v>
      </c>
      <c r="G2383" s="200">
        <v>3</v>
      </c>
      <c r="H2383" s="199">
        <f>VLOOKUP(G2383,'Parâmetro - Portes e Uco'!$B$19:$E$46,4,0)</f>
        <v>446.65</v>
      </c>
      <c r="I2383" s="196"/>
      <c r="J2383" s="202">
        <v>0</v>
      </c>
      <c r="K2383" s="202"/>
      <c r="L2383" s="203"/>
      <c r="M2383" s="204"/>
      <c r="N2383" s="199"/>
      <c r="O2383" s="201">
        <v>1</v>
      </c>
      <c r="P2383" s="199">
        <f>F2383*30%</f>
        <v>71.515128767009784</v>
      </c>
      <c r="Q2383" s="205">
        <f t="shared" si="170"/>
        <v>756.54889132370897</v>
      </c>
    </row>
    <row r="2384" spans="1:17" ht="30" x14ac:dyDescent="0.25">
      <c r="A2384" s="207" t="s">
        <v>4754</v>
      </c>
      <c r="B2384" s="196">
        <v>31201113</v>
      </c>
      <c r="C2384" s="197" t="s">
        <v>1940</v>
      </c>
      <c r="D2384" s="196" t="s">
        <v>3695</v>
      </c>
      <c r="E2384" s="198"/>
      <c r="F2384" s="199">
        <f>IF(D2384 &lt;&gt; "",VLOOKUP(D2384,'Parâmetro - Portes e Uco'!$A$13:$E$54,3,0),"")</f>
        <v>1685.4943507962917</v>
      </c>
      <c r="G2384" s="200">
        <v>6</v>
      </c>
      <c r="H2384" s="199">
        <f>VLOOKUP(G2384,'Parâmetro - Portes e Uco'!$B$19:$E$46,4,0)</f>
        <v>1425.4</v>
      </c>
      <c r="I2384" s="196"/>
      <c r="J2384" s="202">
        <v>0</v>
      </c>
      <c r="K2384" s="202"/>
      <c r="L2384" s="203"/>
      <c r="M2384" s="204"/>
      <c r="N2384" s="199"/>
      <c r="O2384" s="201">
        <v>2</v>
      </c>
      <c r="P2384" s="199">
        <f>(F2384*30%)+(F2384*20%)</f>
        <v>842.74717539814583</v>
      </c>
      <c r="Q2384" s="205">
        <f t="shared" si="170"/>
        <v>3953.6415261944376</v>
      </c>
    </row>
    <row r="2385" spans="1:17" ht="30" x14ac:dyDescent="0.25">
      <c r="A2385" s="207" t="s">
        <v>4754</v>
      </c>
      <c r="B2385" s="196">
        <v>31201121</v>
      </c>
      <c r="C2385" s="197" t="s">
        <v>1942</v>
      </c>
      <c r="D2385" s="196" t="s">
        <v>3694</v>
      </c>
      <c r="E2385" s="198"/>
      <c r="F2385" s="199">
        <f>IF(D2385 &lt;&gt; "",VLOOKUP(D2385,'Parâmetro - Portes e Uco'!$A$13:$E$54,3,0),"")</f>
        <v>1324.5505130037554</v>
      </c>
      <c r="G2385" s="200">
        <v>5</v>
      </c>
      <c r="H2385" s="199">
        <f>VLOOKUP(G2385,'Parâmetro - Portes e Uco'!$B$19:$E$46,4,0)</f>
        <v>1021.47</v>
      </c>
      <c r="I2385" s="196"/>
      <c r="J2385" s="202">
        <v>0</v>
      </c>
      <c r="K2385" s="202"/>
      <c r="L2385" s="203"/>
      <c r="M2385" s="204"/>
      <c r="N2385" s="199"/>
      <c r="O2385" s="201">
        <v>2</v>
      </c>
      <c r="P2385" s="199">
        <f>(F2385*30%)+(F2385*20%)</f>
        <v>662.27525650187772</v>
      </c>
      <c r="Q2385" s="205">
        <f t="shared" si="170"/>
        <v>3008.2957695056334</v>
      </c>
    </row>
    <row r="2386" spans="1:17" ht="30" x14ac:dyDescent="0.25">
      <c r="A2386" s="207" t="s">
        <v>4754</v>
      </c>
      <c r="B2386" s="196">
        <v>31201130</v>
      </c>
      <c r="C2386" s="197" t="s">
        <v>1943</v>
      </c>
      <c r="D2386" s="196" t="s">
        <v>3687</v>
      </c>
      <c r="E2386" s="198"/>
      <c r="F2386" s="199">
        <f>IF(D2386 &lt;&gt; "",VLOOKUP(D2386,'Parâmetro - Portes e Uco'!$A$13:$E$54,3,0),"")</f>
        <v>1119.7564107354196</v>
      </c>
      <c r="G2386" s="200">
        <v>5</v>
      </c>
      <c r="H2386" s="199">
        <f>VLOOKUP(G2386,'Parâmetro - Portes e Uco'!$B$19:$E$46,4,0)</f>
        <v>1021.47</v>
      </c>
      <c r="I2386" s="196"/>
      <c r="J2386" s="202">
        <v>0</v>
      </c>
      <c r="K2386" s="202"/>
      <c r="L2386" s="203"/>
      <c r="M2386" s="204"/>
      <c r="N2386" s="199"/>
      <c r="O2386" s="201">
        <v>1</v>
      </c>
      <c r="P2386" s="199">
        <f>F2386*30%</f>
        <v>335.92692322062589</v>
      </c>
      <c r="Q2386" s="205">
        <f t="shared" si="170"/>
        <v>2477.1533339560456</v>
      </c>
    </row>
    <row r="2387" spans="1:17" ht="30" x14ac:dyDescent="0.25">
      <c r="A2387" s="207" t="s">
        <v>4754</v>
      </c>
      <c r="B2387" s="196">
        <v>31201148</v>
      </c>
      <c r="C2387" s="197" t="s">
        <v>1941</v>
      </c>
      <c r="D2387" s="196" t="s">
        <v>3702</v>
      </c>
      <c r="E2387" s="198"/>
      <c r="F2387" s="199">
        <f>IF(D2387 &lt;&gt; "",VLOOKUP(D2387,'Parâmetro - Portes e Uco'!$A$13:$E$54,3,0),"")</f>
        <v>2768.286315908254</v>
      </c>
      <c r="G2387" s="200">
        <v>7</v>
      </c>
      <c r="H2387" s="199">
        <f>VLOOKUP(G2387,'Parâmetro - Portes e Uco'!$B$19:$E$46,4,0)</f>
        <v>2028.04</v>
      </c>
      <c r="I2387" s="196"/>
      <c r="J2387" s="202">
        <v>0</v>
      </c>
      <c r="K2387" s="202"/>
      <c r="L2387" s="203"/>
      <c r="M2387" s="204"/>
      <c r="N2387" s="199"/>
      <c r="O2387" s="201">
        <v>2</v>
      </c>
      <c r="P2387" s="199">
        <f>(F2387*30%)+(F2387*20%)</f>
        <v>1384.143157954127</v>
      </c>
      <c r="Q2387" s="205">
        <f t="shared" si="170"/>
        <v>6180.4694738623812</v>
      </c>
    </row>
    <row r="2388" spans="1:17" x14ac:dyDescent="0.25">
      <c r="A2388" s="207" t="s">
        <v>4754</v>
      </c>
      <c r="B2388" s="224">
        <v>31201997</v>
      </c>
      <c r="C2388" s="316" t="s">
        <v>3747</v>
      </c>
      <c r="D2388" s="317"/>
      <c r="E2388" s="317"/>
      <c r="F2388" s="317"/>
      <c r="G2388" s="317"/>
      <c r="H2388" s="317"/>
      <c r="I2388" s="317"/>
      <c r="J2388" s="317"/>
      <c r="K2388" s="317"/>
      <c r="L2388" s="317"/>
      <c r="M2388" s="317"/>
      <c r="N2388" s="317"/>
      <c r="O2388" s="317"/>
      <c r="P2388" s="317"/>
      <c r="Q2388" s="318"/>
    </row>
    <row r="2389" spans="1:17" ht="15" customHeight="1" x14ac:dyDescent="0.25">
      <c r="A2389" s="206"/>
      <c r="B2389" s="307" t="s">
        <v>4248</v>
      </c>
      <c r="C2389" s="308"/>
      <c r="D2389" s="308"/>
      <c r="E2389" s="308"/>
      <c r="F2389" s="308"/>
      <c r="G2389" s="308"/>
      <c r="H2389" s="308"/>
      <c r="I2389" s="308"/>
      <c r="J2389" s="308"/>
      <c r="K2389" s="308"/>
      <c r="L2389" s="308"/>
      <c r="M2389" s="308"/>
      <c r="N2389" s="308"/>
      <c r="O2389" s="308"/>
      <c r="P2389" s="308"/>
      <c r="Q2389" s="309"/>
    </row>
    <row r="2390" spans="1:17" ht="15" customHeight="1" x14ac:dyDescent="0.25">
      <c r="A2390" s="206"/>
      <c r="B2390" s="307" t="s">
        <v>4249</v>
      </c>
      <c r="C2390" s="308"/>
      <c r="D2390" s="308"/>
      <c r="E2390" s="308"/>
      <c r="F2390" s="308"/>
      <c r="G2390" s="308"/>
      <c r="H2390" s="308"/>
      <c r="I2390" s="308"/>
      <c r="J2390" s="308"/>
      <c r="K2390" s="308"/>
      <c r="L2390" s="308"/>
      <c r="M2390" s="308"/>
      <c r="N2390" s="308"/>
      <c r="O2390" s="308"/>
      <c r="P2390" s="308"/>
      <c r="Q2390" s="309"/>
    </row>
    <row r="2391" spans="1:17" x14ac:dyDescent="0.25">
      <c r="A2391" s="206"/>
      <c r="B2391" s="224">
        <v>31202004</v>
      </c>
      <c r="C2391" s="316" t="s">
        <v>3877</v>
      </c>
      <c r="D2391" s="317"/>
      <c r="E2391" s="317"/>
      <c r="F2391" s="317"/>
      <c r="G2391" s="317"/>
      <c r="H2391" s="317"/>
      <c r="I2391" s="317"/>
      <c r="J2391" s="317"/>
      <c r="K2391" s="317"/>
      <c r="L2391" s="317"/>
      <c r="M2391" s="317"/>
      <c r="N2391" s="317"/>
      <c r="O2391" s="317"/>
      <c r="P2391" s="317"/>
      <c r="Q2391" s="318"/>
    </row>
    <row r="2392" spans="1:17" x14ac:dyDescent="0.25">
      <c r="A2392" s="206"/>
      <c r="B2392" s="196">
        <v>31202012</v>
      </c>
      <c r="C2392" s="197" t="s">
        <v>3986</v>
      </c>
      <c r="D2392" s="196" t="s">
        <v>3674</v>
      </c>
      <c r="E2392" s="198">
        <v>0</v>
      </c>
      <c r="F2392" s="199">
        <f>IF(D2392 &lt;&gt; "",VLOOKUP(D2392,'Parâmetro - Portes e Uco'!$A$13:$E$54,3,0),"")</f>
        <v>208.11615658256991</v>
      </c>
      <c r="G2392" s="200">
        <v>1</v>
      </c>
      <c r="H2392" s="199">
        <f>VLOOKUP(G2392,'Parâmetro - Portes e Uco'!$B$19:$E$46,4,0)</f>
        <v>207.32</v>
      </c>
      <c r="I2392" s="196"/>
      <c r="J2392" s="202">
        <v>0</v>
      </c>
      <c r="K2392" s="202"/>
      <c r="L2392" s="203"/>
      <c r="M2392" s="204"/>
      <c r="N2392" s="199"/>
      <c r="O2392" s="201" t="s">
        <v>3718</v>
      </c>
      <c r="P2392" s="201"/>
      <c r="Q2392" s="205">
        <f t="shared" ref="Q2392:Q2397" si="171">F2392+H2392+K2392+N2392+P2392</f>
        <v>415.43615658256988</v>
      </c>
    </row>
    <row r="2393" spans="1:17" x14ac:dyDescent="0.25">
      <c r="A2393" s="207" t="s">
        <v>4752</v>
      </c>
      <c r="B2393" s="196">
        <v>31202020</v>
      </c>
      <c r="C2393" s="197" t="s">
        <v>1944</v>
      </c>
      <c r="D2393" s="196" t="s">
        <v>3667</v>
      </c>
      <c r="E2393" s="198"/>
      <c r="F2393" s="199">
        <f>IF(D2393 &lt;&gt; "",VLOOKUP(D2393,'Parâmetro - Portes e Uco'!$A$13:$E$54,3,0),"")</f>
        <v>100.71624984422843</v>
      </c>
      <c r="G2393" s="200">
        <v>1</v>
      </c>
      <c r="H2393" s="199">
        <f>VLOOKUP(G2393,'Parâmetro - Portes e Uco'!$B$19:$E$46,4,0)</f>
        <v>207.32</v>
      </c>
      <c r="I2393" s="196"/>
      <c r="J2393" s="202">
        <v>0</v>
      </c>
      <c r="K2393" s="202"/>
      <c r="L2393" s="203"/>
      <c r="M2393" s="204"/>
      <c r="N2393" s="199"/>
      <c r="O2393" s="201">
        <v>0</v>
      </c>
      <c r="P2393" s="201"/>
      <c r="Q2393" s="205">
        <f t="shared" si="171"/>
        <v>308.03624984422845</v>
      </c>
    </row>
    <row r="2394" spans="1:17" ht="30" x14ac:dyDescent="0.25">
      <c r="A2394" s="207" t="s">
        <v>4754</v>
      </c>
      <c r="B2394" s="196">
        <v>31202039</v>
      </c>
      <c r="C2394" s="197" t="s">
        <v>1945</v>
      </c>
      <c r="D2394" s="196" t="s">
        <v>3688</v>
      </c>
      <c r="E2394" s="198"/>
      <c r="F2394" s="199">
        <f>IF(D2394 &lt;&gt; "",VLOOKUP(D2394,'Parâmetro - Portes e Uco'!$A$13:$E$54,3,0),"")</f>
        <v>1024.0627906281875</v>
      </c>
      <c r="G2394" s="200">
        <v>4</v>
      </c>
      <c r="H2394" s="199">
        <f>VLOOKUP(G2394,'Parâmetro - Portes e Uco'!$B$19:$E$46,4,0)</f>
        <v>660.37</v>
      </c>
      <c r="I2394" s="196"/>
      <c r="J2394" s="202">
        <v>0</v>
      </c>
      <c r="K2394" s="202"/>
      <c r="L2394" s="203"/>
      <c r="M2394" s="204"/>
      <c r="N2394" s="199"/>
      <c r="O2394" s="201">
        <v>2</v>
      </c>
      <c r="P2394" s="199">
        <f>(F2394*30%)+(F2394*20%)</f>
        <v>512.03139531409374</v>
      </c>
      <c r="Q2394" s="205">
        <f t="shared" si="171"/>
        <v>2196.4641859422809</v>
      </c>
    </row>
    <row r="2395" spans="1:17" x14ac:dyDescent="0.25">
      <c r="A2395" s="207" t="s">
        <v>4754</v>
      </c>
      <c r="B2395" s="196">
        <v>31202047</v>
      </c>
      <c r="C2395" s="197" t="s">
        <v>1946</v>
      </c>
      <c r="D2395" s="196" t="s">
        <v>3674</v>
      </c>
      <c r="E2395" s="198"/>
      <c r="F2395" s="199">
        <f>IF(D2395 &lt;&gt; "",VLOOKUP(D2395,'Parâmetro - Portes e Uco'!$A$13:$E$54,3,0),"")</f>
        <v>208.11615658256991</v>
      </c>
      <c r="G2395" s="200">
        <v>1</v>
      </c>
      <c r="H2395" s="199">
        <f>VLOOKUP(G2395,'Parâmetro - Portes e Uco'!$B$19:$E$46,4,0)</f>
        <v>207.32</v>
      </c>
      <c r="I2395" s="196"/>
      <c r="J2395" s="202">
        <v>0</v>
      </c>
      <c r="K2395" s="202"/>
      <c r="L2395" s="203"/>
      <c r="M2395" s="204"/>
      <c r="N2395" s="199"/>
      <c r="O2395" s="201">
        <v>1</v>
      </c>
      <c r="P2395" s="199">
        <f>F2395*30%</f>
        <v>62.43484697477097</v>
      </c>
      <c r="Q2395" s="205">
        <f t="shared" si="171"/>
        <v>477.87100355734083</v>
      </c>
    </row>
    <row r="2396" spans="1:17" ht="60" x14ac:dyDescent="0.25">
      <c r="A2396" s="207" t="s">
        <v>4754</v>
      </c>
      <c r="B2396" s="196">
        <v>31202063</v>
      </c>
      <c r="C2396" s="197" t="s">
        <v>1947</v>
      </c>
      <c r="D2396" s="196" t="s">
        <v>3687</v>
      </c>
      <c r="E2396" s="198"/>
      <c r="F2396" s="199">
        <f>IF(D2396 &lt;&gt; "",VLOOKUP(D2396,'Parâmetro - Portes e Uco'!$A$13:$E$54,3,0),"")</f>
        <v>1119.7564107354196</v>
      </c>
      <c r="G2396" s="200">
        <v>5</v>
      </c>
      <c r="H2396" s="199">
        <f>VLOOKUP(G2396,'Parâmetro - Portes e Uco'!$B$19:$E$46,4,0)</f>
        <v>1021.47</v>
      </c>
      <c r="I2396" s="196"/>
      <c r="J2396" s="202">
        <v>0</v>
      </c>
      <c r="K2396" s="202"/>
      <c r="L2396" s="203"/>
      <c r="M2396" s="204"/>
      <c r="N2396" s="199"/>
      <c r="O2396" s="201">
        <v>1</v>
      </c>
      <c r="P2396" s="199">
        <f>F2396*30%</f>
        <v>335.92692322062589</v>
      </c>
      <c r="Q2396" s="205">
        <f t="shared" si="171"/>
        <v>2477.1533339560456</v>
      </c>
    </row>
    <row r="2397" spans="1:17" ht="30" x14ac:dyDescent="0.25">
      <c r="A2397" s="207" t="s">
        <v>4754</v>
      </c>
      <c r="B2397" s="196">
        <v>31202071</v>
      </c>
      <c r="C2397" s="197" t="s">
        <v>1948</v>
      </c>
      <c r="D2397" s="196" t="s">
        <v>3686</v>
      </c>
      <c r="E2397" s="198"/>
      <c r="F2397" s="199">
        <f>IF(D2397 &lt;&gt; "",VLOOKUP(D2397,'Parâmetro - Portes e Uco'!$A$13:$E$54,3,0),"")</f>
        <v>471.73171262118711</v>
      </c>
      <c r="G2397" s="200">
        <v>3</v>
      </c>
      <c r="H2397" s="199">
        <f>VLOOKUP(G2397,'Parâmetro - Portes e Uco'!$B$19:$E$46,4,0)</f>
        <v>446.65</v>
      </c>
      <c r="I2397" s="196"/>
      <c r="J2397" s="202">
        <v>0</v>
      </c>
      <c r="K2397" s="202"/>
      <c r="L2397" s="203"/>
      <c r="M2397" s="204"/>
      <c r="N2397" s="199"/>
      <c r="O2397" s="201">
        <v>1</v>
      </c>
      <c r="P2397" s="199">
        <f>F2397*30%</f>
        <v>141.51951378635613</v>
      </c>
      <c r="Q2397" s="205">
        <f t="shared" si="171"/>
        <v>1059.9012264075432</v>
      </c>
    </row>
    <row r="2398" spans="1:17" x14ac:dyDescent="0.25">
      <c r="A2398" s="207" t="s">
        <v>4754</v>
      </c>
      <c r="B2398" s="224">
        <v>31203000</v>
      </c>
      <c r="C2398" s="316" t="s">
        <v>3878</v>
      </c>
      <c r="D2398" s="317"/>
      <c r="E2398" s="317"/>
      <c r="F2398" s="317"/>
      <c r="G2398" s="317"/>
      <c r="H2398" s="317"/>
      <c r="I2398" s="317"/>
      <c r="J2398" s="317"/>
      <c r="K2398" s="317"/>
      <c r="L2398" s="317"/>
      <c r="M2398" s="317"/>
      <c r="N2398" s="317"/>
      <c r="O2398" s="317"/>
      <c r="P2398" s="317"/>
      <c r="Q2398" s="318"/>
    </row>
    <row r="2399" spans="1:17" ht="30" x14ac:dyDescent="0.25">
      <c r="A2399" s="206"/>
      <c r="B2399" s="196">
        <v>31203019</v>
      </c>
      <c r="C2399" s="197" t="s">
        <v>1949</v>
      </c>
      <c r="D2399" s="196" t="s">
        <v>3703</v>
      </c>
      <c r="E2399" s="198"/>
      <c r="F2399" s="199">
        <f>IF(D2399 &lt;&gt; "",VLOOKUP(D2399,'Parâmetro - Portes e Uco'!$A$13:$E$54,3,0),"")</f>
        <v>3046.9697611578599</v>
      </c>
      <c r="G2399" s="200">
        <v>6</v>
      </c>
      <c r="H2399" s="199">
        <f>VLOOKUP(G2399,'Parâmetro - Portes e Uco'!$B$19:$E$46,4,0)</f>
        <v>1425.4</v>
      </c>
      <c r="I2399" s="196"/>
      <c r="J2399" s="202">
        <v>0</v>
      </c>
      <c r="K2399" s="202"/>
      <c r="L2399" s="203"/>
      <c r="M2399" s="204"/>
      <c r="N2399" s="199"/>
      <c r="O2399" s="201">
        <v>2</v>
      </c>
      <c r="P2399" s="199">
        <f>(F2399*30%)+(F2399*20%)</f>
        <v>1523.48488057893</v>
      </c>
      <c r="Q2399" s="205">
        <f t="shared" ref="Q2399:Q2411" si="172">F2399+H2399+K2399+N2399+P2399</f>
        <v>5995.8546417367897</v>
      </c>
    </row>
    <row r="2400" spans="1:17" ht="30" x14ac:dyDescent="0.25">
      <c r="A2400" s="207" t="s">
        <v>4754</v>
      </c>
      <c r="B2400" s="196">
        <v>31203027</v>
      </c>
      <c r="C2400" s="197" t="s">
        <v>1950</v>
      </c>
      <c r="D2400" s="196" t="s">
        <v>3674</v>
      </c>
      <c r="E2400" s="198"/>
      <c r="F2400" s="199">
        <f>IF(D2400 &lt;&gt; "",VLOOKUP(D2400,'Parâmetro - Portes e Uco'!$A$13:$E$54,3,0),"")</f>
        <v>208.11615658256991</v>
      </c>
      <c r="G2400" s="200">
        <v>2</v>
      </c>
      <c r="H2400" s="199">
        <f>VLOOKUP(G2400,'Parâmetro - Portes e Uco'!$B$19:$E$46,4,0)</f>
        <v>303.45</v>
      </c>
      <c r="I2400" s="196"/>
      <c r="J2400" s="202">
        <v>0</v>
      </c>
      <c r="K2400" s="202"/>
      <c r="L2400" s="203"/>
      <c r="M2400" s="204"/>
      <c r="N2400" s="199"/>
      <c r="O2400" s="201">
        <v>1</v>
      </c>
      <c r="P2400" s="199">
        <f t="shared" ref="P2400:P2405" si="173">F2400*30%</f>
        <v>62.43484697477097</v>
      </c>
      <c r="Q2400" s="205">
        <f t="shared" si="172"/>
        <v>574.00100355734082</v>
      </c>
    </row>
    <row r="2401" spans="1:17" ht="30" x14ac:dyDescent="0.25">
      <c r="A2401" s="207" t="s">
        <v>4754</v>
      </c>
      <c r="B2401" s="196">
        <v>31203035</v>
      </c>
      <c r="C2401" s="197" t="s">
        <v>1951</v>
      </c>
      <c r="D2401" s="196" t="s">
        <v>3692</v>
      </c>
      <c r="E2401" s="198"/>
      <c r="F2401" s="199">
        <f>IF(D2401 &lt;&gt; "",VLOOKUP(D2401,'Parâmetro - Portes e Uco'!$A$13:$E$54,3,0),"")</f>
        <v>866.25202794687084</v>
      </c>
      <c r="G2401" s="200">
        <v>3</v>
      </c>
      <c r="H2401" s="199">
        <f>VLOOKUP(G2401,'Parâmetro - Portes e Uco'!$B$19:$E$46,4,0)</f>
        <v>446.65</v>
      </c>
      <c r="I2401" s="196"/>
      <c r="J2401" s="202">
        <v>0</v>
      </c>
      <c r="K2401" s="202"/>
      <c r="L2401" s="203"/>
      <c r="M2401" s="204"/>
      <c r="N2401" s="199"/>
      <c r="O2401" s="201">
        <v>1</v>
      </c>
      <c r="P2401" s="199">
        <f t="shared" si="173"/>
        <v>259.87560838406125</v>
      </c>
      <c r="Q2401" s="205">
        <f t="shared" si="172"/>
        <v>1572.7776363309322</v>
      </c>
    </row>
    <row r="2402" spans="1:17" ht="30" x14ac:dyDescent="0.25">
      <c r="A2402" s="207" t="s">
        <v>4754</v>
      </c>
      <c r="B2402" s="196">
        <v>31203043</v>
      </c>
      <c r="C2402" s="197" t="s">
        <v>1952</v>
      </c>
      <c r="D2402" s="196" t="s">
        <v>3670</v>
      </c>
      <c r="E2402" s="198"/>
      <c r="F2402" s="199">
        <f>IF(D2402 &lt;&gt; "",VLOOKUP(D2402,'Parâmetro - Portes e Uco'!$A$13:$E$54,3,0),"")</f>
        <v>238.38376255669928</v>
      </c>
      <c r="G2402" s="200">
        <v>2</v>
      </c>
      <c r="H2402" s="199">
        <f>VLOOKUP(G2402,'Parâmetro - Portes e Uco'!$B$19:$E$46,4,0)</f>
        <v>303.45</v>
      </c>
      <c r="I2402" s="196"/>
      <c r="J2402" s="202">
        <v>0</v>
      </c>
      <c r="K2402" s="202"/>
      <c r="L2402" s="203"/>
      <c r="M2402" s="204"/>
      <c r="N2402" s="199"/>
      <c r="O2402" s="201">
        <v>1</v>
      </c>
      <c r="P2402" s="199">
        <f t="shared" si="173"/>
        <v>71.515128767009784</v>
      </c>
      <c r="Q2402" s="205">
        <f t="shared" si="172"/>
        <v>613.34889132370904</v>
      </c>
    </row>
    <row r="2403" spans="1:17" ht="30" x14ac:dyDescent="0.25">
      <c r="A2403" s="207" t="s">
        <v>4754</v>
      </c>
      <c r="B2403" s="196">
        <v>31203051</v>
      </c>
      <c r="C2403" s="197" t="s">
        <v>1953</v>
      </c>
      <c r="D2403" s="196" t="s">
        <v>3671</v>
      </c>
      <c r="E2403" s="198"/>
      <c r="F2403" s="199">
        <f>IF(D2403 &lt;&gt; "",VLOOKUP(D2403,'Parâmetro - Portes e Uco'!$A$13:$E$54,3,0),"")</f>
        <v>407.94036013477069</v>
      </c>
      <c r="G2403" s="200">
        <v>2</v>
      </c>
      <c r="H2403" s="199">
        <f>VLOOKUP(G2403,'Parâmetro - Portes e Uco'!$B$19:$E$46,4,0)</f>
        <v>303.45</v>
      </c>
      <c r="I2403" s="196"/>
      <c r="J2403" s="202">
        <v>0</v>
      </c>
      <c r="K2403" s="202"/>
      <c r="L2403" s="203"/>
      <c r="M2403" s="204"/>
      <c r="N2403" s="199"/>
      <c r="O2403" s="201">
        <v>1</v>
      </c>
      <c r="P2403" s="199">
        <f t="shared" si="173"/>
        <v>122.38210804043121</v>
      </c>
      <c r="Q2403" s="205">
        <f t="shared" si="172"/>
        <v>833.77246817520177</v>
      </c>
    </row>
    <row r="2404" spans="1:17" x14ac:dyDescent="0.25">
      <c r="A2404" s="207" t="s">
        <v>4754</v>
      </c>
      <c r="B2404" s="196">
        <v>31203060</v>
      </c>
      <c r="C2404" s="197" t="s">
        <v>1954</v>
      </c>
      <c r="D2404" s="196" t="s">
        <v>3692</v>
      </c>
      <c r="E2404" s="198"/>
      <c r="F2404" s="199">
        <f>IF(D2404 &lt;&gt; "",VLOOKUP(D2404,'Parâmetro - Portes e Uco'!$A$13:$E$54,3,0),"")</f>
        <v>866.25202794687084</v>
      </c>
      <c r="G2404" s="200">
        <v>3</v>
      </c>
      <c r="H2404" s="199">
        <f>VLOOKUP(G2404,'Parâmetro - Portes e Uco'!$B$19:$E$46,4,0)</f>
        <v>446.65</v>
      </c>
      <c r="I2404" s="196"/>
      <c r="J2404" s="202">
        <v>0</v>
      </c>
      <c r="K2404" s="202"/>
      <c r="L2404" s="203"/>
      <c r="M2404" s="204"/>
      <c r="N2404" s="199"/>
      <c r="O2404" s="201">
        <v>1</v>
      </c>
      <c r="P2404" s="199">
        <f t="shared" si="173"/>
        <v>259.87560838406125</v>
      </c>
      <c r="Q2404" s="205">
        <f t="shared" si="172"/>
        <v>1572.7776363309322</v>
      </c>
    </row>
    <row r="2405" spans="1:17" x14ac:dyDescent="0.25">
      <c r="A2405" s="207" t="s">
        <v>4754</v>
      </c>
      <c r="B2405" s="196">
        <v>31203078</v>
      </c>
      <c r="C2405" s="197" t="s">
        <v>1955</v>
      </c>
      <c r="D2405" s="196" t="s">
        <v>3686</v>
      </c>
      <c r="E2405" s="198"/>
      <c r="F2405" s="199">
        <f>IF(D2405 &lt;&gt; "",VLOOKUP(D2405,'Parâmetro - Portes e Uco'!$A$13:$E$54,3,0),"")</f>
        <v>471.73171262118711</v>
      </c>
      <c r="G2405" s="200">
        <v>2</v>
      </c>
      <c r="H2405" s="199">
        <f>VLOOKUP(G2405,'Parâmetro - Portes e Uco'!$B$19:$E$46,4,0)</f>
        <v>303.45</v>
      </c>
      <c r="I2405" s="196"/>
      <c r="J2405" s="202">
        <v>0</v>
      </c>
      <c r="K2405" s="202"/>
      <c r="L2405" s="203"/>
      <c r="M2405" s="204"/>
      <c r="N2405" s="199"/>
      <c r="O2405" s="201">
        <v>1</v>
      </c>
      <c r="P2405" s="199">
        <f t="shared" si="173"/>
        <v>141.51951378635613</v>
      </c>
      <c r="Q2405" s="205">
        <f t="shared" si="172"/>
        <v>916.70122640754323</v>
      </c>
    </row>
    <row r="2406" spans="1:17" x14ac:dyDescent="0.25">
      <c r="A2406" s="207" t="s">
        <v>4754</v>
      </c>
      <c r="B2406" s="196">
        <v>31203086</v>
      </c>
      <c r="C2406" s="197" t="s">
        <v>1956</v>
      </c>
      <c r="D2406" s="196" t="s">
        <v>3667</v>
      </c>
      <c r="E2406" s="198"/>
      <c r="F2406" s="199">
        <f>IF(D2406 &lt;&gt; "",VLOOKUP(D2406,'Parâmetro - Portes e Uco'!$A$13:$E$54,3,0),"")</f>
        <v>100.71624984422843</v>
      </c>
      <c r="G2406" s="200">
        <v>1</v>
      </c>
      <c r="H2406" s="199">
        <f>VLOOKUP(G2406,'Parâmetro - Portes e Uco'!$B$19:$E$46,4,0)</f>
        <v>207.32</v>
      </c>
      <c r="I2406" s="196"/>
      <c r="J2406" s="202">
        <v>0</v>
      </c>
      <c r="K2406" s="202"/>
      <c r="L2406" s="203"/>
      <c r="M2406" s="204"/>
      <c r="N2406" s="199"/>
      <c r="O2406" s="201">
        <v>0</v>
      </c>
      <c r="P2406" s="201"/>
      <c r="Q2406" s="205">
        <f t="shared" si="172"/>
        <v>308.03624984422845</v>
      </c>
    </row>
    <row r="2407" spans="1:17" ht="30" x14ac:dyDescent="0.25">
      <c r="A2407" s="207" t="s">
        <v>4754</v>
      </c>
      <c r="B2407" s="196">
        <v>31203094</v>
      </c>
      <c r="C2407" s="197" t="s">
        <v>1957</v>
      </c>
      <c r="D2407" s="196" t="s">
        <v>3682</v>
      </c>
      <c r="E2407" s="198"/>
      <c r="F2407" s="199">
        <f>IF(D2407 &lt;&gt; "",VLOOKUP(D2407,'Parâmetro - Portes e Uco'!$A$13:$E$54,3,0),"")</f>
        <v>802.43430995002416</v>
      </c>
      <c r="G2407" s="200">
        <v>3</v>
      </c>
      <c r="H2407" s="199">
        <f>VLOOKUP(G2407,'Parâmetro - Portes e Uco'!$B$19:$E$46,4,0)</f>
        <v>446.65</v>
      </c>
      <c r="I2407" s="196"/>
      <c r="J2407" s="202">
        <v>0</v>
      </c>
      <c r="K2407" s="202"/>
      <c r="L2407" s="203"/>
      <c r="M2407" s="204"/>
      <c r="N2407" s="199"/>
      <c r="O2407" s="201">
        <v>1</v>
      </c>
      <c r="P2407" s="199">
        <f>F2407*30%</f>
        <v>240.73029298500722</v>
      </c>
      <c r="Q2407" s="205">
        <f t="shared" si="172"/>
        <v>1489.8146029350314</v>
      </c>
    </row>
    <row r="2408" spans="1:17" ht="30" x14ac:dyDescent="0.25">
      <c r="A2408" s="207" t="s">
        <v>4754</v>
      </c>
      <c r="B2408" s="196">
        <v>31203108</v>
      </c>
      <c r="C2408" s="197" t="s">
        <v>1958</v>
      </c>
      <c r="D2408" s="196" t="s">
        <v>3692</v>
      </c>
      <c r="E2408" s="198"/>
      <c r="F2408" s="199">
        <f>IF(D2408 &lt;&gt; "",VLOOKUP(D2408,'Parâmetro - Portes e Uco'!$A$13:$E$54,3,0),"")</f>
        <v>866.25202794687084</v>
      </c>
      <c r="G2408" s="200">
        <v>3</v>
      </c>
      <c r="H2408" s="199">
        <f>VLOOKUP(G2408,'Parâmetro - Portes e Uco'!$B$19:$E$46,4,0)</f>
        <v>446.65</v>
      </c>
      <c r="I2408" s="196"/>
      <c r="J2408" s="202">
        <v>0</v>
      </c>
      <c r="K2408" s="202"/>
      <c r="L2408" s="203"/>
      <c r="M2408" s="204"/>
      <c r="N2408" s="199"/>
      <c r="O2408" s="201">
        <v>1</v>
      </c>
      <c r="P2408" s="199">
        <f>F2408*30%</f>
        <v>259.87560838406125</v>
      </c>
      <c r="Q2408" s="205">
        <f t="shared" si="172"/>
        <v>1572.7776363309322</v>
      </c>
    </row>
    <row r="2409" spans="1:17" ht="30" x14ac:dyDescent="0.25">
      <c r="A2409" s="207" t="s">
        <v>4754</v>
      </c>
      <c r="B2409" s="196">
        <v>31203116</v>
      </c>
      <c r="C2409" s="197" t="s">
        <v>1959</v>
      </c>
      <c r="D2409" s="196" t="s">
        <v>3686</v>
      </c>
      <c r="E2409" s="198"/>
      <c r="F2409" s="199">
        <f>IF(D2409 &lt;&gt; "",VLOOKUP(D2409,'Parâmetro - Portes e Uco'!$A$13:$E$54,3,0),"")</f>
        <v>471.73171262118711</v>
      </c>
      <c r="G2409" s="200">
        <v>5</v>
      </c>
      <c r="H2409" s="199">
        <f>VLOOKUP(G2409,'Parâmetro - Portes e Uco'!$B$19:$E$46,4,0)</f>
        <v>1021.47</v>
      </c>
      <c r="I2409" s="196"/>
      <c r="J2409" s="202">
        <v>0</v>
      </c>
      <c r="K2409" s="202"/>
      <c r="L2409" s="203"/>
      <c r="M2409" s="204"/>
      <c r="N2409" s="199"/>
      <c r="O2409" s="201">
        <v>1</v>
      </c>
      <c r="P2409" s="199">
        <f>F2409*30%</f>
        <v>141.51951378635613</v>
      </c>
      <c r="Q2409" s="205">
        <f t="shared" si="172"/>
        <v>1634.7212264075433</v>
      </c>
    </row>
    <row r="2410" spans="1:17" ht="30" x14ac:dyDescent="0.25">
      <c r="A2410" s="207" t="s">
        <v>4754</v>
      </c>
      <c r="B2410" s="196">
        <v>31203124</v>
      </c>
      <c r="C2410" s="197" t="s">
        <v>1960</v>
      </c>
      <c r="D2410" s="196" t="s">
        <v>3686</v>
      </c>
      <c r="E2410" s="198"/>
      <c r="F2410" s="199">
        <f>IF(D2410 &lt;&gt; "",VLOOKUP(D2410,'Parâmetro - Portes e Uco'!$A$13:$E$54,3,0),"")</f>
        <v>471.73171262118711</v>
      </c>
      <c r="G2410" s="200">
        <v>2</v>
      </c>
      <c r="H2410" s="199">
        <f>VLOOKUP(G2410,'Parâmetro - Portes e Uco'!$B$19:$E$46,4,0)</f>
        <v>303.45</v>
      </c>
      <c r="I2410" s="196"/>
      <c r="J2410" s="202">
        <v>0</v>
      </c>
      <c r="K2410" s="202"/>
      <c r="L2410" s="203"/>
      <c r="M2410" s="204"/>
      <c r="N2410" s="199"/>
      <c r="O2410" s="201">
        <v>1</v>
      </c>
      <c r="P2410" s="199">
        <f>F2410*30%</f>
        <v>141.51951378635613</v>
      </c>
      <c r="Q2410" s="205">
        <f t="shared" si="172"/>
        <v>916.70122640754323</v>
      </c>
    </row>
    <row r="2411" spans="1:17" ht="30" x14ac:dyDescent="0.25">
      <c r="A2411" s="207" t="s">
        <v>4754</v>
      </c>
      <c r="B2411" s="196">
        <v>31203132</v>
      </c>
      <c r="C2411" s="197" t="s">
        <v>4789</v>
      </c>
      <c r="D2411" s="196" t="s">
        <v>3694</v>
      </c>
      <c r="E2411" s="198"/>
      <c r="F2411" s="199">
        <f>IF(D2411 &lt;&gt; "",VLOOKUP(D2411,'Parâmetro - Portes e Uco'!$A$13:$E$54,3,0),"")</f>
        <v>1324.5505130037554</v>
      </c>
      <c r="G2411" s="200">
        <v>5</v>
      </c>
      <c r="H2411" s="199">
        <f>VLOOKUP(G2411,'Parâmetro - Portes e Uco'!$B$19:$E$46,4,0)</f>
        <v>1021.47</v>
      </c>
      <c r="I2411" s="196"/>
      <c r="J2411" s="202">
        <v>0</v>
      </c>
      <c r="K2411" s="202"/>
      <c r="L2411" s="203"/>
      <c r="M2411" s="204"/>
      <c r="N2411" s="199"/>
      <c r="O2411" s="201">
        <v>1</v>
      </c>
      <c r="P2411" s="199">
        <f>F2411*30%</f>
        <v>397.36515390112663</v>
      </c>
      <c r="Q2411" s="205">
        <f t="shared" si="172"/>
        <v>2743.3856669048823</v>
      </c>
    </row>
    <row r="2412" spans="1:17" x14ac:dyDescent="0.25">
      <c r="A2412" s="207" t="s">
        <v>4754</v>
      </c>
      <c r="B2412" s="224">
        <v>31204007</v>
      </c>
      <c r="C2412" s="316" t="s">
        <v>3879</v>
      </c>
      <c r="D2412" s="317"/>
      <c r="E2412" s="317"/>
      <c r="F2412" s="317"/>
      <c r="G2412" s="317"/>
      <c r="H2412" s="317"/>
      <c r="I2412" s="317"/>
      <c r="J2412" s="317"/>
      <c r="K2412" s="317"/>
      <c r="L2412" s="317"/>
      <c r="M2412" s="317"/>
      <c r="N2412" s="317"/>
      <c r="O2412" s="317"/>
      <c r="P2412" s="317"/>
      <c r="Q2412" s="318"/>
    </row>
    <row r="2413" spans="1:17" x14ac:dyDescent="0.25">
      <c r="A2413" s="206"/>
      <c r="B2413" s="196">
        <v>31204015</v>
      </c>
      <c r="C2413" s="197" t="s">
        <v>1961</v>
      </c>
      <c r="D2413" s="196" t="s">
        <v>3674</v>
      </c>
      <c r="E2413" s="198"/>
      <c r="F2413" s="199">
        <f>IF(D2413 &lt;&gt; "",VLOOKUP(D2413,'Parâmetro - Portes e Uco'!$A$13:$E$54,3,0),"")</f>
        <v>208.11615658256991</v>
      </c>
      <c r="G2413" s="200">
        <v>1</v>
      </c>
      <c r="H2413" s="199">
        <f>VLOOKUP(G2413,'Parâmetro - Portes e Uco'!$B$19:$E$46,4,0)</f>
        <v>207.32</v>
      </c>
      <c r="I2413" s="196"/>
      <c r="J2413" s="202">
        <v>0</v>
      </c>
      <c r="K2413" s="202"/>
      <c r="L2413" s="203"/>
      <c r="M2413" s="204"/>
      <c r="N2413" s="199"/>
      <c r="O2413" s="201">
        <v>1</v>
      </c>
      <c r="P2413" s="199">
        <f>F2413*30%</f>
        <v>62.43484697477097</v>
      </c>
      <c r="Q2413" s="205">
        <f t="shared" ref="Q2413:Q2418" si="174">F2413+H2413+K2413+N2413+P2413</f>
        <v>477.87100355734083</v>
      </c>
    </row>
    <row r="2414" spans="1:17" x14ac:dyDescent="0.25">
      <c r="A2414" s="207" t="s">
        <v>4754</v>
      </c>
      <c r="B2414" s="196">
        <v>31204023</v>
      </c>
      <c r="C2414" s="197" t="s">
        <v>1944</v>
      </c>
      <c r="D2414" s="196" t="s">
        <v>3674</v>
      </c>
      <c r="E2414" s="198"/>
      <c r="F2414" s="199">
        <f>IF(D2414 &lt;&gt; "",VLOOKUP(D2414,'Parâmetro - Portes e Uco'!$A$13:$E$54,3,0),"")</f>
        <v>208.11615658256991</v>
      </c>
      <c r="G2414" s="200">
        <v>1</v>
      </c>
      <c r="H2414" s="199">
        <f>VLOOKUP(G2414,'Parâmetro - Portes e Uco'!$B$19:$E$46,4,0)</f>
        <v>207.32</v>
      </c>
      <c r="I2414" s="196"/>
      <c r="J2414" s="202">
        <v>0</v>
      </c>
      <c r="K2414" s="202"/>
      <c r="L2414" s="203"/>
      <c r="M2414" s="204"/>
      <c r="N2414" s="199"/>
      <c r="O2414" s="201">
        <v>0</v>
      </c>
      <c r="P2414" s="201"/>
      <c r="Q2414" s="205">
        <f t="shared" si="174"/>
        <v>415.43615658256988</v>
      </c>
    </row>
    <row r="2415" spans="1:17" ht="30" x14ac:dyDescent="0.25">
      <c r="A2415" s="207" t="s">
        <v>4754</v>
      </c>
      <c r="B2415" s="196">
        <v>31204031</v>
      </c>
      <c r="C2415" s="197" t="s">
        <v>1962</v>
      </c>
      <c r="D2415" s="196" t="s">
        <v>3670</v>
      </c>
      <c r="E2415" s="198"/>
      <c r="F2415" s="199">
        <f>IF(D2415 &lt;&gt; "",VLOOKUP(D2415,'Parâmetro - Portes e Uco'!$A$13:$E$54,3,0),"")</f>
        <v>238.38376255669928</v>
      </c>
      <c r="G2415" s="200">
        <v>2</v>
      </c>
      <c r="H2415" s="199">
        <f>VLOOKUP(G2415,'Parâmetro - Portes e Uco'!$B$19:$E$46,4,0)</f>
        <v>303.45</v>
      </c>
      <c r="I2415" s="196"/>
      <c r="J2415" s="202">
        <v>0</v>
      </c>
      <c r="K2415" s="202"/>
      <c r="L2415" s="203"/>
      <c r="M2415" s="204"/>
      <c r="N2415" s="199"/>
      <c r="O2415" s="201">
        <v>1</v>
      </c>
      <c r="P2415" s="199">
        <f>F2415*30%</f>
        <v>71.515128767009784</v>
      </c>
      <c r="Q2415" s="205">
        <f t="shared" si="174"/>
        <v>613.34889132370904</v>
      </c>
    </row>
    <row r="2416" spans="1:17" ht="30" x14ac:dyDescent="0.25">
      <c r="A2416" s="207" t="s">
        <v>4754</v>
      </c>
      <c r="B2416" s="196">
        <v>31204040</v>
      </c>
      <c r="C2416" s="197" t="s">
        <v>1963</v>
      </c>
      <c r="D2416" s="196" t="s">
        <v>3699</v>
      </c>
      <c r="E2416" s="198"/>
      <c r="F2416" s="199">
        <f>IF(D2416 &lt;&gt; "",VLOOKUP(D2416,'Parâmetro - Portes e Uco'!$A$13:$E$54,3,0),"")</f>
        <v>678.22639031228584</v>
      </c>
      <c r="G2416" s="200">
        <v>3</v>
      </c>
      <c r="H2416" s="199">
        <f>VLOOKUP(G2416,'Parâmetro - Portes e Uco'!$B$19:$E$46,4,0)</f>
        <v>446.65</v>
      </c>
      <c r="I2416" s="196"/>
      <c r="J2416" s="202">
        <v>0</v>
      </c>
      <c r="K2416" s="202"/>
      <c r="L2416" s="203"/>
      <c r="M2416" s="204"/>
      <c r="N2416" s="199"/>
      <c r="O2416" s="201">
        <v>1</v>
      </c>
      <c r="P2416" s="199">
        <f>F2416*30%</f>
        <v>203.46791709368574</v>
      </c>
      <c r="Q2416" s="205">
        <f t="shared" si="174"/>
        <v>1328.3443074059714</v>
      </c>
    </row>
    <row r="2417" spans="1:17" ht="30" x14ac:dyDescent="0.25">
      <c r="A2417" s="207" t="s">
        <v>4754</v>
      </c>
      <c r="B2417" s="196">
        <v>31204058</v>
      </c>
      <c r="C2417" s="197" t="s">
        <v>1964</v>
      </c>
      <c r="D2417" s="196" t="s">
        <v>3692</v>
      </c>
      <c r="E2417" s="198"/>
      <c r="F2417" s="199">
        <f>IF(D2417 &lt;&gt; "",VLOOKUP(D2417,'Parâmetro - Portes e Uco'!$A$13:$E$54,3,0),"")</f>
        <v>866.25202794687084</v>
      </c>
      <c r="G2417" s="200">
        <v>5</v>
      </c>
      <c r="H2417" s="199">
        <f>VLOOKUP(G2417,'Parâmetro - Portes e Uco'!$B$19:$E$46,4,0)</f>
        <v>1021.47</v>
      </c>
      <c r="I2417" s="196"/>
      <c r="J2417" s="202">
        <v>0</v>
      </c>
      <c r="K2417" s="202"/>
      <c r="L2417" s="203"/>
      <c r="M2417" s="204"/>
      <c r="N2417" s="199"/>
      <c r="O2417" s="201">
        <v>1</v>
      </c>
      <c r="P2417" s="199">
        <f>F2417*30%</f>
        <v>259.87560838406125</v>
      </c>
      <c r="Q2417" s="205">
        <f t="shared" si="174"/>
        <v>2147.5976363309319</v>
      </c>
    </row>
    <row r="2418" spans="1:17" ht="30" x14ac:dyDescent="0.25">
      <c r="A2418" s="207" t="s">
        <v>4754</v>
      </c>
      <c r="B2418" s="196">
        <v>31204066</v>
      </c>
      <c r="C2418" s="197" t="s">
        <v>1965</v>
      </c>
      <c r="D2418" s="196" t="s">
        <v>3670</v>
      </c>
      <c r="E2418" s="198"/>
      <c r="F2418" s="199">
        <f>IF(D2418 &lt;&gt; "",VLOOKUP(D2418,'Parâmetro - Portes e Uco'!$A$13:$E$54,3,0),"")</f>
        <v>238.38376255669928</v>
      </c>
      <c r="G2418" s="200">
        <v>1</v>
      </c>
      <c r="H2418" s="199">
        <f>VLOOKUP(G2418,'Parâmetro - Portes e Uco'!$B$19:$E$46,4,0)</f>
        <v>207.32</v>
      </c>
      <c r="I2418" s="196"/>
      <c r="J2418" s="202">
        <v>0</v>
      </c>
      <c r="K2418" s="202"/>
      <c r="L2418" s="203"/>
      <c r="M2418" s="204"/>
      <c r="N2418" s="199"/>
      <c r="O2418" s="201">
        <v>1</v>
      </c>
      <c r="P2418" s="199">
        <f>F2418*30%</f>
        <v>71.515128767009784</v>
      </c>
      <c r="Q2418" s="205">
        <f t="shared" si="174"/>
        <v>517.21889132370904</v>
      </c>
    </row>
    <row r="2419" spans="1:17" x14ac:dyDescent="0.25">
      <c r="A2419" s="207" t="s">
        <v>4754</v>
      </c>
      <c r="B2419" s="224">
        <v>31205003</v>
      </c>
      <c r="C2419" s="316" t="s">
        <v>3880</v>
      </c>
      <c r="D2419" s="317"/>
      <c r="E2419" s="317"/>
      <c r="F2419" s="317"/>
      <c r="G2419" s="317"/>
      <c r="H2419" s="317"/>
      <c r="I2419" s="317"/>
      <c r="J2419" s="317"/>
      <c r="K2419" s="317"/>
      <c r="L2419" s="317"/>
      <c r="M2419" s="317"/>
      <c r="N2419" s="317"/>
      <c r="O2419" s="317"/>
      <c r="P2419" s="317"/>
      <c r="Q2419" s="318"/>
    </row>
    <row r="2420" spans="1:17" ht="30" x14ac:dyDescent="0.25">
      <c r="A2420" s="206"/>
      <c r="B2420" s="196">
        <v>31205011</v>
      </c>
      <c r="C2420" s="197" t="s">
        <v>1967</v>
      </c>
      <c r="D2420" s="196" t="s">
        <v>3670</v>
      </c>
      <c r="E2420" s="198"/>
      <c r="F2420" s="199">
        <f>IF(D2420 &lt;&gt; "",VLOOKUP(D2420,'Parâmetro - Portes e Uco'!$A$13:$E$54,3,0),"")</f>
        <v>238.38376255669928</v>
      </c>
      <c r="G2420" s="200">
        <v>1</v>
      </c>
      <c r="H2420" s="199">
        <f>VLOOKUP(G2420,'Parâmetro - Portes e Uco'!$B$19:$E$46,4,0)</f>
        <v>207.32</v>
      </c>
      <c r="I2420" s="196"/>
      <c r="J2420" s="202">
        <v>0</v>
      </c>
      <c r="K2420" s="202"/>
      <c r="L2420" s="203"/>
      <c r="M2420" s="204"/>
      <c r="N2420" s="199"/>
      <c r="O2420" s="201">
        <v>1</v>
      </c>
      <c r="P2420" s="199">
        <f t="shared" ref="P2420:P2425" si="175">F2420*30%</f>
        <v>71.515128767009784</v>
      </c>
      <c r="Q2420" s="205">
        <f t="shared" ref="Q2420:Q2425" si="176">F2420+H2420+K2420+N2420+P2420</f>
        <v>517.21889132370904</v>
      </c>
    </row>
    <row r="2421" spans="1:17" ht="30" x14ac:dyDescent="0.25">
      <c r="A2421" s="207" t="s">
        <v>4754</v>
      </c>
      <c r="B2421" s="196">
        <v>31205020</v>
      </c>
      <c r="C2421" s="197" t="s">
        <v>1968</v>
      </c>
      <c r="D2421" s="196" t="s">
        <v>3670</v>
      </c>
      <c r="E2421" s="198"/>
      <c r="F2421" s="199">
        <f>IF(D2421 &lt;&gt; "",VLOOKUP(D2421,'Parâmetro - Portes e Uco'!$A$13:$E$54,3,0),"")</f>
        <v>238.38376255669928</v>
      </c>
      <c r="G2421" s="200">
        <v>1</v>
      </c>
      <c r="H2421" s="199">
        <f>VLOOKUP(G2421,'Parâmetro - Portes e Uco'!$B$19:$E$46,4,0)</f>
        <v>207.32</v>
      </c>
      <c r="I2421" s="196"/>
      <c r="J2421" s="202">
        <v>0</v>
      </c>
      <c r="K2421" s="202"/>
      <c r="L2421" s="203"/>
      <c r="M2421" s="204"/>
      <c r="N2421" s="199"/>
      <c r="O2421" s="201">
        <v>1</v>
      </c>
      <c r="P2421" s="199">
        <f t="shared" si="175"/>
        <v>71.515128767009784</v>
      </c>
      <c r="Q2421" s="205">
        <f t="shared" si="176"/>
        <v>517.21889132370904</v>
      </c>
    </row>
    <row r="2422" spans="1:17" ht="30" x14ac:dyDescent="0.25">
      <c r="A2422" s="207" t="s">
        <v>4754</v>
      </c>
      <c r="B2422" s="196">
        <v>31205038</v>
      </c>
      <c r="C2422" s="197" t="s">
        <v>1969</v>
      </c>
      <c r="D2422" s="196" t="s">
        <v>3699</v>
      </c>
      <c r="E2422" s="198"/>
      <c r="F2422" s="199">
        <f>IF(D2422 &lt;&gt; "",VLOOKUP(D2422,'Parâmetro - Portes e Uco'!$A$13:$E$54,3,0),"")</f>
        <v>678.22639031228584</v>
      </c>
      <c r="G2422" s="200">
        <v>4</v>
      </c>
      <c r="H2422" s="199">
        <f>VLOOKUP(G2422,'Parâmetro - Portes e Uco'!$B$19:$E$46,4,0)</f>
        <v>660.37</v>
      </c>
      <c r="I2422" s="196"/>
      <c r="J2422" s="202">
        <v>0</v>
      </c>
      <c r="K2422" s="202"/>
      <c r="L2422" s="203"/>
      <c r="M2422" s="204"/>
      <c r="N2422" s="199"/>
      <c r="O2422" s="201">
        <v>1</v>
      </c>
      <c r="P2422" s="199">
        <f t="shared" si="175"/>
        <v>203.46791709368574</v>
      </c>
      <c r="Q2422" s="205">
        <f t="shared" si="176"/>
        <v>1542.0643074059717</v>
      </c>
    </row>
    <row r="2423" spans="1:17" x14ac:dyDescent="0.25">
      <c r="A2423" s="207" t="s">
        <v>4754</v>
      </c>
      <c r="B2423" s="196">
        <v>31205046</v>
      </c>
      <c r="C2423" s="197" t="s">
        <v>1970</v>
      </c>
      <c r="D2423" s="196" t="s">
        <v>3670</v>
      </c>
      <c r="E2423" s="198"/>
      <c r="F2423" s="199">
        <f>IF(D2423 &lt;&gt; "",VLOOKUP(D2423,'Parâmetro - Portes e Uco'!$A$13:$E$54,3,0),"")</f>
        <v>238.38376255669928</v>
      </c>
      <c r="G2423" s="200">
        <v>1</v>
      </c>
      <c r="H2423" s="199">
        <f>VLOOKUP(G2423,'Parâmetro - Portes e Uco'!$B$19:$E$46,4,0)</f>
        <v>207.32</v>
      </c>
      <c r="I2423" s="196"/>
      <c r="J2423" s="202">
        <v>0</v>
      </c>
      <c r="K2423" s="202"/>
      <c r="L2423" s="203"/>
      <c r="M2423" s="204"/>
      <c r="N2423" s="199"/>
      <c r="O2423" s="201">
        <v>1</v>
      </c>
      <c r="P2423" s="199">
        <f t="shared" si="175"/>
        <v>71.515128767009784</v>
      </c>
      <c r="Q2423" s="205">
        <f t="shared" si="176"/>
        <v>517.21889132370904</v>
      </c>
    </row>
    <row r="2424" spans="1:17" ht="60" x14ac:dyDescent="0.25">
      <c r="A2424" s="207" t="s">
        <v>4754</v>
      </c>
      <c r="B2424" s="196">
        <v>31205054</v>
      </c>
      <c r="C2424" s="197" t="s">
        <v>1971</v>
      </c>
      <c r="D2424" s="196" t="s">
        <v>3682</v>
      </c>
      <c r="E2424" s="198"/>
      <c r="F2424" s="199">
        <f>IF(D2424 &lt;&gt; "",VLOOKUP(D2424,'Parâmetro - Portes e Uco'!$A$13:$E$54,3,0),"")</f>
        <v>802.43430995002416</v>
      </c>
      <c r="G2424" s="200">
        <v>5</v>
      </c>
      <c r="H2424" s="199">
        <f>VLOOKUP(G2424,'Parâmetro - Portes e Uco'!$B$19:$E$46,4,0)</f>
        <v>1021.47</v>
      </c>
      <c r="I2424" s="196"/>
      <c r="J2424" s="202">
        <v>0</v>
      </c>
      <c r="K2424" s="202"/>
      <c r="L2424" s="203"/>
      <c r="M2424" s="204"/>
      <c r="N2424" s="199"/>
      <c r="O2424" s="201">
        <v>1</v>
      </c>
      <c r="P2424" s="199">
        <f t="shared" si="175"/>
        <v>240.73029298500722</v>
      </c>
      <c r="Q2424" s="205">
        <f t="shared" si="176"/>
        <v>2064.6346029350311</v>
      </c>
    </row>
    <row r="2425" spans="1:17" ht="30" x14ac:dyDescent="0.25">
      <c r="A2425" s="207" t="s">
        <v>4754</v>
      </c>
      <c r="B2425" s="196">
        <v>31205070</v>
      </c>
      <c r="C2425" s="197" t="s">
        <v>1966</v>
      </c>
      <c r="D2425" s="196" t="s">
        <v>3692</v>
      </c>
      <c r="E2425" s="198"/>
      <c r="F2425" s="199">
        <f>IF(D2425 &lt;&gt; "",VLOOKUP(D2425,'Parâmetro - Portes e Uco'!$A$13:$E$54,3,0),"")</f>
        <v>866.25202794687084</v>
      </c>
      <c r="G2425" s="200"/>
      <c r="H2425" s="201"/>
      <c r="I2425" s="196"/>
      <c r="J2425" s="202">
        <v>0</v>
      </c>
      <c r="K2425" s="202"/>
      <c r="L2425" s="203"/>
      <c r="M2425" s="204"/>
      <c r="N2425" s="199"/>
      <c r="O2425" s="201">
        <v>1</v>
      </c>
      <c r="P2425" s="199">
        <f t="shared" si="175"/>
        <v>259.87560838406125</v>
      </c>
      <c r="Q2425" s="205">
        <f t="shared" si="176"/>
        <v>1126.1276363309321</v>
      </c>
    </row>
    <row r="2426" spans="1:17" x14ac:dyDescent="0.25">
      <c r="A2426" s="207" t="s">
        <v>4754</v>
      </c>
      <c r="B2426" s="224">
        <v>31205992</v>
      </c>
      <c r="C2426" s="316" t="s">
        <v>3743</v>
      </c>
      <c r="D2426" s="317"/>
      <c r="E2426" s="317"/>
      <c r="F2426" s="317"/>
      <c r="G2426" s="317"/>
      <c r="H2426" s="317"/>
      <c r="I2426" s="317"/>
      <c r="J2426" s="317"/>
      <c r="K2426" s="317"/>
      <c r="L2426" s="317"/>
      <c r="M2426" s="317"/>
      <c r="N2426" s="317"/>
      <c r="O2426" s="317"/>
      <c r="P2426" s="317"/>
      <c r="Q2426" s="318"/>
    </row>
    <row r="2427" spans="1:17" ht="15" customHeight="1" x14ac:dyDescent="0.25">
      <c r="A2427" s="206"/>
      <c r="B2427" s="307" t="s">
        <v>4250</v>
      </c>
      <c r="C2427" s="308"/>
      <c r="D2427" s="308"/>
      <c r="E2427" s="308"/>
      <c r="F2427" s="308"/>
      <c r="G2427" s="308"/>
      <c r="H2427" s="308"/>
      <c r="I2427" s="308"/>
      <c r="J2427" s="308"/>
      <c r="K2427" s="308"/>
      <c r="L2427" s="308"/>
      <c r="M2427" s="308"/>
      <c r="N2427" s="308"/>
      <c r="O2427" s="308"/>
      <c r="P2427" s="308"/>
      <c r="Q2427" s="309"/>
    </row>
    <row r="2428" spans="1:17" ht="15" customHeight="1" x14ac:dyDescent="0.25">
      <c r="A2428" s="206"/>
      <c r="B2428" s="307" t="s">
        <v>4251</v>
      </c>
      <c r="C2428" s="308"/>
      <c r="D2428" s="308"/>
      <c r="E2428" s="308"/>
      <c r="F2428" s="308"/>
      <c r="G2428" s="308"/>
      <c r="H2428" s="308"/>
      <c r="I2428" s="308"/>
      <c r="J2428" s="308"/>
      <c r="K2428" s="308"/>
      <c r="L2428" s="308"/>
      <c r="M2428" s="308"/>
      <c r="N2428" s="308"/>
      <c r="O2428" s="308"/>
      <c r="P2428" s="308"/>
      <c r="Q2428" s="309"/>
    </row>
    <row r="2429" spans="1:17" ht="15" customHeight="1" x14ac:dyDescent="0.25">
      <c r="A2429" s="206"/>
      <c r="B2429" s="307" t="s">
        <v>4252</v>
      </c>
      <c r="C2429" s="308"/>
      <c r="D2429" s="308"/>
      <c r="E2429" s="308"/>
      <c r="F2429" s="308"/>
      <c r="G2429" s="308"/>
      <c r="H2429" s="308"/>
      <c r="I2429" s="308"/>
      <c r="J2429" s="308"/>
      <c r="K2429" s="308"/>
      <c r="L2429" s="308"/>
      <c r="M2429" s="308"/>
      <c r="N2429" s="308"/>
      <c r="O2429" s="308"/>
      <c r="P2429" s="308"/>
      <c r="Q2429" s="309"/>
    </row>
    <row r="2430" spans="1:17" ht="15" customHeight="1" x14ac:dyDescent="0.25">
      <c r="A2430" s="206"/>
      <c r="B2430" s="307" t="s">
        <v>4253</v>
      </c>
      <c r="C2430" s="308"/>
      <c r="D2430" s="308"/>
      <c r="E2430" s="308"/>
      <c r="F2430" s="308"/>
      <c r="G2430" s="308"/>
      <c r="H2430" s="308"/>
      <c r="I2430" s="308"/>
      <c r="J2430" s="308"/>
      <c r="K2430" s="308"/>
      <c r="L2430" s="308"/>
      <c r="M2430" s="308"/>
      <c r="N2430" s="308"/>
      <c r="O2430" s="308"/>
      <c r="P2430" s="308"/>
      <c r="Q2430" s="309"/>
    </row>
    <row r="2431" spans="1:17" ht="15" customHeight="1" x14ac:dyDescent="0.25">
      <c r="A2431" s="206"/>
      <c r="B2431" s="307" t="s">
        <v>4254</v>
      </c>
      <c r="C2431" s="308"/>
      <c r="D2431" s="308"/>
      <c r="E2431" s="308"/>
      <c r="F2431" s="308"/>
      <c r="G2431" s="308"/>
      <c r="H2431" s="308"/>
      <c r="I2431" s="308"/>
      <c r="J2431" s="308"/>
      <c r="K2431" s="308"/>
      <c r="L2431" s="308"/>
      <c r="M2431" s="308"/>
      <c r="N2431" s="308"/>
      <c r="O2431" s="308"/>
      <c r="P2431" s="308"/>
      <c r="Q2431" s="309"/>
    </row>
    <row r="2432" spans="1:17" x14ac:dyDescent="0.25">
      <c r="A2432" s="206"/>
      <c r="B2432" s="224">
        <v>31206000</v>
      </c>
      <c r="C2432" s="316" t="s">
        <v>3881</v>
      </c>
      <c r="D2432" s="317"/>
      <c r="E2432" s="317"/>
      <c r="F2432" s="317"/>
      <c r="G2432" s="317"/>
      <c r="H2432" s="317"/>
      <c r="I2432" s="317"/>
      <c r="J2432" s="317"/>
      <c r="K2432" s="317"/>
      <c r="L2432" s="317"/>
      <c r="M2432" s="317"/>
      <c r="N2432" s="317"/>
      <c r="O2432" s="317"/>
      <c r="P2432" s="317"/>
      <c r="Q2432" s="318"/>
    </row>
    <row r="2433" spans="1:17" x14ac:dyDescent="0.25">
      <c r="A2433" s="206"/>
      <c r="B2433" s="196">
        <v>31206018</v>
      </c>
      <c r="C2433" s="197" t="s">
        <v>1972</v>
      </c>
      <c r="D2433" s="196" t="s">
        <v>3683</v>
      </c>
      <c r="E2433" s="198"/>
      <c r="F2433" s="199">
        <f>IF(D2433 &lt;&gt; "",VLOOKUP(D2433,'Parâmetro - Portes e Uco'!$A$13:$E$54,3,0),"")</f>
        <v>908.21273779689443</v>
      </c>
      <c r="G2433" s="200">
        <v>2</v>
      </c>
      <c r="H2433" s="199">
        <f>VLOOKUP(G2433,'Parâmetro - Portes e Uco'!$B$19:$E$46,4,0)</f>
        <v>303.45</v>
      </c>
      <c r="I2433" s="196"/>
      <c r="J2433" s="202">
        <v>0</v>
      </c>
      <c r="K2433" s="202"/>
      <c r="L2433" s="203"/>
      <c r="M2433" s="204"/>
      <c r="N2433" s="199"/>
      <c r="O2433" s="201">
        <v>1</v>
      </c>
      <c r="P2433" s="199">
        <f>F2433*30%</f>
        <v>272.46382133906832</v>
      </c>
      <c r="Q2433" s="205">
        <f t="shared" ref="Q2433:Q2457" si="177">F2433+H2433+K2433+N2433+P2433</f>
        <v>1484.1265591359627</v>
      </c>
    </row>
    <row r="2434" spans="1:17" x14ac:dyDescent="0.25">
      <c r="A2434" s="207" t="s">
        <v>4754</v>
      </c>
      <c r="B2434" s="196">
        <v>31206026</v>
      </c>
      <c r="C2434" s="197" t="s">
        <v>1973</v>
      </c>
      <c r="D2434" s="196" t="s">
        <v>3692</v>
      </c>
      <c r="E2434" s="198"/>
      <c r="F2434" s="199">
        <f>IF(D2434 &lt;&gt; "",VLOOKUP(D2434,'Parâmetro - Portes e Uco'!$A$13:$E$54,3,0),"")</f>
        <v>866.25202794687084</v>
      </c>
      <c r="G2434" s="200">
        <v>4</v>
      </c>
      <c r="H2434" s="199">
        <f>VLOOKUP(G2434,'Parâmetro - Portes e Uco'!$B$19:$E$46,4,0)</f>
        <v>660.37</v>
      </c>
      <c r="I2434" s="196"/>
      <c r="J2434" s="202">
        <v>0</v>
      </c>
      <c r="K2434" s="202"/>
      <c r="L2434" s="203"/>
      <c r="M2434" s="204"/>
      <c r="N2434" s="199"/>
      <c r="O2434" s="201">
        <v>1</v>
      </c>
      <c r="P2434" s="199">
        <f>F2434*30%</f>
        <v>259.87560838406125</v>
      </c>
      <c r="Q2434" s="205">
        <f t="shared" si="177"/>
        <v>1786.497636330932</v>
      </c>
    </row>
    <row r="2435" spans="1:17" x14ac:dyDescent="0.25">
      <c r="A2435" s="207" t="s">
        <v>4754</v>
      </c>
      <c r="B2435" s="196">
        <v>31206034</v>
      </c>
      <c r="C2435" s="197" t="s">
        <v>1974</v>
      </c>
      <c r="D2435" s="196" t="s">
        <v>3674</v>
      </c>
      <c r="E2435" s="198"/>
      <c r="F2435" s="199">
        <f>IF(D2435 &lt;&gt; "",VLOOKUP(D2435,'Parâmetro - Portes e Uco'!$A$13:$E$54,3,0),"")</f>
        <v>208.11615658256991</v>
      </c>
      <c r="G2435" s="200">
        <v>1</v>
      </c>
      <c r="H2435" s="199">
        <f>VLOOKUP(G2435,'Parâmetro - Portes e Uco'!$B$19:$E$46,4,0)</f>
        <v>207.32</v>
      </c>
      <c r="I2435" s="196"/>
      <c r="J2435" s="202">
        <v>0</v>
      </c>
      <c r="K2435" s="202"/>
      <c r="L2435" s="203"/>
      <c r="M2435" s="204"/>
      <c r="N2435" s="199"/>
      <c r="O2435" s="201">
        <v>0</v>
      </c>
      <c r="P2435" s="201"/>
      <c r="Q2435" s="205">
        <f t="shared" si="177"/>
        <v>415.43615658256988</v>
      </c>
    </row>
    <row r="2436" spans="1:17" ht="30" x14ac:dyDescent="0.25">
      <c r="A2436" s="207" t="s">
        <v>4754</v>
      </c>
      <c r="B2436" s="196">
        <v>31206042</v>
      </c>
      <c r="C2436" s="197" t="s">
        <v>1975</v>
      </c>
      <c r="D2436" s="196" t="s">
        <v>3683</v>
      </c>
      <c r="E2436" s="198"/>
      <c r="F2436" s="199">
        <f>IF(D2436 &lt;&gt; "",VLOOKUP(D2436,'Parâmetro - Portes e Uco'!$A$13:$E$54,3,0),"")</f>
        <v>908.21273779689443</v>
      </c>
      <c r="G2436" s="200">
        <v>3</v>
      </c>
      <c r="H2436" s="199">
        <f>VLOOKUP(G2436,'Parâmetro - Portes e Uco'!$B$19:$E$46,4,0)</f>
        <v>446.65</v>
      </c>
      <c r="I2436" s="196"/>
      <c r="J2436" s="202">
        <v>0</v>
      </c>
      <c r="K2436" s="202"/>
      <c r="L2436" s="203"/>
      <c r="M2436" s="204"/>
      <c r="N2436" s="199"/>
      <c r="O2436" s="201">
        <v>1</v>
      </c>
      <c r="P2436" s="199">
        <f>F2436*30%</f>
        <v>272.46382133906832</v>
      </c>
      <c r="Q2436" s="205">
        <f t="shared" si="177"/>
        <v>1627.3265591359627</v>
      </c>
    </row>
    <row r="2437" spans="1:17" ht="30" x14ac:dyDescent="0.25">
      <c r="A2437" s="207" t="s">
        <v>4754</v>
      </c>
      <c r="B2437" s="196">
        <v>31206050</v>
      </c>
      <c r="C2437" s="197" t="s">
        <v>1976</v>
      </c>
      <c r="D2437" s="196" t="s">
        <v>3667</v>
      </c>
      <c r="E2437" s="198"/>
      <c r="F2437" s="199">
        <f>IF(D2437 &lt;&gt; "",VLOOKUP(D2437,'Parâmetro - Portes e Uco'!$A$13:$E$54,3,0),"")</f>
        <v>100.71624984422843</v>
      </c>
      <c r="G2437" s="200">
        <v>1</v>
      </c>
      <c r="H2437" s="199">
        <f>VLOOKUP(G2437,'Parâmetro - Portes e Uco'!$B$19:$E$46,4,0)</f>
        <v>207.32</v>
      </c>
      <c r="I2437" s="196"/>
      <c r="J2437" s="202">
        <v>0</v>
      </c>
      <c r="K2437" s="202"/>
      <c r="L2437" s="203"/>
      <c r="M2437" s="204"/>
      <c r="N2437" s="199"/>
      <c r="O2437" s="201">
        <v>0</v>
      </c>
      <c r="P2437" s="201"/>
      <c r="Q2437" s="205">
        <f t="shared" si="177"/>
        <v>308.03624984422845</v>
      </c>
    </row>
    <row r="2438" spans="1:17" x14ac:dyDescent="0.25">
      <c r="A2438" s="207" t="s">
        <v>4754</v>
      </c>
      <c r="B2438" s="196">
        <v>31206069</v>
      </c>
      <c r="C2438" s="197" t="s">
        <v>1977</v>
      </c>
      <c r="D2438" s="196" t="s">
        <v>3694</v>
      </c>
      <c r="E2438" s="198"/>
      <c r="F2438" s="199">
        <f>IF(D2438 &lt;&gt; "",VLOOKUP(D2438,'Parâmetro - Portes e Uco'!$A$13:$E$54,3,0),"")</f>
        <v>1324.5505130037554</v>
      </c>
      <c r="G2438" s="200">
        <v>4</v>
      </c>
      <c r="H2438" s="199">
        <f>VLOOKUP(G2438,'Parâmetro - Portes e Uco'!$B$19:$E$46,4,0)</f>
        <v>660.37</v>
      </c>
      <c r="I2438" s="196"/>
      <c r="J2438" s="202">
        <v>0</v>
      </c>
      <c r="K2438" s="202"/>
      <c r="L2438" s="203"/>
      <c r="M2438" s="204"/>
      <c r="N2438" s="199"/>
      <c r="O2438" s="201">
        <v>1</v>
      </c>
      <c r="P2438" s="199">
        <f>F2438*30%</f>
        <v>397.36515390112663</v>
      </c>
      <c r="Q2438" s="205">
        <f t="shared" si="177"/>
        <v>2382.285666904882</v>
      </c>
    </row>
    <row r="2439" spans="1:17" ht="30" x14ac:dyDescent="0.25">
      <c r="A2439" s="207" t="s">
        <v>4754</v>
      </c>
      <c r="B2439" s="196">
        <v>31206077</v>
      </c>
      <c r="C2439" s="197" t="s">
        <v>1978</v>
      </c>
      <c r="D2439" s="196" t="s">
        <v>3693</v>
      </c>
      <c r="E2439" s="198"/>
      <c r="F2439" s="199">
        <f>IF(D2439 &lt;&gt; "",VLOOKUP(D2439,'Parâmetro - Portes e Uco'!$A$13:$E$54,3,0),"")</f>
        <v>1435.3515705876223</v>
      </c>
      <c r="G2439" s="200">
        <v>4</v>
      </c>
      <c r="H2439" s="199">
        <f>VLOOKUP(G2439,'Parâmetro - Portes e Uco'!$B$19:$E$46,4,0)</f>
        <v>660.37</v>
      </c>
      <c r="I2439" s="196"/>
      <c r="J2439" s="202">
        <v>0</v>
      </c>
      <c r="K2439" s="202"/>
      <c r="L2439" s="203"/>
      <c r="M2439" s="204"/>
      <c r="N2439" s="199"/>
      <c r="O2439" s="201">
        <v>1</v>
      </c>
      <c r="P2439" s="199">
        <f>F2439*30%</f>
        <v>430.6054711762867</v>
      </c>
      <c r="Q2439" s="205">
        <f t="shared" si="177"/>
        <v>2526.3270417639092</v>
      </c>
    </row>
    <row r="2440" spans="1:17" ht="45" x14ac:dyDescent="0.25">
      <c r="A2440" s="207" t="s">
        <v>4754</v>
      </c>
      <c r="B2440" s="196">
        <v>31206085</v>
      </c>
      <c r="C2440" s="197" t="s">
        <v>1979</v>
      </c>
      <c r="D2440" s="196" t="s">
        <v>3697</v>
      </c>
      <c r="E2440" s="198"/>
      <c r="F2440" s="199">
        <f>IF(D2440 &lt;&gt; "",VLOOKUP(D2440,'Parâmetro - Portes e Uco'!$A$13:$E$54,3,0),"")</f>
        <v>1593.1491505137235</v>
      </c>
      <c r="G2440" s="200">
        <v>4</v>
      </c>
      <c r="H2440" s="199">
        <f>VLOOKUP(G2440,'Parâmetro - Portes e Uco'!$B$19:$E$46,4,0)</f>
        <v>660.37</v>
      </c>
      <c r="I2440" s="196"/>
      <c r="J2440" s="202">
        <v>0</v>
      </c>
      <c r="K2440" s="202"/>
      <c r="L2440" s="203"/>
      <c r="M2440" s="204"/>
      <c r="N2440" s="199"/>
      <c r="O2440" s="201">
        <v>2</v>
      </c>
      <c r="P2440" s="199">
        <f>(F2440*30%)+(F2440*20%)</f>
        <v>796.57457525686175</v>
      </c>
      <c r="Q2440" s="205">
        <f t="shared" si="177"/>
        <v>3050.0937257705855</v>
      </c>
    </row>
    <row r="2441" spans="1:17" ht="30" x14ac:dyDescent="0.25">
      <c r="A2441" s="207" t="s">
        <v>4754</v>
      </c>
      <c r="B2441" s="196">
        <v>31206093</v>
      </c>
      <c r="C2441" s="197" t="s">
        <v>1980</v>
      </c>
      <c r="D2441" s="196" t="s">
        <v>3686</v>
      </c>
      <c r="E2441" s="198"/>
      <c r="F2441" s="199">
        <f>IF(D2441 &lt;&gt; "",VLOOKUP(D2441,'Parâmetro - Portes e Uco'!$A$13:$E$54,3,0),"")</f>
        <v>471.73171262118711</v>
      </c>
      <c r="G2441" s="200">
        <v>3</v>
      </c>
      <c r="H2441" s="199">
        <f>VLOOKUP(G2441,'Parâmetro - Portes e Uco'!$B$19:$E$46,4,0)</f>
        <v>446.65</v>
      </c>
      <c r="I2441" s="196"/>
      <c r="J2441" s="202">
        <v>0</v>
      </c>
      <c r="K2441" s="202"/>
      <c r="L2441" s="203"/>
      <c r="M2441" s="204"/>
      <c r="N2441" s="199"/>
      <c r="O2441" s="201">
        <v>1</v>
      </c>
      <c r="P2441" s="199">
        <f>F2441*30%</f>
        <v>141.51951378635613</v>
      </c>
      <c r="Q2441" s="205">
        <f t="shared" si="177"/>
        <v>1059.9012264075432</v>
      </c>
    </row>
    <row r="2442" spans="1:17" x14ac:dyDescent="0.25">
      <c r="A2442" s="207" t="s">
        <v>4754</v>
      </c>
      <c r="B2442" s="196">
        <v>31206107</v>
      </c>
      <c r="C2442" s="197" t="s">
        <v>1981</v>
      </c>
      <c r="D2442" s="196" t="s">
        <v>3688</v>
      </c>
      <c r="E2442" s="198"/>
      <c r="F2442" s="199">
        <f>IF(D2442 &lt;&gt; "",VLOOKUP(D2442,'Parâmetro - Portes e Uco'!$A$13:$E$54,3,0),"")</f>
        <v>1024.0627906281875</v>
      </c>
      <c r="G2442" s="200">
        <v>4</v>
      </c>
      <c r="H2442" s="199">
        <f>VLOOKUP(G2442,'Parâmetro - Portes e Uco'!$B$19:$E$46,4,0)</f>
        <v>660.37</v>
      </c>
      <c r="I2442" s="196"/>
      <c r="J2442" s="202">
        <v>0</v>
      </c>
      <c r="K2442" s="202"/>
      <c r="L2442" s="203"/>
      <c r="M2442" s="204"/>
      <c r="N2442" s="199"/>
      <c r="O2442" s="201">
        <v>1</v>
      </c>
      <c r="P2442" s="199">
        <f>F2442*30%</f>
        <v>307.21883718845623</v>
      </c>
      <c r="Q2442" s="205">
        <f t="shared" si="177"/>
        <v>1991.6516278166437</v>
      </c>
    </row>
    <row r="2443" spans="1:17" ht="30" x14ac:dyDescent="0.25">
      <c r="A2443" s="207" t="s">
        <v>4754</v>
      </c>
      <c r="B2443" s="196">
        <v>31206115</v>
      </c>
      <c r="C2443" s="197" t="s">
        <v>1982</v>
      </c>
      <c r="D2443" s="196" t="s">
        <v>3687</v>
      </c>
      <c r="E2443" s="198"/>
      <c r="F2443" s="199">
        <f>IF(D2443 &lt;&gt; "",VLOOKUP(D2443,'Parâmetro - Portes e Uco'!$A$13:$E$54,3,0),"")</f>
        <v>1119.7564107354196</v>
      </c>
      <c r="G2443" s="200">
        <v>4</v>
      </c>
      <c r="H2443" s="199">
        <f>VLOOKUP(G2443,'Parâmetro - Portes e Uco'!$B$19:$E$46,4,0)</f>
        <v>660.37</v>
      </c>
      <c r="I2443" s="196"/>
      <c r="J2443" s="202">
        <v>0</v>
      </c>
      <c r="K2443" s="202"/>
      <c r="L2443" s="203"/>
      <c r="M2443" s="204"/>
      <c r="N2443" s="199"/>
      <c r="O2443" s="201">
        <v>1</v>
      </c>
      <c r="P2443" s="199">
        <f>F2443*30%</f>
        <v>335.92692322062589</v>
      </c>
      <c r="Q2443" s="205">
        <f t="shared" si="177"/>
        <v>2116.0533339560452</v>
      </c>
    </row>
    <row r="2444" spans="1:17" ht="30" x14ac:dyDescent="0.25">
      <c r="A2444" s="207" t="s">
        <v>4754</v>
      </c>
      <c r="B2444" s="196">
        <v>31206123</v>
      </c>
      <c r="C2444" s="197" t="s">
        <v>1983</v>
      </c>
      <c r="D2444" s="196" t="s">
        <v>3693</v>
      </c>
      <c r="E2444" s="198"/>
      <c r="F2444" s="199">
        <f>IF(D2444 &lt;&gt; "",VLOOKUP(D2444,'Parâmetro - Portes e Uco'!$A$13:$E$54,3,0),"")</f>
        <v>1435.3515705876223</v>
      </c>
      <c r="G2444" s="200">
        <v>4</v>
      </c>
      <c r="H2444" s="199">
        <f>VLOOKUP(G2444,'Parâmetro - Portes e Uco'!$B$19:$E$46,4,0)</f>
        <v>660.37</v>
      </c>
      <c r="I2444" s="196"/>
      <c r="J2444" s="202">
        <v>0</v>
      </c>
      <c r="K2444" s="202"/>
      <c r="L2444" s="203"/>
      <c r="M2444" s="204"/>
      <c r="N2444" s="199"/>
      <c r="O2444" s="201">
        <v>1</v>
      </c>
      <c r="P2444" s="199">
        <f>F2444*30%</f>
        <v>430.6054711762867</v>
      </c>
      <c r="Q2444" s="205">
        <f t="shared" si="177"/>
        <v>2526.3270417639092</v>
      </c>
    </row>
    <row r="2445" spans="1:17" ht="45" x14ac:dyDescent="0.25">
      <c r="A2445" s="207" t="s">
        <v>4754</v>
      </c>
      <c r="B2445" s="196">
        <v>31206140</v>
      </c>
      <c r="C2445" s="197" t="s">
        <v>1984</v>
      </c>
      <c r="D2445" s="196" t="s">
        <v>3686</v>
      </c>
      <c r="E2445" s="198"/>
      <c r="F2445" s="199">
        <f>IF(D2445 &lt;&gt; "",VLOOKUP(D2445,'Parâmetro - Portes e Uco'!$A$13:$E$54,3,0),"")</f>
        <v>471.73171262118711</v>
      </c>
      <c r="G2445" s="200">
        <v>4</v>
      </c>
      <c r="H2445" s="199">
        <f>VLOOKUP(G2445,'Parâmetro - Portes e Uco'!$B$19:$E$46,4,0)</f>
        <v>660.37</v>
      </c>
      <c r="I2445" s="196"/>
      <c r="J2445" s="202">
        <v>0</v>
      </c>
      <c r="K2445" s="202"/>
      <c r="L2445" s="203"/>
      <c r="M2445" s="204"/>
      <c r="N2445" s="199"/>
      <c r="O2445" s="201">
        <v>1</v>
      </c>
      <c r="P2445" s="199">
        <f>F2445*30%</f>
        <v>141.51951378635613</v>
      </c>
      <c r="Q2445" s="205">
        <f t="shared" si="177"/>
        <v>1273.6212264075432</v>
      </c>
    </row>
    <row r="2446" spans="1:17" ht="30" x14ac:dyDescent="0.25">
      <c r="A2446" s="207" t="s">
        <v>4754</v>
      </c>
      <c r="B2446" s="196">
        <v>31206158</v>
      </c>
      <c r="C2446" s="197" t="s">
        <v>1985</v>
      </c>
      <c r="D2446" s="196" t="s">
        <v>3687</v>
      </c>
      <c r="E2446" s="198"/>
      <c r="F2446" s="199">
        <f>IF(D2446 &lt;&gt; "",VLOOKUP(D2446,'Parâmetro - Portes e Uco'!$A$13:$E$54,3,0),"")</f>
        <v>1119.7564107354196</v>
      </c>
      <c r="G2446" s="200">
        <v>4</v>
      </c>
      <c r="H2446" s="199">
        <f>VLOOKUP(G2446,'Parâmetro - Portes e Uco'!$B$19:$E$46,4,0)</f>
        <v>660.37</v>
      </c>
      <c r="I2446" s="196"/>
      <c r="J2446" s="202">
        <v>0</v>
      </c>
      <c r="K2446" s="202"/>
      <c r="L2446" s="203"/>
      <c r="M2446" s="204"/>
      <c r="N2446" s="199"/>
      <c r="O2446" s="201">
        <v>2</v>
      </c>
      <c r="P2446" s="199">
        <f>(F2446*30%)+(F2446*20%)</f>
        <v>559.87820536770982</v>
      </c>
      <c r="Q2446" s="205">
        <f t="shared" si="177"/>
        <v>2340.0046161031296</v>
      </c>
    </row>
    <row r="2447" spans="1:17" ht="75" x14ac:dyDescent="0.25">
      <c r="A2447" s="207" t="s">
        <v>4754</v>
      </c>
      <c r="B2447" s="196">
        <v>31206166</v>
      </c>
      <c r="C2447" s="197" t="s">
        <v>1986</v>
      </c>
      <c r="D2447" s="196" t="s">
        <v>3687</v>
      </c>
      <c r="E2447" s="198"/>
      <c r="F2447" s="199">
        <f>IF(D2447 &lt;&gt; "",VLOOKUP(D2447,'Parâmetro - Portes e Uco'!$A$13:$E$54,3,0),"")</f>
        <v>1119.7564107354196</v>
      </c>
      <c r="G2447" s="200">
        <v>6</v>
      </c>
      <c r="H2447" s="199">
        <f>VLOOKUP(G2447,'Parâmetro - Portes e Uco'!$B$19:$E$46,4,0)</f>
        <v>1425.4</v>
      </c>
      <c r="I2447" s="196"/>
      <c r="J2447" s="202">
        <v>0</v>
      </c>
      <c r="K2447" s="202"/>
      <c r="L2447" s="203"/>
      <c r="M2447" s="204"/>
      <c r="N2447" s="199"/>
      <c r="O2447" s="201">
        <v>2</v>
      </c>
      <c r="P2447" s="199">
        <f>(F2447*30%)+(F2447*20%)</f>
        <v>559.87820536770982</v>
      </c>
      <c r="Q2447" s="205">
        <f t="shared" si="177"/>
        <v>3105.0346161031293</v>
      </c>
    </row>
    <row r="2448" spans="1:17" ht="30" x14ac:dyDescent="0.25">
      <c r="A2448" s="207" t="s">
        <v>4754</v>
      </c>
      <c r="B2448" s="196">
        <v>31206174</v>
      </c>
      <c r="C2448" s="197" t="s">
        <v>1987</v>
      </c>
      <c r="D2448" s="196" t="s">
        <v>3674</v>
      </c>
      <c r="E2448" s="198"/>
      <c r="F2448" s="199">
        <f>IF(D2448 &lt;&gt; "",VLOOKUP(D2448,'Parâmetro - Portes e Uco'!$A$13:$E$54,3,0),"")</f>
        <v>208.11615658256991</v>
      </c>
      <c r="G2448" s="200">
        <v>2</v>
      </c>
      <c r="H2448" s="199">
        <f>VLOOKUP(G2448,'Parâmetro - Portes e Uco'!$B$19:$E$46,4,0)</f>
        <v>303.45</v>
      </c>
      <c r="I2448" s="196"/>
      <c r="J2448" s="202">
        <v>0</v>
      </c>
      <c r="K2448" s="202"/>
      <c r="L2448" s="203"/>
      <c r="M2448" s="204"/>
      <c r="N2448" s="199"/>
      <c r="O2448" s="201">
        <v>0</v>
      </c>
      <c r="P2448" s="201"/>
      <c r="Q2448" s="205">
        <f t="shared" si="177"/>
        <v>511.56615658256987</v>
      </c>
    </row>
    <row r="2449" spans="1:17" x14ac:dyDescent="0.25">
      <c r="A2449" s="207" t="s">
        <v>4754</v>
      </c>
      <c r="B2449" s="196">
        <v>31206182</v>
      </c>
      <c r="C2449" s="197" t="s">
        <v>1988</v>
      </c>
      <c r="D2449" s="196" t="s">
        <v>3687</v>
      </c>
      <c r="E2449" s="198"/>
      <c r="F2449" s="199">
        <f>IF(D2449 &lt;&gt; "",VLOOKUP(D2449,'Parâmetro - Portes e Uco'!$A$13:$E$54,3,0),"")</f>
        <v>1119.7564107354196</v>
      </c>
      <c r="G2449" s="200">
        <v>4</v>
      </c>
      <c r="H2449" s="199">
        <f>VLOOKUP(G2449,'Parâmetro - Portes e Uco'!$B$19:$E$46,4,0)</f>
        <v>660.37</v>
      </c>
      <c r="I2449" s="196"/>
      <c r="J2449" s="202">
        <v>0</v>
      </c>
      <c r="K2449" s="202"/>
      <c r="L2449" s="203"/>
      <c r="M2449" s="204"/>
      <c r="N2449" s="199"/>
      <c r="O2449" s="201">
        <v>1</v>
      </c>
      <c r="P2449" s="199">
        <f>F2449*30%</f>
        <v>335.92692322062589</v>
      </c>
      <c r="Q2449" s="205">
        <f t="shared" si="177"/>
        <v>2116.0533339560452</v>
      </c>
    </row>
    <row r="2450" spans="1:17" ht="30" x14ac:dyDescent="0.25">
      <c r="A2450" s="207" t="s">
        <v>4754</v>
      </c>
      <c r="B2450" s="196">
        <v>31206190</v>
      </c>
      <c r="C2450" s="197" t="s">
        <v>1989</v>
      </c>
      <c r="D2450" s="196" t="s">
        <v>3683</v>
      </c>
      <c r="E2450" s="198"/>
      <c r="F2450" s="199">
        <f>IF(D2450 &lt;&gt; "",VLOOKUP(D2450,'Parâmetro - Portes e Uco'!$A$13:$E$54,3,0),"")</f>
        <v>908.21273779689443</v>
      </c>
      <c r="G2450" s="200">
        <v>5</v>
      </c>
      <c r="H2450" s="199">
        <f>VLOOKUP(G2450,'Parâmetro - Portes e Uco'!$B$19:$E$46,4,0)</f>
        <v>1021.47</v>
      </c>
      <c r="I2450" s="196"/>
      <c r="J2450" s="202">
        <v>0</v>
      </c>
      <c r="K2450" s="202"/>
      <c r="L2450" s="203"/>
      <c r="M2450" s="204"/>
      <c r="N2450" s="199"/>
      <c r="O2450" s="201">
        <v>2</v>
      </c>
      <c r="P2450" s="199">
        <f>(F2450*30%)+(F2450*20%)</f>
        <v>454.10636889844722</v>
      </c>
      <c r="Q2450" s="205">
        <f t="shared" si="177"/>
        <v>2383.7891066953416</v>
      </c>
    </row>
    <row r="2451" spans="1:17" ht="30" x14ac:dyDescent="0.25">
      <c r="A2451" s="207" t="s">
        <v>4754</v>
      </c>
      <c r="B2451" s="196">
        <v>31206204</v>
      </c>
      <c r="C2451" s="197" t="s">
        <v>1990</v>
      </c>
      <c r="D2451" s="196" t="s">
        <v>3692</v>
      </c>
      <c r="E2451" s="198"/>
      <c r="F2451" s="199">
        <f>IF(D2451 &lt;&gt; "",VLOOKUP(D2451,'Parâmetro - Portes e Uco'!$A$13:$E$54,3,0),"")</f>
        <v>866.25202794687084</v>
      </c>
      <c r="G2451" s="200">
        <v>4</v>
      </c>
      <c r="H2451" s="199">
        <f>VLOOKUP(G2451,'Parâmetro - Portes e Uco'!$B$19:$E$46,4,0)</f>
        <v>660.37</v>
      </c>
      <c r="I2451" s="196"/>
      <c r="J2451" s="202">
        <v>0</v>
      </c>
      <c r="K2451" s="202"/>
      <c r="L2451" s="203"/>
      <c r="M2451" s="204"/>
      <c r="N2451" s="199"/>
      <c r="O2451" s="201">
        <v>1</v>
      </c>
      <c r="P2451" s="199">
        <f>F2451*30%</f>
        <v>259.87560838406125</v>
      </c>
      <c r="Q2451" s="205">
        <f t="shared" si="177"/>
        <v>1786.497636330932</v>
      </c>
    </row>
    <row r="2452" spans="1:17" ht="30" x14ac:dyDescent="0.25">
      <c r="A2452" s="207" t="s">
        <v>4754</v>
      </c>
      <c r="B2452" s="196">
        <v>31206212</v>
      </c>
      <c r="C2452" s="197" t="s">
        <v>1991</v>
      </c>
      <c r="D2452" s="196" t="s">
        <v>3674</v>
      </c>
      <c r="E2452" s="198"/>
      <c r="F2452" s="199">
        <f>IF(D2452 &lt;&gt; "",VLOOKUP(D2452,'Parâmetro - Portes e Uco'!$A$13:$E$54,3,0),"")</f>
        <v>208.11615658256991</v>
      </c>
      <c r="G2452" s="200">
        <v>1</v>
      </c>
      <c r="H2452" s="199">
        <f>VLOOKUP(G2452,'Parâmetro - Portes e Uco'!$B$19:$E$46,4,0)</f>
        <v>207.32</v>
      </c>
      <c r="I2452" s="196"/>
      <c r="J2452" s="202">
        <v>0</v>
      </c>
      <c r="K2452" s="202"/>
      <c r="L2452" s="203"/>
      <c r="M2452" s="204"/>
      <c r="N2452" s="199"/>
      <c r="O2452" s="201">
        <v>1</v>
      </c>
      <c r="P2452" s="199">
        <f>F2452*30%</f>
        <v>62.43484697477097</v>
      </c>
      <c r="Q2452" s="205">
        <f t="shared" si="177"/>
        <v>477.87100355734083</v>
      </c>
    </row>
    <row r="2453" spans="1:17" x14ac:dyDescent="0.25">
      <c r="A2453" s="207" t="s">
        <v>4754</v>
      </c>
      <c r="B2453" s="196">
        <v>31206220</v>
      </c>
      <c r="C2453" s="197" t="s">
        <v>1992</v>
      </c>
      <c r="D2453" s="196" t="s">
        <v>3672</v>
      </c>
      <c r="E2453" s="198"/>
      <c r="F2453" s="199">
        <f>IF(D2453 &lt;&gt; "",VLOOKUP(D2453,'Parâmetro - Portes e Uco'!$A$13:$E$54,3,0),"")</f>
        <v>350.87221280811309</v>
      </c>
      <c r="G2453" s="200">
        <v>2</v>
      </c>
      <c r="H2453" s="199">
        <f>VLOOKUP(G2453,'Parâmetro - Portes e Uco'!$B$19:$E$46,4,0)</f>
        <v>303.45</v>
      </c>
      <c r="I2453" s="196"/>
      <c r="J2453" s="202">
        <v>0</v>
      </c>
      <c r="K2453" s="202"/>
      <c r="L2453" s="203"/>
      <c r="M2453" s="204"/>
      <c r="N2453" s="199"/>
      <c r="O2453" s="201">
        <v>1</v>
      </c>
      <c r="P2453" s="199">
        <f>F2453*30%</f>
        <v>105.26166384243392</v>
      </c>
      <c r="Q2453" s="205">
        <f t="shared" si="177"/>
        <v>759.58387665054704</v>
      </c>
    </row>
    <row r="2454" spans="1:17" ht="30" x14ac:dyDescent="0.25">
      <c r="A2454" s="207" t="s">
        <v>4754</v>
      </c>
      <c r="B2454" s="196">
        <v>31206239</v>
      </c>
      <c r="C2454" s="197" t="s">
        <v>1993</v>
      </c>
      <c r="D2454" s="196" t="s">
        <v>3692</v>
      </c>
      <c r="E2454" s="198"/>
      <c r="F2454" s="199">
        <f>IF(D2454 &lt;&gt; "",VLOOKUP(D2454,'Parâmetro - Portes e Uco'!$A$13:$E$54,3,0),"")</f>
        <v>866.25202794687084</v>
      </c>
      <c r="G2454" s="200">
        <v>3</v>
      </c>
      <c r="H2454" s="199">
        <f>VLOOKUP(G2454,'Parâmetro - Portes e Uco'!$B$19:$E$46,4,0)</f>
        <v>446.65</v>
      </c>
      <c r="I2454" s="196"/>
      <c r="J2454" s="202">
        <v>0</v>
      </c>
      <c r="K2454" s="202"/>
      <c r="L2454" s="203"/>
      <c r="M2454" s="204"/>
      <c r="N2454" s="199"/>
      <c r="O2454" s="201">
        <v>1</v>
      </c>
      <c r="P2454" s="199">
        <f>F2454*30%</f>
        <v>259.87560838406125</v>
      </c>
      <c r="Q2454" s="205">
        <f t="shared" si="177"/>
        <v>1572.7776363309322</v>
      </c>
    </row>
    <row r="2455" spans="1:17" ht="45" x14ac:dyDescent="0.25">
      <c r="A2455" s="207" t="s">
        <v>4754</v>
      </c>
      <c r="B2455" s="196">
        <v>31206247</v>
      </c>
      <c r="C2455" s="197" t="s">
        <v>1994</v>
      </c>
      <c r="D2455" s="196" t="s">
        <v>3683</v>
      </c>
      <c r="E2455" s="198"/>
      <c r="F2455" s="199">
        <f>IF(D2455 &lt;&gt; "",VLOOKUP(D2455,'Parâmetro - Portes e Uco'!$A$13:$E$54,3,0),"")</f>
        <v>908.21273779689443</v>
      </c>
      <c r="G2455" s="200">
        <v>5</v>
      </c>
      <c r="H2455" s="199">
        <f>VLOOKUP(G2455,'Parâmetro - Portes e Uco'!$B$19:$E$46,4,0)</f>
        <v>1021.47</v>
      </c>
      <c r="I2455" s="196"/>
      <c r="J2455" s="202">
        <v>0</v>
      </c>
      <c r="K2455" s="202"/>
      <c r="L2455" s="203"/>
      <c r="M2455" s="204"/>
      <c r="N2455" s="199"/>
      <c r="O2455" s="201">
        <v>1</v>
      </c>
      <c r="P2455" s="199">
        <f>F2455*30%</f>
        <v>272.46382133906832</v>
      </c>
      <c r="Q2455" s="205">
        <f t="shared" si="177"/>
        <v>2202.1465591359629</v>
      </c>
    </row>
    <row r="2456" spans="1:17" x14ac:dyDescent="0.25">
      <c r="A2456" s="207" t="s">
        <v>4754</v>
      </c>
      <c r="B2456" s="196">
        <v>31206255</v>
      </c>
      <c r="C2456" s="197" t="s">
        <v>1995</v>
      </c>
      <c r="D2456" s="196" t="s">
        <v>3681</v>
      </c>
      <c r="E2456" s="198"/>
      <c r="F2456" s="199">
        <f>IF(D2456 &lt;&gt; "",VLOOKUP(D2456,'Parâmetro - Portes e Uco'!$A$13:$E$54,3,0),"")</f>
        <v>4119.7032840406137</v>
      </c>
      <c r="G2456" s="200">
        <v>6</v>
      </c>
      <c r="H2456" s="199">
        <f>VLOOKUP(G2456,'Parâmetro - Portes e Uco'!$B$19:$E$46,4,0)</f>
        <v>1425.4</v>
      </c>
      <c r="I2456" s="196"/>
      <c r="J2456" s="202">
        <v>0</v>
      </c>
      <c r="K2456" s="202"/>
      <c r="L2456" s="203"/>
      <c r="M2456" s="204"/>
      <c r="N2456" s="199"/>
      <c r="O2456" s="201">
        <v>2</v>
      </c>
      <c r="P2456" s="199">
        <f>(F2456*30%)+(F2456*20%)</f>
        <v>2059.8516420203068</v>
      </c>
      <c r="Q2456" s="205">
        <f t="shared" si="177"/>
        <v>7604.9549260609201</v>
      </c>
    </row>
    <row r="2457" spans="1:17" ht="30" x14ac:dyDescent="0.25">
      <c r="A2457" s="207" t="s">
        <v>4754</v>
      </c>
      <c r="B2457" s="196">
        <v>31206263</v>
      </c>
      <c r="C2457" s="197" t="s">
        <v>1996</v>
      </c>
      <c r="D2457" s="196" t="s">
        <v>3693</v>
      </c>
      <c r="E2457" s="198"/>
      <c r="F2457" s="199">
        <f>IF(D2457 &lt;&gt; "",VLOOKUP(D2457,'Parâmetro - Portes e Uco'!$A$13:$E$54,3,0),"")</f>
        <v>1435.3515705876223</v>
      </c>
      <c r="G2457" s="200">
        <v>6</v>
      </c>
      <c r="H2457" s="199">
        <f>VLOOKUP(G2457,'Parâmetro - Portes e Uco'!$B$19:$E$46,4,0)</f>
        <v>1425.4</v>
      </c>
      <c r="I2457" s="196"/>
      <c r="J2457" s="202">
        <v>0</v>
      </c>
      <c r="K2457" s="202"/>
      <c r="L2457" s="203"/>
      <c r="M2457" s="204"/>
      <c r="N2457" s="199"/>
      <c r="O2457" s="201">
        <v>2</v>
      </c>
      <c r="P2457" s="199">
        <f>(F2457*30%)+(F2457*20%)</f>
        <v>717.67578529381115</v>
      </c>
      <c r="Q2457" s="205">
        <f t="shared" si="177"/>
        <v>3578.4273558814334</v>
      </c>
    </row>
    <row r="2458" spans="1:17" x14ac:dyDescent="0.25">
      <c r="A2458" s="207" t="s">
        <v>4754</v>
      </c>
      <c r="B2458" s="224">
        <v>31299008</v>
      </c>
      <c r="C2458" s="316" t="s">
        <v>3747</v>
      </c>
      <c r="D2458" s="317"/>
      <c r="E2458" s="317"/>
      <c r="F2458" s="317"/>
      <c r="G2458" s="317"/>
      <c r="H2458" s="317"/>
      <c r="I2458" s="317"/>
      <c r="J2458" s="317"/>
      <c r="K2458" s="317"/>
      <c r="L2458" s="317"/>
      <c r="M2458" s="317"/>
      <c r="N2458" s="317"/>
      <c r="O2458" s="317"/>
      <c r="P2458" s="317"/>
      <c r="Q2458" s="318"/>
    </row>
    <row r="2459" spans="1:17" ht="15" customHeight="1" x14ac:dyDescent="0.25">
      <c r="A2459" s="206"/>
      <c r="B2459" s="307" t="s">
        <v>4247</v>
      </c>
      <c r="C2459" s="308"/>
      <c r="D2459" s="308"/>
      <c r="E2459" s="308"/>
      <c r="F2459" s="308"/>
      <c r="G2459" s="308"/>
      <c r="H2459" s="308"/>
      <c r="I2459" s="308"/>
      <c r="J2459" s="308"/>
      <c r="K2459" s="308"/>
      <c r="L2459" s="308"/>
      <c r="M2459" s="308"/>
      <c r="N2459" s="308"/>
      <c r="O2459" s="308"/>
      <c r="P2459" s="308"/>
      <c r="Q2459" s="309"/>
    </row>
    <row r="2460" spans="1:17" x14ac:dyDescent="0.25">
      <c r="A2460" s="206"/>
      <c r="B2460" s="224">
        <v>31301002</v>
      </c>
      <c r="C2460" s="316" t="s">
        <v>3882</v>
      </c>
      <c r="D2460" s="317"/>
      <c r="E2460" s="317"/>
      <c r="F2460" s="317"/>
      <c r="G2460" s="317"/>
      <c r="H2460" s="317"/>
      <c r="I2460" s="317"/>
      <c r="J2460" s="317"/>
      <c r="K2460" s="317"/>
      <c r="L2460" s="317"/>
      <c r="M2460" s="317"/>
      <c r="N2460" s="317"/>
      <c r="O2460" s="317"/>
      <c r="P2460" s="317"/>
      <c r="Q2460" s="318"/>
    </row>
    <row r="2461" spans="1:17" ht="30" x14ac:dyDescent="0.25">
      <c r="A2461" s="206"/>
      <c r="B2461" s="196">
        <v>31301010</v>
      </c>
      <c r="C2461" s="197" t="s">
        <v>1997</v>
      </c>
      <c r="D2461" s="196" t="s">
        <v>3680</v>
      </c>
      <c r="E2461" s="198"/>
      <c r="F2461" s="199">
        <f>IF(D2461 &lt;&gt; "",VLOOKUP(D2461,'Parâmetro - Portes e Uco'!$A$13:$E$54,3,0),"")</f>
        <v>310.58571287042162</v>
      </c>
      <c r="G2461" s="200">
        <v>1</v>
      </c>
      <c r="H2461" s="199">
        <f>VLOOKUP(G2461,'Parâmetro - Portes e Uco'!$B$19:$E$46,4,0)</f>
        <v>207.32</v>
      </c>
      <c r="I2461" s="196"/>
      <c r="J2461" s="202">
        <v>0</v>
      </c>
      <c r="K2461" s="202"/>
      <c r="L2461" s="203"/>
      <c r="M2461" s="204"/>
      <c r="N2461" s="199"/>
      <c r="O2461" s="201">
        <v>1</v>
      </c>
      <c r="P2461" s="199">
        <f>F2461*30%</f>
        <v>93.175713861126482</v>
      </c>
      <c r="Q2461" s="205">
        <f t="shared" ref="Q2461:Q2473" si="178">F2461+H2461+K2461+N2461+P2461</f>
        <v>611.08142673154816</v>
      </c>
    </row>
    <row r="2462" spans="1:17" x14ac:dyDescent="0.25">
      <c r="A2462" s="207" t="s">
        <v>4754</v>
      </c>
      <c r="B2462" s="196">
        <v>31301029</v>
      </c>
      <c r="C2462" s="197" t="s">
        <v>1998</v>
      </c>
      <c r="D2462" s="196" t="s">
        <v>3667</v>
      </c>
      <c r="E2462" s="198"/>
      <c r="F2462" s="199">
        <f>IF(D2462 &lt;&gt; "",VLOOKUP(D2462,'Parâmetro - Portes e Uco'!$A$13:$E$54,3,0),"")</f>
        <v>100.71624984422843</v>
      </c>
      <c r="G2462" s="200">
        <v>1</v>
      </c>
      <c r="H2462" s="199">
        <f>VLOOKUP(G2462,'Parâmetro - Portes e Uco'!$B$19:$E$46,4,0)</f>
        <v>207.32</v>
      </c>
      <c r="I2462" s="196"/>
      <c r="J2462" s="202">
        <v>0</v>
      </c>
      <c r="K2462" s="202"/>
      <c r="L2462" s="203"/>
      <c r="M2462" s="204"/>
      <c r="N2462" s="199"/>
      <c r="O2462" s="201">
        <v>0</v>
      </c>
      <c r="P2462" s="201"/>
      <c r="Q2462" s="205">
        <f t="shared" si="178"/>
        <v>308.03624984422845</v>
      </c>
    </row>
    <row r="2463" spans="1:17" ht="75" x14ac:dyDescent="0.25">
      <c r="A2463" s="207" t="s">
        <v>4754</v>
      </c>
      <c r="B2463" s="196">
        <v>31301037</v>
      </c>
      <c r="C2463" s="197" t="s">
        <v>1999</v>
      </c>
      <c r="D2463" s="196" t="s">
        <v>3667</v>
      </c>
      <c r="E2463" s="198"/>
      <c r="F2463" s="199">
        <f>IF(D2463 &lt;&gt; "",VLOOKUP(D2463,'Parâmetro - Portes e Uco'!$A$13:$E$54,3,0),"")</f>
        <v>100.71624984422843</v>
      </c>
      <c r="G2463" s="200"/>
      <c r="H2463" s="201"/>
      <c r="I2463" s="196"/>
      <c r="J2463" s="202">
        <v>0</v>
      </c>
      <c r="K2463" s="202"/>
      <c r="L2463" s="203"/>
      <c r="M2463" s="204"/>
      <c r="N2463" s="199"/>
      <c r="O2463" s="201">
        <v>0</v>
      </c>
      <c r="P2463" s="201"/>
      <c r="Q2463" s="205">
        <f t="shared" si="178"/>
        <v>100.71624984422843</v>
      </c>
    </row>
    <row r="2464" spans="1:17" ht="30" x14ac:dyDescent="0.25">
      <c r="A2464" s="207" t="s">
        <v>4754</v>
      </c>
      <c r="B2464" s="196">
        <v>31301045</v>
      </c>
      <c r="C2464" s="197" t="s">
        <v>2000</v>
      </c>
      <c r="D2464" s="196" t="s">
        <v>3686</v>
      </c>
      <c r="E2464" s="198"/>
      <c r="F2464" s="199">
        <f>IF(D2464 &lt;&gt; "",VLOOKUP(D2464,'Parâmetro - Portes e Uco'!$A$13:$E$54,3,0),"")</f>
        <v>471.73171262118711</v>
      </c>
      <c r="G2464" s="200">
        <v>1</v>
      </c>
      <c r="H2464" s="199">
        <f>VLOOKUP(G2464,'Parâmetro - Portes e Uco'!$B$19:$E$46,4,0)</f>
        <v>207.32</v>
      </c>
      <c r="I2464" s="196"/>
      <c r="J2464" s="202">
        <v>0</v>
      </c>
      <c r="K2464" s="202"/>
      <c r="L2464" s="203"/>
      <c r="M2464" s="204"/>
      <c r="N2464" s="199"/>
      <c r="O2464" s="201">
        <v>1</v>
      </c>
      <c r="P2464" s="199">
        <f>F2464*30%</f>
        <v>141.51951378635613</v>
      </c>
      <c r="Q2464" s="205">
        <f t="shared" si="178"/>
        <v>820.57122640754324</v>
      </c>
    </row>
    <row r="2465" spans="1:17" x14ac:dyDescent="0.25">
      <c r="A2465" s="207" t="s">
        <v>4754</v>
      </c>
      <c r="B2465" s="196">
        <v>31301053</v>
      </c>
      <c r="C2465" s="197" t="s">
        <v>2001</v>
      </c>
      <c r="D2465" s="196" t="s">
        <v>3696</v>
      </c>
      <c r="E2465" s="198"/>
      <c r="F2465" s="199">
        <f>IF(D2465 &lt;&gt; "",VLOOKUP(D2465,'Parâmetro - Portes e Uco'!$A$13:$E$54,3,0),"")</f>
        <v>518.75460047385241</v>
      </c>
      <c r="G2465" s="200">
        <v>4</v>
      </c>
      <c r="H2465" s="199">
        <f>VLOOKUP(G2465,'Parâmetro - Portes e Uco'!$B$19:$E$46,4,0)</f>
        <v>660.37</v>
      </c>
      <c r="I2465" s="196"/>
      <c r="J2465" s="202">
        <v>0</v>
      </c>
      <c r="K2465" s="202"/>
      <c r="L2465" s="203"/>
      <c r="M2465" s="204"/>
      <c r="N2465" s="199"/>
      <c r="O2465" s="201">
        <v>1</v>
      </c>
      <c r="P2465" s="199">
        <f>F2465*30%</f>
        <v>155.62638014215571</v>
      </c>
      <c r="Q2465" s="205">
        <f t="shared" si="178"/>
        <v>1334.7509806160081</v>
      </c>
    </row>
    <row r="2466" spans="1:17" ht="45" x14ac:dyDescent="0.25">
      <c r="A2466" s="207" t="s">
        <v>4754</v>
      </c>
      <c r="B2466" s="196">
        <v>31301061</v>
      </c>
      <c r="C2466" s="197" t="s">
        <v>2002</v>
      </c>
      <c r="D2466" s="196" t="s">
        <v>3688</v>
      </c>
      <c r="E2466" s="198"/>
      <c r="F2466" s="199">
        <f>IF(D2466 &lt;&gt; "",VLOOKUP(D2466,'Parâmetro - Portes e Uco'!$A$13:$E$54,3,0),"")</f>
        <v>1024.0627906281875</v>
      </c>
      <c r="G2466" s="200">
        <v>4</v>
      </c>
      <c r="H2466" s="199">
        <f>VLOOKUP(G2466,'Parâmetro - Portes e Uco'!$B$19:$E$46,4,0)</f>
        <v>660.37</v>
      </c>
      <c r="I2466" s="196"/>
      <c r="J2466" s="202">
        <v>0</v>
      </c>
      <c r="K2466" s="202"/>
      <c r="L2466" s="203"/>
      <c r="M2466" s="204"/>
      <c r="N2466" s="199"/>
      <c r="O2466" s="201">
        <v>2</v>
      </c>
      <c r="P2466" s="199">
        <f>(F2466*30%)+(F2466*20%)</f>
        <v>512.03139531409374</v>
      </c>
      <c r="Q2466" s="205">
        <f t="shared" si="178"/>
        <v>2196.4641859422809</v>
      </c>
    </row>
    <row r="2467" spans="1:17" ht="30" x14ac:dyDescent="0.25">
      <c r="A2467" s="207" t="s">
        <v>4754</v>
      </c>
      <c r="B2467" s="196">
        <v>31301070</v>
      </c>
      <c r="C2467" s="197" t="s">
        <v>2003</v>
      </c>
      <c r="D2467" s="196" t="s">
        <v>3674</v>
      </c>
      <c r="E2467" s="198"/>
      <c r="F2467" s="199">
        <f>IF(D2467 &lt;&gt; "",VLOOKUP(D2467,'Parâmetro - Portes e Uco'!$A$13:$E$54,3,0),"")</f>
        <v>208.11615658256991</v>
      </c>
      <c r="G2467" s="200">
        <v>1</v>
      </c>
      <c r="H2467" s="199">
        <f>VLOOKUP(G2467,'Parâmetro - Portes e Uco'!$B$19:$E$46,4,0)</f>
        <v>207.32</v>
      </c>
      <c r="I2467" s="196"/>
      <c r="J2467" s="202">
        <v>0</v>
      </c>
      <c r="K2467" s="202"/>
      <c r="L2467" s="203"/>
      <c r="M2467" s="204"/>
      <c r="N2467" s="199"/>
      <c r="O2467" s="201">
        <v>1</v>
      </c>
      <c r="P2467" s="199">
        <f>F2467*30%</f>
        <v>62.43484697477097</v>
      </c>
      <c r="Q2467" s="205">
        <f t="shared" si="178"/>
        <v>477.87100355734083</v>
      </c>
    </row>
    <row r="2468" spans="1:17" ht="45" x14ac:dyDescent="0.25">
      <c r="A2468" s="207" t="s">
        <v>4754</v>
      </c>
      <c r="B2468" s="196">
        <v>31301088</v>
      </c>
      <c r="C2468" s="197" t="s">
        <v>2004</v>
      </c>
      <c r="D2468" s="196" t="s">
        <v>3678</v>
      </c>
      <c r="E2468" s="198"/>
      <c r="F2468" s="199">
        <f>IF(D2468 &lt;&gt; "",VLOOKUP(D2468,'Parâmetro - Portes e Uco'!$A$13:$E$54,3,0),"")</f>
        <v>119.19847265595725</v>
      </c>
      <c r="G2468" s="200">
        <v>3</v>
      </c>
      <c r="H2468" s="199">
        <f>VLOOKUP(G2468,'Parâmetro - Portes e Uco'!$B$19:$E$46,4,0)</f>
        <v>446.65</v>
      </c>
      <c r="I2468" s="196"/>
      <c r="J2468" s="202">
        <v>0</v>
      </c>
      <c r="K2468" s="202"/>
      <c r="L2468" s="203"/>
      <c r="M2468" s="204"/>
      <c r="N2468" s="199"/>
      <c r="O2468" s="201">
        <v>0</v>
      </c>
      <c r="P2468" s="201"/>
      <c r="Q2468" s="205">
        <f t="shared" si="178"/>
        <v>565.84847265595727</v>
      </c>
    </row>
    <row r="2469" spans="1:17" ht="45" x14ac:dyDescent="0.25">
      <c r="A2469" s="207" t="s">
        <v>4754</v>
      </c>
      <c r="B2469" s="196">
        <v>31301096</v>
      </c>
      <c r="C2469" s="197" t="s">
        <v>2005</v>
      </c>
      <c r="D2469" s="196" t="s">
        <v>3672</v>
      </c>
      <c r="E2469" s="198"/>
      <c r="F2469" s="199">
        <f>IF(D2469 &lt;&gt; "",VLOOKUP(D2469,'Parâmetro - Portes e Uco'!$A$13:$E$54,3,0),"")</f>
        <v>350.87221280811309</v>
      </c>
      <c r="G2469" s="200">
        <v>1</v>
      </c>
      <c r="H2469" s="199">
        <f>VLOOKUP(G2469,'Parâmetro - Portes e Uco'!$B$19:$E$46,4,0)</f>
        <v>207.32</v>
      </c>
      <c r="I2469" s="196"/>
      <c r="J2469" s="202">
        <v>0</v>
      </c>
      <c r="K2469" s="202"/>
      <c r="L2469" s="203"/>
      <c r="M2469" s="204"/>
      <c r="N2469" s="199"/>
      <c r="O2469" s="201">
        <v>1</v>
      </c>
      <c r="P2469" s="199">
        <f>F2469*30%</f>
        <v>105.26166384243392</v>
      </c>
      <c r="Q2469" s="205">
        <f t="shared" si="178"/>
        <v>663.45387665054693</v>
      </c>
    </row>
    <row r="2470" spans="1:17" ht="45" x14ac:dyDescent="0.25">
      <c r="A2470" s="207" t="s">
        <v>4754</v>
      </c>
      <c r="B2470" s="196">
        <v>31301100</v>
      </c>
      <c r="C2470" s="197" t="s">
        <v>2006</v>
      </c>
      <c r="D2470" s="196" t="s">
        <v>3667</v>
      </c>
      <c r="E2470" s="198"/>
      <c r="F2470" s="199">
        <f>IF(D2470 &lt;&gt; "",VLOOKUP(D2470,'Parâmetro - Portes e Uco'!$A$13:$E$54,3,0),"")</f>
        <v>100.71624984422843</v>
      </c>
      <c r="G2470" s="200">
        <v>1</v>
      </c>
      <c r="H2470" s="199">
        <f>VLOOKUP(G2470,'Parâmetro - Portes e Uco'!$B$19:$E$46,4,0)</f>
        <v>207.32</v>
      </c>
      <c r="I2470" s="196"/>
      <c r="J2470" s="202">
        <v>0</v>
      </c>
      <c r="K2470" s="202"/>
      <c r="L2470" s="203"/>
      <c r="M2470" s="204"/>
      <c r="N2470" s="199"/>
      <c r="O2470" s="201">
        <v>0</v>
      </c>
      <c r="P2470" s="201"/>
      <c r="Q2470" s="205">
        <f t="shared" si="178"/>
        <v>308.03624984422845</v>
      </c>
    </row>
    <row r="2471" spans="1:17" ht="30" x14ac:dyDescent="0.25">
      <c r="A2471" s="207" t="s">
        <v>4754</v>
      </c>
      <c r="B2471" s="196">
        <v>31301118</v>
      </c>
      <c r="C2471" s="197" t="s">
        <v>2007</v>
      </c>
      <c r="D2471" s="196" t="s">
        <v>3670</v>
      </c>
      <c r="E2471" s="198"/>
      <c r="F2471" s="199">
        <f>IF(D2471 &lt;&gt; "",VLOOKUP(D2471,'Parâmetro - Portes e Uco'!$A$13:$E$54,3,0),"")</f>
        <v>238.38376255669928</v>
      </c>
      <c r="G2471" s="200">
        <v>1</v>
      </c>
      <c r="H2471" s="199">
        <f>VLOOKUP(G2471,'Parâmetro - Portes e Uco'!$B$19:$E$46,4,0)</f>
        <v>207.32</v>
      </c>
      <c r="I2471" s="196"/>
      <c r="J2471" s="202">
        <v>0</v>
      </c>
      <c r="K2471" s="202"/>
      <c r="L2471" s="203"/>
      <c r="M2471" s="204"/>
      <c r="N2471" s="199"/>
      <c r="O2471" s="201">
        <v>1</v>
      </c>
      <c r="P2471" s="199">
        <f>F2471*30%</f>
        <v>71.515128767009784</v>
      </c>
      <c r="Q2471" s="205">
        <f t="shared" si="178"/>
        <v>517.21889132370904</v>
      </c>
    </row>
    <row r="2472" spans="1:17" ht="45" x14ac:dyDescent="0.25">
      <c r="A2472" s="207" t="s">
        <v>4754</v>
      </c>
      <c r="B2472" s="196">
        <v>31301126</v>
      </c>
      <c r="C2472" s="197" t="s">
        <v>2008</v>
      </c>
      <c r="D2472" s="196" t="s">
        <v>3701</v>
      </c>
      <c r="E2472" s="198"/>
      <c r="F2472" s="199">
        <f>IF(D2472 &lt;&gt; "",VLOOKUP(D2472,'Parâmetro - Portes e Uco'!$A$13:$E$54,3,0),"")</f>
        <v>1848.3277432146042</v>
      </c>
      <c r="G2472" s="200">
        <v>5</v>
      </c>
      <c r="H2472" s="199">
        <f>VLOOKUP(G2472,'Parâmetro - Portes e Uco'!$B$19:$E$46,4,0)</f>
        <v>1021.47</v>
      </c>
      <c r="I2472" s="196"/>
      <c r="J2472" s="202">
        <v>0</v>
      </c>
      <c r="K2472" s="202"/>
      <c r="L2472" s="203"/>
      <c r="M2472" s="204"/>
      <c r="N2472" s="199"/>
      <c r="O2472" s="201">
        <v>2</v>
      </c>
      <c r="P2472" s="199">
        <f>(F2472*30%)+(F2472*20%)</f>
        <v>924.1638716073021</v>
      </c>
      <c r="Q2472" s="205">
        <f t="shared" si="178"/>
        <v>3793.9616148219066</v>
      </c>
    </row>
    <row r="2473" spans="1:17" x14ac:dyDescent="0.25">
      <c r="A2473" s="207" t="s">
        <v>4754</v>
      </c>
      <c r="B2473" s="196">
        <v>31301134</v>
      </c>
      <c r="C2473" s="197" t="s">
        <v>2009</v>
      </c>
      <c r="D2473" s="196" t="s">
        <v>3693</v>
      </c>
      <c r="E2473" s="198"/>
      <c r="F2473" s="199">
        <f>IF(D2473 &lt;&gt; "",VLOOKUP(D2473,'Parâmetro - Portes e Uco'!$A$13:$E$54,3,0),"")</f>
        <v>1435.3515705876223</v>
      </c>
      <c r="G2473" s="200">
        <v>4</v>
      </c>
      <c r="H2473" s="199">
        <f>VLOOKUP(G2473,'Parâmetro - Portes e Uco'!$B$19:$E$46,4,0)</f>
        <v>660.37</v>
      </c>
      <c r="I2473" s="196"/>
      <c r="J2473" s="202">
        <v>0</v>
      </c>
      <c r="K2473" s="202"/>
      <c r="L2473" s="203"/>
      <c r="M2473" s="204"/>
      <c r="N2473" s="199"/>
      <c r="O2473" s="201">
        <v>2</v>
      </c>
      <c r="P2473" s="199">
        <f>(F2473*30%)+(F2473*20%)</f>
        <v>717.67578529381115</v>
      </c>
      <c r="Q2473" s="205">
        <f t="shared" si="178"/>
        <v>2813.3973558814337</v>
      </c>
    </row>
    <row r="2474" spans="1:17" x14ac:dyDescent="0.25">
      <c r="A2474" s="207" t="s">
        <v>4754</v>
      </c>
      <c r="B2474" s="224">
        <v>31302009</v>
      </c>
      <c r="C2474" s="316" t="s">
        <v>3883</v>
      </c>
      <c r="D2474" s="317"/>
      <c r="E2474" s="317"/>
      <c r="F2474" s="317"/>
      <c r="G2474" s="317"/>
      <c r="H2474" s="317"/>
      <c r="I2474" s="317"/>
      <c r="J2474" s="317"/>
      <c r="K2474" s="317"/>
      <c r="L2474" s="317"/>
      <c r="M2474" s="317"/>
      <c r="N2474" s="317"/>
      <c r="O2474" s="317"/>
      <c r="P2474" s="317"/>
      <c r="Q2474" s="318"/>
    </row>
    <row r="2475" spans="1:17" x14ac:dyDescent="0.25">
      <c r="A2475" s="206"/>
      <c r="B2475" s="196">
        <v>31302017</v>
      </c>
      <c r="C2475" s="197" t="s">
        <v>2010</v>
      </c>
      <c r="D2475" s="196" t="s">
        <v>3667</v>
      </c>
      <c r="E2475" s="198"/>
      <c r="F2475" s="199">
        <f>IF(D2475 &lt;&gt; "",VLOOKUP(D2475,'Parâmetro - Portes e Uco'!$A$13:$E$54,3,0),"")</f>
        <v>100.71624984422843</v>
      </c>
      <c r="G2475" s="200">
        <v>1</v>
      </c>
      <c r="H2475" s="199">
        <f>VLOOKUP(G2475,'Parâmetro - Portes e Uco'!$B$19:$E$46,4,0)</f>
        <v>207.32</v>
      </c>
      <c r="I2475" s="196"/>
      <c r="J2475" s="202">
        <v>0</v>
      </c>
      <c r="K2475" s="202"/>
      <c r="L2475" s="203"/>
      <c r="M2475" s="204"/>
      <c r="N2475" s="199"/>
      <c r="O2475" s="201">
        <v>0</v>
      </c>
      <c r="P2475" s="201"/>
      <c r="Q2475" s="205">
        <f t="shared" ref="Q2475:Q2487" si="179">F2475+H2475+K2475+N2475+P2475</f>
        <v>308.03624984422845</v>
      </c>
    </row>
    <row r="2476" spans="1:17" x14ac:dyDescent="0.25">
      <c r="A2476" s="207" t="s">
        <v>4754</v>
      </c>
      <c r="B2476" s="196">
        <v>31302025</v>
      </c>
      <c r="C2476" s="197" t="s">
        <v>2012</v>
      </c>
      <c r="D2476" s="196" t="s">
        <v>3685</v>
      </c>
      <c r="E2476" s="198"/>
      <c r="F2476" s="199">
        <f>IF(D2476 &lt;&gt; "",VLOOKUP(D2476,'Parâmetro - Portes e Uco'!$A$13:$E$54,3,0),"")</f>
        <v>1233.8795226335199</v>
      </c>
      <c r="G2476" s="200">
        <v>4</v>
      </c>
      <c r="H2476" s="199">
        <f>VLOOKUP(G2476,'Parâmetro - Portes e Uco'!$B$19:$E$46,4,0)</f>
        <v>660.37</v>
      </c>
      <c r="I2476" s="196"/>
      <c r="J2476" s="202">
        <v>0</v>
      </c>
      <c r="K2476" s="202"/>
      <c r="L2476" s="203"/>
      <c r="M2476" s="204"/>
      <c r="N2476" s="199"/>
      <c r="O2476" s="201">
        <v>2</v>
      </c>
      <c r="P2476" s="199">
        <f>(F2476*30%)+(F2476*20%)</f>
        <v>616.93976131675993</v>
      </c>
      <c r="Q2476" s="205">
        <f t="shared" si="179"/>
        <v>2511.1892839502798</v>
      </c>
    </row>
    <row r="2477" spans="1:17" x14ac:dyDescent="0.25">
      <c r="A2477" s="207" t="s">
        <v>4754</v>
      </c>
      <c r="B2477" s="196">
        <v>31302033</v>
      </c>
      <c r="C2477" s="197" t="s">
        <v>2013</v>
      </c>
      <c r="D2477" s="196" t="s">
        <v>3683</v>
      </c>
      <c r="E2477" s="198"/>
      <c r="F2477" s="199">
        <f>IF(D2477 &lt;&gt; "",VLOOKUP(D2477,'Parâmetro - Portes e Uco'!$A$13:$E$54,3,0),"")</f>
        <v>908.21273779689443</v>
      </c>
      <c r="G2477" s="200">
        <v>2</v>
      </c>
      <c r="H2477" s="199">
        <f>VLOOKUP(G2477,'Parâmetro - Portes e Uco'!$B$19:$E$46,4,0)</f>
        <v>303.45</v>
      </c>
      <c r="I2477" s="196"/>
      <c r="J2477" s="202">
        <v>0</v>
      </c>
      <c r="K2477" s="202"/>
      <c r="L2477" s="203"/>
      <c r="M2477" s="204"/>
      <c r="N2477" s="199"/>
      <c r="O2477" s="201">
        <v>2</v>
      </c>
      <c r="P2477" s="199">
        <f>(F2477*30%)+(F2477*20%)</f>
        <v>454.10636889844722</v>
      </c>
      <c r="Q2477" s="205">
        <f t="shared" si="179"/>
        <v>1665.7691066953416</v>
      </c>
    </row>
    <row r="2478" spans="1:17" x14ac:dyDescent="0.25">
      <c r="A2478" s="207" t="s">
        <v>4754</v>
      </c>
      <c r="B2478" s="196">
        <v>31302041</v>
      </c>
      <c r="C2478" s="197" t="s">
        <v>2014</v>
      </c>
      <c r="D2478" s="196" t="s">
        <v>3682</v>
      </c>
      <c r="E2478" s="198"/>
      <c r="F2478" s="199">
        <f>IF(D2478 &lt;&gt; "",VLOOKUP(D2478,'Parâmetro - Portes e Uco'!$A$13:$E$54,3,0),"")</f>
        <v>802.43430995002416</v>
      </c>
      <c r="G2478" s="200">
        <v>2</v>
      </c>
      <c r="H2478" s="199">
        <f>VLOOKUP(G2478,'Parâmetro - Portes e Uco'!$B$19:$E$46,4,0)</f>
        <v>303.45</v>
      </c>
      <c r="I2478" s="196"/>
      <c r="J2478" s="202">
        <v>0</v>
      </c>
      <c r="K2478" s="202"/>
      <c r="L2478" s="203"/>
      <c r="M2478" s="204"/>
      <c r="N2478" s="199"/>
      <c r="O2478" s="201">
        <v>2</v>
      </c>
      <c r="P2478" s="199">
        <f>(F2478*30%)+(F2478*20%)</f>
        <v>401.21715497501208</v>
      </c>
      <c r="Q2478" s="205">
        <f t="shared" si="179"/>
        <v>1507.1014649250362</v>
      </c>
    </row>
    <row r="2479" spans="1:17" ht="30" x14ac:dyDescent="0.25">
      <c r="A2479" s="207" t="s">
        <v>4754</v>
      </c>
      <c r="B2479" s="196">
        <v>31302050</v>
      </c>
      <c r="C2479" s="197" t="s">
        <v>2015</v>
      </c>
      <c r="D2479" s="196" t="s">
        <v>3699</v>
      </c>
      <c r="E2479" s="198"/>
      <c r="F2479" s="199">
        <f>IF(D2479 &lt;&gt; "",VLOOKUP(D2479,'Parâmetro - Portes e Uco'!$A$13:$E$54,3,0),"")</f>
        <v>678.22639031228584</v>
      </c>
      <c r="G2479" s="200">
        <v>3</v>
      </c>
      <c r="H2479" s="199">
        <f>VLOOKUP(G2479,'Parâmetro - Portes e Uco'!$B$19:$E$46,4,0)</f>
        <v>446.65</v>
      </c>
      <c r="I2479" s="196"/>
      <c r="J2479" s="202">
        <v>0</v>
      </c>
      <c r="K2479" s="202"/>
      <c r="L2479" s="203"/>
      <c r="M2479" s="204"/>
      <c r="N2479" s="199"/>
      <c r="O2479" s="201">
        <v>2</v>
      </c>
      <c r="P2479" s="199">
        <f>(F2479*30%)+(F2479*20%)</f>
        <v>339.11319515614292</v>
      </c>
      <c r="Q2479" s="205">
        <f t="shared" si="179"/>
        <v>1463.9895854684287</v>
      </c>
    </row>
    <row r="2480" spans="1:17" ht="75" x14ac:dyDescent="0.25">
      <c r="A2480" s="207" t="s">
        <v>4754</v>
      </c>
      <c r="B2480" s="196">
        <v>31302068</v>
      </c>
      <c r="C2480" s="197" t="s">
        <v>2016</v>
      </c>
      <c r="D2480" s="196" t="s">
        <v>3692</v>
      </c>
      <c r="E2480" s="198"/>
      <c r="F2480" s="199">
        <f>IF(D2480 &lt;&gt; "",VLOOKUP(D2480,'Parâmetro - Portes e Uco'!$A$13:$E$54,3,0),"")</f>
        <v>866.25202794687084</v>
      </c>
      <c r="G2480" s="200">
        <v>3</v>
      </c>
      <c r="H2480" s="199">
        <f>VLOOKUP(G2480,'Parâmetro - Portes e Uco'!$B$19:$E$46,4,0)</f>
        <v>446.65</v>
      </c>
      <c r="I2480" s="196"/>
      <c r="J2480" s="202">
        <v>0</v>
      </c>
      <c r="K2480" s="202"/>
      <c r="L2480" s="203"/>
      <c r="M2480" s="204"/>
      <c r="N2480" s="199"/>
      <c r="O2480" s="201">
        <v>2</v>
      </c>
      <c r="P2480" s="199">
        <f>(F2480*30%)+(F2480*20%)</f>
        <v>433.12601397343542</v>
      </c>
      <c r="Q2480" s="205">
        <f t="shared" si="179"/>
        <v>1746.0280419203064</v>
      </c>
    </row>
    <row r="2481" spans="1:17" ht="30" x14ac:dyDescent="0.25">
      <c r="A2481" s="207" t="s">
        <v>4754</v>
      </c>
      <c r="B2481" s="196">
        <v>31302076</v>
      </c>
      <c r="C2481" s="197" t="s">
        <v>2017</v>
      </c>
      <c r="D2481" s="196" t="s">
        <v>3674</v>
      </c>
      <c r="E2481" s="198"/>
      <c r="F2481" s="199">
        <f>IF(D2481 &lt;&gt; "",VLOOKUP(D2481,'Parâmetro - Portes e Uco'!$A$13:$E$54,3,0),"")</f>
        <v>208.11615658256991</v>
      </c>
      <c r="G2481" s="200">
        <v>1</v>
      </c>
      <c r="H2481" s="199">
        <f>VLOOKUP(G2481,'Parâmetro - Portes e Uco'!$B$19:$E$46,4,0)</f>
        <v>207.32</v>
      </c>
      <c r="I2481" s="196"/>
      <c r="J2481" s="202">
        <v>0</v>
      </c>
      <c r="K2481" s="202"/>
      <c r="L2481" s="203"/>
      <c r="M2481" s="204"/>
      <c r="N2481" s="199"/>
      <c r="O2481" s="201">
        <v>1</v>
      </c>
      <c r="P2481" s="199">
        <f>F2481*30%</f>
        <v>62.43484697477097</v>
      </c>
      <c r="Q2481" s="205">
        <f t="shared" si="179"/>
        <v>477.87100355734083</v>
      </c>
    </row>
    <row r="2482" spans="1:17" x14ac:dyDescent="0.25">
      <c r="A2482" s="207" t="s">
        <v>4754</v>
      </c>
      <c r="B2482" s="196">
        <v>31302084</v>
      </c>
      <c r="C2482" s="197" t="s">
        <v>2018</v>
      </c>
      <c r="D2482" s="196" t="s">
        <v>3696</v>
      </c>
      <c r="E2482" s="198"/>
      <c r="F2482" s="199">
        <f>IF(D2482 &lt;&gt; "",VLOOKUP(D2482,'Parâmetro - Portes e Uco'!$A$13:$E$54,3,0),"")</f>
        <v>518.75460047385241</v>
      </c>
      <c r="G2482" s="200">
        <v>1</v>
      </c>
      <c r="H2482" s="199">
        <f>VLOOKUP(G2482,'Parâmetro - Portes e Uco'!$B$19:$E$46,4,0)</f>
        <v>207.32</v>
      </c>
      <c r="I2482" s="196"/>
      <c r="J2482" s="202">
        <v>0</v>
      </c>
      <c r="K2482" s="202"/>
      <c r="L2482" s="203"/>
      <c r="M2482" s="204"/>
      <c r="N2482" s="199"/>
      <c r="O2482" s="201">
        <v>1</v>
      </c>
      <c r="P2482" s="199">
        <f>F2482*30%</f>
        <v>155.62638014215571</v>
      </c>
      <c r="Q2482" s="205">
        <f t="shared" si="179"/>
        <v>881.70098061600811</v>
      </c>
    </row>
    <row r="2483" spans="1:17" ht="45" x14ac:dyDescent="0.25">
      <c r="A2483" s="207" t="s">
        <v>4754</v>
      </c>
      <c r="B2483" s="196">
        <v>31302092</v>
      </c>
      <c r="C2483" s="197" t="s">
        <v>2019</v>
      </c>
      <c r="D2483" s="196" t="s">
        <v>3670</v>
      </c>
      <c r="E2483" s="198"/>
      <c r="F2483" s="199">
        <f>IF(D2483 &lt;&gt; "",VLOOKUP(D2483,'Parâmetro - Portes e Uco'!$A$13:$E$54,3,0),"")</f>
        <v>238.38376255669928</v>
      </c>
      <c r="G2483" s="200">
        <v>1</v>
      </c>
      <c r="H2483" s="199">
        <f>VLOOKUP(G2483,'Parâmetro - Portes e Uco'!$B$19:$E$46,4,0)</f>
        <v>207.32</v>
      </c>
      <c r="I2483" s="196"/>
      <c r="J2483" s="202">
        <v>0</v>
      </c>
      <c r="K2483" s="202"/>
      <c r="L2483" s="203"/>
      <c r="M2483" s="204"/>
      <c r="N2483" s="199"/>
      <c r="O2483" s="201">
        <v>0</v>
      </c>
      <c r="P2483" s="201"/>
      <c r="Q2483" s="205">
        <f t="shared" si="179"/>
        <v>445.7037625566993</v>
      </c>
    </row>
    <row r="2484" spans="1:17" ht="30" x14ac:dyDescent="0.25">
      <c r="A2484" s="207" t="s">
        <v>4754</v>
      </c>
      <c r="B2484" s="196">
        <v>31302106</v>
      </c>
      <c r="C2484" s="197" t="s">
        <v>2020</v>
      </c>
      <c r="D2484" s="196" t="s">
        <v>3687</v>
      </c>
      <c r="E2484" s="198"/>
      <c r="F2484" s="199">
        <f>IF(D2484 &lt;&gt; "",VLOOKUP(D2484,'Parâmetro - Portes e Uco'!$A$13:$E$54,3,0),"")</f>
        <v>1119.7564107354196</v>
      </c>
      <c r="G2484" s="200">
        <v>4</v>
      </c>
      <c r="H2484" s="199">
        <f>VLOOKUP(G2484,'Parâmetro - Portes e Uco'!$B$19:$E$46,4,0)</f>
        <v>660.37</v>
      </c>
      <c r="I2484" s="196"/>
      <c r="J2484" s="202">
        <v>0</v>
      </c>
      <c r="K2484" s="202"/>
      <c r="L2484" s="203"/>
      <c r="M2484" s="204"/>
      <c r="N2484" s="199"/>
      <c r="O2484" s="201">
        <v>1</v>
      </c>
      <c r="P2484" s="199">
        <f>F2484*30%</f>
        <v>335.92692322062589</v>
      </c>
      <c r="Q2484" s="205">
        <f t="shared" si="179"/>
        <v>2116.0533339560452</v>
      </c>
    </row>
    <row r="2485" spans="1:17" x14ac:dyDescent="0.25">
      <c r="A2485" s="207" t="s">
        <v>4754</v>
      </c>
      <c r="B2485" s="196">
        <v>31302114</v>
      </c>
      <c r="C2485" s="197" t="s">
        <v>2021</v>
      </c>
      <c r="D2485" s="196" t="s">
        <v>3674</v>
      </c>
      <c r="E2485" s="198"/>
      <c r="F2485" s="199">
        <f>IF(D2485 &lt;&gt; "",VLOOKUP(D2485,'Parâmetro - Portes e Uco'!$A$13:$E$54,3,0),"")</f>
        <v>208.11615658256991</v>
      </c>
      <c r="G2485" s="200">
        <v>1</v>
      </c>
      <c r="H2485" s="199">
        <f>VLOOKUP(G2485,'Parâmetro - Portes e Uco'!$B$19:$E$46,4,0)</f>
        <v>207.32</v>
      </c>
      <c r="I2485" s="196"/>
      <c r="J2485" s="202">
        <v>0</v>
      </c>
      <c r="K2485" s="202"/>
      <c r="L2485" s="203"/>
      <c r="M2485" s="204"/>
      <c r="N2485" s="199"/>
      <c r="O2485" s="201">
        <v>0</v>
      </c>
      <c r="P2485" s="201"/>
      <c r="Q2485" s="205">
        <f t="shared" si="179"/>
        <v>415.43615658256988</v>
      </c>
    </row>
    <row r="2486" spans="1:17" ht="30" x14ac:dyDescent="0.25">
      <c r="A2486" s="207" t="s">
        <v>4754</v>
      </c>
      <c r="B2486" s="196">
        <v>31302122</v>
      </c>
      <c r="C2486" s="197" t="s">
        <v>2022</v>
      </c>
      <c r="D2486" s="196" t="s">
        <v>3693</v>
      </c>
      <c r="E2486" s="198"/>
      <c r="F2486" s="199">
        <f>IF(D2486 &lt;&gt; "",VLOOKUP(D2486,'Parâmetro - Portes e Uco'!$A$13:$E$54,3,0),"")</f>
        <v>1435.3515705876223</v>
      </c>
      <c r="G2486" s="200">
        <v>6</v>
      </c>
      <c r="H2486" s="199">
        <f>VLOOKUP(G2486,'Parâmetro - Portes e Uco'!$B$19:$E$46,4,0)</f>
        <v>1425.4</v>
      </c>
      <c r="I2486" s="196"/>
      <c r="J2486" s="202">
        <v>0</v>
      </c>
      <c r="K2486" s="202"/>
      <c r="L2486" s="203"/>
      <c r="M2486" s="204"/>
      <c r="N2486" s="199"/>
      <c r="O2486" s="201">
        <v>2</v>
      </c>
      <c r="P2486" s="199">
        <f>(F2486*30%)+(F2486*20%)</f>
        <v>717.67578529381115</v>
      </c>
      <c r="Q2486" s="205">
        <f t="shared" si="179"/>
        <v>3578.4273558814334</v>
      </c>
    </row>
    <row r="2487" spans="1:17" ht="75" x14ac:dyDescent="0.25">
      <c r="A2487" s="207" t="s">
        <v>4754</v>
      </c>
      <c r="B2487" s="196">
        <v>31302130</v>
      </c>
      <c r="C2487" s="197" t="s">
        <v>2011</v>
      </c>
      <c r="D2487" s="196" t="s">
        <v>3667</v>
      </c>
      <c r="E2487" s="198"/>
      <c r="F2487" s="199">
        <f>IF(D2487 &lt;&gt; "",VLOOKUP(D2487,'Parâmetro - Portes e Uco'!$A$13:$E$54,3,0),"")</f>
        <v>100.71624984422843</v>
      </c>
      <c r="G2487" s="200"/>
      <c r="H2487" s="201"/>
      <c r="I2487" s="196"/>
      <c r="J2487" s="202">
        <v>0</v>
      </c>
      <c r="K2487" s="202"/>
      <c r="L2487" s="203"/>
      <c r="M2487" s="204"/>
      <c r="N2487" s="199"/>
      <c r="O2487" s="201">
        <v>0</v>
      </c>
      <c r="P2487" s="201"/>
      <c r="Q2487" s="205">
        <f t="shared" si="179"/>
        <v>100.71624984422843</v>
      </c>
    </row>
    <row r="2488" spans="1:17" x14ac:dyDescent="0.25">
      <c r="A2488" s="207" t="s">
        <v>4754</v>
      </c>
      <c r="B2488" s="224">
        <v>31303005</v>
      </c>
      <c r="C2488" s="316" t="s">
        <v>3884</v>
      </c>
      <c r="D2488" s="317"/>
      <c r="E2488" s="317"/>
      <c r="F2488" s="317"/>
      <c r="G2488" s="317"/>
      <c r="H2488" s="317"/>
      <c r="I2488" s="317"/>
      <c r="J2488" s="317"/>
      <c r="K2488" s="317"/>
      <c r="L2488" s="317"/>
      <c r="M2488" s="317"/>
      <c r="N2488" s="317"/>
      <c r="O2488" s="317"/>
      <c r="P2488" s="317"/>
      <c r="Q2488" s="318"/>
    </row>
    <row r="2489" spans="1:17" ht="30" x14ac:dyDescent="0.25">
      <c r="A2489" s="206"/>
      <c r="B2489" s="196">
        <v>31303013</v>
      </c>
      <c r="C2489" s="197" t="s">
        <v>2023</v>
      </c>
      <c r="D2489" s="196" t="s">
        <v>3673</v>
      </c>
      <c r="E2489" s="198"/>
      <c r="F2489" s="199">
        <f>IF(D2489 &lt;&gt; "",VLOOKUP(D2489,'Parâmetro - Portes e Uco'!$A$13:$E$54,3,0),"")</f>
        <v>283.71925774181733</v>
      </c>
      <c r="G2489" s="200">
        <v>2</v>
      </c>
      <c r="H2489" s="199">
        <f>VLOOKUP(G2489,'Parâmetro - Portes e Uco'!$B$19:$E$46,4,0)</f>
        <v>303.45</v>
      </c>
      <c r="I2489" s="196"/>
      <c r="J2489" s="202">
        <v>0</v>
      </c>
      <c r="K2489" s="202"/>
      <c r="L2489" s="203"/>
      <c r="M2489" s="204"/>
      <c r="N2489" s="199"/>
      <c r="O2489" s="201">
        <v>0</v>
      </c>
      <c r="P2489" s="201"/>
      <c r="Q2489" s="205">
        <f t="shared" ref="Q2489:Q2516" si="180">F2489+H2489+K2489+N2489+P2489</f>
        <v>587.16925774181732</v>
      </c>
    </row>
    <row r="2490" spans="1:17" x14ac:dyDescent="0.25">
      <c r="A2490" s="207" t="s">
        <v>4754</v>
      </c>
      <c r="B2490" s="196">
        <v>31303021</v>
      </c>
      <c r="C2490" s="197" t="s">
        <v>2024</v>
      </c>
      <c r="D2490" s="196" t="s">
        <v>3667</v>
      </c>
      <c r="E2490" s="198"/>
      <c r="F2490" s="199">
        <f>IF(D2490 &lt;&gt; "",VLOOKUP(D2490,'Parâmetro - Portes e Uco'!$A$13:$E$54,3,0),"")</f>
        <v>100.71624984422843</v>
      </c>
      <c r="G2490" s="200">
        <v>1</v>
      </c>
      <c r="H2490" s="199">
        <f>VLOOKUP(G2490,'Parâmetro - Portes e Uco'!$B$19:$E$46,4,0)</f>
        <v>207.32</v>
      </c>
      <c r="I2490" s="196"/>
      <c r="J2490" s="202">
        <v>0</v>
      </c>
      <c r="K2490" s="202"/>
      <c r="L2490" s="203"/>
      <c r="M2490" s="204"/>
      <c r="N2490" s="199"/>
      <c r="O2490" s="201">
        <v>0</v>
      </c>
      <c r="P2490" s="201"/>
      <c r="Q2490" s="205">
        <f t="shared" si="180"/>
        <v>308.03624984422845</v>
      </c>
    </row>
    <row r="2491" spans="1:17" x14ac:dyDescent="0.25">
      <c r="A2491" s="207" t="s">
        <v>4754</v>
      </c>
      <c r="B2491" s="196">
        <v>31303030</v>
      </c>
      <c r="C2491" s="197" t="s">
        <v>2025</v>
      </c>
      <c r="D2491" s="196" t="s">
        <v>3667</v>
      </c>
      <c r="E2491" s="198"/>
      <c r="F2491" s="199">
        <f>IF(D2491 &lt;&gt; "",VLOOKUP(D2491,'Parâmetro - Portes e Uco'!$A$13:$E$54,3,0),"")</f>
        <v>100.71624984422843</v>
      </c>
      <c r="G2491" s="200">
        <v>2</v>
      </c>
      <c r="H2491" s="199">
        <f>VLOOKUP(G2491,'Parâmetro - Portes e Uco'!$B$19:$E$46,4,0)</f>
        <v>303.45</v>
      </c>
      <c r="I2491" s="196"/>
      <c r="J2491" s="202">
        <v>0</v>
      </c>
      <c r="K2491" s="202"/>
      <c r="L2491" s="203"/>
      <c r="M2491" s="204"/>
      <c r="N2491" s="199"/>
      <c r="O2491" s="201">
        <v>0</v>
      </c>
      <c r="P2491" s="201"/>
      <c r="Q2491" s="205">
        <f t="shared" si="180"/>
        <v>404.16624984422845</v>
      </c>
    </row>
    <row r="2492" spans="1:17" ht="60" x14ac:dyDescent="0.25">
      <c r="A2492" s="207" t="s">
        <v>4754</v>
      </c>
      <c r="B2492" s="196">
        <v>31303056</v>
      </c>
      <c r="C2492" s="197" t="s">
        <v>2027</v>
      </c>
      <c r="D2492" s="196" t="s">
        <v>3673</v>
      </c>
      <c r="E2492" s="198"/>
      <c r="F2492" s="199">
        <f>IF(D2492 &lt;&gt; "",VLOOKUP(D2492,'Parâmetro - Portes e Uco'!$A$13:$E$54,3,0),"")</f>
        <v>283.71925774181733</v>
      </c>
      <c r="G2492" s="200">
        <v>1</v>
      </c>
      <c r="H2492" s="199">
        <f>VLOOKUP(G2492,'Parâmetro - Portes e Uco'!$B$19:$E$46,4,0)</f>
        <v>207.32</v>
      </c>
      <c r="I2492" s="196"/>
      <c r="J2492" s="202">
        <v>0</v>
      </c>
      <c r="K2492" s="202"/>
      <c r="L2492" s="203"/>
      <c r="M2492" s="204"/>
      <c r="N2492" s="199"/>
      <c r="O2492" s="201">
        <v>0</v>
      </c>
      <c r="P2492" s="201"/>
      <c r="Q2492" s="205">
        <f t="shared" si="180"/>
        <v>491.03925774181732</v>
      </c>
    </row>
    <row r="2493" spans="1:17" x14ac:dyDescent="0.25">
      <c r="A2493" s="207" t="s">
        <v>4754</v>
      </c>
      <c r="B2493" s="196">
        <v>31303064</v>
      </c>
      <c r="C2493" s="197" t="s">
        <v>2029</v>
      </c>
      <c r="D2493" s="196" t="s">
        <v>3669</v>
      </c>
      <c r="E2493" s="198"/>
      <c r="F2493" s="199">
        <f>IF(D2493 &lt;&gt; "",VLOOKUP(D2493,'Parâmetro - Portes e Uco'!$A$13:$E$54,3,0),"")</f>
        <v>76.407249227375388</v>
      </c>
      <c r="G2493" s="200">
        <v>1</v>
      </c>
      <c r="H2493" s="199">
        <f>VLOOKUP(G2493,'Parâmetro - Portes e Uco'!$B$19:$E$46,4,0)</f>
        <v>207.32</v>
      </c>
      <c r="I2493" s="196"/>
      <c r="J2493" s="202">
        <v>0</v>
      </c>
      <c r="K2493" s="202"/>
      <c r="L2493" s="203"/>
      <c r="M2493" s="204"/>
      <c r="N2493" s="199"/>
      <c r="O2493" s="201">
        <v>0</v>
      </c>
      <c r="P2493" s="201"/>
      <c r="Q2493" s="205">
        <f t="shared" si="180"/>
        <v>283.72724922737541</v>
      </c>
    </row>
    <row r="2494" spans="1:17" x14ac:dyDescent="0.25">
      <c r="A2494" s="207" t="s">
        <v>4754</v>
      </c>
      <c r="B2494" s="196">
        <v>31303072</v>
      </c>
      <c r="C2494" s="197" t="s">
        <v>2030</v>
      </c>
      <c r="D2494" s="196" t="s">
        <v>3668</v>
      </c>
      <c r="E2494" s="198"/>
      <c r="F2494" s="199">
        <f>IF(D2494 &lt;&gt; "",VLOOKUP(D2494,'Parâmetro - Portes e Uco'!$A$13:$E$54,3,0),"")</f>
        <v>162.8729406839584</v>
      </c>
      <c r="G2494" s="200">
        <v>1</v>
      </c>
      <c r="H2494" s="199">
        <f>VLOOKUP(G2494,'Parâmetro - Portes e Uco'!$B$19:$E$46,4,0)</f>
        <v>207.32</v>
      </c>
      <c r="I2494" s="196"/>
      <c r="J2494" s="202">
        <v>0</v>
      </c>
      <c r="K2494" s="202"/>
      <c r="L2494" s="203"/>
      <c r="M2494" s="204"/>
      <c r="N2494" s="199"/>
      <c r="O2494" s="201">
        <v>0</v>
      </c>
      <c r="P2494" s="201"/>
      <c r="Q2494" s="205">
        <f t="shared" si="180"/>
        <v>370.1929406839584</v>
      </c>
    </row>
    <row r="2495" spans="1:17" ht="60" x14ac:dyDescent="0.25">
      <c r="A2495" s="207" t="s">
        <v>4754</v>
      </c>
      <c r="B2495" s="196">
        <v>31303080</v>
      </c>
      <c r="C2495" s="197" t="s">
        <v>2032</v>
      </c>
      <c r="D2495" s="196" t="s">
        <v>3685</v>
      </c>
      <c r="E2495" s="198"/>
      <c r="F2495" s="199">
        <f>IF(D2495 &lt;&gt; "",VLOOKUP(D2495,'Parâmetro - Portes e Uco'!$A$13:$E$54,3,0),"")</f>
        <v>1233.8795226335199</v>
      </c>
      <c r="G2495" s="200">
        <v>4</v>
      </c>
      <c r="H2495" s="199">
        <f>VLOOKUP(G2495,'Parâmetro - Portes e Uco'!$B$19:$E$46,4,0)</f>
        <v>660.37</v>
      </c>
      <c r="I2495" s="196"/>
      <c r="J2495" s="202">
        <v>0</v>
      </c>
      <c r="K2495" s="202"/>
      <c r="L2495" s="203"/>
      <c r="M2495" s="204"/>
      <c r="N2495" s="199"/>
      <c r="O2495" s="201">
        <v>2</v>
      </c>
      <c r="P2495" s="199">
        <f>(F2495*30%)+(F2495*20%)</f>
        <v>616.93976131675993</v>
      </c>
      <c r="Q2495" s="205">
        <f t="shared" si="180"/>
        <v>2511.1892839502798</v>
      </c>
    </row>
    <row r="2496" spans="1:17" ht="30" x14ac:dyDescent="0.25">
      <c r="A2496" s="207" t="s">
        <v>4754</v>
      </c>
      <c r="B2496" s="196">
        <v>31303102</v>
      </c>
      <c r="C2496" s="197" t="s">
        <v>2033</v>
      </c>
      <c r="D2496" s="196" t="s">
        <v>3694</v>
      </c>
      <c r="E2496" s="198"/>
      <c r="F2496" s="199">
        <f>IF(D2496 &lt;&gt; "",VLOOKUP(D2496,'Parâmetro - Portes e Uco'!$A$13:$E$54,3,0),"")</f>
        <v>1324.5505130037554</v>
      </c>
      <c r="G2496" s="200">
        <v>5</v>
      </c>
      <c r="H2496" s="199">
        <f>VLOOKUP(G2496,'Parâmetro - Portes e Uco'!$B$19:$E$46,4,0)</f>
        <v>1021.47</v>
      </c>
      <c r="I2496" s="196"/>
      <c r="J2496" s="202">
        <v>0</v>
      </c>
      <c r="K2496" s="202"/>
      <c r="L2496" s="203"/>
      <c r="M2496" s="204"/>
      <c r="N2496" s="199"/>
      <c r="O2496" s="201">
        <v>2</v>
      </c>
      <c r="P2496" s="199">
        <f>(F2496*30%)+(F2496*20%)</f>
        <v>662.27525650187772</v>
      </c>
      <c r="Q2496" s="205">
        <f t="shared" si="180"/>
        <v>3008.2957695056334</v>
      </c>
    </row>
    <row r="2497" spans="1:17" ht="60" x14ac:dyDescent="0.25">
      <c r="A2497" s="207" t="s">
        <v>4754</v>
      </c>
      <c r="B2497" s="196">
        <v>31303110</v>
      </c>
      <c r="C2497" s="197" t="s">
        <v>2034</v>
      </c>
      <c r="D2497" s="196" t="s">
        <v>3701</v>
      </c>
      <c r="E2497" s="198"/>
      <c r="F2497" s="199">
        <f>IF(D2497 &lt;&gt; "",VLOOKUP(D2497,'Parâmetro - Portes e Uco'!$A$13:$E$54,3,0),"")</f>
        <v>1848.3277432146042</v>
      </c>
      <c r="G2497" s="200">
        <v>6</v>
      </c>
      <c r="H2497" s="199">
        <f>VLOOKUP(G2497,'Parâmetro - Portes e Uco'!$B$19:$E$46,4,0)</f>
        <v>1425.4</v>
      </c>
      <c r="I2497" s="196"/>
      <c r="J2497" s="202">
        <v>0</v>
      </c>
      <c r="K2497" s="202"/>
      <c r="L2497" s="203"/>
      <c r="M2497" s="204"/>
      <c r="N2497" s="199"/>
      <c r="O2497" s="201">
        <v>2</v>
      </c>
      <c r="P2497" s="199">
        <f>(F2497*30%)+(F2497*20%)</f>
        <v>924.1638716073021</v>
      </c>
      <c r="Q2497" s="205">
        <f t="shared" si="180"/>
        <v>4197.8916148219068</v>
      </c>
    </row>
    <row r="2498" spans="1:17" ht="45" x14ac:dyDescent="0.25">
      <c r="A2498" s="207" t="s">
        <v>4754</v>
      </c>
      <c r="B2498" s="196">
        <v>31303129</v>
      </c>
      <c r="C2498" s="197" t="s">
        <v>2035</v>
      </c>
      <c r="D2498" s="196" t="s">
        <v>3693</v>
      </c>
      <c r="E2498" s="198"/>
      <c r="F2498" s="199">
        <f>IF(D2498 &lt;&gt; "",VLOOKUP(D2498,'Parâmetro - Portes e Uco'!$A$13:$E$54,3,0),"")</f>
        <v>1435.3515705876223</v>
      </c>
      <c r="G2498" s="200">
        <v>5</v>
      </c>
      <c r="H2498" s="199">
        <f>VLOOKUP(G2498,'Parâmetro - Portes e Uco'!$B$19:$E$46,4,0)</f>
        <v>1021.47</v>
      </c>
      <c r="I2498" s="196"/>
      <c r="J2498" s="202">
        <v>0</v>
      </c>
      <c r="K2498" s="202"/>
      <c r="L2498" s="203"/>
      <c r="M2498" s="204"/>
      <c r="N2498" s="199"/>
      <c r="O2498" s="201">
        <v>2</v>
      </c>
      <c r="P2498" s="199">
        <f>(F2498*30%)+(F2498*20%)</f>
        <v>717.67578529381115</v>
      </c>
      <c r="Q2498" s="205">
        <f t="shared" si="180"/>
        <v>3174.4973558814336</v>
      </c>
    </row>
    <row r="2499" spans="1:17" ht="45" x14ac:dyDescent="0.25">
      <c r="A2499" s="207" t="s">
        <v>4754</v>
      </c>
      <c r="B2499" s="196">
        <v>31303137</v>
      </c>
      <c r="C2499" s="197" t="s">
        <v>2040</v>
      </c>
      <c r="D2499" s="196" t="s">
        <v>3688</v>
      </c>
      <c r="E2499" s="198"/>
      <c r="F2499" s="199">
        <f>IF(D2499 &lt;&gt; "",VLOOKUP(D2499,'Parâmetro - Portes e Uco'!$A$13:$E$54,3,0),"")</f>
        <v>1024.0627906281875</v>
      </c>
      <c r="G2499" s="200">
        <v>3</v>
      </c>
      <c r="H2499" s="199">
        <f>VLOOKUP(G2499,'Parâmetro - Portes e Uco'!$B$19:$E$46,4,0)</f>
        <v>446.65</v>
      </c>
      <c r="I2499" s="196"/>
      <c r="J2499" s="202">
        <v>0</v>
      </c>
      <c r="K2499" s="202"/>
      <c r="L2499" s="203"/>
      <c r="M2499" s="204"/>
      <c r="N2499" s="199"/>
      <c r="O2499" s="201">
        <v>2</v>
      </c>
      <c r="P2499" s="199">
        <f>(F2499*30%)+(F2499*20%)</f>
        <v>512.03139531409374</v>
      </c>
      <c r="Q2499" s="205">
        <f t="shared" si="180"/>
        <v>1982.7441859422813</v>
      </c>
    </row>
    <row r="2500" spans="1:17" x14ac:dyDescent="0.25">
      <c r="A2500" s="207" t="s">
        <v>4754</v>
      </c>
      <c r="B2500" s="196">
        <v>31303145</v>
      </c>
      <c r="C2500" s="197" t="s">
        <v>2041</v>
      </c>
      <c r="D2500" s="196" t="s">
        <v>3688</v>
      </c>
      <c r="E2500" s="198"/>
      <c r="F2500" s="199">
        <f>IF(D2500 &lt;&gt; "",VLOOKUP(D2500,'Parâmetro - Portes e Uco'!$A$13:$E$54,3,0),"")</f>
        <v>1024.0627906281875</v>
      </c>
      <c r="G2500" s="200">
        <v>3</v>
      </c>
      <c r="H2500" s="199">
        <f>VLOOKUP(G2500,'Parâmetro - Portes e Uco'!$B$19:$E$46,4,0)</f>
        <v>446.65</v>
      </c>
      <c r="I2500" s="196"/>
      <c r="J2500" s="202">
        <v>0</v>
      </c>
      <c r="K2500" s="202"/>
      <c r="L2500" s="203"/>
      <c r="M2500" s="204"/>
      <c r="N2500" s="199"/>
      <c r="O2500" s="201">
        <v>1</v>
      </c>
      <c r="P2500" s="199">
        <f>F2500*30%</f>
        <v>307.21883718845623</v>
      </c>
      <c r="Q2500" s="205">
        <f t="shared" si="180"/>
        <v>1777.9316278166439</v>
      </c>
    </row>
    <row r="2501" spans="1:17" ht="60" x14ac:dyDescent="0.25">
      <c r="A2501" s="207" t="s">
        <v>4754</v>
      </c>
      <c r="B2501" s="196">
        <v>31303153</v>
      </c>
      <c r="C2501" s="197" t="s">
        <v>2042</v>
      </c>
      <c r="D2501" s="196" t="s">
        <v>3696</v>
      </c>
      <c r="E2501" s="198"/>
      <c r="F2501" s="199">
        <f>IF(D2501 &lt;&gt; "",VLOOKUP(D2501,'Parâmetro - Portes e Uco'!$A$13:$E$54,3,0),"")</f>
        <v>518.75460047385241</v>
      </c>
      <c r="G2501" s="200">
        <v>3</v>
      </c>
      <c r="H2501" s="199">
        <f>VLOOKUP(G2501,'Parâmetro - Portes e Uco'!$B$19:$E$46,4,0)</f>
        <v>446.65</v>
      </c>
      <c r="I2501" s="196"/>
      <c r="J2501" s="202">
        <v>0</v>
      </c>
      <c r="K2501" s="202"/>
      <c r="L2501" s="203"/>
      <c r="M2501" s="204"/>
      <c r="N2501" s="199"/>
      <c r="O2501" s="201">
        <v>1</v>
      </c>
      <c r="P2501" s="199">
        <f>F2501*30%</f>
        <v>155.62638014215571</v>
      </c>
      <c r="Q2501" s="205">
        <f t="shared" si="180"/>
        <v>1121.030980616008</v>
      </c>
    </row>
    <row r="2502" spans="1:17" ht="45" x14ac:dyDescent="0.25">
      <c r="A2502" s="207" t="s">
        <v>4754</v>
      </c>
      <c r="B2502" s="196">
        <v>31303161</v>
      </c>
      <c r="C2502" s="197" t="s">
        <v>2043</v>
      </c>
      <c r="D2502" s="196" t="s">
        <v>3697</v>
      </c>
      <c r="E2502" s="198"/>
      <c r="F2502" s="199">
        <f>IF(D2502 &lt;&gt; "",VLOOKUP(D2502,'Parâmetro - Portes e Uco'!$A$13:$E$54,3,0),"")</f>
        <v>1593.1491505137235</v>
      </c>
      <c r="G2502" s="200">
        <v>4</v>
      </c>
      <c r="H2502" s="199">
        <f>VLOOKUP(G2502,'Parâmetro - Portes e Uco'!$B$19:$E$46,4,0)</f>
        <v>660.37</v>
      </c>
      <c r="I2502" s="196"/>
      <c r="J2502" s="202">
        <v>0</v>
      </c>
      <c r="K2502" s="202"/>
      <c r="L2502" s="203"/>
      <c r="M2502" s="204"/>
      <c r="N2502" s="199"/>
      <c r="O2502" s="201">
        <v>2</v>
      </c>
      <c r="P2502" s="199">
        <f>(F2502*30%)+(F2502*20%)</f>
        <v>796.57457525686175</v>
      </c>
      <c r="Q2502" s="205">
        <f t="shared" si="180"/>
        <v>3050.0937257705855</v>
      </c>
    </row>
    <row r="2503" spans="1:17" ht="75" x14ac:dyDescent="0.25">
      <c r="A2503" s="207" t="s">
        <v>4754</v>
      </c>
      <c r="B2503" s="196">
        <v>31303170</v>
      </c>
      <c r="C2503" s="197" t="s">
        <v>2036</v>
      </c>
      <c r="D2503" s="196" t="s">
        <v>3692</v>
      </c>
      <c r="E2503" s="198"/>
      <c r="F2503" s="199">
        <f>IF(D2503 &lt;&gt; "",VLOOKUP(D2503,'Parâmetro - Portes e Uco'!$A$13:$E$54,3,0),"")</f>
        <v>866.25202794687084</v>
      </c>
      <c r="G2503" s="200">
        <v>4</v>
      </c>
      <c r="H2503" s="199">
        <f>VLOOKUP(G2503,'Parâmetro - Portes e Uco'!$B$19:$E$46,4,0)</f>
        <v>660.37</v>
      </c>
      <c r="I2503" s="196"/>
      <c r="J2503" s="202">
        <v>0</v>
      </c>
      <c r="K2503" s="202"/>
      <c r="L2503" s="203"/>
      <c r="M2503" s="204"/>
      <c r="N2503" s="199"/>
      <c r="O2503" s="201">
        <v>1</v>
      </c>
      <c r="P2503" s="199">
        <f>F2503*30%</f>
        <v>259.87560838406125</v>
      </c>
      <c r="Q2503" s="205">
        <f t="shared" si="180"/>
        <v>1786.497636330932</v>
      </c>
    </row>
    <row r="2504" spans="1:17" ht="105" x14ac:dyDescent="0.25">
      <c r="A2504" s="207" t="s">
        <v>4754</v>
      </c>
      <c r="B2504" s="196">
        <v>31303188</v>
      </c>
      <c r="C2504" s="197" t="s">
        <v>2037</v>
      </c>
      <c r="D2504" s="196" t="s">
        <v>3683</v>
      </c>
      <c r="E2504" s="198"/>
      <c r="F2504" s="199">
        <f>IF(D2504 &lt;&gt; "",VLOOKUP(D2504,'Parâmetro - Portes e Uco'!$A$13:$E$54,3,0),"")</f>
        <v>908.21273779689443</v>
      </c>
      <c r="G2504" s="200">
        <v>4</v>
      </c>
      <c r="H2504" s="199">
        <f>VLOOKUP(G2504,'Parâmetro - Portes e Uco'!$B$19:$E$46,4,0)</f>
        <v>660.37</v>
      </c>
      <c r="I2504" s="196"/>
      <c r="J2504" s="202">
        <v>0</v>
      </c>
      <c r="K2504" s="202"/>
      <c r="L2504" s="203"/>
      <c r="M2504" s="204"/>
      <c r="N2504" s="199"/>
      <c r="O2504" s="201">
        <v>1</v>
      </c>
      <c r="P2504" s="199">
        <f>F2504*30%</f>
        <v>272.46382133906832</v>
      </c>
      <c r="Q2504" s="205">
        <f t="shared" si="180"/>
        <v>1841.0465591359628</v>
      </c>
    </row>
    <row r="2505" spans="1:17" ht="75" x14ac:dyDescent="0.25">
      <c r="A2505" s="207" t="s">
        <v>4754</v>
      </c>
      <c r="B2505" s="196">
        <v>31303196</v>
      </c>
      <c r="C2505" s="197" t="s">
        <v>2026</v>
      </c>
      <c r="D2505" s="196" t="s">
        <v>3667</v>
      </c>
      <c r="E2505" s="198"/>
      <c r="F2505" s="199">
        <f>IF(D2505 &lt;&gt; "",VLOOKUP(D2505,'Parâmetro - Portes e Uco'!$A$13:$E$54,3,0),"")</f>
        <v>100.71624984422843</v>
      </c>
      <c r="G2505" s="200"/>
      <c r="H2505" s="201"/>
      <c r="I2505" s="196"/>
      <c r="J2505" s="202">
        <v>0</v>
      </c>
      <c r="K2505" s="202"/>
      <c r="L2505" s="203"/>
      <c r="M2505" s="204"/>
      <c r="N2505" s="199"/>
      <c r="O2505" s="201">
        <v>0</v>
      </c>
      <c r="P2505" s="201"/>
      <c r="Q2505" s="205">
        <f t="shared" si="180"/>
        <v>100.71624984422843</v>
      </c>
    </row>
    <row r="2506" spans="1:17" ht="60" x14ac:dyDescent="0.25">
      <c r="A2506" s="207" t="s">
        <v>4754</v>
      </c>
      <c r="B2506" s="196">
        <v>31303200</v>
      </c>
      <c r="C2506" s="197" t="s">
        <v>4024</v>
      </c>
      <c r="D2506" s="196" t="s">
        <v>3697</v>
      </c>
      <c r="E2506" s="198"/>
      <c r="F2506" s="199">
        <f>IF(D2506 &lt;&gt; "",VLOOKUP(D2506,'Parâmetro - Portes e Uco'!$A$13:$E$54,3,0),"")</f>
        <v>1593.1491505137235</v>
      </c>
      <c r="G2506" s="200">
        <v>5</v>
      </c>
      <c r="H2506" s="199">
        <f>VLOOKUP(G2506,'Parâmetro - Portes e Uco'!$B$19:$E$46,4,0)</f>
        <v>1021.47</v>
      </c>
      <c r="I2506" s="196"/>
      <c r="J2506" s="202">
        <v>0</v>
      </c>
      <c r="K2506" s="202"/>
      <c r="L2506" s="203"/>
      <c r="M2506" s="204"/>
      <c r="N2506" s="199"/>
      <c r="O2506" s="201">
        <v>2</v>
      </c>
      <c r="P2506" s="199">
        <f>(F2506*30%)+(F2506*20%)</f>
        <v>796.57457525686175</v>
      </c>
      <c r="Q2506" s="205">
        <f t="shared" si="180"/>
        <v>3411.1937257705854</v>
      </c>
    </row>
    <row r="2507" spans="1:17" ht="30" x14ac:dyDescent="0.25">
      <c r="A2507" s="207" t="s">
        <v>4754</v>
      </c>
      <c r="B2507" s="196">
        <v>31303218</v>
      </c>
      <c r="C2507" s="197" t="s">
        <v>4025</v>
      </c>
      <c r="D2507" s="196" t="s">
        <v>3701</v>
      </c>
      <c r="E2507" s="198"/>
      <c r="F2507" s="199">
        <f>IF(D2507 &lt;&gt; "",VLOOKUP(D2507,'Parâmetro - Portes e Uco'!$A$13:$E$54,3,0),"")</f>
        <v>1848.3277432146042</v>
      </c>
      <c r="G2507" s="200">
        <v>6</v>
      </c>
      <c r="H2507" s="199">
        <f>VLOOKUP(G2507,'Parâmetro - Portes e Uco'!$B$19:$E$46,4,0)</f>
        <v>1425.4</v>
      </c>
      <c r="I2507" s="196"/>
      <c r="J2507" s="202">
        <v>0</v>
      </c>
      <c r="K2507" s="202"/>
      <c r="L2507" s="203"/>
      <c r="M2507" s="204"/>
      <c r="N2507" s="199"/>
      <c r="O2507" s="201">
        <v>2</v>
      </c>
      <c r="P2507" s="199">
        <f>(F2507*30%)+(F2507*20%)</f>
        <v>924.1638716073021</v>
      </c>
      <c r="Q2507" s="205">
        <f t="shared" si="180"/>
        <v>4197.8916148219068</v>
      </c>
    </row>
    <row r="2508" spans="1:17" ht="30" x14ac:dyDescent="0.25">
      <c r="A2508" s="207" t="s">
        <v>4754</v>
      </c>
      <c r="B2508" s="196">
        <v>31303226</v>
      </c>
      <c r="C2508" s="197" t="s">
        <v>4026</v>
      </c>
      <c r="D2508" s="196" t="s">
        <v>3702</v>
      </c>
      <c r="E2508" s="198"/>
      <c r="F2508" s="199">
        <f>IF(D2508 &lt;&gt; "",VLOOKUP(D2508,'Parâmetro - Portes e Uco'!$A$13:$E$54,3,0),"")</f>
        <v>2768.286315908254</v>
      </c>
      <c r="G2508" s="200">
        <v>7</v>
      </c>
      <c r="H2508" s="199">
        <f>VLOOKUP(G2508,'Parâmetro - Portes e Uco'!$B$19:$E$46,4,0)</f>
        <v>2028.04</v>
      </c>
      <c r="I2508" s="196"/>
      <c r="J2508" s="202">
        <v>0</v>
      </c>
      <c r="K2508" s="202"/>
      <c r="L2508" s="203"/>
      <c r="M2508" s="204"/>
      <c r="N2508" s="199"/>
      <c r="O2508" s="201">
        <v>2</v>
      </c>
      <c r="P2508" s="199">
        <f>(F2508*30%)+(F2508*20%)</f>
        <v>1384.143157954127</v>
      </c>
      <c r="Q2508" s="205">
        <f t="shared" si="180"/>
        <v>6180.4694738623812</v>
      </c>
    </row>
    <row r="2509" spans="1:17" ht="60" x14ac:dyDescent="0.25">
      <c r="A2509" s="207" t="s">
        <v>4754</v>
      </c>
      <c r="B2509" s="196">
        <v>31303234</v>
      </c>
      <c r="C2509" s="197" t="s">
        <v>4027</v>
      </c>
      <c r="D2509" s="196" t="s">
        <v>3704</v>
      </c>
      <c r="E2509" s="198"/>
      <c r="F2509" s="199">
        <f>IF(D2509 &lt;&gt; "",VLOOKUP(D2509,'Parâmetro - Portes e Uco'!$A$13:$E$54,3,0),"")</f>
        <v>2101.818943247938</v>
      </c>
      <c r="G2509" s="200">
        <v>6</v>
      </c>
      <c r="H2509" s="199">
        <f>VLOOKUP(G2509,'Parâmetro - Portes e Uco'!$B$19:$E$46,4,0)</f>
        <v>1425.4</v>
      </c>
      <c r="I2509" s="196"/>
      <c r="J2509" s="202">
        <v>0</v>
      </c>
      <c r="K2509" s="202"/>
      <c r="L2509" s="203"/>
      <c r="M2509" s="204"/>
      <c r="N2509" s="199"/>
      <c r="O2509" s="201">
        <v>2</v>
      </c>
      <c r="P2509" s="199">
        <f>(F2509*30%)+(F2509*20%)</f>
        <v>1050.909471623969</v>
      </c>
      <c r="Q2509" s="205">
        <f t="shared" si="180"/>
        <v>4578.1284148719069</v>
      </c>
    </row>
    <row r="2510" spans="1:17" ht="30" x14ac:dyDescent="0.25">
      <c r="A2510" s="207" t="s">
        <v>4754</v>
      </c>
      <c r="B2510" s="196">
        <v>31303250</v>
      </c>
      <c r="C2510" s="197" t="s">
        <v>4255</v>
      </c>
      <c r="D2510" s="196" t="s">
        <v>3697</v>
      </c>
      <c r="E2510" s="198"/>
      <c r="F2510" s="199">
        <f>IF(D2510 &lt;&gt; "",VLOOKUP(D2510,'Parâmetro - Portes e Uco'!$A$13:$E$54,3,0),"")</f>
        <v>1593.1491505137235</v>
      </c>
      <c r="G2510" s="200">
        <v>5</v>
      </c>
      <c r="H2510" s="199">
        <f>VLOOKUP(G2510,'Parâmetro - Portes e Uco'!$B$19:$E$46,4,0)</f>
        <v>1021.47</v>
      </c>
      <c r="I2510" s="196"/>
      <c r="J2510" s="202">
        <v>0</v>
      </c>
      <c r="K2510" s="202"/>
      <c r="L2510" s="203"/>
      <c r="M2510" s="204"/>
      <c r="N2510" s="199"/>
      <c r="O2510" s="201">
        <v>1</v>
      </c>
      <c r="P2510" s="199">
        <f>F2510*30%</f>
        <v>477.94474515411702</v>
      </c>
      <c r="Q2510" s="205">
        <f t="shared" si="180"/>
        <v>3092.5638956678404</v>
      </c>
    </row>
    <row r="2511" spans="1:17" ht="45" x14ac:dyDescent="0.25">
      <c r="A2511" s="207" t="s">
        <v>4754</v>
      </c>
      <c r="B2511" s="196">
        <v>31303269</v>
      </c>
      <c r="C2511" s="197" t="s">
        <v>2039</v>
      </c>
      <c r="D2511" s="196" t="s">
        <v>3673</v>
      </c>
      <c r="E2511" s="198"/>
      <c r="F2511" s="199">
        <f>IF(D2511 &lt;&gt; "",VLOOKUP(D2511,'Parâmetro - Portes e Uco'!$A$13:$E$54,3,0),"")</f>
        <v>283.71925774181733</v>
      </c>
      <c r="G2511" s="200"/>
      <c r="H2511" s="201"/>
      <c r="I2511" s="196"/>
      <c r="J2511" s="202">
        <v>0</v>
      </c>
      <c r="K2511" s="202"/>
      <c r="L2511" s="203"/>
      <c r="M2511" s="204"/>
      <c r="N2511" s="199"/>
      <c r="O2511" s="201">
        <v>0</v>
      </c>
      <c r="P2511" s="201"/>
      <c r="Q2511" s="205">
        <f t="shared" si="180"/>
        <v>283.71925774181733</v>
      </c>
    </row>
    <row r="2512" spans="1:17" x14ac:dyDescent="0.25">
      <c r="A2512" s="207" t="s">
        <v>4754</v>
      </c>
      <c r="B2512" s="196">
        <v>31303285</v>
      </c>
      <c r="C2512" s="197" t="s">
        <v>4049</v>
      </c>
      <c r="D2512" s="196" t="s">
        <v>3685</v>
      </c>
      <c r="E2512" s="198">
        <v>0</v>
      </c>
      <c r="F2512" s="199">
        <f>IF(D2512 &lt;&gt; "",VLOOKUP(D2512,'Parâmetro - Portes e Uco'!$A$13:$E$54,3,0),"")</f>
        <v>1233.8795226335199</v>
      </c>
      <c r="G2512" s="200">
        <v>4</v>
      </c>
      <c r="H2512" s="199">
        <f>VLOOKUP(G2512,'Parâmetro - Portes e Uco'!$B$19:$E$46,4,0)</f>
        <v>660.37</v>
      </c>
      <c r="I2512" s="196"/>
      <c r="J2512" s="202">
        <v>0</v>
      </c>
      <c r="K2512" s="202"/>
      <c r="L2512" s="203"/>
      <c r="M2512" s="204"/>
      <c r="N2512" s="199"/>
      <c r="O2512" s="201">
        <v>2</v>
      </c>
      <c r="P2512" s="199">
        <f>(F2512*30%)+(F2512*20%)</f>
        <v>616.93976131675993</v>
      </c>
      <c r="Q2512" s="205">
        <f t="shared" si="180"/>
        <v>2511.1892839502798</v>
      </c>
    </row>
    <row r="2513" spans="1:17" ht="45" x14ac:dyDescent="0.25">
      <c r="A2513" s="207" t="s">
        <v>4752</v>
      </c>
      <c r="B2513" s="196">
        <v>31303293</v>
      </c>
      <c r="C2513" s="197" t="s">
        <v>2038</v>
      </c>
      <c r="D2513" s="196" t="s">
        <v>3673</v>
      </c>
      <c r="E2513" s="198"/>
      <c r="F2513" s="199">
        <f>IF(D2513 &lt;&gt; "",VLOOKUP(D2513,'Parâmetro - Portes e Uco'!$A$13:$E$54,3,0),"")</f>
        <v>283.71925774181733</v>
      </c>
      <c r="G2513" s="200"/>
      <c r="H2513" s="201"/>
      <c r="I2513" s="196"/>
      <c r="J2513" s="202">
        <v>0</v>
      </c>
      <c r="K2513" s="202"/>
      <c r="L2513" s="203"/>
      <c r="M2513" s="204"/>
      <c r="N2513" s="199"/>
      <c r="O2513" s="201">
        <v>0</v>
      </c>
      <c r="P2513" s="201"/>
      <c r="Q2513" s="205">
        <f>F2513+H2513+K2513+N2513+P2513</f>
        <v>283.71925774181733</v>
      </c>
    </row>
    <row r="2514" spans="1:17" ht="30" x14ac:dyDescent="0.25">
      <c r="A2514" s="207"/>
      <c r="B2514" s="196">
        <v>31303307</v>
      </c>
      <c r="C2514" s="197" t="s">
        <v>6354</v>
      </c>
      <c r="D2514" s="196" t="s">
        <v>3673</v>
      </c>
      <c r="E2514" s="198"/>
      <c r="F2514" s="199">
        <f>IF(D2514 &lt;&gt; "",VLOOKUP(D2514,'Parâmetro - Portes e Uco'!$A$13:$E$54,3,0),"")</f>
        <v>283.71925774181733</v>
      </c>
      <c r="G2514" s="200"/>
      <c r="H2514" s="201"/>
      <c r="I2514" s="196"/>
      <c r="J2514" s="202">
        <v>0</v>
      </c>
      <c r="K2514" s="202"/>
      <c r="L2514" s="203">
        <v>2.78</v>
      </c>
      <c r="M2514" s="204">
        <v>65</v>
      </c>
      <c r="N2514" s="199">
        <f>(('Parâmetro - Portes e Uco'!$P$5*'TABELA HONORÁRIOS MÉDICOS2026'!M2514)/100)*'TABELA HONORÁRIOS MÉDICOS2026'!L2514</f>
        <v>32.798666927414693</v>
      </c>
      <c r="O2514" s="201">
        <v>0</v>
      </c>
      <c r="P2514" s="201"/>
      <c r="Q2514" s="205">
        <f t="shared" ref="Q2514" si="181">F2514+H2514+K2514+N2514+P2514</f>
        <v>316.517924669232</v>
      </c>
    </row>
    <row r="2515" spans="1:17" ht="30" x14ac:dyDescent="0.25">
      <c r="A2515" s="207" t="s">
        <v>4754</v>
      </c>
      <c r="B2515" s="196">
        <v>31303315</v>
      </c>
      <c r="C2515" s="197" t="s">
        <v>2028</v>
      </c>
      <c r="D2515" s="196" t="s">
        <v>3673</v>
      </c>
      <c r="E2515" s="198"/>
      <c r="F2515" s="199">
        <f>IF(D2515 &lt;&gt; "",VLOOKUP(D2515,'Parâmetro - Portes e Uco'!$A$13:$E$54,3,0),"")</f>
        <v>283.71925774181733</v>
      </c>
      <c r="G2515" s="200"/>
      <c r="H2515" s="201"/>
      <c r="I2515" s="196"/>
      <c r="J2515" s="202">
        <v>0</v>
      </c>
      <c r="K2515" s="202"/>
      <c r="L2515" s="203"/>
      <c r="M2515" s="204"/>
      <c r="N2515" s="199"/>
      <c r="O2515" s="201">
        <v>0</v>
      </c>
      <c r="P2515" s="201"/>
      <c r="Q2515" s="205">
        <f t="shared" si="180"/>
        <v>283.71925774181733</v>
      </c>
    </row>
    <row r="2516" spans="1:17" x14ac:dyDescent="0.25">
      <c r="A2516" s="207" t="s">
        <v>4754</v>
      </c>
      <c r="B2516" s="196">
        <v>31303323</v>
      </c>
      <c r="C2516" s="197" t="s">
        <v>2031</v>
      </c>
      <c r="D2516" s="196" t="s">
        <v>3685</v>
      </c>
      <c r="E2516" s="198"/>
      <c r="F2516" s="199">
        <f>IF(D2516 &lt;&gt; "",VLOOKUP(D2516,'Parâmetro - Portes e Uco'!$A$13:$E$54,3,0),"")</f>
        <v>1233.8795226335199</v>
      </c>
      <c r="G2516" s="200">
        <v>4</v>
      </c>
      <c r="H2516" s="199">
        <f>VLOOKUP(G2516,'Parâmetro - Portes e Uco'!$B$19:$E$46,4,0)</f>
        <v>660.37</v>
      </c>
      <c r="I2516" s="196"/>
      <c r="J2516" s="202">
        <v>0</v>
      </c>
      <c r="K2516" s="202"/>
      <c r="L2516" s="203"/>
      <c r="M2516" s="204"/>
      <c r="N2516" s="199"/>
      <c r="O2516" s="201">
        <v>2</v>
      </c>
      <c r="P2516" s="199">
        <f>(F2516*30%)+(F2516*20%)</f>
        <v>616.93976131675993</v>
      </c>
      <c r="Q2516" s="205">
        <f t="shared" si="180"/>
        <v>2511.1892839502798</v>
      </c>
    </row>
    <row r="2517" spans="1:17" x14ac:dyDescent="0.25">
      <c r="A2517" s="207" t="s">
        <v>4754</v>
      </c>
      <c r="B2517" s="224">
        <v>31304001</v>
      </c>
      <c r="C2517" s="316" t="s">
        <v>3885</v>
      </c>
      <c r="D2517" s="317"/>
      <c r="E2517" s="317"/>
      <c r="F2517" s="317"/>
      <c r="G2517" s="317"/>
      <c r="H2517" s="317"/>
      <c r="I2517" s="317"/>
      <c r="J2517" s="317"/>
      <c r="K2517" s="317"/>
      <c r="L2517" s="317"/>
      <c r="M2517" s="317"/>
      <c r="N2517" s="317"/>
      <c r="O2517" s="317"/>
      <c r="P2517" s="317"/>
      <c r="Q2517" s="318"/>
    </row>
    <row r="2518" spans="1:17" ht="30" x14ac:dyDescent="0.25">
      <c r="A2518" s="206"/>
      <c r="B2518" s="196">
        <v>31304010</v>
      </c>
      <c r="C2518" s="197" t="s">
        <v>2044</v>
      </c>
      <c r="D2518" s="196" t="s">
        <v>3692</v>
      </c>
      <c r="E2518" s="198"/>
      <c r="F2518" s="199">
        <f>IF(D2518 &lt;&gt; "",VLOOKUP(D2518,'Parâmetro - Portes e Uco'!$A$13:$E$54,3,0),"")</f>
        <v>866.25202794687084</v>
      </c>
      <c r="G2518" s="200">
        <v>3</v>
      </c>
      <c r="H2518" s="199">
        <f>VLOOKUP(G2518,'Parâmetro - Portes e Uco'!$B$19:$E$46,4,0)</f>
        <v>446.65</v>
      </c>
      <c r="I2518" s="196"/>
      <c r="J2518" s="202">
        <v>0</v>
      </c>
      <c r="K2518" s="202"/>
      <c r="L2518" s="203"/>
      <c r="M2518" s="204"/>
      <c r="N2518" s="199"/>
      <c r="O2518" s="201">
        <v>1</v>
      </c>
      <c r="P2518" s="199">
        <f t="shared" ref="P2518:P2525" si="182">F2518*30%</f>
        <v>259.87560838406125</v>
      </c>
      <c r="Q2518" s="205">
        <f t="shared" ref="Q2518:Q2525" si="183">F2518+H2518+K2518+N2518+P2518</f>
        <v>1572.7776363309322</v>
      </c>
    </row>
    <row r="2519" spans="1:17" ht="30" x14ac:dyDescent="0.25">
      <c r="A2519" s="207" t="s">
        <v>4754</v>
      </c>
      <c r="B2519" s="196">
        <v>31304028</v>
      </c>
      <c r="C2519" s="197" t="s">
        <v>2046</v>
      </c>
      <c r="D2519" s="196" t="s">
        <v>3688</v>
      </c>
      <c r="E2519" s="198"/>
      <c r="F2519" s="199">
        <f>IF(D2519 &lt;&gt; "",VLOOKUP(D2519,'Parâmetro - Portes e Uco'!$A$13:$E$54,3,0),"")</f>
        <v>1024.0627906281875</v>
      </c>
      <c r="G2519" s="200">
        <v>5</v>
      </c>
      <c r="H2519" s="199">
        <f>VLOOKUP(G2519,'Parâmetro - Portes e Uco'!$B$19:$E$46,4,0)</f>
        <v>1021.47</v>
      </c>
      <c r="I2519" s="196"/>
      <c r="J2519" s="202">
        <v>0</v>
      </c>
      <c r="K2519" s="202"/>
      <c r="L2519" s="203"/>
      <c r="M2519" s="204"/>
      <c r="N2519" s="199"/>
      <c r="O2519" s="201">
        <v>1</v>
      </c>
      <c r="P2519" s="199">
        <f t="shared" si="182"/>
        <v>307.21883718845623</v>
      </c>
      <c r="Q2519" s="205">
        <f t="shared" si="183"/>
        <v>2352.7516278166436</v>
      </c>
    </row>
    <row r="2520" spans="1:17" ht="60" x14ac:dyDescent="0.25">
      <c r="A2520" s="207" t="s">
        <v>4754</v>
      </c>
      <c r="B2520" s="196">
        <v>31304036</v>
      </c>
      <c r="C2520" s="197" t="s">
        <v>2047</v>
      </c>
      <c r="D2520" s="196" t="s">
        <v>3688</v>
      </c>
      <c r="E2520" s="198"/>
      <c r="F2520" s="199">
        <f>IF(D2520 &lt;&gt; "",VLOOKUP(D2520,'Parâmetro - Portes e Uco'!$A$13:$E$54,3,0),"")</f>
        <v>1024.0627906281875</v>
      </c>
      <c r="G2520" s="200">
        <v>4</v>
      </c>
      <c r="H2520" s="199">
        <f>VLOOKUP(G2520,'Parâmetro - Portes e Uco'!$B$19:$E$46,4,0)</f>
        <v>660.37</v>
      </c>
      <c r="I2520" s="196"/>
      <c r="J2520" s="202">
        <v>0</v>
      </c>
      <c r="K2520" s="202"/>
      <c r="L2520" s="203"/>
      <c r="M2520" s="204"/>
      <c r="N2520" s="199"/>
      <c r="O2520" s="201">
        <v>1</v>
      </c>
      <c r="P2520" s="199">
        <f t="shared" si="182"/>
        <v>307.21883718845623</v>
      </c>
      <c r="Q2520" s="205">
        <f t="shared" si="183"/>
        <v>1991.6516278166437</v>
      </c>
    </row>
    <row r="2521" spans="1:17" ht="30" x14ac:dyDescent="0.25">
      <c r="A2521" s="207" t="s">
        <v>4754</v>
      </c>
      <c r="B2521" s="196">
        <v>31304044</v>
      </c>
      <c r="C2521" s="197" t="s">
        <v>2048</v>
      </c>
      <c r="D2521" s="196" t="s">
        <v>3682</v>
      </c>
      <c r="E2521" s="198"/>
      <c r="F2521" s="199">
        <f>IF(D2521 &lt;&gt; "",VLOOKUP(D2521,'Parâmetro - Portes e Uco'!$A$13:$E$54,3,0),"")</f>
        <v>802.43430995002416</v>
      </c>
      <c r="G2521" s="200">
        <v>3</v>
      </c>
      <c r="H2521" s="199">
        <f>VLOOKUP(G2521,'Parâmetro - Portes e Uco'!$B$19:$E$46,4,0)</f>
        <v>446.65</v>
      </c>
      <c r="I2521" s="196"/>
      <c r="J2521" s="202">
        <v>0</v>
      </c>
      <c r="K2521" s="202"/>
      <c r="L2521" s="203"/>
      <c r="M2521" s="204"/>
      <c r="N2521" s="199"/>
      <c r="O2521" s="201">
        <v>1</v>
      </c>
      <c r="P2521" s="199">
        <f t="shared" si="182"/>
        <v>240.73029298500722</v>
      </c>
      <c r="Q2521" s="205">
        <f t="shared" si="183"/>
        <v>1489.8146029350314</v>
      </c>
    </row>
    <row r="2522" spans="1:17" ht="30" x14ac:dyDescent="0.25">
      <c r="A2522" s="207" t="s">
        <v>4754</v>
      </c>
      <c r="B2522" s="196">
        <v>31304052</v>
      </c>
      <c r="C2522" s="197" t="s">
        <v>2045</v>
      </c>
      <c r="D2522" s="196" t="s">
        <v>3692</v>
      </c>
      <c r="E2522" s="198"/>
      <c r="F2522" s="199">
        <f>IF(D2522 &lt;&gt; "",VLOOKUP(D2522,'Parâmetro - Portes e Uco'!$A$13:$E$54,3,0),"")</f>
        <v>866.25202794687084</v>
      </c>
      <c r="G2522" s="200">
        <v>5</v>
      </c>
      <c r="H2522" s="199">
        <f>VLOOKUP(G2522,'Parâmetro - Portes e Uco'!$B$19:$E$46,4,0)</f>
        <v>1021.47</v>
      </c>
      <c r="I2522" s="196"/>
      <c r="J2522" s="202">
        <v>0</v>
      </c>
      <c r="K2522" s="202"/>
      <c r="L2522" s="203"/>
      <c r="M2522" s="204"/>
      <c r="N2522" s="199"/>
      <c r="O2522" s="201">
        <v>1</v>
      </c>
      <c r="P2522" s="199">
        <f t="shared" si="182"/>
        <v>259.87560838406125</v>
      </c>
      <c r="Q2522" s="205">
        <f t="shared" si="183"/>
        <v>2147.5976363309319</v>
      </c>
    </row>
    <row r="2523" spans="1:17" ht="30" x14ac:dyDescent="0.25">
      <c r="A2523" s="207" t="s">
        <v>4754</v>
      </c>
      <c r="B2523" s="196">
        <v>31304060</v>
      </c>
      <c r="C2523" s="197" t="s">
        <v>4759</v>
      </c>
      <c r="D2523" s="196" t="s">
        <v>3694</v>
      </c>
      <c r="E2523" s="198"/>
      <c r="F2523" s="199">
        <f>IF(D2523 &lt;&gt; "",VLOOKUP(D2523,'Parâmetro - Portes e Uco'!$A$13:$E$54,3,0),"")</f>
        <v>1324.5505130037554</v>
      </c>
      <c r="G2523" s="200">
        <v>6</v>
      </c>
      <c r="H2523" s="199">
        <f>VLOOKUP(G2523,'Parâmetro - Portes e Uco'!$B$19:$E$46,4,0)</f>
        <v>1425.4</v>
      </c>
      <c r="I2523" s="196"/>
      <c r="J2523" s="202">
        <v>0</v>
      </c>
      <c r="K2523" s="202"/>
      <c r="L2523" s="203">
        <v>52.72</v>
      </c>
      <c r="M2523" s="204">
        <v>65</v>
      </c>
      <c r="N2523" s="199">
        <f>(('Parâmetro - Portes e Uco'!$P$5*'TABELA HONORÁRIOS MÉDICOS2026'!M2523)/100)*'TABELA HONORÁRIOS MÉDICOS2026'!L2523</f>
        <v>621.99486345802256</v>
      </c>
      <c r="O2523" s="201">
        <v>1</v>
      </c>
      <c r="P2523" s="199">
        <f t="shared" si="182"/>
        <v>397.36515390112663</v>
      </c>
      <c r="Q2523" s="205">
        <f t="shared" si="183"/>
        <v>3769.310530362905</v>
      </c>
    </row>
    <row r="2524" spans="1:17" ht="45" x14ac:dyDescent="0.25">
      <c r="A2524" s="207" t="s">
        <v>4754</v>
      </c>
      <c r="B2524" s="196">
        <v>31304079</v>
      </c>
      <c r="C2524" s="197" t="s">
        <v>4760</v>
      </c>
      <c r="D2524" s="196" t="s">
        <v>3697</v>
      </c>
      <c r="E2524" s="198"/>
      <c r="F2524" s="199">
        <f>IF(D2524 &lt;&gt; "",VLOOKUP(D2524,'Parâmetro - Portes e Uco'!$A$13:$E$54,3,0),"")</f>
        <v>1593.1491505137235</v>
      </c>
      <c r="G2524" s="200">
        <v>5</v>
      </c>
      <c r="H2524" s="199">
        <f>VLOOKUP(G2524,'Parâmetro - Portes e Uco'!$B$19:$E$46,4,0)</f>
        <v>1021.47</v>
      </c>
      <c r="I2524" s="196"/>
      <c r="J2524" s="202">
        <v>0</v>
      </c>
      <c r="K2524" s="202"/>
      <c r="L2524" s="203">
        <v>56.77</v>
      </c>
      <c r="M2524" s="204">
        <v>65</v>
      </c>
      <c r="N2524" s="199">
        <f>(('Parâmetro - Portes e Uco'!$P$5*'TABELA HONORÁRIOS MÉDICOS2026'!M2524)/100)*'TABELA HONORÁRIOS MÉDICOS2026'!L2524</f>
        <v>669.77709405371672</v>
      </c>
      <c r="O2524" s="201">
        <v>1</v>
      </c>
      <c r="P2524" s="199">
        <f t="shared" si="182"/>
        <v>477.94474515411702</v>
      </c>
      <c r="Q2524" s="205">
        <f t="shared" si="183"/>
        <v>3762.340989721557</v>
      </c>
    </row>
    <row r="2525" spans="1:17" ht="30" x14ac:dyDescent="0.25">
      <c r="A2525" s="207" t="s">
        <v>4754</v>
      </c>
      <c r="B2525" s="196">
        <v>31304087</v>
      </c>
      <c r="C2525" s="197" t="s">
        <v>2049</v>
      </c>
      <c r="D2525" s="196" t="s">
        <v>3688</v>
      </c>
      <c r="E2525" s="198"/>
      <c r="F2525" s="199">
        <f>IF(D2525 &lt;&gt; "",VLOOKUP(D2525,'Parâmetro - Portes e Uco'!$A$13:$E$54,3,0),"")</f>
        <v>1024.0627906281875</v>
      </c>
      <c r="G2525" s="200">
        <v>5</v>
      </c>
      <c r="H2525" s="199">
        <f>VLOOKUP(G2525,'Parâmetro - Portes e Uco'!$B$19:$E$46,4,0)</f>
        <v>1021.47</v>
      </c>
      <c r="I2525" s="196"/>
      <c r="J2525" s="202">
        <v>0</v>
      </c>
      <c r="K2525" s="202"/>
      <c r="L2525" s="203"/>
      <c r="M2525" s="204"/>
      <c r="N2525" s="199"/>
      <c r="O2525" s="201">
        <v>1</v>
      </c>
      <c r="P2525" s="199">
        <f t="shared" si="182"/>
        <v>307.21883718845623</v>
      </c>
      <c r="Q2525" s="205">
        <f t="shared" si="183"/>
        <v>2352.7516278166436</v>
      </c>
    </row>
    <row r="2526" spans="1:17" x14ac:dyDescent="0.25">
      <c r="A2526" s="207" t="s">
        <v>4754</v>
      </c>
      <c r="B2526" s="224">
        <v>31304990</v>
      </c>
      <c r="C2526" s="316" t="s">
        <v>3743</v>
      </c>
      <c r="D2526" s="317"/>
      <c r="E2526" s="317"/>
      <c r="F2526" s="317"/>
      <c r="G2526" s="317"/>
      <c r="H2526" s="317"/>
      <c r="I2526" s="317"/>
      <c r="J2526" s="317"/>
      <c r="K2526" s="317"/>
      <c r="L2526" s="317"/>
      <c r="M2526" s="317"/>
      <c r="N2526" s="317"/>
      <c r="O2526" s="317"/>
      <c r="P2526" s="317"/>
      <c r="Q2526" s="318"/>
    </row>
    <row r="2527" spans="1:17" ht="15" customHeight="1" x14ac:dyDescent="0.25">
      <c r="A2527" s="206"/>
      <c r="B2527" s="307" t="s">
        <v>4256</v>
      </c>
      <c r="C2527" s="308"/>
      <c r="D2527" s="308"/>
      <c r="E2527" s="308"/>
      <c r="F2527" s="308"/>
      <c r="G2527" s="308"/>
      <c r="H2527" s="308"/>
      <c r="I2527" s="308"/>
      <c r="J2527" s="308"/>
      <c r="K2527" s="308"/>
      <c r="L2527" s="308"/>
      <c r="M2527" s="308"/>
      <c r="N2527" s="308"/>
      <c r="O2527" s="308"/>
      <c r="P2527" s="308"/>
      <c r="Q2527" s="309"/>
    </row>
    <row r="2528" spans="1:17" ht="15" customHeight="1" x14ac:dyDescent="0.25">
      <c r="A2528" s="206"/>
      <c r="B2528" s="307" t="s">
        <v>4257</v>
      </c>
      <c r="C2528" s="308"/>
      <c r="D2528" s="308"/>
      <c r="E2528" s="308"/>
      <c r="F2528" s="308"/>
      <c r="G2528" s="308"/>
      <c r="H2528" s="308"/>
      <c r="I2528" s="308"/>
      <c r="J2528" s="308"/>
      <c r="K2528" s="308"/>
      <c r="L2528" s="308"/>
      <c r="M2528" s="308"/>
      <c r="N2528" s="308"/>
      <c r="O2528" s="308"/>
      <c r="P2528" s="308"/>
      <c r="Q2528" s="309"/>
    </row>
    <row r="2529" spans="1:17" ht="15" customHeight="1" x14ac:dyDescent="0.25">
      <c r="A2529" s="206"/>
      <c r="B2529" s="307" t="s">
        <v>4258</v>
      </c>
      <c r="C2529" s="308"/>
      <c r="D2529" s="308"/>
      <c r="E2529" s="308"/>
      <c r="F2529" s="308"/>
      <c r="G2529" s="308"/>
      <c r="H2529" s="308"/>
      <c r="I2529" s="308"/>
      <c r="J2529" s="308"/>
      <c r="K2529" s="308"/>
      <c r="L2529" s="308"/>
      <c r="M2529" s="308"/>
      <c r="N2529" s="308"/>
      <c r="O2529" s="308"/>
      <c r="P2529" s="308"/>
      <c r="Q2529" s="309"/>
    </row>
    <row r="2530" spans="1:17" ht="15" customHeight="1" x14ac:dyDescent="0.25">
      <c r="A2530" s="206"/>
      <c r="B2530" s="307" t="s">
        <v>4259</v>
      </c>
      <c r="C2530" s="308"/>
      <c r="D2530" s="308"/>
      <c r="E2530" s="308"/>
      <c r="F2530" s="308"/>
      <c r="G2530" s="308"/>
      <c r="H2530" s="308"/>
      <c r="I2530" s="308"/>
      <c r="J2530" s="308"/>
      <c r="K2530" s="308"/>
      <c r="L2530" s="308"/>
      <c r="M2530" s="308"/>
      <c r="N2530" s="308"/>
      <c r="O2530" s="308"/>
      <c r="P2530" s="308"/>
      <c r="Q2530" s="309"/>
    </row>
    <row r="2531" spans="1:17" ht="15" customHeight="1" x14ac:dyDescent="0.25">
      <c r="A2531" s="206"/>
      <c r="B2531" s="307" t="s">
        <v>4260</v>
      </c>
      <c r="C2531" s="308"/>
      <c r="D2531" s="308"/>
      <c r="E2531" s="308"/>
      <c r="F2531" s="308"/>
      <c r="G2531" s="308"/>
      <c r="H2531" s="308"/>
      <c r="I2531" s="308"/>
      <c r="J2531" s="308"/>
      <c r="K2531" s="308"/>
      <c r="L2531" s="308"/>
      <c r="M2531" s="308"/>
      <c r="N2531" s="308"/>
      <c r="O2531" s="308"/>
      <c r="P2531" s="308"/>
      <c r="Q2531" s="309"/>
    </row>
    <row r="2532" spans="1:17" ht="15" customHeight="1" x14ac:dyDescent="0.25">
      <c r="A2532" s="206"/>
      <c r="B2532" s="307" t="s">
        <v>4261</v>
      </c>
      <c r="C2532" s="308"/>
      <c r="D2532" s="308"/>
      <c r="E2532" s="308"/>
      <c r="F2532" s="308"/>
      <c r="G2532" s="308"/>
      <c r="H2532" s="308"/>
      <c r="I2532" s="308"/>
      <c r="J2532" s="308"/>
      <c r="K2532" s="308"/>
      <c r="L2532" s="308"/>
      <c r="M2532" s="308"/>
      <c r="N2532" s="308"/>
      <c r="O2532" s="308"/>
      <c r="P2532" s="308"/>
      <c r="Q2532" s="309"/>
    </row>
    <row r="2533" spans="1:17" ht="15" customHeight="1" x14ac:dyDescent="0.25">
      <c r="A2533" s="206"/>
      <c r="B2533" s="307" t="s">
        <v>4262</v>
      </c>
      <c r="C2533" s="308"/>
      <c r="D2533" s="308"/>
      <c r="E2533" s="308"/>
      <c r="F2533" s="308"/>
      <c r="G2533" s="308"/>
      <c r="H2533" s="308"/>
      <c r="I2533" s="308"/>
      <c r="J2533" s="308"/>
      <c r="K2533" s="308"/>
      <c r="L2533" s="308"/>
      <c r="M2533" s="308"/>
      <c r="N2533" s="308"/>
      <c r="O2533" s="308"/>
      <c r="P2533" s="308"/>
      <c r="Q2533" s="309"/>
    </row>
    <row r="2534" spans="1:17" ht="15" customHeight="1" x14ac:dyDescent="0.25">
      <c r="A2534" s="206"/>
      <c r="B2534" s="307" t="s">
        <v>4263</v>
      </c>
      <c r="C2534" s="308"/>
      <c r="D2534" s="308"/>
      <c r="E2534" s="308"/>
      <c r="F2534" s="308"/>
      <c r="G2534" s="308"/>
      <c r="H2534" s="308"/>
      <c r="I2534" s="308"/>
      <c r="J2534" s="308"/>
      <c r="K2534" s="308"/>
      <c r="L2534" s="308"/>
      <c r="M2534" s="308"/>
      <c r="N2534" s="308"/>
      <c r="O2534" s="308"/>
      <c r="P2534" s="308"/>
      <c r="Q2534" s="309"/>
    </row>
    <row r="2535" spans="1:17" ht="15" customHeight="1" x14ac:dyDescent="0.25">
      <c r="A2535" s="206"/>
      <c r="B2535" s="307" t="s">
        <v>4264</v>
      </c>
      <c r="C2535" s="308"/>
      <c r="D2535" s="308"/>
      <c r="E2535" s="308"/>
      <c r="F2535" s="308"/>
      <c r="G2535" s="308"/>
      <c r="H2535" s="308"/>
      <c r="I2535" s="308"/>
      <c r="J2535" s="308"/>
      <c r="K2535" s="308"/>
      <c r="L2535" s="308"/>
      <c r="M2535" s="308"/>
      <c r="N2535" s="308"/>
      <c r="O2535" s="308"/>
      <c r="P2535" s="308"/>
      <c r="Q2535" s="309"/>
    </row>
    <row r="2536" spans="1:17" ht="15" customHeight="1" x14ac:dyDescent="0.25">
      <c r="A2536" s="206"/>
      <c r="B2536" s="307" t="s">
        <v>4265</v>
      </c>
      <c r="C2536" s="308"/>
      <c r="D2536" s="308"/>
      <c r="E2536" s="308"/>
      <c r="F2536" s="308"/>
      <c r="G2536" s="308"/>
      <c r="H2536" s="308"/>
      <c r="I2536" s="308"/>
      <c r="J2536" s="308"/>
      <c r="K2536" s="308"/>
      <c r="L2536" s="308"/>
      <c r="M2536" s="308"/>
      <c r="N2536" s="308"/>
      <c r="O2536" s="308"/>
      <c r="P2536" s="308"/>
      <c r="Q2536" s="309"/>
    </row>
    <row r="2537" spans="1:17" ht="15" customHeight="1" x14ac:dyDescent="0.25">
      <c r="A2537" s="206"/>
      <c r="B2537" s="307" t="s">
        <v>4266</v>
      </c>
      <c r="C2537" s="308"/>
      <c r="D2537" s="308"/>
      <c r="E2537" s="308"/>
      <c r="F2537" s="308"/>
      <c r="G2537" s="308"/>
      <c r="H2537" s="308"/>
      <c r="I2537" s="308"/>
      <c r="J2537" s="308"/>
      <c r="K2537" s="308"/>
      <c r="L2537" s="308"/>
      <c r="M2537" s="308"/>
      <c r="N2537" s="308"/>
      <c r="O2537" s="308"/>
      <c r="P2537" s="308"/>
      <c r="Q2537" s="309"/>
    </row>
    <row r="2538" spans="1:17" ht="15" customHeight="1" x14ac:dyDescent="0.25">
      <c r="A2538" s="206"/>
      <c r="B2538" s="307" t="s">
        <v>4267</v>
      </c>
      <c r="C2538" s="308"/>
      <c r="D2538" s="308"/>
      <c r="E2538" s="308"/>
      <c r="F2538" s="308"/>
      <c r="G2538" s="308"/>
      <c r="H2538" s="308"/>
      <c r="I2538" s="308"/>
      <c r="J2538" s="308"/>
      <c r="K2538" s="308"/>
      <c r="L2538" s="308"/>
      <c r="M2538" s="308"/>
      <c r="N2538" s="308"/>
      <c r="O2538" s="308"/>
      <c r="P2538" s="308"/>
      <c r="Q2538" s="309"/>
    </row>
    <row r="2539" spans="1:17" ht="15" customHeight="1" x14ac:dyDescent="0.25">
      <c r="A2539" s="206"/>
      <c r="B2539" s="307" t="s">
        <v>4268</v>
      </c>
      <c r="C2539" s="308"/>
      <c r="D2539" s="308"/>
      <c r="E2539" s="308"/>
      <c r="F2539" s="308"/>
      <c r="G2539" s="308"/>
      <c r="H2539" s="308"/>
      <c r="I2539" s="308"/>
      <c r="J2539" s="308"/>
      <c r="K2539" s="308"/>
      <c r="L2539" s="308"/>
      <c r="M2539" s="308"/>
      <c r="N2539" s="308"/>
      <c r="O2539" s="308"/>
      <c r="P2539" s="308"/>
      <c r="Q2539" s="309"/>
    </row>
    <row r="2540" spans="1:17" ht="15" customHeight="1" x14ac:dyDescent="0.25">
      <c r="A2540" s="206"/>
      <c r="B2540" s="307" t="s">
        <v>4269</v>
      </c>
      <c r="C2540" s="308"/>
      <c r="D2540" s="308"/>
      <c r="E2540" s="308"/>
      <c r="F2540" s="308"/>
      <c r="G2540" s="308"/>
      <c r="H2540" s="308"/>
      <c r="I2540" s="308"/>
      <c r="J2540" s="308"/>
      <c r="K2540" s="308"/>
      <c r="L2540" s="308"/>
      <c r="M2540" s="308"/>
      <c r="N2540" s="308"/>
      <c r="O2540" s="308"/>
      <c r="P2540" s="308"/>
      <c r="Q2540" s="309"/>
    </row>
    <row r="2541" spans="1:17" ht="15" customHeight="1" x14ac:dyDescent="0.25">
      <c r="A2541" s="206"/>
      <c r="B2541" s="307" t="s">
        <v>4270</v>
      </c>
      <c r="C2541" s="308"/>
      <c r="D2541" s="308"/>
      <c r="E2541" s="308"/>
      <c r="F2541" s="308"/>
      <c r="G2541" s="308"/>
      <c r="H2541" s="308"/>
      <c r="I2541" s="308"/>
      <c r="J2541" s="308"/>
      <c r="K2541" s="308"/>
      <c r="L2541" s="308"/>
      <c r="M2541" s="308"/>
      <c r="N2541" s="308"/>
      <c r="O2541" s="308"/>
      <c r="P2541" s="308"/>
      <c r="Q2541" s="309"/>
    </row>
    <row r="2542" spans="1:17" ht="15" customHeight="1" x14ac:dyDescent="0.25">
      <c r="A2542" s="206"/>
      <c r="B2542" s="307" t="s">
        <v>4271</v>
      </c>
      <c r="C2542" s="308"/>
      <c r="D2542" s="308"/>
      <c r="E2542" s="308"/>
      <c r="F2542" s="308"/>
      <c r="G2542" s="308"/>
      <c r="H2542" s="308"/>
      <c r="I2542" s="308"/>
      <c r="J2542" s="308"/>
      <c r="K2542" s="308"/>
      <c r="L2542" s="308"/>
      <c r="M2542" s="308"/>
      <c r="N2542" s="308"/>
      <c r="O2542" s="308"/>
      <c r="P2542" s="308"/>
      <c r="Q2542" s="309"/>
    </row>
    <row r="2543" spans="1:17" ht="15" customHeight="1" x14ac:dyDescent="0.25">
      <c r="A2543" s="206"/>
      <c r="B2543" s="307" t="s">
        <v>4272</v>
      </c>
      <c r="C2543" s="308"/>
      <c r="D2543" s="308"/>
      <c r="E2543" s="308"/>
      <c r="F2543" s="308"/>
      <c r="G2543" s="308"/>
      <c r="H2543" s="308"/>
      <c r="I2543" s="308"/>
      <c r="J2543" s="308"/>
      <c r="K2543" s="308"/>
      <c r="L2543" s="308"/>
      <c r="M2543" s="308"/>
      <c r="N2543" s="308"/>
      <c r="O2543" s="308"/>
      <c r="P2543" s="308"/>
      <c r="Q2543" s="309"/>
    </row>
    <row r="2544" spans="1:17" ht="15" customHeight="1" x14ac:dyDescent="0.25">
      <c r="A2544" s="206"/>
      <c r="B2544" s="307" t="s">
        <v>4273</v>
      </c>
      <c r="C2544" s="308"/>
      <c r="D2544" s="308"/>
      <c r="E2544" s="308"/>
      <c r="F2544" s="308"/>
      <c r="G2544" s="308"/>
      <c r="H2544" s="308"/>
      <c r="I2544" s="308"/>
      <c r="J2544" s="308"/>
      <c r="K2544" s="308"/>
      <c r="L2544" s="308"/>
      <c r="M2544" s="308"/>
      <c r="N2544" s="308"/>
      <c r="O2544" s="308"/>
      <c r="P2544" s="308"/>
      <c r="Q2544" s="309"/>
    </row>
    <row r="2545" spans="1:17" ht="15" customHeight="1" x14ac:dyDescent="0.25">
      <c r="A2545" s="206"/>
      <c r="B2545" s="307" t="s">
        <v>4274</v>
      </c>
      <c r="C2545" s="308"/>
      <c r="D2545" s="308"/>
      <c r="E2545" s="308"/>
      <c r="F2545" s="308"/>
      <c r="G2545" s="308"/>
      <c r="H2545" s="308"/>
      <c r="I2545" s="308"/>
      <c r="J2545" s="308"/>
      <c r="K2545" s="308"/>
      <c r="L2545" s="308"/>
      <c r="M2545" s="308"/>
      <c r="N2545" s="308"/>
      <c r="O2545" s="308"/>
      <c r="P2545" s="308"/>
      <c r="Q2545" s="309"/>
    </row>
    <row r="2546" spans="1:17" ht="15" customHeight="1" x14ac:dyDescent="0.25">
      <c r="A2546" s="206"/>
      <c r="B2546" s="307" t="s">
        <v>4275</v>
      </c>
      <c r="C2546" s="308"/>
      <c r="D2546" s="308"/>
      <c r="E2546" s="308"/>
      <c r="F2546" s="308"/>
      <c r="G2546" s="308"/>
      <c r="H2546" s="308"/>
      <c r="I2546" s="308"/>
      <c r="J2546" s="308"/>
      <c r="K2546" s="308"/>
      <c r="L2546" s="308"/>
      <c r="M2546" s="308"/>
      <c r="N2546" s="308"/>
      <c r="O2546" s="308"/>
      <c r="P2546" s="308"/>
      <c r="Q2546" s="309"/>
    </row>
    <row r="2547" spans="1:17" ht="15" customHeight="1" x14ac:dyDescent="0.25">
      <c r="A2547" s="206"/>
      <c r="B2547" s="307" t="s">
        <v>3804</v>
      </c>
      <c r="C2547" s="308"/>
      <c r="D2547" s="308"/>
      <c r="E2547" s="308"/>
      <c r="F2547" s="308"/>
      <c r="G2547" s="308"/>
      <c r="H2547" s="308"/>
      <c r="I2547" s="308"/>
      <c r="J2547" s="308"/>
      <c r="K2547" s="308"/>
      <c r="L2547" s="308"/>
      <c r="M2547" s="308"/>
      <c r="N2547" s="308"/>
      <c r="O2547" s="308"/>
      <c r="P2547" s="308"/>
      <c r="Q2547" s="309"/>
    </row>
    <row r="2548" spans="1:17" ht="15" customHeight="1" x14ac:dyDescent="0.25">
      <c r="A2548" s="206"/>
      <c r="B2548" s="307" t="s">
        <v>4276</v>
      </c>
      <c r="C2548" s="308"/>
      <c r="D2548" s="308"/>
      <c r="E2548" s="308"/>
      <c r="F2548" s="308"/>
      <c r="G2548" s="308"/>
      <c r="H2548" s="308"/>
      <c r="I2548" s="308"/>
      <c r="J2548" s="308"/>
      <c r="K2548" s="308"/>
      <c r="L2548" s="308"/>
      <c r="M2548" s="308"/>
      <c r="N2548" s="308"/>
      <c r="O2548" s="308"/>
      <c r="P2548" s="308"/>
      <c r="Q2548" s="309"/>
    </row>
    <row r="2549" spans="1:17" ht="15" customHeight="1" x14ac:dyDescent="0.25">
      <c r="A2549" s="206"/>
      <c r="B2549" s="307" t="s">
        <v>4277</v>
      </c>
      <c r="C2549" s="308"/>
      <c r="D2549" s="308"/>
      <c r="E2549" s="308"/>
      <c r="F2549" s="308"/>
      <c r="G2549" s="308"/>
      <c r="H2549" s="308"/>
      <c r="I2549" s="308"/>
      <c r="J2549" s="308"/>
      <c r="K2549" s="308"/>
      <c r="L2549" s="308"/>
      <c r="M2549" s="308"/>
      <c r="N2549" s="308"/>
      <c r="O2549" s="308"/>
      <c r="P2549" s="308"/>
      <c r="Q2549" s="309"/>
    </row>
    <row r="2550" spans="1:17" ht="15" customHeight="1" x14ac:dyDescent="0.25">
      <c r="A2550" s="206"/>
      <c r="B2550" s="307" t="s">
        <v>4278</v>
      </c>
      <c r="C2550" s="308"/>
      <c r="D2550" s="308"/>
      <c r="E2550" s="308"/>
      <c r="F2550" s="308"/>
      <c r="G2550" s="308"/>
      <c r="H2550" s="308"/>
      <c r="I2550" s="308"/>
      <c r="J2550" s="308"/>
      <c r="K2550" s="308"/>
      <c r="L2550" s="308"/>
      <c r="M2550" s="308"/>
      <c r="N2550" s="308"/>
      <c r="O2550" s="308"/>
      <c r="P2550" s="308"/>
      <c r="Q2550" s="309"/>
    </row>
    <row r="2551" spans="1:17" ht="15" customHeight="1" x14ac:dyDescent="0.25">
      <c r="A2551" s="206"/>
      <c r="B2551" s="307" t="s">
        <v>4279</v>
      </c>
      <c r="C2551" s="308"/>
      <c r="D2551" s="308"/>
      <c r="E2551" s="308"/>
      <c r="F2551" s="308"/>
      <c r="G2551" s="308"/>
      <c r="H2551" s="308"/>
      <c r="I2551" s="308"/>
      <c r="J2551" s="308"/>
      <c r="K2551" s="308"/>
      <c r="L2551" s="308"/>
      <c r="M2551" s="308"/>
      <c r="N2551" s="308"/>
      <c r="O2551" s="308"/>
      <c r="P2551" s="308"/>
      <c r="Q2551" s="309"/>
    </row>
    <row r="2552" spans="1:17" ht="15" customHeight="1" x14ac:dyDescent="0.25">
      <c r="A2552" s="206"/>
      <c r="B2552" s="307" t="s">
        <v>4280</v>
      </c>
      <c r="C2552" s="308"/>
      <c r="D2552" s="308"/>
      <c r="E2552" s="308"/>
      <c r="F2552" s="308"/>
      <c r="G2552" s="308"/>
      <c r="H2552" s="308"/>
      <c r="I2552" s="308"/>
      <c r="J2552" s="308"/>
      <c r="K2552" s="308"/>
      <c r="L2552" s="308"/>
      <c r="M2552" s="308"/>
      <c r="N2552" s="308"/>
      <c r="O2552" s="308"/>
      <c r="P2552" s="308"/>
      <c r="Q2552" s="309"/>
    </row>
    <row r="2553" spans="1:17" ht="15" customHeight="1" x14ac:dyDescent="0.25">
      <c r="A2553" s="206"/>
      <c r="B2553" s="307" t="s">
        <v>4281</v>
      </c>
      <c r="C2553" s="308"/>
      <c r="D2553" s="308"/>
      <c r="E2553" s="308"/>
      <c r="F2553" s="308"/>
      <c r="G2553" s="308"/>
      <c r="H2553" s="308"/>
      <c r="I2553" s="308"/>
      <c r="J2553" s="308"/>
      <c r="K2553" s="308"/>
      <c r="L2553" s="308"/>
      <c r="M2553" s="308"/>
      <c r="N2553" s="308"/>
      <c r="O2553" s="308"/>
      <c r="P2553" s="308"/>
      <c r="Q2553" s="309"/>
    </row>
    <row r="2554" spans="1:17" x14ac:dyDescent="0.25">
      <c r="A2554" s="206"/>
      <c r="B2554" s="224">
        <v>31305008</v>
      </c>
      <c r="C2554" s="316" t="s">
        <v>3886</v>
      </c>
      <c r="D2554" s="317"/>
      <c r="E2554" s="317"/>
      <c r="F2554" s="317"/>
      <c r="G2554" s="317"/>
      <c r="H2554" s="317"/>
      <c r="I2554" s="317"/>
      <c r="J2554" s="317"/>
      <c r="K2554" s="317"/>
      <c r="L2554" s="317"/>
      <c r="M2554" s="317"/>
      <c r="N2554" s="317"/>
      <c r="O2554" s="317"/>
      <c r="P2554" s="317"/>
      <c r="Q2554" s="318"/>
    </row>
    <row r="2555" spans="1:17" ht="45" x14ac:dyDescent="0.25">
      <c r="A2555" s="206"/>
      <c r="B2555" s="196">
        <v>31305016</v>
      </c>
      <c r="C2555" s="197" t="s">
        <v>2051</v>
      </c>
      <c r="D2555" s="196" t="s">
        <v>3682</v>
      </c>
      <c r="E2555" s="198"/>
      <c r="F2555" s="199">
        <f>IF(D2555 &lt;&gt; "",VLOOKUP(D2555,'Parâmetro - Portes e Uco'!$A$13:$E$54,3,0),"")</f>
        <v>802.43430995002416</v>
      </c>
      <c r="G2555" s="200">
        <v>3</v>
      </c>
      <c r="H2555" s="199">
        <f>VLOOKUP(G2555,'Parâmetro - Portes e Uco'!$B$19:$E$46,4,0)</f>
        <v>446.65</v>
      </c>
      <c r="I2555" s="196"/>
      <c r="J2555" s="202">
        <v>0</v>
      </c>
      <c r="K2555" s="202"/>
      <c r="L2555" s="203"/>
      <c r="M2555" s="204"/>
      <c r="N2555" s="199"/>
      <c r="O2555" s="201">
        <v>1</v>
      </c>
      <c r="P2555" s="199">
        <f>F2555*30%</f>
        <v>240.73029298500722</v>
      </c>
      <c r="Q2555" s="205">
        <f>F2555+H2555+K2555+N2555+P2555</f>
        <v>1489.8146029350314</v>
      </c>
    </row>
    <row r="2556" spans="1:17" x14ac:dyDescent="0.25">
      <c r="A2556" s="207" t="s">
        <v>4754</v>
      </c>
      <c r="B2556" s="196">
        <v>31305024</v>
      </c>
      <c r="C2556" s="197" t="s">
        <v>2052</v>
      </c>
      <c r="D2556" s="196" t="s">
        <v>3684</v>
      </c>
      <c r="E2556" s="198"/>
      <c r="F2556" s="199">
        <f>IF(D2556 &lt;&gt; "",VLOOKUP(D2556,'Parâmetro - Portes e Uco'!$A$13:$E$54,3,0),"")</f>
        <v>963.60667521122014</v>
      </c>
      <c r="G2556" s="200">
        <v>5</v>
      </c>
      <c r="H2556" s="199">
        <f>VLOOKUP(G2556,'Parâmetro - Portes e Uco'!$B$19:$E$46,4,0)</f>
        <v>1021.47</v>
      </c>
      <c r="I2556" s="196"/>
      <c r="J2556" s="202">
        <v>0</v>
      </c>
      <c r="K2556" s="202"/>
      <c r="L2556" s="203"/>
      <c r="M2556" s="204"/>
      <c r="N2556" s="199"/>
      <c r="O2556" s="201">
        <v>1</v>
      </c>
      <c r="P2556" s="199">
        <f>F2556*30%</f>
        <v>289.08200256336602</v>
      </c>
      <c r="Q2556" s="205">
        <f>F2556+H2556+K2556+N2556+P2556</f>
        <v>2274.1586777745861</v>
      </c>
    </row>
    <row r="2557" spans="1:17" ht="60" x14ac:dyDescent="0.25">
      <c r="A2557" s="207" t="s">
        <v>4754</v>
      </c>
      <c r="B2557" s="196">
        <v>31305032</v>
      </c>
      <c r="C2557" s="197" t="s">
        <v>2050</v>
      </c>
      <c r="D2557" s="196" t="s">
        <v>3688</v>
      </c>
      <c r="E2557" s="198"/>
      <c r="F2557" s="199">
        <f>IF(D2557 &lt;&gt; "",VLOOKUP(D2557,'Parâmetro - Portes e Uco'!$A$13:$E$54,3,0),"")</f>
        <v>1024.0627906281875</v>
      </c>
      <c r="G2557" s="200">
        <v>5</v>
      </c>
      <c r="H2557" s="199">
        <f>VLOOKUP(G2557,'Parâmetro - Portes e Uco'!$B$19:$E$46,4,0)</f>
        <v>1021.47</v>
      </c>
      <c r="I2557" s="196"/>
      <c r="J2557" s="202">
        <v>0</v>
      </c>
      <c r="K2557" s="202"/>
      <c r="L2557" s="203"/>
      <c r="M2557" s="204"/>
      <c r="N2557" s="199"/>
      <c r="O2557" s="201">
        <v>1</v>
      </c>
      <c r="P2557" s="199">
        <f>F2557*30%</f>
        <v>307.21883718845623</v>
      </c>
      <c r="Q2557" s="205">
        <f>F2557+H2557+K2557+N2557+P2557</f>
        <v>2352.7516278166436</v>
      </c>
    </row>
    <row r="2558" spans="1:17" x14ac:dyDescent="0.25">
      <c r="A2558" s="207" t="s">
        <v>4754</v>
      </c>
      <c r="B2558" s="224">
        <v>31306004</v>
      </c>
      <c r="C2558" s="316" t="s">
        <v>3887</v>
      </c>
      <c r="D2558" s="317"/>
      <c r="E2558" s="317"/>
      <c r="F2558" s="317"/>
      <c r="G2558" s="317"/>
      <c r="H2558" s="317"/>
      <c r="I2558" s="317"/>
      <c r="J2558" s="317"/>
      <c r="K2558" s="317"/>
      <c r="L2558" s="317"/>
      <c r="M2558" s="317"/>
      <c r="N2558" s="317"/>
      <c r="O2558" s="317"/>
      <c r="P2558" s="317"/>
      <c r="Q2558" s="318"/>
    </row>
    <row r="2559" spans="1:17" ht="30" x14ac:dyDescent="0.25">
      <c r="A2559" s="206"/>
      <c r="B2559" s="196">
        <v>31306012</v>
      </c>
      <c r="C2559" s="197" t="s">
        <v>2053</v>
      </c>
      <c r="D2559" s="196" t="s">
        <v>3685</v>
      </c>
      <c r="E2559" s="198"/>
      <c r="F2559" s="199">
        <f>IF(D2559 &lt;&gt; "",VLOOKUP(D2559,'Parâmetro - Portes e Uco'!$A$13:$E$54,3,0),"")</f>
        <v>1233.8795226335199</v>
      </c>
      <c r="G2559" s="200">
        <v>4</v>
      </c>
      <c r="H2559" s="199">
        <f>VLOOKUP(G2559,'Parâmetro - Portes e Uco'!$B$19:$E$46,4,0)</f>
        <v>660.37</v>
      </c>
      <c r="I2559" s="196"/>
      <c r="J2559" s="202">
        <v>0</v>
      </c>
      <c r="K2559" s="202"/>
      <c r="L2559" s="203"/>
      <c r="M2559" s="204"/>
      <c r="N2559" s="199"/>
      <c r="O2559" s="201">
        <v>2</v>
      </c>
      <c r="P2559" s="199">
        <f>(F2559*30%)+(F2559*20%)</f>
        <v>616.93976131675993</v>
      </c>
      <c r="Q2559" s="205">
        <f t="shared" ref="Q2559:Q2565" si="184">F2559+H2559+K2559+N2559+P2559</f>
        <v>2511.1892839502798</v>
      </c>
    </row>
    <row r="2560" spans="1:17" x14ac:dyDescent="0.25">
      <c r="A2560" s="207" t="s">
        <v>4754</v>
      </c>
      <c r="B2560" s="196">
        <v>31306020</v>
      </c>
      <c r="C2560" s="197" t="s">
        <v>2054</v>
      </c>
      <c r="D2560" s="196" t="s">
        <v>3685</v>
      </c>
      <c r="E2560" s="198"/>
      <c r="F2560" s="199">
        <f>IF(D2560 &lt;&gt; "",VLOOKUP(D2560,'Parâmetro - Portes e Uco'!$A$13:$E$54,3,0),"")</f>
        <v>1233.8795226335199</v>
      </c>
      <c r="G2560" s="200">
        <v>4</v>
      </c>
      <c r="H2560" s="199">
        <f>VLOOKUP(G2560,'Parâmetro - Portes e Uco'!$B$19:$E$46,4,0)</f>
        <v>660.37</v>
      </c>
      <c r="I2560" s="196"/>
      <c r="J2560" s="202">
        <v>0</v>
      </c>
      <c r="K2560" s="202"/>
      <c r="L2560" s="203"/>
      <c r="M2560" s="204"/>
      <c r="N2560" s="199"/>
      <c r="O2560" s="201">
        <v>2</v>
      </c>
      <c r="P2560" s="199">
        <f>(F2560*30%)+(F2560*20%)</f>
        <v>616.93976131675993</v>
      </c>
      <c r="Q2560" s="205">
        <f t="shared" si="184"/>
        <v>2511.1892839502798</v>
      </c>
    </row>
    <row r="2561" spans="1:17" ht="90" x14ac:dyDescent="0.25">
      <c r="A2561" s="207" t="s">
        <v>4754</v>
      </c>
      <c r="B2561" s="196">
        <v>31306039</v>
      </c>
      <c r="C2561" s="197" t="s">
        <v>2055</v>
      </c>
      <c r="D2561" s="196" t="s">
        <v>3693</v>
      </c>
      <c r="E2561" s="198"/>
      <c r="F2561" s="199">
        <f>IF(D2561 &lt;&gt; "",VLOOKUP(D2561,'Parâmetro - Portes e Uco'!$A$13:$E$54,3,0),"")</f>
        <v>1435.3515705876223</v>
      </c>
      <c r="G2561" s="200">
        <v>3</v>
      </c>
      <c r="H2561" s="199">
        <f>VLOOKUP(G2561,'Parâmetro - Portes e Uco'!$B$19:$E$46,4,0)</f>
        <v>446.65</v>
      </c>
      <c r="I2561" s="196"/>
      <c r="J2561" s="202">
        <v>0</v>
      </c>
      <c r="K2561" s="202"/>
      <c r="L2561" s="203"/>
      <c r="M2561" s="204"/>
      <c r="N2561" s="199"/>
      <c r="O2561" s="201">
        <v>2</v>
      </c>
      <c r="P2561" s="199">
        <f>(F2561*30%)+(F2561*20%)</f>
        <v>717.67578529381115</v>
      </c>
      <c r="Q2561" s="205">
        <f t="shared" si="184"/>
        <v>2599.6773558814334</v>
      </c>
    </row>
    <row r="2562" spans="1:17" ht="60" x14ac:dyDescent="0.25">
      <c r="A2562" s="207" t="s">
        <v>4754</v>
      </c>
      <c r="B2562" s="196">
        <v>31306047</v>
      </c>
      <c r="C2562" s="197" t="s">
        <v>2056</v>
      </c>
      <c r="D2562" s="196" t="s">
        <v>3671</v>
      </c>
      <c r="E2562" s="198"/>
      <c r="F2562" s="199">
        <f>IF(D2562 &lt;&gt; "",VLOOKUP(D2562,'Parâmetro - Portes e Uco'!$A$13:$E$54,3,0),"")</f>
        <v>407.94036013477069</v>
      </c>
      <c r="G2562" s="200">
        <v>1</v>
      </c>
      <c r="H2562" s="199">
        <f>VLOOKUP(G2562,'Parâmetro - Portes e Uco'!$B$19:$E$46,4,0)</f>
        <v>207.32</v>
      </c>
      <c r="I2562" s="196"/>
      <c r="J2562" s="202">
        <v>0</v>
      </c>
      <c r="K2562" s="202"/>
      <c r="L2562" s="203"/>
      <c r="M2562" s="204"/>
      <c r="N2562" s="199"/>
      <c r="O2562" s="201">
        <v>1</v>
      </c>
      <c r="P2562" s="199">
        <f>F2562*30%</f>
        <v>122.38210804043121</v>
      </c>
      <c r="Q2562" s="205">
        <f t="shared" si="184"/>
        <v>737.64246817520188</v>
      </c>
    </row>
    <row r="2563" spans="1:17" ht="45" x14ac:dyDescent="0.25">
      <c r="A2563" s="207" t="s">
        <v>4754</v>
      </c>
      <c r="B2563" s="196">
        <v>31306055</v>
      </c>
      <c r="C2563" s="197" t="s">
        <v>2057</v>
      </c>
      <c r="D2563" s="196" t="s">
        <v>3687</v>
      </c>
      <c r="E2563" s="198"/>
      <c r="F2563" s="199">
        <f>IF(D2563 &lt;&gt; "",VLOOKUP(D2563,'Parâmetro - Portes e Uco'!$A$13:$E$54,3,0),"")</f>
        <v>1119.7564107354196</v>
      </c>
      <c r="G2563" s="200">
        <v>6</v>
      </c>
      <c r="H2563" s="199">
        <f>VLOOKUP(G2563,'Parâmetro - Portes e Uco'!$B$19:$E$46,4,0)</f>
        <v>1425.4</v>
      </c>
      <c r="I2563" s="196"/>
      <c r="J2563" s="202">
        <v>0</v>
      </c>
      <c r="K2563" s="202"/>
      <c r="L2563" s="203"/>
      <c r="M2563" s="204"/>
      <c r="N2563" s="199"/>
      <c r="O2563" s="201">
        <v>1</v>
      </c>
      <c r="P2563" s="199">
        <f>F2563*30%</f>
        <v>335.92692322062589</v>
      </c>
      <c r="Q2563" s="205">
        <f t="shared" si="184"/>
        <v>2881.0833339560459</v>
      </c>
    </row>
    <row r="2564" spans="1:17" ht="30" x14ac:dyDescent="0.25">
      <c r="A2564" s="207" t="s">
        <v>4754</v>
      </c>
      <c r="B2564" s="196">
        <v>31306063</v>
      </c>
      <c r="C2564" s="197" t="s">
        <v>2058</v>
      </c>
      <c r="D2564" s="196" t="s">
        <v>3685</v>
      </c>
      <c r="E2564" s="198"/>
      <c r="F2564" s="199">
        <f>IF(D2564 &lt;&gt; "",VLOOKUP(D2564,'Parâmetro - Portes e Uco'!$A$13:$E$54,3,0),"")</f>
        <v>1233.8795226335199</v>
      </c>
      <c r="G2564" s="200">
        <v>5</v>
      </c>
      <c r="H2564" s="199">
        <f>VLOOKUP(G2564,'Parâmetro - Portes e Uco'!$B$19:$E$46,4,0)</f>
        <v>1021.47</v>
      </c>
      <c r="I2564" s="196"/>
      <c r="J2564" s="202">
        <v>0</v>
      </c>
      <c r="K2564" s="202"/>
      <c r="L2564" s="203"/>
      <c r="M2564" s="204"/>
      <c r="N2564" s="199"/>
      <c r="O2564" s="201">
        <v>2</v>
      </c>
      <c r="P2564" s="199">
        <f>(F2564*30%)+(F2564*20%)</f>
        <v>616.93976131675993</v>
      </c>
      <c r="Q2564" s="205">
        <f t="shared" si="184"/>
        <v>2872.2892839502797</v>
      </c>
    </row>
    <row r="2565" spans="1:17" x14ac:dyDescent="0.25">
      <c r="A2565" s="207" t="s">
        <v>4754</v>
      </c>
      <c r="B2565" s="196">
        <v>31306071</v>
      </c>
      <c r="C2565" s="197" t="s">
        <v>2059</v>
      </c>
      <c r="D2565" s="196" t="s">
        <v>3684</v>
      </c>
      <c r="E2565" s="198"/>
      <c r="F2565" s="199">
        <f>IF(D2565 &lt;&gt; "",VLOOKUP(D2565,'Parâmetro - Portes e Uco'!$A$13:$E$54,3,0),"")</f>
        <v>963.60667521122014</v>
      </c>
      <c r="G2565" s="200">
        <v>4</v>
      </c>
      <c r="H2565" s="199">
        <f>VLOOKUP(G2565,'Parâmetro - Portes e Uco'!$B$19:$E$46,4,0)</f>
        <v>660.37</v>
      </c>
      <c r="I2565" s="196"/>
      <c r="J2565" s="202">
        <v>0</v>
      </c>
      <c r="K2565" s="202"/>
      <c r="L2565" s="203"/>
      <c r="M2565" s="204"/>
      <c r="N2565" s="199"/>
      <c r="O2565" s="201">
        <v>2</v>
      </c>
      <c r="P2565" s="199">
        <f>(F2565*30%)+(F2565*20%)</f>
        <v>481.80333760561007</v>
      </c>
      <c r="Q2565" s="205">
        <f t="shared" si="184"/>
        <v>2105.7800128168301</v>
      </c>
    </row>
    <row r="2566" spans="1:17" ht="15" customHeight="1" x14ac:dyDescent="0.25">
      <c r="A2566" s="207" t="s">
        <v>4754</v>
      </c>
      <c r="B2566" s="224">
        <v>31307000</v>
      </c>
      <c r="C2566" s="316" t="s">
        <v>4282</v>
      </c>
      <c r="D2566" s="317"/>
      <c r="E2566" s="317"/>
      <c r="F2566" s="317"/>
      <c r="G2566" s="317"/>
      <c r="H2566" s="317"/>
      <c r="I2566" s="317"/>
      <c r="J2566" s="317"/>
      <c r="K2566" s="317"/>
      <c r="L2566" s="317"/>
      <c r="M2566" s="317"/>
      <c r="N2566" s="317"/>
      <c r="O2566" s="317"/>
      <c r="P2566" s="317"/>
      <c r="Q2566" s="318"/>
    </row>
    <row r="2567" spans="1:17" ht="30" x14ac:dyDescent="0.25">
      <c r="A2567" s="206"/>
      <c r="B2567" s="196">
        <v>31307019</v>
      </c>
      <c r="C2567" s="197" t="s">
        <v>2060</v>
      </c>
      <c r="D2567" s="196" t="s">
        <v>3704</v>
      </c>
      <c r="E2567" s="198"/>
      <c r="F2567" s="199">
        <f>IF(D2567 &lt;&gt; "",VLOOKUP(D2567,'Parâmetro - Portes e Uco'!$A$13:$E$54,3,0),"")</f>
        <v>2101.818943247938</v>
      </c>
      <c r="G2567" s="200">
        <v>4</v>
      </c>
      <c r="H2567" s="199">
        <f>VLOOKUP(G2567,'Parâmetro - Portes e Uco'!$B$19:$E$46,4,0)</f>
        <v>660.37</v>
      </c>
      <c r="I2567" s="196"/>
      <c r="J2567" s="202">
        <v>0</v>
      </c>
      <c r="K2567" s="202"/>
      <c r="L2567" s="203"/>
      <c r="M2567" s="204"/>
      <c r="N2567" s="199"/>
      <c r="O2567" s="201">
        <v>2</v>
      </c>
      <c r="P2567" s="199">
        <f>(F2567*30%)+(F2567*20%)</f>
        <v>1050.909471623969</v>
      </c>
      <c r="Q2567" s="205">
        <f t="shared" ref="Q2567:Q2588" si="185">F2567+H2567+K2567+N2567+P2567</f>
        <v>3813.0984148719072</v>
      </c>
    </row>
    <row r="2568" spans="1:17" ht="90" x14ac:dyDescent="0.25">
      <c r="A2568" s="207" t="s">
        <v>4754</v>
      </c>
      <c r="B2568" s="196">
        <v>31307027</v>
      </c>
      <c r="C2568" s="197" t="s">
        <v>2061</v>
      </c>
      <c r="D2568" s="196" t="s">
        <v>3685</v>
      </c>
      <c r="E2568" s="198"/>
      <c r="F2568" s="199">
        <f>IF(D2568 &lt;&gt; "",VLOOKUP(D2568,'Parâmetro - Portes e Uco'!$A$13:$E$54,3,0),"")</f>
        <v>1233.8795226335199</v>
      </c>
      <c r="G2568" s="200">
        <v>3</v>
      </c>
      <c r="H2568" s="199">
        <f>VLOOKUP(G2568,'Parâmetro - Portes e Uco'!$B$19:$E$46,4,0)</f>
        <v>446.65</v>
      </c>
      <c r="I2568" s="196"/>
      <c r="J2568" s="202">
        <v>0</v>
      </c>
      <c r="K2568" s="202"/>
      <c r="L2568" s="203"/>
      <c r="M2568" s="204"/>
      <c r="N2568" s="199"/>
      <c r="O2568" s="201">
        <v>2</v>
      </c>
      <c r="P2568" s="199">
        <f>(F2568*30%)+(F2568*20%)</f>
        <v>616.93976131675993</v>
      </c>
      <c r="Q2568" s="205">
        <f t="shared" si="185"/>
        <v>2297.4692839502795</v>
      </c>
    </row>
    <row r="2569" spans="1:17" ht="30" x14ac:dyDescent="0.25">
      <c r="A2569" s="207" t="s">
        <v>4754</v>
      </c>
      <c r="B2569" s="196">
        <v>31307035</v>
      </c>
      <c r="C2569" s="197" t="s">
        <v>2062</v>
      </c>
      <c r="D2569" s="196" t="s">
        <v>3685</v>
      </c>
      <c r="E2569" s="198"/>
      <c r="F2569" s="199">
        <f>IF(D2569 &lt;&gt; "",VLOOKUP(D2569,'Parâmetro - Portes e Uco'!$A$13:$E$54,3,0),"")</f>
        <v>1233.8795226335199</v>
      </c>
      <c r="G2569" s="200">
        <v>3</v>
      </c>
      <c r="H2569" s="199">
        <f>VLOOKUP(G2569,'Parâmetro - Portes e Uco'!$B$19:$E$46,4,0)</f>
        <v>446.65</v>
      </c>
      <c r="I2569" s="196"/>
      <c r="J2569" s="202">
        <v>0</v>
      </c>
      <c r="K2569" s="202"/>
      <c r="L2569" s="203"/>
      <c r="M2569" s="204"/>
      <c r="N2569" s="199"/>
      <c r="O2569" s="201">
        <v>2</v>
      </c>
      <c r="P2569" s="199">
        <f>(F2569*30%)+(F2569*20%)</f>
        <v>616.93976131675993</v>
      </c>
      <c r="Q2569" s="205">
        <f t="shared" si="185"/>
        <v>2297.4692839502795</v>
      </c>
    </row>
    <row r="2570" spans="1:17" ht="30" x14ac:dyDescent="0.25">
      <c r="A2570" s="207" t="s">
        <v>4754</v>
      </c>
      <c r="B2570" s="196">
        <v>31307043</v>
      </c>
      <c r="C2570" s="197" t="s">
        <v>2063</v>
      </c>
      <c r="D2570" s="196" t="s">
        <v>3692</v>
      </c>
      <c r="E2570" s="198"/>
      <c r="F2570" s="199">
        <f>IF(D2570 &lt;&gt; "",VLOOKUP(D2570,'Parâmetro - Portes e Uco'!$A$13:$E$54,3,0),"")</f>
        <v>866.25202794687084</v>
      </c>
      <c r="G2570" s="200">
        <v>4</v>
      </c>
      <c r="H2570" s="199">
        <f>VLOOKUP(G2570,'Parâmetro - Portes e Uco'!$B$19:$E$46,4,0)</f>
        <v>660.37</v>
      </c>
      <c r="I2570" s="196"/>
      <c r="J2570" s="202">
        <v>0</v>
      </c>
      <c r="K2570" s="202"/>
      <c r="L2570" s="203"/>
      <c r="M2570" s="204"/>
      <c r="N2570" s="199"/>
      <c r="O2570" s="201">
        <v>2</v>
      </c>
      <c r="P2570" s="199">
        <f>(F2570*30%)+(F2570*20%)</f>
        <v>433.12601397343542</v>
      </c>
      <c r="Q2570" s="205">
        <f t="shared" si="185"/>
        <v>1959.7480419203062</v>
      </c>
    </row>
    <row r="2571" spans="1:17" ht="45" x14ac:dyDescent="0.25">
      <c r="A2571" s="207" t="s">
        <v>4754</v>
      </c>
      <c r="B2571" s="196">
        <v>31307051</v>
      </c>
      <c r="C2571" s="197" t="s">
        <v>2064</v>
      </c>
      <c r="D2571" s="196" t="s">
        <v>3682</v>
      </c>
      <c r="E2571" s="198"/>
      <c r="F2571" s="199">
        <f>IF(D2571 &lt;&gt; "",VLOOKUP(D2571,'Parâmetro - Portes e Uco'!$A$13:$E$54,3,0),"")</f>
        <v>802.43430995002416</v>
      </c>
      <c r="G2571" s="200">
        <v>3</v>
      </c>
      <c r="H2571" s="199">
        <f>VLOOKUP(G2571,'Parâmetro - Portes e Uco'!$B$19:$E$46,4,0)</f>
        <v>446.65</v>
      </c>
      <c r="I2571" s="196"/>
      <c r="J2571" s="202">
        <v>0</v>
      </c>
      <c r="K2571" s="202"/>
      <c r="L2571" s="203"/>
      <c r="M2571" s="204"/>
      <c r="N2571" s="199"/>
      <c r="O2571" s="201">
        <v>1</v>
      </c>
      <c r="P2571" s="199">
        <f t="shared" ref="P2571:P2576" si="186">F2571*30%</f>
        <v>240.73029298500722</v>
      </c>
      <c r="Q2571" s="205">
        <f t="shared" si="185"/>
        <v>1489.8146029350314</v>
      </c>
    </row>
    <row r="2572" spans="1:17" ht="60" x14ac:dyDescent="0.25">
      <c r="A2572" s="207" t="s">
        <v>4754</v>
      </c>
      <c r="B2572" s="196">
        <v>31307060</v>
      </c>
      <c r="C2572" s="197" t="s">
        <v>2065</v>
      </c>
      <c r="D2572" s="196" t="s">
        <v>3692</v>
      </c>
      <c r="E2572" s="198"/>
      <c r="F2572" s="199">
        <f>IF(D2572 &lt;&gt; "",VLOOKUP(D2572,'Parâmetro - Portes e Uco'!$A$13:$E$54,3,0),"")</f>
        <v>866.25202794687084</v>
      </c>
      <c r="G2572" s="200">
        <v>4</v>
      </c>
      <c r="H2572" s="199">
        <f>VLOOKUP(G2572,'Parâmetro - Portes e Uco'!$B$19:$E$46,4,0)</f>
        <v>660.37</v>
      </c>
      <c r="I2572" s="196"/>
      <c r="J2572" s="202">
        <v>0</v>
      </c>
      <c r="K2572" s="202"/>
      <c r="L2572" s="203"/>
      <c r="M2572" s="204"/>
      <c r="N2572" s="199"/>
      <c r="O2572" s="201">
        <v>1</v>
      </c>
      <c r="P2572" s="199">
        <f t="shared" si="186"/>
        <v>259.87560838406125</v>
      </c>
      <c r="Q2572" s="205">
        <f t="shared" si="185"/>
        <v>1786.497636330932</v>
      </c>
    </row>
    <row r="2573" spans="1:17" ht="75" x14ac:dyDescent="0.25">
      <c r="A2573" s="207" t="s">
        <v>4754</v>
      </c>
      <c r="B2573" s="196">
        <v>31307078</v>
      </c>
      <c r="C2573" s="197" t="s">
        <v>2066</v>
      </c>
      <c r="D2573" s="196" t="s">
        <v>3686</v>
      </c>
      <c r="E2573" s="198"/>
      <c r="F2573" s="199">
        <f>IF(D2573 &lt;&gt; "",VLOOKUP(D2573,'Parâmetro - Portes e Uco'!$A$13:$E$54,3,0),"")</f>
        <v>471.73171262118711</v>
      </c>
      <c r="G2573" s="200">
        <v>4</v>
      </c>
      <c r="H2573" s="199">
        <f>VLOOKUP(G2573,'Parâmetro - Portes e Uco'!$B$19:$E$46,4,0)</f>
        <v>660.37</v>
      </c>
      <c r="I2573" s="196"/>
      <c r="J2573" s="202">
        <v>0</v>
      </c>
      <c r="K2573" s="202"/>
      <c r="L2573" s="203"/>
      <c r="M2573" s="204"/>
      <c r="N2573" s="199"/>
      <c r="O2573" s="201">
        <v>1</v>
      </c>
      <c r="P2573" s="199">
        <f t="shared" si="186"/>
        <v>141.51951378635613</v>
      </c>
      <c r="Q2573" s="205">
        <f t="shared" si="185"/>
        <v>1273.6212264075432</v>
      </c>
    </row>
    <row r="2574" spans="1:17" ht="30" x14ac:dyDescent="0.25">
      <c r="A2574" s="207" t="s">
        <v>4754</v>
      </c>
      <c r="B2574" s="196">
        <v>31307086</v>
      </c>
      <c r="C2574" s="197" t="s">
        <v>2068</v>
      </c>
      <c r="D2574" s="196" t="s">
        <v>3671</v>
      </c>
      <c r="E2574" s="198"/>
      <c r="F2574" s="199">
        <f>IF(D2574 &lt;&gt; "",VLOOKUP(D2574,'Parâmetro - Portes e Uco'!$A$13:$E$54,3,0),"")</f>
        <v>407.94036013477069</v>
      </c>
      <c r="G2574" s="200">
        <v>3</v>
      </c>
      <c r="H2574" s="199">
        <f>VLOOKUP(G2574,'Parâmetro - Portes e Uco'!$B$19:$E$46,4,0)</f>
        <v>446.65</v>
      </c>
      <c r="I2574" s="196"/>
      <c r="J2574" s="202">
        <v>0</v>
      </c>
      <c r="K2574" s="202"/>
      <c r="L2574" s="203"/>
      <c r="M2574" s="204"/>
      <c r="N2574" s="199"/>
      <c r="O2574" s="201">
        <v>1</v>
      </c>
      <c r="P2574" s="199">
        <f t="shared" si="186"/>
        <v>122.38210804043121</v>
      </c>
      <c r="Q2574" s="205">
        <f t="shared" si="185"/>
        <v>976.97246817520181</v>
      </c>
    </row>
    <row r="2575" spans="1:17" x14ac:dyDescent="0.25">
      <c r="A2575" s="207" t="s">
        <v>4754</v>
      </c>
      <c r="B2575" s="196">
        <v>31307094</v>
      </c>
      <c r="C2575" s="197" t="s">
        <v>2069</v>
      </c>
      <c r="D2575" s="196" t="s">
        <v>3692</v>
      </c>
      <c r="E2575" s="198"/>
      <c r="F2575" s="199">
        <f>IF(D2575 &lt;&gt; "",VLOOKUP(D2575,'Parâmetro - Portes e Uco'!$A$13:$E$54,3,0),"")</f>
        <v>866.25202794687084</v>
      </c>
      <c r="G2575" s="200">
        <v>5</v>
      </c>
      <c r="H2575" s="199">
        <f>VLOOKUP(G2575,'Parâmetro - Portes e Uco'!$B$19:$E$46,4,0)</f>
        <v>1021.47</v>
      </c>
      <c r="I2575" s="196"/>
      <c r="J2575" s="202">
        <v>0</v>
      </c>
      <c r="K2575" s="202"/>
      <c r="L2575" s="203"/>
      <c r="M2575" s="204"/>
      <c r="N2575" s="199"/>
      <c r="O2575" s="201">
        <v>1</v>
      </c>
      <c r="P2575" s="199">
        <f t="shared" si="186"/>
        <v>259.87560838406125</v>
      </c>
      <c r="Q2575" s="205">
        <f t="shared" si="185"/>
        <v>2147.5976363309319</v>
      </c>
    </row>
    <row r="2576" spans="1:17" ht="45" x14ac:dyDescent="0.25">
      <c r="A2576" s="207" t="s">
        <v>4754</v>
      </c>
      <c r="B2576" s="196">
        <v>31307108</v>
      </c>
      <c r="C2576" s="197" t="s">
        <v>2070</v>
      </c>
      <c r="D2576" s="196" t="s">
        <v>3671</v>
      </c>
      <c r="E2576" s="198"/>
      <c r="F2576" s="199">
        <f>IF(D2576 &lt;&gt; "",VLOOKUP(D2576,'Parâmetro - Portes e Uco'!$A$13:$E$54,3,0),"")</f>
        <v>407.94036013477069</v>
      </c>
      <c r="G2576" s="200">
        <v>4</v>
      </c>
      <c r="H2576" s="199">
        <f>VLOOKUP(G2576,'Parâmetro - Portes e Uco'!$B$19:$E$46,4,0)</f>
        <v>660.37</v>
      </c>
      <c r="I2576" s="196"/>
      <c r="J2576" s="202">
        <v>0</v>
      </c>
      <c r="K2576" s="202"/>
      <c r="L2576" s="203"/>
      <c r="M2576" s="204"/>
      <c r="N2576" s="199"/>
      <c r="O2576" s="201">
        <v>1</v>
      </c>
      <c r="P2576" s="199">
        <f t="shared" si="186"/>
        <v>122.38210804043121</v>
      </c>
      <c r="Q2576" s="205">
        <f t="shared" si="185"/>
        <v>1190.6924681752018</v>
      </c>
    </row>
    <row r="2577" spans="1:17" x14ac:dyDescent="0.25">
      <c r="A2577" s="207" t="s">
        <v>4754</v>
      </c>
      <c r="B2577" s="196">
        <v>31307116</v>
      </c>
      <c r="C2577" s="197" t="s">
        <v>2071</v>
      </c>
      <c r="D2577" s="196" t="s">
        <v>3682</v>
      </c>
      <c r="E2577" s="198"/>
      <c r="F2577" s="199">
        <f>IF(D2577 &lt;&gt; "",VLOOKUP(D2577,'Parâmetro - Portes e Uco'!$A$13:$E$54,3,0),"")</f>
        <v>802.43430995002416</v>
      </c>
      <c r="G2577" s="200">
        <v>3</v>
      </c>
      <c r="H2577" s="199">
        <f>VLOOKUP(G2577,'Parâmetro - Portes e Uco'!$B$19:$E$46,4,0)</f>
        <v>446.65</v>
      </c>
      <c r="I2577" s="196"/>
      <c r="J2577" s="202">
        <v>0</v>
      </c>
      <c r="K2577" s="202"/>
      <c r="L2577" s="203"/>
      <c r="M2577" s="204"/>
      <c r="N2577" s="199"/>
      <c r="O2577" s="201">
        <v>2</v>
      </c>
      <c r="P2577" s="199">
        <f>(F2577*30%)+(F2577*20%)</f>
        <v>401.21715497501208</v>
      </c>
      <c r="Q2577" s="205">
        <f t="shared" si="185"/>
        <v>1650.3014649250363</v>
      </c>
    </row>
    <row r="2578" spans="1:17" ht="45" x14ac:dyDescent="0.25">
      <c r="A2578" s="207" t="s">
        <v>4754</v>
      </c>
      <c r="B2578" s="196">
        <v>31307124</v>
      </c>
      <c r="C2578" s="197" t="s">
        <v>2072</v>
      </c>
      <c r="D2578" s="196" t="s">
        <v>3683</v>
      </c>
      <c r="E2578" s="198"/>
      <c r="F2578" s="199">
        <f>IF(D2578 &lt;&gt; "",VLOOKUP(D2578,'Parâmetro - Portes e Uco'!$A$13:$E$54,3,0),"")</f>
        <v>908.21273779689443</v>
      </c>
      <c r="G2578" s="200">
        <v>4</v>
      </c>
      <c r="H2578" s="199">
        <f>VLOOKUP(G2578,'Parâmetro - Portes e Uco'!$B$19:$E$46,4,0)</f>
        <v>660.37</v>
      </c>
      <c r="I2578" s="196"/>
      <c r="J2578" s="202">
        <v>0</v>
      </c>
      <c r="K2578" s="202"/>
      <c r="L2578" s="203"/>
      <c r="M2578" s="204"/>
      <c r="N2578" s="199"/>
      <c r="O2578" s="201">
        <v>1</v>
      </c>
      <c r="P2578" s="199">
        <f>F2578*30%</f>
        <v>272.46382133906832</v>
      </c>
      <c r="Q2578" s="205">
        <f t="shared" si="185"/>
        <v>1841.0465591359628</v>
      </c>
    </row>
    <row r="2579" spans="1:17" ht="30" x14ac:dyDescent="0.25">
      <c r="A2579" s="207" t="s">
        <v>4754</v>
      </c>
      <c r="B2579" s="196">
        <v>31307132</v>
      </c>
      <c r="C2579" s="197" t="s">
        <v>2073</v>
      </c>
      <c r="D2579" s="196" t="s">
        <v>3692</v>
      </c>
      <c r="E2579" s="198"/>
      <c r="F2579" s="199">
        <f>IF(D2579 &lt;&gt; "",VLOOKUP(D2579,'Parâmetro - Portes e Uco'!$A$13:$E$54,3,0),"")</f>
        <v>866.25202794687084</v>
      </c>
      <c r="G2579" s="200">
        <v>4</v>
      </c>
      <c r="H2579" s="199">
        <f>VLOOKUP(G2579,'Parâmetro - Portes e Uco'!$B$19:$E$46,4,0)</f>
        <v>660.37</v>
      </c>
      <c r="I2579" s="196"/>
      <c r="J2579" s="202">
        <v>0</v>
      </c>
      <c r="K2579" s="202"/>
      <c r="L2579" s="203"/>
      <c r="M2579" s="204"/>
      <c r="N2579" s="199"/>
      <c r="O2579" s="201">
        <v>1</v>
      </c>
      <c r="P2579" s="199">
        <f>F2579*30%</f>
        <v>259.87560838406125</v>
      </c>
      <c r="Q2579" s="205">
        <f t="shared" si="185"/>
        <v>1786.497636330932</v>
      </c>
    </row>
    <row r="2580" spans="1:17" ht="30" x14ac:dyDescent="0.25">
      <c r="A2580" s="207" t="s">
        <v>4754</v>
      </c>
      <c r="B2580" s="196">
        <v>31307140</v>
      </c>
      <c r="C2580" s="197" t="s">
        <v>2074</v>
      </c>
      <c r="D2580" s="196" t="s">
        <v>3671</v>
      </c>
      <c r="E2580" s="198"/>
      <c r="F2580" s="199">
        <f>IF(D2580 &lt;&gt; "",VLOOKUP(D2580,'Parâmetro - Portes e Uco'!$A$13:$E$54,3,0),"")</f>
        <v>407.94036013477069</v>
      </c>
      <c r="G2580" s="200">
        <v>4</v>
      </c>
      <c r="H2580" s="199">
        <f>VLOOKUP(G2580,'Parâmetro - Portes e Uco'!$B$19:$E$46,4,0)</f>
        <v>660.37</v>
      </c>
      <c r="I2580" s="196"/>
      <c r="J2580" s="202">
        <v>0</v>
      </c>
      <c r="K2580" s="202"/>
      <c r="L2580" s="203"/>
      <c r="M2580" s="204"/>
      <c r="N2580" s="199"/>
      <c r="O2580" s="201">
        <v>1</v>
      </c>
      <c r="P2580" s="199">
        <f>F2580*30%</f>
        <v>122.38210804043121</v>
      </c>
      <c r="Q2580" s="205">
        <f t="shared" si="185"/>
        <v>1190.6924681752018</v>
      </c>
    </row>
    <row r="2581" spans="1:17" ht="45" x14ac:dyDescent="0.25">
      <c r="A2581" s="207" t="s">
        <v>4754</v>
      </c>
      <c r="B2581" s="196">
        <v>31307159</v>
      </c>
      <c r="C2581" s="197" t="s">
        <v>4761</v>
      </c>
      <c r="D2581" s="196" t="s">
        <v>3703</v>
      </c>
      <c r="E2581" s="198"/>
      <c r="F2581" s="199">
        <f>IF(D2581 &lt;&gt; "",VLOOKUP(D2581,'Parâmetro - Portes e Uco'!$A$13:$E$54,3,0),"")</f>
        <v>3046.9697611578599</v>
      </c>
      <c r="G2581" s="200">
        <v>6</v>
      </c>
      <c r="H2581" s="199">
        <f>VLOOKUP(G2581,'Parâmetro - Portes e Uco'!$B$19:$E$46,4,0)</f>
        <v>1425.4</v>
      </c>
      <c r="I2581" s="196"/>
      <c r="J2581" s="202">
        <v>0</v>
      </c>
      <c r="K2581" s="202"/>
      <c r="L2581" s="203">
        <v>81.099999999999994</v>
      </c>
      <c r="M2581" s="204">
        <v>65</v>
      </c>
      <c r="N2581" s="199">
        <f>(('Parâmetro - Portes e Uco'!$P$5*'TABELA HONORÁRIOS MÉDICOS2026'!M2581)/100)*'TABELA HONORÁRIOS MÉDICOS2026'!L2581</f>
        <v>956.82442007673808</v>
      </c>
      <c r="O2581" s="201">
        <v>2</v>
      </c>
      <c r="P2581" s="199">
        <f>(F2581*30%)+(F2581*20%)</f>
        <v>1523.48488057893</v>
      </c>
      <c r="Q2581" s="205">
        <f t="shared" si="185"/>
        <v>6952.6790618135274</v>
      </c>
    </row>
    <row r="2582" spans="1:17" ht="75" x14ac:dyDescent="0.25">
      <c r="A2582" s="207" t="s">
        <v>4754</v>
      </c>
      <c r="B2582" s="196">
        <v>31307167</v>
      </c>
      <c r="C2582" s="197" t="s">
        <v>4762</v>
      </c>
      <c r="D2582" s="196" t="s">
        <v>3697</v>
      </c>
      <c r="E2582" s="198"/>
      <c r="F2582" s="199">
        <f>IF(D2582 &lt;&gt; "",VLOOKUP(D2582,'Parâmetro - Portes e Uco'!$A$13:$E$54,3,0),"")</f>
        <v>1593.1491505137235</v>
      </c>
      <c r="G2582" s="200">
        <v>5</v>
      </c>
      <c r="H2582" s="199">
        <f>VLOOKUP(G2582,'Parâmetro - Portes e Uco'!$B$19:$E$46,4,0)</f>
        <v>1021.47</v>
      </c>
      <c r="I2582" s="196"/>
      <c r="J2582" s="202">
        <v>0</v>
      </c>
      <c r="K2582" s="202"/>
      <c r="L2582" s="203">
        <v>56.77</v>
      </c>
      <c r="M2582" s="204">
        <v>65</v>
      </c>
      <c r="N2582" s="199">
        <f>(('Parâmetro - Portes e Uco'!$P$5*'TABELA HONORÁRIOS MÉDICOS2026'!M2582)/100)*'TABELA HONORÁRIOS MÉDICOS2026'!L2582</f>
        <v>669.77709405371672</v>
      </c>
      <c r="O2582" s="201">
        <v>2</v>
      </c>
      <c r="P2582" s="199">
        <f>(F2582*30%)+(F2582*20%)</f>
        <v>796.57457525686175</v>
      </c>
      <c r="Q2582" s="205">
        <f t="shared" si="185"/>
        <v>4080.970819824302</v>
      </c>
    </row>
    <row r="2583" spans="1:17" ht="45" x14ac:dyDescent="0.25">
      <c r="A2583" s="207" t="s">
        <v>4754</v>
      </c>
      <c r="B2583" s="196">
        <v>31307183</v>
      </c>
      <c r="C2583" s="197" t="s">
        <v>4090</v>
      </c>
      <c r="D2583" s="196" t="s">
        <v>3687</v>
      </c>
      <c r="E2583" s="198"/>
      <c r="F2583" s="199">
        <f>IF(D2583 &lt;&gt; "",VLOOKUP(D2583,'Parâmetro - Portes e Uco'!$A$13:$E$54,3,0),"")</f>
        <v>1119.7564107354196</v>
      </c>
      <c r="G2583" s="200">
        <v>5</v>
      </c>
      <c r="H2583" s="199">
        <f>VLOOKUP(G2583,'Parâmetro - Portes e Uco'!$B$19:$E$46,4,0)</f>
        <v>1021.47</v>
      </c>
      <c r="I2583" s="196"/>
      <c r="J2583" s="202">
        <v>0</v>
      </c>
      <c r="K2583" s="202"/>
      <c r="L2583" s="203"/>
      <c r="M2583" s="204"/>
      <c r="N2583" s="199"/>
      <c r="O2583" s="201">
        <v>2</v>
      </c>
      <c r="P2583" s="199">
        <f>(F2583*30%)+(F2583*20%)</f>
        <v>559.87820536770982</v>
      </c>
      <c r="Q2583" s="205">
        <f t="shared" si="185"/>
        <v>2701.104616103129</v>
      </c>
    </row>
    <row r="2584" spans="1:17" ht="75" x14ac:dyDescent="0.25">
      <c r="A2584" s="207" t="s">
        <v>4754</v>
      </c>
      <c r="B2584" s="196">
        <v>31307205</v>
      </c>
      <c r="C2584" s="197" t="s">
        <v>2067</v>
      </c>
      <c r="D2584" s="196" t="s">
        <v>3679</v>
      </c>
      <c r="E2584" s="198"/>
      <c r="F2584" s="199">
        <f>IF(D2584 &lt;&gt; "",VLOOKUP(D2584,'Parâmetro - Portes e Uco'!$A$13:$E$54,3,0),"")</f>
        <v>612.76082791353724</v>
      </c>
      <c r="G2584" s="200">
        <v>5</v>
      </c>
      <c r="H2584" s="199">
        <f>VLOOKUP(G2584,'Parâmetro - Portes e Uco'!$B$19:$E$46,4,0)</f>
        <v>1021.47</v>
      </c>
      <c r="I2584" s="196"/>
      <c r="J2584" s="202">
        <v>0</v>
      </c>
      <c r="K2584" s="202"/>
      <c r="L2584" s="203"/>
      <c r="M2584" s="204"/>
      <c r="N2584" s="199"/>
      <c r="O2584" s="201">
        <v>1</v>
      </c>
      <c r="P2584" s="199">
        <f>F2584*30%</f>
        <v>183.82824837406116</v>
      </c>
      <c r="Q2584" s="205">
        <f t="shared" si="185"/>
        <v>1818.0590762875984</v>
      </c>
    </row>
    <row r="2585" spans="1:17" ht="30" x14ac:dyDescent="0.25">
      <c r="A2585" s="207" t="s">
        <v>4754</v>
      </c>
      <c r="B2585" s="196">
        <v>31307221</v>
      </c>
      <c r="C2585" s="197" t="s">
        <v>4028</v>
      </c>
      <c r="D2585" s="196" t="s">
        <v>3687</v>
      </c>
      <c r="E2585" s="198"/>
      <c r="F2585" s="199">
        <f>IF(D2585 &lt;&gt; "",VLOOKUP(D2585,'Parâmetro - Portes e Uco'!$A$13:$E$54,3,0),"")</f>
        <v>1119.7564107354196</v>
      </c>
      <c r="G2585" s="200">
        <v>6</v>
      </c>
      <c r="H2585" s="199">
        <f>VLOOKUP(G2585,'Parâmetro - Portes e Uco'!$B$19:$E$46,4,0)</f>
        <v>1425.4</v>
      </c>
      <c r="I2585" s="196"/>
      <c r="J2585" s="202">
        <v>0</v>
      </c>
      <c r="K2585" s="202"/>
      <c r="L2585" s="203"/>
      <c r="M2585" s="204"/>
      <c r="N2585" s="199"/>
      <c r="O2585" s="201">
        <v>1</v>
      </c>
      <c r="P2585" s="199">
        <f>F2585*30%</f>
        <v>335.92692322062589</v>
      </c>
      <c r="Q2585" s="205">
        <f t="shared" si="185"/>
        <v>2881.0833339560459</v>
      </c>
    </row>
    <row r="2586" spans="1:17" ht="30" x14ac:dyDescent="0.25">
      <c r="A2586" s="207" t="s">
        <v>4754</v>
      </c>
      <c r="B2586" s="196">
        <v>31307248</v>
      </c>
      <c r="C2586" s="197" t="s">
        <v>4029</v>
      </c>
      <c r="D2586" s="196" t="s">
        <v>3685</v>
      </c>
      <c r="E2586" s="198"/>
      <c r="F2586" s="199">
        <f>IF(D2586 &lt;&gt; "",VLOOKUP(D2586,'Parâmetro - Portes e Uco'!$A$13:$E$54,3,0),"")</f>
        <v>1233.8795226335199</v>
      </c>
      <c r="G2586" s="200">
        <v>5</v>
      </c>
      <c r="H2586" s="199">
        <f>VLOOKUP(G2586,'Parâmetro - Portes e Uco'!$B$19:$E$46,4,0)</f>
        <v>1021.47</v>
      </c>
      <c r="I2586" s="196"/>
      <c r="J2586" s="202">
        <v>0</v>
      </c>
      <c r="K2586" s="202"/>
      <c r="L2586" s="203"/>
      <c r="M2586" s="204"/>
      <c r="N2586" s="199"/>
      <c r="O2586" s="201">
        <v>2</v>
      </c>
      <c r="P2586" s="199">
        <f>(F2586*30%)+(F2586*20%)</f>
        <v>616.93976131675993</v>
      </c>
      <c r="Q2586" s="205">
        <f t="shared" si="185"/>
        <v>2872.2892839502797</v>
      </c>
    </row>
    <row r="2587" spans="1:17" ht="45" x14ac:dyDescent="0.25">
      <c r="A2587" s="207" t="s">
        <v>4754</v>
      </c>
      <c r="B2587" s="196">
        <v>31307264</v>
      </c>
      <c r="C2587" s="197" t="s">
        <v>4030</v>
      </c>
      <c r="D2587" s="196" t="s">
        <v>3685</v>
      </c>
      <c r="E2587" s="198"/>
      <c r="F2587" s="199">
        <f>IF(D2587 &lt;&gt; "",VLOOKUP(D2587,'Parâmetro - Portes e Uco'!$A$13:$E$54,3,0),"")</f>
        <v>1233.8795226335199</v>
      </c>
      <c r="G2587" s="200">
        <v>5</v>
      </c>
      <c r="H2587" s="199">
        <f>VLOOKUP(G2587,'Parâmetro - Portes e Uco'!$B$19:$E$46,4,0)</f>
        <v>1021.47</v>
      </c>
      <c r="I2587" s="196"/>
      <c r="J2587" s="202">
        <v>0</v>
      </c>
      <c r="K2587" s="202"/>
      <c r="L2587" s="203"/>
      <c r="M2587" s="204"/>
      <c r="N2587" s="199"/>
      <c r="O2587" s="201">
        <v>1</v>
      </c>
      <c r="P2587" s="199">
        <f>F2587*30%</f>
        <v>370.16385679005595</v>
      </c>
      <c r="Q2587" s="205">
        <f t="shared" si="185"/>
        <v>2625.5133794235758</v>
      </c>
    </row>
    <row r="2588" spans="1:17" ht="30" x14ac:dyDescent="0.25">
      <c r="A2588" s="207" t="s">
        <v>4754</v>
      </c>
      <c r="B2588" s="196">
        <v>31307272</v>
      </c>
      <c r="C2588" s="197" t="s">
        <v>4031</v>
      </c>
      <c r="D2588" s="196" t="s">
        <v>3696</v>
      </c>
      <c r="E2588" s="198"/>
      <c r="F2588" s="199">
        <f>IF(D2588 &lt;&gt; "",VLOOKUP(D2588,'Parâmetro - Portes e Uco'!$A$13:$E$54,3,0),"")</f>
        <v>518.75460047385241</v>
      </c>
      <c r="G2588" s="200">
        <v>5</v>
      </c>
      <c r="H2588" s="199">
        <f>VLOOKUP(G2588,'Parâmetro - Portes e Uco'!$B$19:$E$46,4,0)</f>
        <v>1021.47</v>
      </c>
      <c r="I2588" s="196"/>
      <c r="J2588" s="202">
        <v>0</v>
      </c>
      <c r="K2588" s="202"/>
      <c r="L2588" s="203"/>
      <c r="M2588" s="204"/>
      <c r="N2588" s="199"/>
      <c r="O2588" s="201">
        <v>1</v>
      </c>
      <c r="P2588" s="199">
        <f>F2588*30%</f>
        <v>155.62638014215571</v>
      </c>
      <c r="Q2588" s="205">
        <f t="shared" si="185"/>
        <v>1695.8509806160082</v>
      </c>
    </row>
    <row r="2589" spans="1:17" ht="30" x14ac:dyDescent="0.25">
      <c r="A2589" s="207"/>
      <c r="B2589" s="196">
        <v>31307280</v>
      </c>
      <c r="C2589" s="197" t="s">
        <v>7417</v>
      </c>
      <c r="D2589" s="196" t="s">
        <v>3687</v>
      </c>
      <c r="E2589" s="198"/>
      <c r="F2589" s="199">
        <f>IF(D2589 &lt;&gt; "",VLOOKUP(D2589,'Parâmetro - Portes e Uco'!$A$13:$E$54,3,0),"")</f>
        <v>1119.7564107354196</v>
      </c>
      <c r="G2589" s="200">
        <v>5</v>
      </c>
      <c r="H2589" s="199">
        <f>VLOOKUP(G2589,'Parâmetro - Portes e Uco'!$B$19:$E$46,4,0)</f>
        <v>1021.47</v>
      </c>
      <c r="I2589" s="196"/>
      <c r="J2589" s="202">
        <v>0</v>
      </c>
      <c r="K2589" s="202"/>
      <c r="L2589" s="203">
        <v>44.61</v>
      </c>
      <c r="M2589" s="204">
        <v>65</v>
      </c>
      <c r="N2589" s="199">
        <f>(('Parâmetro - Portes e Uco'!$P$5*'TABELA HONORÁRIOS MÉDICOS2026'!M2589)/100)*'TABELA HONORÁRIOS MÉDICOS2026'!L2589</f>
        <v>526.31242145034878</v>
      </c>
      <c r="O2589" s="201">
        <v>2</v>
      </c>
      <c r="P2589" s="199">
        <f>F2589*30%</f>
        <v>335.92692322062589</v>
      </c>
      <c r="Q2589" s="205">
        <f t="shared" ref="Q2589" si="187">F2589+H2589+K2589+N2589+P2589</f>
        <v>3003.4657554063942</v>
      </c>
    </row>
    <row r="2590" spans="1:17" ht="15" customHeight="1" x14ac:dyDescent="0.25">
      <c r="A2590" s="207" t="s">
        <v>4754</v>
      </c>
      <c r="B2590" s="224">
        <v>31309003</v>
      </c>
      <c r="C2590" s="316" t="s">
        <v>3888</v>
      </c>
      <c r="D2590" s="317"/>
      <c r="E2590" s="317"/>
      <c r="F2590" s="317"/>
      <c r="G2590" s="317"/>
      <c r="H2590" s="317"/>
      <c r="I2590" s="317"/>
      <c r="J2590" s="317"/>
      <c r="K2590" s="317"/>
      <c r="L2590" s="317"/>
      <c r="M2590" s="317"/>
      <c r="N2590" s="317"/>
      <c r="O2590" s="317"/>
      <c r="P2590" s="317"/>
      <c r="Q2590" s="318"/>
    </row>
    <row r="2591" spans="1:17" ht="30" x14ac:dyDescent="0.25">
      <c r="A2591" s="206"/>
      <c r="B2591" s="196">
        <v>31309011</v>
      </c>
      <c r="C2591" s="197" t="s">
        <v>2075</v>
      </c>
      <c r="D2591" s="196" t="s">
        <v>3674</v>
      </c>
      <c r="E2591" s="198"/>
      <c r="F2591" s="199">
        <f>IF(D2591 &lt;&gt; "",VLOOKUP(D2591,'Parâmetro - Portes e Uco'!$A$13:$E$54,3,0),"")</f>
        <v>208.11615658256991</v>
      </c>
      <c r="G2591" s="200"/>
      <c r="H2591" s="201"/>
      <c r="I2591" s="196"/>
      <c r="J2591" s="202">
        <v>0</v>
      </c>
      <c r="K2591" s="202"/>
      <c r="L2591" s="203"/>
      <c r="M2591" s="204"/>
      <c r="N2591" s="199"/>
      <c r="O2591" s="201">
        <v>0</v>
      </c>
      <c r="P2591" s="201"/>
      <c r="Q2591" s="205">
        <f t="shared" ref="Q2591:Q2606" si="188">F2591+H2591+K2591+N2591+P2591</f>
        <v>208.11615658256991</v>
      </c>
    </row>
    <row r="2592" spans="1:17" ht="45" x14ac:dyDescent="0.25">
      <c r="A2592" s="207" t="s">
        <v>4754</v>
      </c>
      <c r="B2592" s="196">
        <v>31309020</v>
      </c>
      <c r="C2592" s="197" t="s">
        <v>2076</v>
      </c>
      <c r="D2592" s="196" t="s">
        <v>3673</v>
      </c>
      <c r="E2592" s="198"/>
      <c r="F2592" s="199">
        <f>IF(D2592 &lt;&gt; "",VLOOKUP(D2592,'Parâmetro - Portes e Uco'!$A$13:$E$54,3,0),"")</f>
        <v>283.71925774181733</v>
      </c>
      <c r="G2592" s="200">
        <v>2</v>
      </c>
      <c r="H2592" s="199">
        <f>VLOOKUP(G2592,'Parâmetro - Portes e Uco'!$B$19:$E$46,4,0)</f>
        <v>303.45</v>
      </c>
      <c r="I2592" s="196"/>
      <c r="J2592" s="202">
        <v>0</v>
      </c>
      <c r="K2592" s="202"/>
      <c r="L2592" s="203"/>
      <c r="M2592" s="204"/>
      <c r="N2592" s="199"/>
      <c r="O2592" s="201">
        <v>0</v>
      </c>
      <c r="P2592" s="201"/>
      <c r="Q2592" s="205">
        <f t="shared" si="188"/>
        <v>587.16925774181732</v>
      </c>
    </row>
    <row r="2593" spans="1:17" ht="165" x14ac:dyDescent="0.25">
      <c r="A2593" s="207" t="s">
        <v>4754</v>
      </c>
      <c r="B2593" s="196">
        <v>31309038</v>
      </c>
      <c r="C2593" s="197" t="s">
        <v>2077</v>
      </c>
      <c r="D2593" s="196" t="s">
        <v>3670</v>
      </c>
      <c r="E2593" s="198"/>
      <c r="F2593" s="199">
        <f>IF(D2593 &lt;&gt; "",VLOOKUP(D2593,'Parâmetro - Portes e Uco'!$A$13:$E$54,3,0),"")</f>
        <v>238.38376255669928</v>
      </c>
      <c r="G2593" s="200">
        <v>2</v>
      </c>
      <c r="H2593" s="199">
        <f>VLOOKUP(G2593,'Parâmetro - Portes e Uco'!$B$19:$E$46,4,0)</f>
        <v>303.45</v>
      </c>
      <c r="I2593" s="196"/>
      <c r="J2593" s="202">
        <v>0</v>
      </c>
      <c r="K2593" s="202"/>
      <c r="L2593" s="203"/>
      <c r="M2593" s="204"/>
      <c r="N2593" s="199"/>
      <c r="O2593" s="201">
        <v>0</v>
      </c>
      <c r="P2593" s="201"/>
      <c r="Q2593" s="205">
        <f t="shared" si="188"/>
        <v>541.8337625566993</v>
      </c>
    </row>
    <row r="2594" spans="1:17" ht="45" x14ac:dyDescent="0.25">
      <c r="A2594" s="207" t="s">
        <v>4754</v>
      </c>
      <c r="B2594" s="196">
        <v>31309046</v>
      </c>
      <c r="C2594" s="197" t="s">
        <v>2078</v>
      </c>
      <c r="D2594" s="196" t="s">
        <v>3672</v>
      </c>
      <c r="E2594" s="198"/>
      <c r="F2594" s="199">
        <f>IF(D2594 &lt;&gt; "",VLOOKUP(D2594,'Parâmetro - Portes e Uco'!$A$13:$E$54,3,0),"")</f>
        <v>350.87221280811309</v>
      </c>
      <c r="G2594" s="200">
        <v>2</v>
      </c>
      <c r="H2594" s="199">
        <f>VLOOKUP(G2594,'Parâmetro - Portes e Uco'!$B$19:$E$46,4,0)</f>
        <v>303.45</v>
      </c>
      <c r="I2594" s="196"/>
      <c r="J2594" s="202">
        <v>0</v>
      </c>
      <c r="K2594" s="202"/>
      <c r="L2594" s="203"/>
      <c r="M2594" s="204"/>
      <c r="N2594" s="199"/>
      <c r="O2594" s="201">
        <v>1</v>
      </c>
      <c r="P2594" s="199">
        <f>F2594*30%</f>
        <v>105.26166384243392</v>
      </c>
      <c r="Q2594" s="205">
        <f t="shared" si="188"/>
        <v>759.58387665054704</v>
      </c>
    </row>
    <row r="2595" spans="1:17" x14ac:dyDescent="0.25">
      <c r="A2595" s="207" t="s">
        <v>4754</v>
      </c>
      <c r="B2595" s="196">
        <v>31309054</v>
      </c>
      <c r="C2595" s="197" t="s">
        <v>2079</v>
      </c>
      <c r="D2595" s="196" t="s">
        <v>3683</v>
      </c>
      <c r="E2595" s="198"/>
      <c r="F2595" s="199">
        <f>IF(D2595 &lt;&gt; "",VLOOKUP(D2595,'Parâmetro - Portes e Uco'!$A$13:$E$54,3,0),"")</f>
        <v>908.21273779689443</v>
      </c>
      <c r="G2595" s="200">
        <v>5</v>
      </c>
      <c r="H2595" s="199">
        <f>VLOOKUP(G2595,'Parâmetro - Portes e Uco'!$B$19:$E$46,4,0)</f>
        <v>1021.47</v>
      </c>
      <c r="I2595" s="196"/>
      <c r="J2595" s="202">
        <v>0</v>
      </c>
      <c r="K2595" s="202"/>
      <c r="L2595" s="203"/>
      <c r="M2595" s="204"/>
      <c r="N2595" s="199"/>
      <c r="O2595" s="201">
        <v>1</v>
      </c>
      <c r="P2595" s="199">
        <f>F2595*30%</f>
        <v>272.46382133906832</v>
      </c>
      <c r="Q2595" s="205">
        <f t="shared" si="188"/>
        <v>2202.1465591359629</v>
      </c>
    </row>
    <row r="2596" spans="1:17" ht="30" x14ac:dyDescent="0.25">
      <c r="A2596" s="207" t="s">
        <v>4754</v>
      </c>
      <c r="B2596" s="196">
        <v>31309062</v>
      </c>
      <c r="C2596" s="197" t="s">
        <v>2080</v>
      </c>
      <c r="D2596" s="196" t="s">
        <v>3673</v>
      </c>
      <c r="E2596" s="198"/>
      <c r="F2596" s="199">
        <f>IF(D2596 &lt;&gt; "",VLOOKUP(D2596,'Parâmetro - Portes e Uco'!$A$13:$E$54,3,0),"")</f>
        <v>283.71925774181733</v>
      </c>
      <c r="G2596" s="200">
        <v>2</v>
      </c>
      <c r="H2596" s="199">
        <f>VLOOKUP(G2596,'Parâmetro - Portes e Uco'!$B$19:$E$46,4,0)</f>
        <v>303.45</v>
      </c>
      <c r="I2596" s="196"/>
      <c r="J2596" s="202">
        <v>0</v>
      </c>
      <c r="K2596" s="202"/>
      <c r="L2596" s="203"/>
      <c r="M2596" s="204"/>
      <c r="N2596" s="199"/>
      <c r="O2596" s="201">
        <v>0</v>
      </c>
      <c r="P2596" s="201"/>
      <c r="Q2596" s="205">
        <f t="shared" si="188"/>
        <v>587.16925774181732</v>
      </c>
    </row>
    <row r="2597" spans="1:17" ht="30" x14ac:dyDescent="0.25">
      <c r="A2597" s="207" t="s">
        <v>4754</v>
      </c>
      <c r="B2597" s="196">
        <v>31309070</v>
      </c>
      <c r="C2597" s="197" t="s">
        <v>3987</v>
      </c>
      <c r="D2597" s="196" t="s">
        <v>3688</v>
      </c>
      <c r="E2597" s="198">
        <v>0</v>
      </c>
      <c r="F2597" s="199">
        <f>IF(D2597 &lt;&gt; "",VLOOKUP(D2597,'Parâmetro - Portes e Uco'!$A$13:$E$54,3,0),"")</f>
        <v>1024.0627906281875</v>
      </c>
      <c r="G2597" s="200">
        <v>6</v>
      </c>
      <c r="H2597" s="199">
        <f>VLOOKUP(G2597,'Parâmetro - Portes e Uco'!$B$19:$E$46,4,0)</f>
        <v>1425.4</v>
      </c>
      <c r="I2597" s="196"/>
      <c r="J2597" s="202">
        <v>0</v>
      </c>
      <c r="K2597" s="202"/>
      <c r="L2597" s="203"/>
      <c r="M2597" s="204"/>
      <c r="N2597" s="199"/>
      <c r="O2597" s="201" t="s">
        <v>3718</v>
      </c>
      <c r="P2597" s="201"/>
      <c r="Q2597" s="205">
        <f t="shared" si="188"/>
        <v>2449.4627906281876</v>
      </c>
    </row>
    <row r="2598" spans="1:17" ht="30" x14ac:dyDescent="0.25">
      <c r="A2598" s="207" t="s">
        <v>4752</v>
      </c>
      <c r="B2598" s="196">
        <v>31309089</v>
      </c>
      <c r="C2598" s="197" t="s">
        <v>2081</v>
      </c>
      <c r="D2598" s="196" t="s">
        <v>3692</v>
      </c>
      <c r="E2598" s="198"/>
      <c r="F2598" s="199">
        <f>IF(D2598 &lt;&gt; "",VLOOKUP(D2598,'Parâmetro - Portes e Uco'!$A$13:$E$54,3,0),"")</f>
        <v>866.25202794687084</v>
      </c>
      <c r="G2598" s="200">
        <v>4</v>
      </c>
      <c r="H2598" s="199">
        <f>VLOOKUP(G2598,'Parâmetro - Portes e Uco'!$B$19:$E$46,4,0)</f>
        <v>660.37</v>
      </c>
      <c r="I2598" s="196"/>
      <c r="J2598" s="202">
        <v>0</v>
      </c>
      <c r="K2598" s="202"/>
      <c r="L2598" s="203"/>
      <c r="M2598" s="204"/>
      <c r="N2598" s="199"/>
      <c r="O2598" s="201">
        <v>1</v>
      </c>
      <c r="P2598" s="199">
        <f>F2598*30%</f>
        <v>259.87560838406125</v>
      </c>
      <c r="Q2598" s="205">
        <f t="shared" si="188"/>
        <v>1786.497636330932</v>
      </c>
    </row>
    <row r="2599" spans="1:17" ht="45" x14ac:dyDescent="0.25">
      <c r="A2599" s="207" t="s">
        <v>4754</v>
      </c>
      <c r="B2599" s="196">
        <v>31309097</v>
      </c>
      <c r="C2599" s="197" t="s">
        <v>2084</v>
      </c>
      <c r="D2599" s="196" t="s">
        <v>3672</v>
      </c>
      <c r="E2599" s="198"/>
      <c r="F2599" s="199">
        <f>IF(D2599 &lt;&gt; "",VLOOKUP(D2599,'Parâmetro - Portes e Uco'!$A$13:$E$54,3,0),"")</f>
        <v>350.87221280811309</v>
      </c>
      <c r="G2599" s="200">
        <v>5</v>
      </c>
      <c r="H2599" s="199">
        <f>VLOOKUP(G2599,'Parâmetro - Portes e Uco'!$B$19:$E$46,4,0)</f>
        <v>1021.47</v>
      </c>
      <c r="I2599" s="196"/>
      <c r="J2599" s="202">
        <v>0</v>
      </c>
      <c r="K2599" s="202"/>
      <c r="L2599" s="203"/>
      <c r="M2599" s="204"/>
      <c r="N2599" s="199"/>
      <c r="O2599" s="201">
        <v>1</v>
      </c>
      <c r="P2599" s="199">
        <f>F2599*30%</f>
        <v>105.26166384243392</v>
      </c>
      <c r="Q2599" s="205">
        <f t="shared" si="188"/>
        <v>1477.6038766505471</v>
      </c>
    </row>
    <row r="2600" spans="1:17" ht="30" x14ac:dyDescent="0.25">
      <c r="A2600" s="207" t="s">
        <v>4754</v>
      </c>
      <c r="B2600" s="196">
        <v>31309100</v>
      </c>
      <c r="C2600" s="197" t="s">
        <v>2083</v>
      </c>
      <c r="D2600" s="196" t="s">
        <v>3674</v>
      </c>
      <c r="E2600" s="198"/>
      <c r="F2600" s="199">
        <f>IF(D2600 &lt;&gt; "",VLOOKUP(D2600,'Parâmetro - Portes e Uco'!$A$13:$E$54,3,0),"")</f>
        <v>208.11615658256991</v>
      </c>
      <c r="G2600" s="200">
        <v>3</v>
      </c>
      <c r="H2600" s="199">
        <f>VLOOKUP(G2600,'Parâmetro - Portes e Uco'!$B$19:$E$46,4,0)</f>
        <v>446.65</v>
      </c>
      <c r="I2600" s="196"/>
      <c r="J2600" s="202">
        <v>0</v>
      </c>
      <c r="K2600" s="202"/>
      <c r="L2600" s="203"/>
      <c r="M2600" s="204"/>
      <c r="N2600" s="199"/>
      <c r="O2600" s="201">
        <v>0</v>
      </c>
      <c r="P2600" s="201"/>
      <c r="Q2600" s="205">
        <f t="shared" si="188"/>
        <v>654.76615658256992</v>
      </c>
    </row>
    <row r="2601" spans="1:17" ht="30" x14ac:dyDescent="0.25">
      <c r="A2601" s="207" t="s">
        <v>4754</v>
      </c>
      <c r="B2601" s="196">
        <v>31309119</v>
      </c>
      <c r="C2601" s="197" t="s">
        <v>2082</v>
      </c>
      <c r="D2601" s="196" t="s">
        <v>3687</v>
      </c>
      <c r="E2601" s="198"/>
      <c r="F2601" s="199">
        <f>IF(D2601 &lt;&gt; "",VLOOKUP(D2601,'Parâmetro - Portes e Uco'!$A$13:$E$54,3,0),"")</f>
        <v>1119.7564107354196</v>
      </c>
      <c r="G2601" s="200">
        <v>3</v>
      </c>
      <c r="H2601" s="199">
        <f>VLOOKUP(G2601,'Parâmetro - Portes e Uco'!$B$19:$E$46,4,0)</f>
        <v>446.65</v>
      </c>
      <c r="I2601" s="196"/>
      <c r="J2601" s="202">
        <v>0</v>
      </c>
      <c r="K2601" s="202"/>
      <c r="L2601" s="203"/>
      <c r="M2601" s="204"/>
      <c r="N2601" s="199"/>
      <c r="O2601" s="201">
        <v>1</v>
      </c>
      <c r="P2601" s="199">
        <f>F2601*30%</f>
        <v>335.92692322062589</v>
      </c>
      <c r="Q2601" s="205">
        <f t="shared" si="188"/>
        <v>1902.3333339560456</v>
      </c>
    </row>
    <row r="2602" spans="1:17" x14ac:dyDescent="0.25">
      <c r="A2602" s="207" t="s">
        <v>4754</v>
      </c>
      <c r="B2602" s="196">
        <v>31309127</v>
      </c>
      <c r="C2602" s="197" t="s">
        <v>2085</v>
      </c>
      <c r="D2602" s="196" t="s">
        <v>3684</v>
      </c>
      <c r="E2602" s="198"/>
      <c r="F2602" s="199">
        <f>IF(D2602 &lt;&gt; "",VLOOKUP(D2602,'Parâmetro - Portes e Uco'!$A$13:$E$54,3,0),"")</f>
        <v>963.60667521122014</v>
      </c>
      <c r="G2602" s="200">
        <v>5</v>
      </c>
      <c r="H2602" s="199">
        <f>VLOOKUP(G2602,'Parâmetro - Portes e Uco'!$B$19:$E$46,4,0)</f>
        <v>1021.47</v>
      </c>
      <c r="I2602" s="196"/>
      <c r="J2602" s="202">
        <v>0</v>
      </c>
      <c r="K2602" s="202"/>
      <c r="L2602" s="203"/>
      <c r="M2602" s="204"/>
      <c r="N2602" s="199"/>
      <c r="O2602" s="201">
        <v>0</v>
      </c>
      <c r="P2602" s="201"/>
      <c r="Q2602" s="205">
        <f t="shared" si="188"/>
        <v>1985.0766752112202</v>
      </c>
    </row>
    <row r="2603" spans="1:17" ht="30" x14ac:dyDescent="0.25">
      <c r="A2603" s="207" t="s">
        <v>4754</v>
      </c>
      <c r="B2603" s="196">
        <v>31309135</v>
      </c>
      <c r="C2603" s="197" t="s">
        <v>2086</v>
      </c>
      <c r="D2603" s="196" t="s">
        <v>3672</v>
      </c>
      <c r="E2603" s="198"/>
      <c r="F2603" s="199">
        <f>IF(D2603 &lt;&gt; "",VLOOKUP(D2603,'Parâmetro - Portes e Uco'!$A$13:$E$54,3,0),"")</f>
        <v>350.87221280811309</v>
      </c>
      <c r="G2603" s="200">
        <v>3</v>
      </c>
      <c r="H2603" s="199">
        <f>VLOOKUP(G2603,'Parâmetro - Portes e Uco'!$B$19:$E$46,4,0)</f>
        <v>446.65</v>
      </c>
      <c r="I2603" s="196"/>
      <c r="J2603" s="202">
        <v>0</v>
      </c>
      <c r="K2603" s="202"/>
      <c r="L2603" s="203"/>
      <c r="M2603" s="204"/>
      <c r="N2603" s="199"/>
      <c r="O2603" s="201">
        <v>1</v>
      </c>
      <c r="P2603" s="199">
        <f>F2603*30%</f>
        <v>105.26166384243392</v>
      </c>
      <c r="Q2603" s="205">
        <f t="shared" si="188"/>
        <v>902.78387665054697</v>
      </c>
    </row>
    <row r="2604" spans="1:17" ht="75" x14ac:dyDescent="0.25">
      <c r="A2604" s="207" t="s">
        <v>4754</v>
      </c>
      <c r="B2604" s="196">
        <v>31309151</v>
      </c>
      <c r="C2604" s="197" t="s">
        <v>2087</v>
      </c>
      <c r="D2604" s="196" t="s">
        <v>3671</v>
      </c>
      <c r="E2604" s="198"/>
      <c r="F2604" s="199">
        <f>IF(D2604 &lt;&gt; "",VLOOKUP(D2604,'Parâmetro - Portes e Uco'!$A$13:$E$54,3,0),"")</f>
        <v>407.94036013477069</v>
      </c>
      <c r="G2604" s="200">
        <v>2</v>
      </c>
      <c r="H2604" s="199">
        <f>VLOOKUP(G2604,'Parâmetro - Portes e Uco'!$B$19:$E$46,4,0)</f>
        <v>303.45</v>
      </c>
      <c r="I2604" s="196"/>
      <c r="J2604" s="202">
        <v>0</v>
      </c>
      <c r="K2604" s="202"/>
      <c r="L2604" s="203"/>
      <c r="M2604" s="204"/>
      <c r="N2604" s="199"/>
      <c r="O2604" s="201">
        <v>0</v>
      </c>
      <c r="P2604" s="201"/>
      <c r="Q2604" s="205">
        <f t="shared" si="188"/>
        <v>711.39036013477062</v>
      </c>
    </row>
    <row r="2605" spans="1:17" x14ac:dyDescent="0.25">
      <c r="A2605" s="207" t="s">
        <v>4754</v>
      </c>
      <c r="B2605" s="196">
        <v>31309178</v>
      </c>
      <c r="C2605" s="197" t="s">
        <v>2088</v>
      </c>
      <c r="D2605" s="196" t="s">
        <v>3672</v>
      </c>
      <c r="E2605" s="198"/>
      <c r="F2605" s="199">
        <f>IF(D2605 &lt;&gt; "",VLOOKUP(D2605,'Parâmetro - Portes e Uco'!$A$13:$E$54,3,0),"")</f>
        <v>350.87221280811309</v>
      </c>
      <c r="G2605" s="200"/>
      <c r="H2605" s="201"/>
      <c r="I2605" s="196"/>
      <c r="J2605" s="202">
        <v>0</v>
      </c>
      <c r="K2605" s="202"/>
      <c r="L2605" s="203"/>
      <c r="M2605" s="204"/>
      <c r="N2605" s="199"/>
      <c r="O2605" s="201">
        <v>0</v>
      </c>
      <c r="P2605" s="201"/>
      <c r="Q2605" s="205">
        <f t="shared" si="188"/>
        <v>350.87221280811309</v>
      </c>
    </row>
    <row r="2606" spans="1:17" ht="30" x14ac:dyDescent="0.25">
      <c r="A2606" s="207" t="s">
        <v>4754</v>
      </c>
      <c r="B2606" s="196">
        <v>31309186</v>
      </c>
      <c r="C2606" s="197" t="s">
        <v>4283</v>
      </c>
      <c r="D2606" s="196" t="s">
        <v>3687</v>
      </c>
      <c r="E2606" s="198"/>
      <c r="F2606" s="199">
        <f>IF(D2606 &lt;&gt; "",VLOOKUP(D2606,'Parâmetro - Portes e Uco'!$A$13:$E$54,3,0),"")</f>
        <v>1119.7564107354196</v>
      </c>
      <c r="G2606" s="200">
        <v>5</v>
      </c>
      <c r="H2606" s="199">
        <f>VLOOKUP(G2606,'Parâmetro - Portes e Uco'!$B$19:$E$46,4,0)</f>
        <v>1021.47</v>
      </c>
      <c r="I2606" s="196"/>
      <c r="J2606" s="202">
        <v>0</v>
      </c>
      <c r="K2606" s="202"/>
      <c r="L2606" s="203"/>
      <c r="M2606" s="204"/>
      <c r="N2606" s="199"/>
      <c r="O2606" s="201">
        <v>1</v>
      </c>
      <c r="P2606" s="199">
        <f>F2606*30%</f>
        <v>335.92692322062589</v>
      </c>
      <c r="Q2606" s="205">
        <f t="shared" si="188"/>
        <v>2477.1533339560456</v>
      </c>
    </row>
    <row r="2607" spans="1:17" x14ac:dyDescent="0.25">
      <c r="A2607" s="207" t="s">
        <v>4754</v>
      </c>
      <c r="B2607" s="224">
        <v>31309992</v>
      </c>
      <c r="C2607" s="316" t="s">
        <v>3743</v>
      </c>
      <c r="D2607" s="317"/>
      <c r="E2607" s="317"/>
      <c r="F2607" s="317"/>
      <c r="G2607" s="317"/>
      <c r="H2607" s="317"/>
      <c r="I2607" s="317"/>
      <c r="J2607" s="317"/>
      <c r="K2607" s="317"/>
      <c r="L2607" s="317"/>
      <c r="M2607" s="317"/>
      <c r="N2607" s="317"/>
      <c r="O2607" s="317"/>
      <c r="P2607" s="317"/>
      <c r="Q2607" s="318"/>
    </row>
    <row r="2608" spans="1:17" ht="15" customHeight="1" x14ac:dyDescent="0.25">
      <c r="A2608" s="206"/>
      <c r="B2608" s="307" t="s">
        <v>4284</v>
      </c>
      <c r="C2608" s="308"/>
      <c r="D2608" s="308"/>
      <c r="E2608" s="308"/>
      <c r="F2608" s="308"/>
      <c r="G2608" s="308"/>
      <c r="H2608" s="308"/>
      <c r="I2608" s="308"/>
      <c r="J2608" s="308"/>
      <c r="K2608" s="308"/>
      <c r="L2608" s="308"/>
      <c r="M2608" s="308"/>
      <c r="N2608" s="308"/>
      <c r="O2608" s="308"/>
      <c r="P2608" s="308"/>
      <c r="Q2608" s="309"/>
    </row>
    <row r="2609" spans="1:17" ht="15" customHeight="1" x14ac:dyDescent="0.25">
      <c r="A2609" s="206"/>
      <c r="B2609" s="307" t="s">
        <v>4285</v>
      </c>
      <c r="C2609" s="308"/>
      <c r="D2609" s="308"/>
      <c r="E2609" s="308"/>
      <c r="F2609" s="308"/>
      <c r="G2609" s="308"/>
      <c r="H2609" s="308"/>
      <c r="I2609" s="308"/>
      <c r="J2609" s="308"/>
      <c r="K2609" s="308"/>
      <c r="L2609" s="308"/>
      <c r="M2609" s="308"/>
      <c r="N2609" s="308"/>
      <c r="O2609" s="308"/>
      <c r="P2609" s="308"/>
      <c r="Q2609" s="309"/>
    </row>
    <row r="2610" spans="1:17" x14ac:dyDescent="0.25">
      <c r="A2610" s="206"/>
      <c r="B2610" s="224">
        <v>31401007</v>
      </c>
      <c r="C2610" s="316" t="s">
        <v>3889</v>
      </c>
      <c r="D2610" s="317"/>
      <c r="E2610" s="317"/>
      <c r="F2610" s="317"/>
      <c r="G2610" s="317"/>
      <c r="H2610" s="317"/>
      <c r="I2610" s="317"/>
      <c r="J2610" s="317"/>
      <c r="K2610" s="317"/>
      <c r="L2610" s="317"/>
      <c r="M2610" s="317"/>
      <c r="N2610" s="317"/>
      <c r="O2610" s="317"/>
      <c r="P2610" s="317"/>
      <c r="Q2610" s="318"/>
    </row>
    <row r="2611" spans="1:17" ht="30" x14ac:dyDescent="0.25">
      <c r="A2611" s="206"/>
      <c r="B2611" s="196">
        <v>31401015</v>
      </c>
      <c r="C2611" s="197" t="s">
        <v>2090</v>
      </c>
      <c r="D2611" s="196" t="s">
        <v>3694</v>
      </c>
      <c r="E2611" s="198"/>
      <c r="F2611" s="199">
        <f>IF(D2611 &lt;&gt; "",VLOOKUP(D2611,'Parâmetro - Portes e Uco'!$A$13:$E$54,3,0),"")</f>
        <v>1324.5505130037554</v>
      </c>
      <c r="G2611" s="200">
        <v>5</v>
      </c>
      <c r="H2611" s="199">
        <f>VLOOKUP(G2611,'Parâmetro - Portes e Uco'!$B$19:$E$46,4,0)</f>
        <v>1021.47</v>
      </c>
      <c r="I2611" s="196"/>
      <c r="J2611" s="202">
        <v>0</v>
      </c>
      <c r="K2611" s="202"/>
      <c r="L2611" s="203"/>
      <c r="M2611" s="204"/>
      <c r="N2611" s="199"/>
      <c r="O2611" s="201">
        <v>2</v>
      </c>
      <c r="P2611" s="199">
        <f>(F2611*30%)+(F2611*20%)</f>
        <v>662.27525650187772</v>
      </c>
      <c r="Q2611" s="205">
        <f t="shared" ref="Q2611:Q2640" si="189">F2611+H2611+K2611+N2611+P2611</f>
        <v>3008.2957695056334</v>
      </c>
    </row>
    <row r="2612" spans="1:17" ht="30" x14ac:dyDescent="0.25">
      <c r="A2612" s="207" t="s">
        <v>4754</v>
      </c>
      <c r="B2612" s="196">
        <v>31401031</v>
      </c>
      <c r="C2612" s="197" t="s">
        <v>2091</v>
      </c>
      <c r="D2612" s="196" t="s">
        <v>3695</v>
      </c>
      <c r="E2612" s="198"/>
      <c r="F2612" s="199">
        <f>IF(D2612 &lt;&gt; "",VLOOKUP(D2612,'Parâmetro - Portes e Uco'!$A$13:$E$54,3,0),"")</f>
        <v>1685.4943507962917</v>
      </c>
      <c r="G2612" s="200">
        <v>7</v>
      </c>
      <c r="H2612" s="199">
        <f>VLOOKUP(G2612,'Parâmetro - Portes e Uco'!$B$19:$E$46,4,0)</f>
        <v>2028.04</v>
      </c>
      <c r="I2612" s="196"/>
      <c r="J2612" s="202">
        <v>0</v>
      </c>
      <c r="K2612" s="202"/>
      <c r="L2612" s="203"/>
      <c r="M2612" s="204"/>
      <c r="N2612" s="199"/>
      <c r="O2612" s="201">
        <v>1</v>
      </c>
      <c r="P2612" s="199">
        <f>F2612*30%</f>
        <v>505.64830523888747</v>
      </c>
      <c r="Q2612" s="205">
        <f t="shared" si="189"/>
        <v>4219.1826560351792</v>
      </c>
    </row>
    <row r="2613" spans="1:17" ht="45" x14ac:dyDescent="0.25">
      <c r="A2613" s="207" t="s">
        <v>4754</v>
      </c>
      <c r="B2613" s="196">
        <v>31401040</v>
      </c>
      <c r="C2613" s="197" t="s">
        <v>2092</v>
      </c>
      <c r="D2613" s="196" t="s">
        <v>3689</v>
      </c>
      <c r="E2613" s="198"/>
      <c r="F2613" s="199">
        <f>IF(D2613 &lt;&gt; "",VLOOKUP(D2613,'Parâmetro - Portes e Uco'!$A$13:$E$54,3,0),"")</f>
        <v>2027.969148532314</v>
      </c>
      <c r="G2613" s="200">
        <v>5</v>
      </c>
      <c r="H2613" s="199">
        <f>VLOOKUP(G2613,'Parâmetro - Portes e Uco'!$B$19:$E$46,4,0)</f>
        <v>1021.47</v>
      </c>
      <c r="I2613" s="196"/>
      <c r="J2613" s="202">
        <v>0</v>
      </c>
      <c r="K2613" s="202"/>
      <c r="L2613" s="203"/>
      <c r="M2613" s="204"/>
      <c r="N2613" s="199"/>
      <c r="O2613" s="201">
        <v>2</v>
      </c>
      <c r="P2613" s="199">
        <f>(F2613*30%)+(F2613*20%)</f>
        <v>1013.9845742661571</v>
      </c>
      <c r="Q2613" s="205">
        <f t="shared" si="189"/>
        <v>4063.4237227984713</v>
      </c>
    </row>
    <row r="2614" spans="1:17" ht="30" x14ac:dyDescent="0.25">
      <c r="A2614" s="207" t="s">
        <v>4754</v>
      </c>
      <c r="B2614" s="196">
        <v>31401058</v>
      </c>
      <c r="C2614" s="197" t="s">
        <v>2093</v>
      </c>
      <c r="D2614" s="196" t="s">
        <v>3690</v>
      </c>
      <c r="E2614" s="198"/>
      <c r="F2614" s="199">
        <f>IF(D2614 &lt;&gt; "",VLOOKUP(D2614,'Parâmetro - Portes e Uco'!$A$13:$E$54,3,0),"")</f>
        <v>433.10623984061266</v>
      </c>
      <c r="G2614" s="200">
        <v>5</v>
      </c>
      <c r="H2614" s="199">
        <f>VLOOKUP(G2614,'Parâmetro - Portes e Uco'!$B$19:$E$46,4,0)</f>
        <v>1021.47</v>
      </c>
      <c r="I2614" s="196"/>
      <c r="J2614" s="202">
        <v>0</v>
      </c>
      <c r="K2614" s="202"/>
      <c r="L2614" s="203"/>
      <c r="M2614" s="204"/>
      <c r="N2614" s="199"/>
      <c r="O2614" s="201">
        <v>1</v>
      </c>
      <c r="P2614" s="199">
        <f>F2614*30%</f>
        <v>129.9318719521838</v>
      </c>
      <c r="Q2614" s="205">
        <f t="shared" si="189"/>
        <v>1584.5081117927966</v>
      </c>
    </row>
    <row r="2615" spans="1:17" ht="45" x14ac:dyDescent="0.25">
      <c r="A2615" s="207" t="s">
        <v>4754</v>
      </c>
      <c r="B2615" s="196">
        <v>31401066</v>
      </c>
      <c r="C2615" s="197" t="s">
        <v>2094</v>
      </c>
      <c r="D2615" s="196" t="s">
        <v>3694</v>
      </c>
      <c r="E2615" s="198"/>
      <c r="F2615" s="199">
        <f>IF(D2615 &lt;&gt; "",VLOOKUP(D2615,'Parâmetro - Portes e Uco'!$A$13:$E$54,3,0),"")</f>
        <v>1324.5505130037554</v>
      </c>
      <c r="G2615" s="200">
        <v>6</v>
      </c>
      <c r="H2615" s="199">
        <f>VLOOKUP(G2615,'Parâmetro - Portes e Uco'!$B$19:$E$46,4,0)</f>
        <v>1425.4</v>
      </c>
      <c r="I2615" s="196"/>
      <c r="J2615" s="202">
        <v>0</v>
      </c>
      <c r="K2615" s="202"/>
      <c r="L2615" s="203"/>
      <c r="M2615" s="204"/>
      <c r="N2615" s="199"/>
      <c r="O2615" s="201">
        <v>2</v>
      </c>
      <c r="P2615" s="199">
        <f>(F2615*30%)+(F2615*20%)</f>
        <v>662.27525650187772</v>
      </c>
      <c r="Q2615" s="205">
        <f t="shared" si="189"/>
        <v>3412.2257695056333</v>
      </c>
    </row>
    <row r="2616" spans="1:17" ht="30" x14ac:dyDescent="0.25">
      <c r="A2616" s="207" t="s">
        <v>4754</v>
      </c>
      <c r="B2616" s="196">
        <v>31401074</v>
      </c>
      <c r="C2616" s="197" t="s">
        <v>2095</v>
      </c>
      <c r="D2616" s="196" t="s">
        <v>3701</v>
      </c>
      <c r="E2616" s="198"/>
      <c r="F2616" s="199">
        <f>IF(D2616 &lt;&gt; "",VLOOKUP(D2616,'Parâmetro - Portes e Uco'!$A$13:$E$54,3,0),"")</f>
        <v>1848.3277432146042</v>
      </c>
      <c r="G2616" s="200">
        <v>6</v>
      </c>
      <c r="H2616" s="199">
        <f>VLOOKUP(G2616,'Parâmetro - Portes e Uco'!$B$19:$E$46,4,0)</f>
        <v>1425.4</v>
      </c>
      <c r="I2616" s="196"/>
      <c r="J2616" s="202">
        <v>0</v>
      </c>
      <c r="K2616" s="202"/>
      <c r="L2616" s="203"/>
      <c r="M2616" s="204"/>
      <c r="N2616" s="199"/>
      <c r="O2616" s="201">
        <v>2</v>
      </c>
      <c r="P2616" s="199">
        <f>(F2616*30%)+(F2616*20%)</f>
        <v>924.1638716073021</v>
      </c>
      <c r="Q2616" s="205">
        <f t="shared" si="189"/>
        <v>4197.8916148219068</v>
      </c>
    </row>
    <row r="2617" spans="1:17" ht="30" x14ac:dyDescent="0.25">
      <c r="A2617" s="207" t="s">
        <v>4754</v>
      </c>
      <c r="B2617" s="196">
        <v>31401082</v>
      </c>
      <c r="C2617" s="197" t="s">
        <v>2097</v>
      </c>
      <c r="D2617" s="196" t="s">
        <v>3692</v>
      </c>
      <c r="E2617" s="198"/>
      <c r="F2617" s="199">
        <f>IF(D2617 &lt;&gt; "",VLOOKUP(D2617,'Parâmetro - Portes e Uco'!$A$13:$E$54,3,0),"")</f>
        <v>866.25202794687084</v>
      </c>
      <c r="G2617" s="200">
        <v>5</v>
      </c>
      <c r="H2617" s="199">
        <f>VLOOKUP(G2617,'Parâmetro - Portes e Uco'!$B$19:$E$46,4,0)</f>
        <v>1021.47</v>
      </c>
      <c r="I2617" s="196"/>
      <c r="J2617" s="202">
        <v>0</v>
      </c>
      <c r="K2617" s="202"/>
      <c r="L2617" s="203"/>
      <c r="M2617" s="204"/>
      <c r="N2617" s="199"/>
      <c r="O2617" s="201">
        <v>1</v>
      </c>
      <c r="P2617" s="199">
        <f>F2617*30%</f>
        <v>259.87560838406125</v>
      </c>
      <c r="Q2617" s="205">
        <f t="shared" si="189"/>
        <v>2147.5976363309319</v>
      </c>
    </row>
    <row r="2618" spans="1:17" ht="30" x14ac:dyDescent="0.25">
      <c r="A2618" s="207" t="s">
        <v>4754</v>
      </c>
      <c r="B2618" s="196">
        <v>31401090</v>
      </c>
      <c r="C2618" s="197" t="s">
        <v>2098</v>
      </c>
      <c r="D2618" s="196" t="s">
        <v>3692</v>
      </c>
      <c r="E2618" s="198"/>
      <c r="F2618" s="199">
        <f>IF(D2618 &lt;&gt; "",VLOOKUP(D2618,'Parâmetro - Portes e Uco'!$A$13:$E$54,3,0),"")</f>
        <v>866.25202794687084</v>
      </c>
      <c r="G2618" s="200">
        <v>6</v>
      </c>
      <c r="H2618" s="199">
        <f>VLOOKUP(G2618,'Parâmetro - Portes e Uco'!$B$19:$E$46,4,0)</f>
        <v>1425.4</v>
      </c>
      <c r="I2618" s="196"/>
      <c r="J2618" s="202">
        <v>0</v>
      </c>
      <c r="K2618" s="202"/>
      <c r="L2618" s="203"/>
      <c r="M2618" s="204"/>
      <c r="N2618" s="199"/>
      <c r="O2618" s="201">
        <v>1</v>
      </c>
      <c r="P2618" s="199">
        <f>F2618*30%</f>
        <v>259.87560838406125</v>
      </c>
      <c r="Q2618" s="205">
        <f t="shared" si="189"/>
        <v>2551.5276363309322</v>
      </c>
    </row>
    <row r="2619" spans="1:17" ht="30" x14ac:dyDescent="0.25">
      <c r="A2619" s="207" t="s">
        <v>4754</v>
      </c>
      <c r="B2619" s="196">
        <v>31401104</v>
      </c>
      <c r="C2619" s="197" t="s">
        <v>2099</v>
      </c>
      <c r="D2619" s="196" t="s">
        <v>3694</v>
      </c>
      <c r="E2619" s="198"/>
      <c r="F2619" s="199">
        <f>IF(D2619 &lt;&gt; "",VLOOKUP(D2619,'Parâmetro - Portes e Uco'!$A$13:$E$54,3,0),"")</f>
        <v>1324.5505130037554</v>
      </c>
      <c r="G2619" s="200">
        <v>6</v>
      </c>
      <c r="H2619" s="199">
        <f>VLOOKUP(G2619,'Parâmetro - Portes e Uco'!$B$19:$E$46,4,0)</f>
        <v>1425.4</v>
      </c>
      <c r="I2619" s="196"/>
      <c r="J2619" s="202">
        <v>0</v>
      </c>
      <c r="K2619" s="202"/>
      <c r="L2619" s="203"/>
      <c r="M2619" s="204"/>
      <c r="N2619" s="199"/>
      <c r="O2619" s="201">
        <v>2</v>
      </c>
      <c r="P2619" s="199">
        <f>(F2619*30%)+(F2619*20%)</f>
        <v>662.27525650187772</v>
      </c>
      <c r="Q2619" s="205">
        <f t="shared" si="189"/>
        <v>3412.2257695056333</v>
      </c>
    </row>
    <row r="2620" spans="1:17" ht="45" x14ac:dyDescent="0.25">
      <c r="A2620" s="207" t="s">
        <v>4754</v>
      </c>
      <c r="B2620" s="196">
        <v>31401112</v>
      </c>
      <c r="C2620" s="197" t="s">
        <v>2100</v>
      </c>
      <c r="D2620" s="196" t="s">
        <v>3694</v>
      </c>
      <c r="E2620" s="198"/>
      <c r="F2620" s="199">
        <f>IF(D2620 &lt;&gt; "",VLOOKUP(D2620,'Parâmetro - Portes e Uco'!$A$13:$E$54,3,0),"")</f>
        <v>1324.5505130037554</v>
      </c>
      <c r="G2620" s="200">
        <v>6</v>
      </c>
      <c r="H2620" s="199">
        <f>VLOOKUP(G2620,'Parâmetro - Portes e Uco'!$B$19:$E$46,4,0)</f>
        <v>1425.4</v>
      </c>
      <c r="I2620" s="196"/>
      <c r="J2620" s="202">
        <v>0</v>
      </c>
      <c r="K2620" s="202"/>
      <c r="L2620" s="203"/>
      <c r="M2620" s="204"/>
      <c r="N2620" s="199"/>
      <c r="O2620" s="201">
        <v>2</v>
      </c>
      <c r="P2620" s="199">
        <f>(F2620*30%)+(F2620*20%)</f>
        <v>662.27525650187772</v>
      </c>
      <c r="Q2620" s="205">
        <f t="shared" si="189"/>
        <v>3412.2257695056333</v>
      </c>
    </row>
    <row r="2621" spans="1:17" ht="45" x14ac:dyDescent="0.25">
      <c r="A2621" s="207" t="s">
        <v>4754</v>
      </c>
      <c r="B2621" s="196">
        <v>31401120</v>
      </c>
      <c r="C2621" s="197" t="s">
        <v>2101</v>
      </c>
      <c r="D2621" s="196" t="s">
        <v>3684</v>
      </c>
      <c r="E2621" s="198"/>
      <c r="F2621" s="199">
        <f>IF(D2621 &lt;&gt; "",VLOOKUP(D2621,'Parâmetro - Portes e Uco'!$A$13:$E$54,3,0),"")</f>
        <v>963.60667521122014</v>
      </c>
      <c r="G2621" s="200">
        <v>5</v>
      </c>
      <c r="H2621" s="199">
        <f>VLOOKUP(G2621,'Parâmetro - Portes e Uco'!$B$19:$E$46,4,0)</f>
        <v>1021.47</v>
      </c>
      <c r="I2621" s="196"/>
      <c r="J2621" s="202">
        <v>0</v>
      </c>
      <c r="K2621" s="202"/>
      <c r="L2621" s="203"/>
      <c r="M2621" s="204"/>
      <c r="N2621" s="199"/>
      <c r="O2621" s="201">
        <v>2</v>
      </c>
      <c r="P2621" s="199">
        <f>(F2621*30%)+(F2621*20%)</f>
        <v>481.80333760561007</v>
      </c>
      <c r="Q2621" s="205">
        <f t="shared" si="189"/>
        <v>2466.8800128168305</v>
      </c>
    </row>
    <row r="2622" spans="1:17" ht="60" x14ac:dyDescent="0.25">
      <c r="A2622" s="207" t="s">
        <v>4754</v>
      </c>
      <c r="B2622" s="196">
        <v>31401139</v>
      </c>
      <c r="C2622" s="197" t="s">
        <v>2102</v>
      </c>
      <c r="D2622" s="196" t="s">
        <v>3694</v>
      </c>
      <c r="E2622" s="198"/>
      <c r="F2622" s="199">
        <f>IF(D2622 &lt;&gt; "",VLOOKUP(D2622,'Parâmetro - Portes e Uco'!$A$13:$E$54,3,0),"")</f>
        <v>1324.5505130037554</v>
      </c>
      <c r="G2622" s="200">
        <v>5</v>
      </c>
      <c r="H2622" s="199">
        <f>VLOOKUP(G2622,'Parâmetro - Portes e Uco'!$B$19:$E$46,4,0)</f>
        <v>1021.47</v>
      </c>
      <c r="I2622" s="196"/>
      <c r="J2622" s="202">
        <v>0</v>
      </c>
      <c r="K2622" s="202"/>
      <c r="L2622" s="203"/>
      <c r="M2622" s="204"/>
      <c r="N2622" s="199"/>
      <c r="O2622" s="201">
        <v>2</v>
      </c>
      <c r="P2622" s="199">
        <f>(F2622*30%)+(F2622*20%)</f>
        <v>662.27525650187772</v>
      </c>
      <c r="Q2622" s="205">
        <f t="shared" si="189"/>
        <v>3008.2957695056334</v>
      </c>
    </row>
    <row r="2623" spans="1:17" ht="45" x14ac:dyDescent="0.25">
      <c r="A2623" s="207" t="s">
        <v>4754</v>
      </c>
      <c r="B2623" s="196">
        <v>31401147</v>
      </c>
      <c r="C2623" s="197" t="s">
        <v>2103</v>
      </c>
      <c r="D2623" s="196" t="s">
        <v>3694</v>
      </c>
      <c r="E2623" s="198"/>
      <c r="F2623" s="199">
        <f>IF(D2623 &lt;&gt; "",VLOOKUP(D2623,'Parâmetro - Portes e Uco'!$A$13:$E$54,3,0),"")</f>
        <v>1324.5505130037554</v>
      </c>
      <c r="G2623" s="200">
        <v>5</v>
      </c>
      <c r="H2623" s="199">
        <f>VLOOKUP(G2623,'Parâmetro - Portes e Uco'!$B$19:$E$46,4,0)</f>
        <v>1021.47</v>
      </c>
      <c r="I2623" s="196"/>
      <c r="J2623" s="202">
        <v>0</v>
      </c>
      <c r="K2623" s="202"/>
      <c r="L2623" s="203"/>
      <c r="M2623" s="204"/>
      <c r="N2623" s="199"/>
      <c r="O2623" s="201">
        <v>1</v>
      </c>
      <c r="P2623" s="199">
        <f>F2623*30%</f>
        <v>397.36515390112663</v>
      </c>
      <c r="Q2623" s="205">
        <f t="shared" si="189"/>
        <v>2743.3856669048823</v>
      </c>
    </row>
    <row r="2624" spans="1:17" ht="30" x14ac:dyDescent="0.25">
      <c r="A2624" s="207" t="s">
        <v>4754</v>
      </c>
      <c r="B2624" s="196">
        <v>31401155</v>
      </c>
      <c r="C2624" s="197" t="s">
        <v>2104</v>
      </c>
      <c r="D2624" s="196" t="s">
        <v>3681</v>
      </c>
      <c r="E2624" s="198"/>
      <c r="F2624" s="199">
        <f>IF(D2624 &lt;&gt; "",VLOOKUP(D2624,'Parâmetro - Portes e Uco'!$A$13:$E$54,3,0),"")</f>
        <v>4119.7032840406137</v>
      </c>
      <c r="G2624" s="200">
        <v>7</v>
      </c>
      <c r="H2624" s="199">
        <f>VLOOKUP(G2624,'Parâmetro - Portes e Uco'!$B$19:$E$46,4,0)</f>
        <v>2028.04</v>
      </c>
      <c r="I2624" s="196"/>
      <c r="J2624" s="202">
        <v>0</v>
      </c>
      <c r="K2624" s="202"/>
      <c r="L2624" s="203"/>
      <c r="M2624" s="204"/>
      <c r="N2624" s="199"/>
      <c r="O2624" s="201">
        <v>2</v>
      </c>
      <c r="P2624" s="199">
        <f>(F2624*30%)+(F2624*20%)</f>
        <v>2059.8516420203068</v>
      </c>
      <c r="Q2624" s="205">
        <f t="shared" si="189"/>
        <v>8207.5949260609195</v>
      </c>
    </row>
    <row r="2625" spans="1:17" ht="30" x14ac:dyDescent="0.25">
      <c r="A2625" s="207" t="s">
        <v>4754</v>
      </c>
      <c r="B2625" s="196">
        <v>31401163</v>
      </c>
      <c r="C2625" s="197" t="s">
        <v>2105</v>
      </c>
      <c r="D2625" s="196" t="s">
        <v>3695</v>
      </c>
      <c r="E2625" s="198"/>
      <c r="F2625" s="199">
        <f>IF(D2625 &lt;&gt; "",VLOOKUP(D2625,'Parâmetro - Portes e Uco'!$A$13:$E$54,3,0),"")</f>
        <v>1685.4943507962917</v>
      </c>
      <c r="G2625" s="200">
        <v>7</v>
      </c>
      <c r="H2625" s="199">
        <f>VLOOKUP(G2625,'Parâmetro - Portes e Uco'!$B$19:$E$46,4,0)</f>
        <v>2028.04</v>
      </c>
      <c r="I2625" s="196"/>
      <c r="J2625" s="202">
        <v>0</v>
      </c>
      <c r="K2625" s="202"/>
      <c r="L2625" s="203"/>
      <c r="M2625" s="204"/>
      <c r="N2625" s="199"/>
      <c r="O2625" s="201">
        <v>2</v>
      </c>
      <c r="P2625" s="199">
        <f>(F2625*30%)+(F2625*20%)</f>
        <v>842.74717539814583</v>
      </c>
      <c r="Q2625" s="205">
        <f t="shared" si="189"/>
        <v>4556.2815261944379</v>
      </c>
    </row>
    <row r="2626" spans="1:17" ht="30" x14ac:dyDescent="0.25">
      <c r="A2626" s="207" t="s">
        <v>4754</v>
      </c>
      <c r="B2626" s="196">
        <v>31401171</v>
      </c>
      <c r="C2626" s="197" t="s">
        <v>2106</v>
      </c>
      <c r="D2626" s="196" t="s">
        <v>3681</v>
      </c>
      <c r="E2626" s="198"/>
      <c r="F2626" s="199">
        <f>IF(D2626 &lt;&gt; "",VLOOKUP(D2626,'Parâmetro - Portes e Uco'!$A$13:$E$54,3,0),"")</f>
        <v>4119.7032840406137</v>
      </c>
      <c r="G2626" s="200">
        <v>7</v>
      </c>
      <c r="H2626" s="199">
        <f>VLOOKUP(G2626,'Parâmetro - Portes e Uco'!$B$19:$E$46,4,0)</f>
        <v>2028.04</v>
      </c>
      <c r="I2626" s="196"/>
      <c r="J2626" s="202">
        <v>0</v>
      </c>
      <c r="K2626" s="202"/>
      <c r="L2626" s="203"/>
      <c r="M2626" s="204"/>
      <c r="N2626" s="199"/>
      <c r="O2626" s="201">
        <v>2</v>
      </c>
      <c r="P2626" s="199">
        <f>(F2626*30%)+(F2626*20%)</f>
        <v>2059.8516420203068</v>
      </c>
      <c r="Q2626" s="205">
        <f t="shared" si="189"/>
        <v>8207.5949260609195</v>
      </c>
    </row>
    <row r="2627" spans="1:17" ht="45" x14ac:dyDescent="0.25">
      <c r="A2627" s="207" t="s">
        <v>4754</v>
      </c>
      <c r="B2627" s="196">
        <v>31401198</v>
      </c>
      <c r="C2627" s="197" t="s">
        <v>2107</v>
      </c>
      <c r="D2627" s="196" t="s">
        <v>3667</v>
      </c>
      <c r="E2627" s="198"/>
      <c r="F2627" s="199">
        <f>IF(D2627 &lt;&gt; "",VLOOKUP(D2627,'Parâmetro - Portes e Uco'!$A$13:$E$54,3,0),"")</f>
        <v>100.71624984422843</v>
      </c>
      <c r="G2627" s="200">
        <v>3</v>
      </c>
      <c r="H2627" s="199">
        <f>VLOOKUP(G2627,'Parâmetro - Portes e Uco'!$B$19:$E$46,4,0)</f>
        <v>446.65</v>
      </c>
      <c r="I2627" s="196"/>
      <c r="J2627" s="202">
        <v>0</v>
      </c>
      <c r="K2627" s="202"/>
      <c r="L2627" s="203"/>
      <c r="M2627" s="204"/>
      <c r="N2627" s="199"/>
      <c r="O2627" s="201">
        <v>0</v>
      </c>
      <c r="P2627" s="201"/>
      <c r="Q2627" s="205">
        <f t="shared" si="189"/>
        <v>547.36624984422838</v>
      </c>
    </row>
    <row r="2628" spans="1:17" ht="30" x14ac:dyDescent="0.25">
      <c r="A2628" s="207" t="s">
        <v>4754</v>
      </c>
      <c r="B2628" s="196">
        <v>31401201</v>
      </c>
      <c r="C2628" s="197" t="s">
        <v>2108</v>
      </c>
      <c r="D2628" s="196" t="s">
        <v>3683</v>
      </c>
      <c r="E2628" s="198"/>
      <c r="F2628" s="199">
        <f>IF(D2628 &lt;&gt; "",VLOOKUP(D2628,'Parâmetro - Portes e Uco'!$A$13:$E$54,3,0),"")</f>
        <v>908.21273779689443</v>
      </c>
      <c r="G2628" s="200">
        <v>5</v>
      </c>
      <c r="H2628" s="199">
        <f>VLOOKUP(G2628,'Parâmetro - Portes e Uco'!$B$19:$E$46,4,0)</f>
        <v>1021.47</v>
      </c>
      <c r="I2628" s="196"/>
      <c r="J2628" s="202">
        <v>0</v>
      </c>
      <c r="K2628" s="202"/>
      <c r="L2628" s="203"/>
      <c r="M2628" s="204"/>
      <c r="N2628" s="199"/>
      <c r="O2628" s="201">
        <v>2</v>
      </c>
      <c r="P2628" s="199">
        <f>(F2628*30%)+(F2628*20%)</f>
        <v>454.10636889844722</v>
      </c>
      <c r="Q2628" s="205">
        <f t="shared" si="189"/>
        <v>2383.7891066953416</v>
      </c>
    </row>
    <row r="2629" spans="1:17" ht="30" x14ac:dyDescent="0.25">
      <c r="A2629" s="207" t="s">
        <v>4754</v>
      </c>
      <c r="B2629" s="196">
        <v>31401228</v>
      </c>
      <c r="C2629" s="197" t="s">
        <v>2109</v>
      </c>
      <c r="D2629" s="196" t="s">
        <v>3670</v>
      </c>
      <c r="E2629" s="198"/>
      <c r="F2629" s="199">
        <f>IF(D2629 &lt;&gt; "",VLOOKUP(D2629,'Parâmetro - Portes e Uco'!$A$13:$E$54,3,0),"")</f>
        <v>238.38376255669928</v>
      </c>
      <c r="G2629" s="200">
        <v>3</v>
      </c>
      <c r="H2629" s="199">
        <f>VLOOKUP(G2629,'Parâmetro - Portes e Uco'!$B$19:$E$46,4,0)</f>
        <v>446.65</v>
      </c>
      <c r="I2629" s="196"/>
      <c r="J2629" s="202">
        <v>0</v>
      </c>
      <c r="K2629" s="202"/>
      <c r="L2629" s="203"/>
      <c r="M2629" s="204"/>
      <c r="N2629" s="199"/>
      <c r="O2629" s="201">
        <v>0</v>
      </c>
      <c r="P2629" s="201"/>
      <c r="Q2629" s="205">
        <f t="shared" si="189"/>
        <v>685.03376255669923</v>
      </c>
    </row>
    <row r="2630" spans="1:17" ht="45" x14ac:dyDescent="0.25">
      <c r="A2630" s="207" t="s">
        <v>4754</v>
      </c>
      <c r="B2630" s="196">
        <v>31401236</v>
      </c>
      <c r="C2630" s="197" t="s">
        <v>2110</v>
      </c>
      <c r="D2630" s="196" t="s">
        <v>3693</v>
      </c>
      <c r="E2630" s="198"/>
      <c r="F2630" s="199">
        <f>IF(D2630 &lt;&gt; "",VLOOKUP(D2630,'Parâmetro - Portes e Uco'!$A$13:$E$54,3,0),"")</f>
        <v>1435.3515705876223</v>
      </c>
      <c r="G2630" s="200">
        <v>6</v>
      </c>
      <c r="H2630" s="199">
        <f>VLOOKUP(G2630,'Parâmetro - Portes e Uco'!$B$19:$E$46,4,0)</f>
        <v>1425.4</v>
      </c>
      <c r="I2630" s="196"/>
      <c r="J2630" s="202">
        <v>0</v>
      </c>
      <c r="K2630" s="202"/>
      <c r="L2630" s="203"/>
      <c r="M2630" s="204"/>
      <c r="N2630" s="199"/>
      <c r="O2630" s="201">
        <v>2</v>
      </c>
      <c r="P2630" s="199">
        <f t="shared" ref="P2630:P2638" si="190">(F2630*30%)+(F2630*20%)</f>
        <v>717.67578529381115</v>
      </c>
      <c r="Q2630" s="205">
        <f t="shared" si="189"/>
        <v>3578.4273558814334</v>
      </c>
    </row>
    <row r="2631" spans="1:17" ht="30" x14ac:dyDescent="0.25">
      <c r="A2631" s="207" t="s">
        <v>4754</v>
      </c>
      <c r="B2631" s="196">
        <v>31401244</v>
      </c>
      <c r="C2631" s="197" t="s">
        <v>2111</v>
      </c>
      <c r="D2631" s="196" t="s">
        <v>3685</v>
      </c>
      <c r="E2631" s="198"/>
      <c r="F2631" s="199">
        <f>IF(D2631 &lt;&gt; "",VLOOKUP(D2631,'Parâmetro - Portes e Uco'!$A$13:$E$54,3,0),"")</f>
        <v>1233.8795226335199</v>
      </c>
      <c r="G2631" s="200">
        <v>4</v>
      </c>
      <c r="H2631" s="199">
        <f>VLOOKUP(G2631,'Parâmetro - Portes e Uco'!$B$19:$E$46,4,0)</f>
        <v>660.37</v>
      </c>
      <c r="I2631" s="196"/>
      <c r="J2631" s="202">
        <v>0</v>
      </c>
      <c r="K2631" s="202"/>
      <c r="L2631" s="203"/>
      <c r="M2631" s="204"/>
      <c r="N2631" s="199"/>
      <c r="O2631" s="201">
        <v>2</v>
      </c>
      <c r="P2631" s="199">
        <f t="shared" si="190"/>
        <v>616.93976131675993</v>
      </c>
      <c r="Q2631" s="205">
        <f t="shared" si="189"/>
        <v>2511.1892839502798</v>
      </c>
    </row>
    <row r="2632" spans="1:17" ht="30" x14ac:dyDescent="0.25">
      <c r="A2632" s="207" t="s">
        <v>4754</v>
      </c>
      <c r="B2632" s="196">
        <v>31401252</v>
      </c>
      <c r="C2632" s="197" t="s">
        <v>2112</v>
      </c>
      <c r="D2632" s="196" t="s">
        <v>3689</v>
      </c>
      <c r="E2632" s="198"/>
      <c r="F2632" s="199">
        <f>IF(D2632 &lt;&gt; "",VLOOKUP(D2632,'Parâmetro - Portes e Uco'!$A$13:$E$54,3,0),"")</f>
        <v>2027.969148532314</v>
      </c>
      <c r="G2632" s="200">
        <v>6</v>
      </c>
      <c r="H2632" s="199">
        <f>VLOOKUP(G2632,'Parâmetro - Portes e Uco'!$B$19:$E$46,4,0)</f>
        <v>1425.4</v>
      </c>
      <c r="I2632" s="196"/>
      <c r="J2632" s="202">
        <v>0</v>
      </c>
      <c r="K2632" s="202"/>
      <c r="L2632" s="203"/>
      <c r="M2632" s="204"/>
      <c r="N2632" s="199"/>
      <c r="O2632" s="201">
        <v>2</v>
      </c>
      <c r="P2632" s="199">
        <f t="shared" si="190"/>
        <v>1013.9845742661571</v>
      </c>
      <c r="Q2632" s="205">
        <f t="shared" si="189"/>
        <v>4467.3537227984716</v>
      </c>
    </row>
    <row r="2633" spans="1:17" ht="30" x14ac:dyDescent="0.25">
      <c r="A2633" s="207" t="s">
        <v>4754</v>
      </c>
      <c r="B2633" s="196">
        <v>31401260</v>
      </c>
      <c r="C2633" s="197" t="s">
        <v>2113</v>
      </c>
      <c r="D2633" s="196" t="s">
        <v>3697</v>
      </c>
      <c r="E2633" s="198"/>
      <c r="F2633" s="199">
        <f>IF(D2633 &lt;&gt; "",VLOOKUP(D2633,'Parâmetro - Portes e Uco'!$A$13:$E$54,3,0),"")</f>
        <v>1593.1491505137235</v>
      </c>
      <c r="G2633" s="200">
        <v>6</v>
      </c>
      <c r="H2633" s="199">
        <f>VLOOKUP(G2633,'Parâmetro - Portes e Uco'!$B$19:$E$46,4,0)</f>
        <v>1425.4</v>
      </c>
      <c r="I2633" s="196"/>
      <c r="J2633" s="202">
        <v>0</v>
      </c>
      <c r="K2633" s="202"/>
      <c r="L2633" s="203"/>
      <c r="M2633" s="204"/>
      <c r="N2633" s="199"/>
      <c r="O2633" s="201">
        <v>2</v>
      </c>
      <c r="P2633" s="199">
        <f t="shared" si="190"/>
        <v>796.57457525686175</v>
      </c>
      <c r="Q2633" s="205">
        <f t="shared" si="189"/>
        <v>3815.1237257705852</v>
      </c>
    </row>
    <row r="2634" spans="1:17" ht="30" x14ac:dyDescent="0.25">
      <c r="A2634" s="207" t="s">
        <v>4754</v>
      </c>
      <c r="B2634" s="196">
        <v>31401279</v>
      </c>
      <c r="C2634" s="197" t="s">
        <v>2114</v>
      </c>
      <c r="D2634" s="196" t="s">
        <v>3693</v>
      </c>
      <c r="E2634" s="198"/>
      <c r="F2634" s="199">
        <f>IF(D2634 &lt;&gt; "",VLOOKUP(D2634,'Parâmetro - Portes e Uco'!$A$13:$E$54,3,0),"")</f>
        <v>1435.3515705876223</v>
      </c>
      <c r="G2634" s="200">
        <v>6</v>
      </c>
      <c r="H2634" s="199">
        <f>VLOOKUP(G2634,'Parâmetro - Portes e Uco'!$B$19:$E$46,4,0)</f>
        <v>1425.4</v>
      </c>
      <c r="I2634" s="196"/>
      <c r="J2634" s="202">
        <v>0</v>
      </c>
      <c r="K2634" s="202"/>
      <c r="L2634" s="203"/>
      <c r="M2634" s="204"/>
      <c r="N2634" s="199"/>
      <c r="O2634" s="201">
        <v>2</v>
      </c>
      <c r="P2634" s="199">
        <f t="shared" si="190"/>
        <v>717.67578529381115</v>
      </c>
      <c r="Q2634" s="205">
        <f t="shared" si="189"/>
        <v>3578.4273558814334</v>
      </c>
    </row>
    <row r="2635" spans="1:17" ht="45" x14ac:dyDescent="0.25">
      <c r="A2635" s="207" t="s">
        <v>4754</v>
      </c>
      <c r="B2635" s="196">
        <v>31401287</v>
      </c>
      <c r="C2635" s="197" t="s">
        <v>2115</v>
      </c>
      <c r="D2635" s="196" t="s">
        <v>3693</v>
      </c>
      <c r="E2635" s="198"/>
      <c r="F2635" s="199">
        <f>IF(D2635 &lt;&gt; "",VLOOKUP(D2635,'Parâmetro - Portes e Uco'!$A$13:$E$54,3,0),"")</f>
        <v>1435.3515705876223</v>
      </c>
      <c r="G2635" s="200">
        <v>7</v>
      </c>
      <c r="H2635" s="199">
        <f>VLOOKUP(G2635,'Parâmetro - Portes e Uco'!$B$19:$E$46,4,0)</f>
        <v>2028.04</v>
      </c>
      <c r="I2635" s="196"/>
      <c r="J2635" s="202">
        <v>0</v>
      </c>
      <c r="K2635" s="202"/>
      <c r="L2635" s="203"/>
      <c r="M2635" s="204"/>
      <c r="N2635" s="199"/>
      <c r="O2635" s="201">
        <v>2</v>
      </c>
      <c r="P2635" s="199">
        <f t="shared" si="190"/>
        <v>717.67578529381115</v>
      </c>
      <c r="Q2635" s="205">
        <f t="shared" si="189"/>
        <v>4181.0673558814333</v>
      </c>
    </row>
    <row r="2636" spans="1:17" ht="30" x14ac:dyDescent="0.25">
      <c r="A2636" s="207" t="s">
        <v>4754</v>
      </c>
      <c r="B2636" s="196">
        <v>31401295</v>
      </c>
      <c r="C2636" s="197" t="s">
        <v>2116</v>
      </c>
      <c r="D2636" s="196" t="s">
        <v>3689</v>
      </c>
      <c r="E2636" s="198"/>
      <c r="F2636" s="199">
        <f>IF(D2636 &lt;&gt; "",VLOOKUP(D2636,'Parâmetro - Portes e Uco'!$A$13:$E$54,3,0),"")</f>
        <v>2027.969148532314</v>
      </c>
      <c r="G2636" s="200">
        <v>5</v>
      </c>
      <c r="H2636" s="199">
        <f>VLOOKUP(G2636,'Parâmetro - Portes e Uco'!$B$19:$E$46,4,0)</f>
        <v>1021.47</v>
      </c>
      <c r="I2636" s="196"/>
      <c r="J2636" s="202">
        <v>0</v>
      </c>
      <c r="K2636" s="202"/>
      <c r="L2636" s="203"/>
      <c r="M2636" s="204"/>
      <c r="N2636" s="199"/>
      <c r="O2636" s="201">
        <v>2</v>
      </c>
      <c r="P2636" s="199">
        <f t="shared" si="190"/>
        <v>1013.9845742661571</v>
      </c>
      <c r="Q2636" s="205">
        <f t="shared" si="189"/>
        <v>4063.4237227984713</v>
      </c>
    </row>
    <row r="2637" spans="1:17" ht="30" x14ac:dyDescent="0.25">
      <c r="A2637" s="207" t="s">
        <v>4754</v>
      </c>
      <c r="B2637" s="196">
        <v>31401309</v>
      </c>
      <c r="C2637" s="197" t="s">
        <v>2117</v>
      </c>
      <c r="D2637" s="196" t="s">
        <v>3689</v>
      </c>
      <c r="E2637" s="198"/>
      <c r="F2637" s="199">
        <f>IF(D2637 &lt;&gt; "",VLOOKUP(D2637,'Parâmetro - Portes e Uco'!$A$13:$E$54,3,0),"")</f>
        <v>2027.969148532314</v>
      </c>
      <c r="G2637" s="200">
        <v>5</v>
      </c>
      <c r="H2637" s="199">
        <f>VLOOKUP(G2637,'Parâmetro - Portes e Uco'!$B$19:$E$46,4,0)</f>
        <v>1021.47</v>
      </c>
      <c r="I2637" s="196"/>
      <c r="J2637" s="202">
        <v>0</v>
      </c>
      <c r="K2637" s="202"/>
      <c r="L2637" s="203"/>
      <c r="M2637" s="204"/>
      <c r="N2637" s="199"/>
      <c r="O2637" s="201">
        <v>2</v>
      </c>
      <c r="P2637" s="199">
        <f t="shared" si="190"/>
        <v>1013.9845742661571</v>
      </c>
      <c r="Q2637" s="205">
        <f t="shared" si="189"/>
        <v>4063.4237227984713</v>
      </c>
    </row>
    <row r="2638" spans="1:17" ht="45" x14ac:dyDescent="0.25">
      <c r="A2638" s="207" t="s">
        <v>4754</v>
      </c>
      <c r="B2638" s="196">
        <v>31401333</v>
      </c>
      <c r="C2638" s="197" t="s">
        <v>2118</v>
      </c>
      <c r="D2638" s="196" t="s">
        <v>3688</v>
      </c>
      <c r="E2638" s="198"/>
      <c r="F2638" s="199">
        <f>IF(D2638 &lt;&gt; "",VLOOKUP(D2638,'Parâmetro - Portes e Uco'!$A$13:$E$54,3,0),"")</f>
        <v>1024.0627906281875</v>
      </c>
      <c r="G2638" s="200">
        <v>6</v>
      </c>
      <c r="H2638" s="199">
        <f>VLOOKUP(G2638,'Parâmetro - Portes e Uco'!$B$19:$E$46,4,0)</f>
        <v>1425.4</v>
      </c>
      <c r="I2638" s="196"/>
      <c r="J2638" s="202">
        <v>0</v>
      </c>
      <c r="K2638" s="202"/>
      <c r="L2638" s="203"/>
      <c r="M2638" s="204"/>
      <c r="N2638" s="199"/>
      <c r="O2638" s="201">
        <v>2</v>
      </c>
      <c r="P2638" s="199">
        <f t="shared" si="190"/>
        <v>512.03139531409374</v>
      </c>
      <c r="Q2638" s="205">
        <f t="shared" si="189"/>
        <v>2961.4941859422815</v>
      </c>
    </row>
    <row r="2639" spans="1:17" ht="45" x14ac:dyDescent="0.25">
      <c r="A2639" s="207" t="s">
        <v>4754</v>
      </c>
      <c r="B2639" s="196">
        <v>31401341</v>
      </c>
      <c r="C2639" s="197" t="s">
        <v>2089</v>
      </c>
      <c r="D2639" s="196" t="s">
        <v>3692</v>
      </c>
      <c r="E2639" s="198"/>
      <c r="F2639" s="199">
        <f>IF(D2639 &lt;&gt; "",VLOOKUP(D2639,'Parâmetro - Portes e Uco'!$A$13:$E$54,3,0),"")</f>
        <v>866.25202794687084</v>
      </c>
      <c r="G2639" s="200">
        <v>4</v>
      </c>
      <c r="H2639" s="199">
        <f>VLOOKUP(G2639,'Parâmetro - Portes e Uco'!$B$19:$E$46,4,0)</f>
        <v>660.37</v>
      </c>
      <c r="I2639" s="196"/>
      <c r="J2639" s="202">
        <v>0</v>
      </c>
      <c r="K2639" s="202"/>
      <c r="L2639" s="203"/>
      <c r="M2639" s="204"/>
      <c r="N2639" s="199"/>
      <c r="O2639" s="201">
        <v>1</v>
      </c>
      <c r="P2639" s="199">
        <f>F2639*30%</f>
        <v>259.87560838406125</v>
      </c>
      <c r="Q2639" s="205">
        <f t="shared" si="189"/>
        <v>1786.497636330932</v>
      </c>
    </row>
    <row r="2640" spans="1:17" ht="30" x14ac:dyDescent="0.25">
      <c r="A2640" s="207" t="s">
        <v>4754</v>
      </c>
      <c r="B2640" s="196">
        <v>31401350</v>
      </c>
      <c r="C2640" s="197" t="s">
        <v>2096</v>
      </c>
      <c r="D2640" s="196" t="s">
        <v>3694</v>
      </c>
      <c r="E2640" s="198"/>
      <c r="F2640" s="199">
        <f>IF(D2640 &lt;&gt; "",VLOOKUP(D2640,'Parâmetro - Portes e Uco'!$A$13:$E$54,3,0),"")</f>
        <v>1324.5505130037554</v>
      </c>
      <c r="G2640" s="200">
        <v>5</v>
      </c>
      <c r="H2640" s="199">
        <f>VLOOKUP(G2640,'Parâmetro - Portes e Uco'!$B$19:$E$46,4,0)</f>
        <v>1021.47</v>
      </c>
      <c r="I2640" s="196"/>
      <c r="J2640" s="202">
        <v>0</v>
      </c>
      <c r="K2640" s="202"/>
      <c r="L2640" s="203"/>
      <c r="M2640" s="204"/>
      <c r="N2640" s="199"/>
      <c r="O2640" s="201">
        <v>2</v>
      </c>
      <c r="P2640" s="199">
        <f>(F2640*30%)+(F2640*20%)</f>
        <v>662.27525650187772</v>
      </c>
      <c r="Q2640" s="205">
        <f t="shared" si="189"/>
        <v>3008.2957695056334</v>
      </c>
    </row>
    <row r="2641" spans="1:17" ht="30" x14ac:dyDescent="0.25">
      <c r="A2641" s="207"/>
      <c r="B2641" s="196">
        <v>31401368</v>
      </c>
      <c r="C2641" s="197" t="s">
        <v>5054</v>
      </c>
      <c r="D2641" s="196" t="s">
        <v>3693</v>
      </c>
      <c r="E2641" s="198"/>
      <c r="F2641" s="199">
        <f>IF(D2641 &lt;&gt; "",VLOOKUP(D2641,'Parâmetro - Portes e Uco'!$A$13:$E$54,3,0),"")</f>
        <v>1435.3515705876223</v>
      </c>
      <c r="G2641" s="200">
        <v>7</v>
      </c>
      <c r="H2641" s="199">
        <f>VLOOKUP(G2641,'Parâmetro - Portes e Uco'!$B$19:$E$46,4,0)</f>
        <v>2028.04</v>
      </c>
      <c r="I2641" s="196"/>
      <c r="J2641" s="202">
        <v>0</v>
      </c>
      <c r="K2641" s="202"/>
      <c r="L2641" s="203"/>
      <c r="M2641" s="204"/>
      <c r="N2641" s="199"/>
      <c r="O2641" s="201">
        <v>2</v>
      </c>
      <c r="P2641" s="199">
        <f>(F2641*30%)+(F2641*20%)</f>
        <v>717.67578529381115</v>
      </c>
      <c r="Q2641" s="205">
        <f t="shared" ref="Q2641" si="191">F2641+H2641+K2641+N2641+P2641</f>
        <v>4181.0673558814333</v>
      </c>
    </row>
    <row r="2642" spans="1:17" x14ac:dyDescent="0.25">
      <c r="A2642" s="207" t="s">
        <v>4754</v>
      </c>
      <c r="B2642" s="224">
        <v>31402003</v>
      </c>
      <c r="C2642" s="316" t="s">
        <v>3890</v>
      </c>
      <c r="D2642" s="317"/>
      <c r="E2642" s="317"/>
      <c r="F2642" s="317"/>
      <c r="G2642" s="317"/>
      <c r="H2642" s="317"/>
      <c r="I2642" s="317"/>
      <c r="J2642" s="317"/>
      <c r="K2642" s="317"/>
      <c r="L2642" s="317"/>
      <c r="M2642" s="317"/>
      <c r="N2642" s="317"/>
      <c r="O2642" s="317"/>
      <c r="P2642" s="317"/>
      <c r="Q2642" s="318"/>
    </row>
    <row r="2643" spans="1:17" ht="30" x14ac:dyDescent="0.25">
      <c r="A2643" s="206"/>
      <c r="B2643" s="196">
        <v>31402011</v>
      </c>
      <c r="C2643" s="197" t="s">
        <v>2119</v>
      </c>
      <c r="D2643" s="196" t="s">
        <v>3694</v>
      </c>
      <c r="E2643" s="198"/>
      <c r="F2643" s="199">
        <f>IF(D2643 &lt;&gt; "",VLOOKUP(D2643,'Parâmetro - Portes e Uco'!$A$13:$E$54,3,0),"")</f>
        <v>1324.5505130037554</v>
      </c>
      <c r="G2643" s="200">
        <v>6</v>
      </c>
      <c r="H2643" s="199">
        <f>VLOOKUP(G2643,'Parâmetro - Portes e Uco'!$B$19:$E$46,4,0)</f>
        <v>1425.4</v>
      </c>
      <c r="I2643" s="196"/>
      <c r="J2643" s="202">
        <v>0</v>
      </c>
      <c r="K2643" s="202"/>
      <c r="L2643" s="203"/>
      <c r="M2643" s="204"/>
      <c r="N2643" s="199"/>
      <c r="O2643" s="201">
        <v>2</v>
      </c>
      <c r="P2643" s="199">
        <f>(F2643*30%)+(F2643*20%)</f>
        <v>662.27525650187772</v>
      </c>
      <c r="Q2643" s="205">
        <f>F2643+H2643+K2643+N2643+P2643</f>
        <v>3412.2257695056333</v>
      </c>
    </row>
    <row r="2644" spans="1:17" ht="60" x14ac:dyDescent="0.25">
      <c r="A2644" s="207" t="s">
        <v>4754</v>
      </c>
      <c r="B2644" s="196">
        <v>31402020</v>
      </c>
      <c r="C2644" s="197" t="s">
        <v>2120</v>
      </c>
      <c r="D2644" s="196" t="s">
        <v>3693</v>
      </c>
      <c r="E2644" s="198"/>
      <c r="F2644" s="199">
        <f>IF(D2644 &lt;&gt; "",VLOOKUP(D2644,'Parâmetro - Portes e Uco'!$A$13:$E$54,3,0),"")</f>
        <v>1435.3515705876223</v>
      </c>
      <c r="G2644" s="200">
        <v>6</v>
      </c>
      <c r="H2644" s="199">
        <f>VLOOKUP(G2644,'Parâmetro - Portes e Uco'!$B$19:$E$46,4,0)</f>
        <v>1425.4</v>
      </c>
      <c r="I2644" s="196"/>
      <c r="J2644" s="202">
        <v>0</v>
      </c>
      <c r="K2644" s="202"/>
      <c r="L2644" s="203"/>
      <c r="M2644" s="204"/>
      <c r="N2644" s="199"/>
      <c r="O2644" s="201">
        <v>2</v>
      </c>
      <c r="P2644" s="199">
        <f>(F2644*30%)+(F2644*20%)</f>
        <v>717.67578529381115</v>
      </c>
      <c r="Q2644" s="205">
        <f>F2644+H2644+K2644+N2644+P2644</f>
        <v>3578.4273558814334</v>
      </c>
    </row>
    <row r="2645" spans="1:17" ht="90" x14ac:dyDescent="0.25">
      <c r="A2645" s="207" t="s">
        <v>4754</v>
      </c>
      <c r="B2645" s="196">
        <v>31402038</v>
      </c>
      <c r="C2645" s="197" t="s">
        <v>2121</v>
      </c>
      <c r="D2645" s="196" t="s">
        <v>3670</v>
      </c>
      <c r="E2645" s="198"/>
      <c r="F2645" s="199">
        <f>IF(D2645 &lt;&gt; "",VLOOKUP(D2645,'Parâmetro - Portes e Uco'!$A$13:$E$54,3,0),"")</f>
        <v>238.38376255669928</v>
      </c>
      <c r="G2645" s="200">
        <v>2</v>
      </c>
      <c r="H2645" s="199">
        <f>VLOOKUP(G2645,'Parâmetro - Portes e Uco'!$B$19:$E$46,4,0)</f>
        <v>303.45</v>
      </c>
      <c r="I2645" s="196"/>
      <c r="J2645" s="202">
        <v>0</v>
      </c>
      <c r="K2645" s="202"/>
      <c r="L2645" s="203"/>
      <c r="M2645" s="204"/>
      <c r="N2645" s="199"/>
      <c r="O2645" s="201">
        <v>0</v>
      </c>
      <c r="P2645" s="201"/>
      <c r="Q2645" s="205">
        <f>F2645+H2645+K2645+N2645+P2645</f>
        <v>541.8337625566993</v>
      </c>
    </row>
    <row r="2646" spans="1:17" x14ac:dyDescent="0.25">
      <c r="A2646" s="207" t="s">
        <v>4754</v>
      </c>
      <c r="B2646" s="224">
        <v>31402992</v>
      </c>
      <c r="C2646" s="316" t="s">
        <v>3747</v>
      </c>
      <c r="D2646" s="317"/>
      <c r="E2646" s="317"/>
      <c r="F2646" s="317"/>
      <c r="G2646" s="317"/>
      <c r="H2646" s="317"/>
      <c r="I2646" s="317"/>
      <c r="J2646" s="317"/>
      <c r="K2646" s="317"/>
      <c r="L2646" s="317"/>
      <c r="M2646" s="317"/>
      <c r="N2646" s="317"/>
      <c r="O2646" s="317"/>
      <c r="P2646" s="317"/>
      <c r="Q2646" s="318"/>
    </row>
    <row r="2647" spans="1:17" ht="15" customHeight="1" x14ac:dyDescent="0.25">
      <c r="A2647" s="206"/>
      <c r="B2647" s="307" t="s">
        <v>3892</v>
      </c>
      <c r="C2647" s="308"/>
      <c r="D2647" s="308"/>
      <c r="E2647" s="308"/>
      <c r="F2647" s="308"/>
      <c r="G2647" s="308"/>
      <c r="H2647" s="308"/>
      <c r="I2647" s="308"/>
      <c r="J2647" s="308"/>
      <c r="K2647" s="308"/>
      <c r="L2647" s="308"/>
      <c r="M2647" s="308"/>
      <c r="N2647" s="308"/>
      <c r="O2647" s="308"/>
      <c r="P2647" s="308"/>
      <c r="Q2647" s="309"/>
    </row>
    <row r="2648" spans="1:17" x14ac:dyDescent="0.25">
      <c r="A2648" s="206"/>
      <c r="B2648" s="224">
        <v>31403000</v>
      </c>
      <c r="C2648" s="316" t="s">
        <v>3891</v>
      </c>
      <c r="D2648" s="317"/>
      <c r="E2648" s="317"/>
      <c r="F2648" s="317"/>
      <c r="G2648" s="317"/>
      <c r="H2648" s="317"/>
      <c r="I2648" s="317"/>
      <c r="J2648" s="317"/>
      <c r="K2648" s="317"/>
      <c r="L2648" s="317"/>
      <c r="M2648" s="317"/>
      <c r="N2648" s="317"/>
      <c r="O2648" s="317"/>
      <c r="P2648" s="317"/>
      <c r="Q2648" s="318"/>
    </row>
    <row r="2649" spans="1:17" x14ac:dyDescent="0.25">
      <c r="A2649" s="206"/>
      <c r="B2649" s="196">
        <v>31403018</v>
      </c>
      <c r="C2649" s="197" t="s">
        <v>2122</v>
      </c>
      <c r="D2649" s="196" t="s">
        <v>3670</v>
      </c>
      <c r="E2649" s="198"/>
      <c r="F2649" s="199">
        <f>IF(D2649 &lt;&gt; "",VLOOKUP(D2649,'Parâmetro - Portes e Uco'!$A$13:$E$54,3,0),"")</f>
        <v>238.38376255669928</v>
      </c>
      <c r="G2649" s="200">
        <v>1</v>
      </c>
      <c r="H2649" s="199">
        <f>VLOOKUP(G2649,'Parâmetro - Portes e Uco'!$B$19:$E$46,4,0)</f>
        <v>207.32</v>
      </c>
      <c r="I2649" s="196"/>
      <c r="J2649" s="202">
        <v>0</v>
      </c>
      <c r="K2649" s="202"/>
      <c r="L2649" s="203"/>
      <c r="M2649" s="204"/>
      <c r="N2649" s="199"/>
      <c r="O2649" s="201">
        <v>1</v>
      </c>
      <c r="P2649" s="199">
        <f>F2649*30%</f>
        <v>71.515128767009784</v>
      </c>
      <c r="Q2649" s="205">
        <f t="shared" ref="Q2649:Q2683" si="192">F2649+H2649+K2649+N2649+P2649</f>
        <v>517.21889132370904</v>
      </c>
    </row>
    <row r="2650" spans="1:17" ht="30" x14ac:dyDescent="0.25">
      <c r="A2650" s="207" t="s">
        <v>4754</v>
      </c>
      <c r="B2650" s="196">
        <v>31403026</v>
      </c>
      <c r="C2650" s="197" t="s">
        <v>2123</v>
      </c>
      <c r="D2650" s="196" t="s">
        <v>3674</v>
      </c>
      <c r="E2650" s="198"/>
      <c r="F2650" s="199">
        <f>IF(D2650 &lt;&gt; "",VLOOKUP(D2650,'Parâmetro - Portes e Uco'!$A$13:$E$54,3,0),"")</f>
        <v>208.11615658256991</v>
      </c>
      <c r="G2650" s="200">
        <v>2</v>
      </c>
      <c r="H2650" s="199">
        <f>VLOOKUP(G2650,'Parâmetro - Portes e Uco'!$B$19:$E$46,4,0)</f>
        <v>303.45</v>
      </c>
      <c r="I2650" s="196"/>
      <c r="J2650" s="202">
        <v>0</v>
      </c>
      <c r="K2650" s="202"/>
      <c r="L2650" s="203"/>
      <c r="M2650" s="204"/>
      <c r="N2650" s="199"/>
      <c r="O2650" s="201">
        <v>1</v>
      </c>
      <c r="P2650" s="199">
        <f>F2650*30%</f>
        <v>62.43484697477097</v>
      </c>
      <c r="Q2650" s="205">
        <f t="shared" si="192"/>
        <v>574.00100355734082</v>
      </c>
    </row>
    <row r="2651" spans="1:17" ht="45" x14ac:dyDescent="0.25">
      <c r="A2651" s="207" t="s">
        <v>4754</v>
      </c>
      <c r="B2651" s="196">
        <v>31403034</v>
      </c>
      <c r="C2651" s="197" t="s">
        <v>2124</v>
      </c>
      <c r="D2651" s="196" t="s">
        <v>3685</v>
      </c>
      <c r="E2651" s="198"/>
      <c r="F2651" s="199">
        <f>IF(D2651 &lt;&gt; "",VLOOKUP(D2651,'Parâmetro - Portes e Uco'!$A$13:$E$54,3,0),"")</f>
        <v>1233.8795226335199</v>
      </c>
      <c r="G2651" s="200">
        <v>4</v>
      </c>
      <c r="H2651" s="199">
        <f>VLOOKUP(G2651,'Parâmetro - Portes e Uco'!$B$19:$E$46,4,0)</f>
        <v>660.37</v>
      </c>
      <c r="I2651" s="196"/>
      <c r="J2651" s="202">
        <v>0</v>
      </c>
      <c r="K2651" s="202"/>
      <c r="L2651" s="203"/>
      <c r="M2651" s="204"/>
      <c r="N2651" s="199"/>
      <c r="O2651" s="201">
        <v>1</v>
      </c>
      <c r="P2651" s="199">
        <f>F2651*30%</f>
        <v>370.16385679005595</v>
      </c>
      <c r="Q2651" s="205">
        <f t="shared" si="192"/>
        <v>2264.4133794235759</v>
      </c>
    </row>
    <row r="2652" spans="1:17" x14ac:dyDescent="0.25">
      <c r="A2652" s="207" t="s">
        <v>4754</v>
      </c>
      <c r="B2652" s="196">
        <v>31403042</v>
      </c>
      <c r="C2652" s="197" t="s">
        <v>2125</v>
      </c>
      <c r="D2652" s="196" t="s">
        <v>3683</v>
      </c>
      <c r="E2652" s="198"/>
      <c r="F2652" s="199">
        <f>IF(D2652 &lt;&gt; "",VLOOKUP(D2652,'Parâmetro - Portes e Uco'!$A$13:$E$54,3,0),"")</f>
        <v>908.21273779689443</v>
      </c>
      <c r="G2652" s="200">
        <v>4</v>
      </c>
      <c r="H2652" s="199">
        <f>VLOOKUP(G2652,'Parâmetro - Portes e Uco'!$B$19:$E$46,4,0)</f>
        <v>660.37</v>
      </c>
      <c r="I2652" s="196"/>
      <c r="J2652" s="202">
        <v>0</v>
      </c>
      <c r="K2652" s="202"/>
      <c r="L2652" s="203"/>
      <c r="M2652" s="204"/>
      <c r="N2652" s="199"/>
      <c r="O2652" s="201">
        <v>2</v>
      </c>
      <c r="P2652" s="199">
        <f>(F2652*30%)+(F2652*20%)</f>
        <v>454.10636889844722</v>
      </c>
      <c r="Q2652" s="205">
        <f t="shared" si="192"/>
        <v>2022.6891066953417</v>
      </c>
    </row>
    <row r="2653" spans="1:17" ht="45" x14ac:dyDescent="0.25">
      <c r="A2653" s="207" t="s">
        <v>4754</v>
      </c>
      <c r="B2653" s="196">
        <v>31403050</v>
      </c>
      <c r="C2653" s="197" t="s">
        <v>2126</v>
      </c>
      <c r="D2653" s="196" t="s">
        <v>3695</v>
      </c>
      <c r="E2653" s="198"/>
      <c r="F2653" s="199">
        <f>IF(D2653 &lt;&gt; "",VLOOKUP(D2653,'Parâmetro - Portes e Uco'!$A$13:$E$54,3,0),"")</f>
        <v>1685.4943507962917</v>
      </c>
      <c r="G2653" s="200">
        <v>6</v>
      </c>
      <c r="H2653" s="199">
        <f>VLOOKUP(G2653,'Parâmetro - Portes e Uco'!$B$19:$E$46,4,0)</f>
        <v>1425.4</v>
      </c>
      <c r="I2653" s="196"/>
      <c r="J2653" s="202">
        <v>0</v>
      </c>
      <c r="K2653" s="202"/>
      <c r="L2653" s="203"/>
      <c r="M2653" s="204"/>
      <c r="N2653" s="199"/>
      <c r="O2653" s="201">
        <v>1</v>
      </c>
      <c r="P2653" s="199">
        <f>F2653*30%</f>
        <v>505.64830523888747</v>
      </c>
      <c r="Q2653" s="205">
        <f t="shared" si="192"/>
        <v>3616.5426560351793</v>
      </c>
    </row>
    <row r="2654" spans="1:17" ht="45" x14ac:dyDescent="0.25">
      <c r="A2654" s="207" t="s">
        <v>4754</v>
      </c>
      <c r="B2654" s="196">
        <v>31403069</v>
      </c>
      <c r="C2654" s="197" t="s">
        <v>2127</v>
      </c>
      <c r="D2654" s="196" t="s">
        <v>3695</v>
      </c>
      <c r="E2654" s="198"/>
      <c r="F2654" s="199">
        <f>IF(D2654 &lt;&gt; "",VLOOKUP(D2654,'Parâmetro - Portes e Uco'!$A$13:$E$54,3,0),"")</f>
        <v>1685.4943507962917</v>
      </c>
      <c r="G2654" s="200">
        <v>6</v>
      </c>
      <c r="H2654" s="199">
        <f>VLOOKUP(G2654,'Parâmetro - Portes e Uco'!$B$19:$E$46,4,0)</f>
        <v>1425.4</v>
      </c>
      <c r="I2654" s="196"/>
      <c r="J2654" s="202">
        <v>0</v>
      </c>
      <c r="K2654" s="202"/>
      <c r="L2654" s="203"/>
      <c r="M2654" s="204"/>
      <c r="N2654" s="199"/>
      <c r="O2654" s="201">
        <v>1</v>
      </c>
      <c r="P2654" s="199">
        <f>F2654*30%</f>
        <v>505.64830523888747</v>
      </c>
      <c r="Q2654" s="205">
        <f t="shared" si="192"/>
        <v>3616.5426560351793</v>
      </c>
    </row>
    <row r="2655" spans="1:17" ht="30" x14ac:dyDescent="0.25">
      <c r="A2655" s="207" t="s">
        <v>4754</v>
      </c>
      <c r="B2655" s="196">
        <v>31403077</v>
      </c>
      <c r="C2655" s="197" t="s">
        <v>2129</v>
      </c>
      <c r="D2655" s="196" t="s">
        <v>3702</v>
      </c>
      <c r="E2655" s="198"/>
      <c r="F2655" s="199">
        <f>IF(D2655 &lt;&gt; "",VLOOKUP(D2655,'Parâmetro - Portes e Uco'!$A$13:$E$54,3,0),"")</f>
        <v>2768.286315908254</v>
      </c>
      <c r="G2655" s="200">
        <v>6</v>
      </c>
      <c r="H2655" s="199">
        <f>VLOOKUP(G2655,'Parâmetro - Portes e Uco'!$B$19:$E$46,4,0)</f>
        <v>1425.4</v>
      </c>
      <c r="I2655" s="196"/>
      <c r="J2655" s="202">
        <v>0</v>
      </c>
      <c r="K2655" s="202"/>
      <c r="L2655" s="203"/>
      <c r="M2655" s="204"/>
      <c r="N2655" s="199"/>
      <c r="O2655" s="201">
        <v>3</v>
      </c>
      <c r="P2655" s="223">
        <f>(F2655*30%)+(F2655*20%)+(F2655*20%)</f>
        <v>1937.8004211357779</v>
      </c>
      <c r="Q2655" s="205">
        <f t="shared" si="192"/>
        <v>6131.4867370440315</v>
      </c>
    </row>
    <row r="2656" spans="1:17" x14ac:dyDescent="0.25">
      <c r="A2656" s="207" t="s">
        <v>4754</v>
      </c>
      <c r="B2656" s="196">
        <v>31403085</v>
      </c>
      <c r="C2656" s="197" t="s">
        <v>2128</v>
      </c>
      <c r="D2656" s="196" t="s">
        <v>3688</v>
      </c>
      <c r="E2656" s="198"/>
      <c r="F2656" s="199">
        <f>IF(D2656 &lt;&gt; "",VLOOKUP(D2656,'Parâmetro - Portes e Uco'!$A$13:$E$54,3,0),"")</f>
        <v>1024.0627906281875</v>
      </c>
      <c r="G2656" s="200">
        <v>5</v>
      </c>
      <c r="H2656" s="199">
        <f>VLOOKUP(G2656,'Parâmetro - Portes e Uco'!$B$19:$E$46,4,0)</f>
        <v>1021.47</v>
      </c>
      <c r="I2656" s="196"/>
      <c r="J2656" s="202">
        <v>0</v>
      </c>
      <c r="K2656" s="202"/>
      <c r="L2656" s="203"/>
      <c r="M2656" s="204"/>
      <c r="N2656" s="199"/>
      <c r="O2656" s="201">
        <v>1</v>
      </c>
      <c r="P2656" s="199">
        <f>F2656*30%</f>
        <v>307.21883718845623</v>
      </c>
      <c r="Q2656" s="205">
        <f t="shared" si="192"/>
        <v>2352.7516278166436</v>
      </c>
    </row>
    <row r="2657" spans="1:17" ht="30" x14ac:dyDescent="0.25">
      <c r="A2657" s="207" t="s">
        <v>4754</v>
      </c>
      <c r="B2657" s="196">
        <v>31403093</v>
      </c>
      <c r="C2657" s="197" t="s">
        <v>2130</v>
      </c>
      <c r="D2657" s="196" t="s">
        <v>3687</v>
      </c>
      <c r="E2657" s="198"/>
      <c r="F2657" s="199">
        <f>IF(D2657 &lt;&gt; "",VLOOKUP(D2657,'Parâmetro - Portes e Uco'!$A$13:$E$54,3,0),"")</f>
        <v>1119.7564107354196</v>
      </c>
      <c r="G2657" s="200">
        <v>5</v>
      </c>
      <c r="H2657" s="199">
        <f>VLOOKUP(G2657,'Parâmetro - Portes e Uco'!$B$19:$E$46,4,0)</f>
        <v>1021.47</v>
      </c>
      <c r="I2657" s="196"/>
      <c r="J2657" s="202">
        <v>0</v>
      </c>
      <c r="K2657" s="202"/>
      <c r="L2657" s="203"/>
      <c r="M2657" s="204"/>
      <c r="N2657" s="199"/>
      <c r="O2657" s="201">
        <v>3</v>
      </c>
      <c r="P2657" s="223">
        <f>(F2657*30%)+(F2657*20%)+(F2657*20%)</f>
        <v>783.82948751479375</v>
      </c>
      <c r="Q2657" s="205">
        <f t="shared" si="192"/>
        <v>2925.0558982502134</v>
      </c>
    </row>
    <row r="2658" spans="1:17" ht="45" x14ac:dyDescent="0.25">
      <c r="A2658" s="207" t="s">
        <v>4754</v>
      </c>
      <c r="B2658" s="196">
        <v>31403107</v>
      </c>
      <c r="C2658" s="197" t="s">
        <v>2131</v>
      </c>
      <c r="D2658" s="196" t="s">
        <v>3687</v>
      </c>
      <c r="E2658" s="198"/>
      <c r="F2658" s="199">
        <f>IF(D2658 &lt;&gt; "",VLOOKUP(D2658,'Parâmetro - Portes e Uco'!$A$13:$E$54,3,0),"")</f>
        <v>1119.7564107354196</v>
      </c>
      <c r="G2658" s="200">
        <v>5</v>
      </c>
      <c r="H2658" s="199">
        <f>VLOOKUP(G2658,'Parâmetro - Portes e Uco'!$B$19:$E$46,4,0)</f>
        <v>1021.47</v>
      </c>
      <c r="I2658" s="196"/>
      <c r="J2658" s="202">
        <v>0</v>
      </c>
      <c r="K2658" s="202"/>
      <c r="L2658" s="203"/>
      <c r="M2658" s="204"/>
      <c r="N2658" s="199"/>
      <c r="O2658" s="201">
        <v>1</v>
      </c>
      <c r="P2658" s="199">
        <f t="shared" ref="P2658:P2663" si="193">F2658*30%</f>
        <v>335.92692322062589</v>
      </c>
      <c r="Q2658" s="205">
        <f t="shared" si="192"/>
        <v>2477.1533339560456</v>
      </c>
    </row>
    <row r="2659" spans="1:17" ht="30" x14ac:dyDescent="0.25">
      <c r="A2659" s="207" t="s">
        <v>4754</v>
      </c>
      <c r="B2659" s="196">
        <v>31403115</v>
      </c>
      <c r="C2659" s="197" t="s">
        <v>2132</v>
      </c>
      <c r="D2659" s="196" t="s">
        <v>3682</v>
      </c>
      <c r="E2659" s="198"/>
      <c r="F2659" s="199">
        <f>IF(D2659 &lt;&gt; "",VLOOKUP(D2659,'Parâmetro - Portes e Uco'!$A$13:$E$54,3,0),"")</f>
        <v>802.43430995002416</v>
      </c>
      <c r="G2659" s="200">
        <v>4</v>
      </c>
      <c r="H2659" s="199">
        <f>VLOOKUP(G2659,'Parâmetro - Portes e Uco'!$B$19:$E$46,4,0)</f>
        <v>660.37</v>
      </c>
      <c r="I2659" s="196"/>
      <c r="J2659" s="202">
        <v>0</v>
      </c>
      <c r="K2659" s="202"/>
      <c r="L2659" s="203"/>
      <c r="M2659" s="204"/>
      <c r="N2659" s="199"/>
      <c r="O2659" s="201">
        <v>1</v>
      </c>
      <c r="P2659" s="199">
        <f t="shared" si="193"/>
        <v>240.73029298500722</v>
      </c>
      <c r="Q2659" s="205">
        <f t="shared" si="192"/>
        <v>1703.5346029350314</v>
      </c>
    </row>
    <row r="2660" spans="1:17" ht="30" x14ac:dyDescent="0.25">
      <c r="A2660" s="207" t="s">
        <v>4754</v>
      </c>
      <c r="B2660" s="196">
        <v>31403123</v>
      </c>
      <c r="C2660" s="197" t="s">
        <v>2133</v>
      </c>
      <c r="D2660" s="196" t="s">
        <v>3671</v>
      </c>
      <c r="E2660" s="198"/>
      <c r="F2660" s="199">
        <f>IF(D2660 &lt;&gt; "",VLOOKUP(D2660,'Parâmetro - Portes e Uco'!$A$13:$E$54,3,0),"")</f>
        <v>407.94036013477069</v>
      </c>
      <c r="G2660" s="200">
        <v>3</v>
      </c>
      <c r="H2660" s="199">
        <f>VLOOKUP(G2660,'Parâmetro - Portes e Uco'!$B$19:$E$46,4,0)</f>
        <v>446.65</v>
      </c>
      <c r="I2660" s="196"/>
      <c r="J2660" s="202">
        <v>0</v>
      </c>
      <c r="K2660" s="202"/>
      <c r="L2660" s="203"/>
      <c r="M2660" s="204"/>
      <c r="N2660" s="199"/>
      <c r="O2660" s="201">
        <v>1</v>
      </c>
      <c r="P2660" s="199">
        <f t="shared" si="193"/>
        <v>122.38210804043121</v>
      </c>
      <c r="Q2660" s="205">
        <f t="shared" si="192"/>
        <v>976.97246817520181</v>
      </c>
    </row>
    <row r="2661" spans="1:17" x14ac:dyDescent="0.25">
      <c r="A2661" s="207" t="s">
        <v>4754</v>
      </c>
      <c r="B2661" s="196">
        <v>31403131</v>
      </c>
      <c r="C2661" s="197" t="s">
        <v>2134</v>
      </c>
      <c r="D2661" s="196" t="s">
        <v>3673</v>
      </c>
      <c r="E2661" s="198"/>
      <c r="F2661" s="199">
        <f>IF(D2661 &lt;&gt; "",VLOOKUP(D2661,'Parâmetro - Portes e Uco'!$A$13:$E$54,3,0),"")</f>
        <v>283.71925774181733</v>
      </c>
      <c r="G2661" s="200">
        <v>2</v>
      </c>
      <c r="H2661" s="199">
        <f>VLOOKUP(G2661,'Parâmetro - Portes e Uco'!$B$19:$E$46,4,0)</f>
        <v>303.45</v>
      </c>
      <c r="I2661" s="196"/>
      <c r="J2661" s="202">
        <v>0</v>
      </c>
      <c r="K2661" s="202"/>
      <c r="L2661" s="203"/>
      <c r="M2661" s="204"/>
      <c r="N2661" s="199"/>
      <c r="O2661" s="201">
        <v>1</v>
      </c>
      <c r="P2661" s="199">
        <f t="shared" si="193"/>
        <v>85.115777322545199</v>
      </c>
      <c r="Q2661" s="205">
        <f t="shared" si="192"/>
        <v>672.28503506436255</v>
      </c>
    </row>
    <row r="2662" spans="1:17" ht="30" x14ac:dyDescent="0.25">
      <c r="A2662" s="207" t="s">
        <v>4754</v>
      </c>
      <c r="B2662" s="196">
        <v>31403140</v>
      </c>
      <c r="C2662" s="197" t="s">
        <v>2135</v>
      </c>
      <c r="D2662" s="196" t="s">
        <v>3692</v>
      </c>
      <c r="E2662" s="198"/>
      <c r="F2662" s="199">
        <f>IF(D2662 &lt;&gt; "",VLOOKUP(D2662,'Parâmetro - Portes e Uco'!$A$13:$E$54,3,0),"")</f>
        <v>866.25202794687084</v>
      </c>
      <c r="G2662" s="200">
        <v>2</v>
      </c>
      <c r="H2662" s="199">
        <f>VLOOKUP(G2662,'Parâmetro - Portes e Uco'!$B$19:$E$46,4,0)</f>
        <v>303.45</v>
      </c>
      <c r="I2662" s="196"/>
      <c r="J2662" s="202">
        <v>0</v>
      </c>
      <c r="K2662" s="202"/>
      <c r="L2662" s="203"/>
      <c r="M2662" s="204"/>
      <c r="N2662" s="199"/>
      <c r="O2662" s="201">
        <v>1</v>
      </c>
      <c r="P2662" s="199">
        <f t="shared" si="193"/>
        <v>259.87560838406125</v>
      </c>
      <c r="Q2662" s="205">
        <f t="shared" si="192"/>
        <v>1429.5776363309321</v>
      </c>
    </row>
    <row r="2663" spans="1:17" ht="30" x14ac:dyDescent="0.25">
      <c r="A2663" s="207" t="s">
        <v>4754</v>
      </c>
      <c r="B2663" s="196">
        <v>31403158</v>
      </c>
      <c r="C2663" s="197" t="s">
        <v>2136</v>
      </c>
      <c r="D2663" s="196" t="s">
        <v>3684</v>
      </c>
      <c r="E2663" s="198"/>
      <c r="F2663" s="199">
        <f>IF(D2663 &lt;&gt; "",VLOOKUP(D2663,'Parâmetro - Portes e Uco'!$A$13:$E$54,3,0),"")</f>
        <v>963.60667521122014</v>
      </c>
      <c r="G2663" s="200">
        <v>3</v>
      </c>
      <c r="H2663" s="199">
        <f>VLOOKUP(G2663,'Parâmetro - Portes e Uco'!$B$19:$E$46,4,0)</f>
        <v>446.65</v>
      </c>
      <c r="I2663" s="196"/>
      <c r="J2663" s="202">
        <v>0</v>
      </c>
      <c r="K2663" s="202"/>
      <c r="L2663" s="203"/>
      <c r="M2663" s="204"/>
      <c r="N2663" s="199"/>
      <c r="O2663" s="201">
        <v>1</v>
      </c>
      <c r="P2663" s="199">
        <f t="shared" si="193"/>
        <v>289.08200256336602</v>
      </c>
      <c r="Q2663" s="205">
        <f t="shared" si="192"/>
        <v>1699.3386777745864</v>
      </c>
    </row>
    <row r="2664" spans="1:17" ht="60" x14ac:dyDescent="0.25">
      <c r="A2664" s="207" t="s">
        <v>4754</v>
      </c>
      <c r="B2664" s="196">
        <v>31403166</v>
      </c>
      <c r="C2664" s="197" t="s">
        <v>2137</v>
      </c>
      <c r="D2664" s="196" t="s">
        <v>3693</v>
      </c>
      <c r="E2664" s="198"/>
      <c r="F2664" s="199">
        <f>IF(D2664 &lt;&gt; "",VLOOKUP(D2664,'Parâmetro - Portes e Uco'!$A$13:$E$54,3,0),"")</f>
        <v>1435.3515705876223</v>
      </c>
      <c r="G2664" s="200">
        <v>6</v>
      </c>
      <c r="H2664" s="199">
        <f>VLOOKUP(G2664,'Parâmetro - Portes e Uco'!$B$19:$E$46,4,0)</f>
        <v>1425.4</v>
      </c>
      <c r="I2664" s="196"/>
      <c r="J2664" s="202">
        <v>0</v>
      </c>
      <c r="K2664" s="202"/>
      <c r="L2664" s="203"/>
      <c r="M2664" s="204"/>
      <c r="N2664" s="199"/>
      <c r="O2664" s="201">
        <v>2</v>
      </c>
      <c r="P2664" s="199">
        <f>(F2664*30%)+(F2664*20%)</f>
        <v>717.67578529381115</v>
      </c>
      <c r="Q2664" s="205">
        <f t="shared" si="192"/>
        <v>3578.4273558814334</v>
      </c>
    </row>
    <row r="2665" spans="1:17" ht="90" x14ac:dyDescent="0.25">
      <c r="A2665" s="207" t="s">
        <v>4754</v>
      </c>
      <c r="B2665" s="196">
        <v>31403174</v>
      </c>
      <c r="C2665" s="197" t="s">
        <v>2138</v>
      </c>
      <c r="D2665" s="196" t="s">
        <v>3703</v>
      </c>
      <c r="E2665" s="198"/>
      <c r="F2665" s="199">
        <f>IF(D2665 &lt;&gt; "",VLOOKUP(D2665,'Parâmetro - Portes e Uco'!$A$13:$E$54,3,0),"")</f>
        <v>3046.9697611578599</v>
      </c>
      <c r="G2665" s="200">
        <v>7</v>
      </c>
      <c r="H2665" s="199">
        <f>VLOOKUP(G2665,'Parâmetro - Portes e Uco'!$B$19:$E$46,4,0)</f>
        <v>2028.04</v>
      </c>
      <c r="I2665" s="196"/>
      <c r="J2665" s="202">
        <v>0</v>
      </c>
      <c r="K2665" s="202"/>
      <c r="L2665" s="203"/>
      <c r="M2665" s="204"/>
      <c r="N2665" s="199"/>
      <c r="O2665" s="201">
        <v>2</v>
      </c>
      <c r="P2665" s="199">
        <f>(F2665*30%)+(F2665*20%)</f>
        <v>1523.48488057893</v>
      </c>
      <c r="Q2665" s="205">
        <f t="shared" si="192"/>
        <v>6598.4946417367901</v>
      </c>
    </row>
    <row r="2666" spans="1:17" ht="45" x14ac:dyDescent="0.25">
      <c r="A2666" s="207" t="s">
        <v>4754</v>
      </c>
      <c r="B2666" s="196">
        <v>31403182</v>
      </c>
      <c r="C2666" s="197" t="s">
        <v>2139</v>
      </c>
      <c r="D2666" s="196" t="s">
        <v>3702</v>
      </c>
      <c r="E2666" s="198"/>
      <c r="F2666" s="199">
        <f>IF(D2666 &lt;&gt; "",VLOOKUP(D2666,'Parâmetro - Portes e Uco'!$A$13:$E$54,3,0),"")</f>
        <v>2768.286315908254</v>
      </c>
      <c r="G2666" s="200">
        <v>5</v>
      </c>
      <c r="H2666" s="199">
        <f>VLOOKUP(G2666,'Parâmetro - Portes e Uco'!$B$19:$E$46,4,0)</f>
        <v>1021.47</v>
      </c>
      <c r="I2666" s="196"/>
      <c r="J2666" s="202">
        <v>0</v>
      </c>
      <c r="K2666" s="202"/>
      <c r="L2666" s="203"/>
      <c r="M2666" s="204"/>
      <c r="N2666" s="199"/>
      <c r="O2666" s="201">
        <v>2</v>
      </c>
      <c r="P2666" s="199">
        <f>(F2666*30%)+(F2666*20%)</f>
        <v>1384.143157954127</v>
      </c>
      <c r="Q2666" s="205">
        <f t="shared" si="192"/>
        <v>5173.8994738623805</v>
      </c>
    </row>
    <row r="2667" spans="1:17" ht="60" x14ac:dyDescent="0.25">
      <c r="A2667" s="207" t="s">
        <v>4754</v>
      </c>
      <c r="B2667" s="196">
        <v>31403204</v>
      </c>
      <c r="C2667" s="197" t="s">
        <v>2141</v>
      </c>
      <c r="D2667" s="196" t="s">
        <v>3682</v>
      </c>
      <c r="E2667" s="198"/>
      <c r="F2667" s="199">
        <f>IF(D2667 &lt;&gt; "",VLOOKUP(D2667,'Parâmetro - Portes e Uco'!$A$13:$E$54,3,0),"")</f>
        <v>802.43430995002416</v>
      </c>
      <c r="G2667" s="200">
        <v>4</v>
      </c>
      <c r="H2667" s="199">
        <f>VLOOKUP(G2667,'Parâmetro - Portes e Uco'!$B$19:$E$46,4,0)</f>
        <v>660.37</v>
      </c>
      <c r="I2667" s="196"/>
      <c r="J2667" s="202">
        <v>0</v>
      </c>
      <c r="K2667" s="202"/>
      <c r="L2667" s="203"/>
      <c r="M2667" s="204"/>
      <c r="N2667" s="199"/>
      <c r="O2667" s="201">
        <v>1</v>
      </c>
      <c r="P2667" s="199">
        <f>F2667*30%</f>
        <v>240.73029298500722</v>
      </c>
      <c r="Q2667" s="205">
        <f t="shared" si="192"/>
        <v>1703.5346029350314</v>
      </c>
    </row>
    <row r="2668" spans="1:17" ht="60" x14ac:dyDescent="0.25">
      <c r="A2668" s="207" t="s">
        <v>4754</v>
      </c>
      <c r="B2668" s="196">
        <v>31403212</v>
      </c>
      <c r="C2668" s="197" t="s">
        <v>2140</v>
      </c>
      <c r="D2668" s="196" t="s">
        <v>3683</v>
      </c>
      <c r="E2668" s="198"/>
      <c r="F2668" s="199">
        <f>IF(D2668 &lt;&gt; "",VLOOKUP(D2668,'Parâmetro - Portes e Uco'!$A$13:$E$54,3,0),"")</f>
        <v>908.21273779689443</v>
      </c>
      <c r="G2668" s="200">
        <v>4</v>
      </c>
      <c r="H2668" s="199">
        <f>VLOOKUP(G2668,'Parâmetro - Portes e Uco'!$B$19:$E$46,4,0)</f>
        <v>660.37</v>
      </c>
      <c r="I2668" s="196"/>
      <c r="J2668" s="202">
        <v>0</v>
      </c>
      <c r="K2668" s="202"/>
      <c r="L2668" s="203"/>
      <c r="M2668" s="204"/>
      <c r="N2668" s="199"/>
      <c r="O2668" s="201">
        <v>1</v>
      </c>
      <c r="P2668" s="199">
        <f>F2668*30%</f>
        <v>272.46382133906832</v>
      </c>
      <c r="Q2668" s="205">
        <f t="shared" si="192"/>
        <v>1841.0465591359628</v>
      </c>
    </row>
    <row r="2669" spans="1:17" x14ac:dyDescent="0.25">
      <c r="A2669" s="207" t="s">
        <v>4754</v>
      </c>
      <c r="B2669" s="196">
        <v>31403220</v>
      </c>
      <c r="C2669" s="197" t="s">
        <v>2142</v>
      </c>
      <c r="D2669" s="196" t="s">
        <v>3683</v>
      </c>
      <c r="E2669" s="198"/>
      <c r="F2669" s="199">
        <f>IF(D2669 &lt;&gt; "",VLOOKUP(D2669,'Parâmetro - Portes e Uco'!$A$13:$E$54,3,0),"")</f>
        <v>908.21273779689443</v>
      </c>
      <c r="G2669" s="200">
        <v>4</v>
      </c>
      <c r="H2669" s="199">
        <f>VLOOKUP(G2669,'Parâmetro - Portes e Uco'!$B$19:$E$46,4,0)</f>
        <v>660.37</v>
      </c>
      <c r="I2669" s="196"/>
      <c r="J2669" s="202">
        <v>0</v>
      </c>
      <c r="K2669" s="202"/>
      <c r="L2669" s="203"/>
      <c r="M2669" s="204"/>
      <c r="N2669" s="199"/>
      <c r="O2669" s="201">
        <v>1</v>
      </c>
      <c r="P2669" s="199">
        <f>F2669*30%</f>
        <v>272.46382133906832</v>
      </c>
      <c r="Q2669" s="205">
        <f t="shared" si="192"/>
        <v>1841.0465591359628</v>
      </c>
    </row>
    <row r="2670" spans="1:17" x14ac:dyDescent="0.25">
      <c r="A2670" s="207" t="s">
        <v>4754</v>
      </c>
      <c r="B2670" s="196">
        <v>31403239</v>
      </c>
      <c r="C2670" s="197" t="s">
        <v>2143</v>
      </c>
      <c r="D2670" s="196" t="s">
        <v>3686</v>
      </c>
      <c r="E2670" s="198"/>
      <c r="F2670" s="199">
        <f>IF(D2670 &lt;&gt; "",VLOOKUP(D2670,'Parâmetro - Portes e Uco'!$A$13:$E$54,3,0),"")</f>
        <v>471.73171262118711</v>
      </c>
      <c r="G2670" s="200">
        <v>3</v>
      </c>
      <c r="H2670" s="199">
        <f>VLOOKUP(G2670,'Parâmetro - Portes e Uco'!$B$19:$E$46,4,0)</f>
        <v>446.65</v>
      </c>
      <c r="I2670" s="196"/>
      <c r="J2670" s="202">
        <v>0</v>
      </c>
      <c r="K2670" s="202"/>
      <c r="L2670" s="203"/>
      <c r="M2670" s="204"/>
      <c r="N2670" s="199"/>
      <c r="O2670" s="201">
        <v>1</v>
      </c>
      <c r="P2670" s="199">
        <f>F2670*30%</f>
        <v>141.51951378635613</v>
      </c>
      <c r="Q2670" s="205">
        <f t="shared" si="192"/>
        <v>1059.9012264075432</v>
      </c>
    </row>
    <row r="2671" spans="1:17" ht="30" x14ac:dyDescent="0.25">
      <c r="A2671" s="207" t="s">
        <v>4754</v>
      </c>
      <c r="B2671" s="196">
        <v>31403255</v>
      </c>
      <c r="C2671" s="197" t="s">
        <v>2144</v>
      </c>
      <c r="D2671" s="196" t="s">
        <v>3683</v>
      </c>
      <c r="E2671" s="198"/>
      <c r="F2671" s="199">
        <f>IF(D2671 &lt;&gt; "",VLOOKUP(D2671,'Parâmetro - Portes e Uco'!$A$13:$E$54,3,0),"")</f>
        <v>908.21273779689443</v>
      </c>
      <c r="G2671" s="200">
        <v>4</v>
      </c>
      <c r="H2671" s="199">
        <f>VLOOKUP(G2671,'Parâmetro - Portes e Uco'!$B$19:$E$46,4,0)</f>
        <v>660.37</v>
      </c>
      <c r="I2671" s="196"/>
      <c r="J2671" s="202">
        <v>0</v>
      </c>
      <c r="K2671" s="202"/>
      <c r="L2671" s="203"/>
      <c r="M2671" s="204"/>
      <c r="N2671" s="199"/>
      <c r="O2671" s="201">
        <v>2</v>
      </c>
      <c r="P2671" s="199">
        <f>(F2671*30%)+(F2671*20%)</f>
        <v>454.10636889844722</v>
      </c>
      <c r="Q2671" s="205">
        <f t="shared" si="192"/>
        <v>2022.6891066953417</v>
      </c>
    </row>
    <row r="2672" spans="1:17" ht="30" x14ac:dyDescent="0.25">
      <c r="A2672" s="207" t="s">
        <v>4754</v>
      </c>
      <c r="B2672" s="196">
        <v>31403263</v>
      </c>
      <c r="C2672" s="197" t="s">
        <v>2145</v>
      </c>
      <c r="D2672" s="196" t="s">
        <v>3698</v>
      </c>
      <c r="E2672" s="198"/>
      <c r="F2672" s="199">
        <f>IF(D2672 &lt;&gt; "",VLOOKUP(D2672,'Parâmetro - Portes e Uco'!$A$13:$E$54,3,0),"")</f>
        <v>2259.6297059292551</v>
      </c>
      <c r="G2672" s="200">
        <v>5</v>
      </c>
      <c r="H2672" s="199">
        <f>VLOOKUP(G2672,'Parâmetro - Portes e Uco'!$B$19:$E$46,4,0)</f>
        <v>1021.47</v>
      </c>
      <c r="I2672" s="196"/>
      <c r="J2672" s="202">
        <v>0</v>
      </c>
      <c r="K2672" s="202"/>
      <c r="L2672" s="203"/>
      <c r="M2672" s="204"/>
      <c r="N2672" s="199"/>
      <c r="O2672" s="201">
        <v>2</v>
      </c>
      <c r="P2672" s="199">
        <f>(F2672*30%)+(F2672*20%)</f>
        <v>1129.8148529646276</v>
      </c>
      <c r="Q2672" s="205">
        <f t="shared" si="192"/>
        <v>4410.9145588938827</v>
      </c>
    </row>
    <row r="2673" spans="1:17" x14ac:dyDescent="0.25">
      <c r="A2673" s="207" t="s">
        <v>4754</v>
      </c>
      <c r="B2673" s="196">
        <v>31403271</v>
      </c>
      <c r="C2673" s="197" t="s">
        <v>2146</v>
      </c>
      <c r="D2673" s="196" t="s">
        <v>3692</v>
      </c>
      <c r="E2673" s="198"/>
      <c r="F2673" s="199">
        <f>IF(D2673 &lt;&gt; "",VLOOKUP(D2673,'Parâmetro - Portes e Uco'!$A$13:$E$54,3,0),"")</f>
        <v>866.25202794687084</v>
      </c>
      <c r="G2673" s="200">
        <v>4</v>
      </c>
      <c r="H2673" s="199">
        <f>VLOOKUP(G2673,'Parâmetro - Portes e Uco'!$B$19:$E$46,4,0)</f>
        <v>660.37</v>
      </c>
      <c r="I2673" s="196"/>
      <c r="J2673" s="202">
        <v>0</v>
      </c>
      <c r="K2673" s="202"/>
      <c r="L2673" s="203"/>
      <c r="M2673" s="204"/>
      <c r="N2673" s="199"/>
      <c r="O2673" s="201">
        <v>1</v>
      </c>
      <c r="P2673" s="199">
        <f>F2673*30%</f>
        <v>259.87560838406125</v>
      </c>
      <c r="Q2673" s="205">
        <f t="shared" si="192"/>
        <v>1786.497636330932</v>
      </c>
    </row>
    <row r="2674" spans="1:17" ht="30" x14ac:dyDescent="0.25">
      <c r="A2674" s="207" t="s">
        <v>4754</v>
      </c>
      <c r="B2674" s="196">
        <v>31403280</v>
      </c>
      <c r="C2674" s="197" t="s">
        <v>2147</v>
      </c>
      <c r="D2674" s="196" t="s">
        <v>3700</v>
      </c>
      <c r="E2674" s="198"/>
      <c r="F2674" s="199">
        <f>IF(D2674 &lt;&gt; "",VLOOKUP(D2674,'Parâmetro - Portes e Uco'!$A$13:$E$54,3,0),"")</f>
        <v>567.42533272841922</v>
      </c>
      <c r="G2674" s="200">
        <v>3</v>
      </c>
      <c r="H2674" s="199">
        <f>VLOOKUP(G2674,'Parâmetro - Portes e Uco'!$B$19:$E$46,4,0)</f>
        <v>446.65</v>
      </c>
      <c r="I2674" s="196"/>
      <c r="J2674" s="202">
        <v>0</v>
      </c>
      <c r="K2674" s="202"/>
      <c r="L2674" s="203"/>
      <c r="M2674" s="204"/>
      <c r="N2674" s="199"/>
      <c r="O2674" s="201">
        <v>1</v>
      </c>
      <c r="P2674" s="199">
        <f>F2674*30%</f>
        <v>170.22759981852576</v>
      </c>
      <c r="Q2674" s="205">
        <f t="shared" si="192"/>
        <v>1184.3029325469449</v>
      </c>
    </row>
    <row r="2675" spans="1:17" ht="30" x14ac:dyDescent="0.25">
      <c r="A2675" s="207" t="s">
        <v>4754</v>
      </c>
      <c r="B2675" s="196">
        <v>31403298</v>
      </c>
      <c r="C2675" s="197" t="s">
        <v>2148</v>
      </c>
      <c r="D2675" s="196" t="s">
        <v>3674</v>
      </c>
      <c r="E2675" s="198"/>
      <c r="F2675" s="199">
        <f>IF(D2675 &lt;&gt; "",VLOOKUP(D2675,'Parâmetro - Portes e Uco'!$A$13:$E$54,3,0),"")</f>
        <v>208.11615658256991</v>
      </c>
      <c r="G2675" s="200">
        <v>2</v>
      </c>
      <c r="H2675" s="199">
        <f>VLOOKUP(G2675,'Parâmetro - Portes e Uco'!$B$19:$E$46,4,0)</f>
        <v>303.45</v>
      </c>
      <c r="I2675" s="196"/>
      <c r="J2675" s="202">
        <v>0</v>
      </c>
      <c r="K2675" s="202"/>
      <c r="L2675" s="203"/>
      <c r="M2675" s="204"/>
      <c r="N2675" s="199"/>
      <c r="O2675" s="201">
        <v>2</v>
      </c>
      <c r="P2675" s="199">
        <f>(F2675*30%)+(F2675*20%)</f>
        <v>104.05807829128496</v>
      </c>
      <c r="Q2675" s="205">
        <f t="shared" si="192"/>
        <v>615.62423487385479</v>
      </c>
    </row>
    <row r="2676" spans="1:17" ht="30" x14ac:dyDescent="0.25">
      <c r="A2676" s="207" t="s">
        <v>4754</v>
      </c>
      <c r="B2676" s="196">
        <v>31403301</v>
      </c>
      <c r="C2676" s="197" t="s">
        <v>2149</v>
      </c>
      <c r="D2676" s="196" t="s">
        <v>3677</v>
      </c>
      <c r="E2676" s="198"/>
      <c r="F2676" s="199">
        <f>IF(D2676 &lt;&gt; "",VLOOKUP(D2676,'Parâmetro - Portes e Uco'!$A$13:$E$54,3,0),"")</f>
        <v>38.190441858472475</v>
      </c>
      <c r="G2676" s="200">
        <v>3</v>
      </c>
      <c r="H2676" s="199">
        <f>VLOOKUP(G2676,'Parâmetro - Portes e Uco'!$B$19:$E$46,4,0)</f>
        <v>446.65</v>
      </c>
      <c r="I2676" s="196"/>
      <c r="J2676" s="202">
        <v>0</v>
      </c>
      <c r="K2676" s="202"/>
      <c r="L2676" s="203"/>
      <c r="M2676" s="204"/>
      <c r="N2676" s="199"/>
      <c r="O2676" s="201">
        <v>0</v>
      </c>
      <c r="P2676" s="201"/>
      <c r="Q2676" s="205">
        <f t="shared" si="192"/>
        <v>484.84044185847245</v>
      </c>
    </row>
    <row r="2677" spans="1:17" x14ac:dyDescent="0.25">
      <c r="A2677" s="207" t="s">
        <v>4754</v>
      </c>
      <c r="B2677" s="196">
        <v>31403310</v>
      </c>
      <c r="C2677" s="197" t="s">
        <v>2150</v>
      </c>
      <c r="D2677" s="196" t="s">
        <v>3673</v>
      </c>
      <c r="E2677" s="198"/>
      <c r="F2677" s="199">
        <f>IF(D2677 &lt;&gt; "",VLOOKUP(D2677,'Parâmetro - Portes e Uco'!$A$13:$E$54,3,0),"")</f>
        <v>283.71925774181733</v>
      </c>
      <c r="G2677" s="200">
        <v>3</v>
      </c>
      <c r="H2677" s="199">
        <f>VLOOKUP(G2677,'Parâmetro - Portes e Uco'!$B$19:$E$46,4,0)</f>
        <v>446.65</v>
      </c>
      <c r="I2677" s="196"/>
      <c r="J2677" s="202">
        <v>0</v>
      </c>
      <c r="K2677" s="202"/>
      <c r="L2677" s="203"/>
      <c r="M2677" s="204"/>
      <c r="N2677" s="199"/>
      <c r="O2677" s="201">
        <v>2</v>
      </c>
      <c r="P2677" s="199">
        <f>(F2677*30%)+(F2677*20%)</f>
        <v>141.85962887090867</v>
      </c>
      <c r="Q2677" s="205">
        <f t="shared" si="192"/>
        <v>872.228886612726</v>
      </c>
    </row>
    <row r="2678" spans="1:17" ht="45" x14ac:dyDescent="0.25">
      <c r="A2678" s="207" t="s">
        <v>4754</v>
      </c>
      <c r="B2678" s="196">
        <v>31403328</v>
      </c>
      <c r="C2678" s="197" t="s">
        <v>2151</v>
      </c>
      <c r="D2678" s="196" t="s">
        <v>3686</v>
      </c>
      <c r="E2678" s="198"/>
      <c r="F2678" s="199">
        <f>IF(D2678 &lt;&gt; "",VLOOKUP(D2678,'Parâmetro - Portes e Uco'!$A$13:$E$54,3,0),"")</f>
        <v>471.73171262118711</v>
      </c>
      <c r="G2678" s="200">
        <v>3</v>
      </c>
      <c r="H2678" s="199">
        <f>VLOOKUP(G2678,'Parâmetro - Portes e Uco'!$B$19:$E$46,4,0)</f>
        <v>446.65</v>
      </c>
      <c r="I2678" s="196"/>
      <c r="J2678" s="202">
        <v>0</v>
      </c>
      <c r="K2678" s="202"/>
      <c r="L2678" s="203"/>
      <c r="M2678" s="204"/>
      <c r="N2678" s="199"/>
      <c r="O2678" s="201">
        <v>0</v>
      </c>
      <c r="P2678" s="201"/>
      <c r="Q2678" s="205">
        <f t="shared" si="192"/>
        <v>918.38171262118703</v>
      </c>
    </row>
    <row r="2679" spans="1:17" ht="45" x14ac:dyDescent="0.25">
      <c r="A2679" s="207" t="s">
        <v>4754</v>
      </c>
      <c r="B2679" s="196">
        <v>31403336</v>
      </c>
      <c r="C2679" s="197" t="s">
        <v>2152</v>
      </c>
      <c r="D2679" s="196" t="s">
        <v>3697</v>
      </c>
      <c r="E2679" s="198"/>
      <c r="F2679" s="199">
        <f>IF(D2679 &lt;&gt; "",VLOOKUP(D2679,'Parâmetro - Portes e Uco'!$A$13:$E$54,3,0),"")</f>
        <v>1593.1491505137235</v>
      </c>
      <c r="G2679" s="200">
        <v>5</v>
      </c>
      <c r="H2679" s="199">
        <f>VLOOKUP(G2679,'Parâmetro - Portes e Uco'!$B$19:$E$46,4,0)</f>
        <v>1021.47</v>
      </c>
      <c r="I2679" s="196"/>
      <c r="J2679" s="202">
        <v>0</v>
      </c>
      <c r="K2679" s="202"/>
      <c r="L2679" s="203"/>
      <c r="M2679" s="204"/>
      <c r="N2679" s="199"/>
      <c r="O2679" s="201">
        <v>1</v>
      </c>
      <c r="P2679" s="199">
        <f>F2679*30%</f>
        <v>477.94474515411702</v>
      </c>
      <c r="Q2679" s="205">
        <f t="shared" si="192"/>
        <v>3092.5638956678404</v>
      </c>
    </row>
    <row r="2680" spans="1:17" x14ac:dyDescent="0.25">
      <c r="A2680" s="207" t="s">
        <v>4754</v>
      </c>
      <c r="B2680" s="196">
        <v>31403344</v>
      </c>
      <c r="C2680" s="197" t="s">
        <v>2153</v>
      </c>
      <c r="D2680" s="196" t="s">
        <v>3687</v>
      </c>
      <c r="E2680" s="198"/>
      <c r="F2680" s="199">
        <f>IF(D2680 &lt;&gt; "",VLOOKUP(D2680,'Parâmetro - Portes e Uco'!$A$13:$E$54,3,0),"")</f>
        <v>1119.7564107354196</v>
      </c>
      <c r="G2680" s="200">
        <v>5</v>
      </c>
      <c r="H2680" s="199">
        <f>VLOOKUP(G2680,'Parâmetro - Portes e Uco'!$B$19:$E$46,4,0)</f>
        <v>1021.47</v>
      </c>
      <c r="I2680" s="196"/>
      <c r="J2680" s="202">
        <v>0</v>
      </c>
      <c r="K2680" s="202"/>
      <c r="L2680" s="203"/>
      <c r="M2680" s="204"/>
      <c r="N2680" s="199"/>
      <c r="O2680" s="201">
        <v>1</v>
      </c>
      <c r="P2680" s="199">
        <f>F2680*30%</f>
        <v>335.92692322062589</v>
      </c>
      <c r="Q2680" s="205">
        <f t="shared" si="192"/>
        <v>2477.1533339560456</v>
      </c>
    </row>
    <row r="2681" spans="1:17" x14ac:dyDescent="0.25">
      <c r="A2681" s="207" t="s">
        <v>4754</v>
      </c>
      <c r="B2681" s="196">
        <v>31403352</v>
      </c>
      <c r="C2681" s="197" t="s">
        <v>2155</v>
      </c>
      <c r="D2681" s="196" t="s">
        <v>3694</v>
      </c>
      <c r="E2681" s="198"/>
      <c r="F2681" s="199">
        <f>IF(D2681 &lt;&gt; "",VLOOKUP(D2681,'Parâmetro - Portes e Uco'!$A$13:$E$54,3,0),"")</f>
        <v>1324.5505130037554</v>
      </c>
      <c r="G2681" s="200">
        <v>2</v>
      </c>
      <c r="H2681" s="199">
        <f>VLOOKUP(G2681,'Parâmetro - Portes e Uco'!$B$19:$E$46,4,0)</f>
        <v>303.45</v>
      </c>
      <c r="I2681" s="196"/>
      <c r="J2681" s="202">
        <v>0</v>
      </c>
      <c r="K2681" s="202"/>
      <c r="L2681" s="203"/>
      <c r="M2681" s="204"/>
      <c r="N2681" s="199"/>
      <c r="O2681" s="201">
        <v>1</v>
      </c>
      <c r="P2681" s="199">
        <f>F2681*30%</f>
        <v>397.36515390112663</v>
      </c>
      <c r="Q2681" s="205">
        <f t="shared" si="192"/>
        <v>2025.3656669048821</v>
      </c>
    </row>
    <row r="2682" spans="1:17" ht="75" x14ac:dyDescent="0.25">
      <c r="A2682" s="207" t="s">
        <v>4754</v>
      </c>
      <c r="B2682" s="196">
        <v>31403360</v>
      </c>
      <c r="C2682" s="197" t="s">
        <v>2156</v>
      </c>
      <c r="D2682" s="196" t="s">
        <v>3683</v>
      </c>
      <c r="E2682" s="198"/>
      <c r="F2682" s="199">
        <f>IF(D2682 &lt;&gt; "",VLOOKUP(D2682,'Parâmetro - Portes e Uco'!$A$13:$E$54,3,0),"")</f>
        <v>908.21273779689443</v>
      </c>
      <c r="G2682" s="200">
        <v>5</v>
      </c>
      <c r="H2682" s="199">
        <f>VLOOKUP(G2682,'Parâmetro - Portes e Uco'!$B$19:$E$46,4,0)</f>
        <v>1021.47</v>
      </c>
      <c r="I2682" s="196"/>
      <c r="J2682" s="202">
        <v>0</v>
      </c>
      <c r="K2682" s="202"/>
      <c r="L2682" s="203"/>
      <c r="M2682" s="204"/>
      <c r="N2682" s="199"/>
      <c r="O2682" s="201">
        <v>2</v>
      </c>
      <c r="P2682" s="199">
        <f>(F2682*30%)+(F2682*20%)</f>
        <v>454.10636889844722</v>
      </c>
      <c r="Q2682" s="205">
        <f t="shared" si="192"/>
        <v>2383.7891066953416</v>
      </c>
    </row>
    <row r="2683" spans="1:17" ht="30" x14ac:dyDescent="0.25">
      <c r="A2683" s="207" t="s">
        <v>4754</v>
      </c>
      <c r="B2683" s="196">
        <v>31403379</v>
      </c>
      <c r="C2683" s="197" t="s">
        <v>2154</v>
      </c>
      <c r="D2683" s="196" t="s">
        <v>3693</v>
      </c>
      <c r="E2683" s="198"/>
      <c r="F2683" s="199">
        <f>IF(D2683 &lt;&gt; "",VLOOKUP(D2683,'Parâmetro - Portes e Uco'!$A$13:$E$54,3,0),"")</f>
        <v>1435.3515705876223</v>
      </c>
      <c r="G2683" s="200">
        <v>6</v>
      </c>
      <c r="H2683" s="199">
        <f>VLOOKUP(G2683,'Parâmetro - Portes e Uco'!$B$19:$E$46,4,0)</f>
        <v>1425.4</v>
      </c>
      <c r="I2683" s="196"/>
      <c r="J2683" s="202">
        <v>0</v>
      </c>
      <c r="K2683" s="202"/>
      <c r="L2683" s="203"/>
      <c r="M2683" s="204"/>
      <c r="N2683" s="199"/>
      <c r="O2683" s="201">
        <v>1</v>
      </c>
      <c r="P2683" s="199">
        <f>F2683*30%</f>
        <v>430.6054711762867</v>
      </c>
      <c r="Q2683" s="205">
        <f t="shared" si="192"/>
        <v>3291.3570417639089</v>
      </c>
    </row>
    <row r="2684" spans="1:17" x14ac:dyDescent="0.25">
      <c r="A2684" s="207" t="s">
        <v>4754</v>
      </c>
      <c r="B2684" s="224">
        <v>31404006</v>
      </c>
      <c r="C2684" s="316" t="s">
        <v>3893</v>
      </c>
      <c r="D2684" s="317"/>
      <c r="E2684" s="317"/>
      <c r="F2684" s="317"/>
      <c r="G2684" s="317"/>
      <c r="H2684" s="317"/>
      <c r="I2684" s="317"/>
      <c r="J2684" s="317"/>
      <c r="K2684" s="317"/>
      <c r="L2684" s="317"/>
      <c r="M2684" s="317"/>
      <c r="N2684" s="317"/>
      <c r="O2684" s="317"/>
      <c r="P2684" s="317"/>
      <c r="Q2684" s="318"/>
    </row>
    <row r="2685" spans="1:17" ht="30" x14ac:dyDescent="0.25">
      <c r="A2685" s="206"/>
      <c r="B2685" s="196">
        <v>31404014</v>
      </c>
      <c r="C2685" s="197" t="s">
        <v>2157</v>
      </c>
      <c r="D2685" s="196" t="s">
        <v>3695</v>
      </c>
      <c r="E2685" s="198"/>
      <c r="F2685" s="199">
        <f>IF(D2685 &lt;&gt; "",VLOOKUP(D2685,'Parâmetro - Portes e Uco'!$A$13:$E$54,3,0),"")</f>
        <v>1685.4943507962917</v>
      </c>
      <c r="G2685" s="200">
        <v>6</v>
      </c>
      <c r="H2685" s="199">
        <f>VLOOKUP(G2685,'Parâmetro - Portes e Uco'!$B$19:$E$46,4,0)</f>
        <v>1425.4</v>
      </c>
      <c r="I2685" s="196"/>
      <c r="J2685" s="202">
        <v>0</v>
      </c>
      <c r="K2685" s="202"/>
      <c r="L2685" s="203"/>
      <c r="M2685" s="204"/>
      <c r="N2685" s="199"/>
      <c r="O2685" s="201">
        <v>2</v>
      </c>
      <c r="P2685" s="199">
        <f>(F2685*30%)+(F2685*20%)</f>
        <v>842.74717539814583</v>
      </c>
      <c r="Q2685" s="205">
        <f>F2685+H2685+K2685+N2685+P2685</f>
        <v>3953.6415261944376</v>
      </c>
    </row>
    <row r="2686" spans="1:17" ht="30" x14ac:dyDescent="0.25">
      <c r="A2686" s="207" t="s">
        <v>4754</v>
      </c>
      <c r="B2686" s="196">
        <v>31404022</v>
      </c>
      <c r="C2686" s="197" t="s">
        <v>2158</v>
      </c>
      <c r="D2686" s="196" t="s">
        <v>3694</v>
      </c>
      <c r="E2686" s="198"/>
      <c r="F2686" s="199">
        <f>IF(D2686 &lt;&gt; "",VLOOKUP(D2686,'Parâmetro - Portes e Uco'!$A$13:$E$54,3,0),"")</f>
        <v>1324.5505130037554</v>
      </c>
      <c r="G2686" s="200">
        <v>6</v>
      </c>
      <c r="H2686" s="199">
        <f>VLOOKUP(G2686,'Parâmetro - Portes e Uco'!$B$19:$E$46,4,0)</f>
        <v>1425.4</v>
      </c>
      <c r="I2686" s="196"/>
      <c r="J2686" s="202">
        <v>0</v>
      </c>
      <c r="K2686" s="202"/>
      <c r="L2686" s="203"/>
      <c r="M2686" s="204"/>
      <c r="N2686" s="199"/>
      <c r="O2686" s="201">
        <v>2</v>
      </c>
      <c r="P2686" s="199">
        <f>(F2686*30%)+(F2686*20%)</f>
        <v>662.27525650187772</v>
      </c>
      <c r="Q2686" s="205">
        <f>F2686+H2686+K2686+N2686+P2686</f>
        <v>3412.2257695056333</v>
      </c>
    </row>
    <row r="2687" spans="1:17" ht="15" customHeight="1" x14ac:dyDescent="0.25">
      <c r="A2687" s="207" t="s">
        <v>4754</v>
      </c>
      <c r="B2687" s="224">
        <v>31405002</v>
      </c>
      <c r="C2687" s="316" t="s">
        <v>3894</v>
      </c>
      <c r="D2687" s="317"/>
      <c r="E2687" s="317"/>
      <c r="F2687" s="317"/>
      <c r="G2687" s="317"/>
      <c r="H2687" s="317"/>
      <c r="I2687" s="317"/>
      <c r="J2687" s="317"/>
      <c r="K2687" s="317"/>
      <c r="L2687" s="317"/>
      <c r="M2687" s="317"/>
      <c r="N2687" s="317"/>
      <c r="O2687" s="317"/>
      <c r="P2687" s="317"/>
      <c r="Q2687" s="318"/>
    </row>
    <row r="2688" spans="1:17" ht="30" x14ac:dyDescent="0.25">
      <c r="A2688" s="206"/>
      <c r="B2688" s="196">
        <v>31405010</v>
      </c>
      <c r="C2688" s="197" t="s">
        <v>2159</v>
      </c>
      <c r="D2688" s="196" t="s">
        <v>3686</v>
      </c>
      <c r="E2688" s="198"/>
      <c r="F2688" s="199">
        <f>IF(D2688 &lt;&gt; "",VLOOKUP(D2688,'Parâmetro - Portes e Uco'!$A$13:$E$54,3,0),"")</f>
        <v>471.73171262118711</v>
      </c>
      <c r="G2688" s="200">
        <v>2</v>
      </c>
      <c r="H2688" s="199">
        <f>VLOOKUP(G2688,'Parâmetro - Portes e Uco'!$B$19:$E$46,4,0)</f>
        <v>303.45</v>
      </c>
      <c r="I2688" s="196"/>
      <c r="J2688" s="202">
        <v>0</v>
      </c>
      <c r="K2688" s="202"/>
      <c r="L2688" s="203"/>
      <c r="M2688" s="204"/>
      <c r="N2688" s="199"/>
      <c r="O2688" s="201">
        <v>1</v>
      </c>
      <c r="P2688" s="199">
        <f>F2688*30%</f>
        <v>141.51951378635613</v>
      </c>
      <c r="Q2688" s="205">
        <f>F2688+H2688+K2688+N2688+P2688</f>
        <v>916.70122640754323</v>
      </c>
    </row>
    <row r="2689" spans="1:17" ht="45" x14ac:dyDescent="0.25">
      <c r="A2689" s="207" t="s">
        <v>4754</v>
      </c>
      <c r="B2689" s="196">
        <v>31405029</v>
      </c>
      <c r="C2689" s="197" t="s">
        <v>2160</v>
      </c>
      <c r="D2689" s="196" t="s">
        <v>3670</v>
      </c>
      <c r="E2689" s="198"/>
      <c r="F2689" s="199">
        <f>IF(D2689 &lt;&gt; "",VLOOKUP(D2689,'Parâmetro - Portes e Uco'!$A$13:$E$54,3,0),"")</f>
        <v>238.38376255669928</v>
      </c>
      <c r="G2689" s="200">
        <v>2</v>
      </c>
      <c r="H2689" s="199">
        <f>VLOOKUP(G2689,'Parâmetro - Portes e Uco'!$B$19:$E$46,4,0)</f>
        <v>303.45</v>
      </c>
      <c r="I2689" s="196"/>
      <c r="J2689" s="202">
        <v>0</v>
      </c>
      <c r="K2689" s="202"/>
      <c r="L2689" s="203"/>
      <c r="M2689" s="204"/>
      <c r="N2689" s="199"/>
      <c r="O2689" s="201">
        <v>1</v>
      </c>
      <c r="P2689" s="199">
        <f>F2689*30%</f>
        <v>71.515128767009784</v>
      </c>
      <c r="Q2689" s="205">
        <f>F2689+H2689+K2689+N2689+P2689</f>
        <v>613.34889132370904</v>
      </c>
    </row>
    <row r="2690" spans="1:17" ht="45" x14ac:dyDescent="0.25">
      <c r="A2690" s="207" t="s">
        <v>4754</v>
      </c>
      <c r="B2690" s="196">
        <v>31405037</v>
      </c>
      <c r="C2690" s="197" t="s">
        <v>2161</v>
      </c>
      <c r="D2690" s="196" t="s">
        <v>3687</v>
      </c>
      <c r="E2690" s="198"/>
      <c r="F2690" s="199">
        <f>IF(D2690 &lt;&gt; "",VLOOKUP(D2690,'Parâmetro - Portes e Uco'!$A$13:$E$54,3,0),"")</f>
        <v>1119.7564107354196</v>
      </c>
      <c r="G2690" s="200">
        <v>5</v>
      </c>
      <c r="H2690" s="199">
        <f>VLOOKUP(G2690,'Parâmetro - Portes e Uco'!$B$19:$E$46,4,0)</f>
        <v>1021.47</v>
      </c>
      <c r="I2690" s="196"/>
      <c r="J2690" s="202">
        <v>0</v>
      </c>
      <c r="K2690" s="202"/>
      <c r="L2690" s="203"/>
      <c r="M2690" s="204"/>
      <c r="N2690" s="199"/>
      <c r="O2690" s="201">
        <v>2</v>
      </c>
      <c r="P2690" s="199">
        <f>(F2690*30%)+(F2690*20%)</f>
        <v>559.87820536770982</v>
      </c>
      <c r="Q2690" s="205">
        <f>F2690+H2690+K2690+N2690+P2690</f>
        <v>2701.104616103129</v>
      </c>
    </row>
    <row r="2691" spans="1:17" x14ac:dyDescent="0.25">
      <c r="A2691" s="207" t="s">
        <v>4754</v>
      </c>
      <c r="B2691" s="224">
        <v>31501001</v>
      </c>
      <c r="C2691" s="316" t="s">
        <v>3786</v>
      </c>
      <c r="D2691" s="317"/>
      <c r="E2691" s="317"/>
      <c r="F2691" s="317"/>
      <c r="G2691" s="317"/>
      <c r="H2691" s="317"/>
      <c r="I2691" s="317"/>
      <c r="J2691" s="317"/>
      <c r="K2691" s="317"/>
      <c r="L2691" s="317"/>
      <c r="M2691" s="317"/>
      <c r="N2691" s="317"/>
      <c r="O2691" s="317"/>
      <c r="P2691" s="317"/>
      <c r="Q2691" s="318"/>
    </row>
    <row r="2692" spans="1:17" ht="30" x14ac:dyDescent="0.25">
      <c r="A2692" s="206"/>
      <c r="B2692" s="196">
        <v>31501010</v>
      </c>
      <c r="C2692" s="197" t="s">
        <v>4286</v>
      </c>
      <c r="D2692" s="196" t="s">
        <v>3693</v>
      </c>
      <c r="E2692" s="198"/>
      <c r="F2692" s="199">
        <f>IF(D2692 &lt;&gt; "",VLOOKUP(D2692,'Parâmetro - Portes e Uco'!$A$13:$E$54,3,0),"")</f>
        <v>1435.3515705876223</v>
      </c>
      <c r="G2692" s="200">
        <v>5</v>
      </c>
      <c r="H2692" s="199">
        <f>VLOOKUP(G2692,'Parâmetro - Portes e Uco'!$B$19:$E$46,4,0)</f>
        <v>1021.47</v>
      </c>
      <c r="I2692" s="196"/>
      <c r="J2692" s="202">
        <v>0</v>
      </c>
      <c r="K2692" s="202"/>
      <c r="L2692" s="203"/>
      <c r="M2692" s="204"/>
      <c r="N2692" s="199"/>
      <c r="O2692" s="201">
        <v>1</v>
      </c>
      <c r="P2692" s="199">
        <f>F2692*30%</f>
        <v>430.6054711762867</v>
      </c>
      <c r="Q2692" s="205">
        <f>F2692+H2692+K2692+N2692+P2692</f>
        <v>2887.4270417639091</v>
      </c>
    </row>
    <row r="2693" spans="1:17" ht="30" x14ac:dyDescent="0.25">
      <c r="A2693" s="207" t="s">
        <v>4754</v>
      </c>
      <c r="B2693" s="196">
        <v>31501028</v>
      </c>
      <c r="C2693" s="197" t="s">
        <v>2162</v>
      </c>
      <c r="D2693" s="196" t="s">
        <v>3699</v>
      </c>
      <c r="E2693" s="198"/>
      <c r="F2693" s="199">
        <f>IF(D2693 &lt;&gt; "",VLOOKUP(D2693,'Parâmetro - Portes e Uco'!$A$13:$E$54,3,0),"")</f>
        <v>678.22639031228584</v>
      </c>
      <c r="G2693" s="200"/>
      <c r="H2693" s="201"/>
      <c r="I2693" s="196"/>
      <c r="J2693" s="202">
        <v>0</v>
      </c>
      <c r="K2693" s="202"/>
      <c r="L2693" s="203"/>
      <c r="M2693" s="204"/>
      <c r="N2693" s="199"/>
      <c r="O2693" s="201">
        <v>0</v>
      </c>
      <c r="P2693" s="201"/>
      <c r="Q2693" s="205">
        <f>F2693+H2693+K2693+N2693+P2693</f>
        <v>678.22639031228584</v>
      </c>
    </row>
    <row r="2694" spans="1:17" x14ac:dyDescent="0.25">
      <c r="A2694" s="207" t="s">
        <v>4754</v>
      </c>
      <c r="B2694" s="224">
        <v>31506003</v>
      </c>
      <c r="C2694" s="316" t="s">
        <v>3895</v>
      </c>
      <c r="D2694" s="317"/>
      <c r="E2694" s="317"/>
      <c r="F2694" s="317"/>
      <c r="G2694" s="317"/>
      <c r="H2694" s="317"/>
      <c r="I2694" s="317"/>
      <c r="J2694" s="317"/>
      <c r="K2694" s="317"/>
      <c r="L2694" s="317"/>
      <c r="M2694" s="317"/>
      <c r="N2694" s="317"/>
      <c r="O2694" s="317"/>
      <c r="P2694" s="317"/>
      <c r="Q2694" s="318"/>
    </row>
    <row r="2695" spans="1:17" ht="30" x14ac:dyDescent="0.25">
      <c r="A2695" s="206"/>
      <c r="B2695" s="196">
        <v>31506011</v>
      </c>
      <c r="C2695" s="197" t="s">
        <v>2164</v>
      </c>
      <c r="D2695" s="196" t="s">
        <v>3681</v>
      </c>
      <c r="E2695" s="198"/>
      <c r="F2695" s="199">
        <f>IF(D2695 &lt;&gt; "",VLOOKUP(D2695,'Parâmetro - Portes e Uco'!$A$13:$E$54,3,0),"")</f>
        <v>4119.7032840406137</v>
      </c>
      <c r="G2695" s="200">
        <v>7</v>
      </c>
      <c r="H2695" s="199">
        <f>VLOOKUP(G2695,'Parâmetro - Portes e Uco'!$B$19:$E$46,4,0)</f>
        <v>2028.04</v>
      </c>
      <c r="I2695" s="196"/>
      <c r="J2695" s="202">
        <v>0</v>
      </c>
      <c r="K2695" s="202"/>
      <c r="L2695" s="203"/>
      <c r="M2695" s="204"/>
      <c r="N2695" s="199"/>
      <c r="O2695" s="201">
        <v>2</v>
      </c>
      <c r="P2695" s="199">
        <f>(F2695*30%)+(F2695*20%)</f>
        <v>2059.8516420203068</v>
      </c>
      <c r="Q2695" s="205">
        <f>F2695+H2695+K2695+N2695+P2695</f>
        <v>8207.5949260609195</v>
      </c>
    </row>
    <row r="2696" spans="1:17" ht="30" x14ac:dyDescent="0.25">
      <c r="A2696" s="207" t="s">
        <v>4754</v>
      </c>
      <c r="B2696" s="196">
        <v>31506038</v>
      </c>
      <c r="C2696" s="197" t="s">
        <v>2163</v>
      </c>
      <c r="D2696" s="196" t="s">
        <v>3695</v>
      </c>
      <c r="E2696" s="198"/>
      <c r="F2696" s="199">
        <f>IF(D2696 &lt;&gt; "",VLOOKUP(D2696,'Parâmetro - Portes e Uco'!$A$13:$E$54,3,0),"")</f>
        <v>1685.4943507962917</v>
      </c>
      <c r="G2696" s="200">
        <v>5</v>
      </c>
      <c r="H2696" s="199">
        <f>VLOOKUP(G2696,'Parâmetro - Portes e Uco'!$B$19:$E$46,4,0)</f>
        <v>1021.47</v>
      </c>
      <c r="I2696" s="196"/>
      <c r="J2696" s="202">
        <v>0</v>
      </c>
      <c r="K2696" s="202"/>
      <c r="L2696" s="203"/>
      <c r="M2696" s="204"/>
      <c r="N2696" s="199"/>
      <c r="O2696" s="201">
        <v>2</v>
      </c>
      <c r="P2696" s="199">
        <f>(F2696*30%)+(F2696*20%)</f>
        <v>842.74717539814583</v>
      </c>
      <c r="Q2696" s="205">
        <f>F2696+H2696+K2696+N2696+P2696</f>
        <v>3549.7115261944377</v>
      </c>
    </row>
    <row r="2697" spans="1:17" ht="45" x14ac:dyDescent="0.25">
      <c r="A2697" s="207" t="s">
        <v>4754</v>
      </c>
      <c r="B2697" s="196">
        <v>31506046</v>
      </c>
      <c r="C2697" s="197" t="s">
        <v>4018</v>
      </c>
      <c r="D2697" s="196" t="s">
        <v>3702</v>
      </c>
      <c r="E2697" s="198"/>
      <c r="F2697" s="199">
        <f>IF(D2697 &lt;&gt; "",VLOOKUP(D2697,'Parâmetro - Portes e Uco'!$A$13:$E$54,3,0),"")</f>
        <v>2768.286315908254</v>
      </c>
      <c r="G2697" s="200">
        <v>6</v>
      </c>
      <c r="H2697" s="199">
        <f>VLOOKUP(G2697,'Parâmetro - Portes e Uco'!$B$19:$E$46,4,0)</f>
        <v>1425.4</v>
      </c>
      <c r="I2697" s="196"/>
      <c r="J2697" s="202">
        <v>0</v>
      </c>
      <c r="K2697" s="202"/>
      <c r="L2697" s="203"/>
      <c r="M2697" s="204"/>
      <c r="N2697" s="199"/>
      <c r="O2697" s="201">
        <v>2</v>
      </c>
      <c r="P2697" s="199">
        <f>(F2697*30%)+(F2697*20%)</f>
        <v>1384.143157954127</v>
      </c>
      <c r="Q2697" s="205">
        <f>F2697+H2697+K2697+N2697+P2697</f>
        <v>5577.8294738623808</v>
      </c>
    </row>
    <row r="2698" spans="1:17" x14ac:dyDescent="0.25">
      <c r="A2698" s="207" t="s">
        <v>4754</v>
      </c>
      <c r="B2698" s="224">
        <v>31601006</v>
      </c>
      <c r="C2698" s="316" t="s">
        <v>3896</v>
      </c>
      <c r="D2698" s="317"/>
      <c r="E2698" s="317"/>
      <c r="F2698" s="317"/>
      <c r="G2698" s="317"/>
      <c r="H2698" s="317"/>
      <c r="I2698" s="317"/>
      <c r="J2698" s="317"/>
      <c r="K2698" s="317"/>
      <c r="L2698" s="317"/>
      <c r="M2698" s="317"/>
      <c r="N2698" s="317"/>
      <c r="O2698" s="317"/>
      <c r="P2698" s="317"/>
      <c r="Q2698" s="318"/>
    </row>
    <row r="2699" spans="1:17" x14ac:dyDescent="0.25">
      <c r="A2699" s="206"/>
      <c r="B2699" s="196">
        <v>31601014</v>
      </c>
      <c r="C2699" s="197" t="s">
        <v>2165</v>
      </c>
      <c r="D2699" s="196" t="s">
        <v>3678</v>
      </c>
      <c r="E2699" s="198"/>
      <c r="F2699" s="199">
        <f>IF(D2699 &lt;&gt; "",VLOOKUP(D2699,'Parâmetro - Portes e Uco'!$A$13:$E$54,3,0),"")</f>
        <v>119.19847265595725</v>
      </c>
      <c r="G2699" s="200"/>
      <c r="H2699" s="201"/>
      <c r="I2699" s="196"/>
      <c r="J2699" s="202">
        <v>0</v>
      </c>
      <c r="K2699" s="202"/>
      <c r="L2699" s="203"/>
      <c r="M2699" s="204"/>
      <c r="N2699" s="199"/>
      <c r="O2699" s="201">
        <v>0</v>
      </c>
      <c r="P2699" s="201"/>
      <c r="Q2699" s="205">
        <f>F2699+H2699+K2699+N2699+P2699</f>
        <v>119.19847265595725</v>
      </c>
    </row>
    <row r="2700" spans="1:17" x14ac:dyDescent="0.25">
      <c r="A2700" s="207" t="s">
        <v>4754</v>
      </c>
      <c r="B2700" s="224">
        <v>31601995</v>
      </c>
      <c r="C2700" s="316" t="s">
        <v>3747</v>
      </c>
      <c r="D2700" s="317"/>
      <c r="E2700" s="317"/>
      <c r="F2700" s="317"/>
      <c r="G2700" s="317"/>
      <c r="H2700" s="317"/>
      <c r="I2700" s="317"/>
      <c r="J2700" s="317"/>
      <c r="K2700" s="317"/>
      <c r="L2700" s="317"/>
      <c r="M2700" s="317"/>
      <c r="N2700" s="317"/>
      <c r="O2700" s="317"/>
      <c r="P2700" s="317"/>
      <c r="Q2700" s="318"/>
    </row>
    <row r="2701" spans="1:17" ht="15" customHeight="1" x14ac:dyDescent="0.25">
      <c r="A2701" s="206"/>
      <c r="B2701" s="307" t="s">
        <v>4287</v>
      </c>
      <c r="C2701" s="308"/>
      <c r="D2701" s="308"/>
      <c r="E2701" s="308"/>
      <c r="F2701" s="308"/>
      <c r="G2701" s="308"/>
      <c r="H2701" s="308"/>
      <c r="I2701" s="308"/>
      <c r="J2701" s="308"/>
      <c r="K2701" s="308"/>
      <c r="L2701" s="308"/>
      <c r="M2701" s="308"/>
      <c r="N2701" s="308"/>
      <c r="O2701" s="308"/>
      <c r="P2701" s="308"/>
      <c r="Q2701" s="309"/>
    </row>
    <row r="2702" spans="1:17" ht="15" customHeight="1" x14ac:dyDescent="0.25">
      <c r="A2702" s="206"/>
      <c r="B2702" s="224">
        <v>31602002</v>
      </c>
      <c r="C2702" s="316" t="s">
        <v>4288</v>
      </c>
      <c r="D2702" s="317"/>
      <c r="E2702" s="317"/>
      <c r="F2702" s="317"/>
      <c r="G2702" s="317"/>
      <c r="H2702" s="317"/>
      <c r="I2702" s="317"/>
      <c r="J2702" s="317"/>
      <c r="K2702" s="317"/>
      <c r="L2702" s="317"/>
      <c r="M2702" s="317"/>
      <c r="N2702" s="317"/>
      <c r="O2702" s="317"/>
      <c r="P2702" s="317"/>
      <c r="Q2702" s="318"/>
    </row>
    <row r="2703" spans="1:17" ht="75" x14ac:dyDescent="0.25">
      <c r="A2703" s="206"/>
      <c r="B2703" s="196">
        <v>31602029</v>
      </c>
      <c r="C2703" s="197" t="s">
        <v>2166</v>
      </c>
      <c r="D2703" s="196" t="s">
        <v>3718</v>
      </c>
      <c r="E2703" s="198"/>
      <c r="F2703" s="199"/>
      <c r="G2703" s="200">
        <v>1</v>
      </c>
      <c r="H2703" s="199">
        <f>VLOOKUP(G2703,'Parâmetro - Portes e Uco'!$B$19:$E$46,4,0)</f>
        <v>207.32</v>
      </c>
      <c r="I2703" s="196"/>
      <c r="J2703" s="202">
        <v>0</v>
      </c>
      <c r="K2703" s="202"/>
      <c r="L2703" s="203"/>
      <c r="M2703" s="204"/>
      <c r="N2703" s="199"/>
      <c r="O2703" s="201">
        <v>0</v>
      </c>
      <c r="P2703" s="201"/>
      <c r="Q2703" s="205">
        <f t="shared" ref="Q2703:Q2732" si="194">F2703+H2703+K2703+N2703+P2703</f>
        <v>207.32</v>
      </c>
    </row>
    <row r="2704" spans="1:17" ht="60" x14ac:dyDescent="0.25">
      <c r="A2704" s="207" t="s">
        <v>4754</v>
      </c>
      <c r="B2704" s="196">
        <v>31602037</v>
      </c>
      <c r="C2704" s="197" t="s">
        <v>2167</v>
      </c>
      <c r="D2704" s="196" t="s">
        <v>3718</v>
      </c>
      <c r="E2704" s="198"/>
      <c r="F2704" s="199"/>
      <c r="G2704" s="200">
        <v>4</v>
      </c>
      <c r="H2704" s="199">
        <f>VLOOKUP(G2704,'Parâmetro - Portes e Uco'!$B$19:$E$46,4,0)</f>
        <v>660.37</v>
      </c>
      <c r="I2704" s="196"/>
      <c r="J2704" s="202">
        <v>0</v>
      </c>
      <c r="K2704" s="202"/>
      <c r="L2704" s="203"/>
      <c r="M2704" s="204"/>
      <c r="N2704" s="199"/>
      <c r="O2704" s="201">
        <v>0</v>
      </c>
      <c r="P2704" s="201"/>
      <c r="Q2704" s="205">
        <f t="shared" si="194"/>
        <v>660.37</v>
      </c>
    </row>
    <row r="2705" spans="1:17" ht="30" x14ac:dyDescent="0.25">
      <c r="A2705" s="207" t="s">
        <v>4754</v>
      </c>
      <c r="B2705" s="196">
        <v>31602045</v>
      </c>
      <c r="C2705" s="197" t="s">
        <v>2178</v>
      </c>
      <c r="D2705" s="196" t="s">
        <v>3670</v>
      </c>
      <c r="E2705" s="198"/>
      <c r="F2705" s="199">
        <f>IF(D2705 &lt;&gt; "",VLOOKUP(D2705,'Parâmetro - Portes e Uco'!$A$13:$E$54,3,0),"")</f>
        <v>238.38376255669928</v>
      </c>
      <c r="G2705" s="200">
        <v>2</v>
      </c>
      <c r="H2705" s="199">
        <f>VLOOKUP(G2705,'Parâmetro - Portes e Uco'!$B$19:$E$46,4,0)</f>
        <v>303.45</v>
      </c>
      <c r="I2705" s="196"/>
      <c r="J2705" s="202">
        <v>0</v>
      </c>
      <c r="K2705" s="202"/>
      <c r="L2705" s="203"/>
      <c r="M2705" s="204"/>
      <c r="N2705" s="199"/>
      <c r="O2705" s="201">
        <v>0</v>
      </c>
      <c r="P2705" s="201"/>
      <c r="Q2705" s="205">
        <f t="shared" si="194"/>
        <v>541.8337625566993</v>
      </c>
    </row>
    <row r="2706" spans="1:17" ht="30" x14ac:dyDescent="0.25">
      <c r="A2706" s="207" t="s">
        <v>4754</v>
      </c>
      <c r="B2706" s="196">
        <v>31602053</v>
      </c>
      <c r="C2706" s="197" t="s">
        <v>2179</v>
      </c>
      <c r="D2706" s="196" t="s">
        <v>3670</v>
      </c>
      <c r="E2706" s="198"/>
      <c r="F2706" s="199">
        <f>IF(D2706 &lt;&gt; "",VLOOKUP(D2706,'Parâmetro - Portes e Uco'!$A$13:$E$54,3,0),"")</f>
        <v>238.38376255669928</v>
      </c>
      <c r="G2706" s="200">
        <v>2</v>
      </c>
      <c r="H2706" s="199">
        <f>VLOOKUP(G2706,'Parâmetro - Portes e Uco'!$B$19:$E$46,4,0)</f>
        <v>303.45</v>
      </c>
      <c r="I2706" s="196"/>
      <c r="J2706" s="202">
        <v>0</v>
      </c>
      <c r="K2706" s="202"/>
      <c r="L2706" s="203"/>
      <c r="M2706" s="204"/>
      <c r="N2706" s="199"/>
      <c r="O2706" s="201">
        <v>0</v>
      </c>
      <c r="P2706" s="201"/>
      <c r="Q2706" s="205">
        <f t="shared" si="194"/>
        <v>541.8337625566993</v>
      </c>
    </row>
    <row r="2707" spans="1:17" ht="30" x14ac:dyDescent="0.25">
      <c r="A2707" s="207" t="s">
        <v>4754</v>
      </c>
      <c r="B2707" s="196">
        <v>31602061</v>
      </c>
      <c r="C2707" s="197" t="s">
        <v>2180</v>
      </c>
      <c r="D2707" s="196" t="s">
        <v>3670</v>
      </c>
      <c r="E2707" s="198"/>
      <c r="F2707" s="199">
        <f>IF(D2707 &lt;&gt; "",VLOOKUP(D2707,'Parâmetro - Portes e Uco'!$A$13:$E$54,3,0),"")</f>
        <v>238.38376255669928</v>
      </c>
      <c r="G2707" s="200">
        <v>2</v>
      </c>
      <c r="H2707" s="199">
        <f>VLOOKUP(G2707,'Parâmetro - Portes e Uco'!$B$19:$E$46,4,0)</f>
        <v>303.45</v>
      </c>
      <c r="I2707" s="196"/>
      <c r="J2707" s="202">
        <v>0</v>
      </c>
      <c r="K2707" s="202"/>
      <c r="L2707" s="203"/>
      <c r="M2707" s="204"/>
      <c r="N2707" s="199"/>
      <c r="O2707" s="201">
        <v>0</v>
      </c>
      <c r="P2707" s="201"/>
      <c r="Q2707" s="205">
        <f t="shared" si="194"/>
        <v>541.8337625566993</v>
      </c>
    </row>
    <row r="2708" spans="1:17" ht="30" x14ac:dyDescent="0.25">
      <c r="A2708" s="207" t="s">
        <v>4754</v>
      </c>
      <c r="B2708" s="196">
        <v>31602070</v>
      </c>
      <c r="C2708" s="197" t="s">
        <v>2181</v>
      </c>
      <c r="D2708" s="196" t="s">
        <v>3672</v>
      </c>
      <c r="E2708" s="198"/>
      <c r="F2708" s="199">
        <f>IF(D2708 &lt;&gt; "",VLOOKUP(D2708,'Parâmetro - Portes e Uco'!$A$13:$E$54,3,0),"")</f>
        <v>350.87221280811309</v>
      </c>
      <c r="G2708" s="200">
        <v>3</v>
      </c>
      <c r="H2708" s="199">
        <f>VLOOKUP(G2708,'Parâmetro - Portes e Uco'!$B$19:$E$46,4,0)</f>
        <v>446.65</v>
      </c>
      <c r="I2708" s="196"/>
      <c r="J2708" s="202">
        <v>0</v>
      </c>
      <c r="K2708" s="202"/>
      <c r="L2708" s="203"/>
      <c r="M2708" s="204"/>
      <c r="N2708" s="199"/>
      <c r="O2708" s="201">
        <v>0</v>
      </c>
      <c r="P2708" s="201"/>
      <c r="Q2708" s="205">
        <f t="shared" si="194"/>
        <v>797.52221280811307</v>
      </c>
    </row>
    <row r="2709" spans="1:17" ht="30" x14ac:dyDescent="0.25">
      <c r="A2709" s="207" t="s">
        <v>4754</v>
      </c>
      <c r="B2709" s="196">
        <v>31602088</v>
      </c>
      <c r="C2709" s="197" t="s">
        <v>2182</v>
      </c>
      <c r="D2709" s="196" t="s">
        <v>3670</v>
      </c>
      <c r="E2709" s="198"/>
      <c r="F2709" s="199">
        <f>IF(D2709 &lt;&gt; "",VLOOKUP(D2709,'Parâmetro - Portes e Uco'!$A$13:$E$54,3,0),"")</f>
        <v>238.38376255669928</v>
      </c>
      <c r="G2709" s="200">
        <v>2</v>
      </c>
      <c r="H2709" s="199">
        <f>VLOOKUP(G2709,'Parâmetro - Portes e Uco'!$B$19:$E$46,4,0)</f>
        <v>303.45</v>
      </c>
      <c r="I2709" s="196"/>
      <c r="J2709" s="202">
        <v>0</v>
      </c>
      <c r="K2709" s="202"/>
      <c r="L2709" s="203"/>
      <c r="M2709" s="204"/>
      <c r="N2709" s="199"/>
      <c r="O2709" s="201">
        <v>0</v>
      </c>
      <c r="P2709" s="201"/>
      <c r="Q2709" s="205">
        <f t="shared" si="194"/>
        <v>541.8337625566993</v>
      </c>
    </row>
    <row r="2710" spans="1:17" ht="45" x14ac:dyDescent="0.25">
      <c r="A2710" s="207" t="s">
        <v>4754</v>
      </c>
      <c r="B2710" s="196">
        <v>31602096</v>
      </c>
      <c r="C2710" s="197" t="s">
        <v>2183</v>
      </c>
      <c r="D2710" s="196" t="s">
        <v>3670</v>
      </c>
      <c r="E2710" s="198"/>
      <c r="F2710" s="199">
        <f>IF(D2710 &lt;&gt; "",VLOOKUP(D2710,'Parâmetro - Portes e Uco'!$A$13:$E$54,3,0),"")</f>
        <v>238.38376255669928</v>
      </c>
      <c r="G2710" s="200">
        <v>2</v>
      </c>
      <c r="H2710" s="199">
        <f>VLOOKUP(G2710,'Parâmetro - Portes e Uco'!$B$19:$E$46,4,0)</f>
        <v>303.45</v>
      </c>
      <c r="I2710" s="196"/>
      <c r="J2710" s="202">
        <v>0</v>
      </c>
      <c r="K2710" s="202"/>
      <c r="L2710" s="203"/>
      <c r="M2710" s="204"/>
      <c r="N2710" s="199"/>
      <c r="O2710" s="201">
        <v>0</v>
      </c>
      <c r="P2710" s="201"/>
      <c r="Q2710" s="205">
        <f t="shared" si="194"/>
        <v>541.8337625566993</v>
      </c>
    </row>
    <row r="2711" spans="1:17" ht="45" x14ac:dyDescent="0.25">
      <c r="A2711" s="207" t="s">
        <v>4754</v>
      </c>
      <c r="B2711" s="196">
        <v>31602100</v>
      </c>
      <c r="C2711" s="197" t="s">
        <v>2184</v>
      </c>
      <c r="D2711" s="196" t="s">
        <v>3696</v>
      </c>
      <c r="E2711" s="198"/>
      <c r="F2711" s="199">
        <f>IF(D2711 &lt;&gt; "",VLOOKUP(D2711,'Parâmetro - Portes e Uco'!$A$13:$E$54,3,0),"")</f>
        <v>518.75460047385241</v>
      </c>
      <c r="G2711" s="200">
        <v>4</v>
      </c>
      <c r="H2711" s="199">
        <f>VLOOKUP(G2711,'Parâmetro - Portes e Uco'!$B$19:$E$46,4,0)</f>
        <v>660.37</v>
      </c>
      <c r="I2711" s="196"/>
      <c r="J2711" s="202">
        <v>0</v>
      </c>
      <c r="K2711" s="202"/>
      <c r="L2711" s="203"/>
      <c r="M2711" s="204"/>
      <c r="N2711" s="199"/>
      <c r="O2711" s="201">
        <v>0</v>
      </c>
      <c r="P2711" s="201"/>
      <c r="Q2711" s="205">
        <f t="shared" si="194"/>
        <v>1179.1246004738523</v>
      </c>
    </row>
    <row r="2712" spans="1:17" ht="30" x14ac:dyDescent="0.25">
      <c r="A2712" s="207" t="s">
        <v>4754</v>
      </c>
      <c r="B2712" s="196">
        <v>31602118</v>
      </c>
      <c r="C2712" s="197" t="s">
        <v>2123</v>
      </c>
      <c r="D2712" s="196" t="s">
        <v>3668</v>
      </c>
      <c r="E2712" s="198"/>
      <c r="F2712" s="199">
        <f>IF(D2712 &lt;&gt; "",VLOOKUP(D2712,'Parâmetro - Portes e Uco'!$A$13:$E$54,3,0),"")</f>
        <v>162.8729406839584</v>
      </c>
      <c r="G2712" s="200">
        <v>1</v>
      </c>
      <c r="H2712" s="199">
        <f>VLOOKUP(G2712,'Parâmetro - Portes e Uco'!$B$19:$E$46,4,0)</f>
        <v>207.32</v>
      </c>
      <c r="I2712" s="196"/>
      <c r="J2712" s="202">
        <v>0</v>
      </c>
      <c r="K2712" s="202"/>
      <c r="L2712" s="203"/>
      <c r="M2712" s="204"/>
      <c r="N2712" s="199"/>
      <c r="O2712" s="201">
        <v>0</v>
      </c>
      <c r="P2712" s="201"/>
      <c r="Q2712" s="205">
        <f t="shared" si="194"/>
        <v>370.1929406839584</v>
      </c>
    </row>
    <row r="2713" spans="1:17" ht="30" x14ac:dyDescent="0.25">
      <c r="A2713" s="207" t="s">
        <v>4754</v>
      </c>
      <c r="B2713" s="196">
        <v>31602126</v>
      </c>
      <c r="C2713" s="197" t="s">
        <v>2185</v>
      </c>
      <c r="D2713" s="196" t="s">
        <v>3672</v>
      </c>
      <c r="E2713" s="198"/>
      <c r="F2713" s="199">
        <f>IF(D2713 &lt;&gt; "",VLOOKUP(D2713,'Parâmetro - Portes e Uco'!$A$13:$E$54,3,0),"")</f>
        <v>350.87221280811309</v>
      </c>
      <c r="G2713" s="200">
        <v>3</v>
      </c>
      <c r="H2713" s="199">
        <f>VLOOKUP(G2713,'Parâmetro - Portes e Uco'!$B$19:$E$46,4,0)</f>
        <v>446.65</v>
      </c>
      <c r="I2713" s="196"/>
      <c r="J2713" s="202">
        <v>0</v>
      </c>
      <c r="K2713" s="202"/>
      <c r="L2713" s="203"/>
      <c r="M2713" s="204"/>
      <c r="N2713" s="199"/>
      <c r="O2713" s="201">
        <v>0</v>
      </c>
      <c r="P2713" s="201"/>
      <c r="Q2713" s="205">
        <f t="shared" si="194"/>
        <v>797.52221280811307</v>
      </c>
    </row>
    <row r="2714" spans="1:17" ht="45" x14ac:dyDescent="0.25">
      <c r="A2714" s="207" t="s">
        <v>4754</v>
      </c>
      <c r="B2714" s="196">
        <v>31602134</v>
      </c>
      <c r="C2714" s="197" t="s">
        <v>2186</v>
      </c>
      <c r="D2714" s="196" t="s">
        <v>3696</v>
      </c>
      <c r="E2714" s="198"/>
      <c r="F2714" s="199">
        <f>IF(D2714 &lt;&gt; "",VLOOKUP(D2714,'Parâmetro - Portes e Uco'!$A$13:$E$54,3,0),"")</f>
        <v>518.75460047385241</v>
      </c>
      <c r="G2714" s="200">
        <v>4</v>
      </c>
      <c r="H2714" s="199">
        <f>VLOOKUP(G2714,'Parâmetro - Portes e Uco'!$B$19:$E$46,4,0)</f>
        <v>660.37</v>
      </c>
      <c r="I2714" s="196"/>
      <c r="J2714" s="202">
        <v>0</v>
      </c>
      <c r="K2714" s="202"/>
      <c r="L2714" s="203"/>
      <c r="M2714" s="204"/>
      <c r="N2714" s="199"/>
      <c r="O2714" s="201">
        <v>0</v>
      </c>
      <c r="P2714" s="201"/>
      <c r="Q2714" s="205">
        <f t="shared" si="194"/>
        <v>1179.1246004738523</v>
      </c>
    </row>
    <row r="2715" spans="1:17" ht="45" x14ac:dyDescent="0.25">
      <c r="A2715" s="207" t="s">
        <v>4754</v>
      </c>
      <c r="B2715" s="196">
        <v>31602142</v>
      </c>
      <c r="C2715" s="197" t="s">
        <v>2187</v>
      </c>
      <c r="D2715" s="196" t="s">
        <v>3696</v>
      </c>
      <c r="E2715" s="198"/>
      <c r="F2715" s="199">
        <f>IF(D2715 &lt;&gt; "",VLOOKUP(D2715,'Parâmetro - Portes e Uco'!$A$13:$E$54,3,0),"")</f>
        <v>518.75460047385241</v>
      </c>
      <c r="G2715" s="200">
        <v>4</v>
      </c>
      <c r="H2715" s="199">
        <f>VLOOKUP(G2715,'Parâmetro - Portes e Uco'!$B$19:$E$46,4,0)</f>
        <v>660.37</v>
      </c>
      <c r="I2715" s="196"/>
      <c r="J2715" s="202">
        <v>0</v>
      </c>
      <c r="K2715" s="202"/>
      <c r="L2715" s="203"/>
      <c r="M2715" s="204"/>
      <c r="N2715" s="199"/>
      <c r="O2715" s="201">
        <v>0</v>
      </c>
      <c r="P2715" s="201"/>
      <c r="Q2715" s="205">
        <f t="shared" si="194"/>
        <v>1179.1246004738523</v>
      </c>
    </row>
    <row r="2716" spans="1:17" ht="45" x14ac:dyDescent="0.25">
      <c r="A2716" s="207" t="s">
        <v>4754</v>
      </c>
      <c r="B2716" s="196">
        <v>31602150</v>
      </c>
      <c r="C2716" s="197" t="s">
        <v>2188</v>
      </c>
      <c r="D2716" s="196" t="s">
        <v>3696</v>
      </c>
      <c r="E2716" s="198"/>
      <c r="F2716" s="199">
        <f>IF(D2716 &lt;&gt; "",VLOOKUP(D2716,'Parâmetro - Portes e Uco'!$A$13:$E$54,3,0),"")</f>
        <v>518.75460047385241</v>
      </c>
      <c r="G2716" s="200">
        <v>4</v>
      </c>
      <c r="H2716" s="199">
        <f>VLOOKUP(G2716,'Parâmetro - Portes e Uco'!$B$19:$E$46,4,0)</f>
        <v>660.37</v>
      </c>
      <c r="I2716" s="196"/>
      <c r="J2716" s="202">
        <v>0</v>
      </c>
      <c r="K2716" s="202"/>
      <c r="L2716" s="203"/>
      <c r="M2716" s="204"/>
      <c r="N2716" s="199"/>
      <c r="O2716" s="201">
        <v>0</v>
      </c>
      <c r="P2716" s="201"/>
      <c r="Q2716" s="205">
        <f t="shared" si="194"/>
        <v>1179.1246004738523</v>
      </c>
    </row>
    <row r="2717" spans="1:17" ht="45" x14ac:dyDescent="0.25">
      <c r="A2717" s="207" t="s">
        <v>4754</v>
      </c>
      <c r="B2717" s="196">
        <v>31602169</v>
      </c>
      <c r="C2717" s="197" t="s">
        <v>2189</v>
      </c>
      <c r="D2717" s="196" t="s">
        <v>3670</v>
      </c>
      <c r="E2717" s="198"/>
      <c r="F2717" s="199">
        <f>IF(D2717 &lt;&gt; "",VLOOKUP(D2717,'Parâmetro - Portes e Uco'!$A$13:$E$54,3,0),"")</f>
        <v>238.38376255669928</v>
      </c>
      <c r="G2717" s="200">
        <v>2</v>
      </c>
      <c r="H2717" s="199">
        <f>VLOOKUP(G2717,'Parâmetro - Portes e Uco'!$B$19:$E$46,4,0)</f>
        <v>303.45</v>
      </c>
      <c r="I2717" s="196"/>
      <c r="J2717" s="202">
        <v>0</v>
      </c>
      <c r="K2717" s="202"/>
      <c r="L2717" s="203"/>
      <c r="M2717" s="204"/>
      <c r="N2717" s="199"/>
      <c r="O2717" s="201">
        <v>0</v>
      </c>
      <c r="P2717" s="201"/>
      <c r="Q2717" s="205">
        <f t="shared" si="194"/>
        <v>541.8337625566993</v>
      </c>
    </row>
    <row r="2718" spans="1:17" ht="30" x14ac:dyDescent="0.25">
      <c r="A2718" s="207" t="s">
        <v>4754</v>
      </c>
      <c r="B2718" s="196">
        <v>31602177</v>
      </c>
      <c r="C2718" s="197" t="s">
        <v>2190</v>
      </c>
      <c r="D2718" s="196" t="s">
        <v>3668</v>
      </c>
      <c r="E2718" s="198"/>
      <c r="F2718" s="199">
        <f>IF(D2718 &lt;&gt; "",VLOOKUP(D2718,'Parâmetro - Portes e Uco'!$A$13:$E$54,3,0),"")</f>
        <v>162.8729406839584</v>
      </c>
      <c r="G2718" s="200">
        <v>1</v>
      </c>
      <c r="H2718" s="199">
        <f>VLOOKUP(G2718,'Parâmetro - Portes e Uco'!$B$19:$E$46,4,0)</f>
        <v>207.32</v>
      </c>
      <c r="I2718" s="196"/>
      <c r="J2718" s="202">
        <v>0</v>
      </c>
      <c r="K2718" s="202"/>
      <c r="L2718" s="203"/>
      <c r="M2718" s="204"/>
      <c r="N2718" s="199"/>
      <c r="O2718" s="201">
        <v>0</v>
      </c>
      <c r="P2718" s="201"/>
      <c r="Q2718" s="205">
        <f t="shared" si="194"/>
        <v>370.1929406839584</v>
      </c>
    </row>
    <row r="2719" spans="1:17" ht="30" x14ac:dyDescent="0.25">
      <c r="A2719" s="207" t="s">
        <v>4754</v>
      </c>
      <c r="B2719" s="196">
        <v>31602185</v>
      </c>
      <c r="C2719" s="197" t="s">
        <v>2191</v>
      </c>
      <c r="D2719" s="196" t="s">
        <v>3668</v>
      </c>
      <c r="E2719" s="198"/>
      <c r="F2719" s="199">
        <f>IF(D2719 &lt;&gt; "",VLOOKUP(D2719,'Parâmetro - Portes e Uco'!$A$13:$E$54,3,0),"")</f>
        <v>162.8729406839584</v>
      </c>
      <c r="G2719" s="200">
        <v>1</v>
      </c>
      <c r="H2719" s="199">
        <f>VLOOKUP(G2719,'Parâmetro - Portes e Uco'!$B$19:$E$46,4,0)</f>
        <v>207.32</v>
      </c>
      <c r="I2719" s="196"/>
      <c r="J2719" s="202">
        <v>0</v>
      </c>
      <c r="K2719" s="202"/>
      <c r="L2719" s="203"/>
      <c r="M2719" s="204"/>
      <c r="N2719" s="199"/>
      <c r="O2719" s="201">
        <v>0</v>
      </c>
      <c r="P2719" s="201"/>
      <c r="Q2719" s="205">
        <f t="shared" si="194"/>
        <v>370.1929406839584</v>
      </c>
    </row>
    <row r="2720" spans="1:17" ht="60" x14ac:dyDescent="0.25">
      <c r="A2720" s="207" t="s">
        <v>4754</v>
      </c>
      <c r="B2720" s="196">
        <v>31602207</v>
      </c>
      <c r="C2720" s="197" t="s">
        <v>2192</v>
      </c>
      <c r="D2720" s="196" t="s">
        <v>3718</v>
      </c>
      <c r="E2720" s="198"/>
      <c r="F2720" s="199">
        <f>IFERROR(VLOOKUP(D2720,'Parâmetro - Portes e Uco'!$F$13:$J$54,3,0),0)</f>
        <v>0</v>
      </c>
      <c r="G2720" s="200">
        <v>3</v>
      </c>
      <c r="H2720" s="199">
        <f>VLOOKUP(G2720,'Parâmetro - Portes e Uco'!$B$19:$E$46,4,0)</f>
        <v>446.65</v>
      </c>
      <c r="I2720" s="196"/>
      <c r="J2720" s="202">
        <v>0</v>
      </c>
      <c r="K2720" s="202"/>
      <c r="L2720" s="203"/>
      <c r="M2720" s="204"/>
      <c r="N2720" s="199"/>
      <c r="O2720" s="201">
        <v>0</v>
      </c>
      <c r="P2720" s="201"/>
      <c r="Q2720" s="205">
        <f t="shared" si="194"/>
        <v>446.65</v>
      </c>
    </row>
    <row r="2721" spans="1:17" ht="60" x14ac:dyDescent="0.25">
      <c r="A2721" s="207" t="s">
        <v>4754</v>
      </c>
      <c r="B2721" s="196">
        <v>31602223</v>
      </c>
      <c r="C2721" s="197" t="s">
        <v>2193</v>
      </c>
      <c r="D2721" s="196" t="s">
        <v>3670</v>
      </c>
      <c r="E2721" s="198"/>
      <c r="F2721" s="199">
        <f>IF(D2721 &lt;&gt; "",VLOOKUP(D2721,'Parâmetro - Portes e Uco'!$A$13:$E$54,3,0),"")</f>
        <v>238.38376255669928</v>
      </c>
      <c r="G2721" s="200">
        <v>2</v>
      </c>
      <c r="H2721" s="199">
        <f>VLOOKUP(G2721,'Parâmetro - Portes e Uco'!$B$19:$E$46,4,0)</f>
        <v>303.45</v>
      </c>
      <c r="I2721" s="196"/>
      <c r="J2721" s="202">
        <v>0</v>
      </c>
      <c r="K2721" s="202"/>
      <c r="L2721" s="203"/>
      <c r="M2721" s="204"/>
      <c r="N2721" s="199"/>
      <c r="O2721" s="201">
        <v>0</v>
      </c>
      <c r="P2721" s="201"/>
      <c r="Q2721" s="205">
        <f t="shared" si="194"/>
        <v>541.8337625566993</v>
      </c>
    </row>
    <row r="2722" spans="1:17" ht="30" x14ac:dyDescent="0.25">
      <c r="A2722" s="207" t="s">
        <v>4754</v>
      </c>
      <c r="B2722" s="196">
        <v>31602231</v>
      </c>
      <c r="C2722" s="197" t="s">
        <v>2168</v>
      </c>
      <c r="D2722" s="196" t="s">
        <v>3718</v>
      </c>
      <c r="E2722" s="198"/>
      <c r="F2722" s="199"/>
      <c r="G2722" s="200">
        <v>2</v>
      </c>
      <c r="H2722" s="199">
        <f>VLOOKUP(G2722,'Parâmetro - Portes e Uco'!$B$19:$E$46,4,0)</f>
        <v>303.45</v>
      </c>
      <c r="I2722" s="196"/>
      <c r="J2722" s="202">
        <v>0</v>
      </c>
      <c r="K2722" s="202"/>
      <c r="L2722" s="203"/>
      <c r="M2722" s="204"/>
      <c r="N2722" s="199"/>
      <c r="O2722" s="201">
        <v>0</v>
      </c>
      <c r="P2722" s="201"/>
      <c r="Q2722" s="205">
        <f t="shared" si="194"/>
        <v>303.45</v>
      </c>
    </row>
    <row r="2723" spans="1:17" ht="45" x14ac:dyDescent="0.25">
      <c r="A2723" s="207" t="s">
        <v>4754</v>
      </c>
      <c r="B2723" s="196">
        <v>31602240</v>
      </c>
      <c r="C2723" s="197" t="s">
        <v>2169</v>
      </c>
      <c r="D2723" s="196" t="s">
        <v>3718</v>
      </c>
      <c r="E2723" s="198"/>
      <c r="F2723" s="199"/>
      <c r="G2723" s="200">
        <v>3</v>
      </c>
      <c r="H2723" s="199">
        <f>VLOOKUP(G2723,'Parâmetro - Portes e Uco'!$B$19:$E$46,4,0)</f>
        <v>446.65</v>
      </c>
      <c r="I2723" s="196"/>
      <c r="J2723" s="202">
        <v>0</v>
      </c>
      <c r="K2723" s="202"/>
      <c r="L2723" s="203"/>
      <c r="M2723" s="204"/>
      <c r="N2723" s="199"/>
      <c r="O2723" s="201">
        <v>0</v>
      </c>
      <c r="P2723" s="201"/>
      <c r="Q2723" s="205">
        <f t="shared" si="194"/>
        <v>446.65</v>
      </c>
    </row>
    <row r="2724" spans="1:17" ht="45" x14ac:dyDescent="0.25">
      <c r="A2724" s="207" t="s">
        <v>4754</v>
      </c>
      <c r="B2724" s="196">
        <v>31602258</v>
      </c>
      <c r="C2724" s="197" t="s">
        <v>2174</v>
      </c>
      <c r="D2724" s="196" t="s">
        <v>3718</v>
      </c>
      <c r="E2724" s="198"/>
      <c r="F2724" s="199"/>
      <c r="G2724" s="200">
        <v>3</v>
      </c>
      <c r="H2724" s="199">
        <f>VLOOKUP(G2724,'Parâmetro - Portes e Uco'!$B$19:$E$46,4,0)</f>
        <v>446.65</v>
      </c>
      <c r="I2724" s="196"/>
      <c r="J2724" s="202">
        <v>0</v>
      </c>
      <c r="K2724" s="202"/>
      <c r="L2724" s="203"/>
      <c r="M2724" s="204"/>
      <c r="N2724" s="199"/>
      <c r="O2724" s="201">
        <v>0</v>
      </c>
      <c r="P2724" s="201"/>
      <c r="Q2724" s="205">
        <f t="shared" si="194"/>
        <v>446.65</v>
      </c>
    </row>
    <row r="2725" spans="1:17" ht="30" x14ac:dyDescent="0.25">
      <c r="A2725" s="207" t="s">
        <v>4754</v>
      </c>
      <c r="B2725" s="196">
        <v>31602266</v>
      </c>
      <c r="C2725" s="197" t="s">
        <v>2172</v>
      </c>
      <c r="D2725" s="196" t="s">
        <v>3718</v>
      </c>
      <c r="E2725" s="198"/>
      <c r="F2725" s="199"/>
      <c r="G2725" s="200">
        <v>2</v>
      </c>
      <c r="H2725" s="199">
        <f>VLOOKUP(G2725,'Parâmetro - Portes e Uco'!$B$19:$E$46,4,0)</f>
        <v>303.45</v>
      </c>
      <c r="I2725" s="196"/>
      <c r="J2725" s="202">
        <v>0</v>
      </c>
      <c r="K2725" s="202"/>
      <c r="L2725" s="203"/>
      <c r="M2725" s="204"/>
      <c r="N2725" s="199"/>
      <c r="O2725" s="201">
        <v>0</v>
      </c>
      <c r="P2725" s="201"/>
      <c r="Q2725" s="205">
        <f t="shared" si="194"/>
        <v>303.45</v>
      </c>
    </row>
    <row r="2726" spans="1:17" ht="45" x14ac:dyDescent="0.25">
      <c r="A2726" s="207" t="s">
        <v>4754</v>
      </c>
      <c r="B2726" s="196">
        <v>31602274</v>
      </c>
      <c r="C2726" s="197" t="s">
        <v>2171</v>
      </c>
      <c r="D2726" s="196" t="s">
        <v>3718</v>
      </c>
      <c r="E2726" s="198"/>
      <c r="F2726" s="199"/>
      <c r="G2726" s="200">
        <v>2</v>
      </c>
      <c r="H2726" s="199">
        <f>VLOOKUP(G2726,'Parâmetro - Portes e Uco'!$B$19:$E$46,4,0)</f>
        <v>303.45</v>
      </c>
      <c r="I2726" s="196"/>
      <c r="J2726" s="202">
        <v>0</v>
      </c>
      <c r="K2726" s="202"/>
      <c r="L2726" s="203"/>
      <c r="M2726" s="204"/>
      <c r="N2726" s="199"/>
      <c r="O2726" s="201">
        <v>0</v>
      </c>
      <c r="P2726" s="201"/>
      <c r="Q2726" s="205">
        <f t="shared" si="194"/>
        <v>303.45</v>
      </c>
    </row>
    <row r="2727" spans="1:17" ht="45" x14ac:dyDescent="0.25">
      <c r="A2727" s="207" t="s">
        <v>4754</v>
      </c>
      <c r="B2727" s="196">
        <v>31602282</v>
      </c>
      <c r="C2727" s="197" t="s">
        <v>2170</v>
      </c>
      <c r="D2727" s="196" t="s">
        <v>3718</v>
      </c>
      <c r="E2727" s="198"/>
      <c r="F2727" s="199"/>
      <c r="G2727" s="200">
        <v>3</v>
      </c>
      <c r="H2727" s="199">
        <f>VLOOKUP(G2727,'Parâmetro - Portes e Uco'!$B$19:$E$46,4,0)</f>
        <v>446.65</v>
      </c>
      <c r="I2727" s="196"/>
      <c r="J2727" s="202">
        <v>0</v>
      </c>
      <c r="K2727" s="202"/>
      <c r="L2727" s="203"/>
      <c r="M2727" s="204"/>
      <c r="N2727" s="199"/>
      <c r="O2727" s="201">
        <v>0</v>
      </c>
      <c r="P2727" s="201"/>
      <c r="Q2727" s="205">
        <f t="shared" si="194"/>
        <v>446.65</v>
      </c>
    </row>
    <row r="2728" spans="1:17" ht="45" x14ac:dyDescent="0.25">
      <c r="A2728" s="207" t="s">
        <v>4754</v>
      </c>
      <c r="B2728" s="196">
        <v>31602290</v>
      </c>
      <c r="C2728" s="197" t="s">
        <v>2177</v>
      </c>
      <c r="D2728" s="196" t="s">
        <v>3718</v>
      </c>
      <c r="E2728" s="198"/>
      <c r="F2728" s="199"/>
      <c r="G2728" s="200">
        <v>3</v>
      </c>
      <c r="H2728" s="199">
        <f>VLOOKUP(G2728,'Parâmetro - Portes e Uco'!$B$19:$E$46,4,0)</f>
        <v>446.65</v>
      </c>
      <c r="I2728" s="196"/>
      <c r="J2728" s="202">
        <v>0</v>
      </c>
      <c r="K2728" s="202"/>
      <c r="L2728" s="203"/>
      <c r="M2728" s="204"/>
      <c r="N2728" s="199"/>
      <c r="O2728" s="201">
        <v>0</v>
      </c>
      <c r="P2728" s="201"/>
      <c r="Q2728" s="205">
        <f t="shared" si="194"/>
        <v>446.65</v>
      </c>
    </row>
    <row r="2729" spans="1:17" ht="75" x14ac:dyDescent="0.25">
      <c r="A2729" s="207" t="s">
        <v>4754</v>
      </c>
      <c r="B2729" s="196">
        <v>31602304</v>
      </c>
      <c r="C2729" s="197" t="s">
        <v>2173</v>
      </c>
      <c r="D2729" s="196" t="s">
        <v>3718</v>
      </c>
      <c r="E2729" s="198"/>
      <c r="F2729" s="199"/>
      <c r="G2729" s="200">
        <v>1</v>
      </c>
      <c r="H2729" s="199">
        <f>VLOOKUP(G2729,'Parâmetro - Portes e Uco'!$B$19:$E$46,4,0)</f>
        <v>207.32</v>
      </c>
      <c r="I2729" s="196"/>
      <c r="J2729" s="202">
        <v>0</v>
      </c>
      <c r="K2729" s="202"/>
      <c r="L2729" s="203"/>
      <c r="M2729" s="204"/>
      <c r="N2729" s="199"/>
      <c r="O2729" s="201">
        <v>0</v>
      </c>
      <c r="P2729" s="201"/>
      <c r="Q2729" s="205">
        <f t="shared" si="194"/>
        <v>207.32</v>
      </c>
    </row>
    <row r="2730" spans="1:17" ht="60" x14ac:dyDescent="0.25">
      <c r="A2730" s="207" t="s">
        <v>4754</v>
      </c>
      <c r="B2730" s="196">
        <v>31602312</v>
      </c>
      <c r="C2730" s="197" t="s">
        <v>2175</v>
      </c>
      <c r="D2730" s="196" t="s">
        <v>3718</v>
      </c>
      <c r="E2730" s="198"/>
      <c r="F2730" s="199"/>
      <c r="G2730" s="200">
        <v>1</v>
      </c>
      <c r="H2730" s="199">
        <f>VLOOKUP(G2730,'Parâmetro - Portes e Uco'!$B$19:$E$46,4,0)</f>
        <v>207.32</v>
      </c>
      <c r="I2730" s="196"/>
      <c r="J2730" s="202">
        <v>0</v>
      </c>
      <c r="K2730" s="202"/>
      <c r="L2730" s="203"/>
      <c r="M2730" s="204"/>
      <c r="N2730" s="199"/>
      <c r="O2730" s="201">
        <v>0</v>
      </c>
      <c r="P2730" s="201"/>
      <c r="Q2730" s="205">
        <f t="shared" si="194"/>
        <v>207.32</v>
      </c>
    </row>
    <row r="2731" spans="1:17" ht="45" x14ac:dyDescent="0.25">
      <c r="A2731" s="207" t="s">
        <v>4754</v>
      </c>
      <c r="B2731" s="196">
        <v>31602320</v>
      </c>
      <c r="C2731" s="197" t="s">
        <v>2176</v>
      </c>
      <c r="D2731" s="196" t="s">
        <v>3718</v>
      </c>
      <c r="E2731" s="198"/>
      <c r="F2731" s="199"/>
      <c r="G2731" s="200">
        <v>2</v>
      </c>
      <c r="H2731" s="199">
        <f>VLOOKUP(G2731,'Parâmetro - Portes e Uco'!$B$19:$E$46,4,0)</f>
        <v>303.45</v>
      </c>
      <c r="I2731" s="196"/>
      <c r="J2731" s="202">
        <v>0</v>
      </c>
      <c r="K2731" s="202"/>
      <c r="L2731" s="203"/>
      <c r="M2731" s="204"/>
      <c r="N2731" s="199"/>
      <c r="O2731" s="201">
        <v>0</v>
      </c>
      <c r="P2731" s="201"/>
      <c r="Q2731" s="205">
        <f t="shared" si="194"/>
        <v>303.45</v>
      </c>
    </row>
    <row r="2732" spans="1:17" ht="75" x14ac:dyDescent="0.25">
      <c r="A2732" s="207" t="s">
        <v>4754</v>
      </c>
      <c r="B2732" s="196">
        <v>31602339</v>
      </c>
      <c r="C2732" s="197" t="s">
        <v>3988</v>
      </c>
      <c r="D2732" s="196" t="s">
        <v>3670</v>
      </c>
      <c r="E2732" s="198"/>
      <c r="F2732" s="199">
        <f>IF(D2732 &lt;&gt; "",VLOOKUP(D2732,'Parâmetro - Portes e Uco'!$A$13:$E$54,3,0),"")</f>
        <v>238.38376255669928</v>
      </c>
      <c r="G2732" s="200">
        <v>2</v>
      </c>
      <c r="H2732" s="199">
        <f>VLOOKUP(G2732,'Parâmetro - Portes e Uco'!$B$19:$E$46,4,0)</f>
        <v>303.45</v>
      </c>
      <c r="I2732" s="196"/>
      <c r="J2732" s="202">
        <v>0</v>
      </c>
      <c r="K2732" s="202"/>
      <c r="L2732" s="203"/>
      <c r="M2732" s="204"/>
      <c r="N2732" s="199"/>
      <c r="O2732" s="201">
        <v>0</v>
      </c>
      <c r="P2732" s="201"/>
      <c r="Q2732" s="205">
        <f t="shared" si="194"/>
        <v>541.8337625566993</v>
      </c>
    </row>
    <row r="2733" spans="1:17" x14ac:dyDescent="0.25">
      <c r="A2733" s="207" t="s">
        <v>4754</v>
      </c>
      <c r="B2733" s="224">
        <v>31602991</v>
      </c>
      <c r="C2733" s="316" t="s">
        <v>3747</v>
      </c>
      <c r="D2733" s="317"/>
      <c r="E2733" s="317"/>
      <c r="F2733" s="317"/>
      <c r="G2733" s="317"/>
      <c r="H2733" s="317"/>
      <c r="I2733" s="317"/>
      <c r="J2733" s="317"/>
      <c r="K2733" s="317"/>
      <c r="L2733" s="317"/>
      <c r="M2733" s="317"/>
      <c r="N2733" s="317"/>
      <c r="O2733" s="317"/>
      <c r="P2733" s="317"/>
      <c r="Q2733" s="318"/>
    </row>
    <row r="2734" spans="1:17" ht="15" customHeight="1" x14ac:dyDescent="0.25">
      <c r="A2734" s="206"/>
      <c r="B2734" s="307" t="s">
        <v>4289</v>
      </c>
      <c r="C2734" s="308"/>
      <c r="D2734" s="308"/>
      <c r="E2734" s="308"/>
      <c r="F2734" s="308"/>
      <c r="G2734" s="308"/>
      <c r="H2734" s="308"/>
      <c r="I2734" s="308"/>
      <c r="J2734" s="308"/>
      <c r="K2734" s="308"/>
      <c r="L2734" s="308"/>
      <c r="M2734" s="308"/>
      <c r="N2734" s="308"/>
      <c r="O2734" s="308"/>
      <c r="P2734" s="308"/>
      <c r="Q2734" s="309"/>
    </row>
    <row r="2735" spans="1:17" ht="15" customHeight="1" x14ac:dyDescent="0.25">
      <c r="A2735" s="206"/>
      <c r="B2735" s="331" t="s">
        <v>4290</v>
      </c>
      <c r="C2735" s="332"/>
      <c r="D2735" s="332"/>
      <c r="E2735" s="332"/>
      <c r="F2735" s="332"/>
      <c r="G2735" s="332"/>
      <c r="H2735" s="332"/>
      <c r="I2735" s="332"/>
      <c r="J2735" s="332"/>
      <c r="K2735" s="332"/>
      <c r="L2735" s="332"/>
      <c r="M2735" s="332"/>
      <c r="N2735" s="332"/>
      <c r="O2735" s="332"/>
      <c r="P2735" s="332"/>
      <c r="Q2735" s="333"/>
    </row>
    <row r="2736" spans="1:17" ht="15" customHeight="1" x14ac:dyDescent="0.25">
      <c r="A2736" s="206"/>
      <c r="B2736" s="307" t="s">
        <v>4291</v>
      </c>
      <c r="C2736" s="308"/>
      <c r="D2736" s="308"/>
      <c r="E2736" s="308"/>
      <c r="F2736" s="308"/>
      <c r="G2736" s="308"/>
      <c r="H2736" s="308"/>
      <c r="I2736" s="308"/>
      <c r="J2736" s="308"/>
      <c r="K2736" s="308"/>
      <c r="L2736" s="308"/>
      <c r="M2736" s="308"/>
      <c r="N2736" s="308"/>
      <c r="O2736" s="308"/>
      <c r="P2736" s="308"/>
      <c r="Q2736" s="309"/>
    </row>
    <row r="2737" spans="1:17" ht="15" customHeight="1" x14ac:dyDescent="0.25">
      <c r="A2737" s="206"/>
      <c r="B2737" s="307" t="s">
        <v>4292</v>
      </c>
      <c r="C2737" s="308"/>
      <c r="D2737" s="308"/>
      <c r="E2737" s="308"/>
      <c r="F2737" s="308"/>
      <c r="G2737" s="308"/>
      <c r="H2737" s="308"/>
      <c r="I2737" s="308"/>
      <c r="J2737" s="308"/>
      <c r="K2737" s="308"/>
      <c r="L2737" s="308"/>
      <c r="M2737" s="308"/>
      <c r="N2737" s="308"/>
      <c r="O2737" s="308"/>
      <c r="P2737" s="308"/>
      <c r="Q2737" s="309"/>
    </row>
    <row r="2738" spans="1:17" ht="15" customHeight="1" x14ac:dyDescent="0.25">
      <c r="A2738" s="206"/>
      <c r="B2738" s="319" t="s">
        <v>4293</v>
      </c>
      <c r="C2738" s="320"/>
      <c r="D2738" s="320"/>
      <c r="E2738" s="320"/>
      <c r="F2738" s="320"/>
      <c r="G2738" s="320"/>
      <c r="H2738" s="320"/>
      <c r="I2738" s="320"/>
      <c r="J2738" s="320"/>
      <c r="K2738" s="320"/>
      <c r="L2738" s="320"/>
      <c r="M2738" s="320"/>
      <c r="N2738" s="320"/>
      <c r="O2738" s="320"/>
      <c r="P2738" s="320"/>
      <c r="Q2738" s="321"/>
    </row>
    <row r="2739" spans="1:17" ht="15" customHeight="1" x14ac:dyDescent="0.25">
      <c r="A2739" s="206"/>
      <c r="B2739" s="307" t="s">
        <v>4294</v>
      </c>
      <c r="C2739" s="308"/>
      <c r="D2739" s="308"/>
      <c r="E2739" s="308"/>
      <c r="F2739" s="308"/>
      <c r="G2739" s="308"/>
      <c r="H2739" s="308"/>
      <c r="I2739" s="308"/>
      <c r="J2739" s="308"/>
      <c r="K2739" s="308"/>
      <c r="L2739" s="308"/>
      <c r="M2739" s="308"/>
      <c r="N2739" s="308"/>
      <c r="O2739" s="308"/>
      <c r="P2739" s="308"/>
      <c r="Q2739" s="309"/>
    </row>
    <row r="2740" spans="1:17" ht="15" customHeight="1" x14ac:dyDescent="0.25">
      <c r="A2740" s="206"/>
      <c r="B2740" s="307" t="s">
        <v>4295</v>
      </c>
      <c r="C2740" s="308"/>
      <c r="D2740" s="308"/>
      <c r="E2740" s="308"/>
      <c r="F2740" s="308"/>
      <c r="G2740" s="308"/>
      <c r="H2740" s="308"/>
      <c r="I2740" s="308"/>
      <c r="J2740" s="308"/>
      <c r="K2740" s="308"/>
      <c r="L2740" s="308"/>
      <c r="M2740" s="308"/>
      <c r="N2740" s="308"/>
      <c r="O2740" s="308"/>
      <c r="P2740" s="308"/>
      <c r="Q2740" s="309"/>
    </row>
    <row r="2741" spans="1:17" ht="15" customHeight="1" x14ac:dyDescent="0.25">
      <c r="A2741" s="206"/>
      <c r="B2741" s="307" t="s">
        <v>4296</v>
      </c>
      <c r="C2741" s="308"/>
      <c r="D2741" s="308"/>
      <c r="E2741" s="308"/>
      <c r="F2741" s="308"/>
      <c r="G2741" s="308"/>
      <c r="H2741" s="308"/>
      <c r="I2741" s="308"/>
      <c r="J2741" s="308"/>
      <c r="K2741" s="308"/>
      <c r="L2741" s="308"/>
      <c r="M2741" s="308"/>
      <c r="N2741" s="308"/>
      <c r="O2741" s="308"/>
      <c r="P2741" s="308"/>
      <c r="Q2741" s="309"/>
    </row>
    <row r="2742" spans="1:17" ht="15" customHeight="1" x14ac:dyDescent="0.25">
      <c r="A2742" s="206"/>
      <c r="B2742" s="307" t="s">
        <v>4297</v>
      </c>
      <c r="C2742" s="308"/>
      <c r="D2742" s="308"/>
      <c r="E2742" s="308"/>
      <c r="F2742" s="308"/>
      <c r="G2742" s="308"/>
      <c r="H2742" s="308"/>
      <c r="I2742" s="308"/>
      <c r="J2742" s="308"/>
      <c r="K2742" s="308"/>
      <c r="L2742" s="308"/>
      <c r="M2742" s="308"/>
      <c r="N2742" s="308"/>
      <c r="O2742" s="308"/>
      <c r="P2742" s="308"/>
      <c r="Q2742" s="309"/>
    </row>
    <row r="2743" spans="1:17" ht="15" customHeight="1" x14ac:dyDescent="0.25">
      <c r="A2743" s="206"/>
      <c r="B2743" s="307" t="s">
        <v>4298</v>
      </c>
      <c r="C2743" s="308"/>
      <c r="D2743" s="308"/>
      <c r="E2743" s="308"/>
      <c r="F2743" s="308"/>
      <c r="G2743" s="308"/>
      <c r="H2743" s="308"/>
      <c r="I2743" s="308"/>
      <c r="J2743" s="308"/>
      <c r="K2743" s="308"/>
      <c r="L2743" s="308"/>
      <c r="M2743" s="308"/>
      <c r="N2743" s="308"/>
      <c r="O2743" s="308"/>
      <c r="P2743" s="308"/>
      <c r="Q2743" s="309"/>
    </row>
    <row r="2744" spans="1:17" ht="15" customHeight="1" x14ac:dyDescent="0.25">
      <c r="A2744" s="206"/>
      <c r="B2744" s="307" t="s">
        <v>4299</v>
      </c>
      <c r="C2744" s="308"/>
      <c r="D2744" s="308"/>
      <c r="E2744" s="308"/>
      <c r="F2744" s="308"/>
      <c r="G2744" s="308"/>
      <c r="H2744" s="308"/>
      <c r="I2744" s="308"/>
      <c r="J2744" s="308"/>
      <c r="K2744" s="308"/>
      <c r="L2744" s="308"/>
      <c r="M2744" s="308"/>
      <c r="N2744" s="308"/>
      <c r="O2744" s="308"/>
      <c r="P2744" s="308"/>
      <c r="Q2744" s="309"/>
    </row>
    <row r="2745" spans="1:17" ht="15" customHeight="1" x14ac:dyDescent="0.25">
      <c r="A2745" s="206"/>
      <c r="B2745" s="307" t="s">
        <v>4300</v>
      </c>
      <c r="C2745" s="308"/>
      <c r="D2745" s="308"/>
      <c r="E2745" s="308"/>
      <c r="F2745" s="308"/>
      <c r="G2745" s="308"/>
      <c r="H2745" s="308"/>
      <c r="I2745" s="308"/>
      <c r="J2745" s="308"/>
      <c r="K2745" s="308"/>
      <c r="L2745" s="308"/>
      <c r="M2745" s="308"/>
      <c r="N2745" s="308"/>
      <c r="O2745" s="308"/>
      <c r="P2745" s="308"/>
      <c r="Q2745" s="309"/>
    </row>
    <row r="2746" spans="1:17" ht="15" customHeight="1" x14ac:dyDescent="0.25">
      <c r="A2746" s="206"/>
      <c r="B2746" s="307" t="s">
        <v>4301</v>
      </c>
      <c r="C2746" s="308"/>
      <c r="D2746" s="308"/>
      <c r="E2746" s="308"/>
      <c r="F2746" s="308"/>
      <c r="G2746" s="308"/>
      <c r="H2746" s="308"/>
      <c r="I2746" s="308"/>
      <c r="J2746" s="308"/>
      <c r="K2746" s="308"/>
      <c r="L2746" s="308"/>
      <c r="M2746" s="308"/>
      <c r="N2746" s="308"/>
      <c r="O2746" s="308"/>
      <c r="P2746" s="308"/>
      <c r="Q2746" s="309"/>
    </row>
    <row r="2747" spans="1:17" ht="15" customHeight="1" x14ac:dyDescent="0.25">
      <c r="A2747" s="206"/>
      <c r="B2747" s="307" t="s">
        <v>4302</v>
      </c>
      <c r="C2747" s="308"/>
      <c r="D2747" s="308"/>
      <c r="E2747" s="308"/>
      <c r="F2747" s="308"/>
      <c r="G2747" s="308"/>
      <c r="H2747" s="308"/>
      <c r="I2747" s="308"/>
      <c r="J2747" s="308"/>
      <c r="K2747" s="308"/>
      <c r="L2747" s="308"/>
      <c r="M2747" s="308"/>
      <c r="N2747" s="308"/>
      <c r="O2747" s="308"/>
      <c r="P2747" s="308"/>
      <c r="Q2747" s="309"/>
    </row>
    <row r="2748" spans="1:17" ht="15" customHeight="1" x14ac:dyDescent="0.25">
      <c r="A2748" s="206"/>
      <c r="B2748" s="307" t="s">
        <v>4303</v>
      </c>
      <c r="C2748" s="308"/>
      <c r="D2748" s="308"/>
      <c r="E2748" s="308"/>
      <c r="F2748" s="308"/>
      <c r="G2748" s="308"/>
      <c r="H2748" s="308"/>
      <c r="I2748" s="308"/>
      <c r="J2748" s="308"/>
      <c r="K2748" s="308"/>
      <c r="L2748" s="308"/>
      <c r="M2748" s="308"/>
      <c r="N2748" s="308"/>
      <c r="O2748" s="308"/>
      <c r="P2748" s="308"/>
      <c r="Q2748" s="309"/>
    </row>
    <row r="2749" spans="1:17" ht="15" customHeight="1" x14ac:dyDescent="0.25">
      <c r="A2749" s="206"/>
      <c r="B2749" s="307" t="s">
        <v>4304</v>
      </c>
      <c r="C2749" s="308"/>
      <c r="D2749" s="308"/>
      <c r="E2749" s="308"/>
      <c r="F2749" s="308"/>
      <c r="G2749" s="308"/>
      <c r="H2749" s="308"/>
      <c r="I2749" s="308"/>
      <c r="J2749" s="308"/>
      <c r="K2749" s="308"/>
      <c r="L2749" s="308"/>
      <c r="M2749" s="308"/>
      <c r="N2749" s="308"/>
      <c r="O2749" s="308"/>
      <c r="P2749" s="308"/>
      <c r="Q2749" s="309"/>
    </row>
    <row r="2750" spans="1:17" x14ac:dyDescent="0.25">
      <c r="A2750" s="206"/>
      <c r="B2750" s="224">
        <v>40101002</v>
      </c>
      <c r="C2750" s="316" t="s">
        <v>3897</v>
      </c>
      <c r="D2750" s="317"/>
      <c r="E2750" s="317"/>
      <c r="F2750" s="317"/>
      <c r="G2750" s="317"/>
      <c r="H2750" s="317"/>
      <c r="I2750" s="317"/>
      <c r="J2750" s="317"/>
      <c r="K2750" s="317"/>
      <c r="L2750" s="317"/>
      <c r="M2750" s="317"/>
      <c r="N2750" s="317"/>
      <c r="O2750" s="317"/>
      <c r="P2750" s="317"/>
      <c r="Q2750" s="318"/>
    </row>
    <row r="2751" spans="1:17" ht="30" x14ac:dyDescent="0.25">
      <c r="A2751" s="206"/>
      <c r="B2751" s="196">
        <v>40101010</v>
      </c>
      <c r="C2751" s="197" t="s">
        <v>2194</v>
      </c>
      <c r="D2751" s="196" t="s">
        <v>3677</v>
      </c>
      <c r="E2751" s="198"/>
      <c r="F2751" s="199">
        <f>VLOOKUP(D2751,'Parâmetro - Portes e Uco'!$A$13:$E$54,4,0)</f>
        <v>33.558459567611813</v>
      </c>
      <c r="G2751" s="200"/>
      <c r="H2751" s="201"/>
      <c r="I2751" s="196"/>
      <c r="J2751" s="202">
        <v>0</v>
      </c>
      <c r="K2751" s="202"/>
      <c r="L2751" s="203">
        <v>0.75</v>
      </c>
      <c r="M2751" s="204">
        <v>75</v>
      </c>
      <c r="N2751" s="199">
        <f>(('Parâmetro - Portes e Uco'!$P$5*'TABELA HONORÁRIOS MÉDICOS2026'!M2751)/100)*'TABELA HONORÁRIOS MÉDICOS2026'!L2751</f>
        <v>10.209878332413265</v>
      </c>
      <c r="O2751" s="201">
        <v>0</v>
      </c>
      <c r="P2751" s="201"/>
      <c r="Q2751" s="205">
        <f t="shared" ref="Q2751:Q2756" si="195">F2751+H2751+K2751+N2751+P2751</f>
        <v>43.768337900025074</v>
      </c>
    </row>
    <row r="2752" spans="1:17" x14ac:dyDescent="0.25">
      <c r="A2752" s="207" t="s">
        <v>4754</v>
      </c>
      <c r="B2752" s="196">
        <v>40101029</v>
      </c>
      <c r="C2752" s="197" t="s">
        <v>2195</v>
      </c>
      <c r="D2752" s="196" t="s">
        <v>3677</v>
      </c>
      <c r="E2752" s="198"/>
      <c r="F2752" s="199">
        <f>VLOOKUP(D2752,'Parâmetro - Portes e Uco'!$A$13:$E$54,4,0)</f>
        <v>33.558459567611813</v>
      </c>
      <c r="G2752" s="200"/>
      <c r="H2752" s="201"/>
      <c r="I2752" s="196"/>
      <c r="J2752" s="202">
        <v>0</v>
      </c>
      <c r="K2752" s="202"/>
      <c r="L2752" s="203">
        <v>1.84</v>
      </c>
      <c r="M2752" s="204">
        <v>75</v>
      </c>
      <c r="N2752" s="199">
        <f>(('Parâmetro - Portes e Uco'!$P$5*'TABELA HONORÁRIOS MÉDICOS2026'!M2752)/100)*'TABELA HONORÁRIOS MÉDICOS2026'!L2752</f>
        <v>25.04823484218721</v>
      </c>
      <c r="O2752" s="201">
        <v>0</v>
      </c>
      <c r="P2752" s="201"/>
      <c r="Q2752" s="205">
        <f t="shared" si="195"/>
        <v>58.606694409799019</v>
      </c>
    </row>
    <row r="2753" spans="1:17" ht="45" x14ac:dyDescent="0.25">
      <c r="A2753" s="207" t="s">
        <v>4754</v>
      </c>
      <c r="B2753" s="196">
        <v>40101037</v>
      </c>
      <c r="C2753" s="197" t="s">
        <v>2197</v>
      </c>
      <c r="D2753" s="196" t="s">
        <v>3669</v>
      </c>
      <c r="E2753" s="198"/>
      <c r="F2753" s="199">
        <f>VLOOKUP(D2753,'Parâmetro - Portes e Uco'!$A$13:$E$54,4,0)</f>
        <v>67.140086867061825</v>
      </c>
      <c r="G2753" s="200"/>
      <c r="H2753" s="201"/>
      <c r="I2753" s="196"/>
      <c r="J2753" s="202">
        <v>0</v>
      </c>
      <c r="K2753" s="202"/>
      <c r="L2753" s="203">
        <v>8.8699999999999992</v>
      </c>
      <c r="M2753" s="204">
        <v>75</v>
      </c>
      <c r="N2753" s="199">
        <f>(('Parâmetro - Portes e Uco'!$P$5*'TABELA HONORÁRIOS MÉDICOS2026'!M2753)/100)*'TABELA HONORÁRIOS MÉDICOS2026'!L2753</f>
        <v>120.74882774467419</v>
      </c>
      <c r="O2753" s="201">
        <v>0</v>
      </c>
      <c r="P2753" s="201"/>
      <c r="Q2753" s="205">
        <f t="shared" si="195"/>
        <v>187.88891461173603</v>
      </c>
    </row>
    <row r="2754" spans="1:17" ht="75" x14ac:dyDescent="0.25">
      <c r="A2754" s="207" t="s">
        <v>4754</v>
      </c>
      <c r="B2754" s="196">
        <v>40101045</v>
      </c>
      <c r="C2754" s="197" t="s">
        <v>2198</v>
      </c>
      <c r="D2754" s="196" t="s">
        <v>3669</v>
      </c>
      <c r="E2754" s="198"/>
      <c r="F2754" s="199">
        <f>VLOOKUP(D2754,'Parâmetro - Portes e Uco'!$A$13:$E$54,4,0)</f>
        <v>67.140086867061825</v>
      </c>
      <c r="G2754" s="200"/>
      <c r="H2754" s="201"/>
      <c r="I2754" s="196"/>
      <c r="J2754" s="202">
        <v>0</v>
      </c>
      <c r="K2754" s="202"/>
      <c r="L2754" s="203">
        <v>7.16</v>
      </c>
      <c r="M2754" s="204">
        <v>75</v>
      </c>
      <c r="N2754" s="199">
        <f>(('Parâmetro - Portes e Uco'!$P$5*'TABELA HONORÁRIOS MÉDICOS2026'!M2754)/100)*'TABELA HONORÁRIOS MÉDICOS2026'!L2754</f>
        <v>97.470305146771963</v>
      </c>
      <c r="O2754" s="201">
        <v>0</v>
      </c>
      <c r="P2754" s="201"/>
      <c r="Q2754" s="205">
        <f t="shared" si="195"/>
        <v>164.6103920138338</v>
      </c>
    </row>
    <row r="2755" spans="1:17" ht="30" x14ac:dyDescent="0.25">
      <c r="A2755" s="207" t="s">
        <v>4754</v>
      </c>
      <c r="B2755" s="196">
        <v>40101053</v>
      </c>
      <c r="C2755" s="197" t="s">
        <v>3989</v>
      </c>
      <c r="D2755" s="196" t="s">
        <v>3676</v>
      </c>
      <c r="E2755" s="198"/>
      <c r="F2755" s="199">
        <f>VLOOKUP(D2755,'Parâmetro - Portes e Uco'!$A$13:$E$54,4,0)</f>
        <v>16.785021716765456</v>
      </c>
      <c r="G2755" s="200"/>
      <c r="H2755" s="201"/>
      <c r="I2755" s="196"/>
      <c r="J2755" s="202">
        <v>0</v>
      </c>
      <c r="K2755" s="202"/>
      <c r="L2755" s="203">
        <v>1.84</v>
      </c>
      <c r="M2755" s="204">
        <v>75</v>
      </c>
      <c r="N2755" s="199">
        <f>(('Parâmetro - Portes e Uco'!$P$5*'TABELA HONORÁRIOS MÉDICOS2026'!M2755)/100)*'TABELA HONORÁRIOS MÉDICOS2026'!L2755</f>
        <v>25.04823484218721</v>
      </c>
      <c r="O2755" s="201" t="s">
        <v>3718</v>
      </c>
      <c r="P2755" s="201"/>
      <c r="Q2755" s="205">
        <f t="shared" si="195"/>
        <v>41.833256558952669</v>
      </c>
    </row>
    <row r="2756" spans="1:17" ht="120" x14ac:dyDescent="0.25">
      <c r="A2756" s="207" t="s">
        <v>4752</v>
      </c>
      <c r="B2756" s="196">
        <v>40101061</v>
      </c>
      <c r="C2756" s="197" t="s">
        <v>2196</v>
      </c>
      <c r="D2756" s="196" t="s">
        <v>3674</v>
      </c>
      <c r="E2756" s="198"/>
      <c r="F2756" s="199">
        <f>VLOOKUP(D2756,'Parâmetro - Portes e Uco'!$A$13:$E$54,4,0)</f>
        <v>182.87449126471788</v>
      </c>
      <c r="G2756" s="200"/>
      <c r="H2756" s="201"/>
      <c r="I2756" s="196"/>
      <c r="J2756" s="202">
        <v>0</v>
      </c>
      <c r="K2756" s="202"/>
      <c r="L2756" s="203">
        <v>11</v>
      </c>
      <c r="M2756" s="204">
        <v>75</v>
      </c>
      <c r="N2756" s="199">
        <f>(('Parâmetro - Portes e Uco'!$P$5*'TABELA HONORÁRIOS MÉDICOS2026'!M2756)/100)*'TABELA HONORÁRIOS MÉDICOS2026'!L2756</f>
        <v>149.74488220872786</v>
      </c>
      <c r="O2756" s="201">
        <v>0</v>
      </c>
      <c r="P2756" s="201"/>
      <c r="Q2756" s="205">
        <f t="shared" si="195"/>
        <v>332.61937347344576</v>
      </c>
    </row>
    <row r="2757" spans="1:17" x14ac:dyDescent="0.25">
      <c r="A2757" s="207" t="s">
        <v>4754</v>
      </c>
      <c r="B2757" s="224">
        <v>40102009</v>
      </c>
      <c r="C2757" s="316" t="s">
        <v>3898</v>
      </c>
      <c r="D2757" s="317"/>
      <c r="E2757" s="317"/>
      <c r="F2757" s="317"/>
      <c r="G2757" s="317"/>
      <c r="H2757" s="317"/>
      <c r="I2757" s="317"/>
      <c r="J2757" s="317"/>
      <c r="K2757" s="317"/>
      <c r="L2757" s="317"/>
      <c r="M2757" s="317"/>
      <c r="N2757" s="317"/>
      <c r="O2757" s="317"/>
      <c r="P2757" s="317"/>
      <c r="Q2757" s="318"/>
    </row>
    <row r="2758" spans="1:17" ht="45" x14ac:dyDescent="0.25">
      <c r="A2758" s="206"/>
      <c r="B2758" s="196">
        <v>40102025</v>
      </c>
      <c r="C2758" s="197" t="s">
        <v>2199</v>
      </c>
      <c r="D2758" s="196" t="s">
        <v>3671</v>
      </c>
      <c r="E2758" s="198"/>
      <c r="F2758" s="199">
        <f>VLOOKUP(D2758,'Parâmetro - Portes e Uco'!$A$13:$E$54,4,0)</f>
        <v>358.46273086632635</v>
      </c>
      <c r="G2758" s="200"/>
      <c r="H2758" s="201"/>
      <c r="I2758" s="196"/>
      <c r="J2758" s="202">
        <v>0</v>
      </c>
      <c r="K2758" s="202"/>
      <c r="L2758" s="203">
        <v>9.4860000000000007</v>
      </c>
      <c r="M2758" s="204">
        <v>50</v>
      </c>
      <c r="N2758" s="199">
        <f>(('Parâmetro - Portes e Uco'!$P$5*'TABELA HONORÁRIOS MÉDICOS2026'!M2758)/100)*'TABELA HONORÁRIOS MÉDICOS2026'!L2758</f>
        <v>86.089694098908652</v>
      </c>
      <c r="O2758" s="201">
        <v>0</v>
      </c>
      <c r="P2758" s="201"/>
      <c r="Q2758" s="205">
        <f t="shared" ref="Q2758:Q2766" si="196">F2758+H2758+K2758+N2758+P2758</f>
        <v>444.55242496523499</v>
      </c>
    </row>
    <row r="2759" spans="1:17" ht="60" x14ac:dyDescent="0.25">
      <c r="A2759" s="207" t="s">
        <v>4754</v>
      </c>
      <c r="B2759" s="196">
        <v>40102033</v>
      </c>
      <c r="C2759" s="197" t="s">
        <v>2200</v>
      </c>
      <c r="D2759" s="196" t="s">
        <v>3691</v>
      </c>
      <c r="E2759" s="198"/>
      <c r="F2759" s="199">
        <f>VLOOKUP(D2759,'Parâmetro - Portes e Uco'!$A$13:$E$54,4,0)</f>
        <v>331.90092631384664</v>
      </c>
      <c r="G2759" s="200"/>
      <c r="H2759" s="201"/>
      <c r="I2759" s="196"/>
      <c r="J2759" s="202">
        <v>0</v>
      </c>
      <c r="K2759" s="202"/>
      <c r="L2759" s="203">
        <v>9.4860000000000007</v>
      </c>
      <c r="M2759" s="204">
        <v>50</v>
      </c>
      <c r="N2759" s="199">
        <f>(('Parâmetro - Portes e Uco'!$P$5*'TABELA HONORÁRIOS MÉDICOS2026'!M2759)/100)*'TABELA HONORÁRIOS MÉDICOS2026'!L2759</f>
        <v>86.089694098908652</v>
      </c>
      <c r="O2759" s="201">
        <v>0</v>
      </c>
      <c r="P2759" s="201"/>
      <c r="Q2759" s="205">
        <f t="shared" si="196"/>
        <v>417.99062041275528</v>
      </c>
    </row>
    <row r="2760" spans="1:17" ht="75" x14ac:dyDescent="0.25">
      <c r="A2760" s="207" t="s">
        <v>4754</v>
      </c>
      <c r="B2760" s="196">
        <v>40102041</v>
      </c>
      <c r="C2760" s="197" t="s">
        <v>2201</v>
      </c>
      <c r="D2760" s="196" t="s">
        <v>3672</v>
      </c>
      <c r="E2760" s="198"/>
      <c r="F2760" s="199">
        <f>VLOOKUP(D2760,'Parâmetro - Portes e Uco'!$A$13:$E$54,4,0)</f>
        <v>308.31617530257381</v>
      </c>
      <c r="G2760" s="200"/>
      <c r="H2760" s="201"/>
      <c r="I2760" s="196"/>
      <c r="J2760" s="202">
        <v>0</v>
      </c>
      <c r="K2760" s="202"/>
      <c r="L2760" s="203">
        <v>9.4860000000000007</v>
      </c>
      <c r="M2760" s="204">
        <v>50</v>
      </c>
      <c r="N2760" s="199">
        <f>(('Parâmetro - Portes e Uco'!$P$5*'TABELA HONORÁRIOS MÉDICOS2026'!M2760)/100)*'TABELA HONORÁRIOS MÉDICOS2026'!L2760</f>
        <v>86.089694098908652</v>
      </c>
      <c r="O2760" s="201">
        <v>0</v>
      </c>
      <c r="P2760" s="201"/>
      <c r="Q2760" s="205">
        <f t="shared" si="196"/>
        <v>394.40586940148245</v>
      </c>
    </row>
    <row r="2761" spans="1:17" ht="45" x14ac:dyDescent="0.25">
      <c r="A2761" s="207" t="s">
        <v>4754</v>
      </c>
      <c r="B2761" s="196">
        <v>40102050</v>
      </c>
      <c r="C2761" s="197" t="s">
        <v>2202</v>
      </c>
      <c r="D2761" s="196" t="s">
        <v>3671</v>
      </c>
      <c r="E2761" s="198"/>
      <c r="F2761" s="199">
        <f>VLOOKUP(D2761,'Parâmetro - Portes e Uco'!$A$13:$E$54,4,0)</f>
        <v>358.46273086632635</v>
      </c>
      <c r="G2761" s="200"/>
      <c r="H2761" s="201"/>
      <c r="I2761" s="196"/>
      <c r="J2761" s="202">
        <v>0</v>
      </c>
      <c r="K2761" s="202"/>
      <c r="L2761" s="203">
        <v>10.638</v>
      </c>
      <c r="M2761" s="204">
        <v>50</v>
      </c>
      <c r="N2761" s="199">
        <f>(('Parâmetro - Portes e Uco'!$P$5*'TABELA HONORÁRIOS MÉDICOS2026'!M2761)/100)*'TABELA HONORÁRIOS MÉDICOS2026'!L2761</f>
        <v>96.544609511299825</v>
      </c>
      <c r="O2761" s="201">
        <v>0</v>
      </c>
      <c r="P2761" s="201"/>
      <c r="Q2761" s="205">
        <f t="shared" si="196"/>
        <v>455.00734037762618</v>
      </c>
    </row>
    <row r="2762" spans="1:17" ht="45" x14ac:dyDescent="0.25">
      <c r="A2762" s="207" t="s">
        <v>4754</v>
      </c>
      <c r="B2762" s="196">
        <v>40102068</v>
      </c>
      <c r="C2762" s="197" t="s">
        <v>2203</v>
      </c>
      <c r="D2762" s="196" t="s">
        <v>3671</v>
      </c>
      <c r="E2762" s="198"/>
      <c r="F2762" s="199">
        <f>VLOOKUP(D2762,'Parâmetro - Portes e Uco'!$A$13:$E$54,4,0)</f>
        <v>358.46273086632635</v>
      </c>
      <c r="G2762" s="200"/>
      <c r="H2762" s="201"/>
      <c r="I2762" s="196"/>
      <c r="J2762" s="202">
        <v>0</v>
      </c>
      <c r="K2762" s="202"/>
      <c r="L2762" s="203">
        <v>9.4860000000000007</v>
      </c>
      <c r="M2762" s="204">
        <v>50</v>
      </c>
      <c r="N2762" s="199">
        <f>(('Parâmetro - Portes e Uco'!$P$5*'TABELA HONORÁRIOS MÉDICOS2026'!M2762)/100)*'TABELA HONORÁRIOS MÉDICOS2026'!L2762</f>
        <v>86.089694098908652</v>
      </c>
      <c r="O2762" s="201">
        <v>0</v>
      </c>
      <c r="P2762" s="201"/>
      <c r="Q2762" s="205">
        <f t="shared" si="196"/>
        <v>444.55242496523499</v>
      </c>
    </row>
    <row r="2763" spans="1:17" ht="60" x14ac:dyDescent="0.25">
      <c r="A2763" s="207" t="s">
        <v>4754</v>
      </c>
      <c r="B2763" s="196">
        <v>40102076</v>
      </c>
      <c r="C2763" s="197" t="s">
        <v>2204</v>
      </c>
      <c r="D2763" s="196" t="s">
        <v>3671</v>
      </c>
      <c r="E2763" s="198"/>
      <c r="F2763" s="199">
        <f>VLOOKUP(D2763,'Parâmetro - Portes e Uco'!$A$13:$E$54,4,0)</f>
        <v>358.46273086632635</v>
      </c>
      <c r="G2763" s="200"/>
      <c r="H2763" s="201"/>
      <c r="I2763" s="196"/>
      <c r="J2763" s="202">
        <v>0</v>
      </c>
      <c r="K2763" s="202"/>
      <c r="L2763" s="203">
        <v>9.4860000000000007</v>
      </c>
      <c r="M2763" s="204">
        <v>50</v>
      </c>
      <c r="N2763" s="199">
        <f>(('Parâmetro - Portes e Uco'!$P$5*'TABELA HONORÁRIOS MÉDICOS2026'!M2763)/100)*'TABELA HONORÁRIOS MÉDICOS2026'!L2763</f>
        <v>86.089694098908652</v>
      </c>
      <c r="O2763" s="201">
        <v>0</v>
      </c>
      <c r="P2763" s="201"/>
      <c r="Q2763" s="205">
        <f t="shared" si="196"/>
        <v>444.55242496523499</v>
      </c>
    </row>
    <row r="2764" spans="1:17" ht="45" x14ac:dyDescent="0.25">
      <c r="A2764" s="207" t="s">
        <v>4754</v>
      </c>
      <c r="B2764" s="196">
        <v>40102084</v>
      </c>
      <c r="C2764" s="197" t="s">
        <v>2207</v>
      </c>
      <c r="D2764" s="196" t="s">
        <v>3671</v>
      </c>
      <c r="E2764" s="198"/>
      <c r="F2764" s="199">
        <f>VLOOKUP(D2764,'Parâmetro - Portes e Uco'!$A$13:$E$54,4,0)</f>
        <v>358.46273086632635</v>
      </c>
      <c r="G2764" s="200"/>
      <c r="H2764" s="201"/>
      <c r="I2764" s="196"/>
      <c r="J2764" s="202">
        <v>0</v>
      </c>
      <c r="K2764" s="202"/>
      <c r="L2764" s="203">
        <v>9.48</v>
      </c>
      <c r="M2764" s="204">
        <v>50</v>
      </c>
      <c r="N2764" s="199">
        <f>(('Parâmetro - Portes e Uco'!$P$5*'TABELA HONORÁRIOS MÉDICOS2026'!M2764)/100)*'TABELA HONORÁRIOS MÉDICOS2026'!L2764</f>
        <v>86.035241414469112</v>
      </c>
      <c r="O2764" s="201">
        <v>0</v>
      </c>
      <c r="P2764" s="201"/>
      <c r="Q2764" s="205">
        <f t="shared" si="196"/>
        <v>444.49797228079547</v>
      </c>
    </row>
    <row r="2765" spans="1:17" ht="45" x14ac:dyDescent="0.25">
      <c r="A2765" s="207" t="s">
        <v>4754</v>
      </c>
      <c r="B2765" s="196">
        <v>40102092</v>
      </c>
      <c r="C2765" s="197" t="s">
        <v>2205</v>
      </c>
      <c r="D2765" s="196" t="s">
        <v>3671</v>
      </c>
      <c r="E2765" s="198"/>
      <c r="F2765" s="199">
        <f>VLOOKUP(D2765,'Parâmetro - Portes e Uco'!$A$13:$E$54,4,0)</f>
        <v>358.46273086632635</v>
      </c>
      <c r="G2765" s="200"/>
      <c r="H2765" s="201"/>
      <c r="I2765" s="196"/>
      <c r="J2765" s="202">
        <v>0</v>
      </c>
      <c r="K2765" s="202"/>
      <c r="L2765" s="203">
        <v>9.66</v>
      </c>
      <c r="M2765" s="204">
        <v>50</v>
      </c>
      <c r="N2765" s="199">
        <f>(('Parâmetro - Portes e Uco'!$P$5*'TABELA HONORÁRIOS MÉDICOS2026'!M2765)/100)*'TABELA HONORÁRIOS MÉDICOS2026'!L2765</f>
        <v>87.668821947655232</v>
      </c>
      <c r="O2765" s="201">
        <v>0</v>
      </c>
      <c r="P2765" s="201"/>
      <c r="Q2765" s="205">
        <f t="shared" si="196"/>
        <v>446.13155281398156</v>
      </c>
    </row>
    <row r="2766" spans="1:17" ht="45" x14ac:dyDescent="0.25">
      <c r="A2766" s="207" t="s">
        <v>4754</v>
      </c>
      <c r="B2766" s="196">
        <v>40102106</v>
      </c>
      <c r="C2766" s="197" t="s">
        <v>2206</v>
      </c>
      <c r="D2766" s="196" t="s">
        <v>3671</v>
      </c>
      <c r="E2766" s="198"/>
      <c r="F2766" s="199">
        <f>VLOOKUP(D2766,'Parâmetro - Portes e Uco'!$A$13:$E$54,4,0)</f>
        <v>358.46273086632635</v>
      </c>
      <c r="G2766" s="200"/>
      <c r="H2766" s="201"/>
      <c r="I2766" s="196"/>
      <c r="J2766" s="202">
        <v>0</v>
      </c>
      <c r="K2766" s="202"/>
      <c r="L2766" s="203">
        <v>10.62</v>
      </c>
      <c r="M2766" s="204">
        <v>50</v>
      </c>
      <c r="N2766" s="199">
        <f>(('Parâmetro - Portes e Uco'!$P$5*'TABELA HONORÁRIOS MÉDICOS2026'!M2766)/100)*'TABELA HONORÁRIOS MÉDICOS2026'!L2766</f>
        <v>96.381251457981207</v>
      </c>
      <c r="O2766" s="201">
        <v>0</v>
      </c>
      <c r="P2766" s="201"/>
      <c r="Q2766" s="205">
        <f t="shared" si="196"/>
        <v>454.84398232430755</v>
      </c>
    </row>
    <row r="2767" spans="1:17" x14ac:dyDescent="0.25">
      <c r="A2767" s="207" t="s">
        <v>4754</v>
      </c>
      <c r="B2767" s="224">
        <v>40103005</v>
      </c>
      <c r="C2767" s="316" t="s">
        <v>3899</v>
      </c>
      <c r="D2767" s="317"/>
      <c r="E2767" s="317"/>
      <c r="F2767" s="317"/>
      <c r="G2767" s="317"/>
      <c r="H2767" s="317"/>
      <c r="I2767" s="317"/>
      <c r="J2767" s="317"/>
      <c r="K2767" s="317"/>
      <c r="L2767" s="317"/>
      <c r="M2767" s="317"/>
      <c r="N2767" s="317"/>
      <c r="O2767" s="317"/>
      <c r="P2767" s="317"/>
      <c r="Q2767" s="318"/>
    </row>
    <row r="2768" spans="1:17" ht="30" x14ac:dyDescent="0.25">
      <c r="A2768" s="206"/>
      <c r="B2768" s="196">
        <v>40103013</v>
      </c>
      <c r="C2768" s="197" t="s">
        <v>2208</v>
      </c>
      <c r="D2768" s="196" t="s">
        <v>3669</v>
      </c>
      <c r="E2768" s="198"/>
      <c r="F2768" s="199">
        <f>VLOOKUP(D2768,'Parâmetro - Portes e Uco'!$A$13:$E$54,4,0)</f>
        <v>67.140086867061825</v>
      </c>
      <c r="G2768" s="200"/>
      <c r="H2768" s="201"/>
      <c r="I2768" s="196"/>
      <c r="J2768" s="202">
        <v>0</v>
      </c>
      <c r="K2768" s="202"/>
      <c r="L2768" s="203">
        <v>3.0870000000000002</v>
      </c>
      <c r="M2768" s="204">
        <v>75</v>
      </c>
      <c r="N2768" s="199">
        <f>(('Parâmetro - Portes e Uco'!$P$5*'TABELA HONORÁRIOS MÉDICOS2026'!M2768)/100)*'TABELA HONORÁRIOS MÉDICOS2026'!L2768</f>
        <v>42.023859216212998</v>
      </c>
      <c r="O2768" s="201">
        <v>0</v>
      </c>
      <c r="P2768" s="201"/>
      <c r="Q2768" s="205">
        <f t="shared" ref="Q2768:Q2799" si="197">F2768+H2768+K2768+N2768+P2768</f>
        <v>109.16394608327482</v>
      </c>
    </row>
    <row r="2769" spans="1:17" ht="45" x14ac:dyDescent="0.25">
      <c r="A2769" s="207" t="s">
        <v>4754</v>
      </c>
      <c r="B2769" s="196">
        <v>40103056</v>
      </c>
      <c r="C2769" s="197" t="s">
        <v>2250</v>
      </c>
      <c r="D2769" s="196" t="s">
        <v>3670</v>
      </c>
      <c r="E2769" s="198"/>
      <c r="F2769" s="199">
        <f>VLOOKUP(D2769,'Parâmetro - Portes e Uco'!$A$13:$E$54,4,0)</f>
        <v>209.47104741495494</v>
      </c>
      <c r="G2769" s="200"/>
      <c r="H2769" s="201"/>
      <c r="I2769" s="196"/>
      <c r="J2769" s="202">
        <v>0</v>
      </c>
      <c r="K2769" s="202"/>
      <c r="L2769" s="203">
        <v>3.9</v>
      </c>
      <c r="M2769" s="204">
        <v>75</v>
      </c>
      <c r="N2769" s="199">
        <f>(('Parâmetro - Portes e Uco'!$P$5*'TABELA HONORÁRIOS MÉDICOS2026'!M2769)/100)*'TABELA HONORÁRIOS MÉDICOS2026'!L2769</f>
        <v>53.091367328548969</v>
      </c>
      <c r="O2769" s="201">
        <v>0</v>
      </c>
      <c r="P2769" s="201"/>
      <c r="Q2769" s="205">
        <f t="shared" si="197"/>
        <v>262.56241474350389</v>
      </c>
    </row>
    <row r="2770" spans="1:17" ht="30" x14ac:dyDescent="0.25">
      <c r="A2770" s="207" t="s">
        <v>4754</v>
      </c>
      <c r="B2770" s="196">
        <v>40103064</v>
      </c>
      <c r="C2770" s="197" t="s">
        <v>2209</v>
      </c>
      <c r="D2770" s="196" t="s">
        <v>3680</v>
      </c>
      <c r="E2770" s="198"/>
      <c r="F2770" s="199">
        <f>VLOOKUP(D2770,'Parâmetro - Portes e Uco'!$A$13:$E$54,4,0)</f>
        <v>272.91588105382613</v>
      </c>
      <c r="G2770" s="200"/>
      <c r="H2770" s="201"/>
      <c r="I2770" s="196"/>
      <c r="J2770" s="202">
        <v>0</v>
      </c>
      <c r="K2770" s="202"/>
      <c r="L2770" s="203">
        <v>4.5209999999999999</v>
      </c>
      <c r="M2770" s="204">
        <v>75</v>
      </c>
      <c r="N2770" s="199">
        <f>(('Parâmetro - Portes e Uco'!$P$5*'TABELA HONORÁRIOS MÉDICOS2026'!M2770)/100)*'TABELA HONORÁRIOS MÉDICOS2026'!L2770</f>
        <v>61.545146587787151</v>
      </c>
      <c r="O2770" s="201">
        <v>0</v>
      </c>
      <c r="P2770" s="201"/>
      <c r="Q2770" s="205">
        <f t="shared" si="197"/>
        <v>334.46102764161327</v>
      </c>
    </row>
    <row r="2771" spans="1:17" ht="45" x14ac:dyDescent="0.25">
      <c r="A2771" s="207" t="s">
        <v>4754</v>
      </c>
      <c r="B2771" s="196">
        <v>40103072</v>
      </c>
      <c r="C2771" s="197" t="s">
        <v>2210</v>
      </c>
      <c r="D2771" s="196" t="s">
        <v>3669</v>
      </c>
      <c r="E2771" s="198"/>
      <c r="F2771" s="199">
        <f>VLOOKUP(D2771,'Parâmetro - Portes e Uco'!$A$13:$E$54,4,0)</f>
        <v>67.140086867061825</v>
      </c>
      <c r="G2771" s="200"/>
      <c r="H2771" s="201"/>
      <c r="I2771" s="196"/>
      <c r="J2771" s="202">
        <v>0</v>
      </c>
      <c r="K2771" s="202"/>
      <c r="L2771" s="203">
        <v>0.78</v>
      </c>
      <c r="M2771" s="204">
        <v>75</v>
      </c>
      <c r="N2771" s="199">
        <f>(('Parâmetro - Portes e Uco'!$P$5*'TABELA HONORÁRIOS MÉDICOS2026'!M2771)/100)*'TABELA HONORÁRIOS MÉDICOS2026'!L2771</f>
        <v>10.618273465709795</v>
      </c>
      <c r="O2771" s="201">
        <v>0</v>
      </c>
      <c r="P2771" s="201"/>
      <c r="Q2771" s="205">
        <f t="shared" si="197"/>
        <v>77.758360332771616</v>
      </c>
    </row>
    <row r="2772" spans="1:17" ht="60" x14ac:dyDescent="0.25">
      <c r="A2772" s="207" t="s">
        <v>4754</v>
      </c>
      <c r="B2772" s="196">
        <v>40103080</v>
      </c>
      <c r="C2772" s="197" t="s">
        <v>2211</v>
      </c>
      <c r="D2772" s="196" t="s">
        <v>3678</v>
      </c>
      <c r="E2772" s="198"/>
      <c r="F2772" s="199">
        <f>VLOOKUP(D2772,'Parâmetro - Portes e Uco'!$A$13:$E$54,4,0)</f>
        <v>104.74131564043701</v>
      </c>
      <c r="G2772" s="200"/>
      <c r="H2772" s="201"/>
      <c r="I2772" s="196"/>
      <c r="J2772" s="202">
        <v>0</v>
      </c>
      <c r="K2772" s="202"/>
      <c r="L2772" s="203">
        <v>1.7549999999999999</v>
      </c>
      <c r="M2772" s="204">
        <v>75</v>
      </c>
      <c r="N2772" s="199">
        <f>(('Parâmetro - Portes e Uco'!$P$5*'TABELA HONORÁRIOS MÉDICOS2026'!M2772)/100)*'TABELA HONORÁRIOS MÉDICOS2026'!L2772</f>
        <v>23.891115297847037</v>
      </c>
      <c r="O2772" s="201">
        <v>0</v>
      </c>
      <c r="P2772" s="201"/>
      <c r="Q2772" s="205">
        <f t="shared" si="197"/>
        <v>128.63243093828405</v>
      </c>
    </row>
    <row r="2773" spans="1:17" ht="45" x14ac:dyDescent="0.25">
      <c r="A2773" s="207" t="s">
        <v>4754</v>
      </c>
      <c r="B2773" s="196">
        <v>40103099</v>
      </c>
      <c r="C2773" s="197" t="s">
        <v>2212</v>
      </c>
      <c r="D2773" s="196" t="s">
        <v>3677</v>
      </c>
      <c r="E2773" s="198"/>
      <c r="F2773" s="199">
        <f>VLOOKUP(D2773,'Parâmetro - Portes e Uco'!$A$13:$E$54,4,0)</f>
        <v>33.558459567611813</v>
      </c>
      <c r="G2773" s="200"/>
      <c r="H2773" s="201"/>
      <c r="I2773" s="196"/>
      <c r="J2773" s="202">
        <v>0</v>
      </c>
      <c r="K2773" s="202"/>
      <c r="L2773" s="203">
        <v>0.91</v>
      </c>
      <c r="M2773" s="204">
        <v>75</v>
      </c>
      <c r="N2773" s="199">
        <f>(('Parâmetro - Portes e Uco'!$P$5*'TABELA HONORÁRIOS MÉDICOS2026'!M2773)/100)*'TABELA HONORÁRIOS MÉDICOS2026'!L2773</f>
        <v>12.38798570999476</v>
      </c>
      <c r="O2773" s="201">
        <v>0</v>
      </c>
      <c r="P2773" s="201"/>
      <c r="Q2773" s="205">
        <f t="shared" si="197"/>
        <v>45.946445277606571</v>
      </c>
    </row>
    <row r="2774" spans="1:17" ht="45" x14ac:dyDescent="0.25">
      <c r="A2774" s="207" t="s">
        <v>4754</v>
      </c>
      <c r="B2774" s="196">
        <v>40103102</v>
      </c>
      <c r="C2774" s="197" t="s">
        <v>2213</v>
      </c>
      <c r="D2774" s="196" t="s">
        <v>3677</v>
      </c>
      <c r="E2774" s="198"/>
      <c r="F2774" s="199">
        <f>VLOOKUP(D2774,'Parâmetro - Portes e Uco'!$A$13:$E$54,4,0)</f>
        <v>33.558459567611813</v>
      </c>
      <c r="G2774" s="200"/>
      <c r="H2774" s="201"/>
      <c r="I2774" s="196"/>
      <c r="J2774" s="202">
        <v>0</v>
      </c>
      <c r="K2774" s="202"/>
      <c r="L2774" s="203">
        <v>0.91</v>
      </c>
      <c r="M2774" s="204">
        <v>75</v>
      </c>
      <c r="N2774" s="199">
        <f>(('Parâmetro - Portes e Uco'!$P$5*'TABELA HONORÁRIOS MÉDICOS2026'!M2774)/100)*'TABELA HONORÁRIOS MÉDICOS2026'!L2774</f>
        <v>12.38798570999476</v>
      </c>
      <c r="O2774" s="201">
        <v>0</v>
      </c>
      <c r="P2774" s="201"/>
      <c r="Q2774" s="205">
        <f t="shared" si="197"/>
        <v>45.946445277606571</v>
      </c>
    </row>
    <row r="2775" spans="1:17" ht="45" x14ac:dyDescent="0.25">
      <c r="A2775" s="207" t="s">
        <v>4754</v>
      </c>
      <c r="B2775" s="196">
        <v>40103110</v>
      </c>
      <c r="C2775" s="197" t="s">
        <v>2214</v>
      </c>
      <c r="D2775" s="196" t="s">
        <v>3669</v>
      </c>
      <c r="E2775" s="198"/>
      <c r="F2775" s="199">
        <f>VLOOKUP(D2775,'Parâmetro - Portes e Uco'!$A$13:$E$54,4,0)</f>
        <v>67.140086867061825</v>
      </c>
      <c r="G2775" s="200"/>
      <c r="H2775" s="201"/>
      <c r="I2775" s="196"/>
      <c r="J2775" s="202">
        <v>0</v>
      </c>
      <c r="K2775" s="202"/>
      <c r="L2775" s="203">
        <v>0.91</v>
      </c>
      <c r="M2775" s="204">
        <v>75</v>
      </c>
      <c r="N2775" s="199">
        <f>(('Parâmetro - Portes e Uco'!$P$5*'TABELA HONORÁRIOS MÉDICOS2026'!M2775)/100)*'TABELA HONORÁRIOS MÉDICOS2026'!L2775</f>
        <v>12.38798570999476</v>
      </c>
      <c r="O2775" s="201">
        <v>0</v>
      </c>
      <c r="P2775" s="201"/>
      <c r="Q2775" s="205">
        <f t="shared" si="197"/>
        <v>79.528072577056591</v>
      </c>
    </row>
    <row r="2776" spans="1:17" ht="45" x14ac:dyDescent="0.25">
      <c r="A2776" s="207" t="s">
        <v>4754</v>
      </c>
      <c r="B2776" s="196">
        <v>40103137</v>
      </c>
      <c r="C2776" s="197" t="s">
        <v>2215</v>
      </c>
      <c r="D2776" s="196" t="s">
        <v>3669</v>
      </c>
      <c r="E2776" s="198"/>
      <c r="F2776" s="199">
        <f>VLOOKUP(D2776,'Parâmetro - Portes e Uco'!$A$13:$E$54,4,0)</f>
        <v>67.140086867061825</v>
      </c>
      <c r="G2776" s="200"/>
      <c r="H2776" s="201"/>
      <c r="I2776" s="196"/>
      <c r="J2776" s="202">
        <v>0</v>
      </c>
      <c r="K2776" s="202"/>
      <c r="L2776" s="203">
        <v>2.77</v>
      </c>
      <c r="M2776" s="204">
        <v>50</v>
      </c>
      <c r="N2776" s="199">
        <f>(('Parâmetro - Portes e Uco'!$P$5*'TABELA HONORÁRIOS MÉDICOS2026'!M2776)/100)*'TABELA HONORÁRIOS MÉDICOS2026'!L2776</f>
        <v>25.138989316253102</v>
      </c>
      <c r="O2776" s="201">
        <v>0</v>
      </c>
      <c r="P2776" s="201"/>
      <c r="Q2776" s="205">
        <f t="shared" si="197"/>
        <v>92.279076183314928</v>
      </c>
    </row>
    <row r="2777" spans="1:17" ht="30" x14ac:dyDescent="0.25">
      <c r="A2777" s="207" t="s">
        <v>4754</v>
      </c>
      <c r="B2777" s="196">
        <v>40103161</v>
      </c>
      <c r="C2777" s="197" t="s">
        <v>2216</v>
      </c>
      <c r="D2777" s="196" t="s">
        <v>3675</v>
      </c>
      <c r="E2777" s="198"/>
      <c r="F2777" s="199">
        <f>VLOOKUP(D2777,'Parâmetro - Portes e Uco'!$A$13:$E$54,4,0)</f>
        <v>50.355065150296362</v>
      </c>
      <c r="G2777" s="200"/>
      <c r="H2777" s="201"/>
      <c r="I2777" s="196"/>
      <c r="J2777" s="202">
        <v>0</v>
      </c>
      <c r="K2777" s="202"/>
      <c r="L2777" s="203">
        <v>0.158</v>
      </c>
      <c r="M2777" s="204">
        <v>75</v>
      </c>
      <c r="N2777" s="199">
        <f>(('Parâmetro - Portes e Uco'!$P$5*'TABELA HONORÁRIOS MÉDICOS2026'!M2777)/100)*'TABELA HONORÁRIOS MÉDICOS2026'!L2777</f>
        <v>2.1508810353617278</v>
      </c>
      <c r="O2777" s="201">
        <v>0</v>
      </c>
      <c r="P2777" s="201"/>
      <c r="Q2777" s="205">
        <f t="shared" si="197"/>
        <v>52.50594618565809</v>
      </c>
    </row>
    <row r="2778" spans="1:17" x14ac:dyDescent="0.25">
      <c r="A2778" s="207" t="s">
        <v>4754</v>
      </c>
      <c r="B2778" s="196">
        <v>40103170</v>
      </c>
      <c r="C2778" s="197" t="s">
        <v>2217</v>
      </c>
      <c r="D2778" s="196" t="s">
        <v>3669</v>
      </c>
      <c r="E2778" s="198"/>
      <c r="F2778" s="199">
        <f>VLOOKUP(D2778,'Parâmetro - Portes e Uco'!$A$13:$E$54,4,0)</f>
        <v>67.140086867061825</v>
      </c>
      <c r="G2778" s="200"/>
      <c r="H2778" s="201"/>
      <c r="I2778" s="196"/>
      <c r="J2778" s="202">
        <v>0</v>
      </c>
      <c r="K2778" s="202"/>
      <c r="L2778" s="203">
        <v>4</v>
      </c>
      <c r="M2778" s="204">
        <v>75</v>
      </c>
      <c r="N2778" s="199">
        <f>(('Parâmetro - Portes e Uco'!$P$5*'TABELA HONORÁRIOS MÉDICOS2026'!M2778)/100)*'TABELA HONORÁRIOS MÉDICOS2026'!L2778</f>
        <v>54.452684439537407</v>
      </c>
      <c r="O2778" s="201">
        <v>0</v>
      </c>
      <c r="P2778" s="201"/>
      <c r="Q2778" s="205">
        <f t="shared" si="197"/>
        <v>121.59277130659923</v>
      </c>
    </row>
    <row r="2779" spans="1:17" ht="60" x14ac:dyDescent="0.25">
      <c r="A2779" s="207" t="s">
        <v>4754</v>
      </c>
      <c r="B2779" s="196">
        <v>40103188</v>
      </c>
      <c r="C2779" s="197" t="s">
        <v>2218</v>
      </c>
      <c r="D2779" s="196" t="s">
        <v>3674</v>
      </c>
      <c r="E2779" s="198"/>
      <c r="F2779" s="199">
        <f>VLOOKUP(D2779,'Parâmetro - Portes e Uco'!$A$13:$E$54,4,0)</f>
        <v>182.87449126471788</v>
      </c>
      <c r="G2779" s="200"/>
      <c r="H2779" s="201"/>
      <c r="I2779" s="196"/>
      <c r="J2779" s="202">
        <v>0</v>
      </c>
      <c r="K2779" s="202"/>
      <c r="L2779" s="203">
        <v>1.0429999999999999</v>
      </c>
      <c r="M2779" s="204">
        <v>75</v>
      </c>
      <c r="N2779" s="199">
        <f>(('Parâmetro - Portes e Uco'!$P$5*'TABELA HONORÁRIOS MÉDICOS2026'!M2779)/100)*'TABELA HONORÁRIOS MÉDICOS2026'!L2779</f>
        <v>14.198537467609379</v>
      </c>
      <c r="O2779" s="201">
        <v>0</v>
      </c>
      <c r="P2779" s="201"/>
      <c r="Q2779" s="205">
        <f t="shared" si="197"/>
        <v>197.07302873232726</v>
      </c>
    </row>
    <row r="2780" spans="1:17" ht="30" x14ac:dyDescent="0.25">
      <c r="A2780" s="207" t="s">
        <v>4754</v>
      </c>
      <c r="B2780" s="196">
        <v>40103196</v>
      </c>
      <c r="C2780" s="197" t="s">
        <v>2219</v>
      </c>
      <c r="D2780" s="196" t="s">
        <v>3667</v>
      </c>
      <c r="E2780" s="198"/>
      <c r="F2780" s="199">
        <f>VLOOKUP(D2780,'Parâmetro - Portes e Uco'!$A$13:$E$54,4,0)</f>
        <v>88.500735621868941</v>
      </c>
      <c r="G2780" s="200"/>
      <c r="H2780" s="201"/>
      <c r="I2780" s="196"/>
      <c r="J2780" s="202">
        <v>0</v>
      </c>
      <c r="K2780" s="202"/>
      <c r="L2780" s="203">
        <v>10</v>
      </c>
      <c r="M2780" s="204">
        <v>75</v>
      </c>
      <c r="N2780" s="199">
        <f>(('Parâmetro - Portes e Uco'!$P$5*'TABELA HONORÁRIOS MÉDICOS2026'!M2780)/100)*'TABELA HONORÁRIOS MÉDICOS2026'!L2780</f>
        <v>136.13171109884351</v>
      </c>
      <c r="O2780" s="201">
        <v>0</v>
      </c>
      <c r="P2780" s="201"/>
      <c r="Q2780" s="205">
        <f t="shared" si="197"/>
        <v>224.63244672071244</v>
      </c>
    </row>
    <row r="2781" spans="1:17" ht="75" x14ac:dyDescent="0.25">
      <c r="A2781" s="207" t="s">
        <v>4754</v>
      </c>
      <c r="B2781" s="196">
        <v>40103200</v>
      </c>
      <c r="C2781" s="197" t="s">
        <v>2223</v>
      </c>
      <c r="D2781" s="196" t="s">
        <v>3674</v>
      </c>
      <c r="E2781" s="198"/>
      <c r="F2781" s="199">
        <f>VLOOKUP(D2781,'Parâmetro - Portes e Uco'!$A$13:$E$54,4,0)</f>
        <v>182.87449126471788</v>
      </c>
      <c r="G2781" s="200"/>
      <c r="H2781" s="201"/>
      <c r="I2781" s="196"/>
      <c r="J2781" s="202">
        <v>0</v>
      </c>
      <c r="K2781" s="202"/>
      <c r="L2781" s="203">
        <v>9.3919999999999995</v>
      </c>
      <c r="M2781" s="204">
        <v>75</v>
      </c>
      <c r="N2781" s="199">
        <f>(('Parâmetro - Portes e Uco'!$P$5*'TABELA HONORÁRIOS MÉDICOS2026'!M2781)/100)*'TABELA HONORÁRIOS MÉDICOS2026'!L2781</f>
        <v>127.85490306403382</v>
      </c>
      <c r="O2781" s="201">
        <v>0</v>
      </c>
      <c r="P2781" s="201"/>
      <c r="Q2781" s="205">
        <f t="shared" si="197"/>
        <v>310.72939432875171</v>
      </c>
    </row>
    <row r="2782" spans="1:17" ht="45" x14ac:dyDescent="0.25">
      <c r="A2782" s="207" t="s">
        <v>4754</v>
      </c>
      <c r="B2782" s="196">
        <v>40103234</v>
      </c>
      <c r="C2782" s="197" t="s">
        <v>2222</v>
      </c>
      <c r="D2782" s="196" t="s">
        <v>3667</v>
      </c>
      <c r="E2782" s="198"/>
      <c r="F2782" s="199">
        <f>VLOOKUP(D2782,'Parâmetro - Portes e Uco'!$A$13:$E$54,4,0)</f>
        <v>88.500735621868941</v>
      </c>
      <c r="G2782" s="200"/>
      <c r="H2782" s="201"/>
      <c r="I2782" s="196"/>
      <c r="J2782" s="202">
        <v>0</v>
      </c>
      <c r="K2782" s="202"/>
      <c r="L2782" s="203">
        <v>4</v>
      </c>
      <c r="M2782" s="204">
        <v>75</v>
      </c>
      <c r="N2782" s="199">
        <f>(('Parâmetro - Portes e Uco'!$P$5*'TABELA HONORÁRIOS MÉDICOS2026'!M2782)/100)*'TABELA HONORÁRIOS MÉDICOS2026'!L2782</f>
        <v>54.452684439537407</v>
      </c>
      <c r="O2782" s="201">
        <v>0</v>
      </c>
      <c r="P2782" s="201"/>
      <c r="Q2782" s="205">
        <f t="shared" si="197"/>
        <v>142.95342006140635</v>
      </c>
    </row>
    <row r="2783" spans="1:17" ht="30" x14ac:dyDescent="0.25">
      <c r="A2783" s="207" t="s">
        <v>4754</v>
      </c>
      <c r="B2783" s="196">
        <v>40103242</v>
      </c>
      <c r="C2783" s="197" t="s">
        <v>2230</v>
      </c>
      <c r="D2783" s="196" t="s">
        <v>3667</v>
      </c>
      <c r="E2783" s="198"/>
      <c r="F2783" s="199">
        <f>VLOOKUP(D2783,'Parâmetro - Portes e Uco'!$A$13:$E$54,4,0)</f>
        <v>88.500735621868941</v>
      </c>
      <c r="G2783" s="200"/>
      <c r="H2783" s="201"/>
      <c r="I2783" s="196"/>
      <c r="J2783" s="202">
        <v>0</v>
      </c>
      <c r="K2783" s="202"/>
      <c r="L2783" s="203">
        <v>5.66</v>
      </c>
      <c r="M2783" s="204">
        <v>50</v>
      </c>
      <c r="N2783" s="199">
        <f>(('Parâmetro - Portes e Uco'!$P$5*'TABELA HONORÁRIOS MÉDICOS2026'!M2783)/100)*'TABELA HONORÁRIOS MÉDICOS2026'!L2783</f>
        <v>51.367032321296954</v>
      </c>
      <c r="O2783" s="201">
        <v>0</v>
      </c>
      <c r="P2783" s="201"/>
      <c r="Q2783" s="205">
        <f t="shared" si="197"/>
        <v>139.86776794316589</v>
      </c>
    </row>
    <row r="2784" spans="1:17" ht="30" x14ac:dyDescent="0.25">
      <c r="A2784" s="207" t="s">
        <v>4754</v>
      </c>
      <c r="B2784" s="196">
        <v>40103250</v>
      </c>
      <c r="C2784" s="197" t="s">
        <v>2231</v>
      </c>
      <c r="D2784" s="196" t="s">
        <v>3667</v>
      </c>
      <c r="E2784" s="198"/>
      <c r="F2784" s="199">
        <f>VLOOKUP(D2784,'Parâmetro - Portes e Uco'!$A$13:$E$54,4,0)</f>
        <v>88.500735621868941</v>
      </c>
      <c r="G2784" s="200"/>
      <c r="H2784" s="201"/>
      <c r="I2784" s="196"/>
      <c r="J2784" s="202">
        <v>0</v>
      </c>
      <c r="K2784" s="202"/>
      <c r="L2784" s="203">
        <v>5.66</v>
      </c>
      <c r="M2784" s="204">
        <v>50</v>
      </c>
      <c r="N2784" s="199">
        <f>(('Parâmetro - Portes e Uco'!$P$5*'TABELA HONORÁRIOS MÉDICOS2026'!M2784)/100)*'TABELA HONORÁRIOS MÉDICOS2026'!L2784</f>
        <v>51.367032321296954</v>
      </c>
      <c r="O2784" s="201">
        <v>0</v>
      </c>
      <c r="P2784" s="201"/>
      <c r="Q2784" s="205">
        <f t="shared" si="197"/>
        <v>139.86776794316589</v>
      </c>
    </row>
    <row r="2785" spans="1:17" ht="30" x14ac:dyDescent="0.25">
      <c r="A2785" s="207" t="s">
        <v>4754</v>
      </c>
      <c r="B2785" s="196">
        <v>40103269</v>
      </c>
      <c r="C2785" s="197" t="s">
        <v>2220</v>
      </c>
      <c r="D2785" s="196" t="s">
        <v>3678</v>
      </c>
      <c r="E2785" s="198"/>
      <c r="F2785" s="199">
        <f>VLOOKUP(D2785,'Parâmetro - Portes e Uco'!$A$13:$E$54,4,0)</f>
        <v>104.74131564043701</v>
      </c>
      <c r="G2785" s="200"/>
      <c r="H2785" s="201"/>
      <c r="I2785" s="196"/>
      <c r="J2785" s="202">
        <v>0</v>
      </c>
      <c r="K2785" s="202"/>
      <c r="L2785" s="203">
        <v>7.5750000000000002</v>
      </c>
      <c r="M2785" s="204">
        <v>75</v>
      </c>
      <c r="N2785" s="199">
        <f>(('Parâmetro - Portes e Uco'!$P$5*'TABELA HONORÁRIOS MÉDICOS2026'!M2785)/100)*'TABELA HONORÁRIOS MÉDICOS2026'!L2785</f>
        <v>103.11977115737396</v>
      </c>
      <c r="O2785" s="201">
        <v>0</v>
      </c>
      <c r="P2785" s="201"/>
      <c r="Q2785" s="205">
        <f t="shared" si="197"/>
        <v>207.86108679781097</v>
      </c>
    </row>
    <row r="2786" spans="1:17" ht="45" x14ac:dyDescent="0.25">
      <c r="A2786" s="207" t="s">
        <v>4754</v>
      </c>
      <c r="B2786" s="196">
        <v>40103277</v>
      </c>
      <c r="C2786" s="197" t="s">
        <v>2221</v>
      </c>
      <c r="D2786" s="196" t="s">
        <v>3668</v>
      </c>
      <c r="E2786" s="198"/>
      <c r="F2786" s="199">
        <f>VLOOKUP(D2786,'Parâmetro - Portes e Uco'!$A$13:$E$54,4,0)</f>
        <v>143.11866343039139</v>
      </c>
      <c r="G2786" s="200"/>
      <c r="H2786" s="201"/>
      <c r="I2786" s="196"/>
      <c r="J2786" s="202">
        <v>0</v>
      </c>
      <c r="K2786" s="202"/>
      <c r="L2786" s="203">
        <v>2.6960000000000002</v>
      </c>
      <c r="M2786" s="204">
        <v>75</v>
      </c>
      <c r="N2786" s="199">
        <f>(('Parâmetro - Portes e Uco'!$P$5*'TABELA HONORÁRIOS MÉDICOS2026'!M2786)/100)*'TABELA HONORÁRIOS MÉDICOS2026'!L2786</f>
        <v>36.701109312248214</v>
      </c>
      <c r="O2786" s="201">
        <v>0</v>
      </c>
      <c r="P2786" s="201"/>
      <c r="Q2786" s="205">
        <f t="shared" si="197"/>
        <v>179.8197727426396</v>
      </c>
    </row>
    <row r="2787" spans="1:17" x14ac:dyDescent="0.25">
      <c r="A2787" s="207" t="s">
        <v>4754</v>
      </c>
      <c r="B2787" s="196">
        <v>40103285</v>
      </c>
      <c r="C2787" s="197" t="s">
        <v>2224</v>
      </c>
      <c r="D2787" s="196" t="s">
        <v>3669</v>
      </c>
      <c r="E2787" s="198"/>
      <c r="F2787" s="199">
        <f>VLOOKUP(D2787,'Parâmetro - Portes e Uco'!$A$13:$E$54,4,0)</f>
        <v>67.140086867061825</v>
      </c>
      <c r="G2787" s="200"/>
      <c r="H2787" s="201"/>
      <c r="I2787" s="196"/>
      <c r="J2787" s="202">
        <v>0</v>
      </c>
      <c r="K2787" s="202"/>
      <c r="L2787" s="203">
        <v>2.4369999999999998</v>
      </c>
      <c r="M2787" s="204">
        <v>75</v>
      </c>
      <c r="N2787" s="199">
        <f>(('Parâmetro - Portes e Uco'!$P$5*'TABELA HONORÁRIOS MÉDICOS2026'!M2787)/100)*'TABELA HONORÁRIOS MÉDICOS2026'!L2787</f>
        <v>33.17529799478816</v>
      </c>
      <c r="O2787" s="201">
        <v>0</v>
      </c>
      <c r="P2787" s="201"/>
      <c r="Q2787" s="205">
        <f t="shared" si="197"/>
        <v>100.31538486184999</v>
      </c>
    </row>
    <row r="2788" spans="1:17" ht="75" x14ac:dyDescent="0.25">
      <c r="A2788" s="207" t="s">
        <v>4754</v>
      </c>
      <c r="B2788" s="196">
        <v>40103307</v>
      </c>
      <c r="C2788" s="197" t="s">
        <v>2225</v>
      </c>
      <c r="D2788" s="196" t="s">
        <v>3680</v>
      </c>
      <c r="E2788" s="198"/>
      <c r="F2788" s="199">
        <f>VLOOKUP(D2788,'Parâmetro - Portes e Uco'!$A$13:$E$54,4,0)</f>
        <v>272.91588105382613</v>
      </c>
      <c r="G2788" s="200"/>
      <c r="H2788" s="201"/>
      <c r="I2788" s="196"/>
      <c r="J2788" s="202">
        <v>0</v>
      </c>
      <c r="K2788" s="202"/>
      <c r="L2788" s="203">
        <v>5.7</v>
      </c>
      <c r="M2788" s="204">
        <v>75</v>
      </c>
      <c r="N2788" s="199">
        <f>(('Parâmetro - Portes e Uco'!$P$5*'TABELA HONORÁRIOS MÉDICOS2026'!M2788)/100)*'TABELA HONORÁRIOS MÉDICOS2026'!L2788</f>
        <v>77.595075326340805</v>
      </c>
      <c r="O2788" s="201">
        <v>0</v>
      </c>
      <c r="P2788" s="201"/>
      <c r="Q2788" s="205">
        <f t="shared" si="197"/>
        <v>350.51095638016693</v>
      </c>
    </row>
    <row r="2789" spans="1:17" ht="30" x14ac:dyDescent="0.25">
      <c r="A2789" s="207" t="s">
        <v>4754</v>
      </c>
      <c r="B2789" s="196">
        <v>40103315</v>
      </c>
      <c r="C2789" s="197" t="s">
        <v>2226</v>
      </c>
      <c r="D2789" s="196" t="s">
        <v>3680</v>
      </c>
      <c r="E2789" s="198"/>
      <c r="F2789" s="199">
        <f>VLOOKUP(D2789,'Parâmetro - Portes e Uco'!$A$13:$E$54,4,0)</f>
        <v>272.91588105382613</v>
      </c>
      <c r="G2789" s="200"/>
      <c r="H2789" s="201"/>
      <c r="I2789" s="196"/>
      <c r="J2789" s="202">
        <v>0</v>
      </c>
      <c r="K2789" s="202"/>
      <c r="L2789" s="203">
        <v>9.6</v>
      </c>
      <c r="M2789" s="204">
        <v>75</v>
      </c>
      <c r="N2789" s="199">
        <f>(('Parâmetro - Portes e Uco'!$P$5*'TABELA HONORÁRIOS MÉDICOS2026'!M2789)/100)*'TABELA HONORÁRIOS MÉDICOS2026'!L2789</f>
        <v>130.68644265488976</v>
      </c>
      <c r="O2789" s="201">
        <v>0</v>
      </c>
      <c r="P2789" s="201"/>
      <c r="Q2789" s="205">
        <f t="shared" si="197"/>
        <v>403.60232370871586</v>
      </c>
    </row>
    <row r="2790" spans="1:17" ht="30" x14ac:dyDescent="0.25">
      <c r="A2790" s="207" t="s">
        <v>4754</v>
      </c>
      <c r="B2790" s="196">
        <v>40103323</v>
      </c>
      <c r="C2790" s="197" t="s">
        <v>2227</v>
      </c>
      <c r="D2790" s="196" t="s">
        <v>3680</v>
      </c>
      <c r="E2790" s="198"/>
      <c r="F2790" s="199">
        <f>VLOOKUP(D2790,'Parâmetro - Portes e Uco'!$A$13:$E$54,4,0)</f>
        <v>272.91588105382613</v>
      </c>
      <c r="G2790" s="200"/>
      <c r="H2790" s="201"/>
      <c r="I2790" s="196"/>
      <c r="J2790" s="202">
        <v>0</v>
      </c>
      <c r="K2790" s="202"/>
      <c r="L2790" s="203">
        <v>9.6</v>
      </c>
      <c r="M2790" s="204">
        <v>75</v>
      </c>
      <c r="N2790" s="199">
        <f>(('Parâmetro - Portes e Uco'!$P$5*'TABELA HONORÁRIOS MÉDICOS2026'!M2790)/100)*'TABELA HONORÁRIOS MÉDICOS2026'!L2790</f>
        <v>130.68644265488976</v>
      </c>
      <c r="O2790" s="201">
        <v>0</v>
      </c>
      <c r="P2790" s="201"/>
      <c r="Q2790" s="205">
        <f t="shared" si="197"/>
        <v>403.60232370871586</v>
      </c>
    </row>
    <row r="2791" spans="1:17" ht="30" x14ac:dyDescent="0.25">
      <c r="A2791" s="207" t="s">
        <v>4754</v>
      </c>
      <c r="B2791" s="196">
        <v>40103331</v>
      </c>
      <c r="C2791" s="197" t="s">
        <v>2228</v>
      </c>
      <c r="D2791" s="196" t="s">
        <v>3691</v>
      </c>
      <c r="E2791" s="198"/>
      <c r="F2791" s="199">
        <f>VLOOKUP(D2791,'Parâmetro - Portes e Uco'!$A$13:$E$54,4,0)</f>
        <v>331.90092631384664</v>
      </c>
      <c r="G2791" s="200"/>
      <c r="H2791" s="201"/>
      <c r="I2791" s="196"/>
      <c r="J2791" s="202">
        <v>0</v>
      </c>
      <c r="K2791" s="202"/>
      <c r="L2791" s="203">
        <v>19.2</v>
      </c>
      <c r="M2791" s="204">
        <v>75</v>
      </c>
      <c r="N2791" s="199">
        <f>(('Parâmetro - Portes e Uco'!$P$5*'TABELA HONORÁRIOS MÉDICOS2026'!M2791)/100)*'TABELA HONORÁRIOS MÉDICOS2026'!L2791</f>
        <v>261.37288530977952</v>
      </c>
      <c r="O2791" s="201">
        <v>0</v>
      </c>
      <c r="P2791" s="201"/>
      <c r="Q2791" s="205">
        <f t="shared" si="197"/>
        <v>593.27381162362622</v>
      </c>
    </row>
    <row r="2792" spans="1:17" ht="30" x14ac:dyDescent="0.25">
      <c r="A2792" s="207" t="s">
        <v>4754</v>
      </c>
      <c r="B2792" s="196">
        <v>40103340</v>
      </c>
      <c r="C2792" s="197" t="s">
        <v>3990</v>
      </c>
      <c r="D2792" s="196" t="s">
        <v>3669</v>
      </c>
      <c r="E2792" s="198">
        <v>0</v>
      </c>
      <c r="F2792" s="199">
        <f>VLOOKUP(D2792,'Parâmetro - Portes e Uco'!$A$13:$E$54,4,0)</f>
        <v>67.140086867061825</v>
      </c>
      <c r="G2792" s="200"/>
      <c r="H2792" s="201"/>
      <c r="I2792" s="196"/>
      <c r="J2792" s="202">
        <v>0</v>
      </c>
      <c r="K2792" s="202"/>
      <c r="L2792" s="203">
        <v>4.5</v>
      </c>
      <c r="M2792" s="204">
        <v>75</v>
      </c>
      <c r="N2792" s="199">
        <f>(('Parâmetro - Portes e Uco'!$P$5*'TABELA HONORÁRIOS MÉDICOS2026'!M2792)/100)*'TABELA HONORÁRIOS MÉDICOS2026'!L2792</f>
        <v>61.259269994479581</v>
      </c>
      <c r="O2792" s="201" t="s">
        <v>3718</v>
      </c>
      <c r="P2792" s="201"/>
      <c r="Q2792" s="205">
        <f t="shared" si="197"/>
        <v>128.39935686154141</v>
      </c>
    </row>
    <row r="2793" spans="1:17" ht="30" x14ac:dyDescent="0.25">
      <c r="A2793" s="207" t="s">
        <v>4752</v>
      </c>
      <c r="B2793" s="196">
        <v>40103358</v>
      </c>
      <c r="C2793" s="197" t="s">
        <v>3991</v>
      </c>
      <c r="D2793" s="196" t="s">
        <v>3680</v>
      </c>
      <c r="E2793" s="198">
        <v>0</v>
      </c>
      <c r="F2793" s="199">
        <f>VLOOKUP(D2793,'Parâmetro - Portes e Uco'!$A$13:$E$54,4,0)</f>
        <v>272.91588105382613</v>
      </c>
      <c r="G2793" s="200"/>
      <c r="H2793" s="201"/>
      <c r="I2793" s="196"/>
      <c r="J2793" s="202">
        <v>0</v>
      </c>
      <c r="K2793" s="202"/>
      <c r="L2793" s="203">
        <v>4.8</v>
      </c>
      <c r="M2793" s="204">
        <v>75</v>
      </c>
      <c r="N2793" s="199">
        <f>(('Parâmetro - Portes e Uco'!$P$5*'TABELA HONORÁRIOS MÉDICOS2026'!M2793)/100)*'TABELA HONORÁRIOS MÉDICOS2026'!L2793</f>
        <v>65.34322132744488</v>
      </c>
      <c r="O2793" s="201" t="s">
        <v>3718</v>
      </c>
      <c r="P2793" s="201"/>
      <c r="Q2793" s="205">
        <f t="shared" si="197"/>
        <v>338.25910238127102</v>
      </c>
    </row>
    <row r="2794" spans="1:17" ht="30" x14ac:dyDescent="0.25">
      <c r="A2794" s="207" t="s">
        <v>4752</v>
      </c>
      <c r="B2794" s="196">
        <v>40103366</v>
      </c>
      <c r="C2794" s="197" t="s">
        <v>2229</v>
      </c>
      <c r="D2794" s="196" t="s">
        <v>3671</v>
      </c>
      <c r="E2794" s="198"/>
      <c r="F2794" s="199">
        <f>VLOOKUP(D2794,'Parâmetro - Portes e Uco'!$A$13:$E$54,4,0)</f>
        <v>358.46273086632635</v>
      </c>
      <c r="G2794" s="200"/>
      <c r="H2794" s="201"/>
      <c r="I2794" s="196"/>
      <c r="J2794" s="202">
        <v>0</v>
      </c>
      <c r="K2794" s="202"/>
      <c r="L2794" s="203">
        <v>16.8</v>
      </c>
      <c r="M2794" s="204">
        <v>75</v>
      </c>
      <c r="N2794" s="199">
        <f>(('Parâmetro - Portes e Uco'!$P$5*'TABELA HONORÁRIOS MÉDICOS2026'!M2794)/100)*'TABELA HONORÁRIOS MÉDICOS2026'!L2794</f>
        <v>228.70127464605713</v>
      </c>
      <c r="O2794" s="201">
        <v>0</v>
      </c>
      <c r="P2794" s="201"/>
      <c r="Q2794" s="205">
        <f t="shared" si="197"/>
        <v>587.16400551238348</v>
      </c>
    </row>
    <row r="2795" spans="1:17" ht="75" x14ac:dyDescent="0.25">
      <c r="A2795" s="207" t="s">
        <v>4754</v>
      </c>
      <c r="B2795" s="196">
        <v>40103374</v>
      </c>
      <c r="C2795" s="197" t="s">
        <v>2232</v>
      </c>
      <c r="D2795" s="196" t="s">
        <v>3669</v>
      </c>
      <c r="E2795" s="198"/>
      <c r="F2795" s="199">
        <f>VLOOKUP(D2795,'Parâmetro - Portes e Uco'!$A$13:$E$54,4,0)</f>
        <v>67.140086867061825</v>
      </c>
      <c r="G2795" s="200"/>
      <c r="H2795" s="201"/>
      <c r="I2795" s="196"/>
      <c r="J2795" s="202">
        <v>0</v>
      </c>
      <c r="K2795" s="202"/>
      <c r="L2795" s="203">
        <v>3.9</v>
      </c>
      <c r="M2795" s="204">
        <v>75</v>
      </c>
      <c r="N2795" s="199">
        <f>(('Parâmetro - Portes e Uco'!$P$5*'TABELA HONORÁRIOS MÉDICOS2026'!M2795)/100)*'TABELA HONORÁRIOS MÉDICOS2026'!L2795</f>
        <v>53.091367328548969</v>
      </c>
      <c r="O2795" s="201">
        <v>0</v>
      </c>
      <c r="P2795" s="201"/>
      <c r="Q2795" s="205">
        <f t="shared" si="197"/>
        <v>120.23145419561079</v>
      </c>
    </row>
    <row r="2796" spans="1:17" ht="45" x14ac:dyDescent="0.25">
      <c r="A2796" s="207" t="s">
        <v>4754</v>
      </c>
      <c r="B2796" s="196">
        <v>40103382</v>
      </c>
      <c r="C2796" s="197" t="s">
        <v>2233</v>
      </c>
      <c r="D2796" s="196" t="s">
        <v>3668</v>
      </c>
      <c r="E2796" s="198"/>
      <c r="F2796" s="199">
        <f>VLOOKUP(D2796,'Parâmetro - Portes e Uco'!$A$13:$E$54,4,0)</f>
        <v>143.11866343039139</v>
      </c>
      <c r="G2796" s="200"/>
      <c r="H2796" s="201"/>
      <c r="I2796" s="196"/>
      <c r="J2796" s="202">
        <v>0</v>
      </c>
      <c r="K2796" s="202"/>
      <c r="L2796" s="203">
        <v>9.1349999999999998</v>
      </c>
      <c r="M2796" s="204">
        <v>75</v>
      </c>
      <c r="N2796" s="199">
        <f>(('Parâmetro - Portes e Uco'!$P$5*'TABELA HONORÁRIOS MÉDICOS2026'!M2796)/100)*'TABELA HONORÁRIOS MÉDICOS2026'!L2796</f>
        <v>124.35631808879356</v>
      </c>
      <c r="O2796" s="201">
        <v>0</v>
      </c>
      <c r="P2796" s="201"/>
      <c r="Q2796" s="205">
        <f t="shared" si="197"/>
        <v>267.47498151918495</v>
      </c>
    </row>
    <row r="2797" spans="1:17" ht="30" x14ac:dyDescent="0.25">
      <c r="A2797" s="207" t="s">
        <v>4754</v>
      </c>
      <c r="B2797" s="196">
        <v>40103390</v>
      </c>
      <c r="C2797" s="197" t="s">
        <v>2234</v>
      </c>
      <c r="D2797" s="196" t="s">
        <v>3671</v>
      </c>
      <c r="E2797" s="198"/>
      <c r="F2797" s="199">
        <f>VLOOKUP(D2797,'Parâmetro - Portes e Uco'!$A$13:$E$54,4,0)</f>
        <v>358.46273086632635</v>
      </c>
      <c r="G2797" s="200"/>
      <c r="H2797" s="201"/>
      <c r="I2797" s="196"/>
      <c r="J2797" s="202">
        <v>0</v>
      </c>
      <c r="K2797" s="202"/>
      <c r="L2797" s="203">
        <v>24</v>
      </c>
      <c r="M2797" s="204">
        <v>75</v>
      </c>
      <c r="N2797" s="199">
        <f>(('Parâmetro - Portes e Uco'!$P$5*'TABELA HONORÁRIOS MÉDICOS2026'!M2797)/100)*'TABELA HONORÁRIOS MÉDICOS2026'!L2797</f>
        <v>326.71610663722447</v>
      </c>
      <c r="O2797" s="201">
        <v>0</v>
      </c>
      <c r="P2797" s="201"/>
      <c r="Q2797" s="205">
        <f t="shared" si="197"/>
        <v>685.17883750355077</v>
      </c>
    </row>
    <row r="2798" spans="1:17" x14ac:dyDescent="0.25">
      <c r="A2798" s="207" t="s">
        <v>4754</v>
      </c>
      <c r="B2798" s="196">
        <v>40103404</v>
      </c>
      <c r="C2798" s="197" t="s">
        <v>2235</v>
      </c>
      <c r="D2798" s="196" t="s">
        <v>3669</v>
      </c>
      <c r="E2798" s="198"/>
      <c r="F2798" s="199">
        <f>VLOOKUP(D2798,'Parâmetro - Portes e Uco'!$A$13:$E$54,4,0)</f>
        <v>67.140086867061825</v>
      </c>
      <c r="G2798" s="200"/>
      <c r="H2798" s="201"/>
      <c r="I2798" s="196"/>
      <c r="J2798" s="202">
        <v>0</v>
      </c>
      <c r="K2798" s="202"/>
      <c r="L2798" s="203">
        <v>3.0870000000000002</v>
      </c>
      <c r="M2798" s="204">
        <v>50</v>
      </c>
      <c r="N2798" s="199">
        <f>(('Parâmetro - Portes e Uco'!$P$5*'TABELA HONORÁRIOS MÉDICOS2026'!M2798)/100)*'TABELA HONORÁRIOS MÉDICOS2026'!L2798</f>
        <v>28.015906144141997</v>
      </c>
      <c r="O2798" s="201">
        <v>0</v>
      </c>
      <c r="P2798" s="201"/>
      <c r="Q2798" s="205">
        <f t="shared" si="197"/>
        <v>95.155993011203819</v>
      </c>
    </row>
    <row r="2799" spans="1:17" x14ac:dyDescent="0.25">
      <c r="A2799" s="207" t="s">
        <v>4754</v>
      </c>
      <c r="B2799" s="196">
        <v>40103412</v>
      </c>
      <c r="C2799" s="197" t="s">
        <v>2236</v>
      </c>
      <c r="D2799" s="196" t="s">
        <v>3677</v>
      </c>
      <c r="E2799" s="198"/>
      <c r="F2799" s="199">
        <f>VLOOKUP(D2799,'Parâmetro - Portes e Uco'!$A$13:$E$54,4,0)</f>
        <v>33.558459567611813</v>
      </c>
      <c r="G2799" s="200"/>
      <c r="H2799" s="201"/>
      <c r="I2799" s="196"/>
      <c r="J2799" s="202">
        <v>0</v>
      </c>
      <c r="K2799" s="202"/>
      <c r="L2799" s="203">
        <v>6.5000000000000002E-2</v>
      </c>
      <c r="M2799" s="204">
        <v>50</v>
      </c>
      <c r="N2799" s="199">
        <f>(('Parâmetro - Portes e Uco'!$P$5*'TABELA HONORÁRIOS MÉDICOS2026'!M2799)/100)*'TABELA HONORÁRIOS MÉDICOS2026'!L2799</f>
        <v>0.58990408142832196</v>
      </c>
      <c r="O2799" s="201">
        <v>0</v>
      </c>
      <c r="P2799" s="201"/>
      <c r="Q2799" s="205">
        <f t="shared" si="197"/>
        <v>34.148363649040135</v>
      </c>
    </row>
    <row r="2800" spans="1:17" x14ac:dyDescent="0.25">
      <c r="A2800" s="207" t="s">
        <v>4754</v>
      </c>
      <c r="B2800" s="196">
        <v>40103439</v>
      </c>
      <c r="C2800" s="197" t="s">
        <v>2237</v>
      </c>
      <c r="D2800" s="196" t="s">
        <v>3667</v>
      </c>
      <c r="E2800" s="198"/>
      <c r="F2800" s="199">
        <f>VLOOKUP(D2800,'Parâmetro - Portes e Uco'!$A$13:$E$54,4,0)</f>
        <v>88.500735621868941</v>
      </c>
      <c r="G2800" s="200"/>
      <c r="H2800" s="201"/>
      <c r="I2800" s="196"/>
      <c r="J2800" s="202">
        <v>0</v>
      </c>
      <c r="K2800" s="202"/>
      <c r="L2800" s="203">
        <v>0.78</v>
      </c>
      <c r="M2800" s="204">
        <v>50</v>
      </c>
      <c r="N2800" s="199">
        <f>(('Parâmetro - Portes e Uco'!$P$5*'TABELA HONORÁRIOS MÉDICOS2026'!M2800)/100)*'TABELA HONORÁRIOS MÉDICOS2026'!L2800</f>
        <v>7.0788489771398631</v>
      </c>
      <c r="O2800" s="201">
        <v>0</v>
      </c>
      <c r="P2800" s="201"/>
      <c r="Q2800" s="205">
        <f t="shared" ref="Q2800:Q2829" si="198">F2800+H2800+K2800+N2800+P2800</f>
        <v>95.579584599008797</v>
      </c>
    </row>
    <row r="2801" spans="1:17" ht="30" x14ac:dyDescent="0.25">
      <c r="A2801" s="207" t="s">
        <v>4754</v>
      </c>
      <c r="B2801" s="196">
        <v>40103447</v>
      </c>
      <c r="C2801" s="197" t="s">
        <v>2238</v>
      </c>
      <c r="D2801" s="196" t="s">
        <v>3677</v>
      </c>
      <c r="E2801" s="198"/>
      <c r="F2801" s="199">
        <f>VLOOKUP(D2801,'Parâmetro - Portes e Uco'!$A$13:$E$54,4,0)</f>
        <v>33.558459567611813</v>
      </c>
      <c r="G2801" s="200"/>
      <c r="H2801" s="201"/>
      <c r="I2801" s="196"/>
      <c r="J2801" s="202">
        <v>0</v>
      </c>
      <c r="K2801" s="202"/>
      <c r="L2801" s="203">
        <v>9.0999999999999998E-2</v>
      </c>
      <c r="M2801" s="204">
        <v>50</v>
      </c>
      <c r="N2801" s="199">
        <f>(('Parâmetro - Portes e Uco'!$P$5*'TABELA HONORÁRIOS MÉDICOS2026'!M2801)/100)*'TABELA HONORÁRIOS MÉDICOS2026'!L2801</f>
        <v>0.8258657139996507</v>
      </c>
      <c r="O2801" s="201">
        <v>0</v>
      </c>
      <c r="P2801" s="201"/>
      <c r="Q2801" s="205">
        <f t="shared" si="198"/>
        <v>34.38432528161146</v>
      </c>
    </row>
    <row r="2802" spans="1:17" ht="30" x14ac:dyDescent="0.25">
      <c r="A2802" s="207" t="s">
        <v>4754</v>
      </c>
      <c r="B2802" s="196">
        <v>40103455</v>
      </c>
      <c r="C2802" s="197" t="s">
        <v>2239</v>
      </c>
      <c r="D2802" s="196" t="s">
        <v>3667</v>
      </c>
      <c r="E2802" s="198"/>
      <c r="F2802" s="199">
        <f>VLOOKUP(D2802,'Parâmetro - Portes e Uco'!$A$13:$E$54,4,0)</f>
        <v>88.500735621868941</v>
      </c>
      <c r="G2802" s="200"/>
      <c r="H2802" s="201"/>
      <c r="I2802" s="196"/>
      <c r="J2802" s="202">
        <v>0</v>
      </c>
      <c r="K2802" s="202"/>
      <c r="L2802" s="203">
        <v>1.462</v>
      </c>
      <c r="M2802" s="204">
        <v>50</v>
      </c>
      <c r="N2802" s="199">
        <f>(('Parâmetro - Portes e Uco'!$P$5*'TABELA HONORÁRIOS MÉDICOS2026'!M2802)/100)*'TABELA HONORÁRIOS MÉDICOS2026'!L2802</f>
        <v>13.268304108433949</v>
      </c>
      <c r="O2802" s="201">
        <v>0</v>
      </c>
      <c r="P2802" s="201"/>
      <c r="Q2802" s="205">
        <f t="shared" si="198"/>
        <v>101.76903973030289</v>
      </c>
    </row>
    <row r="2803" spans="1:17" ht="30" x14ac:dyDescent="0.25">
      <c r="A2803" s="207" t="s">
        <v>4754</v>
      </c>
      <c r="B2803" s="196">
        <v>40103463</v>
      </c>
      <c r="C2803" s="197" t="s">
        <v>2240</v>
      </c>
      <c r="D2803" s="196" t="s">
        <v>3667</v>
      </c>
      <c r="E2803" s="198"/>
      <c r="F2803" s="199">
        <f>VLOOKUP(D2803,'Parâmetro - Portes e Uco'!$A$13:$E$54,4,0)</f>
        <v>88.500735621868941</v>
      </c>
      <c r="G2803" s="200"/>
      <c r="H2803" s="201"/>
      <c r="I2803" s="196"/>
      <c r="J2803" s="202">
        <v>0</v>
      </c>
      <c r="K2803" s="202"/>
      <c r="L2803" s="203">
        <v>1.462</v>
      </c>
      <c r="M2803" s="204">
        <v>50</v>
      </c>
      <c r="N2803" s="199">
        <f>(('Parâmetro - Portes e Uco'!$P$5*'TABELA HONORÁRIOS MÉDICOS2026'!M2803)/100)*'TABELA HONORÁRIOS MÉDICOS2026'!L2803</f>
        <v>13.268304108433949</v>
      </c>
      <c r="O2803" s="201">
        <v>0</v>
      </c>
      <c r="P2803" s="201"/>
      <c r="Q2803" s="205">
        <f t="shared" si="198"/>
        <v>101.76903973030289</v>
      </c>
    </row>
    <row r="2804" spans="1:17" ht="45" x14ac:dyDescent="0.25">
      <c r="A2804" s="207" t="s">
        <v>4754</v>
      </c>
      <c r="B2804" s="196">
        <v>40103480</v>
      </c>
      <c r="C2804" s="197" t="s">
        <v>2241</v>
      </c>
      <c r="D2804" s="196" t="s">
        <v>3669</v>
      </c>
      <c r="E2804" s="198"/>
      <c r="F2804" s="199">
        <f>VLOOKUP(D2804,'Parâmetro - Portes e Uco'!$A$13:$E$54,4,0)</f>
        <v>67.140086867061825</v>
      </c>
      <c r="G2804" s="200"/>
      <c r="H2804" s="201"/>
      <c r="I2804" s="196"/>
      <c r="J2804" s="202">
        <v>0</v>
      </c>
      <c r="K2804" s="202"/>
      <c r="L2804" s="203">
        <v>0.97499999999999998</v>
      </c>
      <c r="M2804" s="204">
        <v>75</v>
      </c>
      <c r="N2804" s="199">
        <f>(('Parâmetro - Portes e Uco'!$P$5*'TABELA HONORÁRIOS MÉDICOS2026'!M2804)/100)*'TABELA HONORÁRIOS MÉDICOS2026'!L2804</f>
        <v>13.272841832137242</v>
      </c>
      <c r="O2804" s="201">
        <v>0</v>
      </c>
      <c r="P2804" s="201"/>
      <c r="Q2804" s="205">
        <f t="shared" si="198"/>
        <v>80.412928699199071</v>
      </c>
    </row>
    <row r="2805" spans="1:17" ht="45" x14ac:dyDescent="0.25">
      <c r="A2805" s="207" t="s">
        <v>4754</v>
      </c>
      <c r="B2805" s="196">
        <v>40103498</v>
      </c>
      <c r="C2805" s="197" t="s">
        <v>2249</v>
      </c>
      <c r="D2805" s="196" t="s">
        <v>3670</v>
      </c>
      <c r="E2805" s="198"/>
      <c r="F2805" s="199">
        <f>VLOOKUP(D2805,'Parâmetro - Portes e Uco'!$A$13:$E$54,4,0)</f>
        <v>209.47104741495494</v>
      </c>
      <c r="G2805" s="200"/>
      <c r="H2805" s="201"/>
      <c r="I2805" s="196"/>
      <c r="J2805" s="202">
        <v>0</v>
      </c>
      <c r="K2805" s="202"/>
      <c r="L2805" s="203">
        <v>6.5</v>
      </c>
      <c r="M2805" s="204">
        <v>75</v>
      </c>
      <c r="N2805" s="199">
        <f>(('Parâmetro - Portes e Uco'!$P$5*'TABELA HONORÁRIOS MÉDICOS2026'!M2805)/100)*'TABELA HONORÁRIOS MÉDICOS2026'!L2805</f>
        <v>88.485612214248292</v>
      </c>
      <c r="O2805" s="201">
        <v>0</v>
      </c>
      <c r="P2805" s="201"/>
      <c r="Q2805" s="205">
        <f t="shared" si="198"/>
        <v>297.95665962920322</v>
      </c>
    </row>
    <row r="2806" spans="1:17" ht="30" x14ac:dyDescent="0.25">
      <c r="A2806" s="207" t="s">
        <v>4754</v>
      </c>
      <c r="B2806" s="196">
        <v>40103501</v>
      </c>
      <c r="C2806" s="197" t="s">
        <v>2242</v>
      </c>
      <c r="D2806" s="196" t="s">
        <v>3677</v>
      </c>
      <c r="E2806" s="198"/>
      <c r="F2806" s="199">
        <f>VLOOKUP(D2806,'Parâmetro - Portes e Uco'!$A$13:$E$54,4,0)</f>
        <v>33.558459567611813</v>
      </c>
      <c r="G2806" s="200"/>
      <c r="H2806" s="201"/>
      <c r="I2806" s="196"/>
      <c r="J2806" s="202">
        <v>0</v>
      </c>
      <c r="K2806" s="202"/>
      <c r="L2806" s="203">
        <v>0.158</v>
      </c>
      <c r="M2806" s="204">
        <v>75</v>
      </c>
      <c r="N2806" s="199">
        <f>(('Parâmetro - Portes e Uco'!$P$5*'TABELA HONORÁRIOS MÉDICOS2026'!M2806)/100)*'TABELA HONORÁRIOS MÉDICOS2026'!L2806</f>
        <v>2.1508810353617278</v>
      </c>
      <c r="O2806" s="201">
        <v>0</v>
      </c>
      <c r="P2806" s="201"/>
      <c r="Q2806" s="205">
        <f t="shared" si="198"/>
        <v>35.709340602973541</v>
      </c>
    </row>
    <row r="2807" spans="1:17" ht="45" x14ac:dyDescent="0.25">
      <c r="A2807" s="207" t="s">
        <v>4754</v>
      </c>
      <c r="B2807" s="196">
        <v>40103510</v>
      </c>
      <c r="C2807" s="197" t="s">
        <v>2243</v>
      </c>
      <c r="D2807" s="196" t="s">
        <v>3668</v>
      </c>
      <c r="E2807" s="198"/>
      <c r="F2807" s="199">
        <f>VLOOKUP(D2807,'Parâmetro - Portes e Uco'!$A$13:$E$54,4,0)</f>
        <v>143.11866343039139</v>
      </c>
      <c r="G2807" s="200"/>
      <c r="H2807" s="201"/>
      <c r="I2807" s="196"/>
      <c r="J2807" s="202">
        <v>0</v>
      </c>
      <c r="K2807" s="202"/>
      <c r="L2807" s="203">
        <v>14</v>
      </c>
      <c r="M2807" s="204">
        <v>75</v>
      </c>
      <c r="N2807" s="199">
        <f>(('Parâmetro - Portes e Uco'!$P$5*'TABELA HONORÁRIOS MÉDICOS2026'!M2807)/100)*'TABELA HONORÁRIOS MÉDICOS2026'!L2807</f>
        <v>190.58439553838093</v>
      </c>
      <c r="O2807" s="201">
        <v>0</v>
      </c>
      <c r="P2807" s="201"/>
      <c r="Q2807" s="205">
        <f t="shared" si="198"/>
        <v>333.70305896877232</v>
      </c>
    </row>
    <row r="2808" spans="1:17" ht="45" x14ac:dyDescent="0.25">
      <c r="A2808" s="207" t="s">
        <v>4754</v>
      </c>
      <c r="B2808" s="196">
        <v>40103528</v>
      </c>
      <c r="C2808" s="197" t="s">
        <v>2244</v>
      </c>
      <c r="D2808" s="196" t="s">
        <v>3670</v>
      </c>
      <c r="E2808" s="198"/>
      <c r="F2808" s="199">
        <f>VLOOKUP(D2808,'Parâmetro - Portes e Uco'!$A$13:$E$54,4,0)</f>
        <v>209.47104741495494</v>
      </c>
      <c r="G2808" s="200"/>
      <c r="H2808" s="201"/>
      <c r="I2808" s="196"/>
      <c r="J2808" s="202">
        <v>0</v>
      </c>
      <c r="K2808" s="202"/>
      <c r="L2808" s="203">
        <v>30</v>
      </c>
      <c r="M2808" s="204">
        <v>75</v>
      </c>
      <c r="N2808" s="199">
        <f>(('Parâmetro - Portes e Uco'!$P$5*'TABELA HONORÁRIOS MÉDICOS2026'!M2808)/100)*'TABELA HONORÁRIOS MÉDICOS2026'!L2808</f>
        <v>408.39513329653056</v>
      </c>
      <c r="O2808" s="201">
        <v>0</v>
      </c>
      <c r="P2808" s="201"/>
      <c r="Q2808" s="205">
        <f t="shared" si="198"/>
        <v>617.86618071148553</v>
      </c>
    </row>
    <row r="2809" spans="1:17" ht="30" x14ac:dyDescent="0.25">
      <c r="A2809" s="207" t="s">
        <v>4754</v>
      </c>
      <c r="B2809" s="196">
        <v>40103536</v>
      </c>
      <c r="C2809" s="197" t="s">
        <v>2245</v>
      </c>
      <c r="D2809" s="196" t="s">
        <v>3673</v>
      </c>
      <c r="E2809" s="198"/>
      <c r="F2809" s="199">
        <f>VLOOKUP(D2809,'Parâmetro - Portes e Uco'!$A$13:$E$54,4,0)</f>
        <v>249.30796231071506</v>
      </c>
      <c r="G2809" s="200"/>
      <c r="H2809" s="201"/>
      <c r="I2809" s="196"/>
      <c r="J2809" s="202">
        <v>0</v>
      </c>
      <c r="K2809" s="202"/>
      <c r="L2809" s="203">
        <v>32</v>
      </c>
      <c r="M2809" s="204">
        <v>75</v>
      </c>
      <c r="N2809" s="199">
        <f>(('Parâmetro - Portes e Uco'!$P$5*'TABELA HONORÁRIOS MÉDICOS2026'!M2809)/100)*'TABELA HONORÁRIOS MÉDICOS2026'!L2809</f>
        <v>435.62147551629926</v>
      </c>
      <c r="O2809" s="201">
        <v>0</v>
      </c>
      <c r="P2809" s="201"/>
      <c r="Q2809" s="205">
        <f t="shared" si="198"/>
        <v>684.92943782701434</v>
      </c>
    </row>
    <row r="2810" spans="1:17" ht="30" x14ac:dyDescent="0.25">
      <c r="A2810" s="207" t="s">
        <v>4754</v>
      </c>
      <c r="B2810" s="196">
        <v>40103544</v>
      </c>
      <c r="C2810" s="197" t="s">
        <v>2246</v>
      </c>
      <c r="D2810" s="196" t="s">
        <v>3673</v>
      </c>
      <c r="E2810" s="198"/>
      <c r="F2810" s="199">
        <f>VLOOKUP(D2810,'Parâmetro - Portes e Uco'!$A$13:$E$54,4,0)</f>
        <v>249.30796231071506</v>
      </c>
      <c r="G2810" s="200"/>
      <c r="H2810" s="201"/>
      <c r="I2810" s="196"/>
      <c r="J2810" s="202">
        <v>0</v>
      </c>
      <c r="K2810" s="202"/>
      <c r="L2810" s="203">
        <v>34</v>
      </c>
      <c r="M2810" s="204">
        <v>75</v>
      </c>
      <c r="N2810" s="199">
        <f>(('Parâmetro - Portes e Uco'!$P$5*'TABELA HONORÁRIOS MÉDICOS2026'!M2810)/100)*'TABELA HONORÁRIOS MÉDICOS2026'!L2810</f>
        <v>462.84781773606795</v>
      </c>
      <c r="O2810" s="201">
        <v>0</v>
      </c>
      <c r="P2810" s="201"/>
      <c r="Q2810" s="205">
        <f t="shared" si="198"/>
        <v>712.15578004678298</v>
      </c>
    </row>
    <row r="2811" spans="1:17" x14ac:dyDescent="0.25">
      <c r="A2811" s="207" t="s">
        <v>4754</v>
      </c>
      <c r="B2811" s="196">
        <v>40103560</v>
      </c>
      <c r="C2811" s="197" t="s">
        <v>2247</v>
      </c>
      <c r="D2811" s="196" t="s">
        <v>3670</v>
      </c>
      <c r="E2811" s="198"/>
      <c r="F2811" s="199">
        <f>VLOOKUP(D2811,'Parâmetro - Portes e Uco'!$A$13:$E$54,4,0)</f>
        <v>209.47104741495494</v>
      </c>
      <c r="G2811" s="200"/>
      <c r="H2811" s="201"/>
      <c r="I2811" s="196"/>
      <c r="J2811" s="202">
        <v>0</v>
      </c>
      <c r="K2811" s="202"/>
      <c r="L2811" s="203">
        <v>6.5</v>
      </c>
      <c r="M2811" s="204">
        <v>50</v>
      </c>
      <c r="N2811" s="199">
        <f>(('Parâmetro - Portes e Uco'!$P$5*'TABELA HONORÁRIOS MÉDICOS2026'!M2811)/100)*'TABELA HONORÁRIOS MÉDICOS2026'!L2811</f>
        <v>58.990408142832194</v>
      </c>
      <c r="O2811" s="201">
        <v>0</v>
      </c>
      <c r="P2811" s="201"/>
      <c r="Q2811" s="205">
        <f t="shared" si="198"/>
        <v>268.46145555778713</v>
      </c>
    </row>
    <row r="2812" spans="1:17" ht="60" x14ac:dyDescent="0.25">
      <c r="A2812" s="207" t="s">
        <v>4754</v>
      </c>
      <c r="B2812" s="196">
        <v>40103579</v>
      </c>
      <c r="C2812" s="197" t="s">
        <v>2248</v>
      </c>
      <c r="D2812" s="196" t="s">
        <v>3674</v>
      </c>
      <c r="E2812" s="198"/>
      <c r="F2812" s="199">
        <f>VLOOKUP(D2812,'Parâmetro - Portes e Uco'!$A$13:$E$54,4,0)</f>
        <v>182.87449126471788</v>
      </c>
      <c r="G2812" s="200"/>
      <c r="H2812" s="201"/>
      <c r="I2812" s="196"/>
      <c r="J2812" s="202">
        <v>0</v>
      </c>
      <c r="K2812" s="202"/>
      <c r="L2812" s="203">
        <v>7.95</v>
      </c>
      <c r="M2812" s="204">
        <v>50</v>
      </c>
      <c r="N2812" s="199">
        <f>(('Parâmetro - Portes e Uco'!$P$5*'TABELA HONORÁRIOS MÉDICOS2026'!M2812)/100)*'TABELA HONORÁRIOS MÉDICOS2026'!L2812</f>
        <v>72.149806882387068</v>
      </c>
      <c r="O2812" s="201">
        <v>0</v>
      </c>
      <c r="P2812" s="201"/>
      <c r="Q2812" s="205">
        <f t="shared" si="198"/>
        <v>255.02429814710496</v>
      </c>
    </row>
    <row r="2813" spans="1:17" ht="75" x14ac:dyDescent="0.25">
      <c r="A2813" s="207" t="s">
        <v>4754</v>
      </c>
      <c r="B2813" s="196">
        <v>40103587</v>
      </c>
      <c r="C2813" s="197" t="s">
        <v>2256</v>
      </c>
      <c r="D2813" s="196" t="s">
        <v>3674</v>
      </c>
      <c r="E2813" s="198"/>
      <c r="F2813" s="199">
        <f>VLOOKUP(D2813,'Parâmetro - Portes e Uco'!$A$13:$E$54,4,0)</f>
        <v>182.87449126471788</v>
      </c>
      <c r="G2813" s="200"/>
      <c r="H2813" s="201"/>
      <c r="I2813" s="196"/>
      <c r="J2813" s="202">
        <v>0</v>
      </c>
      <c r="K2813" s="202"/>
      <c r="L2813" s="203">
        <v>8.2509999999999994</v>
      </c>
      <c r="M2813" s="204">
        <v>50</v>
      </c>
      <c r="N2813" s="199">
        <f>(('Parâmetro - Portes e Uco'!$P$5*'TABELA HONORÁRIOS MÉDICOS2026'!M2813)/100)*'TABELA HONORÁRIOS MÉDICOS2026'!L2813</f>
        <v>74.881516551770517</v>
      </c>
      <c r="O2813" s="201">
        <v>0</v>
      </c>
      <c r="P2813" s="201"/>
      <c r="Q2813" s="205">
        <f t="shared" si="198"/>
        <v>257.75600781648836</v>
      </c>
    </row>
    <row r="2814" spans="1:17" ht="30" x14ac:dyDescent="0.25">
      <c r="A2814" s="207" t="s">
        <v>4754</v>
      </c>
      <c r="B2814" s="196">
        <v>40103595</v>
      </c>
      <c r="C2814" s="197" t="s">
        <v>2251</v>
      </c>
      <c r="D2814" s="196" t="s">
        <v>3674</v>
      </c>
      <c r="E2814" s="198"/>
      <c r="F2814" s="199">
        <f>VLOOKUP(D2814,'Parâmetro - Portes e Uco'!$A$13:$E$54,4,0)</f>
        <v>182.87449126471788</v>
      </c>
      <c r="G2814" s="200"/>
      <c r="H2814" s="201"/>
      <c r="I2814" s="196"/>
      <c r="J2814" s="202">
        <v>0</v>
      </c>
      <c r="K2814" s="202"/>
      <c r="L2814" s="203">
        <v>7.65</v>
      </c>
      <c r="M2814" s="204">
        <v>75</v>
      </c>
      <c r="N2814" s="199">
        <f>(('Parâmetro - Portes e Uco'!$P$5*'TABELA HONORÁRIOS MÉDICOS2026'!M2814)/100)*'TABELA HONORÁRIOS MÉDICOS2026'!L2814</f>
        <v>104.1407589906153</v>
      </c>
      <c r="O2814" s="201">
        <v>0</v>
      </c>
      <c r="P2814" s="201"/>
      <c r="Q2814" s="205">
        <f t="shared" si="198"/>
        <v>287.01525025533317</v>
      </c>
    </row>
    <row r="2815" spans="1:17" ht="30" x14ac:dyDescent="0.25">
      <c r="A2815" s="207" t="s">
        <v>4754</v>
      </c>
      <c r="B2815" s="196">
        <v>40103609</v>
      </c>
      <c r="C2815" s="197" t="s">
        <v>2252</v>
      </c>
      <c r="D2815" s="196" t="s">
        <v>3670</v>
      </c>
      <c r="E2815" s="198"/>
      <c r="F2815" s="199">
        <f>VLOOKUP(D2815,'Parâmetro - Portes e Uco'!$A$13:$E$54,4,0)</f>
        <v>209.47104741495494</v>
      </c>
      <c r="G2815" s="200"/>
      <c r="H2815" s="201"/>
      <c r="I2815" s="196"/>
      <c r="J2815" s="202">
        <v>0</v>
      </c>
      <c r="K2815" s="202"/>
      <c r="L2815" s="203">
        <v>9.19</v>
      </c>
      <c r="M2815" s="204">
        <v>75</v>
      </c>
      <c r="N2815" s="199">
        <f>(('Parâmetro - Portes e Uco'!$P$5*'TABELA HONORÁRIOS MÉDICOS2026'!M2815)/100)*'TABELA HONORÁRIOS MÉDICOS2026'!L2815</f>
        <v>125.10504249983718</v>
      </c>
      <c r="O2815" s="201">
        <v>0</v>
      </c>
      <c r="P2815" s="201"/>
      <c r="Q2815" s="205">
        <f t="shared" si="198"/>
        <v>334.57608991479214</v>
      </c>
    </row>
    <row r="2816" spans="1:17" ht="60" x14ac:dyDescent="0.25">
      <c r="A2816" s="207" t="s">
        <v>4754</v>
      </c>
      <c r="B2816" s="196">
        <v>40103617</v>
      </c>
      <c r="C2816" s="197" t="s">
        <v>2253</v>
      </c>
      <c r="D2816" s="196" t="s">
        <v>3674</v>
      </c>
      <c r="E2816" s="198"/>
      <c r="F2816" s="199">
        <f>VLOOKUP(D2816,'Parâmetro - Portes e Uco'!$A$13:$E$54,4,0)</f>
        <v>182.87449126471788</v>
      </c>
      <c r="G2816" s="200"/>
      <c r="H2816" s="201"/>
      <c r="I2816" s="196"/>
      <c r="J2816" s="202">
        <v>0</v>
      </c>
      <c r="K2816" s="202"/>
      <c r="L2816" s="203">
        <v>7.95</v>
      </c>
      <c r="M2816" s="204">
        <v>75</v>
      </c>
      <c r="N2816" s="199">
        <f>(('Parâmetro - Portes e Uco'!$P$5*'TABELA HONORÁRIOS MÉDICOS2026'!M2816)/100)*'TABELA HONORÁRIOS MÉDICOS2026'!L2816</f>
        <v>108.2247103235806</v>
      </c>
      <c r="O2816" s="201">
        <v>0</v>
      </c>
      <c r="P2816" s="201"/>
      <c r="Q2816" s="205">
        <f t="shared" si="198"/>
        <v>291.09920158829846</v>
      </c>
    </row>
    <row r="2817" spans="1:17" ht="60" x14ac:dyDescent="0.25">
      <c r="A2817" s="207" t="s">
        <v>4754</v>
      </c>
      <c r="B2817" s="196">
        <v>40103625</v>
      </c>
      <c r="C2817" s="197" t="s">
        <v>2254</v>
      </c>
      <c r="D2817" s="196" t="s">
        <v>3674</v>
      </c>
      <c r="E2817" s="198"/>
      <c r="F2817" s="199">
        <f>VLOOKUP(D2817,'Parâmetro - Portes e Uco'!$A$13:$E$54,4,0)</f>
        <v>182.87449126471788</v>
      </c>
      <c r="G2817" s="200"/>
      <c r="H2817" s="201"/>
      <c r="I2817" s="196"/>
      <c r="J2817" s="202">
        <v>0</v>
      </c>
      <c r="K2817" s="202"/>
      <c r="L2817" s="203">
        <v>7.95</v>
      </c>
      <c r="M2817" s="204">
        <v>75</v>
      </c>
      <c r="N2817" s="199">
        <f>(('Parâmetro - Portes e Uco'!$P$5*'TABELA HONORÁRIOS MÉDICOS2026'!M2817)/100)*'TABELA HONORÁRIOS MÉDICOS2026'!L2817</f>
        <v>108.2247103235806</v>
      </c>
      <c r="O2817" s="201">
        <v>0</v>
      </c>
      <c r="P2817" s="201"/>
      <c r="Q2817" s="205">
        <f t="shared" si="198"/>
        <v>291.09920158829846</v>
      </c>
    </row>
    <row r="2818" spans="1:17" ht="30" x14ac:dyDescent="0.25">
      <c r="A2818" s="207" t="s">
        <v>4754</v>
      </c>
      <c r="B2818" s="196">
        <v>40103633</v>
      </c>
      <c r="C2818" s="197" t="s">
        <v>2255</v>
      </c>
      <c r="D2818" s="196" t="s">
        <v>3670</v>
      </c>
      <c r="E2818" s="198"/>
      <c r="F2818" s="199">
        <f>VLOOKUP(D2818,'Parâmetro - Portes e Uco'!$A$13:$E$54,4,0)</f>
        <v>209.47104741495494</v>
      </c>
      <c r="G2818" s="200"/>
      <c r="H2818" s="201"/>
      <c r="I2818" s="196"/>
      <c r="J2818" s="202">
        <v>0</v>
      </c>
      <c r="K2818" s="202"/>
      <c r="L2818" s="203">
        <v>5.66</v>
      </c>
      <c r="M2818" s="204">
        <v>75</v>
      </c>
      <c r="N2818" s="199">
        <f>(('Parâmetro - Portes e Uco'!$P$5*'TABELA HONORÁRIOS MÉDICOS2026'!M2818)/100)*'TABELA HONORÁRIOS MÉDICOS2026'!L2818</f>
        <v>77.050548481945427</v>
      </c>
      <c r="O2818" s="201">
        <v>0</v>
      </c>
      <c r="P2818" s="201"/>
      <c r="Q2818" s="205">
        <f t="shared" si="198"/>
        <v>286.52159589690035</v>
      </c>
    </row>
    <row r="2819" spans="1:17" x14ac:dyDescent="0.25">
      <c r="A2819" s="207" t="s">
        <v>4754</v>
      </c>
      <c r="B2819" s="196">
        <v>40103641</v>
      </c>
      <c r="C2819" s="197" t="s">
        <v>2257</v>
      </c>
      <c r="D2819" s="196" t="s">
        <v>3677</v>
      </c>
      <c r="E2819" s="198"/>
      <c r="F2819" s="199">
        <f>VLOOKUP(D2819,'Parâmetro - Portes e Uco'!$A$13:$E$54,4,0)</f>
        <v>33.558459567611813</v>
      </c>
      <c r="G2819" s="200"/>
      <c r="H2819" s="201"/>
      <c r="I2819" s="196"/>
      <c r="J2819" s="202">
        <v>0</v>
      </c>
      <c r="K2819" s="202"/>
      <c r="L2819" s="203">
        <v>0.14899999999999999</v>
      </c>
      <c r="M2819" s="204">
        <v>50</v>
      </c>
      <c r="N2819" s="199">
        <f>(('Parâmetro - Portes e Uco'!$P$5*'TABELA HONORÁRIOS MÉDICOS2026'!M2819)/100)*'TABELA HONORÁRIOS MÉDICOS2026'!L2819</f>
        <v>1.3522416635818455</v>
      </c>
      <c r="O2819" s="201">
        <v>0</v>
      </c>
      <c r="P2819" s="201"/>
      <c r="Q2819" s="205">
        <f t="shared" si="198"/>
        <v>34.910701231193656</v>
      </c>
    </row>
    <row r="2820" spans="1:17" ht="30" x14ac:dyDescent="0.25">
      <c r="A2820" s="207" t="s">
        <v>4754</v>
      </c>
      <c r="B2820" s="196">
        <v>40103650</v>
      </c>
      <c r="C2820" s="197" t="s">
        <v>2258</v>
      </c>
      <c r="D2820" s="196" t="s">
        <v>3667</v>
      </c>
      <c r="E2820" s="198"/>
      <c r="F2820" s="199">
        <f>VLOOKUP(D2820,'Parâmetro - Portes e Uco'!$A$13:$E$54,4,0)</f>
        <v>88.500735621868941</v>
      </c>
      <c r="G2820" s="200"/>
      <c r="H2820" s="201"/>
      <c r="I2820" s="196"/>
      <c r="J2820" s="202">
        <v>0</v>
      </c>
      <c r="K2820" s="202"/>
      <c r="L2820" s="203">
        <v>3.7370000000000001</v>
      </c>
      <c r="M2820" s="204">
        <v>50</v>
      </c>
      <c r="N2820" s="199">
        <f>(('Parâmetro - Portes e Uco'!$P$5*'TABELA HONORÁRIOS MÉDICOS2026'!M2820)/100)*'TABELA HONORÁRIOS MÉDICOS2026'!L2820</f>
        <v>33.914946958425219</v>
      </c>
      <c r="O2820" s="201">
        <v>0</v>
      </c>
      <c r="P2820" s="201"/>
      <c r="Q2820" s="205">
        <f t="shared" si="198"/>
        <v>122.41568258029416</v>
      </c>
    </row>
    <row r="2821" spans="1:17" ht="30" x14ac:dyDescent="0.25">
      <c r="A2821" s="207" t="s">
        <v>4754</v>
      </c>
      <c r="B2821" s="196">
        <v>40103668</v>
      </c>
      <c r="C2821" s="197" t="s">
        <v>2259</v>
      </c>
      <c r="D2821" s="196" t="s">
        <v>3678</v>
      </c>
      <c r="E2821" s="198"/>
      <c r="F2821" s="199">
        <f>VLOOKUP(D2821,'Parâmetro - Portes e Uco'!$A$13:$E$54,4,0)</f>
        <v>104.74131564043701</v>
      </c>
      <c r="G2821" s="200"/>
      <c r="H2821" s="201"/>
      <c r="I2821" s="196"/>
      <c r="J2821" s="202">
        <v>0</v>
      </c>
      <c r="K2821" s="202"/>
      <c r="L2821" s="203">
        <v>2.2749999999999999</v>
      </c>
      <c r="M2821" s="204">
        <v>50</v>
      </c>
      <c r="N2821" s="199">
        <f>(('Parâmetro - Portes e Uco'!$P$5*'TABELA HONORÁRIOS MÉDICOS2026'!M2821)/100)*'TABELA HONORÁRIOS MÉDICOS2026'!L2821</f>
        <v>20.646642849991267</v>
      </c>
      <c r="O2821" s="201">
        <v>0</v>
      </c>
      <c r="P2821" s="201"/>
      <c r="Q2821" s="205">
        <f t="shared" si="198"/>
        <v>125.38795849042828</v>
      </c>
    </row>
    <row r="2822" spans="1:17" ht="45" x14ac:dyDescent="0.25">
      <c r="A2822" s="207" t="s">
        <v>4754</v>
      </c>
      <c r="B2822" s="196">
        <v>40103722</v>
      </c>
      <c r="C2822" s="197" t="s">
        <v>2260</v>
      </c>
      <c r="D2822" s="196" t="s">
        <v>3668</v>
      </c>
      <c r="E2822" s="198"/>
      <c r="F2822" s="199">
        <f>VLOOKUP(D2822,'Parâmetro - Portes e Uco'!$A$13:$E$54,4,0)</f>
        <v>143.11866343039139</v>
      </c>
      <c r="G2822" s="200"/>
      <c r="H2822" s="201"/>
      <c r="I2822" s="196"/>
      <c r="J2822" s="202">
        <v>0</v>
      </c>
      <c r="K2822" s="202"/>
      <c r="L2822" s="203">
        <v>2.9249999999999998</v>
      </c>
      <c r="M2822" s="204">
        <v>75</v>
      </c>
      <c r="N2822" s="199">
        <f>(('Parâmetro - Portes e Uco'!$P$5*'TABELA HONORÁRIOS MÉDICOS2026'!M2822)/100)*'TABELA HONORÁRIOS MÉDICOS2026'!L2822</f>
        <v>39.818525496411723</v>
      </c>
      <c r="O2822" s="201">
        <v>0</v>
      </c>
      <c r="P2822" s="201"/>
      <c r="Q2822" s="205">
        <f t="shared" si="198"/>
        <v>182.93718892680312</v>
      </c>
    </row>
    <row r="2823" spans="1:17" ht="45" x14ac:dyDescent="0.25">
      <c r="A2823" s="207" t="s">
        <v>4754</v>
      </c>
      <c r="B2823" s="196">
        <v>40103730</v>
      </c>
      <c r="C2823" s="197" t="s">
        <v>2261</v>
      </c>
      <c r="D2823" s="196" t="s">
        <v>3668</v>
      </c>
      <c r="E2823" s="198"/>
      <c r="F2823" s="199">
        <f>VLOOKUP(D2823,'Parâmetro - Portes e Uco'!$A$13:$E$54,4,0)</f>
        <v>143.11866343039139</v>
      </c>
      <c r="G2823" s="200"/>
      <c r="H2823" s="201"/>
      <c r="I2823" s="196"/>
      <c r="J2823" s="202">
        <v>0</v>
      </c>
      <c r="K2823" s="202"/>
      <c r="L2823" s="203">
        <v>24</v>
      </c>
      <c r="M2823" s="204">
        <v>75</v>
      </c>
      <c r="N2823" s="199">
        <f>(('Parâmetro - Portes e Uco'!$P$5*'TABELA HONORÁRIOS MÉDICOS2026'!M2823)/100)*'TABELA HONORÁRIOS MÉDICOS2026'!L2823</f>
        <v>326.71610663722447</v>
      </c>
      <c r="O2823" s="201">
        <v>0</v>
      </c>
      <c r="P2823" s="201"/>
      <c r="Q2823" s="205">
        <f t="shared" si="198"/>
        <v>469.83477006761586</v>
      </c>
    </row>
    <row r="2824" spans="1:17" ht="45" x14ac:dyDescent="0.25">
      <c r="A2824" s="207" t="s">
        <v>4754</v>
      </c>
      <c r="B2824" s="196">
        <v>40103714</v>
      </c>
      <c r="C2824" s="197" t="s">
        <v>4763</v>
      </c>
      <c r="D2824" s="196" t="s">
        <v>3669</v>
      </c>
      <c r="E2824" s="198"/>
      <c r="F2824" s="199">
        <f>VLOOKUP(D2824,'Parâmetro - Portes e Uco'!$A$13:$E$54,4,0)</f>
        <v>67.140086867061825</v>
      </c>
      <c r="G2824" s="200"/>
      <c r="H2824" s="201"/>
      <c r="I2824" s="196"/>
      <c r="J2824" s="202"/>
      <c r="K2824" s="202"/>
      <c r="L2824" s="203">
        <v>4.6500000000000004</v>
      </c>
      <c r="M2824" s="204">
        <v>75</v>
      </c>
      <c r="N2824" s="199">
        <f>(('Parâmetro - Portes e Uco'!$P$5*'TABELA HONORÁRIOS MÉDICOS2026'!M2824)/100)*'TABELA HONORÁRIOS MÉDICOS2026'!L2824</f>
        <v>63.301245660962238</v>
      </c>
      <c r="O2824" s="201"/>
      <c r="P2824" s="201"/>
      <c r="Q2824" s="205">
        <f t="shared" si="198"/>
        <v>130.44133252802408</v>
      </c>
    </row>
    <row r="2825" spans="1:17" ht="30" x14ac:dyDescent="0.25">
      <c r="A2825" s="207" t="s">
        <v>4754</v>
      </c>
      <c r="B2825" s="196">
        <v>40103749</v>
      </c>
      <c r="C2825" s="197" t="s">
        <v>2262</v>
      </c>
      <c r="D2825" s="196" t="s">
        <v>3668</v>
      </c>
      <c r="E2825" s="198"/>
      <c r="F2825" s="199">
        <f>VLOOKUP(D2825,'Parâmetro - Portes e Uco'!$A$13:$E$54,4,0)</f>
        <v>143.11866343039139</v>
      </c>
      <c r="G2825" s="200"/>
      <c r="H2825" s="201"/>
      <c r="I2825" s="196"/>
      <c r="J2825" s="202">
        <v>0</v>
      </c>
      <c r="K2825" s="202"/>
      <c r="L2825" s="203">
        <v>4.875</v>
      </c>
      <c r="M2825" s="204">
        <v>75</v>
      </c>
      <c r="N2825" s="199">
        <f>(('Parâmetro - Portes e Uco'!$P$5*'TABELA HONORÁRIOS MÉDICOS2026'!M2825)/100)*'TABELA HONORÁRIOS MÉDICOS2026'!L2825</f>
        <v>66.364209160686215</v>
      </c>
      <c r="O2825" s="201">
        <v>0</v>
      </c>
      <c r="P2825" s="201"/>
      <c r="Q2825" s="205">
        <f t="shared" si="198"/>
        <v>209.48287259107761</v>
      </c>
    </row>
    <row r="2826" spans="1:17" ht="45" x14ac:dyDescent="0.25">
      <c r="A2826" s="207" t="s">
        <v>4754</v>
      </c>
      <c r="B2826" s="196">
        <v>40103757</v>
      </c>
      <c r="C2826" s="197" t="s">
        <v>2263</v>
      </c>
      <c r="D2826" s="196" t="s">
        <v>3670</v>
      </c>
      <c r="E2826" s="198"/>
      <c r="F2826" s="199">
        <f>VLOOKUP(D2826,'Parâmetro - Portes e Uco'!$A$13:$E$54,4,0)</f>
        <v>209.47104741495494</v>
      </c>
      <c r="G2826" s="200"/>
      <c r="H2826" s="201"/>
      <c r="I2826" s="196"/>
      <c r="J2826" s="202">
        <v>0</v>
      </c>
      <c r="K2826" s="202"/>
      <c r="L2826" s="203">
        <v>3.1259999999999999</v>
      </c>
      <c r="M2826" s="204">
        <v>75</v>
      </c>
      <c r="N2826" s="199">
        <f>(('Parâmetro - Portes e Uco'!$P$5*'TABELA HONORÁRIOS MÉDICOS2026'!M2826)/100)*'TABELA HONORÁRIOS MÉDICOS2026'!L2826</f>
        <v>42.55477288949848</v>
      </c>
      <c r="O2826" s="201">
        <v>0</v>
      </c>
      <c r="P2826" s="201"/>
      <c r="Q2826" s="205">
        <f t="shared" si="198"/>
        <v>252.02582030445342</v>
      </c>
    </row>
    <row r="2827" spans="1:17" ht="30" x14ac:dyDescent="0.25">
      <c r="A2827" s="207" t="s">
        <v>4754</v>
      </c>
      <c r="B2827" s="196">
        <v>40103820</v>
      </c>
      <c r="C2827" s="197" t="s">
        <v>4764</v>
      </c>
      <c r="D2827" s="196" t="s">
        <v>3668</v>
      </c>
      <c r="E2827" s="198"/>
      <c r="F2827" s="199">
        <f>VLOOKUP(D2827,'Parâmetro - Portes e Uco'!$A$13:$E$54,4,0)</f>
        <v>143.11866343039139</v>
      </c>
      <c r="G2827" s="200"/>
      <c r="H2827" s="201"/>
      <c r="I2827" s="196"/>
      <c r="J2827" s="202">
        <v>0</v>
      </c>
      <c r="K2827" s="202"/>
      <c r="L2827" s="203">
        <v>2.9249999999999998</v>
      </c>
      <c r="M2827" s="204">
        <v>100</v>
      </c>
      <c r="N2827" s="199">
        <f>(('Parâmetro - Portes e Uco'!$P$5*'TABELA HONORÁRIOS MÉDICOS2026'!M2827)/100)*'TABELA HONORÁRIOS MÉDICOS2026'!L2827</f>
        <v>53.091367328548969</v>
      </c>
      <c r="O2827" s="201">
        <v>0</v>
      </c>
      <c r="P2827" s="201"/>
      <c r="Q2827" s="205">
        <f t="shared" si="198"/>
        <v>196.21003075894038</v>
      </c>
    </row>
    <row r="2828" spans="1:17" ht="45" x14ac:dyDescent="0.25">
      <c r="A2828" s="207"/>
      <c r="B2828" s="196">
        <v>40103889</v>
      </c>
      <c r="C2828" s="197" t="s">
        <v>4305</v>
      </c>
      <c r="D2828" s="196" t="s">
        <v>3691</v>
      </c>
      <c r="E2828" s="198"/>
      <c r="F2828" s="199">
        <f>VLOOKUP(D2828,'Parâmetro - Portes e Uco'!$A$13:$E$54,4,0)</f>
        <v>331.90092631384664</v>
      </c>
      <c r="G2828" s="200"/>
      <c r="H2828" s="201"/>
      <c r="I2828" s="196"/>
      <c r="J2828" s="202">
        <v>0</v>
      </c>
      <c r="K2828" s="202"/>
      <c r="L2828" s="203">
        <v>2</v>
      </c>
      <c r="M2828" s="204">
        <v>75</v>
      </c>
      <c r="N2828" s="199">
        <f>(('Parâmetro - Portes e Uco'!$P$5*'TABELA HONORÁRIOS MÉDICOS2026'!M2828)/100)*'TABELA HONORÁRIOS MÉDICOS2026'!L2828</f>
        <v>27.226342219768704</v>
      </c>
      <c r="O2828" s="201">
        <v>0</v>
      </c>
      <c r="P2828" s="201"/>
      <c r="Q2828" s="205">
        <f t="shared" si="198"/>
        <v>359.12726853361534</v>
      </c>
    </row>
    <row r="2829" spans="1:17" ht="45" x14ac:dyDescent="0.25">
      <c r="A2829" s="207" t="s">
        <v>4754</v>
      </c>
      <c r="B2829" s="196">
        <v>40103897</v>
      </c>
      <c r="C2829" s="197" t="s">
        <v>4306</v>
      </c>
      <c r="D2829" s="196" t="s">
        <v>3696</v>
      </c>
      <c r="E2829" s="198"/>
      <c r="F2829" s="199">
        <f>VLOOKUP(D2829,'Parâmetro - Portes e Uco'!$A$13:$E$54,4,0)</f>
        <v>455.83670778222034</v>
      </c>
      <c r="G2829" s="200"/>
      <c r="H2829" s="201"/>
      <c r="I2829" s="196"/>
      <c r="J2829" s="202">
        <v>0</v>
      </c>
      <c r="K2829" s="202"/>
      <c r="L2829" s="203">
        <v>2</v>
      </c>
      <c r="M2829" s="204">
        <v>75</v>
      </c>
      <c r="N2829" s="199">
        <f>(('Parâmetro - Portes e Uco'!$P$5*'TABELA HONORÁRIOS MÉDICOS2026'!M2829)/100)*'TABELA HONORÁRIOS MÉDICOS2026'!L2829</f>
        <v>27.226342219768704</v>
      </c>
      <c r="O2829" s="201">
        <v>0</v>
      </c>
      <c r="P2829" s="201"/>
      <c r="Q2829" s="205">
        <f t="shared" si="198"/>
        <v>483.06305000198904</v>
      </c>
    </row>
    <row r="2830" spans="1:17" x14ac:dyDescent="0.25">
      <c r="A2830" s="207" t="s">
        <v>4754</v>
      </c>
      <c r="B2830" s="224">
        <v>40103994</v>
      </c>
      <c r="C2830" s="316" t="s">
        <v>3802</v>
      </c>
      <c r="D2830" s="317"/>
      <c r="E2830" s="317"/>
      <c r="F2830" s="317"/>
      <c r="G2830" s="317"/>
      <c r="H2830" s="317"/>
      <c r="I2830" s="317"/>
      <c r="J2830" s="317"/>
      <c r="K2830" s="317"/>
      <c r="L2830" s="317"/>
      <c r="M2830" s="317"/>
      <c r="N2830" s="317"/>
      <c r="O2830" s="317"/>
      <c r="P2830" s="317"/>
      <c r="Q2830" s="318"/>
    </row>
    <row r="2831" spans="1:17" ht="15" customHeight="1" x14ac:dyDescent="0.25">
      <c r="A2831" s="206"/>
      <c r="B2831" s="307" t="s">
        <v>4307</v>
      </c>
      <c r="C2831" s="308"/>
      <c r="D2831" s="308"/>
      <c r="E2831" s="308"/>
      <c r="F2831" s="308"/>
      <c r="G2831" s="308"/>
      <c r="H2831" s="308"/>
      <c r="I2831" s="308"/>
      <c r="J2831" s="308"/>
      <c r="K2831" s="308"/>
      <c r="L2831" s="308"/>
      <c r="M2831" s="308"/>
      <c r="N2831" s="308"/>
      <c r="O2831" s="308"/>
      <c r="P2831" s="308"/>
      <c r="Q2831" s="309"/>
    </row>
    <row r="2832" spans="1:17" ht="15" customHeight="1" x14ac:dyDescent="0.25">
      <c r="A2832" s="206"/>
      <c r="B2832" s="307" t="s">
        <v>3900</v>
      </c>
      <c r="C2832" s="308"/>
      <c r="D2832" s="308"/>
      <c r="E2832" s="308"/>
      <c r="F2832" s="308"/>
      <c r="G2832" s="308"/>
      <c r="H2832" s="308"/>
      <c r="I2832" s="308"/>
      <c r="J2832" s="308"/>
      <c r="K2832" s="308"/>
      <c r="L2832" s="308"/>
      <c r="M2832" s="308"/>
      <c r="N2832" s="308"/>
      <c r="O2832" s="308"/>
      <c r="P2832" s="308"/>
      <c r="Q2832" s="309"/>
    </row>
    <row r="2833" spans="1:17" ht="15" customHeight="1" x14ac:dyDescent="0.25">
      <c r="A2833" s="206"/>
      <c r="B2833" s="224">
        <v>40104001</v>
      </c>
      <c r="C2833" s="316" t="s">
        <v>3901</v>
      </c>
      <c r="D2833" s="317"/>
      <c r="E2833" s="317"/>
      <c r="F2833" s="317"/>
      <c r="G2833" s="317"/>
      <c r="H2833" s="317"/>
      <c r="I2833" s="317"/>
      <c r="J2833" s="317"/>
      <c r="K2833" s="317"/>
      <c r="L2833" s="317"/>
      <c r="M2833" s="317"/>
      <c r="N2833" s="317"/>
      <c r="O2833" s="317"/>
      <c r="P2833" s="317"/>
      <c r="Q2833" s="318"/>
    </row>
    <row r="2834" spans="1:17" ht="75" x14ac:dyDescent="0.25">
      <c r="A2834" s="206"/>
      <c r="B2834" s="196">
        <v>40104010</v>
      </c>
      <c r="C2834" s="197" t="s">
        <v>2264</v>
      </c>
      <c r="D2834" s="196" t="s">
        <v>3675</v>
      </c>
      <c r="E2834" s="198"/>
      <c r="F2834" s="199">
        <f>VLOOKUP(D2834,'Parâmetro - Portes e Uco'!$A$13:$E$54,4,0)</f>
        <v>50.355065150296362</v>
      </c>
      <c r="G2834" s="200"/>
      <c r="H2834" s="201"/>
      <c r="I2834" s="196"/>
      <c r="J2834" s="202">
        <v>0</v>
      </c>
      <c r="K2834" s="202"/>
      <c r="L2834" s="203">
        <v>4.78</v>
      </c>
      <c r="M2834" s="204">
        <v>50</v>
      </c>
      <c r="N2834" s="199">
        <f>(('Parâmetro - Portes e Uco'!$P$5*'TABELA HONORÁRIOS MÉDICOS2026'!M2834)/100)*'TABELA HONORÁRIOS MÉDICOS2026'!L2834</f>
        <v>43.380638603498134</v>
      </c>
      <c r="O2834" s="201">
        <v>0</v>
      </c>
      <c r="P2834" s="201"/>
      <c r="Q2834" s="205">
        <f>F2834+H2834+K2834+N2834+P2834</f>
        <v>93.735703753794496</v>
      </c>
    </row>
    <row r="2835" spans="1:17" x14ac:dyDescent="0.25">
      <c r="A2835" s="207" t="s">
        <v>4754</v>
      </c>
      <c r="B2835" s="196">
        <v>40104028</v>
      </c>
      <c r="C2835" s="197" t="s">
        <v>2265</v>
      </c>
      <c r="D2835" s="196" t="s">
        <v>3676</v>
      </c>
      <c r="E2835" s="198"/>
      <c r="F2835" s="199">
        <f>VLOOKUP(D2835,'Parâmetro - Portes e Uco'!$A$13:$E$54,4,0)</f>
        <v>16.785021716765456</v>
      </c>
      <c r="G2835" s="200"/>
      <c r="H2835" s="201"/>
      <c r="I2835" s="196"/>
      <c r="J2835" s="202">
        <v>0</v>
      </c>
      <c r="K2835" s="202"/>
      <c r="L2835" s="203">
        <v>1.04</v>
      </c>
      <c r="M2835" s="204">
        <v>50</v>
      </c>
      <c r="N2835" s="199">
        <f>(('Parâmetro - Portes e Uco'!$P$5*'TABELA HONORÁRIOS MÉDICOS2026'!M2835)/100)*'TABELA HONORÁRIOS MÉDICOS2026'!L2835</f>
        <v>9.4384653028531513</v>
      </c>
      <c r="O2835" s="201">
        <v>0</v>
      </c>
      <c r="P2835" s="201"/>
      <c r="Q2835" s="205">
        <f>F2835+H2835+K2835+N2835+P2835</f>
        <v>26.223487019618609</v>
      </c>
    </row>
    <row r="2836" spans="1:17" ht="45" x14ac:dyDescent="0.25">
      <c r="A2836" s="207" t="s">
        <v>4754</v>
      </c>
      <c r="B2836" s="196">
        <v>40104036</v>
      </c>
      <c r="C2836" s="197" t="s">
        <v>2266</v>
      </c>
      <c r="D2836" s="196" t="s">
        <v>3676</v>
      </c>
      <c r="E2836" s="198"/>
      <c r="F2836" s="199">
        <f>VLOOKUP(D2836,'Parâmetro - Portes e Uco'!$A$13:$E$54,4,0)</f>
        <v>16.785021716765456</v>
      </c>
      <c r="G2836" s="200"/>
      <c r="H2836" s="201"/>
      <c r="I2836" s="196"/>
      <c r="J2836" s="202">
        <v>0</v>
      </c>
      <c r="K2836" s="202"/>
      <c r="L2836" s="203">
        <v>1.21</v>
      </c>
      <c r="M2836" s="204">
        <v>50</v>
      </c>
      <c r="N2836" s="199">
        <f>(('Parâmetro - Portes e Uco'!$P$5*'TABELA HONORÁRIOS MÉDICOS2026'!M2836)/100)*'TABELA HONORÁRIOS MÉDICOS2026'!L2836</f>
        <v>10.981291361973376</v>
      </c>
      <c r="O2836" s="201">
        <v>0</v>
      </c>
      <c r="P2836" s="201"/>
      <c r="Q2836" s="205">
        <f>F2836+H2836+K2836+N2836+P2836</f>
        <v>27.766313078738833</v>
      </c>
    </row>
    <row r="2837" spans="1:17" ht="90" x14ac:dyDescent="0.25">
      <c r="A2837" s="207" t="s">
        <v>4754</v>
      </c>
      <c r="B2837" s="196">
        <v>40104125</v>
      </c>
      <c r="C2837" s="197" t="s">
        <v>2267</v>
      </c>
      <c r="D2837" s="196" t="s">
        <v>3667</v>
      </c>
      <c r="E2837" s="198"/>
      <c r="F2837" s="199">
        <f>VLOOKUP(D2837,'Parâmetro - Portes e Uco'!$A$13:$E$54,4,0)</f>
        <v>88.500735621868941</v>
      </c>
      <c r="G2837" s="200"/>
      <c r="H2837" s="201"/>
      <c r="I2837" s="196"/>
      <c r="J2837" s="202">
        <v>0</v>
      </c>
      <c r="K2837" s="202"/>
      <c r="L2837" s="203">
        <v>21.3</v>
      </c>
      <c r="M2837" s="204">
        <v>50</v>
      </c>
      <c r="N2837" s="199">
        <f>(('Parâmetro - Portes e Uco'!$P$5*'TABELA HONORÁRIOS MÉDICOS2026'!M2837)/100)*'TABELA HONORÁRIOS MÉDICOS2026'!L2837</f>
        <v>193.30702976035781</v>
      </c>
      <c r="O2837" s="201">
        <v>0</v>
      </c>
      <c r="P2837" s="201"/>
      <c r="Q2837" s="205">
        <f>F2837+H2837+K2837+N2837+P2837</f>
        <v>281.80776538222676</v>
      </c>
    </row>
    <row r="2838" spans="1:17" x14ac:dyDescent="0.25">
      <c r="A2838" s="207" t="s">
        <v>4754</v>
      </c>
      <c r="B2838" s="224">
        <v>40105008</v>
      </c>
      <c r="C2838" s="316" t="s">
        <v>3902</v>
      </c>
      <c r="D2838" s="317"/>
      <c r="E2838" s="317"/>
      <c r="F2838" s="317"/>
      <c r="G2838" s="317"/>
      <c r="H2838" s="317"/>
      <c r="I2838" s="317"/>
      <c r="J2838" s="317"/>
      <c r="K2838" s="317"/>
      <c r="L2838" s="317"/>
      <c r="M2838" s="317"/>
      <c r="N2838" s="317"/>
      <c r="O2838" s="317"/>
      <c r="P2838" s="317"/>
      <c r="Q2838" s="318"/>
    </row>
    <row r="2839" spans="1:17" ht="45" x14ac:dyDescent="0.25">
      <c r="A2839" s="206"/>
      <c r="B2839" s="196">
        <v>40105016</v>
      </c>
      <c r="C2839" s="197" t="s">
        <v>2268</v>
      </c>
      <c r="D2839" s="196" t="s">
        <v>3676</v>
      </c>
      <c r="E2839" s="198"/>
      <c r="F2839" s="199">
        <f>VLOOKUP(D2839,'Parâmetro - Portes e Uco'!$A$13:$E$54,4,0)</f>
        <v>16.785021716765456</v>
      </c>
      <c r="G2839" s="200"/>
      <c r="H2839" s="201"/>
      <c r="I2839" s="196"/>
      <c r="J2839" s="202">
        <v>0</v>
      </c>
      <c r="K2839" s="202"/>
      <c r="L2839" s="203">
        <v>1</v>
      </c>
      <c r="M2839" s="204">
        <v>50</v>
      </c>
      <c r="N2839" s="199">
        <f>(('Parâmetro - Portes e Uco'!$P$5*'TABELA HONORÁRIOS MÉDICOS2026'!M2839)/100)*'TABELA HONORÁRIOS MÉDICOS2026'!L2839</f>
        <v>9.0754474065895678</v>
      </c>
      <c r="O2839" s="201">
        <v>0</v>
      </c>
      <c r="P2839" s="201"/>
      <c r="Q2839" s="205">
        <f t="shared" ref="Q2839:Q2847" si="199">F2839+H2839+K2839+N2839+P2839</f>
        <v>25.860469123355024</v>
      </c>
    </row>
    <row r="2840" spans="1:17" ht="45" x14ac:dyDescent="0.25">
      <c r="A2840" s="207" t="s">
        <v>4754</v>
      </c>
      <c r="B2840" s="196">
        <v>40105024</v>
      </c>
      <c r="C2840" s="197" t="s">
        <v>2269</v>
      </c>
      <c r="D2840" s="196" t="s">
        <v>3669</v>
      </c>
      <c r="E2840" s="198"/>
      <c r="F2840" s="199">
        <f>VLOOKUP(D2840,'Parâmetro - Portes e Uco'!$A$13:$E$54,4,0)</f>
        <v>67.140086867061825</v>
      </c>
      <c r="G2840" s="200"/>
      <c r="H2840" s="201"/>
      <c r="I2840" s="196"/>
      <c r="J2840" s="202">
        <v>0</v>
      </c>
      <c r="K2840" s="202"/>
      <c r="L2840" s="203">
        <v>4</v>
      </c>
      <c r="M2840" s="204">
        <v>50</v>
      </c>
      <c r="N2840" s="199">
        <f>(('Parâmetro - Portes e Uco'!$P$5*'TABELA HONORÁRIOS MÉDICOS2026'!M2840)/100)*'TABELA HONORÁRIOS MÉDICOS2026'!L2840</f>
        <v>36.301789626358271</v>
      </c>
      <c r="O2840" s="201">
        <v>0</v>
      </c>
      <c r="P2840" s="201"/>
      <c r="Q2840" s="205">
        <f t="shared" si="199"/>
        <v>103.4418764934201</v>
      </c>
    </row>
    <row r="2841" spans="1:17" ht="45" x14ac:dyDescent="0.25">
      <c r="A2841" s="207" t="s">
        <v>4754</v>
      </c>
      <c r="B2841" s="196">
        <v>40105032</v>
      </c>
      <c r="C2841" s="197" t="s">
        <v>2270</v>
      </c>
      <c r="D2841" s="196" t="s">
        <v>3669</v>
      </c>
      <c r="E2841" s="198"/>
      <c r="F2841" s="199">
        <f>VLOOKUP(D2841,'Parâmetro - Portes e Uco'!$A$13:$E$54,4,0)</f>
        <v>67.140086867061825</v>
      </c>
      <c r="G2841" s="200"/>
      <c r="H2841" s="201"/>
      <c r="I2841" s="196"/>
      <c r="J2841" s="202">
        <v>0</v>
      </c>
      <c r="K2841" s="202"/>
      <c r="L2841" s="203">
        <v>4</v>
      </c>
      <c r="M2841" s="204">
        <v>50</v>
      </c>
      <c r="N2841" s="199">
        <f>(('Parâmetro - Portes e Uco'!$P$5*'TABELA HONORÁRIOS MÉDICOS2026'!M2841)/100)*'TABELA HONORÁRIOS MÉDICOS2026'!L2841</f>
        <v>36.301789626358271</v>
      </c>
      <c r="O2841" s="201">
        <v>0</v>
      </c>
      <c r="P2841" s="201"/>
      <c r="Q2841" s="205">
        <f t="shared" si="199"/>
        <v>103.4418764934201</v>
      </c>
    </row>
    <row r="2842" spans="1:17" ht="30" x14ac:dyDescent="0.25">
      <c r="A2842" s="207" t="s">
        <v>4754</v>
      </c>
      <c r="B2842" s="196">
        <v>40105040</v>
      </c>
      <c r="C2842" s="197" t="s">
        <v>2271</v>
      </c>
      <c r="D2842" s="196" t="s">
        <v>3669</v>
      </c>
      <c r="E2842" s="198"/>
      <c r="F2842" s="199">
        <f>VLOOKUP(D2842,'Parâmetro - Portes e Uco'!$A$13:$E$54,4,0)</f>
        <v>67.140086867061825</v>
      </c>
      <c r="G2842" s="200"/>
      <c r="H2842" s="201"/>
      <c r="I2842" s="196"/>
      <c r="J2842" s="202">
        <v>0</v>
      </c>
      <c r="K2842" s="202"/>
      <c r="L2842" s="203">
        <v>4</v>
      </c>
      <c r="M2842" s="204">
        <v>50</v>
      </c>
      <c r="N2842" s="199">
        <f>(('Parâmetro - Portes e Uco'!$P$5*'TABELA HONORÁRIOS MÉDICOS2026'!M2842)/100)*'TABELA HONORÁRIOS MÉDICOS2026'!L2842</f>
        <v>36.301789626358271</v>
      </c>
      <c r="O2842" s="201">
        <v>0</v>
      </c>
      <c r="P2842" s="201"/>
      <c r="Q2842" s="205">
        <f t="shared" si="199"/>
        <v>103.4418764934201</v>
      </c>
    </row>
    <row r="2843" spans="1:17" ht="30" x14ac:dyDescent="0.25">
      <c r="A2843" s="207" t="s">
        <v>4754</v>
      </c>
      <c r="B2843" s="196">
        <v>40105059</v>
      </c>
      <c r="C2843" s="197" t="s">
        <v>2272</v>
      </c>
      <c r="D2843" s="196" t="s">
        <v>3676</v>
      </c>
      <c r="E2843" s="198"/>
      <c r="F2843" s="199">
        <f>VLOOKUP(D2843,'Parâmetro - Portes e Uco'!$A$13:$E$54,4,0)</f>
        <v>16.785021716765456</v>
      </c>
      <c r="G2843" s="200"/>
      <c r="H2843" s="201"/>
      <c r="I2843" s="196"/>
      <c r="J2843" s="202">
        <v>0</v>
      </c>
      <c r="K2843" s="202"/>
      <c r="L2843" s="203"/>
      <c r="M2843" s="204"/>
      <c r="N2843" s="199"/>
      <c r="O2843" s="201">
        <v>0</v>
      </c>
      <c r="P2843" s="201"/>
      <c r="Q2843" s="205">
        <f t="shared" si="199"/>
        <v>16.785021716765456</v>
      </c>
    </row>
    <row r="2844" spans="1:17" ht="45" x14ac:dyDescent="0.25">
      <c r="A2844" s="207" t="s">
        <v>4754</v>
      </c>
      <c r="B2844" s="196">
        <v>40105067</v>
      </c>
      <c r="C2844" s="197" t="s">
        <v>2273</v>
      </c>
      <c r="D2844" s="196" t="s">
        <v>3676</v>
      </c>
      <c r="E2844" s="198"/>
      <c r="F2844" s="199">
        <f>VLOOKUP(D2844,'Parâmetro - Portes e Uco'!$A$13:$E$54,4,0)</f>
        <v>16.785021716765456</v>
      </c>
      <c r="G2844" s="200"/>
      <c r="H2844" s="201"/>
      <c r="I2844" s="196"/>
      <c r="J2844" s="202">
        <v>0</v>
      </c>
      <c r="K2844" s="202"/>
      <c r="L2844" s="203">
        <v>1</v>
      </c>
      <c r="M2844" s="204">
        <v>50</v>
      </c>
      <c r="N2844" s="199">
        <f>(('Parâmetro - Portes e Uco'!$P$5*'TABELA HONORÁRIOS MÉDICOS2026'!M2844)/100)*'TABELA HONORÁRIOS MÉDICOS2026'!L2844</f>
        <v>9.0754474065895678</v>
      </c>
      <c r="O2844" s="201">
        <v>0</v>
      </c>
      <c r="P2844" s="201"/>
      <c r="Q2844" s="205">
        <f t="shared" si="199"/>
        <v>25.860469123355024</v>
      </c>
    </row>
    <row r="2845" spans="1:17" ht="45" x14ac:dyDescent="0.25">
      <c r="A2845" s="207" t="s">
        <v>4754</v>
      </c>
      <c r="B2845" s="196">
        <v>40105075</v>
      </c>
      <c r="C2845" s="197" t="s">
        <v>2274</v>
      </c>
      <c r="D2845" s="196" t="s">
        <v>3667</v>
      </c>
      <c r="E2845" s="198"/>
      <c r="F2845" s="199">
        <f>VLOOKUP(D2845,'Parâmetro - Portes e Uco'!$A$13:$E$54,4,0)</f>
        <v>88.500735621868941</v>
      </c>
      <c r="G2845" s="200"/>
      <c r="H2845" s="201"/>
      <c r="I2845" s="196"/>
      <c r="J2845" s="202">
        <v>0</v>
      </c>
      <c r="K2845" s="202"/>
      <c r="L2845" s="203">
        <v>4</v>
      </c>
      <c r="M2845" s="204">
        <v>50</v>
      </c>
      <c r="N2845" s="199">
        <f>(('Parâmetro - Portes e Uco'!$P$5*'TABELA HONORÁRIOS MÉDICOS2026'!M2845)/100)*'TABELA HONORÁRIOS MÉDICOS2026'!L2845</f>
        <v>36.301789626358271</v>
      </c>
      <c r="O2845" s="201">
        <v>0</v>
      </c>
      <c r="P2845" s="201"/>
      <c r="Q2845" s="205">
        <f t="shared" si="199"/>
        <v>124.80252524822721</v>
      </c>
    </row>
    <row r="2846" spans="1:17" ht="30" x14ac:dyDescent="0.25">
      <c r="A2846" s="207" t="s">
        <v>4754</v>
      </c>
      <c r="B2846" s="196">
        <v>40105083</v>
      </c>
      <c r="C2846" s="197" t="s">
        <v>2275</v>
      </c>
      <c r="D2846" s="196" t="s">
        <v>3667</v>
      </c>
      <c r="E2846" s="198"/>
      <c r="F2846" s="199">
        <f>VLOOKUP(D2846,'Parâmetro - Portes e Uco'!$A$13:$E$54,4,0)</f>
        <v>88.500735621868941</v>
      </c>
      <c r="G2846" s="200"/>
      <c r="H2846" s="201"/>
      <c r="I2846" s="196"/>
      <c r="J2846" s="202">
        <v>0</v>
      </c>
      <c r="K2846" s="202"/>
      <c r="L2846" s="203">
        <v>4</v>
      </c>
      <c r="M2846" s="204">
        <v>50</v>
      </c>
      <c r="N2846" s="199">
        <f>(('Parâmetro - Portes e Uco'!$P$5*'TABELA HONORÁRIOS MÉDICOS2026'!M2846)/100)*'TABELA HONORÁRIOS MÉDICOS2026'!L2846</f>
        <v>36.301789626358271</v>
      </c>
      <c r="O2846" s="201">
        <v>0</v>
      </c>
      <c r="P2846" s="201"/>
      <c r="Q2846" s="205">
        <f t="shared" si="199"/>
        <v>124.80252524822721</v>
      </c>
    </row>
    <row r="2847" spans="1:17" ht="30" x14ac:dyDescent="0.25">
      <c r="A2847" s="207" t="s">
        <v>4754</v>
      </c>
      <c r="B2847" s="196">
        <v>40105091</v>
      </c>
      <c r="C2847" s="197" t="s">
        <v>2276</v>
      </c>
      <c r="D2847" s="196" t="s">
        <v>3667</v>
      </c>
      <c r="E2847" s="198"/>
      <c r="F2847" s="199">
        <f>VLOOKUP(D2847,'Parâmetro - Portes e Uco'!$A$13:$E$54,4,0)</f>
        <v>88.500735621868941</v>
      </c>
      <c r="G2847" s="200"/>
      <c r="H2847" s="201"/>
      <c r="I2847" s="196"/>
      <c r="J2847" s="202">
        <v>0</v>
      </c>
      <c r="K2847" s="202"/>
      <c r="L2847" s="203">
        <v>4</v>
      </c>
      <c r="M2847" s="204">
        <v>50</v>
      </c>
      <c r="N2847" s="199">
        <f>(('Parâmetro - Portes e Uco'!$P$5*'TABELA HONORÁRIOS MÉDICOS2026'!M2847)/100)*'TABELA HONORÁRIOS MÉDICOS2026'!L2847</f>
        <v>36.301789626358271</v>
      </c>
      <c r="O2847" s="201">
        <v>0</v>
      </c>
      <c r="P2847" s="201"/>
      <c r="Q2847" s="205">
        <f t="shared" si="199"/>
        <v>124.80252524822721</v>
      </c>
    </row>
    <row r="2848" spans="1:17" x14ac:dyDescent="0.25">
      <c r="A2848" s="224" t="s">
        <v>4754</v>
      </c>
      <c r="B2848" s="224">
        <v>40105997</v>
      </c>
      <c r="C2848" s="316" t="s">
        <v>3747</v>
      </c>
      <c r="D2848" s="317"/>
      <c r="E2848" s="317"/>
      <c r="F2848" s="317"/>
      <c r="G2848" s="317"/>
      <c r="H2848" s="317"/>
      <c r="I2848" s="317"/>
      <c r="J2848" s="317"/>
      <c r="K2848" s="317"/>
      <c r="L2848" s="317"/>
      <c r="M2848" s="317"/>
      <c r="N2848" s="317"/>
      <c r="O2848" s="317"/>
      <c r="P2848" s="317"/>
      <c r="Q2848" s="318"/>
    </row>
    <row r="2849" spans="1:17" ht="15" customHeight="1" x14ac:dyDescent="0.25">
      <c r="A2849" s="206"/>
      <c r="B2849" s="307" t="s">
        <v>4308</v>
      </c>
      <c r="C2849" s="308"/>
      <c r="D2849" s="308"/>
      <c r="E2849" s="308"/>
      <c r="F2849" s="308"/>
      <c r="G2849" s="308"/>
      <c r="H2849" s="308"/>
      <c r="I2849" s="308"/>
      <c r="J2849" s="308"/>
      <c r="K2849" s="308"/>
      <c r="L2849" s="308"/>
      <c r="M2849" s="308"/>
      <c r="N2849" s="308"/>
      <c r="O2849" s="308"/>
      <c r="P2849" s="308"/>
      <c r="Q2849" s="309"/>
    </row>
    <row r="2850" spans="1:17" ht="15" customHeight="1" x14ac:dyDescent="0.25">
      <c r="A2850" s="224"/>
      <c r="B2850" s="224">
        <v>40201007</v>
      </c>
      <c r="C2850" s="316" t="s">
        <v>3903</v>
      </c>
      <c r="D2850" s="317"/>
      <c r="E2850" s="317"/>
      <c r="F2850" s="317"/>
      <c r="G2850" s="317"/>
      <c r="H2850" s="317"/>
      <c r="I2850" s="317"/>
      <c r="J2850" s="317"/>
      <c r="K2850" s="317"/>
      <c r="L2850" s="317"/>
      <c r="M2850" s="317"/>
      <c r="N2850" s="317"/>
      <c r="O2850" s="317"/>
      <c r="P2850" s="317"/>
      <c r="Q2850" s="318"/>
    </row>
    <row r="2851" spans="1:17" x14ac:dyDescent="0.25">
      <c r="A2851" s="206"/>
      <c r="B2851" s="196">
        <v>40201015</v>
      </c>
      <c r="C2851" s="197" t="s">
        <v>2277</v>
      </c>
      <c r="D2851" s="196" t="s">
        <v>3677</v>
      </c>
      <c r="E2851" s="198"/>
      <c r="F2851" s="199">
        <f>VLOOKUP(D2851,'Parâmetro - Portes e Uco'!$A$13:$E$54,4,0)</f>
        <v>33.558459567611813</v>
      </c>
      <c r="G2851" s="200"/>
      <c r="H2851" s="201"/>
      <c r="I2851" s="196"/>
      <c r="J2851" s="202">
        <v>0</v>
      </c>
      <c r="K2851" s="202"/>
      <c r="L2851" s="203"/>
      <c r="M2851" s="204"/>
      <c r="N2851" s="199"/>
      <c r="O2851" s="201">
        <v>0</v>
      </c>
      <c r="P2851" s="201"/>
      <c r="Q2851" s="205">
        <f t="shared" ref="Q2851:Q2879" si="200">F2851+H2851+K2851+N2851+P2851</f>
        <v>33.558459567611813</v>
      </c>
    </row>
    <row r="2852" spans="1:17" ht="30" x14ac:dyDescent="0.25">
      <c r="A2852" s="207" t="s">
        <v>4754</v>
      </c>
      <c r="B2852" s="196">
        <v>40201023</v>
      </c>
      <c r="C2852" s="197" t="s">
        <v>2278</v>
      </c>
      <c r="D2852" s="196" t="s">
        <v>3675</v>
      </c>
      <c r="E2852" s="198"/>
      <c r="F2852" s="199">
        <f>VLOOKUP(D2852,'Parâmetro - Portes e Uco'!$A$13:$E$54,4,0)</f>
        <v>50.355065150296362</v>
      </c>
      <c r="G2852" s="200"/>
      <c r="H2852" s="201"/>
      <c r="I2852" s="196"/>
      <c r="J2852" s="202">
        <v>0</v>
      </c>
      <c r="K2852" s="202"/>
      <c r="L2852" s="203"/>
      <c r="M2852" s="204"/>
      <c r="N2852" s="199"/>
      <c r="O2852" s="201">
        <v>0</v>
      </c>
      <c r="P2852" s="201"/>
      <c r="Q2852" s="205">
        <f t="shared" si="200"/>
        <v>50.355065150296362</v>
      </c>
    </row>
    <row r="2853" spans="1:17" ht="30" x14ac:dyDescent="0.25">
      <c r="A2853" s="207" t="s">
        <v>4754</v>
      </c>
      <c r="B2853" s="196">
        <v>40201031</v>
      </c>
      <c r="C2853" s="197" t="s">
        <v>2280</v>
      </c>
      <c r="D2853" s="196" t="s">
        <v>3690</v>
      </c>
      <c r="E2853" s="198"/>
      <c r="F2853" s="199">
        <f>VLOOKUP(D2853,'Parâmetro - Portes e Uco'!$A$13:$E$54,4,0)</f>
        <v>380.57633090587456</v>
      </c>
      <c r="G2853" s="200"/>
      <c r="H2853" s="201"/>
      <c r="I2853" s="196"/>
      <c r="J2853" s="202">
        <v>0</v>
      </c>
      <c r="K2853" s="202"/>
      <c r="L2853" s="203">
        <v>8.7750000000000004</v>
      </c>
      <c r="M2853" s="204">
        <v>50</v>
      </c>
      <c r="N2853" s="199">
        <f>(('Parâmetro - Portes e Uco'!$P$5*'TABELA HONORÁRIOS MÉDICOS2026'!M2853)/100)*'TABELA HONORÁRIOS MÉDICOS2026'!L2853</f>
        <v>79.637050992823461</v>
      </c>
      <c r="O2853" s="201">
        <v>0</v>
      </c>
      <c r="P2853" s="201"/>
      <c r="Q2853" s="205">
        <f t="shared" si="200"/>
        <v>460.213381898698</v>
      </c>
    </row>
    <row r="2854" spans="1:17" ht="45" x14ac:dyDescent="0.25">
      <c r="A2854" s="207" t="s">
        <v>4754</v>
      </c>
      <c r="B2854" s="196">
        <v>40201058</v>
      </c>
      <c r="C2854" s="197" t="s">
        <v>2281</v>
      </c>
      <c r="D2854" s="196" t="s">
        <v>3672</v>
      </c>
      <c r="E2854" s="198"/>
      <c r="F2854" s="199">
        <f>VLOOKUP(D2854,'Parâmetro - Portes e Uco'!$A$13:$E$54,4,0)</f>
        <v>308.31617530257381</v>
      </c>
      <c r="G2854" s="200"/>
      <c r="H2854" s="201"/>
      <c r="I2854" s="196"/>
      <c r="J2854" s="202">
        <v>0</v>
      </c>
      <c r="K2854" s="202"/>
      <c r="L2854" s="203">
        <v>8.7750000000000004</v>
      </c>
      <c r="M2854" s="204">
        <v>50</v>
      </c>
      <c r="N2854" s="199">
        <f>(('Parâmetro - Portes e Uco'!$P$5*'TABELA HONORÁRIOS MÉDICOS2026'!M2854)/100)*'TABELA HONORÁRIOS MÉDICOS2026'!L2854</f>
        <v>79.637050992823461</v>
      </c>
      <c r="O2854" s="201">
        <v>0</v>
      </c>
      <c r="P2854" s="201"/>
      <c r="Q2854" s="205">
        <f t="shared" si="200"/>
        <v>387.95322629539726</v>
      </c>
    </row>
    <row r="2855" spans="1:17" ht="30" x14ac:dyDescent="0.25">
      <c r="A2855" s="207" t="s">
        <v>4754</v>
      </c>
      <c r="B2855" s="196">
        <v>40201066</v>
      </c>
      <c r="C2855" s="197" t="s">
        <v>2282</v>
      </c>
      <c r="D2855" s="196" t="s">
        <v>3674</v>
      </c>
      <c r="E2855" s="198"/>
      <c r="F2855" s="199">
        <f>VLOOKUP(D2855,'Parâmetro - Portes e Uco'!$A$13:$E$54,4,0)</f>
        <v>182.87449126471788</v>
      </c>
      <c r="G2855" s="200"/>
      <c r="H2855" s="201"/>
      <c r="I2855" s="196"/>
      <c r="J2855" s="202">
        <v>0</v>
      </c>
      <c r="K2855" s="202"/>
      <c r="L2855" s="203">
        <v>2.78</v>
      </c>
      <c r="M2855" s="204">
        <v>50</v>
      </c>
      <c r="N2855" s="199">
        <f>(('Parâmetro - Portes e Uco'!$P$5*'TABELA HONORÁRIOS MÉDICOS2026'!M2855)/100)*'TABELA HONORÁRIOS MÉDICOS2026'!L2855</f>
        <v>25.229743790318995</v>
      </c>
      <c r="O2855" s="201">
        <v>0</v>
      </c>
      <c r="P2855" s="201"/>
      <c r="Q2855" s="205">
        <f t="shared" si="200"/>
        <v>208.10423505503687</v>
      </c>
    </row>
    <row r="2856" spans="1:17" ht="30" x14ac:dyDescent="0.25">
      <c r="A2856" s="207" t="s">
        <v>4754</v>
      </c>
      <c r="B2856" s="196">
        <v>40201074</v>
      </c>
      <c r="C2856" s="197" t="s">
        <v>2283</v>
      </c>
      <c r="D2856" s="196" t="s">
        <v>3682</v>
      </c>
      <c r="E2856" s="198"/>
      <c r="F2856" s="199">
        <f>VLOOKUP(D2856,'Parâmetro - Portes e Uco'!$A$13:$E$54,4,0)</f>
        <v>705.10991849517825</v>
      </c>
      <c r="G2856" s="200"/>
      <c r="H2856" s="201"/>
      <c r="I2856" s="196"/>
      <c r="J2856" s="202">
        <v>0</v>
      </c>
      <c r="K2856" s="202"/>
      <c r="L2856" s="203">
        <v>30.516999999999999</v>
      </c>
      <c r="M2856" s="204">
        <v>50</v>
      </c>
      <c r="N2856" s="199">
        <f>(('Parâmetro - Portes e Uco'!$P$5*'TABELA HONORÁRIOS MÉDICOS2026'!M2856)/100)*'TABELA HONORÁRIOS MÉDICOS2026'!L2856</f>
        <v>276.95542850689384</v>
      </c>
      <c r="O2856" s="201">
        <v>0</v>
      </c>
      <c r="P2856" s="201"/>
      <c r="Q2856" s="205">
        <f t="shared" si="200"/>
        <v>982.06534700207203</v>
      </c>
    </row>
    <row r="2857" spans="1:17" ht="30" x14ac:dyDescent="0.25">
      <c r="A2857" s="207" t="s">
        <v>4754</v>
      </c>
      <c r="B2857" s="196">
        <v>40201082</v>
      </c>
      <c r="C2857" s="197" t="s">
        <v>2284</v>
      </c>
      <c r="D2857" s="196" t="s">
        <v>3686</v>
      </c>
      <c r="E2857" s="198"/>
      <c r="F2857" s="199">
        <f>VLOOKUP(D2857,'Parâmetro - Portes e Uco'!$A$13:$E$54,4,0)</f>
        <v>414.51705804881641</v>
      </c>
      <c r="G2857" s="200"/>
      <c r="H2857" s="201"/>
      <c r="I2857" s="196"/>
      <c r="J2857" s="202">
        <v>0</v>
      </c>
      <c r="K2857" s="202"/>
      <c r="L2857" s="203">
        <v>14.798</v>
      </c>
      <c r="M2857" s="204">
        <v>50</v>
      </c>
      <c r="N2857" s="199">
        <f>(('Parâmetro - Portes e Uco'!$P$5*'TABELA HONORÁRIOS MÉDICOS2026'!M2857)/100)*'TABELA HONORÁRIOS MÉDICOS2026'!L2857</f>
        <v>134.29847072271244</v>
      </c>
      <c r="O2857" s="201">
        <v>0</v>
      </c>
      <c r="P2857" s="201"/>
      <c r="Q2857" s="205">
        <f t="shared" si="200"/>
        <v>548.81552877152888</v>
      </c>
    </row>
    <row r="2858" spans="1:17" ht="30" x14ac:dyDescent="0.25">
      <c r="A2858" s="207" t="s">
        <v>4754</v>
      </c>
      <c r="B2858" s="196">
        <v>40201090</v>
      </c>
      <c r="C2858" s="197" t="s">
        <v>2285</v>
      </c>
      <c r="D2858" s="196" t="s">
        <v>3682</v>
      </c>
      <c r="E2858" s="198"/>
      <c r="F2858" s="199">
        <f>VLOOKUP(D2858,'Parâmetro - Portes e Uco'!$A$13:$E$54,4,0)</f>
        <v>705.10991849517825</v>
      </c>
      <c r="G2858" s="200"/>
      <c r="H2858" s="201"/>
      <c r="I2858" s="196"/>
      <c r="J2858" s="202">
        <v>0</v>
      </c>
      <c r="K2858" s="202"/>
      <c r="L2858" s="203">
        <v>21.501000000000001</v>
      </c>
      <c r="M2858" s="204">
        <v>50</v>
      </c>
      <c r="N2858" s="199">
        <f>(('Parâmetro - Portes e Uco'!$P$5*'TABELA HONORÁRIOS MÉDICOS2026'!M2858)/100)*'TABELA HONORÁRIOS MÉDICOS2026'!L2858</f>
        <v>195.13119468908232</v>
      </c>
      <c r="O2858" s="201">
        <v>0</v>
      </c>
      <c r="P2858" s="201"/>
      <c r="Q2858" s="205">
        <f t="shared" si="200"/>
        <v>900.2411131842606</v>
      </c>
    </row>
    <row r="2859" spans="1:17" x14ac:dyDescent="0.25">
      <c r="A2859" s="207" t="s">
        <v>4754</v>
      </c>
      <c r="B2859" s="196">
        <v>40201104</v>
      </c>
      <c r="C2859" s="197" t="s">
        <v>2286</v>
      </c>
      <c r="D2859" s="196" t="s">
        <v>3682</v>
      </c>
      <c r="E2859" s="198"/>
      <c r="F2859" s="199">
        <f>VLOOKUP(D2859,'Parâmetro - Portes e Uco'!$A$13:$E$54,4,0)</f>
        <v>705.10991849517825</v>
      </c>
      <c r="G2859" s="200"/>
      <c r="H2859" s="201"/>
      <c r="I2859" s="196"/>
      <c r="J2859" s="202">
        <v>0</v>
      </c>
      <c r="K2859" s="202"/>
      <c r="L2859" s="203"/>
      <c r="M2859" s="204"/>
      <c r="N2859" s="199"/>
      <c r="O2859" s="201">
        <v>0</v>
      </c>
      <c r="P2859" s="201"/>
      <c r="Q2859" s="205">
        <f t="shared" si="200"/>
        <v>705.10991849517825</v>
      </c>
    </row>
    <row r="2860" spans="1:17" x14ac:dyDescent="0.25">
      <c r="A2860" s="207" t="s">
        <v>4754</v>
      </c>
      <c r="B2860" s="196">
        <v>40201112</v>
      </c>
      <c r="C2860" s="197" t="s">
        <v>2287</v>
      </c>
      <c r="D2860" s="196" t="s">
        <v>3682</v>
      </c>
      <c r="E2860" s="198"/>
      <c r="F2860" s="199">
        <f>VLOOKUP(D2860,'Parâmetro - Portes e Uco'!$A$13:$E$54,4,0)</f>
        <v>705.10991849517825</v>
      </c>
      <c r="G2860" s="200"/>
      <c r="H2860" s="201"/>
      <c r="I2860" s="196"/>
      <c r="J2860" s="202">
        <v>0</v>
      </c>
      <c r="K2860" s="202"/>
      <c r="L2860" s="203"/>
      <c r="M2860" s="204"/>
      <c r="N2860" s="199"/>
      <c r="O2860" s="201">
        <v>0</v>
      </c>
      <c r="P2860" s="201"/>
      <c r="Q2860" s="205">
        <f t="shared" si="200"/>
        <v>705.10991849517825</v>
      </c>
    </row>
    <row r="2861" spans="1:17" x14ac:dyDescent="0.25">
      <c r="A2861" s="207" t="s">
        <v>4754</v>
      </c>
      <c r="B2861" s="196">
        <v>40201120</v>
      </c>
      <c r="C2861" s="197" t="s">
        <v>2288</v>
      </c>
      <c r="D2861" s="196" t="s">
        <v>3673</v>
      </c>
      <c r="E2861" s="198"/>
      <c r="F2861" s="199">
        <f>VLOOKUP(D2861,'Parâmetro - Portes e Uco'!$A$13:$E$54,4,0)</f>
        <v>249.30796231071506</v>
      </c>
      <c r="G2861" s="200"/>
      <c r="H2861" s="201"/>
      <c r="I2861" s="196"/>
      <c r="J2861" s="202">
        <v>0</v>
      </c>
      <c r="K2861" s="202"/>
      <c r="L2861" s="203">
        <v>12.585000000000001</v>
      </c>
      <c r="M2861" s="204">
        <v>50</v>
      </c>
      <c r="N2861" s="199">
        <f>(('Parâmetro - Portes e Uco'!$P$5*'TABELA HONORÁRIOS MÉDICOS2026'!M2861)/100)*'TABELA HONORÁRIOS MÉDICOS2026'!L2861</f>
        <v>114.21450561192972</v>
      </c>
      <c r="O2861" s="201">
        <v>0</v>
      </c>
      <c r="P2861" s="201"/>
      <c r="Q2861" s="205">
        <f t="shared" si="200"/>
        <v>363.52246792264475</v>
      </c>
    </row>
    <row r="2862" spans="1:17" ht="45" x14ac:dyDescent="0.25">
      <c r="A2862" s="207" t="s">
        <v>4754</v>
      </c>
      <c r="B2862" s="196">
        <v>40201139</v>
      </c>
      <c r="C2862" s="197" t="s">
        <v>4309</v>
      </c>
      <c r="D2862" s="196" t="s">
        <v>3671</v>
      </c>
      <c r="E2862" s="198"/>
      <c r="F2862" s="199">
        <f>VLOOKUP(D2862,'Parâmetro - Portes e Uco'!$A$13:$E$54,4,0)</f>
        <v>358.46273086632635</v>
      </c>
      <c r="G2862" s="200"/>
      <c r="H2862" s="201"/>
      <c r="I2862" s="196"/>
      <c r="J2862" s="202">
        <v>0</v>
      </c>
      <c r="K2862" s="202"/>
      <c r="L2862" s="203">
        <v>21.114000000000001</v>
      </c>
      <c r="M2862" s="204">
        <v>50</v>
      </c>
      <c r="N2862" s="199">
        <f>(('Parâmetro - Portes e Uco'!$P$5*'TABELA HONORÁRIOS MÉDICOS2026'!M2862)/100)*'TABELA HONORÁRIOS MÉDICOS2026'!L2862</f>
        <v>191.61899654273213</v>
      </c>
      <c r="O2862" s="201">
        <v>0</v>
      </c>
      <c r="P2862" s="201"/>
      <c r="Q2862" s="205">
        <f t="shared" si="200"/>
        <v>550.08172740905843</v>
      </c>
    </row>
    <row r="2863" spans="1:17" ht="30" x14ac:dyDescent="0.25">
      <c r="A2863" s="207" t="s">
        <v>4754</v>
      </c>
      <c r="B2863" s="196">
        <v>40201147</v>
      </c>
      <c r="C2863" s="197" t="s">
        <v>4310</v>
      </c>
      <c r="D2863" s="196" t="s">
        <v>3679</v>
      </c>
      <c r="E2863" s="198"/>
      <c r="F2863" s="199">
        <f>VLOOKUP(D2863,'Parâmetro - Portes e Uco'!$A$13:$E$54,4,0)</f>
        <v>538.44125565127115</v>
      </c>
      <c r="G2863" s="200"/>
      <c r="H2863" s="201"/>
      <c r="I2863" s="196"/>
      <c r="J2863" s="202">
        <v>0</v>
      </c>
      <c r="K2863" s="202"/>
      <c r="L2863" s="203">
        <v>63.139000000000003</v>
      </c>
      <c r="M2863" s="204">
        <v>50</v>
      </c>
      <c r="N2863" s="199">
        <f>(('Parâmetro - Portes e Uco'!$P$5*'TABELA HONORÁRIOS MÉDICOS2026'!M2863)/100)*'TABELA HONORÁRIOS MÉDICOS2026'!L2863</f>
        <v>573.01467380465874</v>
      </c>
      <c r="O2863" s="201">
        <v>1</v>
      </c>
      <c r="P2863" s="199">
        <f>F2863*30%</f>
        <v>161.53237669538134</v>
      </c>
      <c r="Q2863" s="205">
        <f t="shared" si="200"/>
        <v>1272.9883061513112</v>
      </c>
    </row>
    <row r="2864" spans="1:17" ht="30" x14ac:dyDescent="0.25">
      <c r="A2864" s="207" t="s">
        <v>4754</v>
      </c>
      <c r="B2864" s="196">
        <v>40201155</v>
      </c>
      <c r="C2864" s="197" t="s">
        <v>2290</v>
      </c>
      <c r="D2864" s="196" t="s">
        <v>3673</v>
      </c>
      <c r="E2864" s="198"/>
      <c r="F2864" s="199">
        <f>VLOOKUP(D2864,'Parâmetro - Portes e Uco'!$A$13:$E$54,4,0)</f>
        <v>249.30796231071506</v>
      </c>
      <c r="G2864" s="200"/>
      <c r="H2864" s="201"/>
      <c r="I2864" s="196"/>
      <c r="J2864" s="202">
        <v>0</v>
      </c>
      <c r="K2864" s="202"/>
      <c r="L2864" s="203">
        <v>2.78</v>
      </c>
      <c r="M2864" s="204">
        <v>65</v>
      </c>
      <c r="N2864" s="199">
        <f>(('Parâmetro - Portes e Uco'!$P$5*'TABELA HONORÁRIOS MÉDICOS2026'!M2864)/100)*'TABELA HONORÁRIOS MÉDICOS2026'!L2864</f>
        <v>32.798666927414693</v>
      </c>
      <c r="O2864" s="201">
        <v>0</v>
      </c>
      <c r="P2864" s="201"/>
      <c r="Q2864" s="205">
        <f t="shared" si="200"/>
        <v>282.10662923812976</v>
      </c>
    </row>
    <row r="2865" spans="1:17" x14ac:dyDescent="0.25">
      <c r="A2865" s="207" t="s">
        <v>4754</v>
      </c>
      <c r="B2865" s="196">
        <v>40201163</v>
      </c>
      <c r="C2865" s="197" t="s">
        <v>2291</v>
      </c>
      <c r="D2865" s="196" t="s">
        <v>3671</v>
      </c>
      <c r="E2865" s="198"/>
      <c r="F2865" s="199">
        <f>VLOOKUP(D2865,'Parâmetro - Portes e Uco'!$A$13:$E$54,4,0)</f>
        <v>358.46273086632635</v>
      </c>
      <c r="G2865" s="200"/>
      <c r="H2865" s="201"/>
      <c r="I2865" s="196"/>
      <c r="J2865" s="202">
        <v>0</v>
      </c>
      <c r="K2865" s="202"/>
      <c r="L2865" s="203">
        <v>30.41</v>
      </c>
      <c r="M2865" s="204">
        <v>50</v>
      </c>
      <c r="N2865" s="199">
        <f>(('Parâmetro - Portes e Uco'!$P$5*'TABELA HONORÁRIOS MÉDICOS2026'!M2865)/100)*'TABELA HONORÁRIOS MÉDICOS2026'!L2865</f>
        <v>275.98435563438875</v>
      </c>
      <c r="O2865" s="201">
        <v>1</v>
      </c>
      <c r="P2865" s="199">
        <f>F2865*30%</f>
        <v>107.53881925989791</v>
      </c>
      <c r="Q2865" s="205">
        <f t="shared" si="200"/>
        <v>741.98590576061304</v>
      </c>
    </row>
    <row r="2866" spans="1:17" ht="30" x14ac:dyDescent="0.25">
      <c r="A2866" s="207" t="s">
        <v>4754</v>
      </c>
      <c r="B2866" s="196">
        <v>40201171</v>
      </c>
      <c r="C2866" s="197" t="s">
        <v>2292</v>
      </c>
      <c r="D2866" s="196" t="s">
        <v>3674</v>
      </c>
      <c r="E2866" s="198"/>
      <c r="F2866" s="199">
        <f>VLOOKUP(D2866,'Parâmetro - Portes e Uco'!$A$13:$E$54,4,0)</f>
        <v>182.87449126471788</v>
      </c>
      <c r="G2866" s="200"/>
      <c r="H2866" s="201"/>
      <c r="I2866" s="196"/>
      <c r="J2866" s="202">
        <v>0</v>
      </c>
      <c r="K2866" s="202"/>
      <c r="L2866" s="203">
        <v>4.0590000000000002</v>
      </c>
      <c r="M2866" s="204">
        <v>50</v>
      </c>
      <c r="N2866" s="199">
        <f>(('Parâmetro - Portes e Uco'!$P$5*'TABELA HONORÁRIOS MÉDICOS2026'!M2866)/100)*'TABELA HONORÁRIOS MÉDICOS2026'!L2866</f>
        <v>36.837241023347055</v>
      </c>
      <c r="O2866" s="201">
        <v>0</v>
      </c>
      <c r="P2866" s="201"/>
      <c r="Q2866" s="205">
        <f t="shared" si="200"/>
        <v>219.71173228806492</v>
      </c>
    </row>
    <row r="2867" spans="1:17" ht="30" x14ac:dyDescent="0.25">
      <c r="A2867" s="207" t="s">
        <v>4754</v>
      </c>
      <c r="B2867" s="196">
        <v>40201180</v>
      </c>
      <c r="C2867" s="197" t="s">
        <v>2293</v>
      </c>
      <c r="D2867" s="196" t="s">
        <v>3667</v>
      </c>
      <c r="E2867" s="198"/>
      <c r="F2867" s="199">
        <f>VLOOKUP(D2867,'Parâmetro - Portes e Uco'!$A$13:$E$54,4,0)</f>
        <v>88.500735621868941</v>
      </c>
      <c r="G2867" s="200"/>
      <c r="H2867" s="201"/>
      <c r="I2867" s="196"/>
      <c r="J2867" s="202">
        <v>0</v>
      </c>
      <c r="K2867" s="202"/>
      <c r="L2867" s="203">
        <v>3</v>
      </c>
      <c r="M2867" s="204">
        <v>50</v>
      </c>
      <c r="N2867" s="199">
        <f>(('Parâmetro - Portes e Uco'!$P$5*'TABELA HONORÁRIOS MÉDICOS2026'!M2867)/100)*'TABELA HONORÁRIOS MÉDICOS2026'!L2867</f>
        <v>27.226342219768704</v>
      </c>
      <c r="O2867" s="201">
        <v>0</v>
      </c>
      <c r="P2867" s="201"/>
      <c r="Q2867" s="205">
        <f t="shared" si="200"/>
        <v>115.72707784163765</v>
      </c>
    </row>
    <row r="2868" spans="1:17" ht="45" x14ac:dyDescent="0.25">
      <c r="A2868" s="207" t="s">
        <v>4754</v>
      </c>
      <c r="B2868" s="196">
        <v>40201198</v>
      </c>
      <c r="C2868" s="197" t="s">
        <v>2296</v>
      </c>
      <c r="D2868" s="196" t="s">
        <v>3674</v>
      </c>
      <c r="E2868" s="198"/>
      <c r="F2868" s="199">
        <f>VLOOKUP(D2868,'Parâmetro - Portes e Uco'!$A$13:$E$54,4,0)</f>
        <v>182.87449126471788</v>
      </c>
      <c r="G2868" s="200"/>
      <c r="H2868" s="201"/>
      <c r="I2868" s="196"/>
      <c r="J2868" s="202">
        <v>0</v>
      </c>
      <c r="K2868" s="202"/>
      <c r="L2868" s="203">
        <v>5.2</v>
      </c>
      <c r="M2868" s="204">
        <v>50</v>
      </c>
      <c r="N2868" s="199">
        <f>(('Parâmetro - Portes e Uco'!$P$5*'TABELA HONORÁRIOS MÉDICOS2026'!M2868)/100)*'TABELA HONORÁRIOS MÉDICOS2026'!L2868</f>
        <v>47.192326514265751</v>
      </c>
      <c r="O2868" s="201">
        <v>0</v>
      </c>
      <c r="P2868" s="201"/>
      <c r="Q2868" s="205">
        <f t="shared" si="200"/>
        <v>230.06681777898362</v>
      </c>
    </row>
    <row r="2869" spans="1:17" ht="45" x14ac:dyDescent="0.25">
      <c r="A2869" s="207" t="s">
        <v>4754</v>
      </c>
      <c r="B2869" s="196">
        <v>40201201</v>
      </c>
      <c r="C2869" s="197" t="s">
        <v>2297</v>
      </c>
      <c r="D2869" s="196" t="s">
        <v>3674</v>
      </c>
      <c r="E2869" s="198"/>
      <c r="F2869" s="199">
        <f>VLOOKUP(D2869,'Parâmetro - Portes e Uco'!$A$13:$E$54,4,0)</f>
        <v>182.87449126471788</v>
      </c>
      <c r="G2869" s="200"/>
      <c r="H2869" s="201"/>
      <c r="I2869" s="196"/>
      <c r="J2869" s="202">
        <v>0</v>
      </c>
      <c r="K2869" s="202"/>
      <c r="L2869" s="203">
        <v>4.7119999999999997</v>
      </c>
      <c r="M2869" s="204">
        <v>50</v>
      </c>
      <c r="N2869" s="199">
        <f>(('Parâmetro - Portes e Uco'!$P$5*'TABELA HONORÁRIOS MÉDICOS2026'!M2869)/100)*'TABELA HONORÁRIOS MÉDICOS2026'!L2869</f>
        <v>42.763508179850042</v>
      </c>
      <c r="O2869" s="201">
        <v>0</v>
      </c>
      <c r="P2869" s="201"/>
      <c r="Q2869" s="205">
        <f t="shared" si="200"/>
        <v>225.63799944456792</v>
      </c>
    </row>
    <row r="2870" spans="1:17" ht="30" x14ac:dyDescent="0.25">
      <c r="A2870" s="207" t="s">
        <v>4754</v>
      </c>
      <c r="B2870" s="196">
        <v>40201210</v>
      </c>
      <c r="C2870" s="197" t="s">
        <v>2298</v>
      </c>
      <c r="D2870" s="196" t="s">
        <v>3673</v>
      </c>
      <c r="E2870" s="198"/>
      <c r="F2870" s="199">
        <f>VLOOKUP(D2870,'Parâmetro - Portes e Uco'!$A$13:$E$54,4,0)</f>
        <v>249.30796231071506</v>
      </c>
      <c r="G2870" s="200"/>
      <c r="H2870" s="201"/>
      <c r="I2870" s="196"/>
      <c r="J2870" s="202">
        <v>0</v>
      </c>
      <c r="K2870" s="202"/>
      <c r="L2870" s="203">
        <v>5.2</v>
      </c>
      <c r="M2870" s="204">
        <v>50</v>
      </c>
      <c r="N2870" s="199">
        <f>(('Parâmetro - Portes e Uco'!$P$5*'TABELA HONORÁRIOS MÉDICOS2026'!M2870)/100)*'TABELA HONORÁRIOS MÉDICOS2026'!L2870</f>
        <v>47.192326514265751</v>
      </c>
      <c r="O2870" s="201">
        <v>0</v>
      </c>
      <c r="P2870" s="201"/>
      <c r="Q2870" s="205">
        <f t="shared" si="200"/>
        <v>296.50028882498083</v>
      </c>
    </row>
    <row r="2871" spans="1:17" ht="30" x14ac:dyDescent="0.25">
      <c r="A2871" s="207" t="s">
        <v>4754</v>
      </c>
      <c r="B2871" s="196">
        <v>40201228</v>
      </c>
      <c r="C2871" s="197" t="s">
        <v>2299</v>
      </c>
      <c r="D2871" s="196" t="s">
        <v>3674</v>
      </c>
      <c r="E2871" s="198"/>
      <c r="F2871" s="199">
        <f>VLOOKUP(D2871,'Parâmetro - Portes e Uco'!$A$13:$E$54,4,0)</f>
        <v>182.87449126471788</v>
      </c>
      <c r="G2871" s="200"/>
      <c r="H2871" s="201"/>
      <c r="I2871" s="196"/>
      <c r="J2871" s="202">
        <v>0</v>
      </c>
      <c r="K2871" s="202"/>
      <c r="L2871" s="203">
        <v>4.7119999999999997</v>
      </c>
      <c r="M2871" s="204">
        <v>50</v>
      </c>
      <c r="N2871" s="199">
        <f>(('Parâmetro - Portes e Uco'!$P$5*'TABELA HONORÁRIOS MÉDICOS2026'!M2871)/100)*'TABELA HONORÁRIOS MÉDICOS2026'!L2871</f>
        <v>42.763508179850042</v>
      </c>
      <c r="O2871" s="201">
        <v>0</v>
      </c>
      <c r="P2871" s="201"/>
      <c r="Q2871" s="205">
        <f t="shared" si="200"/>
        <v>225.63799944456792</v>
      </c>
    </row>
    <row r="2872" spans="1:17" ht="45" x14ac:dyDescent="0.25">
      <c r="A2872" s="207" t="s">
        <v>4754</v>
      </c>
      <c r="B2872" s="196">
        <v>40201236</v>
      </c>
      <c r="C2872" s="197" t="s">
        <v>2302</v>
      </c>
      <c r="D2872" s="196" t="s">
        <v>3674</v>
      </c>
      <c r="E2872" s="198"/>
      <c r="F2872" s="199">
        <f>VLOOKUP(D2872,'Parâmetro - Portes e Uco'!$A$13:$E$54,4,0)</f>
        <v>182.87449126471788</v>
      </c>
      <c r="G2872" s="200"/>
      <c r="H2872" s="201"/>
      <c r="I2872" s="196"/>
      <c r="J2872" s="202">
        <v>0</v>
      </c>
      <c r="K2872" s="202"/>
      <c r="L2872" s="203">
        <v>13</v>
      </c>
      <c r="M2872" s="204">
        <v>50</v>
      </c>
      <c r="N2872" s="199">
        <f>(('Parâmetro - Portes e Uco'!$P$5*'TABELA HONORÁRIOS MÉDICOS2026'!M2872)/100)*'TABELA HONORÁRIOS MÉDICOS2026'!L2872</f>
        <v>117.98081628566439</v>
      </c>
      <c r="O2872" s="201">
        <v>0</v>
      </c>
      <c r="P2872" s="201"/>
      <c r="Q2872" s="205">
        <f t="shared" si="200"/>
        <v>300.85530755038224</v>
      </c>
    </row>
    <row r="2873" spans="1:17" ht="45" x14ac:dyDescent="0.25">
      <c r="A2873" s="207" t="s">
        <v>4754</v>
      </c>
      <c r="B2873" s="196">
        <v>40201244</v>
      </c>
      <c r="C2873" s="197" t="s">
        <v>2303</v>
      </c>
      <c r="D2873" s="196" t="s">
        <v>3674</v>
      </c>
      <c r="E2873" s="198"/>
      <c r="F2873" s="199">
        <f>VLOOKUP(D2873,'Parâmetro - Portes e Uco'!$A$13:$E$54,4,0)</f>
        <v>182.87449126471788</v>
      </c>
      <c r="G2873" s="200"/>
      <c r="H2873" s="201"/>
      <c r="I2873" s="196"/>
      <c r="J2873" s="202">
        <v>0</v>
      </c>
      <c r="K2873" s="202"/>
      <c r="L2873" s="203">
        <v>11</v>
      </c>
      <c r="M2873" s="204">
        <v>50</v>
      </c>
      <c r="N2873" s="199">
        <f>(('Parâmetro - Portes e Uco'!$P$5*'TABELA HONORÁRIOS MÉDICOS2026'!M2873)/100)*'TABELA HONORÁRIOS MÉDICOS2026'!L2873</f>
        <v>99.829921472485239</v>
      </c>
      <c r="O2873" s="201">
        <v>0</v>
      </c>
      <c r="P2873" s="201"/>
      <c r="Q2873" s="205">
        <f t="shared" si="200"/>
        <v>282.70441273720314</v>
      </c>
    </row>
    <row r="2874" spans="1:17" ht="45" x14ac:dyDescent="0.25">
      <c r="A2874" s="207" t="s">
        <v>4754</v>
      </c>
      <c r="B2874" s="196">
        <v>40201252</v>
      </c>
      <c r="C2874" s="197" t="s">
        <v>2300</v>
      </c>
      <c r="D2874" s="196" t="s">
        <v>3673</v>
      </c>
      <c r="E2874" s="198"/>
      <c r="F2874" s="199">
        <f>VLOOKUP(D2874,'Parâmetro - Portes e Uco'!$A$13:$E$54,4,0)</f>
        <v>249.30796231071506</v>
      </c>
      <c r="G2874" s="200"/>
      <c r="H2874" s="201"/>
      <c r="I2874" s="196"/>
      <c r="J2874" s="202">
        <v>0</v>
      </c>
      <c r="K2874" s="202"/>
      <c r="L2874" s="203">
        <v>8.7750000000000004</v>
      </c>
      <c r="M2874" s="204">
        <v>50</v>
      </c>
      <c r="N2874" s="199">
        <f>(('Parâmetro - Portes e Uco'!$P$5*'TABELA HONORÁRIOS MÉDICOS2026'!M2874)/100)*'TABELA HONORÁRIOS MÉDICOS2026'!L2874</f>
        <v>79.637050992823461</v>
      </c>
      <c r="O2874" s="201">
        <v>0</v>
      </c>
      <c r="P2874" s="201"/>
      <c r="Q2874" s="205">
        <f t="shared" si="200"/>
        <v>328.94501330353853</v>
      </c>
    </row>
    <row r="2875" spans="1:17" ht="45" x14ac:dyDescent="0.25">
      <c r="A2875" s="207" t="s">
        <v>4754</v>
      </c>
      <c r="B2875" s="196">
        <v>40201260</v>
      </c>
      <c r="C2875" s="197" t="s">
        <v>2301</v>
      </c>
      <c r="D2875" s="196" t="s">
        <v>3673</v>
      </c>
      <c r="E2875" s="198"/>
      <c r="F2875" s="199">
        <f>VLOOKUP(D2875,'Parâmetro - Portes e Uco'!$A$13:$E$54,4,0)</f>
        <v>249.30796231071506</v>
      </c>
      <c r="G2875" s="200"/>
      <c r="H2875" s="201"/>
      <c r="I2875" s="196"/>
      <c r="J2875" s="202">
        <v>0</v>
      </c>
      <c r="K2875" s="202"/>
      <c r="L2875" s="203">
        <v>4.7119999999999997</v>
      </c>
      <c r="M2875" s="204">
        <v>50</v>
      </c>
      <c r="N2875" s="199">
        <f>(('Parâmetro - Portes e Uco'!$P$5*'TABELA HONORÁRIOS MÉDICOS2026'!M2875)/100)*'TABELA HONORÁRIOS MÉDICOS2026'!L2875</f>
        <v>42.763508179850042</v>
      </c>
      <c r="O2875" s="201">
        <v>0</v>
      </c>
      <c r="P2875" s="201"/>
      <c r="Q2875" s="205">
        <f t="shared" si="200"/>
        <v>292.0714704905651</v>
      </c>
    </row>
    <row r="2876" spans="1:17" ht="30" x14ac:dyDescent="0.25">
      <c r="A2876" s="207" t="s">
        <v>4754</v>
      </c>
      <c r="B2876" s="196">
        <v>40201279</v>
      </c>
      <c r="C2876" s="197" t="s">
        <v>2294</v>
      </c>
      <c r="D2876" s="196" t="s">
        <v>3691</v>
      </c>
      <c r="E2876" s="198"/>
      <c r="F2876" s="199">
        <f>VLOOKUP(D2876,'Parâmetro - Portes e Uco'!$A$13:$E$54,4,0)</f>
        <v>331.90092631384664</v>
      </c>
      <c r="G2876" s="200"/>
      <c r="H2876" s="201"/>
      <c r="I2876" s="196"/>
      <c r="J2876" s="202">
        <v>0</v>
      </c>
      <c r="K2876" s="202"/>
      <c r="L2876" s="203">
        <v>105.61</v>
      </c>
      <c r="M2876" s="204">
        <v>50</v>
      </c>
      <c r="N2876" s="199">
        <f>(('Parâmetro - Portes e Uco'!$P$5*'TABELA HONORÁRIOS MÉDICOS2026'!M2876)/100)*'TABELA HONORÁRIOS MÉDICOS2026'!L2876</f>
        <v>958.45800060992428</v>
      </c>
      <c r="O2876" s="201">
        <v>0</v>
      </c>
      <c r="P2876" s="201"/>
      <c r="Q2876" s="205">
        <f t="shared" si="200"/>
        <v>1290.3589269237709</v>
      </c>
    </row>
    <row r="2877" spans="1:17" ht="30" x14ac:dyDescent="0.25">
      <c r="A2877" s="207" t="s">
        <v>4754</v>
      </c>
      <c r="B2877" s="196">
        <v>40201287</v>
      </c>
      <c r="C2877" s="197" t="s">
        <v>2295</v>
      </c>
      <c r="D2877" s="196" t="s">
        <v>3672</v>
      </c>
      <c r="E2877" s="198"/>
      <c r="F2877" s="199">
        <f>VLOOKUP(D2877,'Parâmetro - Portes e Uco'!$A$13:$E$54,4,0)</f>
        <v>308.31617530257381</v>
      </c>
      <c r="G2877" s="200"/>
      <c r="H2877" s="201"/>
      <c r="I2877" s="196"/>
      <c r="J2877" s="202">
        <v>0</v>
      </c>
      <c r="K2877" s="202"/>
      <c r="L2877" s="203">
        <v>13.9</v>
      </c>
      <c r="M2877" s="204">
        <v>50</v>
      </c>
      <c r="N2877" s="199">
        <f>(('Parâmetro - Portes e Uco'!$P$5*'TABELA HONORÁRIOS MÉDICOS2026'!M2877)/100)*'TABELA HONORÁRIOS MÉDICOS2026'!L2877</f>
        <v>126.148718951595</v>
      </c>
      <c r="O2877" s="201">
        <v>0</v>
      </c>
      <c r="P2877" s="201"/>
      <c r="Q2877" s="205">
        <f t="shared" si="200"/>
        <v>434.46489425416883</v>
      </c>
    </row>
    <row r="2878" spans="1:17" ht="30" x14ac:dyDescent="0.25">
      <c r="A2878" s="207" t="s">
        <v>4754</v>
      </c>
      <c r="B2878" s="196">
        <v>40201309</v>
      </c>
      <c r="C2878" s="197" t="s">
        <v>2279</v>
      </c>
      <c r="D2878" s="196" t="s">
        <v>3686</v>
      </c>
      <c r="E2878" s="198"/>
      <c r="F2878" s="199">
        <f>VLOOKUP(D2878,'Parâmetro - Portes e Uco'!$A$13:$E$54,4,0)</f>
        <v>414.51705804881641</v>
      </c>
      <c r="G2878" s="200"/>
      <c r="H2878" s="201"/>
      <c r="I2878" s="196"/>
      <c r="J2878" s="202">
        <v>0</v>
      </c>
      <c r="K2878" s="202"/>
      <c r="L2878" s="203">
        <v>14.805999999999999</v>
      </c>
      <c r="M2878" s="204">
        <v>50</v>
      </c>
      <c r="N2878" s="199">
        <f>(('Parâmetro - Portes e Uco'!$P$5*'TABELA HONORÁRIOS MÉDICOS2026'!M2878)/100)*'TABELA HONORÁRIOS MÉDICOS2026'!L2878</f>
        <v>134.37107430196514</v>
      </c>
      <c r="O2878" s="201">
        <v>0</v>
      </c>
      <c r="P2878" s="201"/>
      <c r="Q2878" s="205">
        <f t="shared" si="200"/>
        <v>548.88813235078158</v>
      </c>
    </row>
    <row r="2879" spans="1:17" ht="30" x14ac:dyDescent="0.25">
      <c r="A2879" s="207" t="s">
        <v>4754</v>
      </c>
      <c r="B2879" s="196">
        <v>40201333</v>
      </c>
      <c r="C2879" s="197" t="s">
        <v>2289</v>
      </c>
      <c r="D2879" s="196" t="s">
        <v>3680</v>
      </c>
      <c r="E2879" s="198"/>
      <c r="F2879" s="199">
        <f>VLOOKUP(D2879,'Parâmetro - Portes e Uco'!$A$13:$E$54,4,0)</f>
        <v>272.91588105382613</v>
      </c>
      <c r="G2879" s="200"/>
      <c r="H2879" s="201"/>
      <c r="I2879" s="196"/>
      <c r="J2879" s="202">
        <v>0</v>
      </c>
      <c r="K2879" s="202"/>
      <c r="L2879" s="203">
        <v>13.9</v>
      </c>
      <c r="M2879" s="204">
        <v>50</v>
      </c>
      <c r="N2879" s="199">
        <f>(('Parâmetro - Portes e Uco'!$P$5*'TABELA HONORÁRIOS MÉDICOS2026'!M2879)/100)*'TABELA HONORÁRIOS MÉDICOS2026'!L2879</f>
        <v>126.148718951595</v>
      </c>
      <c r="O2879" s="201">
        <v>0</v>
      </c>
      <c r="P2879" s="201"/>
      <c r="Q2879" s="205">
        <f t="shared" si="200"/>
        <v>399.06460000542114</v>
      </c>
    </row>
    <row r="2880" spans="1:17" ht="45" x14ac:dyDescent="0.25">
      <c r="A2880" s="207" t="s">
        <v>4754</v>
      </c>
      <c r="B2880" s="196">
        <v>40201341</v>
      </c>
      <c r="C2880" s="197" t="s">
        <v>5105</v>
      </c>
      <c r="D2880" s="196" t="s">
        <v>3688</v>
      </c>
      <c r="E2880" s="198"/>
      <c r="F2880" s="199">
        <f>VLOOKUP(D2880,'Parâmetro - Portes e Uco'!$A$13:$E$54,4,0)</f>
        <v>899.85787232696623</v>
      </c>
      <c r="G2880" s="200"/>
      <c r="H2880" s="201"/>
      <c r="I2880" s="196"/>
      <c r="J2880" s="202">
        <v>0</v>
      </c>
      <c r="K2880" s="202"/>
      <c r="L2880" s="203">
        <v>1.21</v>
      </c>
      <c r="M2880" s="204">
        <v>50</v>
      </c>
      <c r="N2880" s="199">
        <f>(('Parâmetro - Portes e Uco'!$P$5*'TABELA HONORÁRIOS MÉDICOS2026'!M2880)/100)*'TABELA HONORÁRIOS MÉDICOS2026'!L2880</f>
        <v>10.981291361973376</v>
      </c>
      <c r="O2880" s="201">
        <v>0</v>
      </c>
      <c r="P2880" s="201"/>
      <c r="Q2880" s="205">
        <f t="shared" ref="Q2880" si="201">F2880+H2880+K2880+N2880+P2880</f>
        <v>910.83916368893961</v>
      </c>
    </row>
    <row r="2881" spans="1:17" ht="15" customHeight="1" x14ac:dyDescent="0.25">
      <c r="A2881" s="224" t="s">
        <v>4754</v>
      </c>
      <c r="B2881" s="224">
        <v>40202003</v>
      </c>
      <c r="C2881" s="316" t="s">
        <v>3904</v>
      </c>
      <c r="D2881" s="317"/>
      <c r="E2881" s="317"/>
      <c r="F2881" s="317"/>
      <c r="G2881" s="317"/>
      <c r="H2881" s="317"/>
      <c r="I2881" s="317"/>
      <c r="J2881" s="317"/>
      <c r="K2881" s="317"/>
      <c r="L2881" s="317"/>
      <c r="M2881" s="317"/>
      <c r="N2881" s="317"/>
      <c r="O2881" s="317"/>
      <c r="P2881" s="317"/>
      <c r="Q2881" s="318"/>
    </row>
    <row r="2882" spans="1:17" ht="45" x14ac:dyDescent="0.25">
      <c r="A2882" s="206"/>
      <c r="B2882" s="196">
        <v>40202011</v>
      </c>
      <c r="C2882" s="197" t="s">
        <v>2304</v>
      </c>
      <c r="D2882" s="196" t="s">
        <v>3683</v>
      </c>
      <c r="E2882" s="198"/>
      <c r="F2882" s="199">
        <f>VLOOKUP(D2882,'Parâmetro - Portes e Uco'!$A$13:$E$54,4,0)</f>
        <v>798.05885862997866</v>
      </c>
      <c r="G2882" s="200"/>
      <c r="H2882" s="201"/>
      <c r="I2882" s="196"/>
      <c r="J2882" s="202">
        <v>0</v>
      </c>
      <c r="K2882" s="202"/>
      <c r="L2882" s="203"/>
      <c r="M2882" s="204"/>
      <c r="N2882" s="199"/>
      <c r="O2882" s="201">
        <v>0</v>
      </c>
      <c r="P2882" s="201"/>
      <c r="Q2882" s="205">
        <f t="shared" ref="Q2882:Q2913" si="202">F2882+H2882+K2882+N2882+P2882</f>
        <v>798.05885862997866</v>
      </c>
    </row>
    <row r="2883" spans="1:17" ht="45" x14ac:dyDescent="0.25">
      <c r="A2883" s="207" t="s">
        <v>4754</v>
      </c>
      <c r="B2883" s="196">
        <v>40202038</v>
      </c>
      <c r="C2883" s="197" t="s">
        <v>2327</v>
      </c>
      <c r="D2883" s="196" t="s">
        <v>3680</v>
      </c>
      <c r="E2883" s="198"/>
      <c r="F2883" s="199">
        <f>VLOOKUP(D2883,'Parâmetro - Portes e Uco'!$A$13:$E$54,4,0)</f>
        <v>272.91588105382613</v>
      </c>
      <c r="G2883" s="200"/>
      <c r="H2883" s="201"/>
      <c r="I2883" s="196"/>
      <c r="J2883" s="202">
        <v>0</v>
      </c>
      <c r="K2883" s="202"/>
      <c r="L2883" s="203">
        <v>15.45</v>
      </c>
      <c r="M2883" s="204">
        <v>50</v>
      </c>
      <c r="N2883" s="199">
        <f>(('Parâmetro - Portes e Uco'!$P$5*'TABELA HONORÁRIOS MÉDICOS2026'!M2883)/100)*'TABELA HONORÁRIOS MÉDICOS2026'!L2883</f>
        <v>140.21566243180882</v>
      </c>
      <c r="O2883" s="201">
        <v>0</v>
      </c>
      <c r="P2883" s="201"/>
      <c r="Q2883" s="205">
        <f t="shared" si="202"/>
        <v>413.13154348563495</v>
      </c>
    </row>
    <row r="2884" spans="1:17" ht="30" x14ac:dyDescent="0.25">
      <c r="A2884" s="207" t="s">
        <v>4754</v>
      </c>
      <c r="B2884" s="196">
        <v>40202046</v>
      </c>
      <c r="C2884" s="197" t="s">
        <v>2305</v>
      </c>
      <c r="D2884" s="196" t="s">
        <v>3686</v>
      </c>
      <c r="E2884" s="198"/>
      <c r="F2884" s="199">
        <f>VLOOKUP(D2884,'Parâmetro - Portes e Uco'!$A$13:$E$54,4,0)</f>
        <v>414.51705804881641</v>
      </c>
      <c r="G2884" s="200"/>
      <c r="H2884" s="201"/>
      <c r="I2884" s="196"/>
      <c r="J2884" s="202">
        <v>0</v>
      </c>
      <c r="K2884" s="202"/>
      <c r="L2884" s="203">
        <v>30.41</v>
      </c>
      <c r="M2884" s="204">
        <v>50</v>
      </c>
      <c r="N2884" s="199">
        <f>(('Parâmetro - Portes e Uco'!$P$5*'TABELA HONORÁRIOS MÉDICOS2026'!M2884)/100)*'TABELA HONORÁRIOS MÉDICOS2026'!L2884</f>
        <v>275.98435563438875</v>
      </c>
      <c r="O2884" s="201">
        <v>1</v>
      </c>
      <c r="P2884" s="199">
        <f>F2884*30%</f>
        <v>124.35511741464492</v>
      </c>
      <c r="Q2884" s="205">
        <f t="shared" si="202"/>
        <v>814.85653109785005</v>
      </c>
    </row>
    <row r="2885" spans="1:17" ht="60" x14ac:dyDescent="0.25">
      <c r="A2885" s="207" t="s">
        <v>4754</v>
      </c>
      <c r="B2885" s="196">
        <v>40202054</v>
      </c>
      <c r="C2885" s="197" t="s">
        <v>2306</v>
      </c>
      <c r="D2885" s="196" t="s">
        <v>3686</v>
      </c>
      <c r="E2885" s="198"/>
      <c r="F2885" s="199">
        <f>VLOOKUP(D2885,'Parâmetro - Portes e Uco'!$A$13:$E$54,4,0)</f>
        <v>414.51705804881641</v>
      </c>
      <c r="G2885" s="200"/>
      <c r="H2885" s="201"/>
      <c r="I2885" s="196"/>
      <c r="J2885" s="202">
        <v>0</v>
      </c>
      <c r="K2885" s="202"/>
      <c r="L2885" s="203">
        <v>8.7750000000000004</v>
      </c>
      <c r="M2885" s="204">
        <v>50</v>
      </c>
      <c r="N2885" s="199">
        <f>(('Parâmetro - Portes e Uco'!$P$5*'TABELA HONORÁRIOS MÉDICOS2026'!M2885)/100)*'TABELA HONORÁRIOS MÉDICOS2026'!L2885</f>
        <v>79.637050992823461</v>
      </c>
      <c r="O2885" s="201">
        <v>0</v>
      </c>
      <c r="P2885" s="201"/>
      <c r="Q2885" s="205">
        <f t="shared" si="202"/>
        <v>494.15410904163986</v>
      </c>
    </row>
    <row r="2886" spans="1:17" x14ac:dyDescent="0.25">
      <c r="A2886" s="207" t="s">
        <v>4754</v>
      </c>
      <c r="B2886" s="196">
        <v>40202062</v>
      </c>
      <c r="C2886" s="197" t="s">
        <v>2307</v>
      </c>
      <c r="D2886" s="196" t="s">
        <v>3682</v>
      </c>
      <c r="E2886" s="198"/>
      <c r="F2886" s="199">
        <f>VLOOKUP(D2886,'Parâmetro - Portes e Uco'!$A$13:$E$54,4,0)</f>
        <v>705.10991849517825</v>
      </c>
      <c r="G2886" s="200"/>
      <c r="H2886" s="201"/>
      <c r="I2886" s="196"/>
      <c r="J2886" s="202">
        <v>0</v>
      </c>
      <c r="K2886" s="202"/>
      <c r="L2886" s="203">
        <v>9.8350000000000009</v>
      </c>
      <c r="M2886" s="204">
        <v>50</v>
      </c>
      <c r="N2886" s="199">
        <f>(('Parâmetro - Portes e Uco'!$P$5*'TABELA HONORÁRIOS MÉDICOS2026'!M2886)/100)*'TABELA HONORÁRIOS MÉDICOS2026'!L2886</f>
        <v>89.257025243808414</v>
      </c>
      <c r="O2886" s="201">
        <v>1</v>
      </c>
      <c r="P2886" s="199">
        <f>F2886*30%</f>
        <v>211.53297554855348</v>
      </c>
      <c r="Q2886" s="205">
        <f t="shared" si="202"/>
        <v>1005.8999192875402</v>
      </c>
    </row>
    <row r="2887" spans="1:17" ht="30" x14ac:dyDescent="0.25">
      <c r="A2887" s="207" t="s">
        <v>4754</v>
      </c>
      <c r="B2887" s="196">
        <v>40202089</v>
      </c>
      <c r="C2887" s="197" t="s">
        <v>2308</v>
      </c>
      <c r="D2887" s="196" t="s">
        <v>3671</v>
      </c>
      <c r="E2887" s="198"/>
      <c r="F2887" s="199">
        <f>VLOOKUP(D2887,'Parâmetro - Portes e Uco'!$A$13:$E$54,4,0)</f>
        <v>358.46273086632635</v>
      </c>
      <c r="G2887" s="200"/>
      <c r="H2887" s="201"/>
      <c r="I2887" s="196"/>
      <c r="J2887" s="202">
        <v>0</v>
      </c>
      <c r="K2887" s="202"/>
      <c r="L2887" s="203">
        <v>7.2329999999999997</v>
      </c>
      <c r="M2887" s="204">
        <v>50</v>
      </c>
      <c r="N2887" s="199">
        <f>(('Parâmetro - Portes e Uco'!$P$5*'TABELA HONORÁRIOS MÉDICOS2026'!M2887)/100)*'TABELA HONORÁRIOS MÉDICOS2026'!L2887</f>
        <v>65.642711091862338</v>
      </c>
      <c r="O2887" s="201">
        <v>0</v>
      </c>
      <c r="P2887" s="201"/>
      <c r="Q2887" s="205">
        <f t="shared" si="202"/>
        <v>424.10544195818869</v>
      </c>
    </row>
    <row r="2888" spans="1:17" ht="30" x14ac:dyDescent="0.25">
      <c r="A2888" s="207" t="s">
        <v>4754</v>
      </c>
      <c r="B2888" s="196">
        <v>40202097</v>
      </c>
      <c r="C2888" s="197" t="s">
        <v>2309</v>
      </c>
      <c r="D2888" s="196" t="s">
        <v>3691</v>
      </c>
      <c r="E2888" s="198"/>
      <c r="F2888" s="199">
        <f>VLOOKUP(D2888,'Parâmetro - Portes e Uco'!$A$13:$E$54,4,0)</f>
        <v>331.90092631384664</v>
      </c>
      <c r="G2888" s="200"/>
      <c r="H2888" s="201"/>
      <c r="I2888" s="196"/>
      <c r="J2888" s="202">
        <v>0</v>
      </c>
      <c r="K2888" s="202"/>
      <c r="L2888" s="203">
        <v>8.2840000000000007</v>
      </c>
      <c r="M2888" s="204">
        <v>50</v>
      </c>
      <c r="N2888" s="199">
        <f>(('Parâmetro - Portes e Uco'!$P$5*'TABELA HONORÁRIOS MÉDICOS2026'!M2888)/100)*'TABELA HONORÁRIOS MÉDICOS2026'!L2888</f>
        <v>75.18100631618799</v>
      </c>
      <c r="O2888" s="201">
        <v>0</v>
      </c>
      <c r="P2888" s="201"/>
      <c r="Q2888" s="205">
        <f t="shared" si="202"/>
        <v>407.08193263003466</v>
      </c>
    </row>
    <row r="2889" spans="1:17" ht="45" x14ac:dyDescent="0.25">
      <c r="A2889" s="207" t="s">
        <v>4754</v>
      </c>
      <c r="B2889" s="196">
        <v>40202100</v>
      </c>
      <c r="C2889" s="197" t="s">
        <v>2310</v>
      </c>
      <c r="D2889" s="196" t="s">
        <v>3672</v>
      </c>
      <c r="E2889" s="198"/>
      <c r="F2889" s="199">
        <f>VLOOKUP(D2889,'Parâmetro - Portes e Uco'!$A$13:$E$54,4,0)</f>
        <v>308.31617530257381</v>
      </c>
      <c r="G2889" s="200"/>
      <c r="H2889" s="201"/>
      <c r="I2889" s="196"/>
      <c r="J2889" s="202">
        <v>0</v>
      </c>
      <c r="K2889" s="202"/>
      <c r="L2889" s="203">
        <v>13</v>
      </c>
      <c r="M2889" s="204">
        <v>50</v>
      </c>
      <c r="N2889" s="199">
        <f>(('Parâmetro - Portes e Uco'!$P$5*'TABELA HONORÁRIOS MÉDICOS2026'!M2889)/100)*'TABELA HONORÁRIOS MÉDICOS2026'!L2889</f>
        <v>117.98081628566439</v>
      </c>
      <c r="O2889" s="201">
        <v>0</v>
      </c>
      <c r="P2889" s="201"/>
      <c r="Q2889" s="205">
        <f t="shared" si="202"/>
        <v>426.2969915882382</v>
      </c>
    </row>
    <row r="2890" spans="1:17" ht="45" x14ac:dyDescent="0.25">
      <c r="A2890" s="207" t="s">
        <v>4754</v>
      </c>
      <c r="B2890" s="196">
        <v>40202119</v>
      </c>
      <c r="C2890" s="197" t="s">
        <v>2311</v>
      </c>
      <c r="D2890" s="196" t="s">
        <v>3693</v>
      </c>
      <c r="E2890" s="198"/>
      <c r="F2890" s="199">
        <f>VLOOKUP(D2890,'Parâmetro - Portes e Uco'!$A$13:$E$54,4,0)</f>
        <v>1261.2629051367419</v>
      </c>
      <c r="G2890" s="200"/>
      <c r="H2890" s="201"/>
      <c r="I2890" s="196"/>
      <c r="J2890" s="202">
        <v>0</v>
      </c>
      <c r="K2890" s="202"/>
      <c r="L2890" s="203">
        <v>30.516999999999999</v>
      </c>
      <c r="M2890" s="204">
        <v>50</v>
      </c>
      <c r="N2890" s="199">
        <f>(('Parâmetro - Portes e Uco'!$P$5*'TABELA HONORÁRIOS MÉDICOS2026'!M2890)/100)*'TABELA HONORÁRIOS MÉDICOS2026'!L2890</f>
        <v>276.95542850689384</v>
      </c>
      <c r="O2890" s="201">
        <v>1</v>
      </c>
      <c r="P2890" s="199">
        <f>F2890*30%</f>
        <v>378.37887154102253</v>
      </c>
      <c r="Q2890" s="205">
        <f t="shared" si="202"/>
        <v>1916.5972051846584</v>
      </c>
    </row>
    <row r="2891" spans="1:17" ht="30" x14ac:dyDescent="0.25">
      <c r="A2891" s="207" t="s">
        <v>4754</v>
      </c>
      <c r="B2891" s="196">
        <v>40202127</v>
      </c>
      <c r="C2891" s="197" t="s">
        <v>2312</v>
      </c>
      <c r="D2891" s="196" t="s">
        <v>3692</v>
      </c>
      <c r="E2891" s="198"/>
      <c r="F2891" s="199">
        <f>VLOOKUP(D2891,'Parâmetro - Portes e Uco'!$A$13:$E$54,4,0)</f>
        <v>761.18741340950646</v>
      </c>
      <c r="G2891" s="200"/>
      <c r="H2891" s="201"/>
      <c r="I2891" s="196"/>
      <c r="J2891" s="202">
        <v>0</v>
      </c>
      <c r="K2891" s="202"/>
      <c r="L2891" s="203"/>
      <c r="M2891" s="204"/>
      <c r="N2891" s="199"/>
      <c r="O2891" s="201">
        <v>0</v>
      </c>
      <c r="P2891" s="201"/>
      <c r="Q2891" s="205">
        <f t="shared" si="202"/>
        <v>761.18741340950646</v>
      </c>
    </row>
    <row r="2892" spans="1:17" ht="45" x14ac:dyDescent="0.25">
      <c r="A2892" s="207" t="s">
        <v>4754</v>
      </c>
      <c r="B2892" s="196">
        <v>40202135</v>
      </c>
      <c r="C2892" s="197" t="s">
        <v>4311</v>
      </c>
      <c r="D2892" s="196" t="s">
        <v>3687</v>
      </c>
      <c r="E2892" s="198"/>
      <c r="F2892" s="199">
        <f>VLOOKUP(D2892,'Parâmetro - Portes e Uco'!$A$13:$E$54,4,0)</f>
        <v>983.94515503366074</v>
      </c>
      <c r="G2892" s="200"/>
      <c r="H2892" s="201"/>
      <c r="I2892" s="196"/>
      <c r="J2892" s="202">
        <v>0</v>
      </c>
      <c r="K2892" s="202"/>
      <c r="L2892" s="203">
        <v>21.501000000000001</v>
      </c>
      <c r="M2892" s="204">
        <v>50</v>
      </c>
      <c r="N2892" s="199">
        <f>(('Parâmetro - Portes e Uco'!$P$5*'TABELA HONORÁRIOS MÉDICOS2026'!M2892)/100)*'TABELA HONORÁRIOS MÉDICOS2026'!L2892</f>
        <v>195.13119468908232</v>
      </c>
      <c r="O2892" s="201">
        <v>0</v>
      </c>
      <c r="P2892" s="201"/>
      <c r="Q2892" s="205">
        <f t="shared" si="202"/>
        <v>1179.0763497227431</v>
      </c>
    </row>
    <row r="2893" spans="1:17" ht="30" x14ac:dyDescent="0.25">
      <c r="A2893" s="207" t="s">
        <v>4754</v>
      </c>
      <c r="B2893" s="196">
        <v>40202143</v>
      </c>
      <c r="C2893" s="197" t="s">
        <v>2317</v>
      </c>
      <c r="D2893" s="196" t="s">
        <v>3687</v>
      </c>
      <c r="E2893" s="198"/>
      <c r="F2893" s="199">
        <f>VLOOKUP(D2893,'Parâmetro - Portes e Uco'!$A$13:$E$54,4,0)</f>
        <v>983.94515503366074</v>
      </c>
      <c r="G2893" s="200"/>
      <c r="H2893" s="201"/>
      <c r="I2893" s="196"/>
      <c r="J2893" s="202">
        <v>0</v>
      </c>
      <c r="K2893" s="202"/>
      <c r="L2893" s="203">
        <v>9.8350000000000009</v>
      </c>
      <c r="M2893" s="204">
        <v>50</v>
      </c>
      <c r="N2893" s="199">
        <f>(('Parâmetro - Portes e Uco'!$P$5*'TABELA HONORÁRIOS MÉDICOS2026'!M2893)/100)*'TABELA HONORÁRIOS MÉDICOS2026'!L2893</f>
        <v>89.257025243808414</v>
      </c>
      <c r="O2893" s="201">
        <v>0</v>
      </c>
      <c r="P2893" s="201"/>
      <c r="Q2893" s="205">
        <f t="shared" si="202"/>
        <v>1073.2021802774691</v>
      </c>
    </row>
    <row r="2894" spans="1:17" ht="45" x14ac:dyDescent="0.25">
      <c r="A2894" s="207" t="s">
        <v>4754</v>
      </c>
      <c r="B2894" s="196">
        <v>40202151</v>
      </c>
      <c r="C2894" s="197" t="s">
        <v>2318</v>
      </c>
      <c r="D2894" s="196" t="s">
        <v>3699</v>
      </c>
      <c r="E2894" s="198"/>
      <c r="F2894" s="199">
        <f>VLOOKUP(D2894,'Parâmetro - Portes e Uco'!$A$13:$E$54,4,0)</f>
        <v>595.96673380548589</v>
      </c>
      <c r="G2894" s="200"/>
      <c r="H2894" s="201"/>
      <c r="I2894" s="196"/>
      <c r="J2894" s="202">
        <v>0</v>
      </c>
      <c r="K2894" s="202"/>
      <c r="L2894" s="203">
        <v>13</v>
      </c>
      <c r="M2894" s="204">
        <v>50</v>
      </c>
      <c r="N2894" s="199">
        <f>(('Parâmetro - Portes e Uco'!$P$5*'TABELA HONORÁRIOS MÉDICOS2026'!M2894)/100)*'TABELA HONORÁRIOS MÉDICOS2026'!L2894</f>
        <v>117.98081628566439</v>
      </c>
      <c r="O2894" s="201">
        <v>0</v>
      </c>
      <c r="P2894" s="201"/>
      <c r="Q2894" s="205">
        <f t="shared" si="202"/>
        <v>713.94755009115033</v>
      </c>
    </row>
    <row r="2895" spans="1:17" ht="30" x14ac:dyDescent="0.25">
      <c r="A2895" s="207" t="s">
        <v>4754</v>
      </c>
      <c r="B2895" s="196">
        <v>40202160</v>
      </c>
      <c r="C2895" s="197" t="s">
        <v>2319</v>
      </c>
      <c r="D2895" s="196" t="s">
        <v>3672</v>
      </c>
      <c r="E2895" s="198"/>
      <c r="F2895" s="199">
        <f>VLOOKUP(D2895,'Parâmetro - Portes e Uco'!$A$13:$E$54,4,0)</f>
        <v>308.31617530257381</v>
      </c>
      <c r="G2895" s="200"/>
      <c r="H2895" s="201"/>
      <c r="I2895" s="196"/>
      <c r="J2895" s="202">
        <v>0</v>
      </c>
      <c r="K2895" s="202"/>
      <c r="L2895" s="203">
        <v>18.774999999999999</v>
      </c>
      <c r="M2895" s="204">
        <v>50</v>
      </c>
      <c r="N2895" s="199">
        <f>(('Parâmetro - Portes e Uco'!$P$5*'TABELA HONORÁRIOS MÉDICOS2026'!M2895)/100)*'TABELA HONORÁRIOS MÉDICOS2026'!L2895</f>
        <v>170.39152505871911</v>
      </c>
      <c r="O2895" s="201">
        <v>0</v>
      </c>
      <c r="P2895" s="201"/>
      <c r="Q2895" s="205">
        <f t="shared" si="202"/>
        <v>478.70770036129295</v>
      </c>
    </row>
    <row r="2896" spans="1:17" ht="45" x14ac:dyDescent="0.25">
      <c r="A2896" s="207" t="s">
        <v>4754</v>
      </c>
      <c r="B2896" s="196">
        <v>40202178</v>
      </c>
      <c r="C2896" s="197" t="s">
        <v>2320</v>
      </c>
      <c r="D2896" s="196" t="s">
        <v>3686</v>
      </c>
      <c r="E2896" s="198"/>
      <c r="F2896" s="199">
        <f>VLOOKUP(D2896,'Parâmetro - Portes e Uco'!$A$13:$E$54,4,0)</f>
        <v>414.51705804881641</v>
      </c>
      <c r="G2896" s="200"/>
      <c r="H2896" s="201"/>
      <c r="I2896" s="196"/>
      <c r="J2896" s="202">
        <v>0</v>
      </c>
      <c r="K2896" s="202"/>
      <c r="L2896" s="203">
        <v>5.2</v>
      </c>
      <c r="M2896" s="204">
        <v>50</v>
      </c>
      <c r="N2896" s="199">
        <f>(('Parâmetro - Portes e Uco'!$P$5*'TABELA HONORÁRIOS MÉDICOS2026'!M2896)/100)*'TABELA HONORÁRIOS MÉDICOS2026'!L2896</f>
        <v>47.192326514265751</v>
      </c>
      <c r="O2896" s="201">
        <v>0</v>
      </c>
      <c r="P2896" s="201"/>
      <c r="Q2896" s="205">
        <f t="shared" si="202"/>
        <v>461.70938456308215</v>
      </c>
    </row>
    <row r="2897" spans="1:17" ht="45" x14ac:dyDescent="0.25">
      <c r="A2897" s="207" t="s">
        <v>4754</v>
      </c>
      <c r="B2897" s="196">
        <v>40202186</v>
      </c>
      <c r="C2897" s="197" t="s">
        <v>2321</v>
      </c>
      <c r="D2897" s="196" t="s">
        <v>3671</v>
      </c>
      <c r="E2897" s="198"/>
      <c r="F2897" s="199">
        <f>VLOOKUP(D2897,'Parâmetro - Portes e Uco'!$A$13:$E$54,4,0)</f>
        <v>358.46273086632635</v>
      </c>
      <c r="G2897" s="200"/>
      <c r="H2897" s="201"/>
      <c r="I2897" s="196"/>
      <c r="J2897" s="202">
        <v>0</v>
      </c>
      <c r="K2897" s="202"/>
      <c r="L2897" s="203">
        <v>14.805999999999999</v>
      </c>
      <c r="M2897" s="204">
        <v>50</v>
      </c>
      <c r="N2897" s="199">
        <f>(('Parâmetro - Portes e Uco'!$P$5*'TABELA HONORÁRIOS MÉDICOS2026'!M2897)/100)*'TABELA HONORÁRIOS MÉDICOS2026'!L2897</f>
        <v>134.37107430196514</v>
      </c>
      <c r="O2897" s="201">
        <v>0</v>
      </c>
      <c r="P2897" s="201"/>
      <c r="Q2897" s="205">
        <f t="shared" si="202"/>
        <v>492.83380516829152</v>
      </c>
    </row>
    <row r="2898" spans="1:17" ht="60" x14ac:dyDescent="0.25">
      <c r="A2898" s="207" t="s">
        <v>4754</v>
      </c>
      <c r="B2898" s="196">
        <v>40202194</v>
      </c>
      <c r="C2898" s="197" t="s">
        <v>2322</v>
      </c>
      <c r="D2898" s="196" t="s">
        <v>3686</v>
      </c>
      <c r="E2898" s="198"/>
      <c r="F2898" s="199">
        <f>VLOOKUP(D2898,'Parâmetro - Portes e Uco'!$A$13:$E$54,4,0)</f>
        <v>414.51705804881641</v>
      </c>
      <c r="G2898" s="200"/>
      <c r="H2898" s="201"/>
      <c r="I2898" s="196"/>
      <c r="J2898" s="202">
        <v>0</v>
      </c>
      <c r="K2898" s="202"/>
      <c r="L2898" s="203">
        <v>14.805999999999999</v>
      </c>
      <c r="M2898" s="204">
        <v>50</v>
      </c>
      <c r="N2898" s="199">
        <f>(('Parâmetro - Portes e Uco'!$P$5*'TABELA HONORÁRIOS MÉDICOS2026'!M2898)/100)*'TABELA HONORÁRIOS MÉDICOS2026'!L2898</f>
        <v>134.37107430196514</v>
      </c>
      <c r="O2898" s="201">
        <v>0</v>
      </c>
      <c r="P2898" s="201"/>
      <c r="Q2898" s="205">
        <f t="shared" si="202"/>
        <v>548.88813235078158</v>
      </c>
    </row>
    <row r="2899" spans="1:17" x14ac:dyDescent="0.25">
      <c r="A2899" s="207" t="s">
        <v>4754</v>
      </c>
      <c r="B2899" s="196">
        <v>40202208</v>
      </c>
      <c r="C2899" s="197" t="s">
        <v>2323</v>
      </c>
      <c r="D2899" s="196" t="s">
        <v>3687</v>
      </c>
      <c r="E2899" s="198"/>
      <c r="F2899" s="199">
        <f>VLOOKUP(D2899,'Parâmetro - Portes e Uco'!$A$13:$E$54,4,0)</f>
        <v>983.94515503366074</v>
      </c>
      <c r="G2899" s="200"/>
      <c r="H2899" s="201"/>
      <c r="I2899" s="196"/>
      <c r="J2899" s="202">
        <v>0</v>
      </c>
      <c r="K2899" s="202"/>
      <c r="L2899" s="203">
        <v>7.2329999999999997</v>
      </c>
      <c r="M2899" s="204">
        <v>50</v>
      </c>
      <c r="N2899" s="199">
        <f>(('Parâmetro - Portes e Uco'!$P$5*'TABELA HONORÁRIOS MÉDICOS2026'!M2899)/100)*'TABELA HONORÁRIOS MÉDICOS2026'!L2899</f>
        <v>65.642711091862338</v>
      </c>
      <c r="O2899" s="201">
        <v>1</v>
      </c>
      <c r="P2899" s="199">
        <f>F2899*30%</f>
        <v>295.18354651009821</v>
      </c>
      <c r="Q2899" s="205">
        <f t="shared" si="202"/>
        <v>1344.7714126356213</v>
      </c>
    </row>
    <row r="2900" spans="1:17" ht="30" x14ac:dyDescent="0.25">
      <c r="A2900" s="207" t="s">
        <v>4754</v>
      </c>
      <c r="B2900" s="196">
        <v>40202216</v>
      </c>
      <c r="C2900" s="197" t="s">
        <v>2324</v>
      </c>
      <c r="D2900" s="196" t="s">
        <v>3686</v>
      </c>
      <c r="E2900" s="198"/>
      <c r="F2900" s="199">
        <f>VLOOKUP(D2900,'Parâmetro - Portes e Uco'!$A$13:$E$54,4,0)</f>
        <v>414.51705804881641</v>
      </c>
      <c r="G2900" s="200"/>
      <c r="H2900" s="201"/>
      <c r="I2900" s="196"/>
      <c r="J2900" s="202">
        <v>0</v>
      </c>
      <c r="K2900" s="202"/>
      <c r="L2900" s="203">
        <v>30.41</v>
      </c>
      <c r="M2900" s="204">
        <v>50</v>
      </c>
      <c r="N2900" s="199">
        <f>(('Parâmetro - Portes e Uco'!$P$5*'TABELA HONORÁRIOS MÉDICOS2026'!M2900)/100)*'TABELA HONORÁRIOS MÉDICOS2026'!L2900</f>
        <v>275.98435563438875</v>
      </c>
      <c r="O2900" s="201">
        <v>1</v>
      </c>
      <c r="P2900" s="199">
        <f>F2900*30%</f>
        <v>124.35511741464492</v>
      </c>
      <c r="Q2900" s="205">
        <f t="shared" si="202"/>
        <v>814.85653109785005</v>
      </c>
    </row>
    <row r="2901" spans="1:17" ht="30" x14ac:dyDescent="0.25">
      <c r="A2901" s="207" t="s">
        <v>4754</v>
      </c>
      <c r="B2901" s="196">
        <v>40202240</v>
      </c>
      <c r="C2901" s="197" t="s">
        <v>2325</v>
      </c>
      <c r="D2901" s="196" t="s">
        <v>3685</v>
      </c>
      <c r="E2901" s="198"/>
      <c r="F2901" s="199">
        <f>VLOOKUP(D2901,'Parâmetro - Portes e Uco'!$A$13:$E$54,4,0)</f>
        <v>1084.2266822952472</v>
      </c>
      <c r="G2901" s="200"/>
      <c r="H2901" s="201"/>
      <c r="I2901" s="196"/>
      <c r="J2901" s="202">
        <v>0</v>
      </c>
      <c r="K2901" s="202"/>
      <c r="L2901" s="203"/>
      <c r="M2901" s="204"/>
      <c r="N2901" s="199"/>
      <c r="O2901" s="201">
        <v>1</v>
      </c>
      <c r="P2901" s="199">
        <f>F2901*30%</f>
        <v>325.26800468857414</v>
      </c>
      <c r="Q2901" s="205">
        <f t="shared" si="202"/>
        <v>1409.4946869838213</v>
      </c>
    </row>
    <row r="2902" spans="1:17" ht="90" x14ac:dyDescent="0.25">
      <c r="A2902" s="207" t="s">
        <v>4754</v>
      </c>
      <c r="B2902" s="196">
        <v>40202259</v>
      </c>
      <c r="C2902" s="197" t="s">
        <v>4312</v>
      </c>
      <c r="D2902" s="196" t="s">
        <v>3700</v>
      </c>
      <c r="E2902" s="198"/>
      <c r="F2902" s="199">
        <f>VLOOKUP(D2902,'Parâmetro - Portes e Uco'!$A$13:$E$54,4,0)</f>
        <v>498.60434075551103</v>
      </c>
      <c r="G2902" s="200"/>
      <c r="H2902" s="201"/>
      <c r="I2902" s="196"/>
      <c r="J2902" s="202">
        <v>0</v>
      </c>
      <c r="K2902" s="202"/>
      <c r="L2902" s="203">
        <v>14.805999999999999</v>
      </c>
      <c r="M2902" s="204">
        <v>50</v>
      </c>
      <c r="N2902" s="199">
        <f>(('Parâmetro - Portes e Uco'!$P$5*'TABELA HONORÁRIOS MÉDICOS2026'!M2902)/100)*'TABELA HONORÁRIOS MÉDICOS2026'!L2902</f>
        <v>134.37107430196514</v>
      </c>
      <c r="O2902" s="201">
        <v>0</v>
      </c>
      <c r="P2902" s="201"/>
      <c r="Q2902" s="205">
        <f t="shared" si="202"/>
        <v>632.9754150574762</v>
      </c>
    </row>
    <row r="2903" spans="1:17" ht="30" x14ac:dyDescent="0.25">
      <c r="A2903" s="207" t="s">
        <v>4754</v>
      </c>
      <c r="B2903" s="196">
        <v>40202267</v>
      </c>
      <c r="C2903" s="197" t="s">
        <v>2329</v>
      </c>
      <c r="D2903" s="196" t="s">
        <v>3687</v>
      </c>
      <c r="E2903" s="198"/>
      <c r="F2903" s="199">
        <f>VLOOKUP(D2903,'Parâmetro - Portes e Uco'!$A$13:$E$54,4,0)</f>
        <v>983.94515503366074</v>
      </c>
      <c r="G2903" s="200"/>
      <c r="H2903" s="201"/>
      <c r="I2903" s="196"/>
      <c r="J2903" s="202">
        <v>0</v>
      </c>
      <c r="K2903" s="202"/>
      <c r="L2903" s="203">
        <v>7.2320000000000002</v>
      </c>
      <c r="M2903" s="204">
        <v>50</v>
      </c>
      <c r="N2903" s="199">
        <f>(('Parâmetro - Portes e Uco'!$P$5*'TABELA HONORÁRIOS MÉDICOS2026'!M2903)/100)*'TABELA HONORÁRIOS MÉDICOS2026'!L2903</f>
        <v>65.633635644455751</v>
      </c>
      <c r="O2903" s="201">
        <v>1</v>
      </c>
      <c r="P2903" s="199">
        <f>F2903*30%</f>
        <v>295.18354651009821</v>
      </c>
      <c r="Q2903" s="205">
        <f t="shared" si="202"/>
        <v>1344.7623371882148</v>
      </c>
    </row>
    <row r="2904" spans="1:17" ht="30" x14ac:dyDescent="0.25">
      <c r="A2904" s="207" t="s">
        <v>4754</v>
      </c>
      <c r="B2904" s="196">
        <v>40202283</v>
      </c>
      <c r="C2904" s="197" t="s">
        <v>2330</v>
      </c>
      <c r="D2904" s="196" t="s">
        <v>3686</v>
      </c>
      <c r="E2904" s="198"/>
      <c r="F2904" s="199">
        <f>VLOOKUP(D2904,'Parâmetro - Portes e Uco'!$A$13:$E$54,4,0)</f>
        <v>414.51705804881641</v>
      </c>
      <c r="G2904" s="200"/>
      <c r="H2904" s="201"/>
      <c r="I2904" s="196"/>
      <c r="J2904" s="202">
        <v>0</v>
      </c>
      <c r="K2904" s="202"/>
      <c r="L2904" s="203">
        <v>7.2320000000000002</v>
      </c>
      <c r="M2904" s="204">
        <v>50</v>
      </c>
      <c r="N2904" s="199">
        <f>(('Parâmetro - Portes e Uco'!$P$5*'TABELA HONORÁRIOS MÉDICOS2026'!M2904)/100)*'TABELA HONORÁRIOS MÉDICOS2026'!L2904</f>
        <v>65.633635644455751</v>
      </c>
      <c r="O2904" s="201">
        <v>1</v>
      </c>
      <c r="P2904" s="199">
        <f>F2904*30%</f>
        <v>124.35511741464492</v>
      </c>
      <c r="Q2904" s="205">
        <f t="shared" si="202"/>
        <v>604.50581110791711</v>
      </c>
    </row>
    <row r="2905" spans="1:17" ht="45" x14ac:dyDescent="0.25">
      <c r="A2905" s="207" t="s">
        <v>4754</v>
      </c>
      <c r="B2905" s="196">
        <v>40202291</v>
      </c>
      <c r="C2905" s="197" t="s">
        <v>2331</v>
      </c>
      <c r="D2905" s="196" t="s">
        <v>3700</v>
      </c>
      <c r="E2905" s="198"/>
      <c r="F2905" s="199">
        <f>VLOOKUP(D2905,'Parâmetro - Portes e Uco'!$A$13:$E$54,4,0)</f>
        <v>498.60434075551103</v>
      </c>
      <c r="G2905" s="200"/>
      <c r="H2905" s="201"/>
      <c r="I2905" s="196"/>
      <c r="J2905" s="202">
        <v>0</v>
      </c>
      <c r="K2905" s="202"/>
      <c r="L2905" s="203">
        <v>7.2320000000000002</v>
      </c>
      <c r="M2905" s="204">
        <v>50</v>
      </c>
      <c r="N2905" s="199">
        <f>(('Parâmetro - Portes e Uco'!$P$5*'TABELA HONORÁRIOS MÉDICOS2026'!M2905)/100)*'TABELA HONORÁRIOS MÉDICOS2026'!L2905</f>
        <v>65.633635644455751</v>
      </c>
      <c r="O2905" s="201">
        <v>0</v>
      </c>
      <c r="P2905" s="201"/>
      <c r="Q2905" s="205">
        <f t="shared" si="202"/>
        <v>564.23797639996678</v>
      </c>
    </row>
    <row r="2906" spans="1:17" ht="45" x14ac:dyDescent="0.25">
      <c r="A2906" s="207" t="s">
        <v>4754</v>
      </c>
      <c r="B2906" s="196">
        <v>40202305</v>
      </c>
      <c r="C2906" s="197" t="s">
        <v>4313</v>
      </c>
      <c r="D2906" s="196" t="s">
        <v>3700</v>
      </c>
      <c r="E2906" s="198"/>
      <c r="F2906" s="199">
        <f>VLOOKUP(D2906,'Parâmetro - Portes e Uco'!$A$13:$E$54,4,0)</f>
        <v>498.60434075551103</v>
      </c>
      <c r="G2906" s="200"/>
      <c r="H2906" s="201"/>
      <c r="I2906" s="196"/>
      <c r="J2906" s="202">
        <v>0</v>
      </c>
      <c r="K2906" s="202"/>
      <c r="L2906" s="203">
        <v>7.2320000000000002</v>
      </c>
      <c r="M2906" s="204">
        <v>50</v>
      </c>
      <c r="N2906" s="199">
        <f>(('Parâmetro - Portes e Uco'!$P$5*'TABELA HONORÁRIOS MÉDICOS2026'!M2906)/100)*'TABELA HONORÁRIOS MÉDICOS2026'!L2906</f>
        <v>65.633635644455751</v>
      </c>
      <c r="O2906" s="201">
        <v>0</v>
      </c>
      <c r="P2906" s="201"/>
      <c r="Q2906" s="205">
        <f t="shared" si="202"/>
        <v>564.23797639996678</v>
      </c>
    </row>
    <row r="2907" spans="1:17" x14ac:dyDescent="0.25">
      <c r="A2907" s="207" t="s">
        <v>4754</v>
      </c>
      <c r="B2907" s="196">
        <v>40202313</v>
      </c>
      <c r="C2907" s="197" t="s">
        <v>2332</v>
      </c>
      <c r="D2907" s="196" t="s">
        <v>3687</v>
      </c>
      <c r="E2907" s="198"/>
      <c r="F2907" s="199">
        <f>VLOOKUP(D2907,'Parâmetro - Portes e Uco'!$A$13:$E$54,4,0)</f>
        <v>983.94515503366074</v>
      </c>
      <c r="G2907" s="200"/>
      <c r="H2907" s="201"/>
      <c r="I2907" s="196"/>
      <c r="J2907" s="202">
        <v>0</v>
      </c>
      <c r="K2907" s="202"/>
      <c r="L2907" s="203">
        <v>9.8350000000000009</v>
      </c>
      <c r="M2907" s="204">
        <v>50</v>
      </c>
      <c r="N2907" s="199">
        <f>(('Parâmetro - Portes e Uco'!$P$5*'TABELA HONORÁRIOS MÉDICOS2026'!M2907)/100)*'TABELA HONORÁRIOS MÉDICOS2026'!L2907</f>
        <v>89.257025243808414</v>
      </c>
      <c r="O2907" s="201">
        <v>0</v>
      </c>
      <c r="P2907" s="201"/>
      <c r="Q2907" s="205">
        <f t="shared" si="202"/>
        <v>1073.2021802774691</v>
      </c>
    </row>
    <row r="2908" spans="1:17" ht="45" x14ac:dyDescent="0.25">
      <c r="A2908" s="207" t="s">
        <v>4754</v>
      </c>
      <c r="B2908" s="196">
        <v>40202330</v>
      </c>
      <c r="C2908" s="197" t="s">
        <v>4314</v>
      </c>
      <c r="D2908" s="196" t="s">
        <v>3690</v>
      </c>
      <c r="E2908" s="198"/>
      <c r="F2908" s="199">
        <f>VLOOKUP(D2908,'Parâmetro - Portes e Uco'!$A$13:$E$54,4,0)</f>
        <v>380.57633090587456</v>
      </c>
      <c r="G2908" s="200"/>
      <c r="H2908" s="201"/>
      <c r="I2908" s="196"/>
      <c r="J2908" s="202">
        <v>0</v>
      </c>
      <c r="K2908" s="202"/>
      <c r="L2908" s="203">
        <v>9.8350000000000009</v>
      </c>
      <c r="M2908" s="204">
        <v>50</v>
      </c>
      <c r="N2908" s="199">
        <f>(('Parâmetro - Portes e Uco'!$P$5*'TABELA HONORÁRIOS MÉDICOS2026'!M2908)/100)*'TABELA HONORÁRIOS MÉDICOS2026'!L2908</f>
        <v>89.257025243808414</v>
      </c>
      <c r="O2908" s="201">
        <v>0</v>
      </c>
      <c r="P2908" s="201"/>
      <c r="Q2908" s="205">
        <f t="shared" si="202"/>
        <v>469.83335614968297</v>
      </c>
    </row>
    <row r="2909" spans="1:17" ht="30" x14ac:dyDescent="0.25">
      <c r="A2909" s="207" t="s">
        <v>4754</v>
      </c>
      <c r="B2909" s="196">
        <v>40202348</v>
      </c>
      <c r="C2909" s="197" t="s">
        <v>2333</v>
      </c>
      <c r="D2909" s="196" t="s">
        <v>3687</v>
      </c>
      <c r="E2909" s="198"/>
      <c r="F2909" s="199">
        <f>VLOOKUP(D2909,'Parâmetro - Portes e Uco'!$A$13:$E$54,4,0)</f>
        <v>983.94515503366074</v>
      </c>
      <c r="G2909" s="200"/>
      <c r="H2909" s="201"/>
      <c r="I2909" s="196"/>
      <c r="J2909" s="202">
        <v>0</v>
      </c>
      <c r="K2909" s="202"/>
      <c r="L2909" s="203">
        <v>7.2320000000000002</v>
      </c>
      <c r="M2909" s="204">
        <v>50</v>
      </c>
      <c r="N2909" s="199">
        <f>(('Parâmetro - Portes e Uco'!$P$5*'TABELA HONORÁRIOS MÉDICOS2026'!M2909)/100)*'TABELA HONORÁRIOS MÉDICOS2026'!L2909</f>
        <v>65.633635644455751</v>
      </c>
      <c r="O2909" s="201">
        <v>1</v>
      </c>
      <c r="P2909" s="199">
        <f>F2909*30%</f>
        <v>295.18354651009821</v>
      </c>
      <c r="Q2909" s="205">
        <f t="shared" si="202"/>
        <v>1344.7623371882148</v>
      </c>
    </row>
    <row r="2910" spans="1:17" ht="30" x14ac:dyDescent="0.25">
      <c r="A2910" s="207" t="s">
        <v>4754</v>
      </c>
      <c r="B2910" s="196">
        <v>40202356</v>
      </c>
      <c r="C2910" s="197" t="s">
        <v>2334</v>
      </c>
      <c r="D2910" s="196" t="s">
        <v>3692</v>
      </c>
      <c r="E2910" s="198"/>
      <c r="F2910" s="199">
        <f>VLOOKUP(D2910,'Parâmetro - Portes e Uco'!$A$13:$E$54,4,0)</f>
        <v>761.18741340950646</v>
      </c>
      <c r="G2910" s="200"/>
      <c r="H2910" s="201"/>
      <c r="I2910" s="196"/>
      <c r="J2910" s="202">
        <v>0</v>
      </c>
      <c r="K2910" s="202"/>
      <c r="L2910" s="203">
        <v>63.139000000000003</v>
      </c>
      <c r="M2910" s="204">
        <v>50</v>
      </c>
      <c r="N2910" s="199">
        <f>(('Parâmetro - Portes e Uco'!$P$5*'TABELA HONORÁRIOS MÉDICOS2026'!M2910)/100)*'TABELA HONORÁRIOS MÉDICOS2026'!L2910</f>
        <v>573.01467380465874</v>
      </c>
      <c r="O2910" s="201">
        <v>1</v>
      </c>
      <c r="P2910" s="199">
        <f>F2910*30%</f>
        <v>228.35622402285193</v>
      </c>
      <c r="Q2910" s="205">
        <f t="shared" si="202"/>
        <v>1562.5583112370171</v>
      </c>
    </row>
    <row r="2911" spans="1:17" ht="60" x14ac:dyDescent="0.25">
      <c r="A2911" s="207" t="s">
        <v>4754</v>
      </c>
      <c r="B2911" s="196">
        <v>40202364</v>
      </c>
      <c r="C2911" s="197" t="s">
        <v>2335</v>
      </c>
      <c r="D2911" s="196" t="s">
        <v>3671</v>
      </c>
      <c r="E2911" s="198"/>
      <c r="F2911" s="199">
        <f>VLOOKUP(D2911,'Parâmetro - Portes e Uco'!$A$13:$E$54,4,0)</f>
        <v>358.46273086632635</v>
      </c>
      <c r="G2911" s="200"/>
      <c r="H2911" s="201"/>
      <c r="I2911" s="196"/>
      <c r="J2911" s="202">
        <v>0</v>
      </c>
      <c r="K2911" s="202"/>
      <c r="L2911" s="203">
        <v>16</v>
      </c>
      <c r="M2911" s="204">
        <v>50</v>
      </c>
      <c r="N2911" s="199">
        <f>(('Parâmetro - Portes e Uco'!$P$5*'TABELA HONORÁRIOS MÉDICOS2026'!M2911)/100)*'TABELA HONORÁRIOS MÉDICOS2026'!L2911</f>
        <v>145.20715850543309</v>
      </c>
      <c r="O2911" s="201">
        <v>0</v>
      </c>
      <c r="P2911" s="201"/>
      <c r="Q2911" s="205">
        <f t="shared" si="202"/>
        <v>503.66988937175944</v>
      </c>
    </row>
    <row r="2912" spans="1:17" ht="75" x14ac:dyDescent="0.25">
      <c r="A2912" s="207" t="s">
        <v>4754</v>
      </c>
      <c r="B2912" s="196">
        <v>40202372</v>
      </c>
      <c r="C2912" s="197" t="s">
        <v>2336</v>
      </c>
      <c r="D2912" s="196" t="s">
        <v>3674</v>
      </c>
      <c r="E2912" s="198"/>
      <c r="F2912" s="199">
        <f>VLOOKUP(D2912,'Parâmetro - Portes e Uco'!$A$13:$E$54,4,0)</f>
        <v>182.87449126471788</v>
      </c>
      <c r="G2912" s="200"/>
      <c r="H2912" s="201"/>
      <c r="I2912" s="196"/>
      <c r="J2912" s="202">
        <v>0</v>
      </c>
      <c r="K2912" s="202"/>
      <c r="L2912" s="203">
        <v>13</v>
      </c>
      <c r="M2912" s="204">
        <v>50</v>
      </c>
      <c r="N2912" s="199">
        <f>(('Parâmetro - Portes e Uco'!$P$5*'TABELA HONORÁRIOS MÉDICOS2026'!M2912)/100)*'TABELA HONORÁRIOS MÉDICOS2026'!L2912</f>
        <v>117.98081628566439</v>
      </c>
      <c r="O2912" s="201">
        <v>0</v>
      </c>
      <c r="P2912" s="201"/>
      <c r="Q2912" s="205">
        <f t="shared" si="202"/>
        <v>300.85530755038224</v>
      </c>
    </row>
    <row r="2913" spans="1:17" ht="45" x14ac:dyDescent="0.25">
      <c r="A2913" s="207" t="s">
        <v>4754</v>
      </c>
      <c r="B2913" s="196">
        <v>40202399</v>
      </c>
      <c r="C2913" s="197" t="s">
        <v>2337</v>
      </c>
      <c r="D2913" s="196" t="s">
        <v>3690</v>
      </c>
      <c r="E2913" s="198"/>
      <c r="F2913" s="199">
        <f>VLOOKUP(D2913,'Parâmetro - Portes e Uco'!$A$13:$E$54,4,0)</f>
        <v>380.57633090587456</v>
      </c>
      <c r="G2913" s="200"/>
      <c r="H2913" s="201"/>
      <c r="I2913" s="196"/>
      <c r="J2913" s="202">
        <v>0</v>
      </c>
      <c r="K2913" s="202"/>
      <c r="L2913" s="203">
        <v>13</v>
      </c>
      <c r="M2913" s="204">
        <v>50</v>
      </c>
      <c r="N2913" s="199">
        <f>(('Parâmetro - Portes e Uco'!$P$5*'TABELA HONORÁRIOS MÉDICOS2026'!M2913)/100)*'TABELA HONORÁRIOS MÉDICOS2026'!L2913</f>
        <v>117.98081628566439</v>
      </c>
      <c r="O2913" s="201">
        <v>0</v>
      </c>
      <c r="P2913" s="201"/>
      <c r="Q2913" s="205">
        <f t="shared" si="202"/>
        <v>498.55714719153895</v>
      </c>
    </row>
    <row r="2914" spans="1:17" ht="45" x14ac:dyDescent="0.25">
      <c r="A2914" s="207" t="s">
        <v>4754</v>
      </c>
      <c r="B2914" s="196">
        <v>40202429</v>
      </c>
      <c r="C2914" s="197" t="s">
        <v>2339</v>
      </c>
      <c r="D2914" s="196" t="s">
        <v>3672</v>
      </c>
      <c r="E2914" s="198"/>
      <c r="F2914" s="199">
        <f>VLOOKUP(D2914,'Parâmetro - Portes e Uco'!$A$13:$E$54,4,0)</f>
        <v>308.31617530257381</v>
      </c>
      <c r="G2914" s="200"/>
      <c r="H2914" s="201"/>
      <c r="I2914" s="196"/>
      <c r="J2914" s="202">
        <v>0</v>
      </c>
      <c r="K2914" s="202"/>
      <c r="L2914" s="203">
        <v>2.78</v>
      </c>
      <c r="M2914" s="204">
        <v>50</v>
      </c>
      <c r="N2914" s="199">
        <f>(('Parâmetro - Portes e Uco'!$P$5*'TABELA HONORÁRIOS MÉDICOS2026'!M2914)/100)*'TABELA HONORÁRIOS MÉDICOS2026'!L2914</f>
        <v>25.229743790318995</v>
      </c>
      <c r="O2914" s="201">
        <v>0</v>
      </c>
      <c r="P2914" s="201"/>
      <c r="Q2914" s="205">
        <f t="shared" ref="Q2914:Q2945" si="203">F2914+H2914+K2914+N2914+P2914</f>
        <v>333.5459190928928</v>
      </c>
    </row>
    <row r="2915" spans="1:17" ht="60" x14ac:dyDescent="0.25">
      <c r="A2915" s="207" t="s">
        <v>4754</v>
      </c>
      <c r="B2915" s="196">
        <v>40202437</v>
      </c>
      <c r="C2915" s="197" t="s">
        <v>2340</v>
      </c>
      <c r="D2915" s="196" t="s">
        <v>3674</v>
      </c>
      <c r="E2915" s="198"/>
      <c r="F2915" s="199">
        <f>VLOOKUP(D2915,'Parâmetro - Portes e Uco'!$A$13:$E$54,4,0)</f>
        <v>182.87449126471788</v>
      </c>
      <c r="G2915" s="200"/>
      <c r="H2915" s="201"/>
      <c r="I2915" s="196"/>
      <c r="J2915" s="202">
        <v>0</v>
      </c>
      <c r="K2915" s="202"/>
      <c r="L2915" s="203">
        <v>5.2</v>
      </c>
      <c r="M2915" s="204">
        <v>50</v>
      </c>
      <c r="N2915" s="199">
        <f>(('Parâmetro - Portes e Uco'!$P$5*'TABELA HONORÁRIOS MÉDICOS2026'!M2915)/100)*'TABELA HONORÁRIOS MÉDICOS2026'!L2915</f>
        <v>47.192326514265751</v>
      </c>
      <c r="O2915" s="201">
        <v>0</v>
      </c>
      <c r="P2915" s="201"/>
      <c r="Q2915" s="205">
        <f t="shared" si="203"/>
        <v>230.06681777898362</v>
      </c>
    </row>
    <row r="2916" spans="1:17" ht="45" x14ac:dyDescent="0.25">
      <c r="A2916" s="207" t="s">
        <v>4754</v>
      </c>
      <c r="B2916" s="196">
        <v>40202445</v>
      </c>
      <c r="C2916" s="197" t="s">
        <v>2341</v>
      </c>
      <c r="D2916" s="196" t="s">
        <v>3672</v>
      </c>
      <c r="E2916" s="198"/>
      <c r="F2916" s="199">
        <f>VLOOKUP(D2916,'Parâmetro - Portes e Uco'!$A$13:$E$54,4,0)</f>
        <v>308.31617530257381</v>
      </c>
      <c r="G2916" s="200"/>
      <c r="H2916" s="201"/>
      <c r="I2916" s="196"/>
      <c r="J2916" s="202">
        <v>0</v>
      </c>
      <c r="K2916" s="202"/>
      <c r="L2916" s="203">
        <v>5.2</v>
      </c>
      <c r="M2916" s="204">
        <v>50</v>
      </c>
      <c r="N2916" s="199">
        <f>(('Parâmetro - Portes e Uco'!$P$5*'TABELA HONORÁRIOS MÉDICOS2026'!M2916)/100)*'TABELA HONORÁRIOS MÉDICOS2026'!L2916</f>
        <v>47.192326514265751</v>
      </c>
      <c r="O2916" s="201">
        <v>0</v>
      </c>
      <c r="P2916" s="201"/>
      <c r="Q2916" s="205">
        <f t="shared" si="203"/>
        <v>355.50850181683955</v>
      </c>
    </row>
    <row r="2917" spans="1:17" ht="45" x14ac:dyDescent="0.25">
      <c r="A2917" s="207" t="s">
        <v>4754</v>
      </c>
      <c r="B2917" s="196">
        <v>40202453</v>
      </c>
      <c r="C2917" s="197" t="s">
        <v>2342</v>
      </c>
      <c r="D2917" s="196" t="s">
        <v>3682</v>
      </c>
      <c r="E2917" s="198"/>
      <c r="F2917" s="199">
        <f>VLOOKUP(D2917,'Parâmetro - Portes e Uco'!$A$13:$E$54,4,0)</f>
        <v>705.10991849517825</v>
      </c>
      <c r="G2917" s="200"/>
      <c r="H2917" s="201"/>
      <c r="I2917" s="196"/>
      <c r="J2917" s="202">
        <v>0</v>
      </c>
      <c r="K2917" s="202"/>
      <c r="L2917" s="203">
        <v>14.805999999999999</v>
      </c>
      <c r="M2917" s="204">
        <v>50</v>
      </c>
      <c r="N2917" s="199">
        <f>(('Parâmetro - Portes e Uco'!$P$5*'TABELA HONORÁRIOS MÉDICOS2026'!M2917)/100)*'TABELA HONORÁRIOS MÉDICOS2026'!L2917</f>
        <v>134.37107430196514</v>
      </c>
      <c r="O2917" s="201">
        <v>0</v>
      </c>
      <c r="P2917" s="201"/>
      <c r="Q2917" s="205">
        <f t="shared" si="203"/>
        <v>839.48099279714336</v>
      </c>
    </row>
    <row r="2918" spans="1:17" ht="45" x14ac:dyDescent="0.25">
      <c r="A2918" s="207" t="s">
        <v>4754</v>
      </c>
      <c r="B2918" s="196">
        <v>40202470</v>
      </c>
      <c r="C2918" s="197" t="s">
        <v>4315</v>
      </c>
      <c r="D2918" s="196" t="s">
        <v>3687</v>
      </c>
      <c r="E2918" s="198"/>
      <c r="F2918" s="199">
        <f>VLOOKUP(D2918,'Parâmetro - Portes e Uco'!$A$13:$E$54,4,0)</f>
        <v>983.94515503366074</v>
      </c>
      <c r="G2918" s="200"/>
      <c r="H2918" s="201"/>
      <c r="I2918" s="196"/>
      <c r="J2918" s="202">
        <v>0</v>
      </c>
      <c r="K2918" s="202"/>
      <c r="L2918" s="203">
        <v>14.805999999999999</v>
      </c>
      <c r="M2918" s="204">
        <v>50</v>
      </c>
      <c r="N2918" s="199">
        <f>(('Parâmetro - Portes e Uco'!$P$5*'TABELA HONORÁRIOS MÉDICOS2026'!M2918)/100)*'TABELA HONORÁRIOS MÉDICOS2026'!L2918</f>
        <v>134.37107430196514</v>
      </c>
      <c r="O2918" s="201">
        <v>0</v>
      </c>
      <c r="P2918" s="201"/>
      <c r="Q2918" s="205">
        <f t="shared" si="203"/>
        <v>1118.3162293356258</v>
      </c>
    </row>
    <row r="2919" spans="1:17" ht="45" x14ac:dyDescent="0.25">
      <c r="A2919" s="207" t="s">
        <v>4754</v>
      </c>
      <c r="B2919" s="196">
        <v>40202488</v>
      </c>
      <c r="C2919" s="197" t="s">
        <v>2343</v>
      </c>
      <c r="D2919" s="196" t="s">
        <v>3667</v>
      </c>
      <c r="E2919" s="198"/>
      <c r="F2919" s="199">
        <f>VLOOKUP(D2919,'Parâmetro - Portes e Uco'!$A$13:$E$54,4,0)</f>
        <v>88.500735621868941</v>
      </c>
      <c r="G2919" s="200"/>
      <c r="H2919" s="201"/>
      <c r="I2919" s="196"/>
      <c r="J2919" s="202">
        <v>0</v>
      </c>
      <c r="K2919" s="202"/>
      <c r="L2919" s="203">
        <v>5.2</v>
      </c>
      <c r="M2919" s="204">
        <v>50</v>
      </c>
      <c r="N2919" s="199">
        <f>(('Parâmetro - Portes e Uco'!$P$5*'TABELA HONORÁRIOS MÉDICOS2026'!M2919)/100)*'TABELA HONORÁRIOS MÉDICOS2026'!L2919</f>
        <v>47.192326514265751</v>
      </c>
      <c r="O2919" s="201">
        <v>0</v>
      </c>
      <c r="P2919" s="201"/>
      <c r="Q2919" s="205">
        <f t="shared" si="203"/>
        <v>135.6930621361347</v>
      </c>
    </row>
    <row r="2920" spans="1:17" ht="45" x14ac:dyDescent="0.25">
      <c r="A2920" s="207" t="s">
        <v>4754</v>
      </c>
      <c r="B2920" s="196">
        <v>40202496</v>
      </c>
      <c r="C2920" s="197" t="s">
        <v>2344</v>
      </c>
      <c r="D2920" s="196" t="s">
        <v>3687</v>
      </c>
      <c r="E2920" s="198"/>
      <c r="F2920" s="199">
        <f>VLOOKUP(D2920,'Parâmetro - Portes e Uco'!$A$13:$E$54,4,0)</f>
        <v>983.94515503366074</v>
      </c>
      <c r="G2920" s="200"/>
      <c r="H2920" s="201"/>
      <c r="I2920" s="196"/>
      <c r="J2920" s="202">
        <v>0</v>
      </c>
      <c r="K2920" s="202"/>
      <c r="L2920" s="203">
        <v>30.516999999999999</v>
      </c>
      <c r="M2920" s="204">
        <v>50</v>
      </c>
      <c r="N2920" s="199">
        <f>(('Parâmetro - Portes e Uco'!$P$5*'TABELA HONORÁRIOS MÉDICOS2026'!M2920)/100)*'TABELA HONORÁRIOS MÉDICOS2026'!L2920</f>
        <v>276.95542850689384</v>
      </c>
      <c r="O2920" s="201">
        <v>1</v>
      </c>
      <c r="P2920" s="199">
        <f>F2920*30%</f>
        <v>295.18354651009821</v>
      </c>
      <c r="Q2920" s="205">
        <f t="shared" si="203"/>
        <v>1556.0841300506529</v>
      </c>
    </row>
    <row r="2921" spans="1:17" ht="30" x14ac:dyDescent="0.25">
      <c r="A2921" s="207" t="s">
        <v>4754</v>
      </c>
      <c r="B2921" s="196">
        <v>40202500</v>
      </c>
      <c r="C2921" s="197" t="s">
        <v>2345</v>
      </c>
      <c r="D2921" s="196" t="s">
        <v>3687</v>
      </c>
      <c r="E2921" s="198"/>
      <c r="F2921" s="199">
        <f>VLOOKUP(D2921,'Parâmetro - Portes e Uco'!$A$13:$E$54,4,0)</f>
        <v>983.94515503366074</v>
      </c>
      <c r="G2921" s="200"/>
      <c r="H2921" s="201"/>
      <c r="I2921" s="196"/>
      <c r="J2921" s="202">
        <v>0</v>
      </c>
      <c r="K2921" s="202"/>
      <c r="L2921" s="203">
        <v>30.516999999999999</v>
      </c>
      <c r="M2921" s="204">
        <v>50</v>
      </c>
      <c r="N2921" s="199">
        <f>(('Parâmetro - Portes e Uco'!$P$5*'TABELA HONORÁRIOS MÉDICOS2026'!M2921)/100)*'TABELA HONORÁRIOS MÉDICOS2026'!L2921</f>
        <v>276.95542850689384</v>
      </c>
      <c r="O2921" s="201">
        <v>1</v>
      </c>
      <c r="P2921" s="199">
        <f>F2921*30%</f>
        <v>295.18354651009821</v>
      </c>
      <c r="Q2921" s="205">
        <f t="shared" si="203"/>
        <v>1556.0841300506529</v>
      </c>
    </row>
    <row r="2922" spans="1:17" ht="60" x14ac:dyDescent="0.25">
      <c r="A2922" s="207" t="s">
        <v>4754</v>
      </c>
      <c r="B2922" s="196">
        <v>40202518</v>
      </c>
      <c r="C2922" s="197" t="s">
        <v>2346</v>
      </c>
      <c r="D2922" s="196" t="s">
        <v>3685</v>
      </c>
      <c r="E2922" s="198"/>
      <c r="F2922" s="199">
        <f>VLOOKUP(D2922,'Parâmetro - Portes e Uco'!$A$13:$E$54,4,0)</f>
        <v>1084.2266822952472</v>
      </c>
      <c r="G2922" s="200"/>
      <c r="H2922" s="201"/>
      <c r="I2922" s="196"/>
      <c r="J2922" s="202">
        <v>0</v>
      </c>
      <c r="K2922" s="202"/>
      <c r="L2922" s="203">
        <v>30.516999999999999</v>
      </c>
      <c r="M2922" s="204">
        <v>50</v>
      </c>
      <c r="N2922" s="199">
        <f>(('Parâmetro - Portes e Uco'!$P$5*'TABELA HONORÁRIOS MÉDICOS2026'!M2922)/100)*'TABELA HONORÁRIOS MÉDICOS2026'!L2922</f>
        <v>276.95542850689384</v>
      </c>
      <c r="O2922" s="201">
        <v>1</v>
      </c>
      <c r="P2922" s="199">
        <f>F2922*30%</f>
        <v>325.26800468857414</v>
      </c>
      <c r="Q2922" s="205">
        <f t="shared" si="203"/>
        <v>1686.4501154907152</v>
      </c>
    </row>
    <row r="2923" spans="1:17" ht="60" x14ac:dyDescent="0.25">
      <c r="A2923" s="207" t="s">
        <v>4754</v>
      </c>
      <c r="B2923" s="196">
        <v>40202526</v>
      </c>
      <c r="C2923" s="197" t="s">
        <v>2347</v>
      </c>
      <c r="D2923" s="196" t="s">
        <v>3693</v>
      </c>
      <c r="E2923" s="198"/>
      <c r="F2923" s="199">
        <f>VLOOKUP(D2923,'Parâmetro - Portes e Uco'!$A$13:$E$54,4,0)</f>
        <v>1261.2629051367419</v>
      </c>
      <c r="G2923" s="200"/>
      <c r="H2923" s="201"/>
      <c r="I2923" s="196"/>
      <c r="J2923" s="202">
        <v>0</v>
      </c>
      <c r="K2923" s="202"/>
      <c r="L2923" s="203">
        <v>30.516999999999999</v>
      </c>
      <c r="M2923" s="204">
        <v>50</v>
      </c>
      <c r="N2923" s="199">
        <f>(('Parâmetro - Portes e Uco'!$P$5*'TABELA HONORÁRIOS MÉDICOS2026'!M2923)/100)*'TABELA HONORÁRIOS MÉDICOS2026'!L2923</f>
        <v>276.95542850689384</v>
      </c>
      <c r="O2923" s="201">
        <v>1</v>
      </c>
      <c r="P2923" s="199">
        <f>F2923*30%</f>
        <v>378.37887154102253</v>
      </c>
      <c r="Q2923" s="205">
        <f t="shared" si="203"/>
        <v>1916.5972051846584</v>
      </c>
    </row>
    <row r="2924" spans="1:17" ht="30" x14ac:dyDescent="0.25">
      <c r="A2924" s="207" t="s">
        <v>4754</v>
      </c>
      <c r="B2924" s="196">
        <v>40202534</v>
      </c>
      <c r="C2924" s="197" t="s">
        <v>2348</v>
      </c>
      <c r="D2924" s="196" t="s">
        <v>3690</v>
      </c>
      <c r="E2924" s="198"/>
      <c r="F2924" s="199">
        <f>VLOOKUP(D2924,'Parâmetro - Portes e Uco'!$A$13:$E$54,4,0)</f>
        <v>380.57633090587456</v>
      </c>
      <c r="G2924" s="200"/>
      <c r="H2924" s="201"/>
      <c r="I2924" s="196"/>
      <c r="J2924" s="202">
        <v>0</v>
      </c>
      <c r="K2924" s="202"/>
      <c r="L2924" s="203">
        <v>8.2840000000000007</v>
      </c>
      <c r="M2924" s="204">
        <v>50</v>
      </c>
      <c r="N2924" s="199">
        <f>(('Parâmetro - Portes e Uco'!$P$5*'TABELA HONORÁRIOS MÉDICOS2026'!M2924)/100)*'TABELA HONORÁRIOS MÉDICOS2026'!L2924</f>
        <v>75.18100631618799</v>
      </c>
      <c r="O2924" s="201">
        <v>0</v>
      </c>
      <c r="P2924" s="201"/>
      <c r="Q2924" s="205">
        <f t="shared" si="203"/>
        <v>455.75733722206257</v>
      </c>
    </row>
    <row r="2925" spans="1:17" ht="45" x14ac:dyDescent="0.25">
      <c r="A2925" s="207" t="s">
        <v>4754</v>
      </c>
      <c r="B2925" s="196">
        <v>40202542</v>
      </c>
      <c r="C2925" s="197" t="s">
        <v>2349</v>
      </c>
      <c r="D2925" s="196" t="s">
        <v>3687</v>
      </c>
      <c r="E2925" s="198"/>
      <c r="F2925" s="199">
        <f>VLOOKUP(D2925,'Parâmetro - Portes e Uco'!$A$13:$E$54,4,0)</f>
        <v>983.94515503366074</v>
      </c>
      <c r="G2925" s="200"/>
      <c r="H2925" s="201"/>
      <c r="I2925" s="196"/>
      <c r="J2925" s="202">
        <v>0</v>
      </c>
      <c r="K2925" s="202"/>
      <c r="L2925" s="203">
        <v>17.408999999999999</v>
      </c>
      <c r="M2925" s="204">
        <v>50</v>
      </c>
      <c r="N2925" s="199">
        <f>(('Parâmetro - Portes e Uco'!$P$5*'TABELA HONORÁRIOS MÉDICOS2026'!M2925)/100)*'TABELA HONORÁRIOS MÉDICOS2026'!L2925</f>
        <v>157.99446390131777</v>
      </c>
      <c r="O2925" s="201">
        <v>0</v>
      </c>
      <c r="P2925" s="201"/>
      <c r="Q2925" s="205">
        <f t="shared" si="203"/>
        <v>1141.9396189349786</v>
      </c>
    </row>
    <row r="2926" spans="1:17" ht="60" x14ac:dyDescent="0.25">
      <c r="A2926" s="207" t="s">
        <v>4754</v>
      </c>
      <c r="B2926" s="196">
        <v>40202550</v>
      </c>
      <c r="C2926" s="197" t="s">
        <v>2350</v>
      </c>
      <c r="D2926" s="196" t="s">
        <v>3682</v>
      </c>
      <c r="E2926" s="198"/>
      <c r="F2926" s="199">
        <f>VLOOKUP(D2926,'Parâmetro - Portes e Uco'!$A$13:$E$54,4,0)</f>
        <v>705.10991849517825</v>
      </c>
      <c r="G2926" s="200"/>
      <c r="H2926" s="201"/>
      <c r="I2926" s="196"/>
      <c r="J2926" s="202">
        <v>0</v>
      </c>
      <c r="K2926" s="202"/>
      <c r="L2926" s="203">
        <v>14.805999999999999</v>
      </c>
      <c r="M2926" s="204">
        <v>50</v>
      </c>
      <c r="N2926" s="199">
        <f>(('Parâmetro - Portes e Uco'!$P$5*'TABELA HONORÁRIOS MÉDICOS2026'!M2926)/100)*'TABELA HONORÁRIOS MÉDICOS2026'!L2926</f>
        <v>134.37107430196514</v>
      </c>
      <c r="O2926" s="201">
        <v>0</v>
      </c>
      <c r="P2926" s="201"/>
      <c r="Q2926" s="205">
        <f t="shared" si="203"/>
        <v>839.48099279714336</v>
      </c>
    </row>
    <row r="2927" spans="1:17" ht="30" x14ac:dyDescent="0.25">
      <c r="A2927" s="207" t="s">
        <v>4754</v>
      </c>
      <c r="B2927" s="196">
        <v>40202569</v>
      </c>
      <c r="C2927" s="197" t="s">
        <v>2351</v>
      </c>
      <c r="D2927" s="196" t="s">
        <v>3679</v>
      </c>
      <c r="E2927" s="198"/>
      <c r="F2927" s="199">
        <f>VLOOKUP(D2927,'Parâmetro - Portes e Uco'!$A$13:$E$54,4,0)</f>
        <v>538.44125565127115</v>
      </c>
      <c r="G2927" s="200"/>
      <c r="H2927" s="201"/>
      <c r="I2927" s="196"/>
      <c r="J2927" s="202">
        <v>0</v>
      </c>
      <c r="K2927" s="202"/>
      <c r="L2927" s="203">
        <v>25.196999999999999</v>
      </c>
      <c r="M2927" s="204">
        <v>50</v>
      </c>
      <c r="N2927" s="199">
        <f>(('Parâmetro - Portes e Uco'!$P$5*'TABELA HONORÁRIOS MÉDICOS2026'!M2927)/100)*'TABELA HONORÁRIOS MÉDICOS2026'!L2927</f>
        <v>228.67404830383734</v>
      </c>
      <c r="O2927" s="201">
        <v>0</v>
      </c>
      <c r="P2927" s="201"/>
      <c r="Q2927" s="205">
        <f t="shared" si="203"/>
        <v>767.11530395510852</v>
      </c>
    </row>
    <row r="2928" spans="1:17" ht="45" x14ac:dyDescent="0.25">
      <c r="A2928" s="207" t="s">
        <v>4754</v>
      </c>
      <c r="B2928" s="196">
        <v>40202577</v>
      </c>
      <c r="C2928" s="197" t="s">
        <v>2352</v>
      </c>
      <c r="D2928" s="196" t="s">
        <v>3686</v>
      </c>
      <c r="E2928" s="198"/>
      <c r="F2928" s="199">
        <f>VLOOKUP(D2928,'Parâmetro - Portes e Uco'!$A$13:$E$54,4,0)</f>
        <v>414.51705804881641</v>
      </c>
      <c r="G2928" s="200"/>
      <c r="H2928" s="201"/>
      <c r="I2928" s="196"/>
      <c r="J2928" s="202">
        <v>0</v>
      </c>
      <c r="K2928" s="202"/>
      <c r="L2928" s="203">
        <v>20.225999999999999</v>
      </c>
      <c r="M2928" s="204">
        <v>50</v>
      </c>
      <c r="N2928" s="199">
        <f>(('Parâmetro - Portes e Uco'!$P$5*'TABELA HONORÁRIOS MÉDICOS2026'!M2928)/100)*'TABELA HONORÁRIOS MÉDICOS2026'!L2928</f>
        <v>183.55999924568059</v>
      </c>
      <c r="O2928" s="201">
        <v>0</v>
      </c>
      <c r="P2928" s="201"/>
      <c r="Q2928" s="205">
        <f t="shared" si="203"/>
        <v>598.07705729449697</v>
      </c>
    </row>
    <row r="2929" spans="1:17" ht="45" x14ac:dyDescent="0.25">
      <c r="A2929" s="207" t="s">
        <v>4754</v>
      </c>
      <c r="B2929" s="196">
        <v>40202585</v>
      </c>
      <c r="C2929" s="197" t="s">
        <v>2353</v>
      </c>
      <c r="D2929" s="196" t="s">
        <v>3686</v>
      </c>
      <c r="E2929" s="198"/>
      <c r="F2929" s="199">
        <f>VLOOKUP(D2929,'Parâmetro - Portes e Uco'!$A$13:$E$54,4,0)</f>
        <v>414.51705804881641</v>
      </c>
      <c r="G2929" s="200"/>
      <c r="H2929" s="201"/>
      <c r="I2929" s="196"/>
      <c r="J2929" s="202">
        <v>0</v>
      </c>
      <c r="K2929" s="202"/>
      <c r="L2929" s="203">
        <v>5.2</v>
      </c>
      <c r="M2929" s="204">
        <v>50</v>
      </c>
      <c r="N2929" s="199">
        <f>(('Parâmetro - Portes e Uco'!$P$5*'TABELA HONORÁRIOS MÉDICOS2026'!M2929)/100)*'TABELA HONORÁRIOS MÉDICOS2026'!L2929</f>
        <v>47.192326514265751</v>
      </c>
      <c r="O2929" s="201">
        <v>0</v>
      </c>
      <c r="P2929" s="201"/>
      <c r="Q2929" s="205">
        <f t="shared" si="203"/>
        <v>461.70938456308215</v>
      </c>
    </row>
    <row r="2930" spans="1:17" ht="45" x14ac:dyDescent="0.25">
      <c r="A2930" s="207" t="s">
        <v>4754</v>
      </c>
      <c r="B2930" s="196">
        <v>40202593</v>
      </c>
      <c r="C2930" s="197" t="s">
        <v>2354</v>
      </c>
      <c r="D2930" s="196" t="s">
        <v>3699</v>
      </c>
      <c r="E2930" s="198"/>
      <c r="F2930" s="199">
        <f>VLOOKUP(D2930,'Parâmetro - Portes e Uco'!$A$13:$E$54,4,0)</f>
        <v>595.96673380548589</v>
      </c>
      <c r="G2930" s="200"/>
      <c r="H2930" s="201"/>
      <c r="I2930" s="196"/>
      <c r="J2930" s="202">
        <v>0</v>
      </c>
      <c r="K2930" s="202"/>
      <c r="L2930" s="203">
        <v>8.7750000000000004</v>
      </c>
      <c r="M2930" s="204">
        <v>50</v>
      </c>
      <c r="N2930" s="199">
        <f>(('Parâmetro - Portes e Uco'!$P$5*'TABELA HONORÁRIOS MÉDICOS2026'!M2930)/100)*'TABELA HONORÁRIOS MÉDICOS2026'!L2930</f>
        <v>79.637050992823461</v>
      </c>
      <c r="O2930" s="201">
        <v>0</v>
      </c>
      <c r="P2930" s="201"/>
      <c r="Q2930" s="205">
        <f t="shared" si="203"/>
        <v>675.60378479830933</v>
      </c>
    </row>
    <row r="2931" spans="1:17" ht="45" x14ac:dyDescent="0.25">
      <c r="A2931" s="207" t="s">
        <v>4754</v>
      </c>
      <c r="B2931" s="196">
        <v>40202607</v>
      </c>
      <c r="C2931" s="197" t="s">
        <v>2359</v>
      </c>
      <c r="D2931" s="196" t="s">
        <v>3686</v>
      </c>
      <c r="E2931" s="198"/>
      <c r="F2931" s="199">
        <f>VLOOKUP(D2931,'Parâmetro - Portes e Uco'!$A$13:$E$54,4,0)</f>
        <v>414.51705804881641</v>
      </c>
      <c r="G2931" s="200"/>
      <c r="H2931" s="201"/>
      <c r="I2931" s="196"/>
      <c r="J2931" s="202">
        <v>0</v>
      </c>
      <c r="K2931" s="202"/>
      <c r="L2931" s="203">
        <v>7.2320000000000002</v>
      </c>
      <c r="M2931" s="204">
        <v>50</v>
      </c>
      <c r="N2931" s="199">
        <f>(('Parâmetro - Portes e Uco'!$P$5*'TABELA HONORÁRIOS MÉDICOS2026'!M2931)/100)*'TABELA HONORÁRIOS MÉDICOS2026'!L2931</f>
        <v>65.633635644455751</v>
      </c>
      <c r="O2931" s="201">
        <v>0</v>
      </c>
      <c r="P2931" s="201"/>
      <c r="Q2931" s="205">
        <f t="shared" si="203"/>
        <v>480.15069369327216</v>
      </c>
    </row>
    <row r="2932" spans="1:17" ht="60" x14ac:dyDescent="0.25">
      <c r="A2932" s="207" t="s">
        <v>4754</v>
      </c>
      <c r="B2932" s="196">
        <v>40202615</v>
      </c>
      <c r="C2932" s="197" t="s">
        <v>2326</v>
      </c>
      <c r="D2932" s="196" t="s">
        <v>3672</v>
      </c>
      <c r="E2932" s="198"/>
      <c r="F2932" s="199">
        <f>VLOOKUP(D2932,'Parâmetro - Portes e Uco'!$A$13:$E$54,4,0)</f>
        <v>308.31617530257381</v>
      </c>
      <c r="G2932" s="200"/>
      <c r="H2932" s="201"/>
      <c r="I2932" s="196"/>
      <c r="J2932" s="202">
        <v>0</v>
      </c>
      <c r="K2932" s="202"/>
      <c r="L2932" s="203">
        <v>13.67</v>
      </c>
      <c r="M2932" s="204">
        <v>50</v>
      </c>
      <c r="N2932" s="199">
        <f>(('Parâmetro - Portes e Uco'!$P$5*'TABELA HONORÁRIOS MÉDICOS2026'!M2932)/100)*'TABELA HONORÁRIOS MÉDICOS2026'!L2932</f>
        <v>124.06136604807939</v>
      </c>
      <c r="O2932" s="201">
        <v>0</v>
      </c>
      <c r="P2932" s="201"/>
      <c r="Q2932" s="205">
        <f t="shared" si="203"/>
        <v>432.37754135065319</v>
      </c>
    </row>
    <row r="2933" spans="1:17" ht="30" x14ac:dyDescent="0.25">
      <c r="A2933" s="207" t="s">
        <v>4754</v>
      </c>
      <c r="B2933" s="196">
        <v>40202623</v>
      </c>
      <c r="C2933" s="197" t="s">
        <v>2360</v>
      </c>
      <c r="D2933" s="196" t="s">
        <v>3671</v>
      </c>
      <c r="E2933" s="198"/>
      <c r="F2933" s="199">
        <f>VLOOKUP(D2933,'Parâmetro - Portes e Uco'!$A$13:$E$54,4,0)</f>
        <v>358.46273086632635</v>
      </c>
      <c r="G2933" s="200"/>
      <c r="H2933" s="201"/>
      <c r="I2933" s="196"/>
      <c r="J2933" s="202">
        <v>0</v>
      </c>
      <c r="K2933" s="202"/>
      <c r="L2933" s="203"/>
      <c r="M2933" s="204"/>
      <c r="N2933" s="199"/>
      <c r="O2933" s="201">
        <v>0</v>
      </c>
      <c r="P2933" s="201"/>
      <c r="Q2933" s="205">
        <f t="shared" si="203"/>
        <v>358.46273086632635</v>
      </c>
    </row>
    <row r="2934" spans="1:17" ht="30" x14ac:dyDescent="0.25">
      <c r="A2934" s="207" t="s">
        <v>4754</v>
      </c>
      <c r="B2934" s="196">
        <v>40202631</v>
      </c>
      <c r="C2934" s="197" t="s">
        <v>2361</v>
      </c>
      <c r="D2934" s="196" t="s">
        <v>3692</v>
      </c>
      <c r="E2934" s="198"/>
      <c r="F2934" s="199">
        <f>VLOOKUP(D2934,'Parâmetro - Portes e Uco'!$A$13:$E$54,4,0)</f>
        <v>761.18741340950646</v>
      </c>
      <c r="G2934" s="200"/>
      <c r="H2934" s="201"/>
      <c r="I2934" s="196"/>
      <c r="J2934" s="202">
        <v>0</v>
      </c>
      <c r="K2934" s="202"/>
      <c r="L2934" s="203">
        <v>8.7750000000000004</v>
      </c>
      <c r="M2934" s="204">
        <v>50</v>
      </c>
      <c r="N2934" s="199">
        <f>(('Parâmetro - Portes e Uco'!$P$5*'TABELA HONORÁRIOS MÉDICOS2026'!M2934)/100)*'TABELA HONORÁRIOS MÉDICOS2026'!L2934</f>
        <v>79.637050992823461</v>
      </c>
      <c r="O2934" s="201">
        <v>0</v>
      </c>
      <c r="P2934" s="201"/>
      <c r="Q2934" s="205">
        <f t="shared" si="203"/>
        <v>840.82446440232991</v>
      </c>
    </row>
    <row r="2935" spans="1:17" ht="30" x14ac:dyDescent="0.25">
      <c r="A2935" s="207" t="s">
        <v>4754</v>
      </c>
      <c r="B2935" s="196">
        <v>40202640</v>
      </c>
      <c r="C2935" s="197" t="s">
        <v>2362</v>
      </c>
      <c r="D2935" s="196" t="s">
        <v>3680</v>
      </c>
      <c r="E2935" s="198"/>
      <c r="F2935" s="199">
        <f>VLOOKUP(D2935,'Parâmetro - Portes e Uco'!$A$13:$E$54,4,0)</f>
        <v>272.91588105382613</v>
      </c>
      <c r="G2935" s="200"/>
      <c r="H2935" s="201"/>
      <c r="I2935" s="196"/>
      <c r="J2935" s="202">
        <v>0</v>
      </c>
      <c r="K2935" s="202"/>
      <c r="L2935" s="203">
        <v>2.12</v>
      </c>
      <c r="M2935" s="204">
        <v>50</v>
      </c>
      <c r="N2935" s="199">
        <f>(('Parâmetro - Portes e Uco'!$P$5*'TABELA HONORÁRIOS MÉDICOS2026'!M2935)/100)*'TABELA HONORÁRIOS MÉDICOS2026'!L2935</f>
        <v>19.239948501969884</v>
      </c>
      <c r="O2935" s="201">
        <v>0</v>
      </c>
      <c r="P2935" s="201"/>
      <c r="Q2935" s="205">
        <f t="shared" si="203"/>
        <v>292.155829555796</v>
      </c>
    </row>
    <row r="2936" spans="1:17" ht="30" x14ac:dyDescent="0.25">
      <c r="A2936" s="207" t="s">
        <v>4754</v>
      </c>
      <c r="B2936" s="196">
        <v>40202666</v>
      </c>
      <c r="C2936" s="197" t="s">
        <v>2313</v>
      </c>
      <c r="D2936" s="196" t="s">
        <v>3696</v>
      </c>
      <c r="E2936" s="198"/>
      <c r="F2936" s="199">
        <f>VLOOKUP(D2936,'Parâmetro - Portes e Uco'!$A$13:$E$54,4,0)</f>
        <v>455.83670778222034</v>
      </c>
      <c r="G2936" s="200"/>
      <c r="H2936" s="201"/>
      <c r="I2936" s="196"/>
      <c r="J2936" s="202">
        <v>0</v>
      </c>
      <c r="K2936" s="202"/>
      <c r="L2936" s="203">
        <v>15.45</v>
      </c>
      <c r="M2936" s="204">
        <v>50</v>
      </c>
      <c r="N2936" s="199">
        <f>(('Parâmetro - Portes e Uco'!$P$5*'TABELA HONORÁRIOS MÉDICOS2026'!M2936)/100)*'TABELA HONORÁRIOS MÉDICOS2026'!L2936</f>
        <v>140.21566243180882</v>
      </c>
      <c r="O2936" s="201">
        <v>0</v>
      </c>
      <c r="P2936" s="201"/>
      <c r="Q2936" s="205">
        <f t="shared" si="203"/>
        <v>596.05237021402922</v>
      </c>
    </row>
    <row r="2937" spans="1:17" ht="30" x14ac:dyDescent="0.25">
      <c r="A2937" s="207" t="s">
        <v>4754</v>
      </c>
      <c r="B2937" s="196">
        <v>40202674</v>
      </c>
      <c r="C2937" s="197" t="s">
        <v>2314</v>
      </c>
      <c r="D2937" s="196" t="s">
        <v>3679</v>
      </c>
      <c r="E2937" s="198"/>
      <c r="F2937" s="199">
        <f>VLOOKUP(D2937,'Parâmetro - Portes e Uco'!$A$13:$E$54,4,0)</f>
        <v>538.44125565127115</v>
      </c>
      <c r="G2937" s="200"/>
      <c r="H2937" s="201"/>
      <c r="I2937" s="196"/>
      <c r="J2937" s="202">
        <v>0</v>
      </c>
      <c r="K2937" s="202"/>
      <c r="L2937" s="203">
        <v>17.408999999999999</v>
      </c>
      <c r="M2937" s="204">
        <v>50</v>
      </c>
      <c r="N2937" s="199">
        <f>(('Parâmetro - Portes e Uco'!$P$5*'TABELA HONORÁRIOS MÉDICOS2026'!M2937)/100)*'TABELA HONORÁRIOS MÉDICOS2026'!L2937</f>
        <v>157.99446390131777</v>
      </c>
      <c r="O2937" s="201">
        <v>0</v>
      </c>
      <c r="P2937" s="201"/>
      <c r="Q2937" s="205">
        <f t="shared" si="203"/>
        <v>696.43571955258892</v>
      </c>
    </row>
    <row r="2938" spans="1:17" ht="30" x14ac:dyDescent="0.25">
      <c r="A2938" s="207" t="s">
        <v>4754</v>
      </c>
      <c r="B2938" s="196">
        <v>40202682</v>
      </c>
      <c r="C2938" s="197" t="s">
        <v>2356</v>
      </c>
      <c r="D2938" s="196" t="s">
        <v>3673</v>
      </c>
      <c r="E2938" s="198"/>
      <c r="F2938" s="199">
        <f>VLOOKUP(D2938,'Parâmetro - Portes e Uco'!$A$13:$E$54,4,0)</f>
        <v>249.30796231071506</v>
      </c>
      <c r="G2938" s="200"/>
      <c r="H2938" s="201"/>
      <c r="I2938" s="196"/>
      <c r="J2938" s="202">
        <v>0</v>
      </c>
      <c r="K2938" s="202"/>
      <c r="L2938" s="203">
        <v>4.0590000000000002</v>
      </c>
      <c r="M2938" s="204">
        <v>50</v>
      </c>
      <c r="N2938" s="199">
        <f>(('Parâmetro - Portes e Uco'!$P$5*'TABELA HONORÁRIOS MÉDICOS2026'!M2938)/100)*'TABELA HONORÁRIOS MÉDICOS2026'!L2938</f>
        <v>36.837241023347055</v>
      </c>
      <c r="O2938" s="201">
        <v>0</v>
      </c>
      <c r="P2938" s="201"/>
      <c r="Q2938" s="205">
        <f t="shared" si="203"/>
        <v>286.1452033340621</v>
      </c>
    </row>
    <row r="2939" spans="1:17" ht="45" x14ac:dyDescent="0.25">
      <c r="A2939" s="207" t="s">
        <v>4754</v>
      </c>
      <c r="B2939" s="196">
        <v>40202690</v>
      </c>
      <c r="C2939" s="197" t="s">
        <v>2355</v>
      </c>
      <c r="D2939" s="196" t="s">
        <v>3670</v>
      </c>
      <c r="E2939" s="198"/>
      <c r="F2939" s="199">
        <f>VLOOKUP(D2939,'Parâmetro - Portes e Uco'!$A$13:$E$54,4,0)</f>
        <v>209.47104741495494</v>
      </c>
      <c r="G2939" s="200"/>
      <c r="H2939" s="201"/>
      <c r="I2939" s="196"/>
      <c r="J2939" s="202">
        <v>0</v>
      </c>
      <c r="K2939" s="202"/>
      <c r="L2939" s="203">
        <v>4.0590000000000002</v>
      </c>
      <c r="M2939" s="204">
        <v>50</v>
      </c>
      <c r="N2939" s="199">
        <f>(('Parâmetro - Portes e Uco'!$P$5*'TABELA HONORÁRIOS MÉDICOS2026'!M2939)/100)*'TABELA HONORÁRIOS MÉDICOS2026'!L2939</f>
        <v>36.837241023347055</v>
      </c>
      <c r="O2939" s="201">
        <v>0</v>
      </c>
      <c r="P2939" s="201"/>
      <c r="Q2939" s="205">
        <f t="shared" si="203"/>
        <v>246.30828843830199</v>
      </c>
    </row>
    <row r="2940" spans="1:17" ht="30" x14ac:dyDescent="0.25">
      <c r="A2940" s="207" t="s">
        <v>4754</v>
      </c>
      <c r="B2940" s="196">
        <v>40202704</v>
      </c>
      <c r="C2940" s="197" t="s">
        <v>2315</v>
      </c>
      <c r="D2940" s="196" t="s">
        <v>3693</v>
      </c>
      <c r="E2940" s="198"/>
      <c r="F2940" s="199">
        <f>VLOOKUP(D2940,'Parâmetro - Portes e Uco'!$A$13:$E$54,4,0)</f>
        <v>1261.2629051367419</v>
      </c>
      <c r="G2940" s="200"/>
      <c r="H2940" s="201"/>
      <c r="I2940" s="196"/>
      <c r="J2940" s="202">
        <v>0</v>
      </c>
      <c r="K2940" s="202"/>
      <c r="L2940" s="203">
        <v>17.408999999999999</v>
      </c>
      <c r="M2940" s="204">
        <v>50</v>
      </c>
      <c r="N2940" s="199">
        <f>(('Parâmetro - Portes e Uco'!$P$5*'TABELA HONORÁRIOS MÉDICOS2026'!M2940)/100)*'TABELA HONORÁRIOS MÉDICOS2026'!L2940</f>
        <v>157.99446390131777</v>
      </c>
      <c r="O2940" s="201">
        <v>1</v>
      </c>
      <c r="P2940" s="199">
        <f>F2940*30%</f>
        <v>378.37887154102253</v>
      </c>
      <c r="Q2940" s="205">
        <f t="shared" si="203"/>
        <v>1797.6362405790821</v>
      </c>
    </row>
    <row r="2941" spans="1:17" ht="30" x14ac:dyDescent="0.25">
      <c r="A2941" s="207" t="s">
        <v>4754</v>
      </c>
      <c r="B2941" s="196">
        <v>40202712</v>
      </c>
      <c r="C2941" s="197" t="s">
        <v>2316</v>
      </c>
      <c r="D2941" s="196" t="s">
        <v>3687</v>
      </c>
      <c r="E2941" s="198"/>
      <c r="F2941" s="199">
        <f>VLOOKUP(D2941,'Parâmetro - Portes e Uco'!$A$13:$E$54,4,0)</f>
        <v>983.94515503366074</v>
      </c>
      <c r="G2941" s="200"/>
      <c r="H2941" s="201"/>
      <c r="I2941" s="196"/>
      <c r="J2941" s="202">
        <v>0</v>
      </c>
      <c r="K2941" s="202"/>
      <c r="L2941" s="203">
        <v>17.408999999999999</v>
      </c>
      <c r="M2941" s="204">
        <v>50</v>
      </c>
      <c r="N2941" s="199">
        <f>(('Parâmetro - Portes e Uco'!$P$5*'TABELA HONORÁRIOS MÉDICOS2026'!M2941)/100)*'TABELA HONORÁRIOS MÉDICOS2026'!L2941</f>
        <v>157.99446390131777</v>
      </c>
      <c r="O2941" s="201">
        <v>0</v>
      </c>
      <c r="P2941" s="201"/>
      <c r="Q2941" s="205">
        <f t="shared" si="203"/>
        <v>1141.9396189349786</v>
      </c>
    </row>
    <row r="2942" spans="1:17" ht="45" x14ac:dyDescent="0.25">
      <c r="A2942" s="207" t="s">
        <v>4754</v>
      </c>
      <c r="B2942" s="196">
        <v>40202720</v>
      </c>
      <c r="C2942" s="197" t="s">
        <v>2357</v>
      </c>
      <c r="D2942" s="196" t="s">
        <v>3678</v>
      </c>
      <c r="E2942" s="198"/>
      <c r="F2942" s="199">
        <f>VLOOKUP(D2942,'Parâmetro - Portes e Uco'!$A$13:$E$54,4,0)</f>
        <v>104.74131564043701</v>
      </c>
      <c r="G2942" s="200"/>
      <c r="H2942" s="201"/>
      <c r="I2942" s="196"/>
      <c r="J2942" s="202">
        <v>0</v>
      </c>
      <c r="K2942" s="202"/>
      <c r="L2942" s="203">
        <v>3</v>
      </c>
      <c r="M2942" s="204">
        <v>50</v>
      </c>
      <c r="N2942" s="199">
        <f>(('Parâmetro - Portes e Uco'!$P$5*'TABELA HONORÁRIOS MÉDICOS2026'!M2942)/100)*'TABELA HONORÁRIOS MÉDICOS2026'!L2942</f>
        <v>27.226342219768704</v>
      </c>
      <c r="O2942" s="201">
        <v>0</v>
      </c>
      <c r="P2942" s="201"/>
      <c r="Q2942" s="205">
        <f t="shared" si="203"/>
        <v>131.96765786020572</v>
      </c>
    </row>
    <row r="2943" spans="1:17" ht="30" x14ac:dyDescent="0.25">
      <c r="A2943" s="207" t="s">
        <v>4754</v>
      </c>
      <c r="B2943" s="196">
        <v>40202739</v>
      </c>
      <c r="C2943" s="197" t="s">
        <v>2358</v>
      </c>
      <c r="D2943" s="196" t="s">
        <v>3670</v>
      </c>
      <c r="E2943" s="198"/>
      <c r="F2943" s="199">
        <f>VLOOKUP(D2943,'Parâmetro - Portes e Uco'!$A$13:$E$54,4,0)</f>
        <v>209.47104741495494</v>
      </c>
      <c r="G2943" s="200"/>
      <c r="H2943" s="201"/>
      <c r="I2943" s="196"/>
      <c r="J2943" s="202">
        <v>0</v>
      </c>
      <c r="K2943" s="202"/>
      <c r="L2943" s="203">
        <v>3</v>
      </c>
      <c r="M2943" s="204">
        <v>50</v>
      </c>
      <c r="N2943" s="199">
        <f>(('Parâmetro - Portes e Uco'!$P$5*'TABELA HONORÁRIOS MÉDICOS2026'!M2943)/100)*'TABELA HONORÁRIOS MÉDICOS2026'!L2943</f>
        <v>27.226342219768704</v>
      </c>
      <c r="O2943" s="201">
        <v>0</v>
      </c>
      <c r="P2943" s="201"/>
      <c r="Q2943" s="205">
        <f t="shared" si="203"/>
        <v>236.69738963472363</v>
      </c>
    </row>
    <row r="2944" spans="1:17" ht="45" x14ac:dyDescent="0.25">
      <c r="A2944" s="207" t="s">
        <v>4754</v>
      </c>
      <c r="B2944" s="196">
        <v>40202747</v>
      </c>
      <c r="C2944" s="197" t="s">
        <v>2328</v>
      </c>
      <c r="D2944" s="196" t="s">
        <v>3680</v>
      </c>
      <c r="E2944" s="198"/>
      <c r="F2944" s="199">
        <f>VLOOKUP(D2944,'Parâmetro - Portes e Uco'!$A$13:$E$54,4,0)</f>
        <v>272.91588105382613</v>
      </c>
      <c r="G2944" s="200"/>
      <c r="H2944" s="201"/>
      <c r="I2944" s="196"/>
      <c r="J2944" s="202">
        <v>0</v>
      </c>
      <c r="K2944" s="202"/>
      <c r="L2944" s="203">
        <v>15.45</v>
      </c>
      <c r="M2944" s="204">
        <v>50</v>
      </c>
      <c r="N2944" s="199">
        <f>(('Parâmetro - Portes e Uco'!$P$5*'TABELA HONORÁRIOS MÉDICOS2026'!M2944)/100)*'TABELA HONORÁRIOS MÉDICOS2026'!L2944</f>
        <v>140.21566243180882</v>
      </c>
      <c r="O2944" s="201">
        <v>0</v>
      </c>
      <c r="P2944" s="201"/>
      <c r="Q2944" s="205">
        <f t="shared" si="203"/>
        <v>413.13154348563495</v>
      </c>
    </row>
    <row r="2945" spans="1:17" ht="60" x14ac:dyDescent="0.25">
      <c r="A2945" s="207" t="s">
        <v>4754</v>
      </c>
      <c r="B2945" s="196">
        <v>40202763</v>
      </c>
      <c r="C2945" s="197" t="s">
        <v>2338</v>
      </c>
      <c r="D2945" s="196" t="s">
        <v>3682</v>
      </c>
      <c r="E2945" s="198"/>
      <c r="F2945" s="199">
        <f>VLOOKUP(D2945,'Parâmetro - Portes e Uco'!$A$13:$E$54,4,0)</f>
        <v>705.10991849517825</v>
      </c>
      <c r="G2945" s="200"/>
      <c r="H2945" s="201"/>
      <c r="I2945" s="196"/>
      <c r="J2945" s="202">
        <v>0</v>
      </c>
      <c r="K2945" s="202"/>
      <c r="L2945" s="203">
        <v>52</v>
      </c>
      <c r="M2945" s="204">
        <v>50</v>
      </c>
      <c r="N2945" s="199">
        <f>(('Parâmetro - Portes e Uco'!$P$5*'TABELA HONORÁRIOS MÉDICOS2026'!M2945)/100)*'TABELA HONORÁRIOS MÉDICOS2026'!L2945</f>
        <v>471.92326514265756</v>
      </c>
      <c r="O2945" s="201">
        <v>1</v>
      </c>
      <c r="P2945" s="199">
        <f>F2945*30%</f>
        <v>211.53297554855348</v>
      </c>
      <c r="Q2945" s="205">
        <f t="shared" si="203"/>
        <v>1388.5661591863893</v>
      </c>
    </row>
    <row r="2946" spans="1:17" x14ac:dyDescent="0.25">
      <c r="A2946" s="224" t="s">
        <v>4754</v>
      </c>
      <c r="B2946" s="224">
        <v>40202992</v>
      </c>
      <c r="C2946" s="316" t="s">
        <v>3743</v>
      </c>
      <c r="D2946" s="317"/>
      <c r="E2946" s="317"/>
      <c r="F2946" s="317"/>
      <c r="G2946" s="317"/>
      <c r="H2946" s="317"/>
      <c r="I2946" s="317"/>
      <c r="J2946" s="317"/>
      <c r="K2946" s="317"/>
      <c r="L2946" s="317"/>
      <c r="M2946" s="317"/>
      <c r="N2946" s="317"/>
      <c r="O2946" s="317"/>
      <c r="P2946" s="317"/>
      <c r="Q2946" s="318"/>
    </row>
    <row r="2947" spans="1:17" ht="15" customHeight="1" x14ac:dyDescent="0.25">
      <c r="A2947" s="206"/>
      <c r="B2947" s="307" t="s">
        <v>4316</v>
      </c>
      <c r="C2947" s="308"/>
      <c r="D2947" s="308"/>
      <c r="E2947" s="308"/>
      <c r="F2947" s="308"/>
      <c r="G2947" s="308"/>
      <c r="H2947" s="308"/>
      <c r="I2947" s="308"/>
      <c r="J2947" s="308"/>
      <c r="K2947" s="308"/>
      <c r="L2947" s="308"/>
      <c r="M2947" s="308"/>
      <c r="N2947" s="308"/>
      <c r="O2947" s="308"/>
      <c r="P2947" s="308"/>
      <c r="Q2947" s="309"/>
    </row>
    <row r="2948" spans="1:17" ht="15" customHeight="1" x14ac:dyDescent="0.25">
      <c r="A2948" s="206"/>
      <c r="B2948" s="307" t="s">
        <v>4317</v>
      </c>
      <c r="C2948" s="308"/>
      <c r="D2948" s="308"/>
      <c r="E2948" s="308"/>
      <c r="F2948" s="308"/>
      <c r="G2948" s="308"/>
      <c r="H2948" s="308"/>
      <c r="I2948" s="308"/>
      <c r="J2948" s="308"/>
      <c r="K2948" s="308"/>
      <c r="L2948" s="308"/>
      <c r="M2948" s="308"/>
      <c r="N2948" s="308"/>
      <c r="O2948" s="308"/>
      <c r="P2948" s="308"/>
      <c r="Q2948" s="309"/>
    </row>
    <row r="2949" spans="1:17" ht="15" customHeight="1" x14ac:dyDescent="0.25">
      <c r="A2949" s="206"/>
      <c r="B2949" s="307" t="s">
        <v>4318</v>
      </c>
      <c r="C2949" s="308"/>
      <c r="D2949" s="308"/>
      <c r="E2949" s="308"/>
      <c r="F2949" s="308"/>
      <c r="G2949" s="308"/>
      <c r="H2949" s="308"/>
      <c r="I2949" s="308"/>
      <c r="J2949" s="308"/>
      <c r="K2949" s="308"/>
      <c r="L2949" s="308"/>
      <c r="M2949" s="308"/>
      <c r="N2949" s="308"/>
      <c r="O2949" s="308"/>
      <c r="P2949" s="308"/>
      <c r="Q2949" s="309"/>
    </row>
    <row r="2950" spans="1:17" ht="15" customHeight="1" x14ac:dyDescent="0.25">
      <c r="A2950" s="206"/>
      <c r="B2950" s="307" t="s">
        <v>4319</v>
      </c>
      <c r="C2950" s="308"/>
      <c r="D2950" s="308"/>
      <c r="E2950" s="308"/>
      <c r="F2950" s="308"/>
      <c r="G2950" s="308"/>
      <c r="H2950" s="308"/>
      <c r="I2950" s="308"/>
      <c r="J2950" s="308"/>
      <c r="K2950" s="308"/>
      <c r="L2950" s="308"/>
      <c r="M2950" s="308"/>
      <c r="N2950" s="308"/>
      <c r="O2950" s="308"/>
      <c r="P2950" s="308"/>
      <c r="Q2950" s="309"/>
    </row>
    <row r="2951" spans="1:17" ht="15" customHeight="1" x14ac:dyDescent="0.25">
      <c r="A2951" s="206"/>
      <c r="B2951" s="307" t="s">
        <v>4320</v>
      </c>
      <c r="C2951" s="308"/>
      <c r="D2951" s="308"/>
      <c r="E2951" s="308"/>
      <c r="F2951" s="308"/>
      <c r="G2951" s="308"/>
      <c r="H2951" s="308"/>
      <c r="I2951" s="308"/>
      <c r="J2951" s="308"/>
      <c r="K2951" s="308"/>
      <c r="L2951" s="308"/>
      <c r="M2951" s="308"/>
      <c r="N2951" s="308"/>
      <c r="O2951" s="308"/>
      <c r="P2951" s="308"/>
      <c r="Q2951" s="309"/>
    </row>
    <row r="2952" spans="1:17" ht="15" customHeight="1" x14ac:dyDescent="0.25">
      <c r="A2952" s="206"/>
      <c r="B2952" s="307" t="s">
        <v>4321</v>
      </c>
      <c r="C2952" s="308"/>
      <c r="D2952" s="308"/>
      <c r="E2952" s="308"/>
      <c r="F2952" s="308"/>
      <c r="G2952" s="308"/>
      <c r="H2952" s="308"/>
      <c r="I2952" s="308"/>
      <c r="J2952" s="308"/>
      <c r="K2952" s="308"/>
      <c r="L2952" s="308"/>
      <c r="M2952" s="308"/>
      <c r="N2952" s="308"/>
      <c r="O2952" s="308"/>
      <c r="P2952" s="308"/>
      <c r="Q2952" s="309"/>
    </row>
    <row r="2953" spans="1:17" ht="15" customHeight="1" x14ac:dyDescent="0.25">
      <c r="A2953" s="206"/>
      <c r="B2953" s="307" t="s">
        <v>4322</v>
      </c>
      <c r="C2953" s="308"/>
      <c r="D2953" s="308"/>
      <c r="E2953" s="308"/>
      <c r="F2953" s="308"/>
      <c r="G2953" s="308"/>
      <c r="H2953" s="308"/>
      <c r="I2953" s="308"/>
      <c r="J2953" s="308"/>
      <c r="K2953" s="308"/>
      <c r="L2953" s="308"/>
      <c r="M2953" s="308"/>
      <c r="N2953" s="308"/>
      <c r="O2953" s="308"/>
      <c r="P2953" s="308"/>
      <c r="Q2953" s="309"/>
    </row>
    <row r="2954" spans="1:17" x14ac:dyDescent="0.25">
      <c r="A2954" s="224"/>
      <c r="B2954" s="224">
        <v>40301001</v>
      </c>
      <c r="C2954" s="316" t="s">
        <v>3905</v>
      </c>
      <c r="D2954" s="317"/>
      <c r="E2954" s="317"/>
      <c r="F2954" s="317"/>
      <c r="G2954" s="317"/>
      <c r="H2954" s="317"/>
      <c r="I2954" s="317"/>
      <c r="J2954" s="317"/>
      <c r="K2954" s="317"/>
      <c r="L2954" s="317"/>
      <c r="M2954" s="317"/>
      <c r="N2954" s="317"/>
      <c r="O2954" s="317"/>
      <c r="P2954" s="317"/>
      <c r="Q2954" s="318"/>
    </row>
    <row r="2955" spans="1:17" ht="30" x14ac:dyDescent="0.25">
      <c r="A2955" s="206"/>
      <c r="B2955" s="196">
        <v>40301010</v>
      </c>
      <c r="C2955" s="197" t="s">
        <v>2363</v>
      </c>
      <c r="D2955" s="196" t="s">
        <v>3676</v>
      </c>
      <c r="E2955" s="198" t="s">
        <v>3709</v>
      </c>
      <c r="F2955" s="199">
        <f>VLOOKUP(D2955,'Parâmetro - Portes e Uco'!$A$13:$E$54,4,0)*E2955</f>
        <v>1.6785021716765458</v>
      </c>
      <c r="G2955" s="200"/>
      <c r="H2955" s="201"/>
      <c r="I2955" s="196"/>
      <c r="J2955" s="202">
        <v>0</v>
      </c>
      <c r="K2955" s="202"/>
      <c r="L2955" s="203">
        <v>3.2669999999999999</v>
      </c>
      <c r="M2955" s="204">
        <v>84</v>
      </c>
      <c r="N2955" s="199">
        <f>(('Parâmetro - Portes e Uco'!$P$5*'TABELA HONORÁRIOS MÉDICOS2026'!M2955)/100)*'TABELA HONORÁRIOS MÉDICOS2026'!L2955</f>
        <v>49.811137617911243</v>
      </c>
      <c r="O2955" s="201">
        <v>0</v>
      </c>
      <c r="P2955" s="201"/>
      <c r="Q2955" s="205">
        <f t="shared" ref="Q2955:Q2986" si="204">F2955+H2955+K2955+N2955+P2955</f>
        <v>51.489639789587791</v>
      </c>
    </row>
    <row r="2956" spans="1:17" x14ac:dyDescent="0.25">
      <c r="A2956" s="207" t="s">
        <v>4754</v>
      </c>
      <c r="B2956" s="196">
        <v>40301028</v>
      </c>
      <c r="C2956" s="197" t="s">
        <v>2364</v>
      </c>
      <c r="D2956" s="196" t="s">
        <v>3676</v>
      </c>
      <c r="E2956" s="198" t="s">
        <v>3709</v>
      </c>
      <c r="F2956" s="199">
        <f>VLOOKUP(D2956,'Parâmetro - Portes e Uco'!$A$13:$E$54,4,0)*E2956</f>
        <v>1.6785021716765458</v>
      </c>
      <c r="G2956" s="200"/>
      <c r="H2956" s="201"/>
      <c r="I2956" s="196"/>
      <c r="J2956" s="202">
        <v>0</v>
      </c>
      <c r="K2956" s="202"/>
      <c r="L2956" s="203">
        <v>1.764</v>
      </c>
      <c r="M2956" s="204">
        <v>84</v>
      </c>
      <c r="N2956" s="199">
        <f>(('Parâmetro - Portes e Uco'!$P$5*'TABELA HONORÁRIOS MÉDICOS2026'!M2956)/100)*'TABELA HONORÁRIOS MÉDICOS2026'!L2956</f>
        <v>26.895269898376316</v>
      </c>
      <c r="O2956" s="201">
        <v>0</v>
      </c>
      <c r="P2956" s="201"/>
      <c r="Q2956" s="205">
        <f t="shared" si="204"/>
        <v>28.573772070052861</v>
      </c>
    </row>
    <row r="2957" spans="1:17" x14ac:dyDescent="0.25">
      <c r="A2957" s="207" t="s">
        <v>4754</v>
      </c>
      <c r="B2957" s="196">
        <v>40301036</v>
      </c>
      <c r="C2957" s="197" t="s">
        <v>2365</v>
      </c>
      <c r="D2957" s="196" t="s">
        <v>3676</v>
      </c>
      <c r="E2957" s="198" t="s">
        <v>3709</v>
      </c>
      <c r="F2957" s="199">
        <f>VLOOKUP(D2957,'Parâmetro - Portes e Uco'!$A$13:$E$54,4,0)*E2957</f>
        <v>1.6785021716765458</v>
      </c>
      <c r="G2957" s="200"/>
      <c r="H2957" s="201"/>
      <c r="I2957" s="196"/>
      <c r="J2957" s="202">
        <v>0</v>
      </c>
      <c r="K2957" s="202"/>
      <c r="L2957" s="203">
        <v>3.2669999999999999</v>
      </c>
      <c r="M2957" s="204">
        <v>84</v>
      </c>
      <c r="N2957" s="199">
        <f>(('Parâmetro - Portes e Uco'!$P$5*'TABELA HONORÁRIOS MÉDICOS2026'!M2957)/100)*'TABELA HONORÁRIOS MÉDICOS2026'!L2957</f>
        <v>49.811137617911243</v>
      </c>
      <c r="O2957" s="201">
        <v>0</v>
      </c>
      <c r="P2957" s="201"/>
      <c r="Q2957" s="205">
        <f t="shared" si="204"/>
        <v>51.489639789587791</v>
      </c>
    </row>
    <row r="2958" spans="1:17" ht="30" x14ac:dyDescent="0.25">
      <c r="A2958" s="207" t="s">
        <v>4754</v>
      </c>
      <c r="B2958" s="196">
        <v>40301044</v>
      </c>
      <c r="C2958" s="197" t="s">
        <v>2366</v>
      </c>
      <c r="D2958" s="196" t="s">
        <v>3676</v>
      </c>
      <c r="E2958" s="198" t="s">
        <v>3709</v>
      </c>
      <c r="F2958" s="199">
        <f>VLOOKUP(D2958,'Parâmetro - Portes e Uco'!$A$13:$E$54,4,0)*E2958</f>
        <v>1.6785021716765458</v>
      </c>
      <c r="G2958" s="200"/>
      <c r="H2958" s="201"/>
      <c r="I2958" s="196"/>
      <c r="J2958" s="202">
        <v>0</v>
      </c>
      <c r="K2958" s="202"/>
      <c r="L2958" s="203">
        <v>1.764</v>
      </c>
      <c r="M2958" s="204">
        <v>84</v>
      </c>
      <c r="N2958" s="199">
        <f>(('Parâmetro - Portes e Uco'!$P$5*'TABELA HONORÁRIOS MÉDICOS2026'!M2958)/100)*'TABELA HONORÁRIOS MÉDICOS2026'!L2958</f>
        <v>26.895269898376316</v>
      </c>
      <c r="O2958" s="201">
        <v>0</v>
      </c>
      <c r="P2958" s="201"/>
      <c r="Q2958" s="205">
        <f t="shared" si="204"/>
        <v>28.573772070052861</v>
      </c>
    </row>
    <row r="2959" spans="1:17" ht="30" x14ac:dyDescent="0.25">
      <c r="A2959" s="207" t="s">
        <v>4754</v>
      </c>
      <c r="B2959" s="196">
        <v>40301060</v>
      </c>
      <c r="C2959" s="197" t="s">
        <v>2367</v>
      </c>
      <c r="D2959" s="196" t="s">
        <v>3676</v>
      </c>
      <c r="E2959" s="198" t="s">
        <v>3709</v>
      </c>
      <c r="F2959" s="199">
        <f>VLOOKUP(D2959,'Parâmetro - Portes e Uco'!$A$13:$E$54,4,0)*E2959</f>
        <v>1.6785021716765458</v>
      </c>
      <c r="G2959" s="200"/>
      <c r="H2959" s="201"/>
      <c r="I2959" s="196"/>
      <c r="J2959" s="202">
        <v>0</v>
      </c>
      <c r="K2959" s="202"/>
      <c r="L2959" s="203">
        <v>2.097</v>
      </c>
      <c r="M2959" s="204">
        <v>84</v>
      </c>
      <c r="N2959" s="199">
        <f>(('Parâmetro - Portes e Uco'!$P$5*'TABELA HONORÁRIOS MÉDICOS2026'!M2959)/100)*'TABELA HONORÁRIOS MÉDICOS2026'!L2959</f>
        <v>31.972438195518784</v>
      </c>
      <c r="O2959" s="201">
        <v>0</v>
      </c>
      <c r="P2959" s="201"/>
      <c r="Q2959" s="205">
        <f t="shared" si="204"/>
        <v>33.650940367195332</v>
      </c>
    </row>
    <row r="2960" spans="1:17" ht="30" x14ac:dyDescent="0.25">
      <c r="A2960" s="207" t="s">
        <v>4754</v>
      </c>
      <c r="B2960" s="196">
        <v>40301087</v>
      </c>
      <c r="C2960" s="197" t="s">
        <v>2368</v>
      </c>
      <c r="D2960" s="196" t="s">
        <v>3676</v>
      </c>
      <c r="E2960" s="198" t="s">
        <v>3709</v>
      </c>
      <c r="F2960" s="199">
        <f>VLOOKUP(D2960,'Parâmetro - Portes e Uco'!$A$13:$E$54,4,0)*E2960</f>
        <v>1.6785021716765458</v>
      </c>
      <c r="G2960" s="200"/>
      <c r="H2960" s="201"/>
      <c r="I2960" s="196"/>
      <c r="J2960" s="202">
        <v>0</v>
      </c>
      <c r="K2960" s="202"/>
      <c r="L2960" s="203">
        <v>1.764</v>
      </c>
      <c r="M2960" s="204">
        <v>84</v>
      </c>
      <c r="N2960" s="199">
        <f>(('Parâmetro - Portes e Uco'!$P$5*'TABELA HONORÁRIOS MÉDICOS2026'!M2960)/100)*'TABELA HONORÁRIOS MÉDICOS2026'!L2960</f>
        <v>26.895269898376316</v>
      </c>
      <c r="O2960" s="201">
        <v>0</v>
      </c>
      <c r="P2960" s="201"/>
      <c r="Q2960" s="205">
        <f t="shared" si="204"/>
        <v>28.573772070052861</v>
      </c>
    </row>
    <row r="2961" spans="1:17" ht="30" x14ac:dyDescent="0.25">
      <c r="A2961" s="207" t="s">
        <v>4754</v>
      </c>
      <c r="B2961" s="196">
        <v>40301109</v>
      </c>
      <c r="C2961" s="197" t="s">
        <v>2369</v>
      </c>
      <c r="D2961" s="196" t="s">
        <v>3676</v>
      </c>
      <c r="E2961" s="198" t="s">
        <v>3710</v>
      </c>
      <c r="F2961" s="199">
        <f>VLOOKUP(D2961,'Parâmetro - Portes e Uco'!$A$13:$E$54,4,0)*E2961</f>
        <v>0.16785021716765455</v>
      </c>
      <c r="G2961" s="200"/>
      <c r="H2961" s="201"/>
      <c r="I2961" s="196"/>
      <c r="J2961" s="202">
        <v>0</v>
      </c>
      <c r="K2961" s="202"/>
      <c r="L2961" s="203">
        <v>0.72</v>
      </c>
      <c r="M2961" s="204">
        <v>84</v>
      </c>
      <c r="N2961" s="199">
        <f>(('Parâmetro - Portes e Uco'!$P$5*'TABELA HONORÁRIOS MÉDICOS2026'!M2961)/100)*'TABELA HONORÁRIOS MÉDICOS2026'!L2961</f>
        <v>10.977661183010742</v>
      </c>
      <c r="O2961" s="201">
        <v>0</v>
      </c>
      <c r="P2961" s="201"/>
      <c r="Q2961" s="205">
        <f t="shared" si="204"/>
        <v>11.145511400178396</v>
      </c>
    </row>
    <row r="2962" spans="1:17" x14ac:dyDescent="0.25">
      <c r="A2962" s="207" t="s">
        <v>4754</v>
      </c>
      <c r="B2962" s="196">
        <v>40301117</v>
      </c>
      <c r="C2962" s="197" t="s">
        <v>2370</v>
      </c>
      <c r="D2962" s="196" t="s">
        <v>3676</v>
      </c>
      <c r="E2962" s="198" t="s">
        <v>3711</v>
      </c>
      <c r="F2962" s="199">
        <f>VLOOKUP(D2962,'Parâmetro - Portes e Uco'!$A$13:$E$54,4,0)*E2962</f>
        <v>12.588766287574092</v>
      </c>
      <c r="G2962" s="200"/>
      <c r="H2962" s="201"/>
      <c r="I2962" s="196"/>
      <c r="J2962" s="202">
        <v>0</v>
      </c>
      <c r="K2962" s="202"/>
      <c r="L2962" s="203">
        <v>45.234000000000002</v>
      </c>
      <c r="M2962" s="204">
        <v>84</v>
      </c>
      <c r="N2962" s="199">
        <f>(('Parâmetro - Portes e Uco'!$P$5*'TABELA HONORÁRIOS MÉDICOS2026'!M2962)/100)*'TABELA HONORÁRIOS MÉDICOS2026'!L2962</f>
        <v>689.67156382264989</v>
      </c>
      <c r="O2962" s="201">
        <v>0</v>
      </c>
      <c r="P2962" s="201"/>
      <c r="Q2962" s="205">
        <f t="shared" si="204"/>
        <v>702.260330110224</v>
      </c>
    </row>
    <row r="2963" spans="1:17" x14ac:dyDescent="0.25">
      <c r="A2963" s="207" t="s">
        <v>4754</v>
      </c>
      <c r="B2963" s="196">
        <v>40301125</v>
      </c>
      <c r="C2963" s="197" t="s">
        <v>2371</v>
      </c>
      <c r="D2963" s="196" t="s">
        <v>3676</v>
      </c>
      <c r="E2963" s="198" t="s">
        <v>3709</v>
      </c>
      <c r="F2963" s="199">
        <f>VLOOKUP(D2963,'Parâmetro - Portes e Uco'!$A$13:$E$54,4,0)*E2963</f>
        <v>1.6785021716765458</v>
      </c>
      <c r="G2963" s="200"/>
      <c r="H2963" s="201"/>
      <c r="I2963" s="196"/>
      <c r="J2963" s="202">
        <v>0</v>
      </c>
      <c r="K2963" s="202"/>
      <c r="L2963" s="203">
        <v>2.097</v>
      </c>
      <c r="M2963" s="204">
        <v>84</v>
      </c>
      <c r="N2963" s="199">
        <f>(('Parâmetro - Portes e Uco'!$P$5*'TABELA HONORÁRIOS MÉDICOS2026'!M2963)/100)*'TABELA HONORÁRIOS MÉDICOS2026'!L2963</f>
        <v>31.972438195518784</v>
      </c>
      <c r="O2963" s="201">
        <v>0</v>
      </c>
      <c r="P2963" s="201"/>
      <c r="Q2963" s="205">
        <f t="shared" si="204"/>
        <v>33.650940367195332</v>
      </c>
    </row>
    <row r="2964" spans="1:17" x14ac:dyDescent="0.25">
      <c r="A2964" s="207" t="s">
        <v>4754</v>
      </c>
      <c r="B2964" s="196">
        <v>40301133</v>
      </c>
      <c r="C2964" s="197" t="s">
        <v>2372</v>
      </c>
      <c r="D2964" s="196" t="s">
        <v>3676</v>
      </c>
      <c r="E2964" s="198" t="s">
        <v>3712</v>
      </c>
      <c r="F2964" s="199">
        <f>VLOOKUP(D2964,'Parâmetro - Portes e Uco'!$A$13:$E$54,4,0)*E2964</f>
        <v>4.1962554291913641</v>
      </c>
      <c r="G2964" s="200"/>
      <c r="H2964" s="201"/>
      <c r="I2964" s="196"/>
      <c r="J2964" s="202">
        <v>0</v>
      </c>
      <c r="K2964" s="202"/>
      <c r="L2964" s="203">
        <v>4.5</v>
      </c>
      <c r="M2964" s="204">
        <v>84</v>
      </c>
      <c r="N2964" s="199">
        <f>(('Parâmetro - Portes e Uco'!$P$5*'TABELA HONORÁRIOS MÉDICOS2026'!M2964)/100)*'TABELA HONORÁRIOS MÉDICOS2026'!L2964</f>
        <v>68.610382393817133</v>
      </c>
      <c r="O2964" s="201">
        <v>0</v>
      </c>
      <c r="P2964" s="201"/>
      <c r="Q2964" s="205">
        <f t="shared" si="204"/>
        <v>72.806637823008501</v>
      </c>
    </row>
    <row r="2965" spans="1:17" x14ac:dyDescent="0.25">
      <c r="A2965" s="207" t="s">
        <v>4754</v>
      </c>
      <c r="B2965" s="196">
        <v>40301141</v>
      </c>
      <c r="C2965" s="197" t="s">
        <v>2373</v>
      </c>
      <c r="D2965" s="196" t="s">
        <v>3676</v>
      </c>
      <c r="E2965" s="198" t="s">
        <v>3713</v>
      </c>
      <c r="F2965" s="199">
        <f>VLOOKUP(D2965,'Parâmetro - Portes e Uco'!$A$13:$E$54,4,0)*E2965</f>
        <v>0.67140086867061821</v>
      </c>
      <c r="G2965" s="200"/>
      <c r="H2965" s="201"/>
      <c r="I2965" s="196"/>
      <c r="J2965" s="202">
        <v>0</v>
      </c>
      <c r="K2965" s="202"/>
      <c r="L2965" s="203">
        <v>1.0529999999999999</v>
      </c>
      <c r="M2965" s="204">
        <v>84</v>
      </c>
      <c r="N2965" s="199">
        <f>(('Parâmetro - Portes e Uco'!$P$5*'TABELA HONORÁRIOS MÉDICOS2026'!M2965)/100)*'TABELA HONORÁRIOS MÉDICOS2026'!L2965</f>
        <v>16.054829480153209</v>
      </c>
      <c r="O2965" s="201">
        <v>0</v>
      </c>
      <c r="P2965" s="201"/>
      <c r="Q2965" s="205">
        <f t="shared" si="204"/>
        <v>16.726230348823826</v>
      </c>
    </row>
    <row r="2966" spans="1:17" x14ac:dyDescent="0.25">
      <c r="A2966" s="207" t="s">
        <v>4754</v>
      </c>
      <c r="B2966" s="196">
        <v>40301150</v>
      </c>
      <c r="C2966" s="197" t="s">
        <v>2374</v>
      </c>
      <c r="D2966" s="196" t="s">
        <v>3676</v>
      </c>
      <c r="E2966" s="198" t="s">
        <v>3710</v>
      </c>
      <c r="F2966" s="199">
        <f>VLOOKUP(D2966,'Parâmetro - Portes e Uco'!$A$13:$E$54,4,0)*E2966</f>
        <v>0.16785021716765455</v>
      </c>
      <c r="G2966" s="200"/>
      <c r="H2966" s="201"/>
      <c r="I2966" s="196"/>
      <c r="J2966" s="202">
        <v>0</v>
      </c>
      <c r="K2966" s="202"/>
      <c r="L2966" s="203">
        <v>0.38700000000000001</v>
      </c>
      <c r="M2966" s="204">
        <v>84</v>
      </c>
      <c r="N2966" s="199">
        <f>(('Parâmetro - Portes e Uco'!$P$5*'TABELA HONORÁRIOS MÉDICOS2026'!M2966)/100)*'TABELA HONORÁRIOS MÉDICOS2026'!L2966</f>
        <v>5.9004928858682737</v>
      </c>
      <c r="O2966" s="201">
        <v>0</v>
      </c>
      <c r="P2966" s="201"/>
      <c r="Q2966" s="205">
        <f t="shared" si="204"/>
        <v>6.0683431030359278</v>
      </c>
    </row>
    <row r="2967" spans="1:17" ht="30" x14ac:dyDescent="0.25">
      <c r="A2967" s="207" t="s">
        <v>4754</v>
      </c>
      <c r="B2967" s="196">
        <v>40301168</v>
      </c>
      <c r="C2967" s="197" t="s">
        <v>2375</v>
      </c>
      <c r="D2967" s="196" t="s">
        <v>3676</v>
      </c>
      <c r="E2967" s="198" t="s">
        <v>3709</v>
      </c>
      <c r="F2967" s="199">
        <f>VLOOKUP(D2967,'Parâmetro - Portes e Uco'!$A$13:$E$54,4,0)*E2967</f>
        <v>1.6785021716765458</v>
      </c>
      <c r="G2967" s="200"/>
      <c r="H2967" s="201"/>
      <c r="I2967" s="196"/>
      <c r="J2967" s="202">
        <v>0</v>
      </c>
      <c r="K2967" s="202"/>
      <c r="L2967" s="203">
        <v>3.2669999999999999</v>
      </c>
      <c r="M2967" s="204">
        <v>84</v>
      </c>
      <c r="N2967" s="199">
        <f>(('Parâmetro - Portes e Uco'!$P$5*'TABELA HONORÁRIOS MÉDICOS2026'!M2967)/100)*'TABELA HONORÁRIOS MÉDICOS2026'!L2967</f>
        <v>49.811137617911243</v>
      </c>
      <c r="O2967" s="201">
        <v>0</v>
      </c>
      <c r="P2967" s="201"/>
      <c r="Q2967" s="205">
        <f t="shared" si="204"/>
        <v>51.489639789587791</v>
      </c>
    </row>
    <row r="2968" spans="1:17" ht="30" x14ac:dyDescent="0.25">
      <c r="A2968" s="207" t="s">
        <v>4754</v>
      </c>
      <c r="B2968" s="196">
        <v>40301184</v>
      </c>
      <c r="C2968" s="197" t="s">
        <v>2376</v>
      </c>
      <c r="D2968" s="196" t="s">
        <v>3676</v>
      </c>
      <c r="E2968" s="198" t="s">
        <v>3709</v>
      </c>
      <c r="F2968" s="199">
        <f>VLOOKUP(D2968,'Parâmetro - Portes e Uco'!$A$13:$E$54,4,0)*E2968</f>
        <v>1.6785021716765458</v>
      </c>
      <c r="G2968" s="200"/>
      <c r="H2968" s="201"/>
      <c r="I2968" s="196"/>
      <c r="J2968" s="202">
        <v>0</v>
      </c>
      <c r="K2968" s="202"/>
      <c r="L2968" s="203">
        <v>3.2669999999999999</v>
      </c>
      <c r="M2968" s="204">
        <v>84</v>
      </c>
      <c r="N2968" s="199">
        <f>(('Parâmetro - Portes e Uco'!$P$5*'TABELA HONORÁRIOS MÉDICOS2026'!M2968)/100)*'TABELA HONORÁRIOS MÉDICOS2026'!L2968</f>
        <v>49.811137617911243</v>
      </c>
      <c r="O2968" s="201">
        <v>0</v>
      </c>
      <c r="P2968" s="201"/>
      <c r="Q2968" s="205">
        <f t="shared" si="204"/>
        <v>51.489639789587791</v>
      </c>
    </row>
    <row r="2969" spans="1:17" ht="30" x14ac:dyDescent="0.25">
      <c r="A2969" s="207" t="s">
        <v>4754</v>
      </c>
      <c r="B2969" s="196">
        <v>40301192</v>
      </c>
      <c r="C2969" s="197" t="s">
        <v>2377</v>
      </c>
      <c r="D2969" s="196" t="s">
        <v>3676</v>
      </c>
      <c r="E2969" s="198" t="s">
        <v>3711</v>
      </c>
      <c r="F2969" s="199">
        <f>VLOOKUP(D2969,'Parâmetro - Portes e Uco'!$A$13:$E$54,4,0)*E2969</f>
        <v>12.588766287574092</v>
      </c>
      <c r="G2969" s="200"/>
      <c r="H2969" s="201"/>
      <c r="I2969" s="196"/>
      <c r="J2969" s="202">
        <v>0</v>
      </c>
      <c r="K2969" s="202"/>
      <c r="L2969" s="203">
        <v>35</v>
      </c>
      <c r="M2969" s="204">
        <v>84</v>
      </c>
      <c r="N2969" s="199">
        <f>(('Parâmetro - Portes e Uco'!$P$5*'TABELA HONORÁRIOS MÉDICOS2026'!M2969)/100)*'TABELA HONORÁRIOS MÉDICOS2026'!L2969</f>
        <v>533.63630750746665</v>
      </c>
      <c r="O2969" s="201">
        <v>0</v>
      </c>
      <c r="P2969" s="201"/>
      <c r="Q2969" s="205">
        <f t="shared" si="204"/>
        <v>546.22507379504077</v>
      </c>
    </row>
    <row r="2970" spans="1:17" ht="30" x14ac:dyDescent="0.25">
      <c r="A2970" s="207" t="s">
        <v>4754</v>
      </c>
      <c r="B2970" s="196">
        <v>40301206</v>
      </c>
      <c r="C2970" s="197" t="s">
        <v>2378</v>
      </c>
      <c r="D2970" s="196" t="s">
        <v>3676</v>
      </c>
      <c r="E2970" s="198" t="s">
        <v>3711</v>
      </c>
      <c r="F2970" s="199">
        <f>VLOOKUP(D2970,'Parâmetro - Portes e Uco'!$A$13:$E$54,4,0)*E2970</f>
        <v>12.588766287574092</v>
      </c>
      <c r="G2970" s="200"/>
      <c r="H2970" s="201"/>
      <c r="I2970" s="196"/>
      <c r="J2970" s="202">
        <v>0</v>
      </c>
      <c r="K2970" s="202"/>
      <c r="L2970" s="203">
        <v>29.97</v>
      </c>
      <c r="M2970" s="204">
        <v>84</v>
      </c>
      <c r="N2970" s="199">
        <f>(('Parâmetro - Portes e Uco'!$P$5*'TABELA HONORÁRIOS MÉDICOS2026'!M2970)/100)*'TABELA HONORÁRIOS MÉDICOS2026'!L2970</f>
        <v>456.94514674282209</v>
      </c>
      <c r="O2970" s="201">
        <v>0</v>
      </c>
      <c r="P2970" s="201"/>
      <c r="Q2970" s="205">
        <f t="shared" si="204"/>
        <v>469.53391303039621</v>
      </c>
    </row>
    <row r="2971" spans="1:17" ht="30" x14ac:dyDescent="0.25">
      <c r="A2971" s="207" t="s">
        <v>4754</v>
      </c>
      <c r="B2971" s="196">
        <v>40301214</v>
      </c>
      <c r="C2971" s="197" t="s">
        <v>2379</v>
      </c>
      <c r="D2971" s="196" t="s">
        <v>3676</v>
      </c>
      <c r="E2971" s="198" t="s">
        <v>3711</v>
      </c>
      <c r="F2971" s="199">
        <f>VLOOKUP(D2971,'Parâmetro - Portes e Uco'!$A$13:$E$54,4,0)*E2971</f>
        <v>12.588766287574092</v>
      </c>
      <c r="G2971" s="200"/>
      <c r="H2971" s="201"/>
      <c r="I2971" s="196"/>
      <c r="J2971" s="202">
        <v>0</v>
      </c>
      <c r="K2971" s="202"/>
      <c r="L2971" s="203">
        <v>44.954999999999998</v>
      </c>
      <c r="M2971" s="204">
        <v>84</v>
      </c>
      <c r="N2971" s="199">
        <f>(('Parâmetro - Portes e Uco'!$P$5*'TABELA HONORÁRIOS MÉDICOS2026'!M2971)/100)*'TABELA HONORÁRIOS MÉDICOS2026'!L2971</f>
        <v>685.41772011423313</v>
      </c>
      <c r="O2971" s="201">
        <v>0</v>
      </c>
      <c r="P2971" s="201"/>
      <c r="Q2971" s="205">
        <f t="shared" si="204"/>
        <v>698.00648640180725</v>
      </c>
    </row>
    <row r="2972" spans="1:17" x14ac:dyDescent="0.25">
      <c r="A2972" s="207" t="s">
        <v>4754</v>
      </c>
      <c r="B2972" s="196">
        <v>40301222</v>
      </c>
      <c r="C2972" s="197" t="s">
        <v>2380</v>
      </c>
      <c r="D2972" s="196" t="s">
        <v>3676</v>
      </c>
      <c r="E2972" s="198" t="s">
        <v>3710</v>
      </c>
      <c r="F2972" s="199">
        <f>VLOOKUP(D2972,'Parâmetro - Portes e Uco'!$A$13:$E$54,4,0)*E2972</f>
        <v>0.16785021716765455</v>
      </c>
      <c r="G2972" s="200"/>
      <c r="H2972" s="201"/>
      <c r="I2972" s="196"/>
      <c r="J2972" s="202">
        <v>0</v>
      </c>
      <c r="K2972" s="202"/>
      <c r="L2972" s="203">
        <v>0.38700000000000001</v>
      </c>
      <c r="M2972" s="204">
        <v>84</v>
      </c>
      <c r="N2972" s="199">
        <f>(('Parâmetro - Portes e Uco'!$P$5*'TABELA HONORÁRIOS MÉDICOS2026'!M2972)/100)*'TABELA HONORÁRIOS MÉDICOS2026'!L2972</f>
        <v>5.9004928858682737</v>
      </c>
      <c r="O2972" s="201">
        <v>0</v>
      </c>
      <c r="P2972" s="201"/>
      <c r="Q2972" s="205">
        <f t="shared" si="204"/>
        <v>6.0683431030359278</v>
      </c>
    </row>
    <row r="2973" spans="1:17" x14ac:dyDescent="0.25">
      <c r="A2973" s="207" t="s">
        <v>4754</v>
      </c>
      <c r="B2973" s="196">
        <v>40301230</v>
      </c>
      <c r="C2973" s="197" t="s">
        <v>2381</v>
      </c>
      <c r="D2973" s="196" t="s">
        <v>3676</v>
      </c>
      <c r="E2973" s="198" t="s">
        <v>3710</v>
      </c>
      <c r="F2973" s="199">
        <f>VLOOKUP(D2973,'Parâmetro - Portes e Uco'!$A$13:$E$54,4,0)*E2973</f>
        <v>0.16785021716765455</v>
      </c>
      <c r="G2973" s="200"/>
      <c r="H2973" s="201"/>
      <c r="I2973" s="196"/>
      <c r="J2973" s="202">
        <v>0</v>
      </c>
      <c r="K2973" s="202"/>
      <c r="L2973" s="203">
        <v>0.72</v>
      </c>
      <c r="M2973" s="204">
        <v>84</v>
      </c>
      <c r="N2973" s="199">
        <f>(('Parâmetro - Portes e Uco'!$P$5*'TABELA HONORÁRIOS MÉDICOS2026'!M2973)/100)*'TABELA HONORÁRIOS MÉDICOS2026'!L2973</f>
        <v>10.977661183010742</v>
      </c>
      <c r="O2973" s="201">
        <v>0</v>
      </c>
      <c r="P2973" s="201"/>
      <c r="Q2973" s="205">
        <f t="shared" si="204"/>
        <v>11.145511400178396</v>
      </c>
    </row>
    <row r="2974" spans="1:17" ht="30" x14ac:dyDescent="0.25">
      <c r="A2974" s="207" t="s">
        <v>4754</v>
      </c>
      <c r="B2974" s="196">
        <v>40301249</v>
      </c>
      <c r="C2974" s="197" t="s">
        <v>2382</v>
      </c>
      <c r="D2974" s="196" t="s">
        <v>3676</v>
      </c>
      <c r="E2974" s="198" t="s">
        <v>3710</v>
      </c>
      <c r="F2974" s="199">
        <f>VLOOKUP(D2974,'Parâmetro - Portes e Uco'!$A$13:$E$54,4,0)*E2974</f>
        <v>0.16785021716765455</v>
      </c>
      <c r="G2974" s="200"/>
      <c r="H2974" s="201"/>
      <c r="I2974" s="196"/>
      <c r="J2974" s="202">
        <v>0</v>
      </c>
      <c r="K2974" s="202"/>
      <c r="L2974" s="203">
        <v>1.17</v>
      </c>
      <c r="M2974" s="204">
        <v>84</v>
      </c>
      <c r="N2974" s="199">
        <f>(('Parâmetro - Portes e Uco'!$P$5*'TABELA HONORÁRIOS MÉDICOS2026'!M2974)/100)*'TABELA HONORÁRIOS MÉDICOS2026'!L2974</f>
        <v>17.838699422392455</v>
      </c>
      <c r="O2974" s="201">
        <v>0</v>
      </c>
      <c r="P2974" s="201"/>
      <c r="Q2974" s="205">
        <f t="shared" si="204"/>
        <v>18.006549639560109</v>
      </c>
    </row>
    <row r="2975" spans="1:17" ht="30" x14ac:dyDescent="0.25">
      <c r="A2975" s="207" t="s">
        <v>4754</v>
      </c>
      <c r="B2975" s="196">
        <v>40301257</v>
      </c>
      <c r="C2975" s="197" t="s">
        <v>2383</v>
      </c>
      <c r="D2975" s="196" t="s">
        <v>3676</v>
      </c>
      <c r="E2975" s="198" t="s">
        <v>3710</v>
      </c>
      <c r="F2975" s="199">
        <f>VLOOKUP(D2975,'Parâmetro - Portes e Uco'!$A$13:$E$54,4,0)*E2975</f>
        <v>0.16785021716765455</v>
      </c>
      <c r="G2975" s="200"/>
      <c r="H2975" s="201"/>
      <c r="I2975" s="196"/>
      <c r="J2975" s="202">
        <v>0</v>
      </c>
      <c r="K2975" s="202"/>
      <c r="L2975" s="203">
        <v>1.17</v>
      </c>
      <c r="M2975" s="204">
        <v>84</v>
      </c>
      <c r="N2975" s="199">
        <f>(('Parâmetro - Portes e Uco'!$P$5*'TABELA HONORÁRIOS MÉDICOS2026'!M2975)/100)*'TABELA HONORÁRIOS MÉDICOS2026'!L2975</f>
        <v>17.838699422392455</v>
      </c>
      <c r="O2975" s="201">
        <v>0</v>
      </c>
      <c r="P2975" s="201"/>
      <c r="Q2975" s="205">
        <f t="shared" si="204"/>
        <v>18.006549639560109</v>
      </c>
    </row>
    <row r="2976" spans="1:17" ht="30" x14ac:dyDescent="0.25">
      <c r="A2976" s="207" t="s">
        <v>4754</v>
      </c>
      <c r="B2976" s="196">
        <v>40301265</v>
      </c>
      <c r="C2976" s="197" t="s">
        <v>2384</v>
      </c>
      <c r="D2976" s="196" t="s">
        <v>3676</v>
      </c>
      <c r="E2976" s="198" t="s">
        <v>3710</v>
      </c>
      <c r="F2976" s="199">
        <f>VLOOKUP(D2976,'Parâmetro - Portes e Uco'!$A$13:$E$54,4,0)*E2976</f>
        <v>0.16785021716765455</v>
      </c>
      <c r="G2976" s="200"/>
      <c r="H2976" s="201"/>
      <c r="I2976" s="196"/>
      <c r="J2976" s="202">
        <v>0</v>
      </c>
      <c r="K2976" s="202"/>
      <c r="L2976" s="203">
        <v>1.17</v>
      </c>
      <c r="M2976" s="204">
        <v>84</v>
      </c>
      <c r="N2976" s="199">
        <f>(('Parâmetro - Portes e Uco'!$P$5*'TABELA HONORÁRIOS MÉDICOS2026'!M2976)/100)*'TABELA HONORÁRIOS MÉDICOS2026'!L2976</f>
        <v>17.838699422392455</v>
      </c>
      <c r="O2976" s="201">
        <v>0</v>
      </c>
      <c r="P2976" s="201"/>
      <c r="Q2976" s="205">
        <f t="shared" si="204"/>
        <v>18.006549639560109</v>
      </c>
    </row>
    <row r="2977" spans="1:17" ht="30" x14ac:dyDescent="0.25">
      <c r="A2977" s="207" t="s">
        <v>4754</v>
      </c>
      <c r="B2977" s="196">
        <v>40301273</v>
      </c>
      <c r="C2977" s="197" t="s">
        <v>2385</v>
      </c>
      <c r="D2977" s="196" t="s">
        <v>3676</v>
      </c>
      <c r="E2977" s="198" t="s">
        <v>3709</v>
      </c>
      <c r="F2977" s="199">
        <f>VLOOKUP(D2977,'Parâmetro - Portes e Uco'!$A$13:$E$54,4,0)*E2977</f>
        <v>1.6785021716765458</v>
      </c>
      <c r="G2977" s="200"/>
      <c r="H2977" s="201"/>
      <c r="I2977" s="196"/>
      <c r="J2977" s="202">
        <v>0</v>
      </c>
      <c r="K2977" s="202"/>
      <c r="L2977" s="203">
        <v>3.2669999999999999</v>
      </c>
      <c r="M2977" s="204">
        <v>84</v>
      </c>
      <c r="N2977" s="199">
        <f>(('Parâmetro - Portes e Uco'!$P$5*'TABELA HONORÁRIOS MÉDICOS2026'!M2977)/100)*'TABELA HONORÁRIOS MÉDICOS2026'!L2977</f>
        <v>49.811137617911243</v>
      </c>
      <c r="O2977" s="201">
        <v>0</v>
      </c>
      <c r="P2977" s="201"/>
      <c r="Q2977" s="205">
        <f t="shared" si="204"/>
        <v>51.489639789587791</v>
      </c>
    </row>
    <row r="2978" spans="1:17" x14ac:dyDescent="0.25">
      <c r="A2978" s="207" t="s">
        <v>4754</v>
      </c>
      <c r="B2978" s="196">
        <v>40301281</v>
      </c>
      <c r="C2978" s="197" t="s">
        <v>2387</v>
      </c>
      <c r="D2978" s="196" t="s">
        <v>3676</v>
      </c>
      <c r="E2978" s="198" t="s">
        <v>3710</v>
      </c>
      <c r="F2978" s="199">
        <f>VLOOKUP(D2978,'Parâmetro - Portes e Uco'!$A$13:$E$54,4,0)*E2978</f>
        <v>0.16785021716765455</v>
      </c>
      <c r="G2978" s="200"/>
      <c r="H2978" s="201"/>
      <c r="I2978" s="196"/>
      <c r="J2978" s="202">
        <v>0</v>
      </c>
      <c r="K2978" s="202"/>
      <c r="L2978" s="203">
        <v>0.72</v>
      </c>
      <c r="M2978" s="204">
        <v>84</v>
      </c>
      <c r="N2978" s="199">
        <f>(('Parâmetro - Portes e Uco'!$P$5*'TABELA HONORÁRIOS MÉDICOS2026'!M2978)/100)*'TABELA HONORÁRIOS MÉDICOS2026'!L2978</f>
        <v>10.977661183010742</v>
      </c>
      <c r="O2978" s="201">
        <v>0</v>
      </c>
      <c r="P2978" s="201"/>
      <c r="Q2978" s="205">
        <f t="shared" si="204"/>
        <v>11.145511400178396</v>
      </c>
    </row>
    <row r="2979" spans="1:17" ht="45" x14ac:dyDescent="0.25">
      <c r="A2979" s="207" t="s">
        <v>4754</v>
      </c>
      <c r="B2979" s="196">
        <v>40301290</v>
      </c>
      <c r="C2979" s="197" t="s">
        <v>2388</v>
      </c>
      <c r="D2979" s="196" t="s">
        <v>3676</v>
      </c>
      <c r="E2979" s="198" t="s">
        <v>3711</v>
      </c>
      <c r="F2979" s="199">
        <f>VLOOKUP(D2979,'Parâmetro - Portes e Uco'!$A$13:$E$54,4,0)*E2979</f>
        <v>12.588766287574092</v>
      </c>
      <c r="G2979" s="200"/>
      <c r="H2979" s="201"/>
      <c r="I2979" s="196"/>
      <c r="J2979" s="202">
        <v>0</v>
      </c>
      <c r="K2979" s="202"/>
      <c r="L2979" s="203">
        <v>20</v>
      </c>
      <c r="M2979" s="204">
        <v>84</v>
      </c>
      <c r="N2979" s="199">
        <f>(('Parâmetro - Portes e Uco'!$P$5*'TABELA HONORÁRIOS MÉDICOS2026'!M2979)/100)*'TABELA HONORÁRIOS MÉDICOS2026'!L2979</f>
        <v>304.93503286140947</v>
      </c>
      <c r="O2979" s="201">
        <v>0</v>
      </c>
      <c r="P2979" s="201"/>
      <c r="Q2979" s="205">
        <f t="shared" si="204"/>
        <v>317.52379914898358</v>
      </c>
    </row>
    <row r="2980" spans="1:17" x14ac:dyDescent="0.25">
      <c r="A2980" s="207" t="s">
        <v>4754</v>
      </c>
      <c r="B2980" s="196">
        <v>40301303</v>
      </c>
      <c r="C2980" s="197" t="s">
        <v>2389</v>
      </c>
      <c r="D2980" s="196" t="s">
        <v>3676</v>
      </c>
      <c r="E2980" s="198" t="s">
        <v>3712</v>
      </c>
      <c r="F2980" s="199">
        <f>VLOOKUP(D2980,'Parâmetro - Portes e Uco'!$A$13:$E$54,4,0)*E2980</f>
        <v>4.1962554291913641</v>
      </c>
      <c r="G2980" s="200"/>
      <c r="H2980" s="201"/>
      <c r="I2980" s="196"/>
      <c r="J2980" s="202">
        <v>0</v>
      </c>
      <c r="K2980" s="202"/>
      <c r="L2980" s="203">
        <v>13.455</v>
      </c>
      <c r="M2980" s="204">
        <v>84</v>
      </c>
      <c r="N2980" s="199">
        <f>(('Parâmetro - Portes e Uco'!$P$5*'TABELA HONORÁRIOS MÉDICOS2026'!M2980)/100)*'TABELA HONORÁRIOS MÉDICOS2026'!L2980</f>
        <v>205.14504335751323</v>
      </c>
      <c r="O2980" s="201">
        <v>0</v>
      </c>
      <c r="P2980" s="201"/>
      <c r="Q2980" s="205">
        <f t="shared" si="204"/>
        <v>209.34129878670458</v>
      </c>
    </row>
    <row r="2981" spans="1:17" ht="30" x14ac:dyDescent="0.25">
      <c r="A2981" s="207" t="s">
        <v>4754</v>
      </c>
      <c r="B2981" s="196">
        <v>40301311</v>
      </c>
      <c r="C2981" s="197" t="s">
        <v>2390</v>
      </c>
      <c r="D2981" s="196" t="s">
        <v>3676</v>
      </c>
      <c r="E2981" s="198" t="s">
        <v>3709</v>
      </c>
      <c r="F2981" s="199">
        <f>VLOOKUP(D2981,'Parâmetro - Portes e Uco'!$A$13:$E$54,4,0)*E2981</f>
        <v>1.6785021716765458</v>
      </c>
      <c r="G2981" s="200"/>
      <c r="H2981" s="201"/>
      <c r="I2981" s="196"/>
      <c r="J2981" s="202">
        <v>0</v>
      </c>
      <c r="K2981" s="202"/>
      <c r="L2981" s="203">
        <v>3.2669999999999999</v>
      </c>
      <c r="M2981" s="204">
        <v>84</v>
      </c>
      <c r="N2981" s="199">
        <f>(('Parâmetro - Portes e Uco'!$P$5*'TABELA HONORÁRIOS MÉDICOS2026'!M2981)/100)*'TABELA HONORÁRIOS MÉDICOS2026'!L2981</f>
        <v>49.811137617911243</v>
      </c>
      <c r="O2981" s="201">
        <v>0</v>
      </c>
      <c r="P2981" s="201"/>
      <c r="Q2981" s="205">
        <f t="shared" si="204"/>
        <v>51.489639789587791</v>
      </c>
    </row>
    <row r="2982" spans="1:17" x14ac:dyDescent="0.25">
      <c r="A2982" s="207" t="s">
        <v>4754</v>
      </c>
      <c r="B2982" s="196">
        <v>40301320</v>
      </c>
      <c r="C2982" s="197" t="s">
        <v>2391</v>
      </c>
      <c r="D2982" s="196" t="s">
        <v>3676</v>
      </c>
      <c r="E2982" s="198" t="s">
        <v>3709</v>
      </c>
      <c r="F2982" s="199">
        <f>VLOOKUP(D2982,'Parâmetro - Portes e Uco'!$A$13:$E$54,4,0)*E2982</f>
        <v>1.6785021716765458</v>
      </c>
      <c r="G2982" s="200"/>
      <c r="H2982" s="201"/>
      <c r="I2982" s="196"/>
      <c r="J2982" s="202">
        <v>0</v>
      </c>
      <c r="K2982" s="202"/>
      <c r="L2982" s="203">
        <v>2.097</v>
      </c>
      <c r="M2982" s="204">
        <v>84</v>
      </c>
      <c r="N2982" s="199">
        <f>(('Parâmetro - Portes e Uco'!$P$5*'TABELA HONORÁRIOS MÉDICOS2026'!M2982)/100)*'TABELA HONORÁRIOS MÉDICOS2026'!L2982</f>
        <v>31.972438195518784</v>
      </c>
      <c r="O2982" s="201">
        <v>0</v>
      </c>
      <c r="P2982" s="201"/>
      <c r="Q2982" s="205">
        <f t="shared" si="204"/>
        <v>33.650940367195332</v>
      </c>
    </row>
    <row r="2983" spans="1:17" ht="30" x14ac:dyDescent="0.25">
      <c r="A2983" s="207" t="s">
        <v>4754</v>
      </c>
      <c r="B2983" s="196">
        <v>40301346</v>
      </c>
      <c r="C2983" s="197" t="s">
        <v>2392</v>
      </c>
      <c r="D2983" s="196" t="s">
        <v>3676</v>
      </c>
      <c r="E2983" s="198" t="s">
        <v>3709</v>
      </c>
      <c r="F2983" s="199">
        <f>VLOOKUP(D2983,'Parâmetro - Portes e Uco'!$A$13:$E$54,4,0)*E2983</f>
        <v>1.6785021716765458</v>
      </c>
      <c r="G2983" s="200"/>
      <c r="H2983" s="201"/>
      <c r="I2983" s="196"/>
      <c r="J2983" s="202">
        <v>0</v>
      </c>
      <c r="K2983" s="202"/>
      <c r="L2983" s="203">
        <v>3.2669999999999999</v>
      </c>
      <c r="M2983" s="204">
        <v>84</v>
      </c>
      <c r="N2983" s="199">
        <f>(('Parâmetro - Portes e Uco'!$P$5*'TABELA HONORÁRIOS MÉDICOS2026'!M2983)/100)*'TABELA HONORÁRIOS MÉDICOS2026'!L2983</f>
        <v>49.811137617911243</v>
      </c>
      <c r="O2983" s="201">
        <v>0</v>
      </c>
      <c r="P2983" s="201"/>
      <c r="Q2983" s="205">
        <f t="shared" si="204"/>
        <v>51.489639789587791</v>
      </c>
    </row>
    <row r="2984" spans="1:17" ht="30" x14ac:dyDescent="0.25">
      <c r="A2984" s="207" t="s">
        <v>4754</v>
      </c>
      <c r="B2984" s="196">
        <v>40301354</v>
      </c>
      <c r="C2984" s="197" t="s">
        <v>2393</v>
      </c>
      <c r="D2984" s="196" t="s">
        <v>3676</v>
      </c>
      <c r="E2984" s="198" t="s">
        <v>3710</v>
      </c>
      <c r="F2984" s="199">
        <f>VLOOKUP(D2984,'Parâmetro - Portes e Uco'!$A$13:$E$54,4,0)*E2984</f>
        <v>0.16785021716765455</v>
      </c>
      <c r="G2984" s="200"/>
      <c r="H2984" s="201"/>
      <c r="I2984" s="196"/>
      <c r="J2984" s="202">
        <v>0</v>
      </c>
      <c r="K2984" s="202"/>
      <c r="L2984" s="203">
        <v>1.764</v>
      </c>
      <c r="M2984" s="204">
        <v>84</v>
      </c>
      <c r="N2984" s="199">
        <f>(('Parâmetro - Portes e Uco'!$P$5*'TABELA HONORÁRIOS MÉDICOS2026'!M2984)/100)*'TABELA HONORÁRIOS MÉDICOS2026'!L2984</f>
        <v>26.895269898376316</v>
      </c>
      <c r="O2984" s="201">
        <v>0</v>
      </c>
      <c r="P2984" s="201"/>
      <c r="Q2984" s="205">
        <f t="shared" si="204"/>
        <v>27.06312011554397</v>
      </c>
    </row>
    <row r="2985" spans="1:17" ht="30" x14ac:dyDescent="0.25">
      <c r="A2985" s="207" t="s">
        <v>4754</v>
      </c>
      <c r="B2985" s="196">
        <v>40301362</v>
      </c>
      <c r="C2985" s="197" t="s">
        <v>2394</v>
      </c>
      <c r="D2985" s="196" t="s">
        <v>3676</v>
      </c>
      <c r="E2985" s="198" t="s">
        <v>3710</v>
      </c>
      <c r="F2985" s="199">
        <f>VLOOKUP(D2985,'Parâmetro - Portes e Uco'!$A$13:$E$54,4,0)*E2985</f>
        <v>0.16785021716765455</v>
      </c>
      <c r="G2985" s="200"/>
      <c r="H2985" s="201"/>
      <c r="I2985" s="196"/>
      <c r="J2985" s="202">
        <v>0</v>
      </c>
      <c r="K2985" s="202"/>
      <c r="L2985" s="203">
        <v>1.764</v>
      </c>
      <c r="M2985" s="204">
        <v>84</v>
      </c>
      <c r="N2985" s="199">
        <f>(('Parâmetro - Portes e Uco'!$P$5*'TABELA HONORÁRIOS MÉDICOS2026'!M2985)/100)*'TABELA HONORÁRIOS MÉDICOS2026'!L2985</f>
        <v>26.895269898376316</v>
      </c>
      <c r="O2985" s="201">
        <v>0</v>
      </c>
      <c r="P2985" s="201"/>
      <c r="Q2985" s="205">
        <f t="shared" si="204"/>
        <v>27.06312011554397</v>
      </c>
    </row>
    <row r="2986" spans="1:17" ht="45" x14ac:dyDescent="0.25">
      <c r="A2986" s="207" t="s">
        <v>4754</v>
      </c>
      <c r="B2986" s="196">
        <v>40301370</v>
      </c>
      <c r="C2986" s="197" t="s">
        <v>2395</v>
      </c>
      <c r="D2986" s="196" t="s">
        <v>3676</v>
      </c>
      <c r="E2986" s="198" t="s">
        <v>3709</v>
      </c>
      <c r="F2986" s="199">
        <f>VLOOKUP(D2986,'Parâmetro - Portes e Uco'!$A$13:$E$54,4,0)*E2986</f>
        <v>1.6785021716765458</v>
      </c>
      <c r="G2986" s="200"/>
      <c r="H2986" s="201"/>
      <c r="I2986" s="196"/>
      <c r="J2986" s="202">
        <v>0</v>
      </c>
      <c r="K2986" s="202"/>
      <c r="L2986" s="203">
        <v>3.2669999999999999</v>
      </c>
      <c r="M2986" s="204">
        <v>84</v>
      </c>
      <c r="N2986" s="199">
        <f>(('Parâmetro - Portes e Uco'!$P$5*'TABELA HONORÁRIOS MÉDICOS2026'!M2986)/100)*'TABELA HONORÁRIOS MÉDICOS2026'!L2986</f>
        <v>49.811137617911243</v>
      </c>
      <c r="O2986" s="201">
        <v>0</v>
      </c>
      <c r="P2986" s="201"/>
      <c r="Q2986" s="205">
        <f t="shared" si="204"/>
        <v>51.489639789587791</v>
      </c>
    </row>
    <row r="2987" spans="1:17" ht="30" x14ac:dyDescent="0.25">
      <c r="A2987" s="207" t="s">
        <v>4754</v>
      </c>
      <c r="B2987" s="196">
        <v>40301389</v>
      </c>
      <c r="C2987" s="197" t="s">
        <v>2397</v>
      </c>
      <c r="D2987" s="196" t="s">
        <v>3676</v>
      </c>
      <c r="E2987" s="198" t="s">
        <v>3712</v>
      </c>
      <c r="F2987" s="199">
        <f>VLOOKUP(D2987,'Parâmetro - Portes e Uco'!$A$13:$E$54,4,0)*E2987</f>
        <v>4.1962554291913641</v>
      </c>
      <c r="G2987" s="200"/>
      <c r="H2987" s="201"/>
      <c r="I2987" s="196"/>
      <c r="J2987" s="202">
        <v>0</v>
      </c>
      <c r="K2987" s="202"/>
      <c r="L2987" s="203">
        <v>1.804</v>
      </c>
      <c r="M2987" s="204">
        <v>84</v>
      </c>
      <c r="N2987" s="199">
        <f>(('Parâmetro - Portes e Uco'!$P$5*'TABELA HONORÁRIOS MÉDICOS2026'!M2987)/100)*'TABELA HONORÁRIOS MÉDICOS2026'!L2987</f>
        <v>27.505139964099136</v>
      </c>
      <c r="O2987" s="201">
        <v>0</v>
      </c>
      <c r="P2987" s="201"/>
      <c r="Q2987" s="205">
        <f t="shared" ref="Q2987:Q3018" si="205">F2987+H2987+K2987+N2987+P2987</f>
        <v>31.7013953932905</v>
      </c>
    </row>
    <row r="2988" spans="1:17" ht="45" x14ac:dyDescent="0.25">
      <c r="A2988" s="207" t="s">
        <v>4754</v>
      </c>
      <c r="B2988" s="196">
        <v>40301397</v>
      </c>
      <c r="C2988" s="197" t="s">
        <v>2398</v>
      </c>
      <c r="D2988" s="196" t="s">
        <v>3676</v>
      </c>
      <c r="E2988" s="198" t="s">
        <v>3710</v>
      </c>
      <c r="F2988" s="199">
        <f>VLOOKUP(D2988,'Parâmetro - Portes e Uco'!$A$13:$E$54,4,0)*E2988</f>
        <v>0.16785021716765455</v>
      </c>
      <c r="G2988" s="200"/>
      <c r="H2988" s="201"/>
      <c r="I2988" s="196"/>
      <c r="J2988" s="202">
        <v>0</v>
      </c>
      <c r="K2988" s="202"/>
      <c r="L2988" s="203">
        <v>0.38700000000000001</v>
      </c>
      <c r="M2988" s="204">
        <v>84</v>
      </c>
      <c r="N2988" s="199">
        <f>(('Parâmetro - Portes e Uco'!$P$5*'TABELA HONORÁRIOS MÉDICOS2026'!M2988)/100)*'TABELA HONORÁRIOS MÉDICOS2026'!L2988</f>
        <v>5.9004928858682737</v>
      </c>
      <c r="O2988" s="201">
        <v>0</v>
      </c>
      <c r="P2988" s="201"/>
      <c r="Q2988" s="205">
        <f t="shared" si="205"/>
        <v>6.0683431030359278</v>
      </c>
    </row>
    <row r="2989" spans="1:17" x14ac:dyDescent="0.25">
      <c r="A2989" s="207" t="s">
        <v>4754</v>
      </c>
      <c r="B2989" s="196">
        <v>40301400</v>
      </c>
      <c r="C2989" s="197" t="s">
        <v>2400</v>
      </c>
      <c r="D2989" s="196" t="s">
        <v>3676</v>
      </c>
      <c r="E2989" s="198" t="s">
        <v>3710</v>
      </c>
      <c r="F2989" s="199">
        <f>VLOOKUP(D2989,'Parâmetro - Portes e Uco'!$A$13:$E$54,4,0)*E2989</f>
        <v>0.16785021716765455</v>
      </c>
      <c r="G2989" s="200"/>
      <c r="H2989" s="201"/>
      <c r="I2989" s="196"/>
      <c r="J2989" s="202">
        <v>0</v>
      </c>
      <c r="K2989" s="202"/>
      <c r="L2989" s="203">
        <v>0.38700000000000001</v>
      </c>
      <c r="M2989" s="204">
        <v>84</v>
      </c>
      <c r="N2989" s="199">
        <f>(('Parâmetro - Portes e Uco'!$P$5*'TABELA HONORÁRIOS MÉDICOS2026'!M2989)/100)*'TABELA HONORÁRIOS MÉDICOS2026'!L2989</f>
        <v>5.9004928858682737</v>
      </c>
      <c r="O2989" s="201">
        <v>0</v>
      </c>
      <c r="P2989" s="201"/>
      <c r="Q2989" s="205">
        <f t="shared" si="205"/>
        <v>6.0683431030359278</v>
      </c>
    </row>
    <row r="2990" spans="1:17" x14ac:dyDescent="0.25">
      <c r="A2990" s="207" t="s">
        <v>4754</v>
      </c>
      <c r="B2990" s="196">
        <v>40301419</v>
      </c>
      <c r="C2990" s="197" t="s">
        <v>2399</v>
      </c>
      <c r="D2990" s="196" t="s">
        <v>3676</v>
      </c>
      <c r="E2990" s="198" t="s">
        <v>3713</v>
      </c>
      <c r="F2990" s="199">
        <f>VLOOKUP(D2990,'Parâmetro - Portes e Uco'!$A$13:$E$54,4,0)*E2990</f>
        <v>0.67140086867061821</v>
      </c>
      <c r="G2990" s="200"/>
      <c r="H2990" s="201"/>
      <c r="I2990" s="196"/>
      <c r="J2990" s="202">
        <v>0</v>
      </c>
      <c r="K2990" s="202"/>
      <c r="L2990" s="203">
        <v>1.0529999999999999</v>
      </c>
      <c r="M2990" s="204">
        <v>84</v>
      </c>
      <c r="N2990" s="199">
        <f>(('Parâmetro - Portes e Uco'!$P$5*'TABELA HONORÁRIOS MÉDICOS2026'!M2990)/100)*'TABELA HONORÁRIOS MÉDICOS2026'!L2990</f>
        <v>16.054829480153209</v>
      </c>
      <c r="O2990" s="201">
        <v>0</v>
      </c>
      <c r="P2990" s="201"/>
      <c r="Q2990" s="205">
        <f t="shared" si="205"/>
        <v>16.726230348823826</v>
      </c>
    </row>
    <row r="2991" spans="1:17" ht="30" x14ac:dyDescent="0.25">
      <c r="A2991" s="207" t="s">
        <v>4754</v>
      </c>
      <c r="B2991" s="196">
        <v>40301427</v>
      </c>
      <c r="C2991" s="197" t="s">
        <v>2401</v>
      </c>
      <c r="D2991" s="196" t="s">
        <v>3676</v>
      </c>
      <c r="E2991" s="198" t="s">
        <v>3710</v>
      </c>
      <c r="F2991" s="199">
        <f>VLOOKUP(D2991,'Parâmetro - Portes e Uco'!$A$13:$E$54,4,0)*E2991</f>
        <v>0.16785021716765455</v>
      </c>
      <c r="G2991" s="200"/>
      <c r="H2991" s="201"/>
      <c r="I2991" s="196"/>
      <c r="J2991" s="202">
        <v>0</v>
      </c>
      <c r="K2991" s="202"/>
      <c r="L2991" s="203">
        <v>0.54</v>
      </c>
      <c r="M2991" s="204">
        <v>84</v>
      </c>
      <c r="N2991" s="199">
        <f>(('Parâmetro - Portes e Uco'!$P$5*'TABELA HONORÁRIOS MÉDICOS2026'!M2991)/100)*'TABELA HONORÁRIOS MÉDICOS2026'!L2991</f>
        <v>8.2332458872580574</v>
      </c>
      <c r="O2991" s="201">
        <v>0</v>
      </c>
      <c r="P2991" s="201"/>
      <c r="Q2991" s="205">
        <f t="shared" si="205"/>
        <v>8.4010961044257115</v>
      </c>
    </row>
    <row r="2992" spans="1:17" ht="30" x14ac:dyDescent="0.25">
      <c r="A2992" s="207" t="s">
        <v>4754</v>
      </c>
      <c r="B2992" s="196">
        <v>40301435</v>
      </c>
      <c r="C2992" s="197" t="s">
        <v>2402</v>
      </c>
      <c r="D2992" s="196" t="s">
        <v>3676</v>
      </c>
      <c r="E2992" s="198" t="s">
        <v>3709</v>
      </c>
      <c r="F2992" s="199">
        <f>VLOOKUP(D2992,'Parâmetro - Portes e Uco'!$A$13:$E$54,4,0)*E2992</f>
        <v>1.6785021716765458</v>
      </c>
      <c r="G2992" s="200"/>
      <c r="H2992" s="201"/>
      <c r="I2992" s="196"/>
      <c r="J2992" s="202">
        <v>0</v>
      </c>
      <c r="K2992" s="202"/>
      <c r="L2992" s="203">
        <v>3.2669999999999999</v>
      </c>
      <c r="M2992" s="204">
        <v>84</v>
      </c>
      <c r="N2992" s="199">
        <f>(('Parâmetro - Portes e Uco'!$P$5*'TABELA HONORÁRIOS MÉDICOS2026'!M2992)/100)*'TABELA HONORÁRIOS MÉDICOS2026'!L2992</f>
        <v>49.811137617911243</v>
      </c>
      <c r="O2992" s="201">
        <v>0</v>
      </c>
      <c r="P2992" s="201"/>
      <c r="Q2992" s="205">
        <f t="shared" si="205"/>
        <v>51.489639789587791</v>
      </c>
    </row>
    <row r="2993" spans="1:17" x14ac:dyDescent="0.25">
      <c r="A2993" s="207" t="s">
        <v>4754</v>
      </c>
      <c r="B2993" s="196">
        <v>40301460</v>
      </c>
      <c r="C2993" s="197" t="s">
        <v>2403</v>
      </c>
      <c r="D2993" s="196" t="s">
        <v>3676</v>
      </c>
      <c r="E2993" s="198" t="s">
        <v>3710</v>
      </c>
      <c r="F2993" s="199">
        <f>VLOOKUP(D2993,'Parâmetro - Portes e Uco'!$A$13:$E$54,4,0)*E2993</f>
        <v>0.16785021716765455</v>
      </c>
      <c r="G2993" s="200"/>
      <c r="H2993" s="201"/>
      <c r="I2993" s="196"/>
      <c r="J2993" s="202">
        <v>0</v>
      </c>
      <c r="K2993" s="202"/>
      <c r="L2993" s="203">
        <v>0.54</v>
      </c>
      <c r="M2993" s="204">
        <v>84</v>
      </c>
      <c r="N2993" s="199">
        <f>(('Parâmetro - Portes e Uco'!$P$5*'TABELA HONORÁRIOS MÉDICOS2026'!M2993)/100)*'TABELA HONORÁRIOS MÉDICOS2026'!L2993</f>
        <v>8.2332458872580574</v>
      </c>
      <c r="O2993" s="201">
        <v>0</v>
      </c>
      <c r="P2993" s="201"/>
      <c r="Q2993" s="205">
        <f t="shared" si="205"/>
        <v>8.4010961044257115</v>
      </c>
    </row>
    <row r="2994" spans="1:17" ht="30" x14ac:dyDescent="0.25">
      <c r="A2994" s="207" t="s">
        <v>4754</v>
      </c>
      <c r="B2994" s="196">
        <v>40301478</v>
      </c>
      <c r="C2994" s="197" t="s">
        <v>2404</v>
      </c>
      <c r="D2994" s="196" t="s">
        <v>3676</v>
      </c>
      <c r="E2994" s="198" t="s">
        <v>3710</v>
      </c>
      <c r="F2994" s="199">
        <f>VLOOKUP(D2994,'Parâmetro - Portes e Uco'!$A$13:$E$54,4,0)*E2994</f>
        <v>0.16785021716765455</v>
      </c>
      <c r="G2994" s="200"/>
      <c r="H2994" s="201"/>
      <c r="I2994" s="196"/>
      <c r="J2994" s="202">
        <v>0</v>
      </c>
      <c r="K2994" s="202"/>
      <c r="L2994" s="203">
        <v>1.17</v>
      </c>
      <c r="M2994" s="204">
        <v>84</v>
      </c>
      <c r="N2994" s="199">
        <f>(('Parâmetro - Portes e Uco'!$P$5*'TABELA HONORÁRIOS MÉDICOS2026'!M2994)/100)*'TABELA HONORÁRIOS MÉDICOS2026'!L2994</f>
        <v>17.838699422392455</v>
      </c>
      <c r="O2994" s="201">
        <v>0</v>
      </c>
      <c r="P2994" s="201"/>
      <c r="Q2994" s="205">
        <f t="shared" si="205"/>
        <v>18.006549639560109</v>
      </c>
    </row>
    <row r="2995" spans="1:17" ht="45" x14ac:dyDescent="0.25">
      <c r="A2995" s="207" t="s">
        <v>4754</v>
      </c>
      <c r="B2995" s="196">
        <v>40301486</v>
      </c>
      <c r="C2995" s="197" t="s">
        <v>2405</v>
      </c>
      <c r="D2995" s="196" t="s">
        <v>3676</v>
      </c>
      <c r="E2995" s="198" t="s">
        <v>3712</v>
      </c>
      <c r="F2995" s="199">
        <f>VLOOKUP(D2995,'Parâmetro - Portes e Uco'!$A$13:$E$54,4,0)*E2995</f>
        <v>4.1962554291913641</v>
      </c>
      <c r="G2995" s="200"/>
      <c r="H2995" s="201"/>
      <c r="I2995" s="196"/>
      <c r="J2995" s="202">
        <v>0</v>
      </c>
      <c r="K2995" s="202"/>
      <c r="L2995" s="203">
        <v>4.7969999999999997</v>
      </c>
      <c r="M2995" s="204">
        <v>84</v>
      </c>
      <c r="N2995" s="199">
        <f>(('Parâmetro - Portes e Uco'!$P$5*'TABELA HONORÁRIOS MÉDICOS2026'!M2995)/100)*'TABELA HONORÁRIOS MÉDICOS2026'!L2995</f>
        <v>73.138667631809057</v>
      </c>
      <c r="O2995" s="201">
        <v>0</v>
      </c>
      <c r="P2995" s="201"/>
      <c r="Q2995" s="205">
        <f t="shared" si="205"/>
        <v>77.334923061000424</v>
      </c>
    </row>
    <row r="2996" spans="1:17" x14ac:dyDescent="0.25">
      <c r="A2996" s="207" t="s">
        <v>4754</v>
      </c>
      <c r="B2996" s="196">
        <v>40301494</v>
      </c>
      <c r="C2996" s="197" t="s">
        <v>2406</v>
      </c>
      <c r="D2996" s="196" t="s">
        <v>3676</v>
      </c>
      <c r="E2996" s="198" t="s">
        <v>3713</v>
      </c>
      <c r="F2996" s="199">
        <f>VLOOKUP(D2996,'Parâmetro - Portes e Uco'!$A$13:$E$54,4,0)*E2996</f>
        <v>0.67140086867061821</v>
      </c>
      <c r="G2996" s="200"/>
      <c r="H2996" s="201"/>
      <c r="I2996" s="196"/>
      <c r="J2996" s="202">
        <v>0</v>
      </c>
      <c r="K2996" s="202"/>
      <c r="L2996" s="203">
        <v>1.0529999999999999</v>
      </c>
      <c r="M2996" s="204">
        <v>84</v>
      </c>
      <c r="N2996" s="199">
        <f>(('Parâmetro - Portes e Uco'!$P$5*'TABELA HONORÁRIOS MÉDICOS2026'!M2996)/100)*'TABELA HONORÁRIOS MÉDICOS2026'!L2996</f>
        <v>16.054829480153209</v>
      </c>
      <c r="O2996" s="201">
        <v>0</v>
      </c>
      <c r="P2996" s="201"/>
      <c r="Q2996" s="205">
        <f t="shared" si="205"/>
        <v>16.726230348823826</v>
      </c>
    </row>
    <row r="2997" spans="1:17" x14ac:dyDescent="0.25">
      <c r="A2997" s="207" t="s">
        <v>4754</v>
      </c>
      <c r="B2997" s="196">
        <v>40301508</v>
      </c>
      <c r="C2997" s="197" t="s">
        <v>2407</v>
      </c>
      <c r="D2997" s="196" t="s">
        <v>3676</v>
      </c>
      <c r="E2997" s="198" t="s">
        <v>3713</v>
      </c>
      <c r="F2997" s="199">
        <f>VLOOKUP(D2997,'Parâmetro - Portes e Uco'!$A$13:$E$54,4,0)*E2997</f>
        <v>0.67140086867061821</v>
      </c>
      <c r="G2997" s="200"/>
      <c r="H2997" s="201"/>
      <c r="I2997" s="196"/>
      <c r="J2997" s="202">
        <v>0</v>
      </c>
      <c r="K2997" s="202"/>
      <c r="L2997" s="203">
        <v>1.0529999999999999</v>
      </c>
      <c r="M2997" s="204">
        <v>84</v>
      </c>
      <c r="N2997" s="199">
        <f>(('Parâmetro - Portes e Uco'!$P$5*'TABELA HONORÁRIOS MÉDICOS2026'!M2997)/100)*'TABELA HONORÁRIOS MÉDICOS2026'!L2997</f>
        <v>16.054829480153209</v>
      </c>
      <c r="O2997" s="201">
        <v>0</v>
      </c>
      <c r="P2997" s="201"/>
      <c r="Q2997" s="205">
        <f t="shared" si="205"/>
        <v>16.726230348823826</v>
      </c>
    </row>
    <row r="2998" spans="1:17" x14ac:dyDescent="0.25">
      <c r="A2998" s="207" t="s">
        <v>4754</v>
      </c>
      <c r="B2998" s="196">
        <v>40301516</v>
      </c>
      <c r="C2998" s="197" t="s">
        <v>2408</v>
      </c>
      <c r="D2998" s="196" t="s">
        <v>3676</v>
      </c>
      <c r="E2998" s="198" t="s">
        <v>3713</v>
      </c>
      <c r="F2998" s="199">
        <f>VLOOKUP(D2998,'Parâmetro - Portes e Uco'!$A$13:$E$54,4,0)*E2998</f>
        <v>0.67140086867061821</v>
      </c>
      <c r="G2998" s="200"/>
      <c r="H2998" s="201"/>
      <c r="I2998" s="196"/>
      <c r="J2998" s="202">
        <v>0</v>
      </c>
      <c r="K2998" s="202"/>
      <c r="L2998" s="203">
        <v>1.0529999999999999</v>
      </c>
      <c r="M2998" s="204">
        <v>84</v>
      </c>
      <c r="N2998" s="199">
        <f>(('Parâmetro - Portes e Uco'!$P$5*'TABELA HONORÁRIOS MÉDICOS2026'!M2998)/100)*'TABELA HONORÁRIOS MÉDICOS2026'!L2998</f>
        <v>16.054829480153209</v>
      </c>
      <c r="O2998" s="201">
        <v>0</v>
      </c>
      <c r="P2998" s="201"/>
      <c r="Q2998" s="205">
        <f t="shared" si="205"/>
        <v>16.726230348823826</v>
      </c>
    </row>
    <row r="2999" spans="1:17" x14ac:dyDescent="0.25">
      <c r="A2999" s="207" t="s">
        <v>4754</v>
      </c>
      <c r="B2999" s="196">
        <v>40301524</v>
      </c>
      <c r="C2999" s="197" t="s">
        <v>2409</v>
      </c>
      <c r="D2999" s="196" t="s">
        <v>3676</v>
      </c>
      <c r="E2999" s="198" t="s">
        <v>3713</v>
      </c>
      <c r="F2999" s="199">
        <f>VLOOKUP(D2999,'Parâmetro - Portes e Uco'!$A$13:$E$54,4,0)*E2999</f>
        <v>0.67140086867061821</v>
      </c>
      <c r="G2999" s="200"/>
      <c r="H2999" s="201"/>
      <c r="I2999" s="196"/>
      <c r="J2999" s="202">
        <v>0</v>
      </c>
      <c r="K2999" s="202"/>
      <c r="L2999" s="203">
        <v>1.0529999999999999</v>
      </c>
      <c r="M2999" s="204">
        <v>84</v>
      </c>
      <c r="N2999" s="199">
        <f>(('Parâmetro - Portes e Uco'!$P$5*'TABELA HONORÁRIOS MÉDICOS2026'!M2999)/100)*'TABELA HONORÁRIOS MÉDICOS2026'!L2999</f>
        <v>16.054829480153209</v>
      </c>
      <c r="O2999" s="201">
        <v>0</v>
      </c>
      <c r="P2999" s="201"/>
      <c r="Q2999" s="205">
        <f t="shared" si="205"/>
        <v>16.726230348823826</v>
      </c>
    </row>
    <row r="3000" spans="1:17" x14ac:dyDescent="0.25">
      <c r="A3000" s="207" t="s">
        <v>4754</v>
      </c>
      <c r="B3000" s="196">
        <v>40301540</v>
      </c>
      <c r="C3000" s="197" t="s">
        <v>2410</v>
      </c>
      <c r="D3000" s="196" t="s">
        <v>3676</v>
      </c>
      <c r="E3000" s="198" t="s">
        <v>3709</v>
      </c>
      <c r="F3000" s="199">
        <f>VLOOKUP(D3000,'Parâmetro - Portes e Uco'!$A$13:$E$54,4,0)*E3000</f>
        <v>1.6785021716765458</v>
      </c>
      <c r="G3000" s="200"/>
      <c r="H3000" s="201"/>
      <c r="I3000" s="196"/>
      <c r="J3000" s="202">
        <v>0</v>
      </c>
      <c r="K3000" s="202"/>
      <c r="L3000" s="203">
        <v>3.2669999999999999</v>
      </c>
      <c r="M3000" s="204">
        <v>84</v>
      </c>
      <c r="N3000" s="199">
        <f>(('Parâmetro - Portes e Uco'!$P$5*'TABELA HONORÁRIOS MÉDICOS2026'!M3000)/100)*'TABELA HONORÁRIOS MÉDICOS2026'!L3000</f>
        <v>49.811137617911243</v>
      </c>
      <c r="O3000" s="201">
        <v>0</v>
      </c>
      <c r="P3000" s="201"/>
      <c r="Q3000" s="205">
        <f t="shared" si="205"/>
        <v>51.489639789587791</v>
      </c>
    </row>
    <row r="3001" spans="1:17" x14ac:dyDescent="0.25">
      <c r="A3001" s="207" t="s">
        <v>4754</v>
      </c>
      <c r="B3001" s="196">
        <v>40301559</v>
      </c>
      <c r="C3001" s="197" t="s">
        <v>2411</v>
      </c>
      <c r="D3001" s="196" t="s">
        <v>3676</v>
      </c>
      <c r="E3001" s="198" t="s">
        <v>3710</v>
      </c>
      <c r="F3001" s="199">
        <f>VLOOKUP(D3001,'Parâmetro - Portes e Uco'!$A$13:$E$54,4,0)*E3001</f>
        <v>0.16785021716765455</v>
      </c>
      <c r="G3001" s="200"/>
      <c r="H3001" s="201"/>
      <c r="I3001" s="196"/>
      <c r="J3001" s="202">
        <v>0</v>
      </c>
      <c r="K3001" s="202"/>
      <c r="L3001" s="203">
        <v>0.38700000000000001</v>
      </c>
      <c r="M3001" s="204">
        <v>84</v>
      </c>
      <c r="N3001" s="199">
        <f>(('Parâmetro - Portes e Uco'!$P$5*'TABELA HONORÁRIOS MÉDICOS2026'!M3001)/100)*'TABELA HONORÁRIOS MÉDICOS2026'!L3001</f>
        <v>5.9004928858682737</v>
      </c>
      <c r="O3001" s="201">
        <v>0</v>
      </c>
      <c r="P3001" s="201"/>
      <c r="Q3001" s="205">
        <f t="shared" si="205"/>
        <v>6.0683431030359278</v>
      </c>
    </row>
    <row r="3002" spans="1:17" x14ac:dyDescent="0.25">
      <c r="A3002" s="207" t="s">
        <v>4754</v>
      </c>
      <c r="B3002" s="196">
        <v>40301567</v>
      </c>
      <c r="C3002" s="197" t="s">
        <v>2412</v>
      </c>
      <c r="D3002" s="196" t="s">
        <v>3676</v>
      </c>
      <c r="E3002" s="198" t="s">
        <v>3709</v>
      </c>
      <c r="F3002" s="199">
        <f>VLOOKUP(D3002,'Parâmetro - Portes e Uco'!$A$13:$E$54,4,0)*E3002</f>
        <v>1.6785021716765458</v>
      </c>
      <c r="G3002" s="200"/>
      <c r="H3002" s="201"/>
      <c r="I3002" s="196"/>
      <c r="J3002" s="202">
        <v>0</v>
      </c>
      <c r="K3002" s="202"/>
      <c r="L3002" s="203">
        <v>3.2669999999999999</v>
      </c>
      <c r="M3002" s="204">
        <v>84</v>
      </c>
      <c r="N3002" s="199">
        <f>(('Parâmetro - Portes e Uco'!$P$5*'TABELA HONORÁRIOS MÉDICOS2026'!M3002)/100)*'TABELA HONORÁRIOS MÉDICOS2026'!L3002</f>
        <v>49.811137617911243</v>
      </c>
      <c r="O3002" s="201">
        <v>0</v>
      </c>
      <c r="P3002" s="201"/>
      <c r="Q3002" s="205">
        <f t="shared" si="205"/>
        <v>51.489639789587791</v>
      </c>
    </row>
    <row r="3003" spans="1:17" ht="30" x14ac:dyDescent="0.25">
      <c r="A3003" s="207" t="s">
        <v>4754</v>
      </c>
      <c r="B3003" s="196">
        <v>40301583</v>
      </c>
      <c r="C3003" s="197" t="s">
        <v>2413</v>
      </c>
      <c r="D3003" s="196" t="s">
        <v>3676</v>
      </c>
      <c r="E3003" s="198" t="s">
        <v>3710</v>
      </c>
      <c r="F3003" s="199">
        <f>VLOOKUP(D3003,'Parâmetro - Portes e Uco'!$A$13:$E$54,4,0)*E3003</f>
        <v>0.16785021716765455</v>
      </c>
      <c r="G3003" s="200"/>
      <c r="H3003" s="201"/>
      <c r="I3003" s="196"/>
      <c r="J3003" s="202">
        <v>0</v>
      </c>
      <c r="K3003" s="202"/>
      <c r="L3003" s="203">
        <v>0.54</v>
      </c>
      <c r="M3003" s="204">
        <v>84</v>
      </c>
      <c r="N3003" s="199">
        <f>(('Parâmetro - Portes e Uco'!$P$5*'TABELA HONORÁRIOS MÉDICOS2026'!M3003)/100)*'TABELA HONORÁRIOS MÉDICOS2026'!L3003</f>
        <v>8.2332458872580574</v>
      </c>
      <c r="O3003" s="201">
        <v>0</v>
      </c>
      <c r="P3003" s="201"/>
      <c r="Q3003" s="205">
        <f t="shared" si="205"/>
        <v>8.4010961044257115</v>
      </c>
    </row>
    <row r="3004" spans="1:17" ht="30" x14ac:dyDescent="0.25">
      <c r="A3004" s="207" t="s">
        <v>4754</v>
      </c>
      <c r="B3004" s="196">
        <v>40301591</v>
      </c>
      <c r="C3004" s="197" t="s">
        <v>2414</v>
      </c>
      <c r="D3004" s="196" t="s">
        <v>3676</v>
      </c>
      <c r="E3004" s="198" t="s">
        <v>3710</v>
      </c>
      <c r="F3004" s="199">
        <f>VLOOKUP(D3004,'Parâmetro - Portes e Uco'!$A$13:$E$54,4,0)*E3004</f>
        <v>0.16785021716765455</v>
      </c>
      <c r="G3004" s="200"/>
      <c r="H3004" s="201"/>
      <c r="I3004" s="196"/>
      <c r="J3004" s="202">
        <v>0</v>
      </c>
      <c r="K3004" s="202"/>
      <c r="L3004" s="203">
        <v>0.72</v>
      </c>
      <c r="M3004" s="204">
        <v>84</v>
      </c>
      <c r="N3004" s="199">
        <f>(('Parâmetro - Portes e Uco'!$P$5*'TABELA HONORÁRIOS MÉDICOS2026'!M3004)/100)*'TABELA HONORÁRIOS MÉDICOS2026'!L3004</f>
        <v>10.977661183010742</v>
      </c>
      <c r="O3004" s="201">
        <v>0</v>
      </c>
      <c r="P3004" s="201"/>
      <c r="Q3004" s="205">
        <f t="shared" si="205"/>
        <v>11.145511400178396</v>
      </c>
    </row>
    <row r="3005" spans="1:17" ht="30" x14ac:dyDescent="0.25">
      <c r="A3005" s="207" t="s">
        <v>4754</v>
      </c>
      <c r="B3005" s="196">
        <v>40301605</v>
      </c>
      <c r="C3005" s="197" t="s">
        <v>2416</v>
      </c>
      <c r="D3005" s="196" t="s">
        <v>3676</v>
      </c>
      <c r="E3005" s="198" t="s">
        <v>3710</v>
      </c>
      <c r="F3005" s="199">
        <f>VLOOKUP(D3005,'Parâmetro - Portes e Uco'!$A$13:$E$54,4,0)*E3005</f>
        <v>0.16785021716765455</v>
      </c>
      <c r="G3005" s="200"/>
      <c r="H3005" s="201"/>
      <c r="I3005" s="196"/>
      <c r="J3005" s="202">
        <v>0</v>
      </c>
      <c r="K3005" s="202"/>
      <c r="L3005" s="203">
        <v>0.38700000000000001</v>
      </c>
      <c r="M3005" s="204">
        <v>84</v>
      </c>
      <c r="N3005" s="199">
        <f>(('Parâmetro - Portes e Uco'!$P$5*'TABELA HONORÁRIOS MÉDICOS2026'!M3005)/100)*'TABELA HONORÁRIOS MÉDICOS2026'!L3005</f>
        <v>5.9004928858682737</v>
      </c>
      <c r="O3005" s="201">
        <v>0</v>
      </c>
      <c r="P3005" s="201"/>
      <c r="Q3005" s="205">
        <f t="shared" si="205"/>
        <v>6.0683431030359278</v>
      </c>
    </row>
    <row r="3006" spans="1:17" x14ac:dyDescent="0.25">
      <c r="A3006" s="207" t="s">
        <v>4754</v>
      </c>
      <c r="B3006" s="196">
        <v>40301621</v>
      </c>
      <c r="C3006" s="197" t="s">
        <v>2417</v>
      </c>
      <c r="D3006" s="196" t="s">
        <v>3676</v>
      </c>
      <c r="E3006" s="198" t="s">
        <v>3710</v>
      </c>
      <c r="F3006" s="199">
        <f>VLOOKUP(D3006,'Parâmetro - Portes e Uco'!$A$13:$E$54,4,0)*E3006</f>
        <v>0.16785021716765455</v>
      </c>
      <c r="G3006" s="200"/>
      <c r="H3006" s="201"/>
      <c r="I3006" s="196"/>
      <c r="J3006" s="202">
        <v>0</v>
      </c>
      <c r="K3006" s="202"/>
      <c r="L3006" s="203">
        <v>0.72</v>
      </c>
      <c r="M3006" s="204">
        <v>84</v>
      </c>
      <c r="N3006" s="199">
        <f>(('Parâmetro - Portes e Uco'!$P$5*'TABELA HONORÁRIOS MÉDICOS2026'!M3006)/100)*'TABELA HONORÁRIOS MÉDICOS2026'!L3006</f>
        <v>10.977661183010742</v>
      </c>
      <c r="O3006" s="201">
        <v>0</v>
      </c>
      <c r="P3006" s="201"/>
      <c r="Q3006" s="205">
        <f t="shared" si="205"/>
        <v>11.145511400178396</v>
      </c>
    </row>
    <row r="3007" spans="1:17" x14ac:dyDescent="0.25">
      <c r="A3007" s="207" t="s">
        <v>4754</v>
      </c>
      <c r="B3007" s="196">
        <v>40301630</v>
      </c>
      <c r="C3007" s="197" t="s">
        <v>2418</v>
      </c>
      <c r="D3007" s="196" t="s">
        <v>3676</v>
      </c>
      <c r="E3007" s="198" t="s">
        <v>3710</v>
      </c>
      <c r="F3007" s="199">
        <f>VLOOKUP(D3007,'Parâmetro - Portes e Uco'!$A$13:$E$54,4,0)*E3007</f>
        <v>0.16785021716765455</v>
      </c>
      <c r="G3007" s="200"/>
      <c r="H3007" s="201"/>
      <c r="I3007" s="196"/>
      <c r="J3007" s="202">
        <v>0</v>
      </c>
      <c r="K3007" s="202"/>
      <c r="L3007" s="203">
        <v>0.38700000000000001</v>
      </c>
      <c r="M3007" s="204">
        <v>84</v>
      </c>
      <c r="N3007" s="199">
        <f>(('Parâmetro - Portes e Uco'!$P$5*'TABELA HONORÁRIOS MÉDICOS2026'!M3007)/100)*'TABELA HONORÁRIOS MÉDICOS2026'!L3007</f>
        <v>5.9004928858682737</v>
      </c>
      <c r="O3007" s="201">
        <v>0</v>
      </c>
      <c r="P3007" s="201"/>
      <c r="Q3007" s="205">
        <f t="shared" si="205"/>
        <v>6.0683431030359278</v>
      </c>
    </row>
    <row r="3008" spans="1:17" ht="30" x14ac:dyDescent="0.25">
      <c r="A3008" s="207" t="s">
        <v>4754</v>
      </c>
      <c r="B3008" s="196">
        <v>40301648</v>
      </c>
      <c r="C3008" s="197" t="s">
        <v>2421</v>
      </c>
      <c r="D3008" s="196" t="s">
        <v>3676</v>
      </c>
      <c r="E3008" s="198" t="s">
        <v>3713</v>
      </c>
      <c r="F3008" s="199">
        <f>VLOOKUP(D3008,'Parâmetro - Portes e Uco'!$A$13:$E$54,4,0)*E3008</f>
        <v>0.67140086867061821</v>
      </c>
      <c r="G3008" s="200"/>
      <c r="H3008" s="201"/>
      <c r="I3008" s="196"/>
      <c r="J3008" s="202">
        <v>0</v>
      </c>
      <c r="K3008" s="202"/>
      <c r="L3008" s="203">
        <v>1.0529999999999999</v>
      </c>
      <c r="M3008" s="204">
        <v>84</v>
      </c>
      <c r="N3008" s="199">
        <f>(('Parâmetro - Portes e Uco'!$P$5*'TABELA HONORÁRIOS MÉDICOS2026'!M3008)/100)*'TABELA HONORÁRIOS MÉDICOS2026'!L3008</f>
        <v>16.054829480153209</v>
      </c>
      <c r="O3008" s="201">
        <v>0</v>
      </c>
      <c r="P3008" s="201"/>
      <c r="Q3008" s="205">
        <f t="shared" si="205"/>
        <v>16.726230348823826</v>
      </c>
    </row>
    <row r="3009" spans="1:17" ht="45" x14ac:dyDescent="0.25">
      <c r="A3009" s="207" t="s">
        <v>4754</v>
      </c>
      <c r="B3009" s="196">
        <v>40301656</v>
      </c>
      <c r="C3009" s="197" t="s">
        <v>2420</v>
      </c>
      <c r="D3009" s="196" t="s">
        <v>3676</v>
      </c>
      <c r="E3009" s="198" t="s">
        <v>3709</v>
      </c>
      <c r="F3009" s="199">
        <f>VLOOKUP(D3009,'Parâmetro - Portes e Uco'!$A$13:$E$54,4,0)*E3009</f>
        <v>1.6785021716765458</v>
      </c>
      <c r="G3009" s="200"/>
      <c r="H3009" s="201"/>
      <c r="I3009" s="196"/>
      <c r="J3009" s="202">
        <v>0</v>
      </c>
      <c r="K3009" s="202"/>
      <c r="L3009" s="203">
        <v>3.2669999999999999</v>
      </c>
      <c r="M3009" s="204">
        <v>84</v>
      </c>
      <c r="N3009" s="199">
        <f>(('Parâmetro - Portes e Uco'!$P$5*'TABELA HONORÁRIOS MÉDICOS2026'!M3009)/100)*'TABELA HONORÁRIOS MÉDICOS2026'!L3009</f>
        <v>49.811137617911243</v>
      </c>
      <c r="O3009" s="201">
        <v>0</v>
      </c>
      <c r="P3009" s="201"/>
      <c r="Q3009" s="205">
        <f t="shared" si="205"/>
        <v>51.489639789587791</v>
      </c>
    </row>
    <row r="3010" spans="1:17" ht="45" x14ac:dyDescent="0.25">
      <c r="A3010" s="207" t="s">
        <v>4754</v>
      </c>
      <c r="B3010" s="196">
        <v>40301664</v>
      </c>
      <c r="C3010" s="197" t="s">
        <v>2419</v>
      </c>
      <c r="D3010" s="196" t="s">
        <v>3676</v>
      </c>
      <c r="E3010" s="198" t="s">
        <v>3709</v>
      </c>
      <c r="F3010" s="199">
        <f>VLOOKUP(D3010,'Parâmetro - Portes e Uco'!$A$13:$E$54,4,0)*E3010</f>
        <v>1.6785021716765458</v>
      </c>
      <c r="G3010" s="200"/>
      <c r="H3010" s="201"/>
      <c r="I3010" s="196"/>
      <c r="J3010" s="202">
        <v>0</v>
      </c>
      <c r="K3010" s="202"/>
      <c r="L3010" s="203">
        <v>2.097</v>
      </c>
      <c r="M3010" s="204">
        <v>84</v>
      </c>
      <c r="N3010" s="199">
        <f>(('Parâmetro - Portes e Uco'!$P$5*'TABELA HONORÁRIOS MÉDICOS2026'!M3010)/100)*'TABELA HONORÁRIOS MÉDICOS2026'!L3010</f>
        <v>31.972438195518784</v>
      </c>
      <c r="O3010" s="201">
        <v>0</v>
      </c>
      <c r="P3010" s="201"/>
      <c r="Q3010" s="205">
        <f t="shared" si="205"/>
        <v>33.650940367195332</v>
      </c>
    </row>
    <row r="3011" spans="1:17" ht="45" x14ac:dyDescent="0.25">
      <c r="A3011" s="207" t="s">
        <v>4754</v>
      </c>
      <c r="B3011" s="196">
        <v>40301672</v>
      </c>
      <c r="C3011" s="197" t="s">
        <v>2422</v>
      </c>
      <c r="D3011" s="196" t="s">
        <v>3676</v>
      </c>
      <c r="E3011" s="198" t="s">
        <v>3709</v>
      </c>
      <c r="F3011" s="199">
        <f>VLOOKUP(D3011,'Parâmetro - Portes e Uco'!$A$13:$E$54,4,0)*E3011</f>
        <v>1.6785021716765458</v>
      </c>
      <c r="G3011" s="200"/>
      <c r="H3011" s="201"/>
      <c r="I3011" s="196"/>
      <c r="J3011" s="202">
        <v>0</v>
      </c>
      <c r="K3011" s="202"/>
      <c r="L3011" s="203">
        <v>3.2669999999999999</v>
      </c>
      <c r="M3011" s="204">
        <v>84</v>
      </c>
      <c r="N3011" s="199">
        <f>(('Parâmetro - Portes e Uco'!$P$5*'TABELA HONORÁRIOS MÉDICOS2026'!M3011)/100)*'TABELA HONORÁRIOS MÉDICOS2026'!L3011</f>
        <v>49.811137617911243</v>
      </c>
      <c r="O3011" s="201">
        <v>0</v>
      </c>
      <c r="P3011" s="201"/>
      <c r="Q3011" s="205">
        <f t="shared" si="205"/>
        <v>51.489639789587791</v>
      </c>
    </row>
    <row r="3012" spans="1:17" ht="45" x14ac:dyDescent="0.25">
      <c r="A3012" s="207" t="s">
        <v>4754</v>
      </c>
      <c r="B3012" s="196">
        <v>40301680</v>
      </c>
      <c r="C3012" s="197" t="s">
        <v>2423</v>
      </c>
      <c r="D3012" s="196" t="s">
        <v>3676</v>
      </c>
      <c r="E3012" s="198" t="s">
        <v>3709</v>
      </c>
      <c r="F3012" s="199">
        <f>VLOOKUP(D3012,'Parâmetro - Portes e Uco'!$A$13:$E$54,4,0)*E3012</f>
        <v>1.6785021716765458</v>
      </c>
      <c r="G3012" s="200"/>
      <c r="H3012" s="201"/>
      <c r="I3012" s="196"/>
      <c r="J3012" s="202">
        <v>0</v>
      </c>
      <c r="K3012" s="202"/>
      <c r="L3012" s="203">
        <v>1.764</v>
      </c>
      <c r="M3012" s="204">
        <v>84</v>
      </c>
      <c r="N3012" s="199">
        <f>(('Parâmetro - Portes e Uco'!$P$5*'TABELA HONORÁRIOS MÉDICOS2026'!M3012)/100)*'TABELA HONORÁRIOS MÉDICOS2026'!L3012</f>
        <v>26.895269898376316</v>
      </c>
      <c r="O3012" s="201">
        <v>0</v>
      </c>
      <c r="P3012" s="201"/>
      <c r="Q3012" s="205">
        <f t="shared" si="205"/>
        <v>28.573772070052861</v>
      </c>
    </row>
    <row r="3013" spans="1:17" ht="30" x14ac:dyDescent="0.25">
      <c r="A3013" s="207" t="s">
        <v>4754</v>
      </c>
      <c r="B3013" s="196">
        <v>40301699</v>
      </c>
      <c r="C3013" s="197" t="s">
        <v>2424</v>
      </c>
      <c r="D3013" s="196" t="s">
        <v>3676</v>
      </c>
      <c r="E3013" s="198" t="s">
        <v>3710</v>
      </c>
      <c r="F3013" s="199">
        <f>VLOOKUP(D3013,'Parâmetro - Portes e Uco'!$A$13:$E$54,4,0)*E3013</f>
        <v>0.16785021716765455</v>
      </c>
      <c r="G3013" s="200"/>
      <c r="H3013" s="201"/>
      <c r="I3013" s="196"/>
      <c r="J3013" s="202">
        <v>0</v>
      </c>
      <c r="K3013" s="202"/>
      <c r="L3013" s="203">
        <v>0.72</v>
      </c>
      <c r="M3013" s="204">
        <v>84</v>
      </c>
      <c r="N3013" s="199">
        <f>(('Parâmetro - Portes e Uco'!$P$5*'TABELA HONORÁRIOS MÉDICOS2026'!M3013)/100)*'TABELA HONORÁRIOS MÉDICOS2026'!L3013</f>
        <v>10.977661183010742</v>
      </c>
      <c r="O3013" s="201">
        <v>0</v>
      </c>
      <c r="P3013" s="201"/>
      <c r="Q3013" s="205">
        <f t="shared" si="205"/>
        <v>11.145511400178396</v>
      </c>
    </row>
    <row r="3014" spans="1:17" ht="30" x14ac:dyDescent="0.25">
      <c r="A3014" s="207" t="s">
        <v>4754</v>
      </c>
      <c r="B3014" s="196">
        <v>40301702</v>
      </c>
      <c r="C3014" s="197" t="s">
        <v>2425</v>
      </c>
      <c r="D3014" s="196" t="s">
        <v>3676</v>
      </c>
      <c r="E3014" s="198" t="s">
        <v>3710</v>
      </c>
      <c r="F3014" s="199">
        <f>VLOOKUP(D3014,'Parâmetro - Portes e Uco'!$A$13:$E$54,4,0)*E3014</f>
        <v>0.16785021716765455</v>
      </c>
      <c r="G3014" s="200"/>
      <c r="H3014" s="201"/>
      <c r="I3014" s="196"/>
      <c r="J3014" s="202">
        <v>0</v>
      </c>
      <c r="K3014" s="202"/>
      <c r="L3014" s="203">
        <v>0.72</v>
      </c>
      <c r="M3014" s="204">
        <v>84</v>
      </c>
      <c r="N3014" s="199">
        <f>(('Parâmetro - Portes e Uco'!$P$5*'TABELA HONORÁRIOS MÉDICOS2026'!M3014)/100)*'TABELA HONORÁRIOS MÉDICOS2026'!L3014</f>
        <v>10.977661183010742</v>
      </c>
      <c r="O3014" s="201">
        <v>0</v>
      </c>
      <c r="P3014" s="201"/>
      <c r="Q3014" s="205">
        <f t="shared" si="205"/>
        <v>11.145511400178396</v>
      </c>
    </row>
    <row r="3015" spans="1:17" ht="30" x14ac:dyDescent="0.25">
      <c r="A3015" s="207" t="s">
        <v>4754</v>
      </c>
      <c r="B3015" s="196">
        <v>40301729</v>
      </c>
      <c r="C3015" s="197" t="s">
        <v>2427</v>
      </c>
      <c r="D3015" s="196" t="s">
        <v>3676</v>
      </c>
      <c r="E3015" s="198" t="s">
        <v>3710</v>
      </c>
      <c r="F3015" s="199">
        <f>VLOOKUP(D3015,'Parâmetro - Portes e Uco'!$A$13:$E$54,4,0)*E3015</f>
        <v>0.16785021716765455</v>
      </c>
      <c r="G3015" s="200"/>
      <c r="H3015" s="201"/>
      <c r="I3015" s="196"/>
      <c r="J3015" s="202">
        <v>0</v>
      </c>
      <c r="K3015" s="202"/>
      <c r="L3015" s="203">
        <v>0.72</v>
      </c>
      <c r="M3015" s="204">
        <v>84</v>
      </c>
      <c r="N3015" s="199">
        <f>(('Parâmetro - Portes e Uco'!$P$5*'TABELA HONORÁRIOS MÉDICOS2026'!M3015)/100)*'TABELA HONORÁRIOS MÉDICOS2026'!L3015</f>
        <v>10.977661183010742</v>
      </c>
      <c r="O3015" s="201">
        <v>0</v>
      </c>
      <c r="P3015" s="201"/>
      <c r="Q3015" s="205">
        <f t="shared" si="205"/>
        <v>11.145511400178396</v>
      </c>
    </row>
    <row r="3016" spans="1:17" ht="45" x14ac:dyDescent="0.25">
      <c r="A3016" s="207" t="s">
        <v>4754</v>
      </c>
      <c r="B3016" s="196">
        <v>40301737</v>
      </c>
      <c r="C3016" s="197" t="s">
        <v>2426</v>
      </c>
      <c r="D3016" s="196" t="s">
        <v>3676</v>
      </c>
      <c r="E3016" s="198" t="s">
        <v>3709</v>
      </c>
      <c r="F3016" s="199">
        <f>VLOOKUP(D3016,'Parâmetro - Portes e Uco'!$A$13:$E$54,4,0)*E3016</f>
        <v>1.6785021716765458</v>
      </c>
      <c r="G3016" s="200"/>
      <c r="H3016" s="201"/>
      <c r="I3016" s="196"/>
      <c r="J3016" s="202">
        <v>0</v>
      </c>
      <c r="K3016" s="202"/>
      <c r="L3016" s="203">
        <v>3.2669999999999999</v>
      </c>
      <c r="M3016" s="204">
        <v>84</v>
      </c>
      <c r="N3016" s="199">
        <f>(('Parâmetro - Portes e Uco'!$P$5*'TABELA HONORÁRIOS MÉDICOS2026'!M3016)/100)*'TABELA HONORÁRIOS MÉDICOS2026'!L3016</f>
        <v>49.811137617911243</v>
      </c>
      <c r="O3016" s="201">
        <v>0</v>
      </c>
      <c r="P3016" s="201"/>
      <c r="Q3016" s="205">
        <f t="shared" si="205"/>
        <v>51.489639789587791</v>
      </c>
    </row>
    <row r="3017" spans="1:17" ht="45" x14ac:dyDescent="0.25">
      <c r="A3017" s="207" t="s">
        <v>4754</v>
      </c>
      <c r="B3017" s="196">
        <v>40301745</v>
      </c>
      <c r="C3017" s="197" t="s">
        <v>2396</v>
      </c>
      <c r="D3017" s="196" t="s">
        <v>3676</v>
      </c>
      <c r="E3017" s="198" t="s">
        <v>3709</v>
      </c>
      <c r="F3017" s="199">
        <f>VLOOKUP(D3017,'Parâmetro - Portes e Uco'!$A$13:$E$54,4,0)*E3017</f>
        <v>1.6785021716765458</v>
      </c>
      <c r="G3017" s="200"/>
      <c r="H3017" s="201"/>
      <c r="I3017" s="196"/>
      <c r="J3017" s="202">
        <v>0</v>
      </c>
      <c r="K3017" s="202"/>
      <c r="L3017" s="203">
        <v>3.2669999999999999</v>
      </c>
      <c r="M3017" s="204">
        <v>84</v>
      </c>
      <c r="N3017" s="199">
        <f>(('Parâmetro - Portes e Uco'!$P$5*'TABELA HONORÁRIOS MÉDICOS2026'!M3017)/100)*'TABELA HONORÁRIOS MÉDICOS2026'!L3017</f>
        <v>49.811137617911243</v>
      </c>
      <c r="O3017" s="201">
        <v>0</v>
      </c>
      <c r="P3017" s="201"/>
      <c r="Q3017" s="205">
        <f t="shared" si="205"/>
        <v>51.489639789587791</v>
      </c>
    </row>
    <row r="3018" spans="1:17" ht="30" x14ac:dyDescent="0.25">
      <c r="A3018" s="207" t="s">
        <v>4754</v>
      </c>
      <c r="B3018" s="196">
        <v>40301753</v>
      </c>
      <c r="C3018" s="197" t="s">
        <v>2428</v>
      </c>
      <c r="D3018" s="196" t="s">
        <v>3676</v>
      </c>
      <c r="E3018" s="198" t="s">
        <v>3709</v>
      </c>
      <c r="F3018" s="199">
        <f>VLOOKUP(D3018,'Parâmetro - Portes e Uco'!$A$13:$E$54,4,0)*E3018</f>
        <v>1.6785021716765458</v>
      </c>
      <c r="G3018" s="200"/>
      <c r="H3018" s="201"/>
      <c r="I3018" s="196"/>
      <c r="J3018" s="202">
        <v>0</v>
      </c>
      <c r="K3018" s="202"/>
      <c r="L3018" s="203">
        <v>3.2669999999999999</v>
      </c>
      <c r="M3018" s="204">
        <v>84</v>
      </c>
      <c r="N3018" s="199">
        <f>(('Parâmetro - Portes e Uco'!$P$5*'TABELA HONORÁRIOS MÉDICOS2026'!M3018)/100)*'TABELA HONORÁRIOS MÉDICOS2026'!L3018</f>
        <v>49.811137617911243</v>
      </c>
      <c r="O3018" s="201">
        <v>0</v>
      </c>
      <c r="P3018" s="201"/>
      <c r="Q3018" s="205">
        <f t="shared" si="205"/>
        <v>51.489639789587791</v>
      </c>
    </row>
    <row r="3019" spans="1:17" x14ac:dyDescent="0.25">
      <c r="A3019" s="207" t="s">
        <v>4754</v>
      </c>
      <c r="B3019" s="196">
        <v>40301761</v>
      </c>
      <c r="C3019" s="197" t="s">
        <v>2429</v>
      </c>
      <c r="D3019" s="196" t="s">
        <v>3676</v>
      </c>
      <c r="E3019" s="198" t="s">
        <v>3709</v>
      </c>
      <c r="F3019" s="199">
        <f>VLOOKUP(D3019,'Parâmetro - Portes e Uco'!$A$13:$E$54,4,0)*E3019</f>
        <v>1.6785021716765458</v>
      </c>
      <c r="G3019" s="200"/>
      <c r="H3019" s="201"/>
      <c r="I3019" s="196"/>
      <c r="J3019" s="202">
        <v>0</v>
      </c>
      <c r="K3019" s="202"/>
      <c r="L3019" s="203">
        <v>1.764</v>
      </c>
      <c r="M3019" s="204">
        <v>84</v>
      </c>
      <c r="N3019" s="199">
        <f>(('Parâmetro - Portes e Uco'!$P$5*'TABELA HONORÁRIOS MÉDICOS2026'!M3019)/100)*'TABELA HONORÁRIOS MÉDICOS2026'!L3019</f>
        <v>26.895269898376316</v>
      </c>
      <c r="O3019" s="201">
        <v>0</v>
      </c>
      <c r="P3019" s="201"/>
      <c r="Q3019" s="205">
        <f t="shared" ref="Q3019:Q3050" si="206">F3019+H3019+K3019+N3019+P3019</f>
        <v>28.573772070052861</v>
      </c>
    </row>
    <row r="3020" spans="1:17" ht="30" x14ac:dyDescent="0.25">
      <c r="A3020" s="207" t="s">
        <v>4754</v>
      </c>
      <c r="B3020" s="196">
        <v>40301770</v>
      </c>
      <c r="C3020" s="197" t="s">
        <v>2430</v>
      </c>
      <c r="D3020" s="196" t="s">
        <v>3676</v>
      </c>
      <c r="E3020" s="198" t="s">
        <v>3709</v>
      </c>
      <c r="F3020" s="199">
        <f>VLOOKUP(D3020,'Parâmetro - Portes e Uco'!$A$13:$E$54,4,0)*E3020</f>
        <v>1.6785021716765458</v>
      </c>
      <c r="G3020" s="200"/>
      <c r="H3020" s="201"/>
      <c r="I3020" s="196"/>
      <c r="J3020" s="202">
        <v>0</v>
      </c>
      <c r="K3020" s="202"/>
      <c r="L3020" s="203">
        <v>1.764</v>
      </c>
      <c r="M3020" s="204">
        <v>84</v>
      </c>
      <c r="N3020" s="199">
        <f>(('Parâmetro - Portes e Uco'!$P$5*'TABELA HONORÁRIOS MÉDICOS2026'!M3020)/100)*'TABELA HONORÁRIOS MÉDICOS2026'!L3020</f>
        <v>26.895269898376316</v>
      </c>
      <c r="O3020" s="201">
        <v>0</v>
      </c>
      <c r="P3020" s="201"/>
      <c r="Q3020" s="205">
        <f t="shared" si="206"/>
        <v>28.573772070052861</v>
      </c>
    </row>
    <row r="3021" spans="1:17" ht="30" x14ac:dyDescent="0.25">
      <c r="A3021" s="207" t="s">
        <v>4754</v>
      </c>
      <c r="B3021" s="196">
        <v>40301788</v>
      </c>
      <c r="C3021" s="197" t="s">
        <v>2431</v>
      </c>
      <c r="D3021" s="196" t="s">
        <v>3676</v>
      </c>
      <c r="E3021" s="198" t="s">
        <v>3709</v>
      </c>
      <c r="F3021" s="199">
        <f>VLOOKUP(D3021,'Parâmetro - Portes e Uco'!$A$13:$E$54,4,0)*E3021</f>
        <v>1.6785021716765458</v>
      </c>
      <c r="G3021" s="200"/>
      <c r="H3021" s="201"/>
      <c r="I3021" s="196"/>
      <c r="J3021" s="202">
        <v>0</v>
      </c>
      <c r="K3021" s="202"/>
      <c r="L3021" s="203">
        <v>1.764</v>
      </c>
      <c r="M3021" s="204">
        <v>84</v>
      </c>
      <c r="N3021" s="199">
        <f>(('Parâmetro - Portes e Uco'!$P$5*'TABELA HONORÁRIOS MÉDICOS2026'!M3021)/100)*'TABELA HONORÁRIOS MÉDICOS2026'!L3021</f>
        <v>26.895269898376316</v>
      </c>
      <c r="O3021" s="201">
        <v>0</v>
      </c>
      <c r="P3021" s="201"/>
      <c r="Q3021" s="205">
        <f t="shared" si="206"/>
        <v>28.573772070052861</v>
      </c>
    </row>
    <row r="3022" spans="1:17" x14ac:dyDescent="0.25">
      <c r="A3022" s="207" t="s">
        <v>4754</v>
      </c>
      <c r="B3022" s="196">
        <v>40301796</v>
      </c>
      <c r="C3022" s="197" t="s">
        <v>2433</v>
      </c>
      <c r="D3022" s="196" t="s">
        <v>3676</v>
      </c>
      <c r="E3022" s="198" t="s">
        <v>3712</v>
      </c>
      <c r="F3022" s="199">
        <f>VLOOKUP(D3022,'Parâmetro - Portes e Uco'!$A$13:$E$54,4,0)*E3022</f>
        <v>4.1962554291913641</v>
      </c>
      <c r="G3022" s="200"/>
      <c r="H3022" s="201"/>
      <c r="I3022" s="196"/>
      <c r="J3022" s="202">
        <v>0</v>
      </c>
      <c r="K3022" s="202"/>
      <c r="L3022" s="203">
        <v>4.7969999999999997</v>
      </c>
      <c r="M3022" s="204">
        <v>84</v>
      </c>
      <c r="N3022" s="199">
        <f>(('Parâmetro - Portes e Uco'!$P$5*'TABELA HONORÁRIOS MÉDICOS2026'!M3022)/100)*'TABELA HONORÁRIOS MÉDICOS2026'!L3022</f>
        <v>73.138667631809057</v>
      </c>
      <c r="O3022" s="201">
        <v>0</v>
      </c>
      <c r="P3022" s="201"/>
      <c r="Q3022" s="205">
        <f t="shared" si="206"/>
        <v>77.334923061000424</v>
      </c>
    </row>
    <row r="3023" spans="1:17" x14ac:dyDescent="0.25">
      <c r="A3023" s="207" t="s">
        <v>4754</v>
      </c>
      <c r="B3023" s="196">
        <v>40301800</v>
      </c>
      <c r="C3023" s="197" t="s">
        <v>2434</v>
      </c>
      <c r="D3023" s="196" t="s">
        <v>3676</v>
      </c>
      <c r="E3023" s="198" t="s">
        <v>3709</v>
      </c>
      <c r="F3023" s="199">
        <f>VLOOKUP(D3023,'Parâmetro - Portes e Uco'!$A$13:$E$54,4,0)*E3023</f>
        <v>1.6785021716765458</v>
      </c>
      <c r="G3023" s="200"/>
      <c r="H3023" s="201"/>
      <c r="I3023" s="196"/>
      <c r="J3023" s="202">
        <v>0</v>
      </c>
      <c r="K3023" s="202"/>
      <c r="L3023" s="203">
        <v>3.2669999999999999</v>
      </c>
      <c r="M3023" s="204">
        <v>84</v>
      </c>
      <c r="N3023" s="199">
        <f>(('Parâmetro - Portes e Uco'!$P$5*'TABELA HONORÁRIOS MÉDICOS2026'!M3023)/100)*'TABELA HONORÁRIOS MÉDICOS2026'!L3023</f>
        <v>49.811137617911243</v>
      </c>
      <c r="O3023" s="201">
        <v>0</v>
      </c>
      <c r="P3023" s="201"/>
      <c r="Q3023" s="205">
        <f t="shared" si="206"/>
        <v>51.489639789587791</v>
      </c>
    </row>
    <row r="3024" spans="1:17" ht="30" x14ac:dyDescent="0.25">
      <c r="A3024" s="207" t="s">
        <v>4754</v>
      </c>
      <c r="B3024" s="196">
        <v>40301818</v>
      </c>
      <c r="C3024" s="197" t="s">
        <v>2435</v>
      </c>
      <c r="D3024" s="196" t="s">
        <v>3676</v>
      </c>
      <c r="E3024" s="198" t="s">
        <v>3710</v>
      </c>
      <c r="F3024" s="199">
        <f>VLOOKUP(D3024,'Parâmetro - Portes e Uco'!$A$13:$E$54,4,0)*E3024</f>
        <v>0.16785021716765455</v>
      </c>
      <c r="G3024" s="200"/>
      <c r="H3024" s="201"/>
      <c r="I3024" s="196"/>
      <c r="J3024" s="202">
        <v>0</v>
      </c>
      <c r="K3024" s="202"/>
      <c r="L3024" s="203">
        <v>1.0529999999999999</v>
      </c>
      <c r="M3024" s="204">
        <v>84</v>
      </c>
      <c r="N3024" s="199">
        <f>(('Parâmetro - Portes e Uco'!$P$5*'TABELA HONORÁRIOS MÉDICOS2026'!M3024)/100)*'TABELA HONORÁRIOS MÉDICOS2026'!L3024</f>
        <v>16.054829480153209</v>
      </c>
      <c r="O3024" s="201">
        <v>0</v>
      </c>
      <c r="P3024" s="201"/>
      <c r="Q3024" s="205">
        <f t="shared" si="206"/>
        <v>16.222679697320864</v>
      </c>
    </row>
    <row r="3025" spans="1:17" x14ac:dyDescent="0.25">
      <c r="A3025" s="207" t="s">
        <v>4754</v>
      </c>
      <c r="B3025" s="196">
        <v>40301826</v>
      </c>
      <c r="C3025" s="197" t="s">
        <v>2436</v>
      </c>
      <c r="D3025" s="196" t="s">
        <v>3676</v>
      </c>
      <c r="E3025" s="198" t="s">
        <v>3709</v>
      </c>
      <c r="F3025" s="199">
        <f>VLOOKUP(D3025,'Parâmetro - Portes e Uco'!$A$13:$E$54,4,0)*E3025</f>
        <v>1.6785021716765458</v>
      </c>
      <c r="G3025" s="200"/>
      <c r="H3025" s="201"/>
      <c r="I3025" s="196"/>
      <c r="J3025" s="202">
        <v>0</v>
      </c>
      <c r="K3025" s="202"/>
      <c r="L3025" s="203">
        <v>3.2669999999999999</v>
      </c>
      <c r="M3025" s="204">
        <v>84</v>
      </c>
      <c r="N3025" s="199">
        <f>(('Parâmetro - Portes e Uco'!$P$5*'TABELA HONORÁRIOS MÉDICOS2026'!M3025)/100)*'TABELA HONORÁRIOS MÉDICOS2026'!L3025</f>
        <v>49.811137617911243</v>
      </c>
      <c r="O3025" s="201">
        <v>0</v>
      </c>
      <c r="P3025" s="201"/>
      <c r="Q3025" s="205">
        <f t="shared" si="206"/>
        <v>51.489639789587791</v>
      </c>
    </row>
    <row r="3026" spans="1:17" x14ac:dyDescent="0.25">
      <c r="A3026" s="207" t="s">
        <v>4754</v>
      </c>
      <c r="B3026" s="196">
        <v>40301834</v>
      </c>
      <c r="C3026" s="197" t="s">
        <v>2437</v>
      </c>
      <c r="D3026" s="196" t="s">
        <v>3676</v>
      </c>
      <c r="E3026" s="198" t="s">
        <v>3709</v>
      </c>
      <c r="F3026" s="199">
        <f>VLOOKUP(D3026,'Parâmetro - Portes e Uco'!$A$13:$E$54,4,0)*E3026</f>
        <v>1.6785021716765458</v>
      </c>
      <c r="G3026" s="200"/>
      <c r="H3026" s="201"/>
      <c r="I3026" s="196"/>
      <c r="J3026" s="202">
        <v>0</v>
      </c>
      <c r="K3026" s="202"/>
      <c r="L3026" s="203">
        <v>3.2669999999999999</v>
      </c>
      <c r="M3026" s="204">
        <v>84</v>
      </c>
      <c r="N3026" s="199">
        <f>(('Parâmetro - Portes e Uco'!$P$5*'TABELA HONORÁRIOS MÉDICOS2026'!M3026)/100)*'TABELA HONORÁRIOS MÉDICOS2026'!L3026</f>
        <v>49.811137617911243</v>
      </c>
      <c r="O3026" s="201">
        <v>0</v>
      </c>
      <c r="P3026" s="201"/>
      <c r="Q3026" s="205">
        <f t="shared" si="206"/>
        <v>51.489639789587791</v>
      </c>
    </row>
    <row r="3027" spans="1:17" x14ac:dyDescent="0.25">
      <c r="A3027" s="207" t="s">
        <v>4754</v>
      </c>
      <c r="B3027" s="196">
        <v>40301842</v>
      </c>
      <c r="C3027" s="197" t="s">
        <v>2438</v>
      </c>
      <c r="D3027" s="196" t="s">
        <v>3676</v>
      </c>
      <c r="E3027" s="198" t="s">
        <v>3710</v>
      </c>
      <c r="F3027" s="199">
        <f>VLOOKUP(D3027,'Parâmetro - Portes e Uco'!$A$13:$E$54,4,0)*E3027</f>
        <v>0.16785021716765455</v>
      </c>
      <c r="G3027" s="200"/>
      <c r="H3027" s="201"/>
      <c r="I3027" s="196"/>
      <c r="J3027" s="202">
        <v>0</v>
      </c>
      <c r="K3027" s="202"/>
      <c r="L3027" s="203">
        <v>0.54</v>
      </c>
      <c r="M3027" s="204">
        <v>84</v>
      </c>
      <c r="N3027" s="199">
        <f>(('Parâmetro - Portes e Uco'!$P$5*'TABELA HONORÁRIOS MÉDICOS2026'!M3027)/100)*'TABELA HONORÁRIOS MÉDICOS2026'!L3027</f>
        <v>8.2332458872580574</v>
      </c>
      <c r="O3027" s="201">
        <v>0</v>
      </c>
      <c r="P3027" s="201"/>
      <c r="Q3027" s="205">
        <f t="shared" si="206"/>
        <v>8.4010961044257115</v>
      </c>
    </row>
    <row r="3028" spans="1:17" x14ac:dyDescent="0.25">
      <c r="A3028" s="207" t="s">
        <v>4754</v>
      </c>
      <c r="B3028" s="196">
        <v>40301850</v>
      </c>
      <c r="C3028" s="197" t="s">
        <v>2439</v>
      </c>
      <c r="D3028" s="196" t="s">
        <v>3676</v>
      </c>
      <c r="E3028" s="198" t="s">
        <v>3709</v>
      </c>
      <c r="F3028" s="199">
        <f>VLOOKUP(D3028,'Parâmetro - Portes e Uco'!$A$13:$E$54,4,0)*E3028</f>
        <v>1.6785021716765458</v>
      </c>
      <c r="G3028" s="200"/>
      <c r="H3028" s="201"/>
      <c r="I3028" s="196"/>
      <c r="J3028" s="202">
        <v>0</v>
      </c>
      <c r="K3028" s="202"/>
      <c r="L3028" s="203">
        <v>2.097</v>
      </c>
      <c r="M3028" s="204">
        <v>84</v>
      </c>
      <c r="N3028" s="199">
        <f>(('Parâmetro - Portes e Uco'!$P$5*'TABELA HONORÁRIOS MÉDICOS2026'!M3028)/100)*'TABELA HONORÁRIOS MÉDICOS2026'!L3028</f>
        <v>31.972438195518784</v>
      </c>
      <c r="O3028" s="201">
        <v>0</v>
      </c>
      <c r="P3028" s="201"/>
      <c r="Q3028" s="205">
        <f t="shared" si="206"/>
        <v>33.650940367195332</v>
      </c>
    </row>
    <row r="3029" spans="1:17" ht="30" x14ac:dyDescent="0.25">
      <c r="A3029" s="207" t="s">
        <v>4754</v>
      </c>
      <c r="B3029" s="196">
        <v>40301869</v>
      </c>
      <c r="C3029" s="197" t="s">
        <v>2441</v>
      </c>
      <c r="D3029" s="196" t="s">
        <v>3676</v>
      </c>
      <c r="E3029" s="198" t="s">
        <v>3710</v>
      </c>
      <c r="F3029" s="199">
        <f>VLOOKUP(D3029,'Parâmetro - Portes e Uco'!$A$13:$E$54,4,0)*E3029</f>
        <v>0.16785021716765455</v>
      </c>
      <c r="G3029" s="200"/>
      <c r="H3029" s="201"/>
      <c r="I3029" s="196"/>
      <c r="J3029" s="202">
        <v>0</v>
      </c>
      <c r="K3029" s="202"/>
      <c r="L3029" s="203">
        <v>0.72</v>
      </c>
      <c r="M3029" s="204">
        <v>84</v>
      </c>
      <c r="N3029" s="199">
        <f>(('Parâmetro - Portes e Uco'!$P$5*'TABELA HONORÁRIOS MÉDICOS2026'!M3029)/100)*'TABELA HONORÁRIOS MÉDICOS2026'!L3029</f>
        <v>10.977661183010742</v>
      </c>
      <c r="O3029" s="201">
        <v>0</v>
      </c>
      <c r="P3029" s="201"/>
      <c r="Q3029" s="205">
        <f t="shared" si="206"/>
        <v>11.145511400178396</v>
      </c>
    </row>
    <row r="3030" spans="1:17" ht="30" x14ac:dyDescent="0.25">
      <c r="A3030" s="207" t="s">
        <v>4754</v>
      </c>
      <c r="B3030" s="196">
        <v>40301877</v>
      </c>
      <c r="C3030" s="197" t="s">
        <v>2440</v>
      </c>
      <c r="D3030" s="196" t="s">
        <v>3676</v>
      </c>
      <c r="E3030" s="198" t="s">
        <v>3710</v>
      </c>
      <c r="F3030" s="199">
        <f>VLOOKUP(D3030,'Parâmetro - Portes e Uco'!$A$13:$E$54,4,0)*E3030</f>
        <v>0.16785021716765455</v>
      </c>
      <c r="G3030" s="200"/>
      <c r="H3030" s="201"/>
      <c r="I3030" s="196"/>
      <c r="J3030" s="202">
        <v>0</v>
      </c>
      <c r="K3030" s="202"/>
      <c r="L3030" s="203">
        <v>0.72</v>
      </c>
      <c r="M3030" s="204">
        <v>84</v>
      </c>
      <c r="N3030" s="199">
        <f>(('Parâmetro - Portes e Uco'!$P$5*'TABELA HONORÁRIOS MÉDICOS2026'!M3030)/100)*'TABELA HONORÁRIOS MÉDICOS2026'!L3030</f>
        <v>10.977661183010742</v>
      </c>
      <c r="O3030" s="201">
        <v>0</v>
      </c>
      <c r="P3030" s="201"/>
      <c r="Q3030" s="205">
        <f t="shared" si="206"/>
        <v>11.145511400178396</v>
      </c>
    </row>
    <row r="3031" spans="1:17" ht="30" x14ac:dyDescent="0.25">
      <c r="A3031" s="207" t="s">
        <v>4754</v>
      </c>
      <c r="B3031" s="196">
        <v>40301885</v>
      </c>
      <c r="C3031" s="197" t="s">
        <v>2445</v>
      </c>
      <c r="D3031" s="196" t="s">
        <v>3676</v>
      </c>
      <c r="E3031" s="198" t="s">
        <v>3710</v>
      </c>
      <c r="F3031" s="199">
        <f>VLOOKUP(D3031,'Parâmetro - Portes e Uco'!$A$13:$E$54,4,0)*E3031</f>
        <v>0.16785021716765455</v>
      </c>
      <c r="G3031" s="200"/>
      <c r="H3031" s="201"/>
      <c r="I3031" s="196"/>
      <c r="J3031" s="202">
        <v>0</v>
      </c>
      <c r="K3031" s="202"/>
      <c r="L3031" s="203">
        <v>0.72</v>
      </c>
      <c r="M3031" s="204">
        <v>84</v>
      </c>
      <c r="N3031" s="199">
        <f>(('Parâmetro - Portes e Uco'!$P$5*'TABELA HONORÁRIOS MÉDICOS2026'!M3031)/100)*'TABELA HONORÁRIOS MÉDICOS2026'!L3031</f>
        <v>10.977661183010742</v>
      </c>
      <c r="O3031" s="201">
        <v>0</v>
      </c>
      <c r="P3031" s="201"/>
      <c r="Q3031" s="205">
        <f t="shared" si="206"/>
        <v>11.145511400178396</v>
      </c>
    </row>
    <row r="3032" spans="1:17" ht="45" x14ac:dyDescent="0.25">
      <c r="A3032" s="207" t="s">
        <v>4754</v>
      </c>
      <c r="B3032" s="196">
        <v>40301893</v>
      </c>
      <c r="C3032" s="197" t="s">
        <v>2442</v>
      </c>
      <c r="D3032" s="196" t="s">
        <v>3676</v>
      </c>
      <c r="E3032" s="198" t="s">
        <v>3709</v>
      </c>
      <c r="F3032" s="199">
        <f>VLOOKUP(D3032,'Parâmetro - Portes e Uco'!$A$13:$E$54,4,0)*E3032</f>
        <v>1.6785021716765458</v>
      </c>
      <c r="G3032" s="200"/>
      <c r="H3032" s="201"/>
      <c r="I3032" s="196"/>
      <c r="J3032" s="202">
        <v>0</v>
      </c>
      <c r="K3032" s="202"/>
      <c r="L3032" s="203">
        <v>3.2669999999999999</v>
      </c>
      <c r="M3032" s="204">
        <v>84</v>
      </c>
      <c r="N3032" s="199">
        <f>(('Parâmetro - Portes e Uco'!$P$5*'TABELA HONORÁRIOS MÉDICOS2026'!M3032)/100)*'TABELA HONORÁRIOS MÉDICOS2026'!L3032</f>
        <v>49.811137617911243</v>
      </c>
      <c r="O3032" s="201">
        <v>0</v>
      </c>
      <c r="P3032" s="201"/>
      <c r="Q3032" s="205">
        <f t="shared" si="206"/>
        <v>51.489639789587791</v>
      </c>
    </row>
    <row r="3033" spans="1:17" ht="45" x14ac:dyDescent="0.25">
      <c r="A3033" s="207" t="s">
        <v>4754</v>
      </c>
      <c r="B3033" s="196">
        <v>40301907</v>
      </c>
      <c r="C3033" s="197" t="s">
        <v>2443</v>
      </c>
      <c r="D3033" s="196" t="s">
        <v>3676</v>
      </c>
      <c r="E3033" s="198" t="s">
        <v>3709</v>
      </c>
      <c r="F3033" s="199">
        <f>VLOOKUP(D3033,'Parâmetro - Portes e Uco'!$A$13:$E$54,4,0)*E3033</f>
        <v>1.6785021716765458</v>
      </c>
      <c r="G3033" s="200"/>
      <c r="H3033" s="201"/>
      <c r="I3033" s="196"/>
      <c r="J3033" s="202">
        <v>0</v>
      </c>
      <c r="K3033" s="202"/>
      <c r="L3033" s="203">
        <v>3.2669999999999999</v>
      </c>
      <c r="M3033" s="204">
        <v>84</v>
      </c>
      <c r="N3033" s="199">
        <f>(('Parâmetro - Portes e Uco'!$P$5*'TABELA HONORÁRIOS MÉDICOS2026'!M3033)/100)*'TABELA HONORÁRIOS MÉDICOS2026'!L3033</f>
        <v>49.811137617911243</v>
      </c>
      <c r="O3033" s="201">
        <v>0</v>
      </c>
      <c r="P3033" s="201"/>
      <c r="Q3033" s="205">
        <f t="shared" si="206"/>
        <v>51.489639789587791</v>
      </c>
    </row>
    <row r="3034" spans="1:17" ht="30" x14ac:dyDescent="0.25">
      <c r="A3034" s="207" t="s">
        <v>4754</v>
      </c>
      <c r="B3034" s="196">
        <v>40301915</v>
      </c>
      <c r="C3034" s="197" t="s">
        <v>2444</v>
      </c>
      <c r="D3034" s="196" t="s">
        <v>3676</v>
      </c>
      <c r="E3034" s="198" t="s">
        <v>3710</v>
      </c>
      <c r="F3034" s="199">
        <f>VLOOKUP(D3034,'Parâmetro - Portes e Uco'!$A$13:$E$54,4,0)*E3034</f>
        <v>0.16785021716765455</v>
      </c>
      <c r="G3034" s="200"/>
      <c r="H3034" s="201"/>
      <c r="I3034" s="196"/>
      <c r="J3034" s="202">
        <v>0</v>
      </c>
      <c r="K3034" s="202"/>
      <c r="L3034" s="203">
        <v>0.72</v>
      </c>
      <c r="M3034" s="204">
        <v>84</v>
      </c>
      <c r="N3034" s="199">
        <f>(('Parâmetro - Portes e Uco'!$P$5*'TABELA HONORÁRIOS MÉDICOS2026'!M3034)/100)*'TABELA HONORÁRIOS MÉDICOS2026'!L3034</f>
        <v>10.977661183010742</v>
      </c>
      <c r="O3034" s="201">
        <v>0</v>
      </c>
      <c r="P3034" s="201"/>
      <c r="Q3034" s="205">
        <f t="shared" si="206"/>
        <v>11.145511400178396</v>
      </c>
    </row>
    <row r="3035" spans="1:17" x14ac:dyDescent="0.25">
      <c r="A3035" s="207" t="s">
        <v>4754</v>
      </c>
      <c r="B3035" s="196">
        <v>40301923</v>
      </c>
      <c r="C3035" s="197" t="s">
        <v>2446</v>
      </c>
      <c r="D3035" s="196" t="s">
        <v>3676</v>
      </c>
      <c r="E3035" s="198" t="s">
        <v>3710</v>
      </c>
      <c r="F3035" s="199">
        <f>VLOOKUP(D3035,'Parâmetro - Portes e Uco'!$A$13:$E$54,4,0)*E3035</f>
        <v>0.16785021716765455</v>
      </c>
      <c r="G3035" s="200"/>
      <c r="H3035" s="201"/>
      <c r="I3035" s="196"/>
      <c r="J3035" s="202">
        <v>0</v>
      </c>
      <c r="K3035" s="202"/>
      <c r="L3035" s="203">
        <v>0.54</v>
      </c>
      <c r="M3035" s="204">
        <v>84</v>
      </c>
      <c r="N3035" s="199">
        <f>(('Parâmetro - Portes e Uco'!$P$5*'TABELA HONORÁRIOS MÉDICOS2026'!M3035)/100)*'TABELA HONORÁRIOS MÉDICOS2026'!L3035</f>
        <v>8.2332458872580574</v>
      </c>
      <c r="O3035" s="201">
        <v>0</v>
      </c>
      <c r="P3035" s="201"/>
      <c r="Q3035" s="205">
        <f t="shared" si="206"/>
        <v>8.4010961044257115</v>
      </c>
    </row>
    <row r="3036" spans="1:17" x14ac:dyDescent="0.25">
      <c r="A3036" s="207" t="s">
        <v>4754</v>
      </c>
      <c r="B3036" s="196">
        <v>40301931</v>
      </c>
      <c r="C3036" s="197" t="s">
        <v>2447</v>
      </c>
      <c r="D3036" s="196" t="s">
        <v>3676</v>
      </c>
      <c r="E3036" s="198" t="s">
        <v>3710</v>
      </c>
      <c r="F3036" s="199">
        <f>VLOOKUP(D3036,'Parâmetro - Portes e Uco'!$A$13:$E$54,4,0)*E3036</f>
        <v>0.16785021716765455</v>
      </c>
      <c r="G3036" s="200"/>
      <c r="H3036" s="201"/>
      <c r="I3036" s="196"/>
      <c r="J3036" s="202">
        <v>0</v>
      </c>
      <c r="K3036" s="202"/>
      <c r="L3036" s="203">
        <v>0.38700000000000001</v>
      </c>
      <c r="M3036" s="204">
        <v>84</v>
      </c>
      <c r="N3036" s="199">
        <f>(('Parâmetro - Portes e Uco'!$P$5*'TABELA HONORÁRIOS MÉDICOS2026'!M3036)/100)*'TABELA HONORÁRIOS MÉDICOS2026'!L3036</f>
        <v>5.9004928858682737</v>
      </c>
      <c r="O3036" s="201">
        <v>0</v>
      </c>
      <c r="P3036" s="201"/>
      <c r="Q3036" s="205">
        <f t="shared" si="206"/>
        <v>6.0683431030359278</v>
      </c>
    </row>
    <row r="3037" spans="1:17" ht="45" x14ac:dyDescent="0.25">
      <c r="A3037" s="207" t="s">
        <v>4754</v>
      </c>
      <c r="B3037" s="196">
        <v>40301940</v>
      </c>
      <c r="C3037" s="197" t="s">
        <v>2448</v>
      </c>
      <c r="D3037" s="196" t="s">
        <v>3676</v>
      </c>
      <c r="E3037" s="198" t="s">
        <v>3710</v>
      </c>
      <c r="F3037" s="199">
        <f>VLOOKUP(D3037,'Parâmetro - Portes e Uco'!$A$13:$E$54,4,0)*E3037</f>
        <v>0.16785021716765455</v>
      </c>
      <c r="G3037" s="200"/>
      <c r="H3037" s="201"/>
      <c r="I3037" s="196"/>
      <c r="J3037" s="202">
        <v>0</v>
      </c>
      <c r="K3037" s="202"/>
      <c r="L3037" s="203">
        <v>0.72</v>
      </c>
      <c r="M3037" s="204">
        <v>84</v>
      </c>
      <c r="N3037" s="199">
        <f>(('Parâmetro - Portes e Uco'!$P$5*'TABELA HONORÁRIOS MÉDICOS2026'!M3037)/100)*'TABELA HONORÁRIOS MÉDICOS2026'!L3037</f>
        <v>10.977661183010742</v>
      </c>
      <c r="O3037" s="201">
        <v>0</v>
      </c>
      <c r="P3037" s="201"/>
      <c r="Q3037" s="205">
        <f t="shared" si="206"/>
        <v>11.145511400178396</v>
      </c>
    </row>
    <row r="3038" spans="1:17" ht="30" x14ac:dyDescent="0.25">
      <c r="A3038" s="207" t="s">
        <v>4754</v>
      </c>
      <c r="B3038" s="196">
        <v>40301958</v>
      </c>
      <c r="C3038" s="197" t="s">
        <v>2449</v>
      </c>
      <c r="D3038" s="196" t="s">
        <v>3676</v>
      </c>
      <c r="E3038" s="198" t="s">
        <v>3710</v>
      </c>
      <c r="F3038" s="199">
        <f>VLOOKUP(D3038,'Parâmetro - Portes e Uco'!$A$13:$E$54,4,0)*E3038</f>
        <v>0.16785021716765455</v>
      </c>
      <c r="G3038" s="200"/>
      <c r="H3038" s="201"/>
      <c r="I3038" s="196"/>
      <c r="J3038" s="202">
        <v>0</v>
      </c>
      <c r="K3038" s="202"/>
      <c r="L3038" s="203">
        <v>0.72</v>
      </c>
      <c r="M3038" s="204">
        <v>84</v>
      </c>
      <c r="N3038" s="199">
        <f>(('Parâmetro - Portes e Uco'!$P$5*'TABELA HONORÁRIOS MÉDICOS2026'!M3038)/100)*'TABELA HONORÁRIOS MÉDICOS2026'!L3038</f>
        <v>10.977661183010742</v>
      </c>
      <c r="O3038" s="201">
        <v>0</v>
      </c>
      <c r="P3038" s="201"/>
      <c r="Q3038" s="205">
        <f t="shared" si="206"/>
        <v>11.145511400178396</v>
      </c>
    </row>
    <row r="3039" spans="1:17" x14ac:dyDescent="0.25">
      <c r="A3039" s="207" t="s">
        <v>4754</v>
      </c>
      <c r="B3039" s="196">
        <v>40301966</v>
      </c>
      <c r="C3039" s="197" t="s">
        <v>2450</v>
      </c>
      <c r="D3039" s="196" t="s">
        <v>3676</v>
      </c>
      <c r="E3039" s="198" t="s">
        <v>3710</v>
      </c>
      <c r="F3039" s="199">
        <f>VLOOKUP(D3039,'Parâmetro - Portes e Uco'!$A$13:$E$54,4,0)*E3039</f>
        <v>0.16785021716765455</v>
      </c>
      <c r="G3039" s="200"/>
      <c r="H3039" s="201"/>
      <c r="I3039" s="196"/>
      <c r="J3039" s="202">
        <v>0</v>
      </c>
      <c r="K3039" s="202"/>
      <c r="L3039" s="203">
        <v>0.72</v>
      </c>
      <c r="M3039" s="204">
        <v>84</v>
      </c>
      <c r="N3039" s="199">
        <f>(('Parâmetro - Portes e Uco'!$P$5*'TABELA HONORÁRIOS MÉDICOS2026'!M3039)/100)*'TABELA HONORÁRIOS MÉDICOS2026'!L3039</f>
        <v>10.977661183010742</v>
      </c>
      <c r="O3039" s="201">
        <v>0</v>
      </c>
      <c r="P3039" s="201"/>
      <c r="Q3039" s="205">
        <f t="shared" si="206"/>
        <v>11.145511400178396</v>
      </c>
    </row>
    <row r="3040" spans="1:17" ht="19.5" customHeight="1" x14ac:dyDescent="0.25">
      <c r="A3040" s="207" t="s">
        <v>4754</v>
      </c>
      <c r="B3040" s="196">
        <v>40301974</v>
      </c>
      <c r="C3040" s="197" t="s">
        <v>2452</v>
      </c>
      <c r="D3040" s="196" t="s">
        <v>3676</v>
      </c>
      <c r="E3040" s="198" t="s">
        <v>3713</v>
      </c>
      <c r="F3040" s="199">
        <f>VLOOKUP(D3040,'Parâmetro - Portes e Uco'!$A$13:$E$54,4,0)*E3040</f>
        <v>0.67140086867061821</v>
      </c>
      <c r="G3040" s="200"/>
      <c r="H3040" s="201"/>
      <c r="I3040" s="196"/>
      <c r="J3040" s="202">
        <v>0</v>
      </c>
      <c r="K3040" s="202"/>
      <c r="L3040" s="203">
        <v>1.44</v>
      </c>
      <c r="M3040" s="204">
        <v>84</v>
      </c>
      <c r="N3040" s="199">
        <f>(('Parâmetro - Portes e Uco'!$P$5*'TABELA HONORÁRIOS MÉDICOS2026'!M3040)/100)*'TABELA HONORÁRIOS MÉDICOS2026'!L3040</f>
        <v>21.955322366021484</v>
      </c>
      <c r="O3040" s="201">
        <v>0</v>
      </c>
      <c r="P3040" s="201"/>
      <c r="Q3040" s="205">
        <f t="shared" si="206"/>
        <v>22.626723234692101</v>
      </c>
    </row>
    <row r="3041" spans="1:17" ht="30" x14ac:dyDescent="0.25">
      <c r="A3041" s="207" t="s">
        <v>4754</v>
      </c>
      <c r="B3041" s="196">
        <v>40301982</v>
      </c>
      <c r="C3041" s="197" t="s">
        <v>2451</v>
      </c>
      <c r="D3041" s="196" t="s">
        <v>3676</v>
      </c>
      <c r="E3041" s="198" t="s">
        <v>3711</v>
      </c>
      <c r="F3041" s="199">
        <f>VLOOKUP(D3041,'Parâmetro - Portes e Uco'!$A$13:$E$54,4,0)*E3041</f>
        <v>12.588766287574092</v>
      </c>
      <c r="G3041" s="200"/>
      <c r="H3041" s="201"/>
      <c r="I3041" s="196"/>
      <c r="J3041" s="202">
        <v>0</v>
      </c>
      <c r="K3041" s="202"/>
      <c r="L3041" s="203">
        <v>17.981999999999999</v>
      </c>
      <c r="M3041" s="204">
        <v>84</v>
      </c>
      <c r="N3041" s="199">
        <f>(('Parâmetro - Portes e Uco'!$P$5*'TABELA HONORÁRIOS MÉDICOS2026'!M3041)/100)*'TABELA HONORÁRIOS MÉDICOS2026'!L3041</f>
        <v>274.16708804569328</v>
      </c>
      <c r="O3041" s="201">
        <v>0</v>
      </c>
      <c r="P3041" s="201"/>
      <c r="Q3041" s="205">
        <f t="shared" si="206"/>
        <v>286.75585433326739</v>
      </c>
    </row>
    <row r="3042" spans="1:17" ht="30" x14ac:dyDescent="0.25">
      <c r="A3042" s="207" t="s">
        <v>4754</v>
      </c>
      <c r="B3042" s="196">
        <v>40301990</v>
      </c>
      <c r="C3042" s="197" t="s">
        <v>2453</v>
      </c>
      <c r="D3042" s="196" t="s">
        <v>3676</v>
      </c>
      <c r="E3042" s="198" t="s">
        <v>3710</v>
      </c>
      <c r="F3042" s="199">
        <f>VLOOKUP(D3042,'Parâmetro - Portes e Uco'!$A$13:$E$54,4,0)*E3042</f>
        <v>0.16785021716765455</v>
      </c>
      <c r="G3042" s="200"/>
      <c r="H3042" s="201"/>
      <c r="I3042" s="196"/>
      <c r="J3042" s="202">
        <v>0</v>
      </c>
      <c r="K3042" s="202"/>
      <c r="L3042" s="203">
        <v>0.72</v>
      </c>
      <c r="M3042" s="204">
        <v>84</v>
      </c>
      <c r="N3042" s="199">
        <f>(('Parâmetro - Portes e Uco'!$P$5*'TABELA HONORÁRIOS MÉDICOS2026'!M3042)/100)*'TABELA HONORÁRIOS MÉDICOS2026'!L3042</f>
        <v>10.977661183010742</v>
      </c>
      <c r="O3042" s="201">
        <v>0</v>
      </c>
      <c r="P3042" s="201"/>
      <c r="Q3042" s="205">
        <f t="shared" si="206"/>
        <v>11.145511400178396</v>
      </c>
    </row>
    <row r="3043" spans="1:17" ht="45" x14ac:dyDescent="0.25">
      <c r="A3043" s="207" t="s">
        <v>4754</v>
      </c>
      <c r="B3043" s="196">
        <v>40302016</v>
      </c>
      <c r="C3043" s="197" t="s">
        <v>2454</v>
      </c>
      <c r="D3043" s="196" t="s">
        <v>3676</v>
      </c>
      <c r="E3043" s="198" t="s">
        <v>3709</v>
      </c>
      <c r="F3043" s="199">
        <f>VLOOKUP(D3043,'Parâmetro - Portes e Uco'!$A$13:$E$54,4,0)*E3043</f>
        <v>1.6785021716765458</v>
      </c>
      <c r="G3043" s="200"/>
      <c r="H3043" s="201"/>
      <c r="I3043" s="196"/>
      <c r="J3043" s="202">
        <v>0</v>
      </c>
      <c r="K3043" s="202"/>
      <c r="L3043" s="203">
        <v>1.764</v>
      </c>
      <c r="M3043" s="204">
        <v>84</v>
      </c>
      <c r="N3043" s="199">
        <f>(('Parâmetro - Portes e Uco'!$P$5*'TABELA HONORÁRIOS MÉDICOS2026'!M3043)/100)*'TABELA HONORÁRIOS MÉDICOS2026'!L3043</f>
        <v>26.895269898376316</v>
      </c>
      <c r="O3043" s="201">
        <v>0</v>
      </c>
      <c r="P3043" s="201"/>
      <c r="Q3043" s="205">
        <f t="shared" si="206"/>
        <v>28.573772070052861</v>
      </c>
    </row>
    <row r="3044" spans="1:17" ht="75" x14ac:dyDescent="0.25">
      <c r="A3044" s="207" t="s">
        <v>4754</v>
      </c>
      <c r="B3044" s="196">
        <v>40302024</v>
      </c>
      <c r="C3044" s="197" t="s">
        <v>2455</v>
      </c>
      <c r="D3044" s="196" t="s">
        <v>3676</v>
      </c>
      <c r="E3044" s="198" t="s">
        <v>3709</v>
      </c>
      <c r="F3044" s="199">
        <f>VLOOKUP(D3044,'Parâmetro - Portes e Uco'!$A$13:$E$54,4,0)*E3044</f>
        <v>1.6785021716765458</v>
      </c>
      <c r="G3044" s="200"/>
      <c r="H3044" s="201"/>
      <c r="I3044" s="196"/>
      <c r="J3044" s="202">
        <v>0</v>
      </c>
      <c r="K3044" s="202"/>
      <c r="L3044" s="203">
        <v>2.097</v>
      </c>
      <c r="M3044" s="204">
        <v>84</v>
      </c>
      <c r="N3044" s="199">
        <f>(('Parâmetro - Portes e Uco'!$P$5*'TABELA HONORÁRIOS MÉDICOS2026'!M3044)/100)*'TABELA HONORÁRIOS MÉDICOS2026'!L3044</f>
        <v>31.972438195518784</v>
      </c>
      <c r="O3044" s="201">
        <v>0</v>
      </c>
      <c r="P3044" s="201"/>
      <c r="Q3044" s="205">
        <f t="shared" si="206"/>
        <v>33.650940367195332</v>
      </c>
    </row>
    <row r="3045" spans="1:17" ht="45" x14ac:dyDescent="0.25">
      <c r="A3045" s="207" t="s">
        <v>4754</v>
      </c>
      <c r="B3045" s="196">
        <v>40302032</v>
      </c>
      <c r="C3045" s="197" t="s">
        <v>2456</v>
      </c>
      <c r="D3045" s="196" t="s">
        <v>3676</v>
      </c>
      <c r="E3045" s="198" t="s">
        <v>3713</v>
      </c>
      <c r="F3045" s="199">
        <f>VLOOKUP(D3045,'Parâmetro - Portes e Uco'!$A$13:$E$54,4,0)*E3045</f>
        <v>0.67140086867061821</v>
      </c>
      <c r="G3045" s="200"/>
      <c r="H3045" s="201"/>
      <c r="I3045" s="196"/>
      <c r="J3045" s="202">
        <v>0</v>
      </c>
      <c r="K3045" s="202"/>
      <c r="L3045" s="203">
        <v>0.54</v>
      </c>
      <c r="M3045" s="204">
        <v>84</v>
      </c>
      <c r="N3045" s="199">
        <f>(('Parâmetro - Portes e Uco'!$P$5*'TABELA HONORÁRIOS MÉDICOS2026'!M3045)/100)*'TABELA HONORÁRIOS MÉDICOS2026'!L3045</f>
        <v>8.2332458872580574</v>
      </c>
      <c r="O3045" s="201">
        <v>0</v>
      </c>
      <c r="P3045" s="201"/>
      <c r="Q3045" s="205">
        <f t="shared" si="206"/>
        <v>8.9046467559286757</v>
      </c>
    </row>
    <row r="3046" spans="1:17" x14ac:dyDescent="0.25">
      <c r="A3046" s="207" t="s">
        <v>4754</v>
      </c>
      <c r="B3046" s="196">
        <v>40302040</v>
      </c>
      <c r="C3046" s="197" t="s">
        <v>2457</v>
      </c>
      <c r="D3046" s="196" t="s">
        <v>3676</v>
      </c>
      <c r="E3046" s="198" t="s">
        <v>3710</v>
      </c>
      <c r="F3046" s="199">
        <f>VLOOKUP(D3046,'Parâmetro - Portes e Uco'!$A$13:$E$54,4,0)*E3046</f>
        <v>0.16785021716765455</v>
      </c>
      <c r="G3046" s="200"/>
      <c r="H3046" s="201"/>
      <c r="I3046" s="196"/>
      <c r="J3046" s="202">
        <v>0</v>
      </c>
      <c r="K3046" s="202"/>
      <c r="L3046" s="203">
        <v>0.38700000000000001</v>
      </c>
      <c r="M3046" s="204">
        <v>84</v>
      </c>
      <c r="N3046" s="199">
        <f>(('Parâmetro - Portes e Uco'!$P$5*'TABELA HONORÁRIOS MÉDICOS2026'!M3046)/100)*'TABELA HONORÁRIOS MÉDICOS2026'!L3046</f>
        <v>5.9004928858682737</v>
      </c>
      <c r="O3046" s="201">
        <v>0</v>
      </c>
      <c r="P3046" s="201"/>
      <c r="Q3046" s="205">
        <f t="shared" si="206"/>
        <v>6.0683431030359278</v>
      </c>
    </row>
    <row r="3047" spans="1:17" ht="45" x14ac:dyDescent="0.25">
      <c r="A3047" s="207" t="s">
        <v>4754</v>
      </c>
      <c r="B3047" s="196">
        <v>40302059</v>
      </c>
      <c r="C3047" s="197" t="s">
        <v>2458</v>
      </c>
      <c r="D3047" s="196" t="s">
        <v>3676</v>
      </c>
      <c r="E3047" s="198" t="s">
        <v>3710</v>
      </c>
      <c r="F3047" s="199">
        <f>VLOOKUP(D3047,'Parâmetro - Portes e Uco'!$A$13:$E$54,4,0)*E3047</f>
        <v>0.16785021716765455</v>
      </c>
      <c r="G3047" s="200"/>
      <c r="H3047" s="201"/>
      <c r="I3047" s="196"/>
      <c r="J3047" s="202">
        <v>0</v>
      </c>
      <c r="K3047" s="202"/>
      <c r="L3047" s="203">
        <v>1.35</v>
      </c>
      <c r="M3047" s="204">
        <v>84</v>
      </c>
      <c r="N3047" s="199">
        <f>(('Parâmetro - Portes e Uco'!$P$5*'TABELA HONORÁRIOS MÉDICOS2026'!M3047)/100)*'TABELA HONORÁRIOS MÉDICOS2026'!L3047</f>
        <v>20.583114718145143</v>
      </c>
      <c r="O3047" s="201">
        <v>0</v>
      </c>
      <c r="P3047" s="201"/>
      <c r="Q3047" s="205">
        <f t="shared" si="206"/>
        <v>20.750964935312798</v>
      </c>
    </row>
    <row r="3048" spans="1:17" x14ac:dyDescent="0.25">
      <c r="A3048" s="207" t="s">
        <v>4754</v>
      </c>
      <c r="B3048" s="196">
        <v>40302067</v>
      </c>
      <c r="C3048" s="197" t="s">
        <v>2459</v>
      </c>
      <c r="D3048" s="196" t="s">
        <v>3676</v>
      </c>
      <c r="E3048" s="198" t="s">
        <v>3710</v>
      </c>
      <c r="F3048" s="199">
        <f>VLOOKUP(D3048,'Parâmetro - Portes e Uco'!$A$13:$E$54,4,0)*E3048</f>
        <v>0.16785021716765455</v>
      </c>
      <c r="G3048" s="200"/>
      <c r="H3048" s="201"/>
      <c r="I3048" s="196"/>
      <c r="J3048" s="202">
        <v>0</v>
      </c>
      <c r="K3048" s="202"/>
      <c r="L3048" s="203">
        <v>1.17</v>
      </c>
      <c r="M3048" s="204">
        <v>84</v>
      </c>
      <c r="N3048" s="199">
        <f>(('Parâmetro - Portes e Uco'!$P$5*'TABELA HONORÁRIOS MÉDICOS2026'!M3048)/100)*'TABELA HONORÁRIOS MÉDICOS2026'!L3048</f>
        <v>17.838699422392455</v>
      </c>
      <c r="O3048" s="201">
        <v>0</v>
      </c>
      <c r="P3048" s="201"/>
      <c r="Q3048" s="205">
        <f t="shared" si="206"/>
        <v>18.006549639560109</v>
      </c>
    </row>
    <row r="3049" spans="1:17" ht="30" x14ac:dyDescent="0.25">
      <c r="A3049" s="207" t="s">
        <v>4754</v>
      </c>
      <c r="B3049" s="196">
        <v>40302075</v>
      </c>
      <c r="C3049" s="197" t="s">
        <v>2460</v>
      </c>
      <c r="D3049" s="196" t="s">
        <v>3676</v>
      </c>
      <c r="E3049" s="198" t="s">
        <v>3709</v>
      </c>
      <c r="F3049" s="199">
        <f>VLOOKUP(D3049,'Parâmetro - Portes e Uco'!$A$13:$E$54,4,0)*E3049</f>
        <v>1.6785021716765458</v>
      </c>
      <c r="G3049" s="200"/>
      <c r="H3049" s="201"/>
      <c r="I3049" s="196"/>
      <c r="J3049" s="202">
        <v>0</v>
      </c>
      <c r="K3049" s="202"/>
      <c r="L3049" s="203">
        <v>1.764</v>
      </c>
      <c r="M3049" s="204">
        <v>84</v>
      </c>
      <c r="N3049" s="199">
        <f>(('Parâmetro - Portes e Uco'!$P$5*'TABELA HONORÁRIOS MÉDICOS2026'!M3049)/100)*'TABELA HONORÁRIOS MÉDICOS2026'!L3049</f>
        <v>26.895269898376316</v>
      </c>
      <c r="O3049" s="201">
        <v>0</v>
      </c>
      <c r="P3049" s="201"/>
      <c r="Q3049" s="205">
        <f t="shared" si="206"/>
        <v>28.573772070052861</v>
      </c>
    </row>
    <row r="3050" spans="1:17" ht="30" x14ac:dyDescent="0.25">
      <c r="A3050" s="207" t="s">
        <v>4754</v>
      </c>
      <c r="B3050" s="196">
        <v>40302083</v>
      </c>
      <c r="C3050" s="197" t="s">
        <v>2462</v>
      </c>
      <c r="D3050" s="196" t="s">
        <v>3676</v>
      </c>
      <c r="E3050" s="198" t="s">
        <v>3713</v>
      </c>
      <c r="F3050" s="199">
        <f>VLOOKUP(D3050,'Parâmetro - Portes e Uco'!$A$13:$E$54,4,0)*E3050</f>
        <v>0.67140086867061821</v>
      </c>
      <c r="G3050" s="200"/>
      <c r="H3050" s="201"/>
      <c r="I3050" s="196"/>
      <c r="J3050" s="202">
        <v>0</v>
      </c>
      <c r="K3050" s="202"/>
      <c r="L3050" s="203">
        <v>1.0529999999999999</v>
      </c>
      <c r="M3050" s="204">
        <v>84</v>
      </c>
      <c r="N3050" s="199">
        <f>(('Parâmetro - Portes e Uco'!$P$5*'TABELA HONORÁRIOS MÉDICOS2026'!M3050)/100)*'TABELA HONORÁRIOS MÉDICOS2026'!L3050</f>
        <v>16.054829480153209</v>
      </c>
      <c r="O3050" s="201">
        <v>0</v>
      </c>
      <c r="P3050" s="201"/>
      <c r="Q3050" s="205">
        <f t="shared" si="206"/>
        <v>16.726230348823826</v>
      </c>
    </row>
    <row r="3051" spans="1:17" ht="30" x14ac:dyDescent="0.25">
      <c r="A3051" s="207" t="s">
        <v>4754</v>
      </c>
      <c r="B3051" s="196">
        <v>40302091</v>
      </c>
      <c r="C3051" s="197" t="s">
        <v>2463</v>
      </c>
      <c r="D3051" s="196" t="s">
        <v>3676</v>
      </c>
      <c r="E3051" s="198" t="s">
        <v>3711</v>
      </c>
      <c r="F3051" s="199">
        <f>VLOOKUP(D3051,'Parâmetro - Portes e Uco'!$A$13:$E$54,4,0)*E3051</f>
        <v>12.588766287574092</v>
      </c>
      <c r="G3051" s="200"/>
      <c r="H3051" s="201"/>
      <c r="I3051" s="196"/>
      <c r="J3051" s="202">
        <v>0</v>
      </c>
      <c r="K3051" s="202"/>
      <c r="L3051" s="203">
        <v>27.684000000000001</v>
      </c>
      <c r="M3051" s="204">
        <v>84</v>
      </c>
      <c r="N3051" s="199">
        <f>(('Parâmetro - Portes e Uco'!$P$5*'TABELA HONORÁRIOS MÉDICOS2026'!M3051)/100)*'TABELA HONORÁRIOS MÉDICOS2026'!L3051</f>
        <v>422.09107248676304</v>
      </c>
      <c r="O3051" s="201">
        <v>0</v>
      </c>
      <c r="P3051" s="201"/>
      <c r="Q3051" s="205">
        <f t="shared" ref="Q3051:Q3082" si="207">F3051+H3051+K3051+N3051+P3051</f>
        <v>434.67983877433716</v>
      </c>
    </row>
    <row r="3052" spans="1:17" x14ac:dyDescent="0.25">
      <c r="A3052" s="207" t="s">
        <v>4754</v>
      </c>
      <c r="B3052" s="196">
        <v>40302105</v>
      </c>
      <c r="C3052" s="197" t="s">
        <v>2464</v>
      </c>
      <c r="D3052" s="196" t="s">
        <v>3676</v>
      </c>
      <c r="E3052" s="198" t="s">
        <v>3709</v>
      </c>
      <c r="F3052" s="199">
        <f>VLOOKUP(D3052,'Parâmetro - Portes e Uco'!$A$13:$E$54,4,0)*E3052</f>
        <v>1.6785021716765458</v>
      </c>
      <c r="G3052" s="200"/>
      <c r="H3052" s="201"/>
      <c r="I3052" s="196"/>
      <c r="J3052" s="202">
        <v>0</v>
      </c>
      <c r="K3052" s="202"/>
      <c r="L3052" s="203">
        <v>2.097</v>
      </c>
      <c r="M3052" s="204">
        <v>84</v>
      </c>
      <c r="N3052" s="199">
        <f>(('Parâmetro - Portes e Uco'!$P$5*'TABELA HONORÁRIOS MÉDICOS2026'!M3052)/100)*'TABELA HONORÁRIOS MÉDICOS2026'!L3052</f>
        <v>31.972438195518784</v>
      </c>
      <c r="O3052" s="201">
        <v>0</v>
      </c>
      <c r="P3052" s="201"/>
      <c r="Q3052" s="205">
        <f t="shared" si="207"/>
        <v>33.650940367195332</v>
      </c>
    </row>
    <row r="3053" spans="1:17" x14ac:dyDescent="0.25">
      <c r="A3053" s="207" t="s">
        <v>4754</v>
      </c>
      <c r="B3053" s="196">
        <v>40302113</v>
      </c>
      <c r="C3053" s="197" t="s">
        <v>2465</v>
      </c>
      <c r="D3053" s="196" t="s">
        <v>3676</v>
      </c>
      <c r="E3053" s="198" t="s">
        <v>3709</v>
      </c>
      <c r="F3053" s="199">
        <f>VLOOKUP(D3053,'Parâmetro - Portes e Uco'!$A$13:$E$54,4,0)*E3053</f>
        <v>1.6785021716765458</v>
      </c>
      <c r="G3053" s="200"/>
      <c r="H3053" s="201"/>
      <c r="I3053" s="196"/>
      <c r="J3053" s="202">
        <v>0</v>
      </c>
      <c r="K3053" s="202"/>
      <c r="L3053" s="203">
        <v>3.2669999999999999</v>
      </c>
      <c r="M3053" s="204">
        <v>84</v>
      </c>
      <c r="N3053" s="199">
        <f>(('Parâmetro - Portes e Uco'!$P$5*'TABELA HONORÁRIOS MÉDICOS2026'!M3053)/100)*'TABELA HONORÁRIOS MÉDICOS2026'!L3053</f>
        <v>49.811137617911243</v>
      </c>
      <c r="O3053" s="201">
        <v>0</v>
      </c>
      <c r="P3053" s="201"/>
      <c r="Q3053" s="205">
        <f t="shared" si="207"/>
        <v>51.489639789587791</v>
      </c>
    </row>
    <row r="3054" spans="1:17" ht="30" x14ac:dyDescent="0.25">
      <c r="A3054" s="207" t="s">
        <v>4754</v>
      </c>
      <c r="B3054" s="196">
        <v>40302121</v>
      </c>
      <c r="C3054" s="197" t="s">
        <v>2466</v>
      </c>
      <c r="D3054" s="196" t="s">
        <v>3676</v>
      </c>
      <c r="E3054" s="198" t="s">
        <v>3709</v>
      </c>
      <c r="F3054" s="199">
        <f>VLOOKUP(D3054,'Parâmetro - Portes e Uco'!$A$13:$E$54,4,0)*E3054</f>
        <v>1.6785021716765458</v>
      </c>
      <c r="G3054" s="200"/>
      <c r="H3054" s="201"/>
      <c r="I3054" s="196"/>
      <c r="J3054" s="202">
        <v>0</v>
      </c>
      <c r="K3054" s="202"/>
      <c r="L3054" s="203">
        <v>3.2669999999999999</v>
      </c>
      <c r="M3054" s="204">
        <v>84</v>
      </c>
      <c r="N3054" s="199">
        <f>(('Parâmetro - Portes e Uco'!$P$5*'TABELA HONORÁRIOS MÉDICOS2026'!M3054)/100)*'TABELA HONORÁRIOS MÉDICOS2026'!L3054</f>
        <v>49.811137617911243</v>
      </c>
      <c r="O3054" s="201">
        <v>0</v>
      </c>
      <c r="P3054" s="201"/>
      <c r="Q3054" s="205">
        <f t="shared" si="207"/>
        <v>51.489639789587791</v>
      </c>
    </row>
    <row r="3055" spans="1:17" ht="30" x14ac:dyDescent="0.25">
      <c r="A3055" s="207" t="s">
        <v>4754</v>
      </c>
      <c r="B3055" s="196">
        <v>40302130</v>
      </c>
      <c r="C3055" s="197" t="s">
        <v>2386</v>
      </c>
      <c r="D3055" s="196" t="s">
        <v>3676</v>
      </c>
      <c r="E3055" s="198" t="s">
        <v>3709</v>
      </c>
      <c r="F3055" s="199">
        <f>VLOOKUP(D3055,'Parâmetro - Portes e Uco'!$A$13:$E$54,4,0)*E3055</f>
        <v>1.6785021716765458</v>
      </c>
      <c r="G3055" s="200"/>
      <c r="H3055" s="201"/>
      <c r="I3055" s="196"/>
      <c r="J3055" s="202">
        <v>0</v>
      </c>
      <c r="K3055" s="202"/>
      <c r="L3055" s="203">
        <v>3.2669999999999999</v>
      </c>
      <c r="M3055" s="204">
        <v>84</v>
      </c>
      <c r="N3055" s="199">
        <f>(('Parâmetro - Portes e Uco'!$P$5*'TABELA HONORÁRIOS MÉDICOS2026'!M3055)/100)*'TABELA HONORÁRIOS MÉDICOS2026'!L3055</f>
        <v>49.811137617911243</v>
      </c>
      <c r="O3055" s="201">
        <v>0</v>
      </c>
      <c r="P3055" s="201"/>
      <c r="Q3055" s="205">
        <f t="shared" si="207"/>
        <v>51.489639789587791</v>
      </c>
    </row>
    <row r="3056" spans="1:17" x14ac:dyDescent="0.25">
      <c r="A3056" s="207" t="s">
        <v>4754</v>
      </c>
      <c r="B3056" s="196">
        <v>40302156</v>
      </c>
      <c r="C3056" s="197" t="s">
        <v>2468</v>
      </c>
      <c r="D3056" s="196" t="s">
        <v>3676</v>
      </c>
      <c r="E3056" s="198" t="s">
        <v>3709</v>
      </c>
      <c r="F3056" s="199">
        <f>VLOOKUP(D3056,'Parâmetro - Portes e Uco'!$A$13:$E$54,4,0)*E3056</f>
        <v>1.6785021716765458</v>
      </c>
      <c r="G3056" s="200"/>
      <c r="H3056" s="201"/>
      <c r="I3056" s="196"/>
      <c r="J3056" s="202">
        <v>0</v>
      </c>
      <c r="K3056" s="202"/>
      <c r="L3056" s="203">
        <v>3.2669999999999999</v>
      </c>
      <c r="M3056" s="204">
        <v>84</v>
      </c>
      <c r="N3056" s="199">
        <f>(('Parâmetro - Portes e Uco'!$P$5*'TABELA HONORÁRIOS MÉDICOS2026'!M3056)/100)*'TABELA HONORÁRIOS MÉDICOS2026'!L3056</f>
        <v>49.811137617911243</v>
      </c>
      <c r="O3056" s="201">
        <v>0</v>
      </c>
      <c r="P3056" s="201"/>
      <c r="Q3056" s="205">
        <f t="shared" si="207"/>
        <v>51.489639789587791</v>
      </c>
    </row>
    <row r="3057" spans="1:17" ht="30" x14ac:dyDescent="0.25">
      <c r="A3057" s="207" t="s">
        <v>4754</v>
      </c>
      <c r="B3057" s="196">
        <v>40302164</v>
      </c>
      <c r="C3057" s="197" t="s">
        <v>2469</v>
      </c>
      <c r="D3057" s="196" t="s">
        <v>3676</v>
      </c>
      <c r="E3057" s="198" t="s">
        <v>3709</v>
      </c>
      <c r="F3057" s="199">
        <f>VLOOKUP(D3057,'Parâmetro - Portes e Uco'!$A$13:$E$54,4,0)*E3057</f>
        <v>1.6785021716765458</v>
      </c>
      <c r="G3057" s="200"/>
      <c r="H3057" s="201"/>
      <c r="I3057" s="196"/>
      <c r="J3057" s="202">
        <v>0</v>
      </c>
      <c r="K3057" s="202"/>
      <c r="L3057" s="203">
        <v>2.097</v>
      </c>
      <c r="M3057" s="204">
        <v>84</v>
      </c>
      <c r="N3057" s="199">
        <f>(('Parâmetro - Portes e Uco'!$P$5*'TABELA HONORÁRIOS MÉDICOS2026'!M3057)/100)*'TABELA HONORÁRIOS MÉDICOS2026'!L3057</f>
        <v>31.972438195518784</v>
      </c>
      <c r="O3057" s="201">
        <v>0</v>
      </c>
      <c r="P3057" s="201"/>
      <c r="Q3057" s="205">
        <f t="shared" si="207"/>
        <v>33.650940367195332</v>
      </c>
    </row>
    <row r="3058" spans="1:17" x14ac:dyDescent="0.25">
      <c r="A3058" s="207" t="s">
        <v>4754</v>
      </c>
      <c r="B3058" s="196">
        <v>40302180</v>
      </c>
      <c r="C3058" s="197" t="s">
        <v>2471</v>
      </c>
      <c r="D3058" s="196" t="s">
        <v>3676</v>
      </c>
      <c r="E3058" s="198" t="s">
        <v>3709</v>
      </c>
      <c r="F3058" s="199">
        <f>VLOOKUP(D3058,'Parâmetro - Portes e Uco'!$A$13:$E$54,4,0)*E3058</f>
        <v>1.6785021716765458</v>
      </c>
      <c r="G3058" s="200"/>
      <c r="H3058" s="201"/>
      <c r="I3058" s="196"/>
      <c r="J3058" s="202">
        <v>0</v>
      </c>
      <c r="K3058" s="202"/>
      <c r="L3058" s="203">
        <v>3.2669999999999999</v>
      </c>
      <c r="M3058" s="204">
        <v>84</v>
      </c>
      <c r="N3058" s="199">
        <f>(('Parâmetro - Portes e Uco'!$P$5*'TABELA HONORÁRIOS MÉDICOS2026'!M3058)/100)*'TABELA HONORÁRIOS MÉDICOS2026'!L3058</f>
        <v>49.811137617911243</v>
      </c>
      <c r="O3058" s="201">
        <v>0</v>
      </c>
      <c r="P3058" s="201"/>
      <c r="Q3058" s="205">
        <f t="shared" si="207"/>
        <v>51.489639789587791</v>
      </c>
    </row>
    <row r="3059" spans="1:17" x14ac:dyDescent="0.25">
      <c r="A3059" s="207" t="s">
        <v>4754</v>
      </c>
      <c r="B3059" s="196">
        <v>40302199</v>
      </c>
      <c r="C3059" s="197" t="s">
        <v>2472</v>
      </c>
      <c r="D3059" s="196" t="s">
        <v>3676</v>
      </c>
      <c r="E3059" s="198" t="s">
        <v>3710</v>
      </c>
      <c r="F3059" s="199">
        <f>VLOOKUP(D3059,'Parâmetro - Portes e Uco'!$A$13:$E$54,4,0)*E3059</f>
        <v>0.16785021716765455</v>
      </c>
      <c r="G3059" s="200"/>
      <c r="H3059" s="201"/>
      <c r="I3059" s="196"/>
      <c r="J3059" s="202">
        <v>0</v>
      </c>
      <c r="K3059" s="202"/>
      <c r="L3059" s="203">
        <v>0.72</v>
      </c>
      <c r="M3059" s="204">
        <v>84</v>
      </c>
      <c r="N3059" s="199">
        <f>(('Parâmetro - Portes e Uco'!$P$5*'TABELA HONORÁRIOS MÉDICOS2026'!M3059)/100)*'TABELA HONORÁRIOS MÉDICOS2026'!L3059</f>
        <v>10.977661183010742</v>
      </c>
      <c r="O3059" s="201">
        <v>0</v>
      </c>
      <c r="P3059" s="201"/>
      <c r="Q3059" s="205">
        <f t="shared" si="207"/>
        <v>11.145511400178396</v>
      </c>
    </row>
    <row r="3060" spans="1:17" x14ac:dyDescent="0.25">
      <c r="A3060" s="207" t="s">
        <v>4754</v>
      </c>
      <c r="B3060" s="196">
        <v>40302229</v>
      </c>
      <c r="C3060" s="197" t="s">
        <v>2474</v>
      </c>
      <c r="D3060" s="196" t="s">
        <v>3676</v>
      </c>
      <c r="E3060" s="198" t="s">
        <v>3710</v>
      </c>
      <c r="F3060" s="199">
        <f>VLOOKUP(D3060,'Parâmetro - Portes e Uco'!$A$13:$E$54,4,0)*E3060</f>
        <v>0.16785021716765455</v>
      </c>
      <c r="G3060" s="200"/>
      <c r="H3060" s="201"/>
      <c r="I3060" s="196"/>
      <c r="J3060" s="202">
        <v>0</v>
      </c>
      <c r="K3060" s="202"/>
      <c r="L3060" s="203">
        <v>0.54</v>
      </c>
      <c r="M3060" s="204">
        <v>84</v>
      </c>
      <c r="N3060" s="199">
        <f>(('Parâmetro - Portes e Uco'!$P$5*'TABELA HONORÁRIOS MÉDICOS2026'!M3060)/100)*'TABELA HONORÁRIOS MÉDICOS2026'!L3060</f>
        <v>8.2332458872580574</v>
      </c>
      <c r="O3060" s="201">
        <v>0</v>
      </c>
      <c r="P3060" s="201"/>
      <c r="Q3060" s="205">
        <f t="shared" si="207"/>
        <v>8.4010961044257115</v>
      </c>
    </row>
    <row r="3061" spans="1:17" x14ac:dyDescent="0.25">
      <c r="A3061" s="207" t="s">
        <v>4754</v>
      </c>
      <c r="B3061" s="196">
        <v>40302237</v>
      </c>
      <c r="C3061" s="197" t="s">
        <v>2475</v>
      </c>
      <c r="D3061" s="196" t="s">
        <v>3676</v>
      </c>
      <c r="E3061" s="198" t="s">
        <v>3710</v>
      </c>
      <c r="F3061" s="199">
        <f>VLOOKUP(D3061,'Parâmetro - Portes e Uco'!$A$13:$E$54,4,0)*E3061</f>
        <v>0.16785021716765455</v>
      </c>
      <c r="G3061" s="200"/>
      <c r="H3061" s="201"/>
      <c r="I3061" s="196"/>
      <c r="J3061" s="202">
        <v>0</v>
      </c>
      <c r="K3061" s="202"/>
      <c r="L3061" s="203">
        <v>0.38700000000000001</v>
      </c>
      <c r="M3061" s="204">
        <v>84</v>
      </c>
      <c r="N3061" s="199">
        <f>(('Parâmetro - Portes e Uco'!$P$5*'TABELA HONORÁRIOS MÉDICOS2026'!M3061)/100)*'TABELA HONORÁRIOS MÉDICOS2026'!L3061</f>
        <v>5.9004928858682737</v>
      </c>
      <c r="O3061" s="201">
        <v>0</v>
      </c>
      <c r="P3061" s="201"/>
      <c r="Q3061" s="205">
        <f t="shared" si="207"/>
        <v>6.0683431030359278</v>
      </c>
    </row>
    <row r="3062" spans="1:17" x14ac:dyDescent="0.25">
      <c r="A3062" s="207" t="s">
        <v>4754</v>
      </c>
      <c r="B3062" s="196">
        <v>40302245</v>
      </c>
      <c r="C3062" s="197" t="s">
        <v>2477</v>
      </c>
      <c r="D3062" s="196" t="s">
        <v>3676</v>
      </c>
      <c r="E3062" s="198" t="s">
        <v>3709</v>
      </c>
      <c r="F3062" s="199">
        <f>VLOOKUP(D3062,'Parâmetro - Portes e Uco'!$A$13:$E$54,4,0)*E3062</f>
        <v>1.6785021716765458</v>
      </c>
      <c r="G3062" s="200"/>
      <c r="H3062" s="201"/>
      <c r="I3062" s="196"/>
      <c r="J3062" s="202">
        <v>0</v>
      </c>
      <c r="K3062" s="202"/>
      <c r="L3062" s="203">
        <v>3.2669999999999999</v>
      </c>
      <c r="M3062" s="204">
        <v>84</v>
      </c>
      <c r="N3062" s="199">
        <f>(('Parâmetro - Portes e Uco'!$P$5*'TABELA HONORÁRIOS MÉDICOS2026'!M3062)/100)*'TABELA HONORÁRIOS MÉDICOS2026'!L3062</f>
        <v>49.811137617911243</v>
      </c>
      <c r="O3062" s="201">
        <v>0</v>
      </c>
      <c r="P3062" s="201"/>
      <c r="Q3062" s="205">
        <f t="shared" si="207"/>
        <v>51.489639789587791</v>
      </c>
    </row>
    <row r="3063" spans="1:17" x14ac:dyDescent="0.25">
      <c r="A3063" s="207" t="s">
        <v>4754</v>
      </c>
      <c r="B3063" s="196">
        <v>40302270</v>
      </c>
      <c r="C3063" s="197" t="s">
        <v>2480</v>
      </c>
      <c r="D3063" s="196" t="s">
        <v>3676</v>
      </c>
      <c r="E3063" s="198" t="s">
        <v>3710</v>
      </c>
      <c r="F3063" s="199">
        <f>VLOOKUP(D3063,'Parâmetro - Portes e Uco'!$A$13:$E$54,4,0)*E3063</f>
        <v>0.16785021716765455</v>
      </c>
      <c r="G3063" s="200"/>
      <c r="H3063" s="201"/>
      <c r="I3063" s="196"/>
      <c r="J3063" s="202">
        <v>0</v>
      </c>
      <c r="K3063" s="202"/>
      <c r="L3063" s="203">
        <v>1.0529999999999999</v>
      </c>
      <c r="M3063" s="204">
        <v>84</v>
      </c>
      <c r="N3063" s="199">
        <f>(('Parâmetro - Portes e Uco'!$P$5*'TABELA HONORÁRIOS MÉDICOS2026'!M3063)/100)*'TABELA HONORÁRIOS MÉDICOS2026'!L3063</f>
        <v>16.054829480153209</v>
      </c>
      <c r="O3063" s="201">
        <v>0</v>
      </c>
      <c r="P3063" s="201"/>
      <c r="Q3063" s="205">
        <f t="shared" si="207"/>
        <v>16.222679697320864</v>
      </c>
    </row>
    <row r="3064" spans="1:17" x14ac:dyDescent="0.25">
      <c r="A3064" s="207" t="s">
        <v>4754</v>
      </c>
      <c r="B3064" s="196">
        <v>40302288</v>
      </c>
      <c r="C3064" s="197" t="s">
        <v>2481</v>
      </c>
      <c r="D3064" s="196" t="s">
        <v>3676</v>
      </c>
      <c r="E3064" s="198" t="s">
        <v>3709</v>
      </c>
      <c r="F3064" s="199">
        <f>VLOOKUP(D3064,'Parâmetro - Portes e Uco'!$A$13:$E$54,4,0)*E3064</f>
        <v>1.6785021716765458</v>
      </c>
      <c r="G3064" s="200"/>
      <c r="H3064" s="201"/>
      <c r="I3064" s="196"/>
      <c r="J3064" s="202">
        <v>0</v>
      </c>
      <c r="K3064" s="202"/>
      <c r="L3064" s="203">
        <v>3.2669999999999999</v>
      </c>
      <c r="M3064" s="204">
        <v>84</v>
      </c>
      <c r="N3064" s="199">
        <f>(('Parâmetro - Portes e Uco'!$P$5*'TABELA HONORÁRIOS MÉDICOS2026'!M3064)/100)*'TABELA HONORÁRIOS MÉDICOS2026'!L3064</f>
        <v>49.811137617911243</v>
      </c>
      <c r="O3064" s="201">
        <v>0</v>
      </c>
      <c r="P3064" s="201"/>
      <c r="Q3064" s="205">
        <f t="shared" si="207"/>
        <v>51.489639789587791</v>
      </c>
    </row>
    <row r="3065" spans="1:17" ht="30" x14ac:dyDescent="0.25">
      <c r="A3065" s="207" t="s">
        <v>4754</v>
      </c>
      <c r="B3065" s="196">
        <v>40302296</v>
      </c>
      <c r="C3065" s="197" t="s">
        <v>2485</v>
      </c>
      <c r="D3065" s="196" t="s">
        <v>3676</v>
      </c>
      <c r="E3065" s="198" t="s">
        <v>3710</v>
      </c>
      <c r="F3065" s="199">
        <f>VLOOKUP(D3065,'Parâmetro - Portes e Uco'!$A$13:$E$54,4,0)*E3065</f>
        <v>0.16785021716765455</v>
      </c>
      <c r="G3065" s="200"/>
      <c r="H3065" s="201"/>
      <c r="I3065" s="196"/>
      <c r="J3065" s="202">
        <v>0</v>
      </c>
      <c r="K3065" s="202"/>
      <c r="L3065" s="203">
        <v>8.9909999999999997</v>
      </c>
      <c r="M3065" s="204">
        <v>84</v>
      </c>
      <c r="N3065" s="199">
        <f>(('Parâmetro - Portes e Uco'!$P$5*'TABELA HONORÁRIOS MÉDICOS2026'!M3065)/100)*'TABELA HONORÁRIOS MÉDICOS2026'!L3065</f>
        <v>137.08354402284664</v>
      </c>
      <c r="O3065" s="201">
        <v>0</v>
      </c>
      <c r="P3065" s="201"/>
      <c r="Q3065" s="205">
        <f t="shared" si="207"/>
        <v>137.25139424001429</v>
      </c>
    </row>
    <row r="3066" spans="1:17" ht="30" x14ac:dyDescent="0.25">
      <c r="A3066" s="207" t="s">
        <v>4754</v>
      </c>
      <c r="B3066" s="196">
        <v>40302300</v>
      </c>
      <c r="C3066" s="197" t="s">
        <v>2486</v>
      </c>
      <c r="D3066" s="196" t="s">
        <v>3676</v>
      </c>
      <c r="E3066" s="198" t="s">
        <v>3709</v>
      </c>
      <c r="F3066" s="199">
        <f>VLOOKUP(D3066,'Parâmetro - Portes e Uco'!$A$13:$E$54,4,0)*E3066</f>
        <v>1.6785021716765458</v>
      </c>
      <c r="G3066" s="200"/>
      <c r="H3066" s="201"/>
      <c r="I3066" s="196"/>
      <c r="J3066" s="202">
        <v>0</v>
      </c>
      <c r="K3066" s="202"/>
      <c r="L3066" s="203">
        <v>2.0390000000000001</v>
      </c>
      <c r="M3066" s="204">
        <v>84</v>
      </c>
      <c r="N3066" s="199">
        <f>(('Parâmetro - Portes e Uco'!$P$5*'TABELA HONORÁRIOS MÉDICOS2026'!M3066)/100)*'TABELA HONORÁRIOS MÉDICOS2026'!L3066</f>
        <v>31.088126600220701</v>
      </c>
      <c r="O3066" s="201">
        <v>0</v>
      </c>
      <c r="P3066" s="201"/>
      <c r="Q3066" s="205">
        <f t="shared" si="207"/>
        <v>32.766628771897246</v>
      </c>
    </row>
    <row r="3067" spans="1:17" x14ac:dyDescent="0.25">
      <c r="A3067" s="207" t="s">
        <v>4754</v>
      </c>
      <c r="B3067" s="196">
        <v>40302318</v>
      </c>
      <c r="C3067" s="197" t="s">
        <v>2487</v>
      </c>
      <c r="D3067" s="196" t="s">
        <v>3676</v>
      </c>
      <c r="E3067" s="198" t="s">
        <v>3710</v>
      </c>
      <c r="F3067" s="199">
        <f>VLOOKUP(D3067,'Parâmetro - Portes e Uco'!$A$13:$E$54,4,0)*E3067</f>
        <v>0.16785021716765455</v>
      </c>
      <c r="G3067" s="200"/>
      <c r="H3067" s="201"/>
      <c r="I3067" s="196"/>
      <c r="J3067" s="202">
        <v>0</v>
      </c>
      <c r="K3067" s="202"/>
      <c r="L3067" s="203">
        <v>0.38700000000000001</v>
      </c>
      <c r="M3067" s="204">
        <v>84</v>
      </c>
      <c r="N3067" s="199">
        <f>(('Parâmetro - Portes e Uco'!$P$5*'TABELA HONORÁRIOS MÉDICOS2026'!M3067)/100)*'TABELA HONORÁRIOS MÉDICOS2026'!L3067</f>
        <v>5.9004928858682737</v>
      </c>
      <c r="O3067" s="201">
        <v>0</v>
      </c>
      <c r="P3067" s="201"/>
      <c r="Q3067" s="205">
        <f t="shared" si="207"/>
        <v>6.0683431030359278</v>
      </c>
    </row>
    <row r="3068" spans="1:17" x14ac:dyDescent="0.25">
      <c r="A3068" s="207" t="s">
        <v>4754</v>
      </c>
      <c r="B3068" s="196">
        <v>40302326</v>
      </c>
      <c r="C3068" s="197" t="s">
        <v>2488</v>
      </c>
      <c r="D3068" s="196" t="s">
        <v>3676</v>
      </c>
      <c r="E3068" s="198" t="s">
        <v>3709</v>
      </c>
      <c r="F3068" s="199">
        <f>VLOOKUP(D3068,'Parâmetro - Portes e Uco'!$A$13:$E$54,4,0)*E3068</f>
        <v>1.6785021716765458</v>
      </c>
      <c r="G3068" s="200"/>
      <c r="H3068" s="201"/>
      <c r="I3068" s="196"/>
      <c r="J3068" s="202">
        <v>0</v>
      </c>
      <c r="K3068" s="202"/>
      <c r="L3068" s="203">
        <v>2.097</v>
      </c>
      <c r="M3068" s="204">
        <v>84</v>
      </c>
      <c r="N3068" s="199">
        <f>(('Parâmetro - Portes e Uco'!$P$5*'TABELA HONORÁRIOS MÉDICOS2026'!M3068)/100)*'TABELA HONORÁRIOS MÉDICOS2026'!L3068</f>
        <v>31.972438195518784</v>
      </c>
      <c r="O3068" s="201">
        <v>0</v>
      </c>
      <c r="P3068" s="201"/>
      <c r="Q3068" s="205">
        <f t="shared" si="207"/>
        <v>33.650940367195332</v>
      </c>
    </row>
    <row r="3069" spans="1:17" x14ac:dyDescent="0.25">
      <c r="A3069" s="207" t="s">
        <v>4754</v>
      </c>
      <c r="B3069" s="196">
        <v>40302334</v>
      </c>
      <c r="C3069" s="197" t="s">
        <v>2489</v>
      </c>
      <c r="D3069" s="196" t="s">
        <v>3676</v>
      </c>
      <c r="E3069" s="198" t="s">
        <v>3709</v>
      </c>
      <c r="F3069" s="199">
        <f>VLOOKUP(D3069,'Parâmetro - Portes e Uco'!$A$13:$E$54,4,0)*E3069</f>
        <v>1.6785021716765458</v>
      </c>
      <c r="G3069" s="200"/>
      <c r="H3069" s="201"/>
      <c r="I3069" s="196"/>
      <c r="J3069" s="202">
        <v>0</v>
      </c>
      <c r="K3069" s="202"/>
      <c r="L3069" s="203">
        <v>3.2669999999999999</v>
      </c>
      <c r="M3069" s="204">
        <v>84</v>
      </c>
      <c r="N3069" s="199">
        <f>(('Parâmetro - Portes e Uco'!$P$5*'TABELA HONORÁRIOS MÉDICOS2026'!M3069)/100)*'TABELA HONORÁRIOS MÉDICOS2026'!L3069</f>
        <v>49.811137617911243</v>
      </c>
      <c r="O3069" s="201">
        <v>0</v>
      </c>
      <c r="P3069" s="201"/>
      <c r="Q3069" s="205">
        <f t="shared" si="207"/>
        <v>51.489639789587791</v>
      </c>
    </row>
    <row r="3070" spans="1:17" x14ac:dyDescent="0.25">
      <c r="A3070" s="207" t="s">
        <v>4754</v>
      </c>
      <c r="B3070" s="196">
        <v>40302342</v>
      </c>
      <c r="C3070" s="197" t="s">
        <v>2490</v>
      </c>
      <c r="D3070" s="196" t="s">
        <v>3676</v>
      </c>
      <c r="E3070" s="198" t="s">
        <v>3709</v>
      </c>
      <c r="F3070" s="199">
        <f>VLOOKUP(D3070,'Parâmetro - Portes e Uco'!$A$13:$E$54,4,0)*E3070</f>
        <v>1.6785021716765458</v>
      </c>
      <c r="G3070" s="200"/>
      <c r="H3070" s="201"/>
      <c r="I3070" s="196"/>
      <c r="J3070" s="202">
        <v>0</v>
      </c>
      <c r="K3070" s="202"/>
      <c r="L3070" s="203">
        <v>3.2669999999999999</v>
      </c>
      <c r="M3070" s="204">
        <v>84</v>
      </c>
      <c r="N3070" s="199">
        <f>(('Parâmetro - Portes e Uco'!$P$5*'TABELA HONORÁRIOS MÉDICOS2026'!M3070)/100)*'TABELA HONORÁRIOS MÉDICOS2026'!L3070</f>
        <v>49.811137617911243</v>
      </c>
      <c r="O3070" s="201">
        <v>0</v>
      </c>
      <c r="P3070" s="201"/>
      <c r="Q3070" s="205">
        <f t="shared" si="207"/>
        <v>51.489639789587791</v>
      </c>
    </row>
    <row r="3071" spans="1:17" x14ac:dyDescent="0.25">
      <c r="A3071" s="207" t="s">
        <v>4754</v>
      </c>
      <c r="B3071" s="196">
        <v>40302350</v>
      </c>
      <c r="C3071" s="197" t="s">
        <v>2491</v>
      </c>
      <c r="D3071" s="196" t="s">
        <v>3676</v>
      </c>
      <c r="E3071" s="198" t="s">
        <v>3709</v>
      </c>
      <c r="F3071" s="199">
        <f>VLOOKUP(D3071,'Parâmetro - Portes e Uco'!$A$13:$E$54,4,0)*E3071</f>
        <v>1.6785021716765458</v>
      </c>
      <c r="G3071" s="200"/>
      <c r="H3071" s="201"/>
      <c r="I3071" s="196"/>
      <c r="J3071" s="202">
        <v>0</v>
      </c>
      <c r="K3071" s="202"/>
      <c r="L3071" s="203">
        <v>3.2669999999999999</v>
      </c>
      <c r="M3071" s="204">
        <v>84</v>
      </c>
      <c r="N3071" s="199">
        <f>(('Parâmetro - Portes e Uco'!$P$5*'TABELA HONORÁRIOS MÉDICOS2026'!M3071)/100)*'TABELA HONORÁRIOS MÉDICOS2026'!L3071</f>
        <v>49.811137617911243</v>
      </c>
      <c r="O3071" s="201">
        <v>0</v>
      </c>
      <c r="P3071" s="201"/>
      <c r="Q3071" s="205">
        <f t="shared" si="207"/>
        <v>51.489639789587791</v>
      </c>
    </row>
    <row r="3072" spans="1:17" x14ac:dyDescent="0.25">
      <c r="A3072" s="207" t="s">
        <v>4754</v>
      </c>
      <c r="B3072" s="196">
        <v>40302377</v>
      </c>
      <c r="C3072" s="197" t="s">
        <v>2492</v>
      </c>
      <c r="D3072" s="196" t="s">
        <v>3676</v>
      </c>
      <c r="E3072" s="198" t="s">
        <v>3710</v>
      </c>
      <c r="F3072" s="199">
        <f>VLOOKUP(D3072,'Parâmetro - Portes e Uco'!$A$13:$E$54,4,0)*E3072</f>
        <v>0.16785021716765455</v>
      </c>
      <c r="G3072" s="200"/>
      <c r="H3072" s="201"/>
      <c r="I3072" s="196"/>
      <c r="J3072" s="202">
        <v>0</v>
      </c>
      <c r="K3072" s="202"/>
      <c r="L3072" s="203">
        <v>0.38700000000000001</v>
      </c>
      <c r="M3072" s="204">
        <v>84</v>
      </c>
      <c r="N3072" s="199">
        <f>(('Parâmetro - Portes e Uco'!$P$5*'TABELA HONORÁRIOS MÉDICOS2026'!M3072)/100)*'TABELA HONORÁRIOS MÉDICOS2026'!L3072</f>
        <v>5.9004928858682737</v>
      </c>
      <c r="O3072" s="201">
        <v>0</v>
      </c>
      <c r="P3072" s="201"/>
      <c r="Q3072" s="205">
        <f t="shared" si="207"/>
        <v>6.0683431030359278</v>
      </c>
    </row>
    <row r="3073" spans="1:17" ht="45" x14ac:dyDescent="0.25">
      <c r="A3073" s="207" t="s">
        <v>4754</v>
      </c>
      <c r="B3073" s="196">
        <v>40302385</v>
      </c>
      <c r="C3073" s="197" t="s">
        <v>2493</v>
      </c>
      <c r="D3073" s="196" t="s">
        <v>3676</v>
      </c>
      <c r="E3073" s="198" t="s">
        <v>3710</v>
      </c>
      <c r="F3073" s="199">
        <f>VLOOKUP(D3073,'Parâmetro - Portes e Uco'!$A$13:$E$54,4,0)*E3073</f>
        <v>0.16785021716765455</v>
      </c>
      <c r="G3073" s="200"/>
      <c r="H3073" s="201"/>
      <c r="I3073" s="196"/>
      <c r="J3073" s="202">
        <v>0</v>
      </c>
      <c r="K3073" s="202"/>
      <c r="L3073" s="203">
        <v>0.54</v>
      </c>
      <c r="M3073" s="204">
        <v>84</v>
      </c>
      <c r="N3073" s="199">
        <f>(('Parâmetro - Portes e Uco'!$P$5*'TABELA HONORÁRIOS MÉDICOS2026'!M3073)/100)*'TABELA HONORÁRIOS MÉDICOS2026'!L3073</f>
        <v>8.2332458872580574</v>
      </c>
      <c r="O3073" s="201">
        <v>0</v>
      </c>
      <c r="P3073" s="201"/>
      <c r="Q3073" s="205">
        <f t="shared" si="207"/>
        <v>8.4010961044257115</v>
      </c>
    </row>
    <row r="3074" spans="1:17" x14ac:dyDescent="0.25">
      <c r="A3074" s="207" t="s">
        <v>4754</v>
      </c>
      <c r="B3074" s="196">
        <v>40302393</v>
      </c>
      <c r="C3074" s="197" t="s">
        <v>2494</v>
      </c>
      <c r="D3074" s="196" t="s">
        <v>3676</v>
      </c>
      <c r="E3074" s="198" t="s">
        <v>3709</v>
      </c>
      <c r="F3074" s="199">
        <f>VLOOKUP(D3074,'Parâmetro - Portes e Uco'!$A$13:$E$54,4,0)*E3074</f>
        <v>1.6785021716765458</v>
      </c>
      <c r="G3074" s="200"/>
      <c r="H3074" s="201"/>
      <c r="I3074" s="196"/>
      <c r="J3074" s="202">
        <v>0</v>
      </c>
      <c r="K3074" s="202"/>
      <c r="L3074" s="203">
        <v>3.2669999999999999</v>
      </c>
      <c r="M3074" s="204">
        <v>84</v>
      </c>
      <c r="N3074" s="199">
        <f>(('Parâmetro - Portes e Uco'!$P$5*'TABELA HONORÁRIOS MÉDICOS2026'!M3074)/100)*'TABELA HONORÁRIOS MÉDICOS2026'!L3074</f>
        <v>49.811137617911243</v>
      </c>
      <c r="O3074" s="201">
        <v>0</v>
      </c>
      <c r="P3074" s="201"/>
      <c r="Q3074" s="205">
        <f t="shared" si="207"/>
        <v>51.489639789587791</v>
      </c>
    </row>
    <row r="3075" spans="1:17" ht="30" x14ac:dyDescent="0.25">
      <c r="A3075" s="207" t="s">
        <v>4754</v>
      </c>
      <c r="B3075" s="196">
        <v>40302407</v>
      </c>
      <c r="C3075" s="197" t="s">
        <v>2495</v>
      </c>
      <c r="D3075" s="196" t="s">
        <v>3676</v>
      </c>
      <c r="E3075" s="198" t="s">
        <v>3710</v>
      </c>
      <c r="F3075" s="199">
        <f>VLOOKUP(D3075,'Parâmetro - Portes e Uco'!$A$13:$E$54,4,0)*E3075</f>
        <v>0.16785021716765455</v>
      </c>
      <c r="G3075" s="200"/>
      <c r="H3075" s="201"/>
      <c r="I3075" s="196"/>
      <c r="J3075" s="202">
        <v>0</v>
      </c>
      <c r="K3075" s="202"/>
      <c r="L3075" s="203">
        <v>0.38700000000000001</v>
      </c>
      <c r="M3075" s="204">
        <v>84</v>
      </c>
      <c r="N3075" s="199">
        <f>(('Parâmetro - Portes e Uco'!$P$5*'TABELA HONORÁRIOS MÉDICOS2026'!M3075)/100)*'TABELA HONORÁRIOS MÉDICOS2026'!L3075</f>
        <v>5.9004928858682737</v>
      </c>
      <c r="O3075" s="201">
        <v>0</v>
      </c>
      <c r="P3075" s="201"/>
      <c r="Q3075" s="205">
        <f t="shared" si="207"/>
        <v>6.0683431030359278</v>
      </c>
    </row>
    <row r="3076" spans="1:17" ht="30" x14ac:dyDescent="0.25">
      <c r="A3076" s="207" t="s">
        <v>4754</v>
      </c>
      <c r="B3076" s="196">
        <v>40302415</v>
      </c>
      <c r="C3076" s="197" t="s">
        <v>2496</v>
      </c>
      <c r="D3076" s="196" t="s">
        <v>3676</v>
      </c>
      <c r="E3076" s="198" t="s">
        <v>3709</v>
      </c>
      <c r="F3076" s="199">
        <f>VLOOKUP(D3076,'Parâmetro - Portes e Uco'!$A$13:$E$54,4,0)*E3076</f>
        <v>1.6785021716765458</v>
      </c>
      <c r="G3076" s="200"/>
      <c r="H3076" s="201"/>
      <c r="I3076" s="196"/>
      <c r="J3076" s="202">
        <v>0</v>
      </c>
      <c r="K3076" s="202"/>
      <c r="L3076" s="203">
        <v>2.097</v>
      </c>
      <c r="M3076" s="204">
        <v>84</v>
      </c>
      <c r="N3076" s="199">
        <f>(('Parâmetro - Portes e Uco'!$P$5*'TABELA HONORÁRIOS MÉDICOS2026'!M3076)/100)*'TABELA HONORÁRIOS MÉDICOS2026'!L3076</f>
        <v>31.972438195518784</v>
      </c>
      <c r="O3076" s="201">
        <v>0</v>
      </c>
      <c r="P3076" s="201"/>
      <c r="Q3076" s="205">
        <f t="shared" si="207"/>
        <v>33.650940367195332</v>
      </c>
    </row>
    <row r="3077" spans="1:17" x14ac:dyDescent="0.25">
      <c r="A3077" s="207" t="s">
        <v>4754</v>
      </c>
      <c r="B3077" s="196">
        <v>40302423</v>
      </c>
      <c r="C3077" s="197" t="s">
        <v>2497</v>
      </c>
      <c r="D3077" s="196" t="s">
        <v>3676</v>
      </c>
      <c r="E3077" s="198" t="s">
        <v>3710</v>
      </c>
      <c r="F3077" s="199">
        <f>VLOOKUP(D3077,'Parâmetro - Portes e Uco'!$A$13:$E$54,4,0)*E3077</f>
        <v>0.16785021716765455</v>
      </c>
      <c r="G3077" s="200"/>
      <c r="H3077" s="201"/>
      <c r="I3077" s="196"/>
      <c r="J3077" s="202">
        <v>0</v>
      </c>
      <c r="K3077" s="202"/>
      <c r="L3077" s="203">
        <v>0.38700000000000001</v>
      </c>
      <c r="M3077" s="204">
        <v>84</v>
      </c>
      <c r="N3077" s="199">
        <f>(('Parâmetro - Portes e Uco'!$P$5*'TABELA HONORÁRIOS MÉDICOS2026'!M3077)/100)*'TABELA HONORÁRIOS MÉDICOS2026'!L3077</f>
        <v>5.9004928858682737</v>
      </c>
      <c r="O3077" s="201">
        <v>0</v>
      </c>
      <c r="P3077" s="201"/>
      <c r="Q3077" s="205">
        <f t="shared" si="207"/>
        <v>6.0683431030359278</v>
      </c>
    </row>
    <row r="3078" spans="1:17" ht="30" x14ac:dyDescent="0.25">
      <c r="A3078" s="207" t="s">
        <v>4754</v>
      </c>
      <c r="B3078" s="196">
        <v>40302431</v>
      </c>
      <c r="C3078" s="197" t="s">
        <v>2498</v>
      </c>
      <c r="D3078" s="196" t="s">
        <v>3676</v>
      </c>
      <c r="E3078" s="198" t="s">
        <v>3711</v>
      </c>
      <c r="F3078" s="199">
        <f>VLOOKUP(D3078,'Parâmetro - Portes e Uco'!$A$13:$E$54,4,0)*E3078</f>
        <v>12.588766287574092</v>
      </c>
      <c r="G3078" s="200"/>
      <c r="H3078" s="201"/>
      <c r="I3078" s="196"/>
      <c r="J3078" s="202">
        <v>0</v>
      </c>
      <c r="K3078" s="202"/>
      <c r="L3078" s="203">
        <v>28.475999999999999</v>
      </c>
      <c r="M3078" s="204">
        <v>84</v>
      </c>
      <c r="N3078" s="199">
        <f>(('Parâmetro - Portes e Uco'!$P$5*'TABELA HONORÁRIOS MÉDICOS2026'!M3078)/100)*'TABELA HONORÁRIOS MÉDICOS2026'!L3078</f>
        <v>434.16649978807482</v>
      </c>
      <c r="O3078" s="201">
        <v>0</v>
      </c>
      <c r="P3078" s="201"/>
      <c r="Q3078" s="205">
        <f t="shared" si="207"/>
        <v>446.75526607564893</v>
      </c>
    </row>
    <row r="3079" spans="1:17" x14ac:dyDescent="0.25">
      <c r="A3079" s="207" t="s">
        <v>4754</v>
      </c>
      <c r="B3079" s="196">
        <v>40302458</v>
      </c>
      <c r="C3079" s="197" t="s">
        <v>2499</v>
      </c>
      <c r="D3079" s="196" t="s">
        <v>3676</v>
      </c>
      <c r="E3079" s="198" t="s">
        <v>3714</v>
      </c>
      <c r="F3079" s="199">
        <f>VLOOKUP(D3079,'Parâmetro - Portes e Uco'!$A$13:$E$54,4,0)*E3079</f>
        <v>8.3925108583827281</v>
      </c>
      <c r="G3079" s="200"/>
      <c r="H3079" s="201"/>
      <c r="I3079" s="196"/>
      <c r="J3079" s="202">
        <v>0</v>
      </c>
      <c r="K3079" s="202"/>
      <c r="L3079" s="203">
        <v>15.587999999999999</v>
      </c>
      <c r="M3079" s="204">
        <v>84</v>
      </c>
      <c r="N3079" s="199">
        <f>(('Parâmetro - Portes e Uco'!$P$5*'TABELA HONORÁRIOS MÉDICOS2026'!M3079)/100)*'TABELA HONORÁRIOS MÉDICOS2026'!L3079</f>
        <v>237.66636461218255</v>
      </c>
      <c r="O3079" s="201">
        <v>0</v>
      </c>
      <c r="P3079" s="201"/>
      <c r="Q3079" s="205">
        <f t="shared" si="207"/>
        <v>246.05887547056528</v>
      </c>
    </row>
    <row r="3080" spans="1:17" x14ac:dyDescent="0.25">
      <c r="A3080" s="207" t="s">
        <v>4754</v>
      </c>
      <c r="B3080" s="196">
        <v>40302474</v>
      </c>
      <c r="C3080" s="197" t="s">
        <v>2500</v>
      </c>
      <c r="D3080" s="196" t="s">
        <v>3676</v>
      </c>
      <c r="E3080" s="198" t="s">
        <v>3709</v>
      </c>
      <c r="F3080" s="199">
        <f>VLOOKUP(D3080,'Parâmetro - Portes e Uco'!$A$13:$E$54,4,0)*E3080</f>
        <v>1.6785021716765458</v>
      </c>
      <c r="G3080" s="200"/>
      <c r="H3080" s="201"/>
      <c r="I3080" s="196"/>
      <c r="J3080" s="202">
        <v>0</v>
      </c>
      <c r="K3080" s="202"/>
      <c r="L3080" s="203">
        <v>3.2669999999999999</v>
      </c>
      <c r="M3080" s="204">
        <v>84</v>
      </c>
      <c r="N3080" s="199">
        <f>(('Parâmetro - Portes e Uco'!$P$5*'TABELA HONORÁRIOS MÉDICOS2026'!M3080)/100)*'TABELA HONORÁRIOS MÉDICOS2026'!L3080</f>
        <v>49.811137617911243</v>
      </c>
      <c r="O3080" s="201">
        <v>0</v>
      </c>
      <c r="P3080" s="201"/>
      <c r="Q3080" s="205">
        <f t="shared" si="207"/>
        <v>51.489639789587791</v>
      </c>
    </row>
    <row r="3081" spans="1:17" ht="60" x14ac:dyDescent="0.25">
      <c r="A3081" s="207" t="s">
        <v>4754</v>
      </c>
      <c r="B3081" s="196">
        <v>40302482</v>
      </c>
      <c r="C3081" s="197" t="s">
        <v>2501</v>
      </c>
      <c r="D3081" s="196" t="s">
        <v>3676</v>
      </c>
      <c r="E3081" s="198"/>
      <c r="F3081" s="199">
        <f>VLOOKUP(D3081,'Parâmetro - Portes e Uco'!$A$13:$E$54,4,0)*E3081</f>
        <v>0</v>
      </c>
      <c r="G3081" s="200"/>
      <c r="H3081" s="201"/>
      <c r="I3081" s="196"/>
      <c r="J3081" s="202">
        <v>0</v>
      </c>
      <c r="K3081" s="202"/>
      <c r="L3081" s="203">
        <v>2.097</v>
      </c>
      <c r="M3081" s="204">
        <v>84</v>
      </c>
      <c r="N3081" s="199">
        <f>(('Parâmetro - Portes e Uco'!$P$5*'TABELA HONORÁRIOS MÉDICOS2026'!M3081)/100)*'TABELA HONORÁRIOS MÉDICOS2026'!L3081</f>
        <v>31.972438195518784</v>
      </c>
      <c r="O3081" s="201">
        <v>0</v>
      </c>
      <c r="P3081" s="201"/>
      <c r="Q3081" s="205">
        <f t="shared" si="207"/>
        <v>31.972438195518784</v>
      </c>
    </row>
    <row r="3082" spans="1:17" x14ac:dyDescent="0.25">
      <c r="A3082" s="207" t="s">
        <v>4754</v>
      </c>
      <c r="B3082" s="196">
        <v>40302490</v>
      </c>
      <c r="C3082" s="197" t="s">
        <v>2503</v>
      </c>
      <c r="D3082" s="196" t="s">
        <v>3676</v>
      </c>
      <c r="E3082" s="198" t="s">
        <v>3709</v>
      </c>
      <c r="F3082" s="199">
        <f>VLOOKUP(D3082,'Parâmetro - Portes e Uco'!$A$13:$E$54,4,0)*E3082</f>
        <v>1.6785021716765458</v>
      </c>
      <c r="G3082" s="200"/>
      <c r="H3082" s="201"/>
      <c r="I3082" s="196"/>
      <c r="J3082" s="202">
        <v>0</v>
      </c>
      <c r="K3082" s="202"/>
      <c r="L3082" s="203">
        <v>3.2669999999999999</v>
      </c>
      <c r="M3082" s="204">
        <v>84</v>
      </c>
      <c r="N3082" s="199">
        <f>(('Parâmetro - Portes e Uco'!$P$5*'TABELA HONORÁRIOS MÉDICOS2026'!M3082)/100)*'TABELA HONORÁRIOS MÉDICOS2026'!L3082</f>
        <v>49.811137617911243</v>
      </c>
      <c r="O3082" s="201">
        <v>0</v>
      </c>
      <c r="P3082" s="201"/>
      <c r="Q3082" s="205">
        <f t="shared" si="207"/>
        <v>51.489639789587791</v>
      </c>
    </row>
    <row r="3083" spans="1:17" ht="60" x14ac:dyDescent="0.25">
      <c r="A3083" s="207" t="s">
        <v>4754</v>
      </c>
      <c r="B3083" s="196">
        <v>40302504</v>
      </c>
      <c r="C3083" s="197" t="s">
        <v>2504</v>
      </c>
      <c r="D3083" s="196" t="s">
        <v>3676</v>
      </c>
      <c r="E3083" s="198" t="s">
        <v>3710</v>
      </c>
      <c r="F3083" s="199">
        <f>VLOOKUP(D3083,'Parâmetro - Portes e Uco'!$A$13:$E$54,4,0)*E3083</f>
        <v>0.16785021716765455</v>
      </c>
      <c r="G3083" s="200"/>
      <c r="H3083" s="201"/>
      <c r="I3083" s="196"/>
      <c r="J3083" s="202">
        <v>0</v>
      </c>
      <c r="K3083" s="202"/>
      <c r="L3083" s="203">
        <v>0.72</v>
      </c>
      <c r="M3083" s="204">
        <v>84</v>
      </c>
      <c r="N3083" s="199">
        <f>(('Parâmetro - Portes e Uco'!$P$5*'TABELA HONORÁRIOS MÉDICOS2026'!M3083)/100)*'TABELA HONORÁRIOS MÉDICOS2026'!L3083</f>
        <v>10.977661183010742</v>
      </c>
      <c r="O3083" s="201">
        <v>0</v>
      </c>
      <c r="P3083" s="201"/>
      <c r="Q3083" s="205">
        <f t="shared" ref="Q3083:Q3099" si="208">F3083+H3083+K3083+N3083+P3083</f>
        <v>11.145511400178396</v>
      </c>
    </row>
    <row r="3084" spans="1:17" ht="45" x14ac:dyDescent="0.25">
      <c r="A3084" s="207" t="s">
        <v>4754</v>
      </c>
      <c r="B3084" s="196">
        <v>40302512</v>
      </c>
      <c r="C3084" s="197" t="s">
        <v>2505</v>
      </c>
      <c r="D3084" s="196" t="s">
        <v>3676</v>
      </c>
      <c r="E3084" s="198" t="s">
        <v>3710</v>
      </c>
      <c r="F3084" s="199">
        <f>VLOOKUP(D3084,'Parâmetro - Portes e Uco'!$A$13:$E$54,4,0)*E3084</f>
        <v>0.16785021716765455</v>
      </c>
      <c r="G3084" s="200"/>
      <c r="H3084" s="201"/>
      <c r="I3084" s="196"/>
      <c r="J3084" s="202">
        <v>0</v>
      </c>
      <c r="K3084" s="202"/>
      <c r="L3084" s="203">
        <v>0.72</v>
      </c>
      <c r="M3084" s="204">
        <v>84</v>
      </c>
      <c r="N3084" s="199">
        <f>(('Parâmetro - Portes e Uco'!$P$5*'TABELA HONORÁRIOS MÉDICOS2026'!M3084)/100)*'TABELA HONORÁRIOS MÉDICOS2026'!L3084</f>
        <v>10.977661183010742</v>
      </c>
      <c r="O3084" s="201">
        <v>0</v>
      </c>
      <c r="P3084" s="201"/>
      <c r="Q3084" s="205">
        <f t="shared" si="208"/>
        <v>11.145511400178396</v>
      </c>
    </row>
    <row r="3085" spans="1:17" x14ac:dyDescent="0.25">
      <c r="A3085" s="207" t="s">
        <v>4754</v>
      </c>
      <c r="B3085" s="196">
        <v>40302520</v>
      </c>
      <c r="C3085" s="197" t="s">
        <v>2506</v>
      </c>
      <c r="D3085" s="196" t="s">
        <v>3676</v>
      </c>
      <c r="E3085" s="198" t="s">
        <v>3710</v>
      </c>
      <c r="F3085" s="199">
        <f>VLOOKUP(D3085,'Parâmetro - Portes e Uco'!$A$13:$E$54,4,0)*E3085</f>
        <v>0.16785021716765455</v>
      </c>
      <c r="G3085" s="200"/>
      <c r="H3085" s="201"/>
      <c r="I3085" s="196"/>
      <c r="J3085" s="202">
        <v>0</v>
      </c>
      <c r="K3085" s="202"/>
      <c r="L3085" s="203">
        <v>1.413</v>
      </c>
      <c r="M3085" s="204">
        <v>84</v>
      </c>
      <c r="N3085" s="199">
        <f>(('Parâmetro - Portes e Uco'!$P$5*'TABELA HONORÁRIOS MÉDICOS2026'!M3085)/100)*'TABELA HONORÁRIOS MÉDICOS2026'!L3085</f>
        <v>21.543660071658582</v>
      </c>
      <c r="O3085" s="201">
        <v>0</v>
      </c>
      <c r="P3085" s="201"/>
      <c r="Q3085" s="205">
        <f t="shared" si="208"/>
        <v>21.711510288826236</v>
      </c>
    </row>
    <row r="3086" spans="1:17" x14ac:dyDescent="0.25">
      <c r="A3086" s="207" t="s">
        <v>4754</v>
      </c>
      <c r="B3086" s="196">
        <v>40302539</v>
      </c>
      <c r="C3086" s="197" t="s">
        <v>2507</v>
      </c>
      <c r="D3086" s="196" t="s">
        <v>3676</v>
      </c>
      <c r="E3086" s="198" t="s">
        <v>3712</v>
      </c>
      <c r="F3086" s="199">
        <f>VLOOKUP(D3086,'Parâmetro - Portes e Uco'!$A$13:$E$54,4,0)*E3086</f>
        <v>4.1962554291913641</v>
      </c>
      <c r="G3086" s="200"/>
      <c r="H3086" s="201"/>
      <c r="I3086" s="196"/>
      <c r="J3086" s="202">
        <v>0</v>
      </c>
      <c r="K3086" s="202"/>
      <c r="L3086" s="203">
        <v>4.7969999999999997</v>
      </c>
      <c r="M3086" s="204">
        <v>84</v>
      </c>
      <c r="N3086" s="199">
        <f>(('Parâmetro - Portes e Uco'!$P$5*'TABELA HONORÁRIOS MÉDICOS2026'!M3086)/100)*'TABELA HONORÁRIOS MÉDICOS2026'!L3086</f>
        <v>73.138667631809057</v>
      </c>
      <c r="O3086" s="201">
        <v>0</v>
      </c>
      <c r="P3086" s="201"/>
      <c r="Q3086" s="205">
        <f t="shared" si="208"/>
        <v>77.334923061000424</v>
      </c>
    </row>
    <row r="3087" spans="1:17" x14ac:dyDescent="0.25">
      <c r="A3087" s="207" t="s">
        <v>4754</v>
      </c>
      <c r="B3087" s="196">
        <v>40302547</v>
      </c>
      <c r="C3087" s="197" t="s">
        <v>2508</v>
      </c>
      <c r="D3087" s="196" t="s">
        <v>3676</v>
      </c>
      <c r="E3087" s="198" t="s">
        <v>3710</v>
      </c>
      <c r="F3087" s="199">
        <f>VLOOKUP(D3087,'Parâmetro - Portes e Uco'!$A$13:$E$54,4,0)*E3087</f>
        <v>0.16785021716765455</v>
      </c>
      <c r="G3087" s="200"/>
      <c r="H3087" s="201"/>
      <c r="I3087" s="196"/>
      <c r="J3087" s="202">
        <v>0</v>
      </c>
      <c r="K3087" s="202"/>
      <c r="L3087" s="203">
        <v>0.54</v>
      </c>
      <c r="M3087" s="204">
        <v>84</v>
      </c>
      <c r="N3087" s="199">
        <f>(('Parâmetro - Portes e Uco'!$P$5*'TABELA HONORÁRIOS MÉDICOS2026'!M3087)/100)*'TABELA HONORÁRIOS MÉDICOS2026'!L3087</f>
        <v>8.2332458872580574</v>
      </c>
      <c r="O3087" s="201">
        <v>0</v>
      </c>
      <c r="P3087" s="201"/>
      <c r="Q3087" s="205">
        <f t="shared" si="208"/>
        <v>8.4010961044257115</v>
      </c>
    </row>
    <row r="3088" spans="1:17" x14ac:dyDescent="0.25">
      <c r="A3088" s="207" t="s">
        <v>4754</v>
      </c>
      <c r="B3088" s="196">
        <v>40302555</v>
      </c>
      <c r="C3088" s="197" t="s">
        <v>2509</v>
      </c>
      <c r="D3088" s="196" t="s">
        <v>3676</v>
      </c>
      <c r="E3088" s="198" t="s">
        <v>3709</v>
      </c>
      <c r="F3088" s="199">
        <f>VLOOKUP(D3088,'Parâmetro - Portes e Uco'!$A$13:$E$54,4,0)*E3088</f>
        <v>1.6785021716765458</v>
      </c>
      <c r="G3088" s="200"/>
      <c r="H3088" s="201"/>
      <c r="I3088" s="196"/>
      <c r="J3088" s="202">
        <v>0</v>
      </c>
      <c r="K3088" s="202"/>
      <c r="L3088" s="203">
        <v>3.2669999999999999</v>
      </c>
      <c r="M3088" s="204">
        <v>84</v>
      </c>
      <c r="N3088" s="199">
        <f>(('Parâmetro - Portes e Uco'!$P$5*'TABELA HONORÁRIOS MÉDICOS2026'!M3088)/100)*'TABELA HONORÁRIOS MÉDICOS2026'!L3088</f>
        <v>49.811137617911243</v>
      </c>
      <c r="O3088" s="201">
        <v>0</v>
      </c>
      <c r="P3088" s="201"/>
      <c r="Q3088" s="205">
        <f t="shared" si="208"/>
        <v>51.489639789587791</v>
      </c>
    </row>
    <row r="3089" spans="1:17" ht="45" x14ac:dyDescent="0.25">
      <c r="A3089" s="207" t="s">
        <v>4754</v>
      </c>
      <c r="B3089" s="196">
        <v>40302563</v>
      </c>
      <c r="C3089" s="197" t="s">
        <v>2510</v>
      </c>
      <c r="D3089" s="196" t="s">
        <v>3676</v>
      </c>
      <c r="E3089" s="198" t="s">
        <v>3710</v>
      </c>
      <c r="F3089" s="199">
        <f>VLOOKUP(D3089,'Parâmetro - Portes e Uco'!$A$13:$E$54,4,0)*E3089</f>
        <v>0.16785021716765455</v>
      </c>
      <c r="G3089" s="200"/>
      <c r="H3089" s="201"/>
      <c r="I3089" s="196"/>
      <c r="J3089" s="202">
        <v>0</v>
      </c>
      <c r="K3089" s="202"/>
      <c r="L3089" s="203">
        <v>1.413</v>
      </c>
      <c r="M3089" s="204">
        <v>84</v>
      </c>
      <c r="N3089" s="199">
        <f>(('Parâmetro - Portes e Uco'!$P$5*'TABELA HONORÁRIOS MÉDICOS2026'!M3089)/100)*'TABELA HONORÁRIOS MÉDICOS2026'!L3089</f>
        <v>21.543660071658582</v>
      </c>
      <c r="O3089" s="201">
        <v>0</v>
      </c>
      <c r="P3089" s="201"/>
      <c r="Q3089" s="205">
        <f t="shared" si="208"/>
        <v>21.711510288826236</v>
      </c>
    </row>
    <row r="3090" spans="1:17" x14ac:dyDescent="0.25">
      <c r="A3090" s="207" t="s">
        <v>4754</v>
      </c>
      <c r="B3090" s="196">
        <v>40302571</v>
      </c>
      <c r="C3090" s="197" t="s">
        <v>2511</v>
      </c>
      <c r="D3090" s="196" t="s">
        <v>3676</v>
      </c>
      <c r="E3090" s="198" t="s">
        <v>3709</v>
      </c>
      <c r="F3090" s="199">
        <f>VLOOKUP(D3090,'Parâmetro - Portes e Uco'!$A$13:$E$54,4,0)*E3090</f>
        <v>1.6785021716765458</v>
      </c>
      <c r="G3090" s="200"/>
      <c r="H3090" s="201"/>
      <c r="I3090" s="196"/>
      <c r="J3090" s="202">
        <v>0</v>
      </c>
      <c r="K3090" s="202"/>
      <c r="L3090" s="203">
        <v>3.2669999999999999</v>
      </c>
      <c r="M3090" s="204">
        <v>84</v>
      </c>
      <c r="N3090" s="199">
        <f>(('Parâmetro - Portes e Uco'!$P$5*'TABELA HONORÁRIOS MÉDICOS2026'!M3090)/100)*'TABELA HONORÁRIOS MÉDICOS2026'!L3090</f>
        <v>49.811137617911243</v>
      </c>
      <c r="O3090" s="201">
        <v>0</v>
      </c>
      <c r="P3090" s="201"/>
      <c r="Q3090" s="205">
        <f t="shared" si="208"/>
        <v>51.489639789587791</v>
      </c>
    </row>
    <row r="3091" spans="1:17" x14ac:dyDescent="0.25">
      <c r="A3091" s="207" t="s">
        <v>4754</v>
      </c>
      <c r="B3091" s="196">
        <v>40302580</v>
      </c>
      <c r="C3091" s="197" t="s">
        <v>2512</v>
      </c>
      <c r="D3091" s="196" t="s">
        <v>3676</v>
      </c>
      <c r="E3091" s="198" t="s">
        <v>3710</v>
      </c>
      <c r="F3091" s="199">
        <f>VLOOKUP(D3091,'Parâmetro - Portes e Uco'!$A$13:$E$54,4,0)*E3091</f>
        <v>0.16785021716765455</v>
      </c>
      <c r="G3091" s="200"/>
      <c r="H3091" s="201"/>
      <c r="I3091" s="196"/>
      <c r="J3091" s="202">
        <v>0</v>
      </c>
      <c r="K3091" s="202"/>
      <c r="L3091" s="203">
        <v>0.38700000000000001</v>
      </c>
      <c r="M3091" s="204">
        <v>84</v>
      </c>
      <c r="N3091" s="199">
        <f>(('Parâmetro - Portes e Uco'!$P$5*'TABELA HONORÁRIOS MÉDICOS2026'!M3091)/100)*'TABELA HONORÁRIOS MÉDICOS2026'!L3091</f>
        <v>5.9004928858682737</v>
      </c>
      <c r="O3091" s="201">
        <v>0</v>
      </c>
      <c r="P3091" s="201"/>
      <c r="Q3091" s="205">
        <f t="shared" si="208"/>
        <v>6.0683431030359278</v>
      </c>
    </row>
    <row r="3092" spans="1:17" x14ac:dyDescent="0.25">
      <c r="A3092" s="207" t="s">
        <v>4754</v>
      </c>
      <c r="B3092" s="196">
        <v>40302598</v>
      </c>
      <c r="C3092" s="197" t="s">
        <v>2513</v>
      </c>
      <c r="D3092" s="196" t="s">
        <v>3676</v>
      </c>
      <c r="E3092" s="198" t="s">
        <v>3710</v>
      </c>
      <c r="F3092" s="199">
        <f>VLOOKUP(D3092,'Parâmetro - Portes e Uco'!$A$13:$E$54,4,0)*E3092</f>
        <v>0.16785021716765455</v>
      </c>
      <c r="G3092" s="200"/>
      <c r="H3092" s="201"/>
      <c r="I3092" s="196"/>
      <c r="J3092" s="202">
        <v>0</v>
      </c>
      <c r="K3092" s="202"/>
      <c r="L3092" s="203">
        <v>0.38700000000000001</v>
      </c>
      <c r="M3092" s="204">
        <v>84</v>
      </c>
      <c r="N3092" s="199">
        <f>(('Parâmetro - Portes e Uco'!$P$5*'TABELA HONORÁRIOS MÉDICOS2026'!M3092)/100)*'TABELA HONORÁRIOS MÉDICOS2026'!L3092</f>
        <v>5.9004928858682737</v>
      </c>
      <c r="O3092" s="201">
        <v>0</v>
      </c>
      <c r="P3092" s="201"/>
      <c r="Q3092" s="205">
        <f t="shared" si="208"/>
        <v>6.0683431030359278</v>
      </c>
    </row>
    <row r="3093" spans="1:17" x14ac:dyDescent="0.25">
      <c r="A3093" s="207" t="s">
        <v>4754</v>
      </c>
      <c r="B3093" s="196">
        <v>40302601</v>
      </c>
      <c r="C3093" s="197" t="s">
        <v>2515</v>
      </c>
      <c r="D3093" s="196" t="s">
        <v>3676</v>
      </c>
      <c r="E3093" s="198" t="s">
        <v>3710</v>
      </c>
      <c r="F3093" s="199">
        <f>VLOOKUP(D3093,'Parâmetro - Portes e Uco'!$A$13:$E$54,4,0)*E3093</f>
        <v>0.16785021716765455</v>
      </c>
      <c r="G3093" s="200"/>
      <c r="H3093" s="201"/>
      <c r="I3093" s="196"/>
      <c r="J3093" s="202">
        <v>0</v>
      </c>
      <c r="K3093" s="202"/>
      <c r="L3093" s="203">
        <v>8.9909999999999997</v>
      </c>
      <c r="M3093" s="204">
        <v>84</v>
      </c>
      <c r="N3093" s="199">
        <f>(('Parâmetro - Portes e Uco'!$P$5*'TABELA HONORÁRIOS MÉDICOS2026'!M3093)/100)*'TABELA HONORÁRIOS MÉDICOS2026'!L3093</f>
        <v>137.08354402284664</v>
      </c>
      <c r="O3093" s="201">
        <v>0</v>
      </c>
      <c r="P3093" s="201"/>
      <c r="Q3093" s="205">
        <f t="shared" si="208"/>
        <v>137.25139424001429</v>
      </c>
    </row>
    <row r="3094" spans="1:17" ht="45" x14ac:dyDescent="0.25">
      <c r="A3094" s="207" t="s">
        <v>4754</v>
      </c>
      <c r="B3094" s="196">
        <v>40302610</v>
      </c>
      <c r="C3094" s="197" t="s">
        <v>4783</v>
      </c>
      <c r="D3094" s="196" t="s">
        <v>3678</v>
      </c>
      <c r="E3094" s="198">
        <v>0.26229799999999998</v>
      </c>
      <c r="F3094" s="199">
        <f>VLOOKUP(D3094,'Parâmetro - Portes e Uco'!$A$13:$E$54,4,0)*E3094</f>
        <v>27.473437609855345</v>
      </c>
      <c r="G3094" s="200"/>
      <c r="H3094" s="201"/>
      <c r="I3094" s="196"/>
      <c r="J3094" s="202"/>
      <c r="K3094" s="202"/>
      <c r="L3094" s="203"/>
      <c r="M3094" s="204"/>
      <c r="N3094" s="199"/>
      <c r="O3094" s="201"/>
      <c r="P3094" s="201"/>
      <c r="Q3094" s="205">
        <f t="shared" si="208"/>
        <v>27.473437609855345</v>
      </c>
    </row>
    <row r="3095" spans="1:17" ht="30" x14ac:dyDescent="0.25">
      <c r="A3095" s="207" t="s">
        <v>4754</v>
      </c>
      <c r="B3095" s="196">
        <v>40302628</v>
      </c>
      <c r="C3095" s="197" t="s">
        <v>2516</v>
      </c>
      <c r="D3095" s="196" t="s">
        <v>3676</v>
      </c>
      <c r="E3095" s="198" t="s">
        <v>3709</v>
      </c>
      <c r="F3095" s="199">
        <f>VLOOKUP(D3095,'Parâmetro - Portes e Uco'!$A$13:$E$54,4,0)*E3095</f>
        <v>1.6785021716765458</v>
      </c>
      <c r="G3095" s="200"/>
      <c r="H3095" s="201"/>
      <c r="I3095" s="196"/>
      <c r="J3095" s="202">
        <v>0</v>
      </c>
      <c r="K3095" s="202"/>
      <c r="L3095" s="203">
        <v>2.097</v>
      </c>
      <c r="M3095" s="204">
        <v>84</v>
      </c>
      <c r="N3095" s="199">
        <f>(('Parâmetro - Portes e Uco'!$P$5*'TABELA HONORÁRIOS MÉDICOS2026'!M3095)/100)*'TABELA HONORÁRIOS MÉDICOS2026'!L3095</f>
        <v>31.972438195518784</v>
      </c>
      <c r="O3095" s="201">
        <v>0</v>
      </c>
      <c r="P3095" s="201"/>
      <c r="Q3095" s="205">
        <f t="shared" si="208"/>
        <v>33.650940367195332</v>
      </c>
    </row>
    <row r="3096" spans="1:17" x14ac:dyDescent="0.25">
      <c r="A3096" s="207" t="s">
        <v>4754</v>
      </c>
      <c r="B3096" s="196">
        <v>40302636</v>
      </c>
      <c r="C3096" s="197" t="s">
        <v>2473</v>
      </c>
      <c r="D3096" s="196" t="s">
        <v>3676</v>
      </c>
      <c r="E3096" s="198" t="s">
        <v>3710</v>
      </c>
      <c r="F3096" s="199">
        <f>VLOOKUP(D3096,'Parâmetro - Portes e Uco'!$A$13:$E$54,4,0)*E3096</f>
        <v>0.16785021716765455</v>
      </c>
      <c r="G3096" s="200"/>
      <c r="H3096" s="201"/>
      <c r="I3096" s="196"/>
      <c r="J3096" s="202">
        <v>0</v>
      </c>
      <c r="K3096" s="202"/>
      <c r="L3096" s="203">
        <v>0.70199999999999996</v>
      </c>
      <c r="M3096" s="204">
        <v>84</v>
      </c>
      <c r="N3096" s="199">
        <f>(('Parâmetro - Portes e Uco'!$P$5*'TABELA HONORÁRIOS MÉDICOS2026'!M3096)/100)*'TABELA HONORÁRIOS MÉDICOS2026'!L3096</f>
        <v>10.703219653435474</v>
      </c>
      <c r="O3096" s="201">
        <v>0</v>
      </c>
      <c r="P3096" s="201"/>
      <c r="Q3096" s="205">
        <f t="shared" si="208"/>
        <v>10.871069870603128</v>
      </c>
    </row>
    <row r="3097" spans="1:17" ht="30" x14ac:dyDescent="0.25">
      <c r="A3097" s="207" t="s">
        <v>4754</v>
      </c>
      <c r="B3097" s="196">
        <v>40302644</v>
      </c>
      <c r="C3097" s="197" t="s">
        <v>2476</v>
      </c>
      <c r="D3097" s="196" t="s">
        <v>3676</v>
      </c>
      <c r="E3097" s="198" t="s">
        <v>3709</v>
      </c>
      <c r="F3097" s="199">
        <f>VLOOKUP(D3097,'Parâmetro - Portes e Uco'!$A$13:$E$54,4,0)*E3097</f>
        <v>1.6785021716765458</v>
      </c>
      <c r="G3097" s="200"/>
      <c r="H3097" s="201"/>
      <c r="I3097" s="196"/>
      <c r="J3097" s="202">
        <v>0</v>
      </c>
      <c r="K3097" s="202"/>
      <c r="L3097" s="203">
        <v>2.097</v>
      </c>
      <c r="M3097" s="204">
        <v>84</v>
      </c>
      <c r="N3097" s="199">
        <f>(('Parâmetro - Portes e Uco'!$P$5*'TABELA HONORÁRIOS MÉDICOS2026'!M3097)/100)*'TABELA HONORÁRIOS MÉDICOS2026'!L3097</f>
        <v>31.972438195518784</v>
      </c>
      <c r="O3097" s="201">
        <v>0</v>
      </c>
      <c r="P3097" s="201"/>
      <c r="Q3097" s="205">
        <f t="shared" si="208"/>
        <v>33.650940367195332</v>
      </c>
    </row>
    <row r="3098" spans="1:17" ht="30" x14ac:dyDescent="0.25">
      <c r="A3098" s="207" t="s">
        <v>4754</v>
      </c>
      <c r="B3098" s="196">
        <v>40302652</v>
      </c>
      <c r="C3098" s="197" t="s">
        <v>2478</v>
      </c>
      <c r="D3098" s="196" t="s">
        <v>3676</v>
      </c>
      <c r="E3098" s="198" t="s">
        <v>3709</v>
      </c>
      <c r="F3098" s="199">
        <f>VLOOKUP(D3098,'Parâmetro - Portes e Uco'!$A$13:$E$54,4,0)*E3098</f>
        <v>1.6785021716765458</v>
      </c>
      <c r="G3098" s="200"/>
      <c r="H3098" s="201"/>
      <c r="I3098" s="196"/>
      <c r="J3098" s="202">
        <v>0</v>
      </c>
      <c r="K3098" s="202"/>
      <c r="L3098" s="203">
        <v>1.764</v>
      </c>
      <c r="M3098" s="204">
        <v>84</v>
      </c>
      <c r="N3098" s="199">
        <f>(('Parâmetro - Portes e Uco'!$P$5*'TABELA HONORÁRIOS MÉDICOS2026'!M3098)/100)*'TABELA HONORÁRIOS MÉDICOS2026'!L3098</f>
        <v>26.895269898376316</v>
      </c>
      <c r="O3098" s="201">
        <v>0</v>
      </c>
      <c r="P3098" s="201"/>
      <c r="Q3098" s="205">
        <f t="shared" si="208"/>
        <v>28.573772070052861</v>
      </c>
    </row>
    <row r="3099" spans="1:17" x14ac:dyDescent="0.25">
      <c r="A3099" s="207" t="s">
        <v>4754</v>
      </c>
      <c r="B3099" s="196">
        <v>40302679</v>
      </c>
      <c r="C3099" s="197" t="s">
        <v>2479</v>
      </c>
      <c r="D3099" s="196" t="s">
        <v>3676</v>
      </c>
      <c r="E3099" s="198" t="s">
        <v>3709</v>
      </c>
      <c r="F3099" s="199">
        <f>VLOOKUP(D3099,'Parâmetro - Portes e Uco'!$A$13:$E$54,4,0)*E3099</f>
        <v>1.6785021716765458</v>
      </c>
      <c r="G3099" s="200"/>
      <c r="H3099" s="201"/>
      <c r="I3099" s="196"/>
      <c r="J3099" s="202">
        <v>0</v>
      </c>
      <c r="K3099" s="202"/>
      <c r="L3099" s="203">
        <v>1.764</v>
      </c>
      <c r="M3099" s="204">
        <v>84</v>
      </c>
      <c r="N3099" s="199">
        <f>(('Parâmetro - Portes e Uco'!$P$5*'TABELA HONORÁRIOS MÉDICOS2026'!M3099)/100)*'TABELA HONORÁRIOS MÉDICOS2026'!L3099</f>
        <v>26.895269898376316</v>
      </c>
      <c r="O3099" s="201">
        <v>0</v>
      </c>
      <c r="P3099" s="201"/>
      <c r="Q3099" s="205">
        <f t="shared" si="208"/>
        <v>28.573772070052861</v>
      </c>
    </row>
    <row r="3100" spans="1:17" ht="30" x14ac:dyDescent="0.25">
      <c r="A3100" s="207" t="s">
        <v>4754</v>
      </c>
      <c r="B3100" s="196">
        <v>40302687</v>
      </c>
      <c r="C3100" s="197" t="s">
        <v>5255</v>
      </c>
      <c r="D3100" s="196" t="s">
        <v>3676</v>
      </c>
      <c r="E3100" s="198">
        <v>0.5</v>
      </c>
      <c r="F3100" s="199">
        <f>VLOOKUP(D3100,'Parâmetro - Portes e Uco'!$A$13:$E$54,4,0)*E3100</f>
        <v>8.3925108583827281</v>
      </c>
      <c r="G3100" s="200"/>
      <c r="H3100" s="201"/>
      <c r="I3100" s="196"/>
      <c r="J3100" s="202"/>
      <c r="K3100" s="202"/>
      <c r="L3100" s="203">
        <v>14.742000000000001</v>
      </c>
      <c r="M3100" s="204">
        <v>84</v>
      </c>
      <c r="N3100" s="199">
        <f>(('Parâmetro - Portes e Uco'!$P$5*'TABELA HONORÁRIOS MÉDICOS2026'!M3100)/100)*'TABELA HONORÁRIOS MÉDICOS2026'!L3100</f>
        <v>224.76761272214495</v>
      </c>
      <c r="O3100" s="201"/>
      <c r="P3100" s="201"/>
      <c r="Q3100" s="205">
        <f>N3100+F3100</f>
        <v>233.16012358052768</v>
      </c>
    </row>
    <row r="3101" spans="1:17" ht="30" x14ac:dyDescent="0.25">
      <c r="A3101" s="207" t="s">
        <v>4754</v>
      </c>
      <c r="B3101" s="196">
        <v>40302695</v>
      </c>
      <c r="C3101" s="197" t="s">
        <v>2415</v>
      </c>
      <c r="D3101" s="196" t="s">
        <v>3676</v>
      </c>
      <c r="E3101" s="198" t="s">
        <v>3710</v>
      </c>
      <c r="F3101" s="199">
        <f>VLOOKUP(D3101,'Parâmetro - Portes e Uco'!$A$13:$E$54,4,0)*E3101</f>
        <v>0.16785021716765455</v>
      </c>
      <c r="G3101" s="200"/>
      <c r="H3101" s="201"/>
      <c r="I3101" s="196"/>
      <c r="J3101" s="202">
        <v>0</v>
      </c>
      <c r="K3101" s="202"/>
      <c r="L3101" s="203">
        <v>0.72</v>
      </c>
      <c r="M3101" s="204">
        <v>84</v>
      </c>
      <c r="N3101" s="199">
        <f>(('Parâmetro - Portes e Uco'!$P$5*'TABELA HONORÁRIOS MÉDICOS2026'!M3101)/100)*'TABELA HONORÁRIOS MÉDICOS2026'!L3101</f>
        <v>10.977661183010742</v>
      </c>
      <c r="O3101" s="201">
        <v>0</v>
      </c>
      <c r="P3101" s="201"/>
      <c r="Q3101" s="205">
        <f t="shared" ref="Q3101:Q3120" si="209">F3101+H3101+K3101+N3101+P3101</f>
        <v>11.145511400178396</v>
      </c>
    </row>
    <row r="3102" spans="1:17" ht="30" x14ac:dyDescent="0.25">
      <c r="A3102" s="207" t="s">
        <v>4754</v>
      </c>
      <c r="B3102" s="196">
        <v>40302709</v>
      </c>
      <c r="C3102" s="197" t="s">
        <v>2502</v>
      </c>
      <c r="D3102" s="196" t="s">
        <v>3676</v>
      </c>
      <c r="E3102" s="198" t="s">
        <v>3709</v>
      </c>
      <c r="F3102" s="199">
        <f>VLOOKUP(D3102,'Parâmetro - Portes e Uco'!$A$13:$E$54,4,0)*E3102</f>
        <v>1.6785021716765458</v>
      </c>
      <c r="G3102" s="200"/>
      <c r="H3102" s="201"/>
      <c r="I3102" s="196"/>
      <c r="J3102" s="202">
        <v>0</v>
      </c>
      <c r="K3102" s="202"/>
      <c r="L3102" s="203">
        <v>1.506</v>
      </c>
      <c r="M3102" s="204">
        <v>84</v>
      </c>
      <c r="N3102" s="199">
        <f>(('Parâmetro - Portes e Uco'!$P$5*'TABELA HONORÁRIOS MÉDICOS2026'!M3102)/100)*'TABELA HONORÁRIOS MÉDICOS2026'!L3102</f>
        <v>22.961607974464137</v>
      </c>
      <c r="O3102" s="201">
        <v>0</v>
      </c>
      <c r="P3102" s="201"/>
      <c r="Q3102" s="205">
        <f t="shared" si="209"/>
        <v>24.640110146140682</v>
      </c>
    </row>
    <row r="3103" spans="1:17" ht="30" x14ac:dyDescent="0.25">
      <c r="A3103" s="207" t="s">
        <v>4754</v>
      </c>
      <c r="B3103" s="196">
        <v>40302717</v>
      </c>
      <c r="C3103" s="197" t="s">
        <v>2432</v>
      </c>
      <c r="D3103" s="196" t="s">
        <v>3676</v>
      </c>
      <c r="E3103" s="198" t="s">
        <v>3709</v>
      </c>
      <c r="F3103" s="199">
        <f>VLOOKUP(D3103,'Parâmetro - Portes e Uco'!$A$13:$E$54,4,0)*E3103</f>
        <v>1.6785021716765458</v>
      </c>
      <c r="G3103" s="200"/>
      <c r="H3103" s="201"/>
      <c r="I3103" s="196"/>
      <c r="J3103" s="202">
        <v>0</v>
      </c>
      <c r="K3103" s="202"/>
      <c r="L3103" s="203">
        <v>3.2669999999999999</v>
      </c>
      <c r="M3103" s="204">
        <v>84</v>
      </c>
      <c r="N3103" s="199">
        <f>(('Parâmetro - Portes e Uco'!$P$5*'TABELA HONORÁRIOS MÉDICOS2026'!M3103)/100)*'TABELA HONORÁRIOS MÉDICOS2026'!L3103</f>
        <v>49.811137617911243</v>
      </c>
      <c r="O3103" s="201">
        <v>0</v>
      </c>
      <c r="P3103" s="201"/>
      <c r="Q3103" s="205">
        <f t="shared" si="209"/>
        <v>51.489639789587791</v>
      </c>
    </row>
    <row r="3104" spans="1:17" ht="30" x14ac:dyDescent="0.25">
      <c r="A3104" s="207" t="s">
        <v>4754</v>
      </c>
      <c r="B3104" s="196">
        <v>40302725</v>
      </c>
      <c r="C3104" s="197" t="s">
        <v>2467</v>
      </c>
      <c r="D3104" s="196" t="s">
        <v>3676</v>
      </c>
      <c r="E3104" s="198" t="s">
        <v>3709</v>
      </c>
      <c r="F3104" s="199">
        <f>VLOOKUP(D3104,'Parâmetro - Portes e Uco'!$A$13:$E$54,4,0)*E3104</f>
        <v>1.6785021716765458</v>
      </c>
      <c r="G3104" s="200"/>
      <c r="H3104" s="201"/>
      <c r="I3104" s="196"/>
      <c r="J3104" s="202">
        <v>0</v>
      </c>
      <c r="K3104" s="202"/>
      <c r="L3104" s="203">
        <v>3.2669999999999999</v>
      </c>
      <c r="M3104" s="204">
        <v>84</v>
      </c>
      <c r="N3104" s="199">
        <f>(('Parâmetro - Portes e Uco'!$P$5*'TABELA HONORÁRIOS MÉDICOS2026'!M3104)/100)*'TABELA HONORÁRIOS MÉDICOS2026'!L3104</f>
        <v>49.811137617911243</v>
      </c>
      <c r="O3104" s="201">
        <v>0</v>
      </c>
      <c r="P3104" s="201"/>
      <c r="Q3104" s="205">
        <f t="shared" si="209"/>
        <v>51.489639789587791</v>
      </c>
    </row>
    <row r="3105" spans="1:19" ht="30" x14ac:dyDescent="0.25">
      <c r="A3105" s="207" t="s">
        <v>4754</v>
      </c>
      <c r="B3105" s="196">
        <v>40302733</v>
      </c>
      <c r="C3105" s="197" t="s">
        <v>2461</v>
      </c>
      <c r="D3105" s="196" t="s">
        <v>3676</v>
      </c>
      <c r="E3105" s="198" t="s">
        <v>3709</v>
      </c>
      <c r="F3105" s="199">
        <f>VLOOKUP(D3105,'Parâmetro - Portes e Uco'!$A$13:$E$54,4,0)*E3105</f>
        <v>1.6785021716765458</v>
      </c>
      <c r="G3105" s="200"/>
      <c r="H3105" s="201"/>
      <c r="I3105" s="196"/>
      <c r="J3105" s="202">
        <v>0</v>
      </c>
      <c r="K3105" s="202"/>
      <c r="L3105" s="203">
        <v>3.2669999999999999</v>
      </c>
      <c r="M3105" s="204">
        <v>84</v>
      </c>
      <c r="N3105" s="199">
        <f>(('Parâmetro - Portes e Uco'!$P$5*'TABELA HONORÁRIOS MÉDICOS2026'!M3105)/100)*'TABELA HONORÁRIOS MÉDICOS2026'!L3105</f>
        <v>49.811137617911243</v>
      </c>
      <c r="O3105" s="201">
        <v>0</v>
      </c>
      <c r="P3105" s="201"/>
      <c r="Q3105" s="205">
        <f t="shared" si="209"/>
        <v>51.489639789587791</v>
      </c>
    </row>
    <row r="3106" spans="1:19" ht="30" x14ac:dyDescent="0.25">
      <c r="A3106" s="207" t="s">
        <v>4754</v>
      </c>
      <c r="B3106" s="196">
        <v>40302741</v>
      </c>
      <c r="C3106" s="197" t="s">
        <v>2470</v>
      </c>
      <c r="D3106" s="196" t="s">
        <v>3676</v>
      </c>
      <c r="E3106" s="198" t="s">
        <v>3711</v>
      </c>
      <c r="F3106" s="199">
        <f>VLOOKUP(D3106,'Parâmetro - Portes e Uco'!$A$13:$E$54,4,0)*E3106</f>
        <v>12.588766287574092</v>
      </c>
      <c r="G3106" s="200"/>
      <c r="H3106" s="201"/>
      <c r="I3106" s="196"/>
      <c r="J3106" s="202">
        <v>0</v>
      </c>
      <c r="K3106" s="202"/>
      <c r="L3106" s="203">
        <v>27.684000000000001</v>
      </c>
      <c r="M3106" s="204">
        <v>84</v>
      </c>
      <c r="N3106" s="199">
        <f>(('Parâmetro - Portes e Uco'!$P$5*'TABELA HONORÁRIOS MÉDICOS2026'!M3106)/100)*'TABELA HONORÁRIOS MÉDICOS2026'!L3106</f>
        <v>422.09107248676304</v>
      </c>
      <c r="O3106" s="201">
        <v>0</v>
      </c>
      <c r="P3106" s="201"/>
      <c r="Q3106" s="205">
        <f t="shared" si="209"/>
        <v>434.67983877433716</v>
      </c>
    </row>
    <row r="3107" spans="1:19" ht="90" x14ac:dyDescent="0.25">
      <c r="A3107" s="207" t="s">
        <v>4754</v>
      </c>
      <c r="B3107" s="196">
        <v>40302750</v>
      </c>
      <c r="C3107" s="197" t="s">
        <v>2484</v>
      </c>
      <c r="D3107" s="196" t="s">
        <v>3676</v>
      </c>
      <c r="E3107" s="198" t="s">
        <v>3709</v>
      </c>
      <c r="F3107" s="199">
        <f>VLOOKUP(D3107,'Parâmetro - Portes e Uco'!$A$13:$E$54,4,0)*E3107</f>
        <v>1.6785021716765458</v>
      </c>
      <c r="G3107" s="200"/>
      <c r="H3107" s="201"/>
      <c r="I3107" s="196"/>
      <c r="J3107" s="202">
        <v>0</v>
      </c>
      <c r="K3107" s="202"/>
      <c r="L3107" s="203">
        <v>3.2669999999999999</v>
      </c>
      <c r="M3107" s="204">
        <v>84</v>
      </c>
      <c r="N3107" s="199">
        <f>(('Parâmetro - Portes e Uco'!$P$5*'TABELA HONORÁRIOS MÉDICOS2026'!M3107)/100)*'TABELA HONORÁRIOS MÉDICOS2026'!L3107</f>
        <v>49.811137617911243</v>
      </c>
      <c r="O3107" s="201">
        <v>0</v>
      </c>
      <c r="P3107" s="201"/>
      <c r="Q3107" s="205">
        <f t="shared" si="209"/>
        <v>51.489639789587791</v>
      </c>
    </row>
    <row r="3108" spans="1:19" ht="27" customHeight="1" x14ac:dyDescent="0.25">
      <c r="A3108" s="207" t="s">
        <v>4754</v>
      </c>
      <c r="B3108" s="196">
        <v>40302768</v>
      </c>
      <c r="C3108" s="197" t="s">
        <v>2482</v>
      </c>
      <c r="D3108" s="196" t="s">
        <v>3675</v>
      </c>
      <c r="E3108" s="198">
        <v>1</v>
      </c>
      <c r="F3108" s="199">
        <f>VLOOKUP(D3108,'Parâmetro - Portes e Uco'!$A$13:$E$54,4,0)*E3108</f>
        <v>50.355065150296362</v>
      </c>
      <c r="G3108" s="200"/>
      <c r="H3108" s="201"/>
      <c r="I3108" s="196"/>
      <c r="J3108" s="202">
        <v>0</v>
      </c>
      <c r="K3108" s="202"/>
      <c r="L3108" s="203">
        <v>7.4340000000000002</v>
      </c>
      <c r="M3108" s="204">
        <v>84</v>
      </c>
      <c r="N3108" s="199">
        <f>(('Parâmetro - Portes e Uco'!$P$5*'TABELA HONORÁRIOS MÉDICOS2026'!M3108)/100)*'TABELA HONORÁRIOS MÉDICOS2026'!L3108</f>
        <v>113.34435171458591</v>
      </c>
      <c r="O3108" s="201">
        <v>0</v>
      </c>
      <c r="P3108" s="201"/>
      <c r="Q3108" s="205">
        <f t="shared" si="209"/>
        <v>163.69941686488227</v>
      </c>
      <c r="S3108" s="258"/>
    </row>
    <row r="3109" spans="1:19" ht="30" x14ac:dyDescent="0.25">
      <c r="A3109" s="207" t="s">
        <v>4754</v>
      </c>
      <c r="B3109" s="196">
        <v>40302776</v>
      </c>
      <c r="C3109" s="197" t="s">
        <v>2483</v>
      </c>
      <c r="D3109" s="196" t="s">
        <v>3676</v>
      </c>
      <c r="E3109" s="198" t="s">
        <v>3709</v>
      </c>
      <c r="F3109" s="199">
        <f>VLOOKUP(D3109,'Parâmetro - Portes e Uco'!$A$13:$E$54,4,0)*E3109</f>
        <v>1.6785021716765458</v>
      </c>
      <c r="G3109" s="200"/>
      <c r="H3109" s="201"/>
      <c r="I3109" s="196"/>
      <c r="J3109" s="202">
        <v>0</v>
      </c>
      <c r="K3109" s="202"/>
      <c r="L3109" s="203">
        <v>8.0909999999999993</v>
      </c>
      <c r="M3109" s="204">
        <v>84</v>
      </c>
      <c r="N3109" s="199">
        <f>(('Parâmetro - Portes e Uco'!$P$5*'TABELA HONORÁRIOS MÉDICOS2026'!M3109)/100)*'TABELA HONORÁRIOS MÉDICOS2026'!L3109</f>
        <v>123.3614675440832</v>
      </c>
      <c r="O3109" s="201">
        <v>0</v>
      </c>
      <c r="P3109" s="201"/>
      <c r="Q3109" s="205">
        <f t="shared" si="209"/>
        <v>125.03996971575974</v>
      </c>
      <c r="S3109" s="258"/>
    </row>
    <row r="3110" spans="1:19" ht="30" x14ac:dyDescent="0.25">
      <c r="A3110" s="207" t="s">
        <v>4754</v>
      </c>
      <c r="B3110" s="196">
        <v>40302830</v>
      </c>
      <c r="C3110" s="197" t="s">
        <v>2514</v>
      </c>
      <c r="D3110" s="196" t="s">
        <v>3676</v>
      </c>
      <c r="E3110" s="198" t="s">
        <v>3710</v>
      </c>
      <c r="F3110" s="199">
        <f>VLOOKUP(D3110,'Parâmetro - Portes e Uco'!$A$13:$E$54,4,0)*E3110</f>
        <v>0.16785021716765455</v>
      </c>
      <c r="G3110" s="200"/>
      <c r="H3110" s="201"/>
      <c r="I3110" s="196"/>
      <c r="J3110" s="202">
        <v>0</v>
      </c>
      <c r="K3110" s="202"/>
      <c r="L3110" s="203">
        <v>1.796</v>
      </c>
      <c r="M3110" s="204">
        <v>84</v>
      </c>
      <c r="N3110" s="199">
        <f>(('Parâmetro - Portes e Uco'!$P$5*'TABELA HONORÁRIOS MÉDICOS2026'!M3110)/100)*'TABELA HONORÁRIOS MÉDICOS2026'!L3110</f>
        <v>27.383165950954574</v>
      </c>
      <c r="O3110" s="201">
        <v>0</v>
      </c>
      <c r="P3110" s="201"/>
      <c r="Q3110" s="205">
        <f t="shared" si="209"/>
        <v>27.551016168122228</v>
      </c>
      <c r="S3110" s="258"/>
    </row>
    <row r="3111" spans="1:19" ht="30" x14ac:dyDescent="0.25">
      <c r="A3111" s="207" t="s">
        <v>4754</v>
      </c>
      <c r="B3111" s="213">
        <v>40302881</v>
      </c>
      <c r="C3111" s="214" t="s">
        <v>4323</v>
      </c>
      <c r="D3111" s="213" t="s">
        <v>3676</v>
      </c>
      <c r="E3111" s="215">
        <v>0.5</v>
      </c>
      <c r="F3111" s="199">
        <f>VLOOKUP(D3111,'Parâmetro - Portes e Uco'!$A$13:$E$54,4,0)*E3111</f>
        <v>8.3925108583827281</v>
      </c>
      <c r="G3111" s="216"/>
      <c r="H3111" s="217"/>
      <c r="I3111" s="213"/>
      <c r="J3111" s="218">
        <v>0</v>
      </c>
      <c r="K3111" s="218"/>
      <c r="L3111" s="219">
        <v>35.475999999999999</v>
      </c>
      <c r="M3111" s="220">
        <v>84</v>
      </c>
      <c r="N3111" s="199">
        <f>(('Parâmetro - Portes e Uco'!$P$5*'TABELA HONORÁRIOS MÉDICOS2026'!M3111)/100)*'TABELA HONORÁRIOS MÉDICOS2026'!L3111</f>
        <v>540.89376128956815</v>
      </c>
      <c r="O3111" s="217">
        <v>0</v>
      </c>
      <c r="P3111" s="217"/>
      <c r="Q3111" s="205">
        <f t="shared" si="209"/>
        <v>549.28627214795085</v>
      </c>
      <c r="S3111" s="258"/>
    </row>
    <row r="3112" spans="1:19" s="30" customFormat="1" ht="30" x14ac:dyDescent="0.25">
      <c r="A3112" s="207" t="s">
        <v>4754</v>
      </c>
      <c r="B3112" s="196">
        <v>40302890</v>
      </c>
      <c r="C3112" s="197" t="s">
        <v>4324</v>
      </c>
      <c r="D3112" s="196" t="s">
        <v>3672</v>
      </c>
      <c r="E3112" s="198"/>
      <c r="F3112" s="199">
        <f>VLOOKUP(D3112,'Parâmetro - Portes e Uco'!$A$13:$E$54,4,0)*E3112</f>
        <v>0</v>
      </c>
      <c r="G3112" s="200"/>
      <c r="H3112" s="201"/>
      <c r="I3112" s="196"/>
      <c r="J3112" s="202">
        <v>0</v>
      </c>
      <c r="K3112" s="202"/>
      <c r="L3112" s="203">
        <v>105.578</v>
      </c>
      <c r="M3112" s="204">
        <v>84</v>
      </c>
      <c r="N3112" s="199">
        <f>(('Parâmetro - Portes e Uco'!$P$5*'TABELA HONORÁRIOS MÉDICOS2026'!M3112)/100)*'TABELA HONORÁRIOS MÉDICOS2026'!L3112</f>
        <v>1609.7215449720945</v>
      </c>
      <c r="O3112" s="201">
        <v>0</v>
      </c>
      <c r="P3112" s="201"/>
      <c r="Q3112" s="205">
        <f t="shared" si="209"/>
        <v>1609.7215449720945</v>
      </c>
      <c r="R3112" s="4"/>
      <c r="S3112" s="258"/>
    </row>
    <row r="3113" spans="1:19" ht="30" x14ac:dyDescent="0.25">
      <c r="A3113" s="207" t="s">
        <v>4754</v>
      </c>
      <c r="B3113" s="196">
        <v>40302903</v>
      </c>
      <c r="C3113" s="197" t="s">
        <v>4050</v>
      </c>
      <c r="D3113" s="196" t="s">
        <v>3672</v>
      </c>
      <c r="E3113" s="198"/>
      <c r="F3113" s="199">
        <f>VLOOKUP(D3113,'Parâmetro - Portes e Uco'!$A$13:$E$54,4,0)*E3113</f>
        <v>0</v>
      </c>
      <c r="G3113" s="200"/>
      <c r="H3113" s="201"/>
      <c r="I3113" s="196"/>
      <c r="J3113" s="202">
        <v>0</v>
      </c>
      <c r="K3113" s="202"/>
      <c r="L3113" s="203">
        <v>107.742</v>
      </c>
      <c r="M3113" s="204">
        <v>84</v>
      </c>
      <c r="N3113" s="199">
        <f>(('Parâmetro - Portes e Uco'!$P$5*'TABELA HONORÁRIOS MÉDICOS2026'!M3113)/100)*'TABELA HONORÁRIOS MÉDICOS2026'!L3113</f>
        <v>1642.7155155276992</v>
      </c>
      <c r="O3113" s="201">
        <v>0</v>
      </c>
      <c r="P3113" s="201"/>
      <c r="Q3113" s="205">
        <f t="shared" si="209"/>
        <v>1642.7155155276992</v>
      </c>
      <c r="S3113" s="258"/>
    </row>
    <row r="3114" spans="1:19" x14ac:dyDescent="0.25">
      <c r="A3114" s="207" t="s">
        <v>4754</v>
      </c>
      <c r="B3114" s="196">
        <v>40321754</v>
      </c>
      <c r="C3114" s="197" t="s">
        <v>6531</v>
      </c>
      <c r="D3114" s="196" t="s">
        <v>3670</v>
      </c>
      <c r="E3114" s="198">
        <v>0.01</v>
      </c>
      <c r="F3114" s="199">
        <f>VLOOKUP(D3114,'Parâmetro - Portes e Uco'!$A$13:$E$54,4,0)*E3114</f>
        <v>2.0947104741495495</v>
      </c>
      <c r="G3114" s="200"/>
      <c r="H3114" s="201"/>
      <c r="I3114" s="196"/>
      <c r="J3114" s="202">
        <v>0</v>
      </c>
      <c r="K3114" s="202"/>
      <c r="L3114" s="203">
        <v>16.916</v>
      </c>
      <c r="M3114" s="204">
        <v>84</v>
      </c>
      <c r="N3114" s="199">
        <f>(('Parâmetro - Portes e Uco'!$P$5*'TABELA HONORÁRIOS MÉDICOS2026'!M3114)/100)*'TABELA HONORÁRIOS MÉDICOS2026'!L3114</f>
        <v>257.91405079418018</v>
      </c>
      <c r="O3114" s="201">
        <v>0</v>
      </c>
      <c r="P3114" s="201"/>
      <c r="Q3114" s="205">
        <v>234.28</v>
      </c>
      <c r="S3114" s="258"/>
    </row>
    <row r="3115" spans="1:19" x14ac:dyDescent="0.25">
      <c r="A3115" s="207" t="s">
        <v>4754</v>
      </c>
      <c r="B3115" s="196">
        <v>40321789</v>
      </c>
      <c r="C3115" s="197" t="s">
        <v>4325</v>
      </c>
      <c r="D3115" s="196" t="s">
        <v>3672</v>
      </c>
      <c r="E3115" s="198">
        <v>0.93</v>
      </c>
      <c r="F3115" s="199">
        <f>VLOOKUP(D3115,'Parâmetro - Portes e Uco'!$A$13:$E$54,4,0)*E3115</f>
        <v>286.73404303139364</v>
      </c>
      <c r="G3115" s="200"/>
      <c r="H3115" s="201"/>
      <c r="I3115" s="196"/>
      <c r="J3115" s="202">
        <v>0</v>
      </c>
      <c r="K3115" s="202"/>
      <c r="L3115" s="203">
        <v>63.764000000000003</v>
      </c>
      <c r="M3115" s="204">
        <v>100</v>
      </c>
      <c r="N3115" s="199">
        <f>(('Parâmetro - Portes e Uco'!$P$5*'TABELA HONORÁRIOS MÉDICOS2026'!M3115)/100)*'TABELA HONORÁRIOS MÉDICOS2026'!L3115</f>
        <v>1157.3736568675545</v>
      </c>
      <c r="O3115" s="201">
        <v>0</v>
      </c>
      <c r="P3115" s="201"/>
      <c r="Q3115" s="205">
        <f t="shared" si="209"/>
        <v>1444.1076998989481</v>
      </c>
      <c r="S3115" s="258"/>
    </row>
    <row r="3116" spans="1:19" x14ac:dyDescent="0.25">
      <c r="A3116" s="207" t="s">
        <v>4754</v>
      </c>
      <c r="B3116" s="196">
        <v>40321797</v>
      </c>
      <c r="C3116" s="197" t="s">
        <v>4326</v>
      </c>
      <c r="D3116" s="196" t="s">
        <v>3676</v>
      </c>
      <c r="E3116" s="198">
        <v>0.25</v>
      </c>
      <c r="F3116" s="199">
        <f>VLOOKUP(D3116,'Parâmetro - Portes e Uco'!$A$13:$E$54,4,0)*E3116</f>
        <v>4.1962554291913641</v>
      </c>
      <c r="G3116" s="200"/>
      <c r="H3116" s="201"/>
      <c r="I3116" s="196"/>
      <c r="J3116" s="202">
        <v>0</v>
      </c>
      <c r="K3116" s="202"/>
      <c r="L3116" s="203">
        <v>17.300999999999998</v>
      </c>
      <c r="M3116" s="204">
        <v>100</v>
      </c>
      <c r="N3116" s="199">
        <f>(('Parâmetro - Portes e Uco'!$P$5*'TABELA HONORÁRIOS MÉDICOS2026'!M3116)/100)*'TABELA HONORÁRIOS MÉDICOS2026'!L3116</f>
        <v>314.02863116281219</v>
      </c>
      <c r="O3116" s="201">
        <v>0</v>
      </c>
      <c r="P3116" s="201"/>
      <c r="Q3116" s="205">
        <f t="shared" si="209"/>
        <v>318.22488659200354</v>
      </c>
      <c r="S3116" s="258"/>
    </row>
    <row r="3117" spans="1:19" x14ac:dyDescent="0.25">
      <c r="A3117" s="207"/>
      <c r="B3117" s="196">
        <v>40322114</v>
      </c>
      <c r="C3117" s="197" t="s">
        <v>6564</v>
      </c>
      <c r="D3117" s="196" t="s">
        <v>3676</v>
      </c>
      <c r="E3117" s="198">
        <v>0.01</v>
      </c>
      <c r="F3117" s="199">
        <f>VLOOKUP(D3117,'Parâmetro - Portes e Uco'!$A$13:$E$54,4,0)*E3117</f>
        <v>0.16785021716765455</v>
      </c>
      <c r="G3117" s="200"/>
      <c r="H3117" s="201"/>
      <c r="I3117" s="196"/>
      <c r="J3117" s="202">
        <v>0</v>
      </c>
      <c r="K3117" s="202"/>
      <c r="L3117" s="203">
        <v>2.7269999999999999</v>
      </c>
      <c r="M3117" s="204">
        <v>100</v>
      </c>
      <c r="N3117" s="199">
        <f>(('Parâmetro - Portes e Uco'!$P$5*'TABELA HONORÁRIOS MÉDICOS2026'!M3117)/100)*'TABELA HONORÁRIOS MÉDICOS2026'!L3117</f>
        <v>49.497490155539502</v>
      </c>
      <c r="O3117" s="201">
        <v>0</v>
      </c>
      <c r="P3117" s="201"/>
      <c r="Q3117" s="205">
        <f t="shared" ref="Q3117" si="210">F3117+H3117+K3117+N3117+P3117</f>
        <v>49.665340372707156</v>
      </c>
      <c r="S3117" s="258"/>
    </row>
    <row r="3118" spans="1:19" ht="30" x14ac:dyDescent="0.25">
      <c r="A3118" s="207" t="s">
        <v>4754</v>
      </c>
      <c r="B3118" s="196">
        <v>40322483</v>
      </c>
      <c r="C3118" s="197" t="s">
        <v>4327</v>
      </c>
      <c r="D3118" s="196" t="s">
        <v>3676</v>
      </c>
      <c r="E3118" s="198">
        <v>0.01</v>
      </c>
      <c r="F3118" s="199">
        <f>VLOOKUP(D3118,'Parâmetro - Portes e Uco'!$A$13:$E$54,4,0)*E3118</f>
        <v>0.16785021716765455</v>
      </c>
      <c r="G3118" s="200"/>
      <c r="H3118" s="201"/>
      <c r="I3118" s="196"/>
      <c r="J3118" s="202">
        <v>0</v>
      </c>
      <c r="K3118" s="202"/>
      <c r="L3118" s="203">
        <v>1.208</v>
      </c>
      <c r="M3118" s="204">
        <v>100</v>
      </c>
      <c r="N3118" s="199">
        <f>(('Parâmetro - Portes e Uco'!$P$5*'TABELA HONORÁRIOS MÉDICOS2026'!M3118)/100)*'TABELA HONORÁRIOS MÉDICOS2026'!L3118</f>
        <v>21.926280934320395</v>
      </c>
      <c r="O3118" s="201">
        <v>0</v>
      </c>
      <c r="P3118" s="201"/>
      <c r="Q3118" s="205">
        <f t="shared" si="209"/>
        <v>22.09413115148805</v>
      </c>
      <c r="S3118" s="258"/>
    </row>
    <row r="3119" spans="1:19" ht="135" x14ac:dyDescent="0.25">
      <c r="A3119" s="207" t="s">
        <v>4754</v>
      </c>
      <c r="B3119" s="196">
        <v>40322572</v>
      </c>
      <c r="C3119" s="197" t="s">
        <v>7391</v>
      </c>
      <c r="D3119" s="196" t="s">
        <v>3676</v>
      </c>
      <c r="E3119" s="198">
        <v>0</v>
      </c>
      <c r="F3119" s="199">
        <f>VLOOKUP(D3119,'Parâmetro - Portes e Uco'!$A$13:$E$54,4,0)</f>
        <v>16.785021716765456</v>
      </c>
      <c r="G3119" s="200"/>
      <c r="H3119" s="201"/>
      <c r="I3119" s="196"/>
      <c r="J3119" s="202">
        <v>0</v>
      </c>
      <c r="K3119" s="202"/>
      <c r="L3119" s="203">
        <v>34.64</v>
      </c>
      <c r="M3119" s="204">
        <v>100</v>
      </c>
      <c r="N3119" s="199">
        <f>(('Parâmetro - Portes e Uco'!$P$5*'TABELA HONORÁRIOS MÉDICOS2026'!M3119)/100)*'TABELA HONORÁRIOS MÉDICOS2026'!L3119</f>
        <v>628.74699632852526</v>
      </c>
      <c r="O3119" s="201">
        <v>0</v>
      </c>
      <c r="P3119" s="201"/>
      <c r="Q3119" s="205">
        <f>F3119+H3119+K3119+N3119+P3119</f>
        <v>645.53201804529067</v>
      </c>
    </row>
    <row r="3120" spans="1:19" x14ac:dyDescent="0.25">
      <c r="A3120" s="207"/>
      <c r="B3120" s="196">
        <v>40322491</v>
      </c>
      <c r="C3120" s="197" t="s">
        <v>4328</v>
      </c>
      <c r="D3120" s="196" t="s">
        <v>3676</v>
      </c>
      <c r="E3120" s="198">
        <v>0.04</v>
      </c>
      <c r="F3120" s="199">
        <f>VLOOKUP(D3120,'Parâmetro - Portes e Uco'!$A$13:$E$54,4,0)*E3120</f>
        <v>0.67140086867061821</v>
      </c>
      <c r="G3120" s="200"/>
      <c r="H3120" s="201"/>
      <c r="I3120" s="196"/>
      <c r="J3120" s="202">
        <v>0</v>
      </c>
      <c r="K3120" s="202"/>
      <c r="L3120" s="203">
        <v>4.4240000000000004</v>
      </c>
      <c r="M3120" s="204">
        <v>100</v>
      </c>
      <c r="N3120" s="199">
        <f>(('Parâmetro - Portes e Uco'!$P$5*'TABELA HONORÁRIOS MÉDICOS2026'!M3120)/100)*'TABELA HONORÁRIOS MÉDICOS2026'!L3120</f>
        <v>80.299558653504505</v>
      </c>
      <c r="O3120" s="201">
        <v>0</v>
      </c>
      <c r="P3120" s="201"/>
      <c r="Q3120" s="205">
        <f t="shared" si="209"/>
        <v>80.970959522175121</v>
      </c>
    </row>
    <row r="3121" spans="1:17" ht="30" x14ac:dyDescent="0.25">
      <c r="A3121" s="207" t="s">
        <v>4752</v>
      </c>
      <c r="B3121" s="196">
        <v>40323676</v>
      </c>
      <c r="C3121" s="197" t="s">
        <v>5981</v>
      </c>
      <c r="D3121" s="196"/>
      <c r="E3121" s="198"/>
      <c r="F3121" s="199"/>
      <c r="G3121" s="200"/>
      <c r="H3121" s="201"/>
      <c r="I3121" s="196"/>
      <c r="J3121" s="202"/>
      <c r="K3121" s="202"/>
      <c r="L3121" s="203"/>
      <c r="M3121" s="204"/>
      <c r="N3121" s="199"/>
      <c r="O3121" s="201"/>
      <c r="P3121" s="201"/>
      <c r="Q3121" s="205">
        <v>113</v>
      </c>
    </row>
    <row r="3122" spans="1:17" ht="30" x14ac:dyDescent="0.25">
      <c r="A3122" s="207" t="s">
        <v>4752</v>
      </c>
      <c r="B3122" s="196">
        <v>40323684</v>
      </c>
      <c r="C3122" s="197" t="s">
        <v>5982</v>
      </c>
      <c r="D3122" s="196"/>
      <c r="E3122" s="198"/>
      <c r="F3122" s="199"/>
      <c r="G3122" s="200"/>
      <c r="H3122" s="201"/>
      <c r="I3122" s="196"/>
      <c r="J3122" s="202"/>
      <c r="K3122" s="202"/>
      <c r="L3122" s="203"/>
      <c r="M3122" s="204"/>
      <c r="N3122" s="199"/>
      <c r="O3122" s="201"/>
      <c r="P3122" s="201"/>
      <c r="Q3122" s="205">
        <v>102</v>
      </c>
    </row>
    <row r="3123" spans="1:17" x14ac:dyDescent="0.25">
      <c r="A3123" s="224" t="s">
        <v>4752</v>
      </c>
      <c r="B3123" s="224">
        <v>40303004</v>
      </c>
      <c r="C3123" s="316" t="s">
        <v>3906</v>
      </c>
      <c r="D3123" s="317"/>
      <c r="E3123" s="317"/>
      <c r="F3123" s="317"/>
      <c r="G3123" s="317"/>
      <c r="H3123" s="317"/>
      <c r="I3123" s="317"/>
      <c r="J3123" s="317"/>
      <c r="K3123" s="317"/>
      <c r="L3123" s="317"/>
      <c r="M3123" s="317"/>
      <c r="N3123" s="317"/>
      <c r="O3123" s="317"/>
      <c r="P3123" s="317"/>
      <c r="Q3123" s="318"/>
    </row>
    <row r="3124" spans="1:17" ht="45" x14ac:dyDescent="0.25">
      <c r="A3124" s="261"/>
      <c r="B3124" s="196">
        <v>40303012</v>
      </c>
      <c r="C3124" s="197" t="s">
        <v>2517</v>
      </c>
      <c r="D3124" s="196" t="s">
        <v>3676</v>
      </c>
      <c r="E3124" s="198" t="s">
        <v>3710</v>
      </c>
      <c r="F3124" s="199">
        <f>VLOOKUP(D3124,'Parâmetro - Portes e Uco'!$A$13:$E$54,4,0)*E3124</f>
        <v>0.16785021716765455</v>
      </c>
      <c r="G3124" s="200"/>
      <c r="H3124" s="201"/>
      <c r="I3124" s="196"/>
      <c r="J3124" s="202">
        <v>0</v>
      </c>
      <c r="K3124" s="202"/>
      <c r="L3124" s="203">
        <v>1.413</v>
      </c>
      <c r="M3124" s="204">
        <v>84</v>
      </c>
      <c r="N3124" s="199">
        <f>(('Parâmetro - Portes e Uco'!$P$5*'TABELA HONORÁRIOS MÉDICOS2026'!M3124)/100)*'TABELA HONORÁRIOS MÉDICOS2026'!L3124</f>
        <v>21.543660071658582</v>
      </c>
      <c r="O3124" s="201">
        <v>0</v>
      </c>
      <c r="P3124" s="201"/>
      <c r="Q3124" s="205">
        <f t="shared" ref="Q3124:Q3143" si="211">F3124+H3124+K3124+N3124+P3124</f>
        <v>21.711510288826236</v>
      </c>
    </row>
    <row r="3125" spans="1:17" ht="30" x14ac:dyDescent="0.25">
      <c r="A3125" s="207" t="s">
        <v>4754</v>
      </c>
      <c r="B3125" s="196">
        <v>40303020</v>
      </c>
      <c r="C3125" s="197" t="s">
        <v>2518</v>
      </c>
      <c r="D3125" s="196" t="s">
        <v>3676</v>
      </c>
      <c r="E3125" s="198" t="s">
        <v>3713</v>
      </c>
      <c r="F3125" s="199">
        <f>VLOOKUP(D3125,'Parâmetro - Portes e Uco'!$A$13:$E$54,4,0)*E3125</f>
        <v>0.67140086867061821</v>
      </c>
      <c r="G3125" s="200"/>
      <c r="H3125" s="201"/>
      <c r="I3125" s="196"/>
      <c r="J3125" s="202">
        <v>0</v>
      </c>
      <c r="K3125" s="202"/>
      <c r="L3125" s="203">
        <v>0.42299999999999999</v>
      </c>
      <c r="M3125" s="204">
        <v>84</v>
      </c>
      <c r="N3125" s="199">
        <f>(('Parâmetro - Portes e Uco'!$P$5*'TABELA HONORÁRIOS MÉDICOS2026'!M3125)/100)*'TABELA HONORÁRIOS MÉDICOS2026'!L3125</f>
        <v>6.4493759450188106</v>
      </c>
      <c r="O3125" s="201">
        <v>0</v>
      </c>
      <c r="P3125" s="201"/>
      <c r="Q3125" s="205">
        <f t="shared" si="211"/>
        <v>7.1207768136894289</v>
      </c>
    </row>
    <row r="3126" spans="1:17" ht="75" x14ac:dyDescent="0.25">
      <c r="A3126" s="207" t="s">
        <v>4754</v>
      </c>
      <c r="B3126" s="196">
        <v>40303039</v>
      </c>
      <c r="C3126" s="197" t="s">
        <v>2519</v>
      </c>
      <c r="D3126" s="196" t="s">
        <v>3676</v>
      </c>
      <c r="E3126" s="198" t="s">
        <v>3713</v>
      </c>
      <c r="F3126" s="199">
        <f>VLOOKUP(D3126,'Parâmetro - Portes e Uco'!$A$13:$E$54,4,0)*E3126</f>
        <v>0.67140086867061821</v>
      </c>
      <c r="G3126" s="200"/>
      <c r="H3126" s="201"/>
      <c r="I3126" s="196"/>
      <c r="J3126" s="202">
        <v>0</v>
      </c>
      <c r="K3126" s="202"/>
      <c r="L3126" s="203">
        <v>1.5840000000000001</v>
      </c>
      <c r="M3126" s="204">
        <v>84</v>
      </c>
      <c r="N3126" s="199">
        <f>(('Parâmetro - Portes e Uco'!$P$5*'TABELA HONORÁRIOS MÉDICOS2026'!M3126)/100)*'TABELA HONORÁRIOS MÉDICOS2026'!L3126</f>
        <v>24.150854602623632</v>
      </c>
      <c r="O3126" s="201">
        <v>0</v>
      </c>
      <c r="P3126" s="201"/>
      <c r="Q3126" s="205">
        <f t="shared" si="211"/>
        <v>24.822255471294248</v>
      </c>
    </row>
    <row r="3127" spans="1:17" x14ac:dyDescent="0.25">
      <c r="A3127" s="207" t="s">
        <v>4754</v>
      </c>
      <c r="B3127" s="196">
        <v>40303055</v>
      </c>
      <c r="C3127" s="197" t="s">
        <v>2522</v>
      </c>
      <c r="D3127" s="196" t="s">
        <v>3676</v>
      </c>
      <c r="E3127" s="198" t="s">
        <v>3713</v>
      </c>
      <c r="F3127" s="199">
        <f>VLOOKUP(D3127,'Parâmetro - Portes e Uco'!$A$13:$E$54,4,0)*E3127</f>
        <v>0.67140086867061821</v>
      </c>
      <c r="G3127" s="200"/>
      <c r="H3127" s="201"/>
      <c r="I3127" s="196"/>
      <c r="J3127" s="202">
        <v>0</v>
      </c>
      <c r="K3127" s="202"/>
      <c r="L3127" s="203">
        <v>2.7269999999999999</v>
      </c>
      <c r="M3127" s="204">
        <v>84</v>
      </c>
      <c r="N3127" s="199">
        <f>(('Parâmetro - Portes e Uco'!$P$5*'TABELA HONORÁRIOS MÉDICOS2026'!M3127)/100)*'TABELA HONORÁRIOS MÉDICOS2026'!L3127</f>
        <v>41.577891730653185</v>
      </c>
      <c r="O3127" s="201">
        <v>0</v>
      </c>
      <c r="P3127" s="201"/>
      <c r="Q3127" s="205">
        <f t="shared" si="211"/>
        <v>42.249292599323802</v>
      </c>
    </row>
    <row r="3128" spans="1:17" ht="45" x14ac:dyDescent="0.25">
      <c r="A3128" s="207" t="s">
        <v>4754</v>
      </c>
      <c r="B3128" s="196">
        <v>40303063</v>
      </c>
      <c r="C3128" s="197" t="s">
        <v>2523</v>
      </c>
      <c r="D3128" s="196" t="s">
        <v>3676</v>
      </c>
      <c r="E3128" s="198" t="s">
        <v>3713</v>
      </c>
      <c r="F3128" s="199">
        <f>VLOOKUP(D3128,'Parâmetro - Portes e Uco'!$A$13:$E$54,4,0)*E3128</f>
        <v>0.67140086867061821</v>
      </c>
      <c r="G3128" s="200"/>
      <c r="H3128" s="201"/>
      <c r="I3128" s="196"/>
      <c r="J3128" s="202">
        <v>0</v>
      </c>
      <c r="K3128" s="202"/>
      <c r="L3128" s="203">
        <v>0.65700000000000003</v>
      </c>
      <c r="M3128" s="204">
        <v>84</v>
      </c>
      <c r="N3128" s="199">
        <f>(('Parâmetro - Portes e Uco'!$P$5*'TABELA HONORÁRIOS MÉDICOS2026'!M3128)/100)*'TABELA HONORÁRIOS MÉDICOS2026'!L3128</f>
        <v>10.017115829497302</v>
      </c>
      <c r="O3128" s="201">
        <v>0</v>
      </c>
      <c r="P3128" s="201"/>
      <c r="Q3128" s="205">
        <f t="shared" si="211"/>
        <v>10.68851669816792</v>
      </c>
    </row>
    <row r="3129" spans="1:17" ht="45" x14ac:dyDescent="0.25">
      <c r="A3129" s="207" t="s">
        <v>4754</v>
      </c>
      <c r="B3129" s="196">
        <v>40303071</v>
      </c>
      <c r="C3129" s="197" t="s">
        <v>2524</v>
      </c>
      <c r="D3129" s="196" t="s">
        <v>3676</v>
      </c>
      <c r="E3129" s="198" t="s">
        <v>3713</v>
      </c>
      <c r="F3129" s="199">
        <f>VLOOKUP(D3129,'Parâmetro - Portes e Uco'!$A$13:$E$54,4,0)*E3129</f>
        <v>0.67140086867061821</v>
      </c>
      <c r="G3129" s="200"/>
      <c r="H3129" s="201"/>
      <c r="I3129" s="196"/>
      <c r="J3129" s="202">
        <v>0</v>
      </c>
      <c r="K3129" s="202"/>
      <c r="L3129" s="203">
        <v>0.42299999999999999</v>
      </c>
      <c r="M3129" s="204">
        <v>84</v>
      </c>
      <c r="N3129" s="199">
        <f>(('Parâmetro - Portes e Uco'!$P$5*'TABELA HONORÁRIOS MÉDICOS2026'!M3129)/100)*'TABELA HONORÁRIOS MÉDICOS2026'!L3129</f>
        <v>6.4493759450188106</v>
      </c>
      <c r="O3129" s="201">
        <v>0</v>
      </c>
      <c r="P3129" s="201"/>
      <c r="Q3129" s="205">
        <f t="shared" si="211"/>
        <v>7.1207768136894289</v>
      </c>
    </row>
    <row r="3130" spans="1:17" x14ac:dyDescent="0.25">
      <c r="A3130" s="207" t="s">
        <v>4754</v>
      </c>
      <c r="B3130" s="196">
        <v>40303080</v>
      </c>
      <c r="C3130" s="197" t="s">
        <v>2525</v>
      </c>
      <c r="D3130" s="196" t="s">
        <v>3676</v>
      </c>
      <c r="E3130" s="198" t="s">
        <v>3713</v>
      </c>
      <c r="F3130" s="199">
        <f>VLOOKUP(D3130,'Parâmetro - Portes e Uco'!$A$13:$E$54,4,0)*E3130</f>
        <v>0.67140086867061821</v>
      </c>
      <c r="G3130" s="200"/>
      <c r="H3130" s="201"/>
      <c r="I3130" s="196"/>
      <c r="J3130" s="202">
        <v>0</v>
      </c>
      <c r="K3130" s="202"/>
      <c r="L3130" s="203">
        <v>0.65700000000000003</v>
      </c>
      <c r="M3130" s="204">
        <v>84</v>
      </c>
      <c r="N3130" s="199">
        <f>(('Parâmetro - Portes e Uco'!$P$5*'TABELA HONORÁRIOS MÉDICOS2026'!M3130)/100)*'TABELA HONORÁRIOS MÉDICOS2026'!L3130</f>
        <v>10.017115829497302</v>
      </c>
      <c r="O3130" s="201">
        <v>0</v>
      </c>
      <c r="P3130" s="201"/>
      <c r="Q3130" s="205">
        <f t="shared" si="211"/>
        <v>10.68851669816792</v>
      </c>
    </row>
    <row r="3131" spans="1:17" ht="30" x14ac:dyDescent="0.25">
      <c r="A3131" s="207" t="s">
        <v>4754</v>
      </c>
      <c r="B3131" s="196">
        <v>40303098</v>
      </c>
      <c r="C3131" s="197" t="s">
        <v>2526</v>
      </c>
      <c r="D3131" s="196" t="s">
        <v>3676</v>
      </c>
      <c r="E3131" s="198" t="s">
        <v>3713</v>
      </c>
      <c r="F3131" s="199">
        <f>VLOOKUP(D3131,'Parâmetro - Portes e Uco'!$A$13:$E$54,4,0)*E3131</f>
        <v>0.67140086867061821</v>
      </c>
      <c r="G3131" s="200"/>
      <c r="H3131" s="201"/>
      <c r="I3131" s="196"/>
      <c r="J3131" s="202">
        <v>0</v>
      </c>
      <c r="K3131" s="202"/>
      <c r="L3131" s="203">
        <v>0.42299999999999999</v>
      </c>
      <c r="M3131" s="204">
        <v>84</v>
      </c>
      <c r="N3131" s="199">
        <f>(('Parâmetro - Portes e Uco'!$P$5*'TABELA HONORÁRIOS MÉDICOS2026'!M3131)/100)*'TABELA HONORÁRIOS MÉDICOS2026'!L3131</f>
        <v>6.4493759450188106</v>
      </c>
      <c r="O3131" s="201">
        <v>0</v>
      </c>
      <c r="P3131" s="201"/>
      <c r="Q3131" s="205">
        <f t="shared" si="211"/>
        <v>7.1207768136894289</v>
      </c>
    </row>
    <row r="3132" spans="1:17" ht="30" x14ac:dyDescent="0.25">
      <c r="A3132" s="207" t="s">
        <v>4754</v>
      </c>
      <c r="B3132" s="196">
        <v>40303101</v>
      </c>
      <c r="C3132" s="197" t="s">
        <v>2527</v>
      </c>
      <c r="D3132" s="196" t="s">
        <v>3676</v>
      </c>
      <c r="E3132" s="198" t="s">
        <v>3713</v>
      </c>
      <c r="F3132" s="199">
        <f>VLOOKUP(D3132,'Parâmetro - Portes e Uco'!$A$13:$E$54,4,0)*E3132</f>
        <v>0.67140086867061821</v>
      </c>
      <c r="G3132" s="200"/>
      <c r="H3132" s="201"/>
      <c r="I3132" s="196"/>
      <c r="J3132" s="202">
        <v>0</v>
      </c>
      <c r="K3132" s="202"/>
      <c r="L3132" s="203">
        <v>0.42299999999999999</v>
      </c>
      <c r="M3132" s="204">
        <v>84</v>
      </c>
      <c r="N3132" s="199">
        <f>(('Parâmetro - Portes e Uco'!$P$5*'TABELA HONORÁRIOS MÉDICOS2026'!M3132)/100)*'TABELA HONORÁRIOS MÉDICOS2026'!L3132</f>
        <v>6.4493759450188106</v>
      </c>
      <c r="O3132" s="201">
        <v>0</v>
      </c>
      <c r="P3132" s="201"/>
      <c r="Q3132" s="205">
        <f t="shared" si="211"/>
        <v>7.1207768136894289</v>
      </c>
    </row>
    <row r="3133" spans="1:17" x14ac:dyDescent="0.25">
      <c r="A3133" s="207" t="s">
        <v>4754</v>
      </c>
      <c r="B3133" s="196">
        <v>40303110</v>
      </c>
      <c r="C3133" s="197" t="s">
        <v>2528</v>
      </c>
      <c r="D3133" s="196" t="s">
        <v>3676</v>
      </c>
      <c r="E3133" s="198" t="s">
        <v>3713</v>
      </c>
      <c r="F3133" s="199">
        <f>VLOOKUP(D3133,'Parâmetro - Portes e Uco'!$A$13:$E$54,4,0)*E3133</f>
        <v>0.67140086867061821</v>
      </c>
      <c r="G3133" s="200"/>
      <c r="H3133" s="201"/>
      <c r="I3133" s="196"/>
      <c r="J3133" s="202">
        <v>0</v>
      </c>
      <c r="K3133" s="202"/>
      <c r="L3133" s="203">
        <v>0.92700000000000005</v>
      </c>
      <c r="M3133" s="204">
        <v>84</v>
      </c>
      <c r="N3133" s="199">
        <f>(('Parâmetro - Portes e Uco'!$P$5*'TABELA HONORÁRIOS MÉDICOS2026'!M3133)/100)*'TABELA HONORÁRIOS MÉDICOS2026'!L3133</f>
        <v>14.13373877312633</v>
      </c>
      <c r="O3133" s="201">
        <v>0</v>
      </c>
      <c r="P3133" s="201"/>
      <c r="Q3133" s="205">
        <f t="shared" si="211"/>
        <v>14.805139641796949</v>
      </c>
    </row>
    <row r="3134" spans="1:17" ht="60" x14ac:dyDescent="0.25">
      <c r="A3134" s="207" t="s">
        <v>4754</v>
      </c>
      <c r="B3134" s="196">
        <v>40303128</v>
      </c>
      <c r="C3134" s="197" t="s">
        <v>2529</v>
      </c>
      <c r="D3134" s="196" t="s">
        <v>3676</v>
      </c>
      <c r="E3134" s="198" t="s">
        <v>3713</v>
      </c>
      <c r="F3134" s="199">
        <f>VLOOKUP(D3134,'Parâmetro - Portes e Uco'!$A$13:$E$54,4,0)*E3134</f>
        <v>0.67140086867061821</v>
      </c>
      <c r="G3134" s="200"/>
      <c r="H3134" s="201"/>
      <c r="I3134" s="196"/>
      <c r="J3134" s="202">
        <v>0</v>
      </c>
      <c r="K3134" s="202"/>
      <c r="L3134" s="203">
        <v>0.92700000000000005</v>
      </c>
      <c r="M3134" s="204">
        <v>84</v>
      </c>
      <c r="N3134" s="199">
        <f>(('Parâmetro - Portes e Uco'!$P$5*'TABELA HONORÁRIOS MÉDICOS2026'!M3134)/100)*'TABELA HONORÁRIOS MÉDICOS2026'!L3134</f>
        <v>14.13373877312633</v>
      </c>
      <c r="O3134" s="201">
        <v>0</v>
      </c>
      <c r="P3134" s="201"/>
      <c r="Q3134" s="205">
        <f t="shared" si="211"/>
        <v>14.805139641796949</v>
      </c>
    </row>
    <row r="3135" spans="1:17" ht="30" x14ac:dyDescent="0.25">
      <c r="A3135" s="207" t="s">
        <v>4754</v>
      </c>
      <c r="B3135" s="196">
        <v>40303136</v>
      </c>
      <c r="C3135" s="197" t="s">
        <v>2530</v>
      </c>
      <c r="D3135" s="196" t="s">
        <v>3676</v>
      </c>
      <c r="E3135" s="198" t="s">
        <v>3713</v>
      </c>
      <c r="F3135" s="199">
        <f>VLOOKUP(D3135,'Parâmetro - Portes e Uco'!$A$13:$E$54,4,0)*E3135</f>
        <v>0.67140086867061821</v>
      </c>
      <c r="G3135" s="200"/>
      <c r="H3135" s="201"/>
      <c r="I3135" s="196"/>
      <c r="J3135" s="202">
        <v>0</v>
      </c>
      <c r="K3135" s="202"/>
      <c r="L3135" s="203">
        <v>0.92700000000000005</v>
      </c>
      <c r="M3135" s="204">
        <v>84</v>
      </c>
      <c r="N3135" s="199">
        <f>(('Parâmetro - Portes e Uco'!$P$5*'TABELA HONORÁRIOS MÉDICOS2026'!M3135)/100)*'TABELA HONORÁRIOS MÉDICOS2026'!L3135</f>
        <v>14.13373877312633</v>
      </c>
      <c r="O3135" s="201">
        <v>0</v>
      </c>
      <c r="P3135" s="201"/>
      <c r="Q3135" s="205">
        <f t="shared" si="211"/>
        <v>14.805139641796949</v>
      </c>
    </row>
    <row r="3136" spans="1:17" ht="60" x14ac:dyDescent="0.25">
      <c r="A3136" s="207" t="s">
        <v>4754</v>
      </c>
      <c r="B3136" s="196">
        <v>40303144</v>
      </c>
      <c r="C3136" s="197" t="s">
        <v>2531</v>
      </c>
      <c r="D3136" s="196" t="s">
        <v>3676</v>
      </c>
      <c r="E3136" s="198" t="s">
        <v>3713</v>
      </c>
      <c r="F3136" s="199">
        <f>VLOOKUP(D3136,'Parâmetro - Portes e Uco'!$A$13:$E$54,4,0)*E3136</f>
        <v>0.67140086867061821</v>
      </c>
      <c r="G3136" s="200"/>
      <c r="H3136" s="201"/>
      <c r="I3136" s="196"/>
      <c r="J3136" s="202">
        <v>0</v>
      </c>
      <c r="K3136" s="202"/>
      <c r="L3136" s="203">
        <v>0.92700000000000005</v>
      </c>
      <c r="M3136" s="204">
        <v>84</v>
      </c>
      <c r="N3136" s="199">
        <f>(('Parâmetro - Portes e Uco'!$P$5*'TABELA HONORÁRIOS MÉDICOS2026'!M3136)/100)*'TABELA HONORÁRIOS MÉDICOS2026'!L3136</f>
        <v>14.13373877312633</v>
      </c>
      <c r="O3136" s="201">
        <v>0</v>
      </c>
      <c r="P3136" s="201"/>
      <c r="Q3136" s="205">
        <f t="shared" si="211"/>
        <v>14.805139641796949</v>
      </c>
    </row>
    <row r="3137" spans="1:17" ht="30" x14ac:dyDescent="0.25">
      <c r="A3137" s="207" t="s">
        <v>4754</v>
      </c>
      <c r="B3137" s="196">
        <v>40303152</v>
      </c>
      <c r="C3137" s="197" t="s">
        <v>2532</v>
      </c>
      <c r="D3137" s="196" t="s">
        <v>3676</v>
      </c>
      <c r="E3137" s="198" t="s">
        <v>3713</v>
      </c>
      <c r="F3137" s="199">
        <f>VLOOKUP(D3137,'Parâmetro - Portes e Uco'!$A$13:$E$54,4,0)*E3137</f>
        <v>0.67140086867061821</v>
      </c>
      <c r="G3137" s="200"/>
      <c r="H3137" s="201"/>
      <c r="I3137" s="196"/>
      <c r="J3137" s="202">
        <v>0</v>
      </c>
      <c r="K3137" s="202"/>
      <c r="L3137" s="203">
        <v>0.42299999999999999</v>
      </c>
      <c r="M3137" s="204">
        <v>84</v>
      </c>
      <c r="N3137" s="199">
        <f>(('Parâmetro - Portes e Uco'!$P$5*'TABELA HONORÁRIOS MÉDICOS2026'!M3137)/100)*'TABELA HONORÁRIOS MÉDICOS2026'!L3137</f>
        <v>6.4493759450188106</v>
      </c>
      <c r="O3137" s="201">
        <v>0</v>
      </c>
      <c r="P3137" s="201"/>
      <c r="Q3137" s="205">
        <f t="shared" si="211"/>
        <v>7.1207768136894289</v>
      </c>
    </row>
    <row r="3138" spans="1:17" ht="30" x14ac:dyDescent="0.25">
      <c r="A3138" s="207" t="s">
        <v>4754</v>
      </c>
      <c r="B3138" s="196">
        <v>40303160</v>
      </c>
      <c r="C3138" s="197" t="s">
        <v>2533</v>
      </c>
      <c r="D3138" s="196" t="s">
        <v>3676</v>
      </c>
      <c r="E3138" s="198" t="s">
        <v>3713</v>
      </c>
      <c r="F3138" s="199">
        <f>VLOOKUP(D3138,'Parâmetro - Portes e Uco'!$A$13:$E$54,4,0)*E3138</f>
        <v>0.67140086867061821</v>
      </c>
      <c r="G3138" s="200"/>
      <c r="H3138" s="201"/>
      <c r="I3138" s="196"/>
      <c r="J3138" s="202">
        <v>0</v>
      </c>
      <c r="K3138" s="202"/>
      <c r="L3138" s="203">
        <v>0.42299999999999999</v>
      </c>
      <c r="M3138" s="204">
        <v>84</v>
      </c>
      <c r="N3138" s="199">
        <f>(('Parâmetro - Portes e Uco'!$P$5*'TABELA HONORÁRIOS MÉDICOS2026'!M3138)/100)*'TABELA HONORÁRIOS MÉDICOS2026'!L3138</f>
        <v>6.4493759450188106</v>
      </c>
      <c r="O3138" s="201">
        <v>0</v>
      </c>
      <c r="P3138" s="201"/>
      <c r="Q3138" s="205">
        <f t="shared" si="211"/>
        <v>7.1207768136894289</v>
      </c>
    </row>
    <row r="3139" spans="1:17" ht="30" x14ac:dyDescent="0.25">
      <c r="A3139" s="207" t="s">
        <v>4754</v>
      </c>
      <c r="B3139" s="196">
        <v>40303179</v>
      </c>
      <c r="C3139" s="197" t="s">
        <v>2520</v>
      </c>
      <c r="D3139" s="196" t="s">
        <v>3676</v>
      </c>
      <c r="E3139" s="198" t="s">
        <v>3713</v>
      </c>
      <c r="F3139" s="199">
        <f>VLOOKUP(D3139,'Parâmetro - Portes e Uco'!$A$13:$E$54,4,0)*E3139</f>
        <v>0.67140086867061821</v>
      </c>
      <c r="G3139" s="200"/>
      <c r="H3139" s="201"/>
      <c r="I3139" s="196"/>
      <c r="J3139" s="202">
        <v>0</v>
      </c>
      <c r="K3139" s="202"/>
      <c r="L3139" s="203">
        <v>2.7269999999999999</v>
      </c>
      <c r="M3139" s="204">
        <v>84</v>
      </c>
      <c r="N3139" s="199">
        <f>(('Parâmetro - Portes e Uco'!$P$5*'TABELA HONORÁRIOS MÉDICOS2026'!M3139)/100)*'TABELA HONORÁRIOS MÉDICOS2026'!L3139</f>
        <v>41.577891730653185</v>
      </c>
      <c r="O3139" s="201">
        <v>0</v>
      </c>
      <c r="P3139" s="201"/>
      <c r="Q3139" s="205">
        <f t="shared" si="211"/>
        <v>42.249292599323802</v>
      </c>
    </row>
    <row r="3140" spans="1:17" ht="30" x14ac:dyDescent="0.25">
      <c r="A3140" s="207" t="s">
        <v>4754</v>
      </c>
      <c r="B3140" s="196">
        <v>40303187</v>
      </c>
      <c r="C3140" s="197" t="s">
        <v>2521</v>
      </c>
      <c r="D3140" s="196" t="s">
        <v>3676</v>
      </c>
      <c r="E3140" s="198" t="s">
        <v>3713</v>
      </c>
      <c r="F3140" s="199">
        <f>VLOOKUP(D3140,'Parâmetro - Portes e Uco'!$A$13:$E$54,4,0)*E3140</f>
        <v>0.67140086867061821</v>
      </c>
      <c r="G3140" s="200"/>
      <c r="H3140" s="201"/>
      <c r="I3140" s="196"/>
      <c r="J3140" s="202">
        <v>0</v>
      </c>
      <c r="K3140" s="202"/>
      <c r="L3140" s="203">
        <v>0.42299999999999999</v>
      </c>
      <c r="M3140" s="204">
        <v>84</v>
      </c>
      <c r="N3140" s="199">
        <f>(('Parâmetro - Portes e Uco'!$P$5*'TABELA HONORÁRIOS MÉDICOS2026'!M3140)/100)*'TABELA HONORÁRIOS MÉDICOS2026'!L3140</f>
        <v>6.4493759450188106</v>
      </c>
      <c r="O3140" s="201">
        <v>0</v>
      </c>
      <c r="P3140" s="201"/>
      <c r="Q3140" s="205">
        <f t="shared" si="211"/>
        <v>7.1207768136894289</v>
      </c>
    </row>
    <row r="3141" spans="1:17" ht="30" x14ac:dyDescent="0.25">
      <c r="A3141" s="207" t="s">
        <v>4754</v>
      </c>
      <c r="B3141" s="196">
        <v>40303250</v>
      </c>
      <c r="C3141" s="197" t="s">
        <v>4329</v>
      </c>
      <c r="D3141" s="196" t="s">
        <v>3676</v>
      </c>
      <c r="E3141" s="198">
        <v>0.01</v>
      </c>
      <c r="F3141" s="199">
        <f>VLOOKUP(D3141,'Parâmetro - Portes e Uco'!$A$13:$E$54,4,0)*E3141</f>
        <v>0.16785021716765455</v>
      </c>
      <c r="G3141" s="200"/>
      <c r="H3141" s="201"/>
      <c r="I3141" s="196"/>
      <c r="J3141" s="202">
        <v>0</v>
      </c>
      <c r="K3141" s="202"/>
      <c r="L3141" s="203">
        <v>1.893</v>
      </c>
      <c r="M3141" s="204">
        <v>84</v>
      </c>
      <c r="N3141" s="199">
        <f>(('Parâmetro - Portes e Uco'!$P$5*'TABELA HONORÁRIOS MÉDICOS2026'!M3141)/100)*'TABELA HONORÁRIOS MÉDICOS2026'!L3141</f>
        <v>28.862100860332408</v>
      </c>
      <c r="O3141" s="201">
        <v>0</v>
      </c>
      <c r="P3141" s="201"/>
      <c r="Q3141" s="205">
        <f t="shared" si="211"/>
        <v>29.029951077500062</v>
      </c>
    </row>
    <row r="3142" spans="1:17" x14ac:dyDescent="0.25">
      <c r="A3142" s="207" t="s">
        <v>4754</v>
      </c>
      <c r="B3142" s="196">
        <v>40303268</v>
      </c>
      <c r="C3142" s="197" t="s">
        <v>4330</v>
      </c>
      <c r="D3142" s="196" t="s">
        <v>3676</v>
      </c>
      <c r="E3142" s="198">
        <v>0.01</v>
      </c>
      <c r="F3142" s="199">
        <f>VLOOKUP(D3142,'Parâmetro - Portes e Uco'!$A$13:$E$54,4,0)*E3142</f>
        <v>0.16785021716765455</v>
      </c>
      <c r="G3142" s="200"/>
      <c r="H3142" s="201"/>
      <c r="I3142" s="196"/>
      <c r="J3142" s="202">
        <v>0</v>
      </c>
      <c r="K3142" s="202"/>
      <c r="L3142" s="203">
        <v>0.81899999999999995</v>
      </c>
      <c r="M3142" s="204">
        <v>84</v>
      </c>
      <c r="N3142" s="199">
        <f>(('Parâmetro - Portes e Uco'!$P$5*'TABELA HONORÁRIOS MÉDICOS2026'!M3142)/100)*'TABELA HONORÁRIOS MÉDICOS2026'!L3142</f>
        <v>12.487089595674718</v>
      </c>
      <c r="O3142" s="201">
        <v>0</v>
      </c>
      <c r="P3142" s="201"/>
      <c r="Q3142" s="205">
        <f t="shared" si="211"/>
        <v>12.654939812842372</v>
      </c>
    </row>
    <row r="3143" spans="1:17" ht="30" x14ac:dyDescent="0.25">
      <c r="A3143" s="207" t="s">
        <v>4754</v>
      </c>
      <c r="B3143" s="196">
        <v>40303330</v>
      </c>
      <c r="C3143" s="197" t="s">
        <v>7385</v>
      </c>
      <c r="D3143" s="196" t="s">
        <v>3676</v>
      </c>
      <c r="E3143" s="198">
        <v>0</v>
      </c>
      <c r="F3143" s="199">
        <f>VLOOKUP(D3143,'Parâmetro - Portes e Uco'!$F$13:$J$54,4,0)</f>
        <v>16.113105228727516</v>
      </c>
      <c r="G3143" s="200"/>
      <c r="H3143" s="201"/>
      <c r="I3143" s="196"/>
      <c r="J3143" s="202">
        <v>0</v>
      </c>
      <c r="K3143" s="202"/>
      <c r="L3143" s="203">
        <v>17.690000000000001</v>
      </c>
      <c r="M3143" s="204">
        <v>84</v>
      </c>
      <c r="N3143" s="199">
        <f>(('Parâmetro - Portes e Uco'!$P$5*'TABELA HONORÁRIOS MÉDICOS2026'!M3143)/100)*'TABELA HONORÁRIOS MÉDICOS2026'!L3143</f>
        <v>269.71503656591671</v>
      </c>
      <c r="O3143" s="201">
        <v>0</v>
      </c>
      <c r="P3143" s="201"/>
      <c r="Q3143" s="205">
        <f t="shared" si="211"/>
        <v>285.82814179464424</v>
      </c>
    </row>
    <row r="3144" spans="1:17" ht="15" customHeight="1" x14ac:dyDescent="0.25">
      <c r="A3144" s="224" t="s">
        <v>4752</v>
      </c>
      <c r="B3144" s="224">
        <v>40304000</v>
      </c>
      <c r="C3144" s="316" t="s">
        <v>4331</v>
      </c>
      <c r="D3144" s="317"/>
      <c r="E3144" s="317"/>
      <c r="F3144" s="317"/>
      <c r="G3144" s="317"/>
      <c r="H3144" s="317"/>
      <c r="I3144" s="317"/>
      <c r="J3144" s="317"/>
      <c r="K3144" s="317"/>
      <c r="L3144" s="317"/>
      <c r="M3144" s="317"/>
      <c r="N3144" s="317"/>
      <c r="O3144" s="317"/>
      <c r="P3144" s="317"/>
      <c r="Q3144" s="318"/>
    </row>
    <row r="3145" spans="1:17" ht="30" x14ac:dyDescent="0.25">
      <c r="A3145" s="207" t="s">
        <v>4752</v>
      </c>
      <c r="B3145" s="196">
        <v>40304019</v>
      </c>
      <c r="C3145" s="197" t="s">
        <v>2535</v>
      </c>
      <c r="D3145" s="196" t="s">
        <v>3676</v>
      </c>
      <c r="E3145" s="198" t="s">
        <v>3713</v>
      </c>
      <c r="F3145" s="199">
        <f>VLOOKUP(D3145,'Parâmetro - Portes e Uco'!$A$13:$E$54,4,0)*E3145</f>
        <v>0.67140086867061821</v>
      </c>
      <c r="G3145" s="200"/>
      <c r="H3145" s="201"/>
      <c r="I3145" s="196"/>
      <c r="J3145" s="202">
        <v>0</v>
      </c>
      <c r="K3145" s="202"/>
      <c r="L3145" s="203">
        <v>1.8540000000000001</v>
      </c>
      <c r="M3145" s="204">
        <v>84</v>
      </c>
      <c r="N3145" s="199">
        <f>(('Parâmetro - Portes e Uco'!$P$5*'TABELA HONORÁRIOS MÉDICOS2026'!M3145)/100)*'TABELA HONORÁRIOS MÉDICOS2026'!L3145</f>
        <v>28.26747754625266</v>
      </c>
      <c r="O3145" s="201">
        <v>0</v>
      </c>
      <c r="P3145" s="201"/>
      <c r="Q3145" s="205">
        <f t="shared" ref="Q3145:Q3176" si="212">F3145+H3145+K3145+N3145+P3145</f>
        <v>28.938878414923277</v>
      </c>
    </row>
    <row r="3146" spans="1:17" ht="30" x14ac:dyDescent="0.25">
      <c r="A3146" s="207" t="s">
        <v>4752</v>
      </c>
      <c r="B3146" s="196">
        <v>40304027</v>
      </c>
      <c r="C3146" s="197" t="s">
        <v>2536</v>
      </c>
      <c r="D3146" s="196" t="s">
        <v>3676</v>
      </c>
      <c r="E3146" s="198" t="s">
        <v>3710</v>
      </c>
      <c r="F3146" s="199">
        <f>VLOOKUP(D3146,'Parâmetro - Portes e Uco'!$A$13:$E$54,4,0)*E3146</f>
        <v>0.16785021716765455</v>
      </c>
      <c r="G3146" s="200"/>
      <c r="H3146" s="201"/>
      <c r="I3146" s="196"/>
      <c r="J3146" s="202">
        <v>0</v>
      </c>
      <c r="K3146" s="202"/>
      <c r="L3146" s="203">
        <v>1.35</v>
      </c>
      <c r="M3146" s="204">
        <v>84</v>
      </c>
      <c r="N3146" s="199">
        <f>(('Parâmetro - Portes e Uco'!$P$5*'TABELA HONORÁRIOS MÉDICOS2026'!M3146)/100)*'TABELA HONORÁRIOS MÉDICOS2026'!L3146</f>
        <v>20.583114718145143</v>
      </c>
      <c r="O3146" s="201">
        <v>0</v>
      </c>
      <c r="P3146" s="201"/>
      <c r="Q3146" s="205">
        <f t="shared" si="212"/>
        <v>20.750964935312798</v>
      </c>
    </row>
    <row r="3147" spans="1:17" ht="45" x14ac:dyDescent="0.25">
      <c r="A3147" s="261" t="s">
        <v>4752</v>
      </c>
      <c r="B3147" s="196">
        <v>40304035</v>
      </c>
      <c r="C3147" s="197" t="s">
        <v>2538</v>
      </c>
      <c r="D3147" s="196" t="s">
        <v>3676</v>
      </c>
      <c r="E3147" s="198" t="s">
        <v>3711</v>
      </c>
      <c r="F3147" s="199">
        <f>VLOOKUP(D3147,'Parâmetro - Portes e Uco'!$A$13:$E$54,4,0)*E3147</f>
        <v>12.588766287574092</v>
      </c>
      <c r="G3147" s="200"/>
      <c r="H3147" s="201"/>
      <c r="I3147" s="196"/>
      <c r="J3147" s="202">
        <v>0</v>
      </c>
      <c r="K3147" s="202"/>
      <c r="L3147" s="203">
        <v>3.6539999999999999</v>
      </c>
      <c r="M3147" s="204">
        <v>84</v>
      </c>
      <c r="N3147" s="199">
        <f>(('Parâmetro - Portes e Uco'!$P$5*'TABELA HONORÁRIOS MÉDICOS2026'!M3147)/100)*'TABELA HONORÁRIOS MÉDICOS2026'!L3147</f>
        <v>55.711630503779517</v>
      </c>
      <c r="O3147" s="201">
        <v>0</v>
      </c>
      <c r="P3147" s="201"/>
      <c r="Q3147" s="205">
        <f t="shared" si="212"/>
        <v>68.300396791353606</v>
      </c>
    </row>
    <row r="3148" spans="1:17" ht="30" x14ac:dyDescent="0.25">
      <c r="A3148" s="207" t="s">
        <v>4754</v>
      </c>
      <c r="B3148" s="196">
        <v>40304043</v>
      </c>
      <c r="C3148" s="197" t="s">
        <v>2540</v>
      </c>
      <c r="D3148" s="196" t="s">
        <v>3676</v>
      </c>
      <c r="E3148" s="198" t="s">
        <v>3709</v>
      </c>
      <c r="F3148" s="199">
        <f>VLOOKUP(D3148,'Parâmetro - Portes e Uco'!$A$13:$E$54,4,0)*E3148</f>
        <v>1.6785021716765458</v>
      </c>
      <c r="G3148" s="200"/>
      <c r="H3148" s="201"/>
      <c r="I3148" s="196"/>
      <c r="J3148" s="202">
        <v>0</v>
      </c>
      <c r="K3148" s="202"/>
      <c r="L3148" s="203">
        <v>3.2040000000000002</v>
      </c>
      <c r="M3148" s="204">
        <v>84</v>
      </c>
      <c r="N3148" s="199">
        <f>(('Parâmetro - Portes e Uco'!$P$5*'TABELA HONORÁRIOS MÉDICOS2026'!M3148)/100)*'TABELA HONORÁRIOS MÉDICOS2026'!L3148</f>
        <v>48.850592264397804</v>
      </c>
      <c r="O3148" s="201">
        <v>0</v>
      </c>
      <c r="P3148" s="201"/>
      <c r="Q3148" s="205">
        <f t="shared" si="212"/>
        <v>50.529094436074352</v>
      </c>
    </row>
    <row r="3149" spans="1:17" ht="75" x14ac:dyDescent="0.25">
      <c r="A3149" s="207" t="s">
        <v>4754</v>
      </c>
      <c r="B3149" s="196">
        <v>40304051</v>
      </c>
      <c r="C3149" s="197" t="s">
        <v>2539</v>
      </c>
      <c r="D3149" s="196" t="s">
        <v>3676</v>
      </c>
      <c r="E3149" s="198" t="s">
        <v>3713</v>
      </c>
      <c r="F3149" s="199">
        <f>VLOOKUP(D3149,'Parâmetro - Portes e Uco'!$A$13:$E$54,4,0)*E3149</f>
        <v>0.67140086867061821</v>
      </c>
      <c r="G3149" s="200"/>
      <c r="H3149" s="201"/>
      <c r="I3149" s="196"/>
      <c r="J3149" s="202">
        <v>0</v>
      </c>
      <c r="K3149" s="202"/>
      <c r="L3149" s="203">
        <v>0.83699999999999997</v>
      </c>
      <c r="M3149" s="204">
        <v>84</v>
      </c>
      <c r="N3149" s="199">
        <f>(('Parâmetro - Portes e Uco'!$P$5*'TABELA HONORÁRIOS MÉDICOS2026'!M3149)/100)*'TABELA HONORÁRIOS MÉDICOS2026'!L3149</f>
        <v>12.761531125249986</v>
      </c>
      <c r="O3149" s="201">
        <v>0</v>
      </c>
      <c r="P3149" s="201"/>
      <c r="Q3149" s="205">
        <f t="shared" si="212"/>
        <v>13.432931993920604</v>
      </c>
    </row>
    <row r="3150" spans="1:17" ht="30" x14ac:dyDescent="0.25">
      <c r="A3150" s="207" t="s">
        <v>4754</v>
      </c>
      <c r="B3150" s="196">
        <v>40304060</v>
      </c>
      <c r="C3150" s="197" t="s">
        <v>2541</v>
      </c>
      <c r="D3150" s="196" t="s">
        <v>3676</v>
      </c>
      <c r="E3150" s="198" t="s">
        <v>3713</v>
      </c>
      <c r="F3150" s="199">
        <f>VLOOKUP(D3150,'Parâmetro - Portes e Uco'!$A$13:$E$54,4,0)*E3150</f>
        <v>0.67140086867061821</v>
      </c>
      <c r="G3150" s="200"/>
      <c r="H3150" s="201"/>
      <c r="I3150" s="196"/>
      <c r="J3150" s="202">
        <v>0</v>
      </c>
      <c r="K3150" s="202"/>
      <c r="L3150" s="203">
        <v>3.6539999999999999</v>
      </c>
      <c r="M3150" s="204">
        <v>84</v>
      </c>
      <c r="N3150" s="199">
        <f>(('Parâmetro - Portes e Uco'!$P$5*'TABELA HONORÁRIOS MÉDICOS2026'!M3150)/100)*'TABELA HONORÁRIOS MÉDICOS2026'!L3150</f>
        <v>55.711630503779517</v>
      </c>
      <c r="O3150" s="201">
        <v>0</v>
      </c>
      <c r="P3150" s="201"/>
      <c r="Q3150" s="205">
        <f t="shared" si="212"/>
        <v>56.383031372450134</v>
      </c>
    </row>
    <row r="3151" spans="1:17" ht="45" x14ac:dyDescent="0.25">
      <c r="A3151" s="207" t="s">
        <v>4754</v>
      </c>
      <c r="B3151" s="196">
        <v>40304078</v>
      </c>
      <c r="C3151" s="197" t="s">
        <v>2542</v>
      </c>
      <c r="D3151" s="196" t="s">
        <v>3676</v>
      </c>
      <c r="E3151" s="198" t="s">
        <v>3714</v>
      </c>
      <c r="F3151" s="199">
        <f>VLOOKUP(D3151,'Parâmetro - Portes e Uco'!$A$13:$E$54,4,0)*E3151</f>
        <v>8.3925108583827281</v>
      </c>
      <c r="G3151" s="200"/>
      <c r="H3151" s="201"/>
      <c r="I3151" s="196"/>
      <c r="J3151" s="202">
        <v>0</v>
      </c>
      <c r="K3151" s="202"/>
      <c r="L3151" s="203">
        <v>14.742000000000001</v>
      </c>
      <c r="M3151" s="204">
        <v>84</v>
      </c>
      <c r="N3151" s="199">
        <f>(('Parâmetro - Portes e Uco'!$P$5*'TABELA HONORÁRIOS MÉDICOS2026'!M3151)/100)*'TABELA HONORÁRIOS MÉDICOS2026'!L3151</f>
        <v>224.76761272214495</v>
      </c>
      <c r="O3151" s="201">
        <v>0</v>
      </c>
      <c r="P3151" s="201"/>
      <c r="Q3151" s="205">
        <f t="shared" si="212"/>
        <v>233.16012358052768</v>
      </c>
    </row>
    <row r="3152" spans="1:17" ht="60" x14ac:dyDescent="0.25">
      <c r="A3152" s="207" t="s">
        <v>4754</v>
      </c>
      <c r="B3152" s="196">
        <v>40304086</v>
      </c>
      <c r="C3152" s="197" t="s">
        <v>2544</v>
      </c>
      <c r="D3152" s="196" t="s">
        <v>3676</v>
      </c>
      <c r="E3152" s="198" t="s">
        <v>3709</v>
      </c>
      <c r="F3152" s="199">
        <f>VLOOKUP(D3152,'Parâmetro - Portes e Uco'!$A$13:$E$54,4,0)*E3152</f>
        <v>1.6785021716765458</v>
      </c>
      <c r="G3152" s="200"/>
      <c r="H3152" s="201"/>
      <c r="I3152" s="196"/>
      <c r="J3152" s="202">
        <v>0</v>
      </c>
      <c r="K3152" s="202"/>
      <c r="L3152" s="203">
        <v>7.4340000000000002</v>
      </c>
      <c r="M3152" s="204">
        <v>84</v>
      </c>
      <c r="N3152" s="199">
        <f>(('Parâmetro - Portes e Uco'!$P$5*'TABELA HONORÁRIOS MÉDICOS2026'!M3152)/100)*'TABELA HONORÁRIOS MÉDICOS2026'!L3152</f>
        <v>113.34435171458591</v>
      </c>
      <c r="O3152" s="201">
        <v>0</v>
      </c>
      <c r="P3152" s="201"/>
      <c r="Q3152" s="205">
        <f t="shared" si="212"/>
        <v>115.02285388626245</v>
      </c>
    </row>
    <row r="3153" spans="1:17" ht="90" x14ac:dyDescent="0.25">
      <c r="A3153" s="207" t="s">
        <v>4754</v>
      </c>
      <c r="B3153" s="196">
        <v>40304094</v>
      </c>
      <c r="C3153" s="197" t="s">
        <v>2545</v>
      </c>
      <c r="D3153" s="196" t="s">
        <v>3676</v>
      </c>
      <c r="E3153" s="198" t="s">
        <v>3709</v>
      </c>
      <c r="F3153" s="199">
        <f>VLOOKUP(D3153,'Parâmetro - Portes e Uco'!$A$13:$E$54,4,0)*E3153</f>
        <v>1.6785021716765458</v>
      </c>
      <c r="G3153" s="200"/>
      <c r="H3153" s="201"/>
      <c r="I3153" s="196"/>
      <c r="J3153" s="202">
        <v>0</v>
      </c>
      <c r="K3153" s="202"/>
      <c r="L3153" s="203">
        <v>1.35</v>
      </c>
      <c r="M3153" s="204">
        <v>84</v>
      </c>
      <c r="N3153" s="199">
        <f>(('Parâmetro - Portes e Uco'!$P$5*'TABELA HONORÁRIOS MÉDICOS2026'!M3153)/100)*'TABELA HONORÁRIOS MÉDICOS2026'!L3153</f>
        <v>20.583114718145143</v>
      </c>
      <c r="O3153" s="201">
        <v>0</v>
      </c>
      <c r="P3153" s="201"/>
      <c r="Q3153" s="205">
        <f t="shared" si="212"/>
        <v>22.261616889821688</v>
      </c>
    </row>
    <row r="3154" spans="1:17" x14ac:dyDescent="0.25">
      <c r="A3154" s="207" t="s">
        <v>4754</v>
      </c>
      <c r="B3154" s="196">
        <v>40304108</v>
      </c>
      <c r="C3154" s="197" t="s">
        <v>2548</v>
      </c>
      <c r="D3154" s="196" t="s">
        <v>3676</v>
      </c>
      <c r="E3154" s="198" t="s">
        <v>3710</v>
      </c>
      <c r="F3154" s="199">
        <f>VLOOKUP(D3154,'Parâmetro - Portes e Uco'!$A$13:$E$54,4,0)*E3154</f>
        <v>0.16785021716765455</v>
      </c>
      <c r="G3154" s="200"/>
      <c r="H3154" s="201"/>
      <c r="I3154" s="196"/>
      <c r="J3154" s="202">
        <v>0</v>
      </c>
      <c r="K3154" s="202"/>
      <c r="L3154" s="203">
        <v>0.63</v>
      </c>
      <c r="M3154" s="204">
        <v>84</v>
      </c>
      <c r="N3154" s="199">
        <f>(('Parâmetro - Portes e Uco'!$P$5*'TABELA HONORÁRIOS MÉDICOS2026'!M3154)/100)*'TABELA HONORÁRIOS MÉDICOS2026'!L3154</f>
        <v>9.6054535351343997</v>
      </c>
      <c r="O3154" s="201">
        <v>0</v>
      </c>
      <c r="P3154" s="201"/>
      <c r="Q3154" s="205">
        <f t="shared" si="212"/>
        <v>9.7733037523020538</v>
      </c>
    </row>
    <row r="3155" spans="1:17" ht="180" x14ac:dyDescent="0.25">
      <c r="A3155" s="207" t="s">
        <v>4754</v>
      </c>
      <c r="B3155" s="196">
        <v>40304116</v>
      </c>
      <c r="C3155" s="197" t="s">
        <v>2551</v>
      </c>
      <c r="D3155" s="196" t="s">
        <v>3676</v>
      </c>
      <c r="E3155" s="198" t="s">
        <v>3709</v>
      </c>
      <c r="F3155" s="199">
        <f>VLOOKUP(D3155,'Parâmetro - Portes e Uco'!$A$13:$E$54,4,0)*E3155</f>
        <v>1.6785021716765458</v>
      </c>
      <c r="G3155" s="200"/>
      <c r="H3155" s="201"/>
      <c r="I3155" s="196"/>
      <c r="J3155" s="202">
        <v>0</v>
      </c>
      <c r="K3155" s="202"/>
      <c r="L3155" s="203">
        <v>1.35</v>
      </c>
      <c r="M3155" s="204">
        <v>84</v>
      </c>
      <c r="N3155" s="199">
        <f>(('Parâmetro - Portes e Uco'!$P$5*'TABELA HONORÁRIOS MÉDICOS2026'!M3155)/100)*'TABELA HONORÁRIOS MÉDICOS2026'!L3155</f>
        <v>20.583114718145143</v>
      </c>
      <c r="O3155" s="201">
        <v>0</v>
      </c>
      <c r="P3155" s="201"/>
      <c r="Q3155" s="205">
        <f t="shared" si="212"/>
        <v>22.261616889821688</v>
      </c>
    </row>
    <row r="3156" spans="1:17" x14ac:dyDescent="0.25">
      <c r="A3156" s="207" t="s">
        <v>4754</v>
      </c>
      <c r="B3156" s="196">
        <v>40304132</v>
      </c>
      <c r="C3156" s="197" t="s">
        <v>2554</v>
      </c>
      <c r="D3156" s="196" t="s">
        <v>3676</v>
      </c>
      <c r="E3156" s="198" t="s">
        <v>3713</v>
      </c>
      <c r="F3156" s="199">
        <f>VLOOKUP(D3156,'Parâmetro - Portes e Uco'!$A$13:$E$54,4,0)*E3156</f>
        <v>0.67140086867061821</v>
      </c>
      <c r="G3156" s="200"/>
      <c r="H3156" s="201"/>
      <c r="I3156" s="196"/>
      <c r="J3156" s="202">
        <v>0</v>
      </c>
      <c r="K3156" s="202"/>
      <c r="L3156" s="203">
        <v>0.38700000000000001</v>
      </c>
      <c r="M3156" s="204">
        <v>84</v>
      </c>
      <c r="N3156" s="199">
        <f>(('Parâmetro - Portes e Uco'!$P$5*'TABELA HONORÁRIOS MÉDICOS2026'!M3156)/100)*'TABELA HONORÁRIOS MÉDICOS2026'!L3156</f>
        <v>5.9004928858682737</v>
      </c>
      <c r="O3156" s="201">
        <v>0</v>
      </c>
      <c r="P3156" s="201"/>
      <c r="Q3156" s="205">
        <f t="shared" si="212"/>
        <v>6.571893754538892</v>
      </c>
    </row>
    <row r="3157" spans="1:17" ht="30" x14ac:dyDescent="0.25">
      <c r="A3157" s="207" t="s">
        <v>4754</v>
      </c>
      <c r="B3157" s="196">
        <v>40304140</v>
      </c>
      <c r="C3157" s="197" t="s">
        <v>2555</v>
      </c>
      <c r="D3157" s="196" t="s">
        <v>3676</v>
      </c>
      <c r="E3157" s="198" t="s">
        <v>3709</v>
      </c>
      <c r="F3157" s="199">
        <f>VLOOKUP(D3157,'Parâmetro - Portes e Uco'!$A$13:$E$54,4,0)*E3157</f>
        <v>1.6785021716765458</v>
      </c>
      <c r="G3157" s="200"/>
      <c r="H3157" s="201"/>
      <c r="I3157" s="196"/>
      <c r="J3157" s="202">
        <v>0</v>
      </c>
      <c r="K3157" s="202"/>
      <c r="L3157" s="203">
        <v>5.0039999999999996</v>
      </c>
      <c r="M3157" s="204">
        <v>84</v>
      </c>
      <c r="N3157" s="199">
        <f>(('Parâmetro - Portes e Uco'!$P$5*'TABELA HONORÁRIOS MÉDICOS2026'!M3157)/100)*'TABELA HONORÁRIOS MÉDICOS2026'!L3157</f>
        <v>76.294745221924643</v>
      </c>
      <c r="O3157" s="201">
        <v>0</v>
      </c>
      <c r="P3157" s="201"/>
      <c r="Q3157" s="205">
        <f t="shared" si="212"/>
        <v>77.973247393601184</v>
      </c>
    </row>
    <row r="3158" spans="1:17" x14ac:dyDescent="0.25">
      <c r="A3158" s="207" t="s">
        <v>4754</v>
      </c>
      <c r="B3158" s="196">
        <v>40304159</v>
      </c>
      <c r="C3158" s="197" t="s">
        <v>2556</v>
      </c>
      <c r="D3158" s="196" t="s">
        <v>3676</v>
      </c>
      <c r="E3158" s="198" t="s">
        <v>3709</v>
      </c>
      <c r="F3158" s="199">
        <f>VLOOKUP(D3158,'Parâmetro - Portes e Uco'!$A$13:$E$54,4,0)*E3158</f>
        <v>1.6785021716765458</v>
      </c>
      <c r="G3158" s="200"/>
      <c r="H3158" s="201"/>
      <c r="I3158" s="196"/>
      <c r="J3158" s="202">
        <v>0</v>
      </c>
      <c r="K3158" s="202"/>
      <c r="L3158" s="203">
        <v>5.0039999999999996</v>
      </c>
      <c r="M3158" s="204">
        <v>84</v>
      </c>
      <c r="N3158" s="199">
        <f>(('Parâmetro - Portes e Uco'!$P$5*'TABELA HONORÁRIOS MÉDICOS2026'!M3158)/100)*'TABELA HONORÁRIOS MÉDICOS2026'!L3158</f>
        <v>76.294745221924643</v>
      </c>
      <c r="O3158" s="201">
        <v>0</v>
      </c>
      <c r="P3158" s="201"/>
      <c r="Q3158" s="205">
        <f t="shared" si="212"/>
        <v>77.973247393601184</v>
      </c>
    </row>
    <row r="3159" spans="1:17" x14ac:dyDescent="0.25">
      <c r="A3159" s="207" t="s">
        <v>4754</v>
      </c>
      <c r="B3159" s="196">
        <v>40304167</v>
      </c>
      <c r="C3159" s="197" t="s">
        <v>2557</v>
      </c>
      <c r="D3159" s="196" t="s">
        <v>3676</v>
      </c>
      <c r="E3159" s="198" t="s">
        <v>3709</v>
      </c>
      <c r="F3159" s="199">
        <f>VLOOKUP(D3159,'Parâmetro - Portes e Uco'!$A$13:$E$54,4,0)*E3159</f>
        <v>1.6785021716765458</v>
      </c>
      <c r="G3159" s="200"/>
      <c r="H3159" s="201"/>
      <c r="I3159" s="196"/>
      <c r="J3159" s="202">
        <v>0</v>
      </c>
      <c r="K3159" s="202"/>
      <c r="L3159" s="203">
        <v>5.0039999999999996</v>
      </c>
      <c r="M3159" s="204">
        <v>84</v>
      </c>
      <c r="N3159" s="199">
        <f>(('Parâmetro - Portes e Uco'!$P$5*'TABELA HONORÁRIOS MÉDICOS2026'!M3159)/100)*'TABELA HONORÁRIOS MÉDICOS2026'!L3159</f>
        <v>76.294745221924643</v>
      </c>
      <c r="O3159" s="201">
        <v>0</v>
      </c>
      <c r="P3159" s="201"/>
      <c r="Q3159" s="205">
        <f t="shared" si="212"/>
        <v>77.973247393601184</v>
      </c>
    </row>
    <row r="3160" spans="1:17" x14ac:dyDescent="0.25">
      <c r="A3160" s="207" t="s">
        <v>4754</v>
      </c>
      <c r="B3160" s="196">
        <v>40304175</v>
      </c>
      <c r="C3160" s="197" t="s">
        <v>2559</v>
      </c>
      <c r="D3160" s="196" t="s">
        <v>3676</v>
      </c>
      <c r="E3160" s="198" t="s">
        <v>3709</v>
      </c>
      <c r="F3160" s="199">
        <f>VLOOKUP(D3160,'Parâmetro - Portes e Uco'!$A$13:$E$54,4,0)*E3160</f>
        <v>1.6785021716765458</v>
      </c>
      <c r="G3160" s="200"/>
      <c r="H3160" s="201"/>
      <c r="I3160" s="196"/>
      <c r="J3160" s="202">
        <v>0</v>
      </c>
      <c r="K3160" s="202"/>
      <c r="L3160" s="203">
        <v>5.0039999999999996</v>
      </c>
      <c r="M3160" s="204">
        <v>84</v>
      </c>
      <c r="N3160" s="199">
        <f>(('Parâmetro - Portes e Uco'!$P$5*'TABELA HONORÁRIOS MÉDICOS2026'!M3160)/100)*'TABELA HONORÁRIOS MÉDICOS2026'!L3160</f>
        <v>76.294745221924643</v>
      </c>
      <c r="O3160" s="201">
        <v>0</v>
      </c>
      <c r="P3160" s="201"/>
      <c r="Q3160" s="205">
        <f t="shared" si="212"/>
        <v>77.973247393601184</v>
      </c>
    </row>
    <row r="3161" spans="1:17" x14ac:dyDescent="0.25">
      <c r="A3161" s="207" t="s">
        <v>4754</v>
      </c>
      <c r="B3161" s="196">
        <v>40304183</v>
      </c>
      <c r="C3161" s="197" t="s">
        <v>2561</v>
      </c>
      <c r="D3161" s="196" t="s">
        <v>3676</v>
      </c>
      <c r="E3161" s="198" t="s">
        <v>3709</v>
      </c>
      <c r="F3161" s="199">
        <f>VLOOKUP(D3161,'Parâmetro - Portes e Uco'!$A$13:$E$54,4,0)*E3161</f>
        <v>1.6785021716765458</v>
      </c>
      <c r="G3161" s="200"/>
      <c r="H3161" s="201"/>
      <c r="I3161" s="196"/>
      <c r="J3161" s="202">
        <v>0</v>
      </c>
      <c r="K3161" s="202"/>
      <c r="L3161" s="203">
        <v>5.0039999999999996</v>
      </c>
      <c r="M3161" s="204">
        <v>84</v>
      </c>
      <c r="N3161" s="199">
        <f>(('Parâmetro - Portes e Uco'!$P$5*'TABELA HONORÁRIOS MÉDICOS2026'!M3161)/100)*'TABELA HONORÁRIOS MÉDICOS2026'!L3161</f>
        <v>76.294745221924643</v>
      </c>
      <c r="O3161" s="201">
        <v>0</v>
      </c>
      <c r="P3161" s="201"/>
      <c r="Q3161" s="205">
        <f t="shared" si="212"/>
        <v>77.973247393601184</v>
      </c>
    </row>
    <row r="3162" spans="1:17" ht="45" x14ac:dyDescent="0.25">
      <c r="A3162" s="207" t="s">
        <v>4754</v>
      </c>
      <c r="B3162" s="196">
        <v>40304191</v>
      </c>
      <c r="C3162" s="197" t="s">
        <v>2562</v>
      </c>
      <c r="D3162" s="196" t="s">
        <v>3676</v>
      </c>
      <c r="E3162" s="198" t="s">
        <v>3709</v>
      </c>
      <c r="F3162" s="199">
        <f>VLOOKUP(D3162,'Parâmetro - Portes e Uco'!$A$13:$E$54,4,0)*E3162</f>
        <v>1.6785021716765458</v>
      </c>
      <c r="G3162" s="200"/>
      <c r="H3162" s="201"/>
      <c r="I3162" s="196"/>
      <c r="J3162" s="202">
        <v>0</v>
      </c>
      <c r="K3162" s="202"/>
      <c r="L3162" s="203">
        <v>11.385</v>
      </c>
      <c r="M3162" s="204">
        <v>84</v>
      </c>
      <c r="N3162" s="199">
        <f>(('Parâmetro - Portes e Uco'!$P$5*'TABELA HONORÁRIOS MÉDICOS2026'!M3162)/100)*'TABELA HONORÁRIOS MÉDICOS2026'!L3162</f>
        <v>173.58426745635737</v>
      </c>
      <c r="O3162" s="201">
        <v>0</v>
      </c>
      <c r="P3162" s="201"/>
      <c r="Q3162" s="205">
        <f t="shared" si="212"/>
        <v>175.26276962803391</v>
      </c>
    </row>
    <row r="3163" spans="1:17" ht="30" x14ac:dyDescent="0.25">
      <c r="A3163" s="207" t="s">
        <v>4754</v>
      </c>
      <c r="B3163" s="196">
        <v>40304205</v>
      </c>
      <c r="C3163" s="197" t="s">
        <v>2563</v>
      </c>
      <c r="D3163" s="196" t="s">
        <v>3676</v>
      </c>
      <c r="E3163" s="198" t="s">
        <v>3709</v>
      </c>
      <c r="F3163" s="199">
        <f>VLOOKUP(D3163,'Parâmetro - Portes e Uco'!$A$13:$E$54,4,0)*E3163</f>
        <v>1.6785021716765458</v>
      </c>
      <c r="G3163" s="200"/>
      <c r="H3163" s="201"/>
      <c r="I3163" s="196"/>
      <c r="J3163" s="202">
        <v>0</v>
      </c>
      <c r="K3163" s="202"/>
      <c r="L3163" s="203">
        <v>11.385</v>
      </c>
      <c r="M3163" s="204">
        <v>84</v>
      </c>
      <c r="N3163" s="199">
        <f>(('Parâmetro - Portes e Uco'!$P$5*'TABELA HONORÁRIOS MÉDICOS2026'!M3163)/100)*'TABELA HONORÁRIOS MÉDICOS2026'!L3163</f>
        <v>173.58426745635737</v>
      </c>
      <c r="O3163" s="201">
        <v>0</v>
      </c>
      <c r="P3163" s="201"/>
      <c r="Q3163" s="205">
        <f t="shared" si="212"/>
        <v>175.26276962803391</v>
      </c>
    </row>
    <row r="3164" spans="1:17" x14ac:dyDescent="0.25">
      <c r="A3164" s="207" t="s">
        <v>4754</v>
      </c>
      <c r="B3164" s="196">
        <v>40304213</v>
      </c>
      <c r="C3164" s="197" t="s">
        <v>2564</v>
      </c>
      <c r="D3164" s="196" t="s">
        <v>3676</v>
      </c>
      <c r="E3164" s="198" t="s">
        <v>3709</v>
      </c>
      <c r="F3164" s="199">
        <f>VLOOKUP(D3164,'Parâmetro - Portes e Uco'!$A$13:$E$54,4,0)*E3164</f>
        <v>1.6785021716765458</v>
      </c>
      <c r="G3164" s="200"/>
      <c r="H3164" s="201"/>
      <c r="I3164" s="196"/>
      <c r="J3164" s="202">
        <v>0</v>
      </c>
      <c r="K3164" s="202"/>
      <c r="L3164" s="203">
        <v>5.0039999999999996</v>
      </c>
      <c r="M3164" s="204">
        <v>84</v>
      </c>
      <c r="N3164" s="199">
        <f>(('Parâmetro - Portes e Uco'!$P$5*'TABELA HONORÁRIOS MÉDICOS2026'!M3164)/100)*'TABELA HONORÁRIOS MÉDICOS2026'!L3164</f>
        <v>76.294745221924643</v>
      </c>
      <c r="O3164" s="201">
        <v>0</v>
      </c>
      <c r="P3164" s="201"/>
      <c r="Q3164" s="205">
        <f t="shared" si="212"/>
        <v>77.973247393601184</v>
      </c>
    </row>
    <row r="3165" spans="1:17" x14ac:dyDescent="0.25">
      <c r="A3165" s="207" t="s">
        <v>4754</v>
      </c>
      <c r="B3165" s="196">
        <v>40304221</v>
      </c>
      <c r="C3165" s="197" t="s">
        <v>2565</v>
      </c>
      <c r="D3165" s="196" t="s">
        <v>3676</v>
      </c>
      <c r="E3165" s="198" t="s">
        <v>3709</v>
      </c>
      <c r="F3165" s="199">
        <f>VLOOKUP(D3165,'Parâmetro - Portes e Uco'!$A$13:$E$54,4,0)*E3165</f>
        <v>1.6785021716765458</v>
      </c>
      <c r="G3165" s="200"/>
      <c r="H3165" s="201"/>
      <c r="I3165" s="196"/>
      <c r="J3165" s="202">
        <v>0</v>
      </c>
      <c r="K3165" s="202"/>
      <c r="L3165" s="203">
        <v>5.0039999999999996</v>
      </c>
      <c r="M3165" s="204">
        <v>84</v>
      </c>
      <c r="N3165" s="199">
        <f>(('Parâmetro - Portes e Uco'!$P$5*'TABELA HONORÁRIOS MÉDICOS2026'!M3165)/100)*'TABELA HONORÁRIOS MÉDICOS2026'!L3165</f>
        <v>76.294745221924643</v>
      </c>
      <c r="O3165" s="201">
        <v>0</v>
      </c>
      <c r="P3165" s="201"/>
      <c r="Q3165" s="205">
        <f t="shared" si="212"/>
        <v>77.973247393601184</v>
      </c>
    </row>
    <row r="3166" spans="1:17" x14ac:dyDescent="0.25">
      <c r="A3166" s="207" t="s">
        <v>4754</v>
      </c>
      <c r="B3166" s="196">
        <v>40304230</v>
      </c>
      <c r="C3166" s="197" t="s">
        <v>2566</v>
      </c>
      <c r="D3166" s="196" t="s">
        <v>3676</v>
      </c>
      <c r="E3166" s="198" t="s">
        <v>3709</v>
      </c>
      <c r="F3166" s="199">
        <f>VLOOKUP(D3166,'Parâmetro - Portes e Uco'!$A$13:$E$54,4,0)*E3166</f>
        <v>1.6785021716765458</v>
      </c>
      <c r="G3166" s="200"/>
      <c r="H3166" s="201"/>
      <c r="I3166" s="196"/>
      <c r="J3166" s="202">
        <v>0</v>
      </c>
      <c r="K3166" s="202"/>
      <c r="L3166" s="203">
        <v>5.0039999999999996</v>
      </c>
      <c r="M3166" s="204">
        <v>84</v>
      </c>
      <c r="N3166" s="199">
        <f>(('Parâmetro - Portes e Uco'!$P$5*'TABELA HONORÁRIOS MÉDICOS2026'!M3166)/100)*'TABELA HONORÁRIOS MÉDICOS2026'!L3166</f>
        <v>76.294745221924643</v>
      </c>
      <c r="O3166" s="201">
        <v>0</v>
      </c>
      <c r="P3166" s="201"/>
      <c r="Q3166" s="205">
        <f t="shared" si="212"/>
        <v>77.973247393601184</v>
      </c>
    </row>
    <row r="3167" spans="1:17" x14ac:dyDescent="0.25">
      <c r="A3167" s="207" t="s">
        <v>4754</v>
      </c>
      <c r="B3167" s="196">
        <v>40304248</v>
      </c>
      <c r="C3167" s="197" t="s">
        <v>2568</v>
      </c>
      <c r="D3167" s="196" t="s">
        <v>3676</v>
      </c>
      <c r="E3167" s="198" t="s">
        <v>3709</v>
      </c>
      <c r="F3167" s="199">
        <f>VLOOKUP(D3167,'Parâmetro - Portes e Uco'!$A$13:$E$54,4,0)*E3167</f>
        <v>1.6785021716765458</v>
      </c>
      <c r="G3167" s="200"/>
      <c r="H3167" s="201"/>
      <c r="I3167" s="196"/>
      <c r="J3167" s="202">
        <v>0</v>
      </c>
      <c r="K3167" s="202"/>
      <c r="L3167" s="203">
        <v>4.6260000000000003</v>
      </c>
      <c r="M3167" s="204">
        <v>84</v>
      </c>
      <c r="N3167" s="199">
        <f>(('Parâmetro - Portes e Uco'!$P$5*'TABELA HONORÁRIOS MÉDICOS2026'!M3167)/100)*'TABELA HONORÁRIOS MÉDICOS2026'!L3167</f>
        <v>70.531473100844025</v>
      </c>
      <c r="O3167" s="201">
        <v>0</v>
      </c>
      <c r="P3167" s="201"/>
      <c r="Q3167" s="205">
        <f t="shared" si="212"/>
        <v>72.209975272520566</v>
      </c>
    </row>
    <row r="3168" spans="1:17" ht="45" x14ac:dyDescent="0.25">
      <c r="A3168" s="207" t="s">
        <v>4754</v>
      </c>
      <c r="B3168" s="196">
        <v>40304256</v>
      </c>
      <c r="C3168" s="197" t="s">
        <v>2569</v>
      </c>
      <c r="D3168" s="196" t="s">
        <v>3676</v>
      </c>
      <c r="E3168" s="198" t="s">
        <v>3709</v>
      </c>
      <c r="F3168" s="199">
        <f>VLOOKUP(D3168,'Parâmetro - Portes e Uco'!$A$13:$E$54,4,0)*E3168</f>
        <v>1.6785021716765458</v>
      </c>
      <c r="G3168" s="200"/>
      <c r="H3168" s="201"/>
      <c r="I3168" s="196"/>
      <c r="J3168" s="202">
        <v>0</v>
      </c>
      <c r="K3168" s="202"/>
      <c r="L3168" s="203">
        <v>3.2040000000000002</v>
      </c>
      <c r="M3168" s="204">
        <v>84</v>
      </c>
      <c r="N3168" s="199">
        <f>(('Parâmetro - Portes e Uco'!$P$5*'TABELA HONORÁRIOS MÉDICOS2026'!M3168)/100)*'TABELA HONORÁRIOS MÉDICOS2026'!L3168</f>
        <v>48.850592264397804</v>
      </c>
      <c r="O3168" s="201">
        <v>0</v>
      </c>
      <c r="P3168" s="201"/>
      <c r="Q3168" s="205">
        <f t="shared" si="212"/>
        <v>50.529094436074352</v>
      </c>
    </row>
    <row r="3169" spans="1:17" x14ac:dyDescent="0.25">
      <c r="A3169" s="207" t="s">
        <v>4754</v>
      </c>
      <c r="B3169" s="196">
        <v>40304264</v>
      </c>
      <c r="C3169" s="197" t="s">
        <v>2570</v>
      </c>
      <c r="D3169" s="196" t="s">
        <v>3676</v>
      </c>
      <c r="E3169" s="198" t="s">
        <v>3710</v>
      </c>
      <c r="F3169" s="199">
        <f>VLOOKUP(D3169,'Parâmetro - Portes e Uco'!$A$13:$E$54,4,0)*E3169</f>
        <v>0.16785021716765455</v>
      </c>
      <c r="G3169" s="200"/>
      <c r="H3169" s="201"/>
      <c r="I3169" s="196"/>
      <c r="J3169" s="202">
        <v>0</v>
      </c>
      <c r="K3169" s="202"/>
      <c r="L3169" s="203">
        <v>0.56699999999999995</v>
      </c>
      <c r="M3169" s="204">
        <v>84</v>
      </c>
      <c r="N3169" s="199">
        <f>(('Parâmetro - Portes e Uco'!$P$5*'TABELA HONORÁRIOS MÉDICOS2026'!M3169)/100)*'TABELA HONORÁRIOS MÉDICOS2026'!L3169</f>
        <v>8.6449081816209592</v>
      </c>
      <c r="O3169" s="201">
        <v>0</v>
      </c>
      <c r="P3169" s="201"/>
      <c r="Q3169" s="205">
        <f t="shared" si="212"/>
        <v>8.8127583987886133</v>
      </c>
    </row>
    <row r="3170" spans="1:17" x14ac:dyDescent="0.25">
      <c r="A3170" s="207" t="s">
        <v>4754</v>
      </c>
      <c r="B3170" s="196">
        <v>40304272</v>
      </c>
      <c r="C3170" s="197" t="s">
        <v>2571</v>
      </c>
      <c r="D3170" s="196" t="s">
        <v>3676</v>
      </c>
      <c r="E3170" s="198" t="s">
        <v>3713</v>
      </c>
      <c r="F3170" s="199">
        <f>VLOOKUP(D3170,'Parâmetro - Portes e Uco'!$A$13:$E$54,4,0)*E3170</f>
        <v>0.67140086867061821</v>
      </c>
      <c r="G3170" s="200"/>
      <c r="H3170" s="201"/>
      <c r="I3170" s="196"/>
      <c r="J3170" s="202">
        <v>0</v>
      </c>
      <c r="K3170" s="202"/>
      <c r="L3170" s="203">
        <v>0.38700000000000001</v>
      </c>
      <c r="M3170" s="204">
        <v>84</v>
      </c>
      <c r="N3170" s="199">
        <f>(('Parâmetro - Portes e Uco'!$P$5*'TABELA HONORÁRIOS MÉDICOS2026'!M3170)/100)*'TABELA HONORÁRIOS MÉDICOS2026'!L3170</f>
        <v>5.9004928858682737</v>
      </c>
      <c r="O3170" s="201">
        <v>0</v>
      </c>
      <c r="P3170" s="201"/>
      <c r="Q3170" s="205">
        <f t="shared" si="212"/>
        <v>6.571893754538892</v>
      </c>
    </row>
    <row r="3171" spans="1:17" ht="30" x14ac:dyDescent="0.25">
      <c r="A3171" s="207" t="s">
        <v>4754</v>
      </c>
      <c r="B3171" s="196">
        <v>40304280</v>
      </c>
      <c r="C3171" s="197" t="s">
        <v>2572</v>
      </c>
      <c r="D3171" s="196" t="s">
        <v>3676</v>
      </c>
      <c r="E3171" s="198" t="s">
        <v>3710</v>
      </c>
      <c r="F3171" s="199">
        <f>VLOOKUP(D3171,'Parâmetro - Portes e Uco'!$A$13:$E$54,4,0)*E3171</f>
        <v>0.16785021716765455</v>
      </c>
      <c r="G3171" s="200"/>
      <c r="H3171" s="201"/>
      <c r="I3171" s="196"/>
      <c r="J3171" s="202">
        <v>0</v>
      </c>
      <c r="K3171" s="202"/>
      <c r="L3171" s="203">
        <v>0.81</v>
      </c>
      <c r="M3171" s="204">
        <v>84</v>
      </c>
      <c r="N3171" s="199">
        <f>(('Parâmetro - Portes e Uco'!$P$5*'TABELA HONORÁRIOS MÉDICOS2026'!M3171)/100)*'TABELA HONORÁRIOS MÉDICOS2026'!L3171</f>
        <v>12.349868830887086</v>
      </c>
      <c r="O3171" s="201">
        <v>0</v>
      </c>
      <c r="P3171" s="201"/>
      <c r="Q3171" s="205">
        <f t="shared" si="212"/>
        <v>12.51771904805474</v>
      </c>
    </row>
    <row r="3172" spans="1:17" ht="45" x14ac:dyDescent="0.25">
      <c r="A3172" s="207" t="s">
        <v>4754</v>
      </c>
      <c r="B3172" s="196">
        <v>40304299</v>
      </c>
      <c r="C3172" s="197" t="s">
        <v>2573</v>
      </c>
      <c r="D3172" s="196" t="s">
        <v>3676</v>
      </c>
      <c r="E3172" s="198" t="s">
        <v>3710</v>
      </c>
      <c r="F3172" s="199">
        <f>VLOOKUP(D3172,'Parâmetro - Portes e Uco'!$A$13:$E$54,4,0)*E3172</f>
        <v>0.16785021716765455</v>
      </c>
      <c r="G3172" s="200"/>
      <c r="H3172" s="201"/>
      <c r="I3172" s="196"/>
      <c r="J3172" s="202">
        <v>0</v>
      </c>
      <c r="K3172" s="202"/>
      <c r="L3172" s="203">
        <v>0.63</v>
      </c>
      <c r="M3172" s="204">
        <v>84</v>
      </c>
      <c r="N3172" s="199">
        <f>(('Parâmetro - Portes e Uco'!$P$5*'TABELA HONORÁRIOS MÉDICOS2026'!M3172)/100)*'TABELA HONORÁRIOS MÉDICOS2026'!L3172</f>
        <v>9.6054535351343997</v>
      </c>
      <c r="O3172" s="201">
        <v>0</v>
      </c>
      <c r="P3172" s="201"/>
      <c r="Q3172" s="205">
        <f t="shared" si="212"/>
        <v>9.7733037523020538</v>
      </c>
    </row>
    <row r="3173" spans="1:17" ht="30" x14ac:dyDescent="0.25">
      <c r="A3173" s="207" t="s">
        <v>4754</v>
      </c>
      <c r="B3173" s="196">
        <v>40304302</v>
      </c>
      <c r="C3173" s="197" t="s">
        <v>2574</v>
      </c>
      <c r="D3173" s="196" t="s">
        <v>3676</v>
      </c>
      <c r="E3173" s="198" t="s">
        <v>3710</v>
      </c>
      <c r="F3173" s="199">
        <f>VLOOKUP(D3173,'Parâmetro - Portes e Uco'!$A$13:$E$54,4,0)*E3173</f>
        <v>0.16785021716765455</v>
      </c>
      <c r="G3173" s="200"/>
      <c r="H3173" s="201"/>
      <c r="I3173" s="196"/>
      <c r="J3173" s="202">
        <v>0</v>
      </c>
      <c r="K3173" s="202"/>
      <c r="L3173" s="203">
        <v>0.63</v>
      </c>
      <c r="M3173" s="204">
        <v>84</v>
      </c>
      <c r="N3173" s="199">
        <f>(('Parâmetro - Portes e Uco'!$P$5*'TABELA HONORÁRIOS MÉDICOS2026'!M3173)/100)*'TABELA HONORÁRIOS MÉDICOS2026'!L3173</f>
        <v>9.6054535351343997</v>
      </c>
      <c r="O3173" s="201">
        <v>0</v>
      </c>
      <c r="P3173" s="201"/>
      <c r="Q3173" s="205">
        <f t="shared" si="212"/>
        <v>9.7733037523020538</v>
      </c>
    </row>
    <row r="3174" spans="1:17" ht="30" x14ac:dyDescent="0.25">
      <c r="A3174" s="207" t="s">
        <v>4754</v>
      </c>
      <c r="B3174" s="196">
        <v>40304310</v>
      </c>
      <c r="C3174" s="197" t="s">
        <v>2575</v>
      </c>
      <c r="D3174" s="196" t="s">
        <v>3676</v>
      </c>
      <c r="E3174" s="198" t="s">
        <v>3713</v>
      </c>
      <c r="F3174" s="199">
        <f>VLOOKUP(D3174,'Parâmetro - Portes e Uco'!$A$13:$E$54,4,0)*E3174</f>
        <v>0.67140086867061821</v>
      </c>
      <c r="G3174" s="200"/>
      <c r="H3174" s="201"/>
      <c r="I3174" s="196"/>
      <c r="J3174" s="202">
        <v>0</v>
      </c>
      <c r="K3174" s="202"/>
      <c r="L3174" s="203">
        <v>0.38700000000000001</v>
      </c>
      <c r="M3174" s="204">
        <v>84</v>
      </c>
      <c r="N3174" s="199">
        <f>(('Parâmetro - Portes e Uco'!$P$5*'TABELA HONORÁRIOS MÉDICOS2026'!M3174)/100)*'TABELA HONORÁRIOS MÉDICOS2026'!L3174</f>
        <v>5.9004928858682737</v>
      </c>
      <c r="O3174" s="201">
        <v>0</v>
      </c>
      <c r="P3174" s="201"/>
      <c r="Q3174" s="205">
        <f t="shared" si="212"/>
        <v>6.571893754538892</v>
      </c>
    </row>
    <row r="3175" spans="1:17" ht="30" x14ac:dyDescent="0.25">
      <c r="A3175" s="207" t="s">
        <v>4754</v>
      </c>
      <c r="B3175" s="196">
        <v>40304337</v>
      </c>
      <c r="C3175" s="197" t="s">
        <v>2576</v>
      </c>
      <c r="D3175" s="196" t="s">
        <v>3676</v>
      </c>
      <c r="E3175" s="198" t="s">
        <v>3710</v>
      </c>
      <c r="F3175" s="199">
        <f>VLOOKUP(D3175,'Parâmetro - Portes e Uco'!$A$13:$E$54,4,0)*E3175</f>
        <v>0.16785021716765455</v>
      </c>
      <c r="G3175" s="200"/>
      <c r="H3175" s="201"/>
      <c r="I3175" s="196"/>
      <c r="J3175" s="202">
        <v>0</v>
      </c>
      <c r="K3175" s="202"/>
      <c r="L3175" s="203">
        <v>0.63</v>
      </c>
      <c r="M3175" s="204">
        <v>84</v>
      </c>
      <c r="N3175" s="199">
        <f>(('Parâmetro - Portes e Uco'!$P$5*'TABELA HONORÁRIOS MÉDICOS2026'!M3175)/100)*'TABELA HONORÁRIOS MÉDICOS2026'!L3175</f>
        <v>9.6054535351343997</v>
      </c>
      <c r="O3175" s="201">
        <v>0</v>
      </c>
      <c r="P3175" s="201"/>
      <c r="Q3175" s="205">
        <f t="shared" si="212"/>
        <v>9.7733037523020538</v>
      </c>
    </row>
    <row r="3176" spans="1:17" x14ac:dyDescent="0.25">
      <c r="A3176" s="207" t="s">
        <v>4754</v>
      </c>
      <c r="B3176" s="196">
        <v>40304345</v>
      </c>
      <c r="C3176" s="197" t="s">
        <v>2578</v>
      </c>
      <c r="D3176" s="196" t="s">
        <v>3676</v>
      </c>
      <c r="E3176" s="198" t="s">
        <v>3710</v>
      </c>
      <c r="F3176" s="199">
        <f>VLOOKUP(D3176,'Parâmetro - Portes e Uco'!$A$13:$E$54,4,0)*E3176</f>
        <v>0.16785021716765455</v>
      </c>
      <c r="G3176" s="200"/>
      <c r="H3176" s="201"/>
      <c r="I3176" s="196"/>
      <c r="J3176" s="202">
        <v>0</v>
      </c>
      <c r="K3176" s="202"/>
      <c r="L3176" s="203">
        <v>0.63</v>
      </c>
      <c r="M3176" s="204">
        <v>84</v>
      </c>
      <c r="N3176" s="199">
        <f>(('Parâmetro - Portes e Uco'!$P$5*'TABELA HONORÁRIOS MÉDICOS2026'!M3176)/100)*'TABELA HONORÁRIOS MÉDICOS2026'!L3176</f>
        <v>9.6054535351343997</v>
      </c>
      <c r="O3176" s="201">
        <v>0</v>
      </c>
      <c r="P3176" s="201"/>
      <c r="Q3176" s="205">
        <f t="shared" si="212"/>
        <v>9.7733037523020538</v>
      </c>
    </row>
    <row r="3177" spans="1:17" ht="30" x14ac:dyDescent="0.25">
      <c r="A3177" s="207" t="s">
        <v>4754</v>
      </c>
      <c r="B3177" s="196">
        <v>40304353</v>
      </c>
      <c r="C3177" s="197" t="s">
        <v>2577</v>
      </c>
      <c r="D3177" s="196" t="s">
        <v>3676</v>
      </c>
      <c r="E3177" s="198" t="s">
        <v>3709</v>
      </c>
      <c r="F3177" s="199">
        <f>VLOOKUP(D3177,'Parâmetro - Portes e Uco'!$A$13:$E$54,4,0)*E3177</f>
        <v>1.6785021716765458</v>
      </c>
      <c r="G3177" s="200"/>
      <c r="H3177" s="201"/>
      <c r="I3177" s="196"/>
      <c r="J3177" s="202">
        <v>0</v>
      </c>
      <c r="K3177" s="202"/>
      <c r="L3177" s="203">
        <v>2.097</v>
      </c>
      <c r="M3177" s="204">
        <v>84</v>
      </c>
      <c r="N3177" s="199">
        <f>(('Parâmetro - Portes e Uco'!$P$5*'TABELA HONORÁRIOS MÉDICOS2026'!M3177)/100)*'TABELA HONORÁRIOS MÉDICOS2026'!L3177</f>
        <v>31.972438195518784</v>
      </c>
      <c r="O3177" s="201">
        <v>0</v>
      </c>
      <c r="P3177" s="201"/>
      <c r="Q3177" s="205">
        <f t="shared" ref="Q3177:Q3208" si="213">F3177+H3177+K3177+N3177+P3177</f>
        <v>33.650940367195332</v>
      </c>
    </row>
    <row r="3178" spans="1:17" ht="60" x14ac:dyDescent="0.25">
      <c r="A3178" s="207" t="s">
        <v>4754</v>
      </c>
      <c r="B3178" s="196">
        <v>40304361</v>
      </c>
      <c r="C3178" s="197" t="s">
        <v>2580</v>
      </c>
      <c r="D3178" s="196" t="s">
        <v>3676</v>
      </c>
      <c r="E3178" s="198" t="s">
        <v>3710</v>
      </c>
      <c r="F3178" s="199">
        <f>VLOOKUP(D3178,'Parâmetro - Portes e Uco'!$A$13:$E$54,4,0)*E3178</f>
        <v>0.16785021716765455</v>
      </c>
      <c r="G3178" s="200"/>
      <c r="H3178" s="201"/>
      <c r="I3178" s="196"/>
      <c r="J3178" s="202">
        <v>0</v>
      </c>
      <c r="K3178" s="202"/>
      <c r="L3178" s="203">
        <v>0.87</v>
      </c>
      <c r="M3178" s="204">
        <v>84</v>
      </c>
      <c r="N3178" s="199">
        <f>(('Parâmetro - Portes e Uco'!$P$5*'TABELA HONORÁRIOS MÉDICOS2026'!M3178)/100)*'TABELA HONORÁRIOS MÉDICOS2026'!L3178</f>
        <v>13.264673929471313</v>
      </c>
      <c r="O3178" s="201">
        <v>0</v>
      </c>
      <c r="P3178" s="201"/>
      <c r="Q3178" s="205">
        <f t="shared" si="213"/>
        <v>13.432524146638967</v>
      </c>
    </row>
    <row r="3179" spans="1:17" ht="30" x14ac:dyDescent="0.25">
      <c r="A3179" s="207" t="s">
        <v>4754</v>
      </c>
      <c r="B3179" s="196">
        <v>40304370</v>
      </c>
      <c r="C3179" s="197" t="s">
        <v>2581</v>
      </c>
      <c r="D3179" s="196" t="s">
        <v>3676</v>
      </c>
      <c r="E3179" s="198" t="s">
        <v>3710</v>
      </c>
      <c r="F3179" s="199">
        <f>VLOOKUP(D3179,'Parâmetro - Portes e Uco'!$A$13:$E$54,4,0)*E3179</f>
        <v>0.16785021716765455</v>
      </c>
      <c r="G3179" s="200"/>
      <c r="H3179" s="201"/>
      <c r="I3179" s="196"/>
      <c r="J3179" s="202">
        <v>0</v>
      </c>
      <c r="K3179" s="202"/>
      <c r="L3179" s="203">
        <v>0.38700000000000001</v>
      </c>
      <c r="M3179" s="204">
        <v>84</v>
      </c>
      <c r="N3179" s="199">
        <f>(('Parâmetro - Portes e Uco'!$P$5*'TABELA HONORÁRIOS MÉDICOS2026'!M3179)/100)*'TABELA HONORÁRIOS MÉDICOS2026'!L3179</f>
        <v>5.9004928858682737</v>
      </c>
      <c r="O3179" s="201">
        <v>0</v>
      </c>
      <c r="P3179" s="201"/>
      <c r="Q3179" s="205">
        <f t="shared" si="213"/>
        <v>6.0683431030359278</v>
      </c>
    </row>
    <row r="3180" spans="1:17" ht="45" x14ac:dyDescent="0.25">
      <c r="A3180" s="207" t="s">
        <v>4754</v>
      </c>
      <c r="B3180" s="196">
        <v>40304388</v>
      </c>
      <c r="C3180" s="197" t="s">
        <v>2582</v>
      </c>
      <c r="D3180" s="196" t="s">
        <v>3676</v>
      </c>
      <c r="E3180" s="198" t="s">
        <v>3710</v>
      </c>
      <c r="F3180" s="199">
        <f>VLOOKUP(D3180,'Parâmetro - Portes e Uco'!$A$13:$E$54,4,0)*E3180</f>
        <v>0.16785021716765455</v>
      </c>
      <c r="G3180" s="200"/>
      <c r="H3180" s="201"/>
      <c r="I3180" s="196"/>
      <c r="J3180" s="202">
        <v>0</v>
      </c>
      <c r="K3180" s="202"/>
      <c r="L3180" s="203">
        <v>1.1659999999999999</v>
      </c>
      <c r="M3180" s="204">
        <v>84</v>
      </c>
      <c r="N3180" s="199">
        <f>(('Parâmetro - Portes e Uco'!$P$5*'TABELA HONORÁRIOS MÉDICOS2026'!M3180)/100)*'TABELA HONORÁRIOS MÉDICOS2026'!L3180</f>
        <v>17.777712415820172</v>
      </c>
      <c r="O3180" s="201">
        <v>0</v>
      </c>
      <c r="P3180" s="201"/>
      <c r="Q3180" s="205">
        <f t="shared" si="213"/>
        <v>17.945562632987826</v>
      </c>
    </row>
    <row r="3181" spans="1:17" x14ac:dyDescent="0.25">
      <c r="A3181" s="207" t="s">
        <v>4754</v>
      </c>
      <c r="B3181" s="196">
        <v>40304418</v>
      </c>
      <c r="C3181" s="197" t="s">
        <v>2588</v>
      </c>
      <c r="D3181" s="196" t="s">
        <v>3676</v>
      </c>
      <c r="E3181" s="198" t="s">
        <v>3710</v>
      </c>
      <c r="F3181" s="199">
        <f>VLOOKUP(D3181,'Parâmetro - Portes e Uco'!$A$13:$E$54,4,0)*E3181</f>
        <v>0.16785021716765455</v>
      </c>
      <c r="G3181" s="200"/>
      <c r="H3181" s="201"/>
      <c r="I3181" s="196"/>
      <c r="J3181" s="202">
        <v>0</v>
      </c>
      <c r="K3181" s="202"/>
      <c r="L3181" s="203">
        <v>0.63</v>
      </c>
      <c r="M3181" s="204">
        <v>84</v>
      </c>
      <c r="N3181" s="199">
        <f>(('Parâmetro - Portes e Uco'!$P$5*'TABELA HONORÁRIOS MÉDICOS2026'!M3181)/100)*'TABELA HONORÁRIOS MÉDICOS2026'!L3181</f>
        <v>9.6054535351343997</v>
      </c>
      <c r="O3181" s="201">
        <v>0</v>
      </c>
      <c r="P3181" s="201"/>
      <c r="Q3181" s="205">
        <f t="shared" si="213"/>
        <v>9.7733037523020538</v>
      </c>
    </row>
    <row r="3182" spans="1:17" ht="45" x14ac:dyDescent="0.25">
      <c r="A3182" s="207" t="s">
        <v>4754</v>
      </c>
      <c r="B3182" s="196">
        <v>40314430</v>
      </c>
      <c r="C3182" s="197" t="s">
        <v>4778</v>
      </c>
      <c r="D3182" s="196" t="s">
        <v>3678</v>
      </c>
      <c r="E3182" s="198">
        <v>0.67847900000000005</v>
      </c>
      <c r="F3182" s="199">
        <f>VLOOKUP(D3182,'Parâmetro - Portes e Uco'!$A$13:$E$54,4,0)*E3182</f>
        <v>71.064783094408071</v>
      </c>
      <c r="G3182" s="200"/>
      <c r="H3182" s="201"/>
      <c r="I3182" s="196"/>
      <c r="J3182" s="202"/>
      <c r="K3182" s="202"/>
      <c r="L3182" s="203"/>
      <c r="M3182" s="204"/>
      <c r="N3182" s="199"/>
      <c r="O3182" s="201"/>
      <c r="P3182" s="201"/>
      <c r="Q3182" s="205">
        <f t="shared" si="213"/>
        <v>71.064783094408071</v>
      </c>
    </row>
    <row r="3183" spans="1:17" ht="30" x14ac:dyDescent="0.25">
      <c r="A3183" s="207" t="s">
        <v>4754</v>
      </c>
      <c r="B3183" s="196">
        <v>40304434</v>
      </c>
      <c r="C3183" s="197" t="s">
        <v>2591</v>
      </c>
      <c r="D3183" s="196" t="s">
        <v>3676</v>
      </c>
      <c r="E3183" s="198" t="s">
        <v>3710</v>
      </c>
      <c r="F3183" s="199">
        <f>VLOOKUP(D3183,'Parâmetro - Portes e Uco'!$A$13:$E$54,4,0)*E3183</f>
        <v>0.16785021716765455</v>
      </c>
      <c r="G3183" s="200"/>
      <c r="H3183" s="201"/>
      <c r="I3183" s="196"/>
      <c r="J3183" s="202">
        <v>0</v>
      </c>
      <c r="K3183" s="202"/>
      <c r="L3183" s="203">
        <v>0.83699999999999997</v>
      </c>
      <c r="M3183" s="204">
        <v>84</v>
      </c>
      <c r="N3183" s="199">
        <f>(('Parâmetro - Portes e Uco'!$P$5*'TABELA HONORÁRIOS MÉDICOS2026'!M3183)/100)*'TABELA HONORÁRIOS MÉDICOS2026'!L3183</f>
        <v>12.761531125249986</v>
      </c>
      <c r="O3183" s="201">
        <v>0</v>
      </c>
      <c r="P3183" s="201"/>
      <c r="Q3183" s="205">
        <f t="shared" si="213"/>
        <v>12.92938134241764</v>
      </c>
    </row>
    <row r="3184" spans="1:17" ht="45" x14ac:dyDescent="0.25">
      <c r="A3184" s="207" t="s">
        <v>4754</v>
      </c>
      <c r="B3184" s="196">
        <v>40304450</v>
      </c>
      <c r="C3184" s="197" t="s">
        <v>2593</v>
      </c>
      <c r="D3184" s="196" t="s">
        <v>3676</v>
      </c>
      <c r="E3184" s="198" t="s">
        <v>3709</v>
      </c>
      <c r="F3184" s="199">
        <f>VLOOKUP(D3184,'Parâmetro - Portes e Uco'!$A$13:$E$54,4,0)*E3184</f>
        <v>1.6785021716765458</v>
      </c>
      <c r="G3184" s="200"/>
      <c r="H3184" s="201"/>
      <c r="I3184" s="196"/>
      <c r="J3184" s="202">
        <v>0</v>
      </c>
      <c r="K3184" s="202"/>
      <c r="L3184" s="203">
        <v>5.5439999999999996</v>
      </c>
      <c r="M3184" s="204">
        <v>84</v>
      </c>
      <c r="N3184" s="199">
        <f>(('Parâmetro - Portes e Uco'!$P$5*'TABELA HONORÁRIOS MÉDICOS2026'!M3184)/100)*'TABELA HONORÁRIOS MÉDICOS2026'!L3184</f>
        <v>84.527991109182707</v>
      </c>
      <c r="O3184" s="201">
        <v>0</v>
      </c>
      <c r="P3184" s="201"/>
      <c r="Q3184" s="205">
        <f t="shared" si="213"/>
        <v>86.206493280859249</v>
      </c>
    </row>
    <row r="3185" spans="1:17" x14ac:dyDescent="0.25">
      <c r="A3185" s="207" t="s">
        <v>4754</v>
      </c>
      <c r="B3185" s="196">
        <v>40304469</v>
      </c>
      <c r="C3185" s="197" t="s">
        <v>2594</v>
      </c>
      <c r="D3185" s="196" t="s">
        <v>3676</v>
      </c>
      <c r="E3185" s="198" t="s">
        <v>3709</v>
      </c>
      <c r="F3185" s="199">
        <f>VLOOKUP(D3185,'Parâmetro - Portes e Uco'!$A$13:$E$54,4,0)*E3185</f>
        <v>1.6785021716765458</v>
      </c>
      <c r="G3185" s="200"/>
      <c r="H3185" s="201"/>
      <c r="I3185" s="196"/>
      <c r="J3185" s="202">
        <v>0</v>
      </c>
      <c r="K3185" s="202"/>
      <c r="L3185" s="203">
        <v>8.0909999999999993</v>
      </c>
      <c r="M3185" s="204">
        <v>84</v>
      </c>
      <c r="N3185" s="199">
        <f>(('Parâmetro - Portes e Uco'!$P$5*'TABELA HONORÁRIOS MÉDICOS2026'!M3185)/100)*'TABELA HONORÁRIOS MÉDICOS2026'!L3185</f>
        <v>123.3614675440832</v>
      </c>
      <c r="O3185" s="201">
        <v>0</v>
      </c>
      <c r="P3185" s="201"/>
      <c r="Q3185" s="205">
        <f t="shared" si="213"/>
        <v>125.03996971575974</v>
      </c>
    </row>
    <row r="3186" spans="1:17" x14ac:dyDescent="0.25">
      <c r="A3186" s="207" t="s">
        <v>4754</v>
      </c>
      <c r="B3186" s="196">
        <v>40304477</v>
      </c>
      <c r="C3186" s="197" t="s">
        <v>2595</v>
      </c>
      <c r="D3186" s="196" t="s">
        <v>3676</v>
      </c>
      <c r="E3186" s="198" t="s">
        <v>3713</v>
      </c>
      <c r="F3186" s="199">
        <f>VLOOKUP(D3186,'Parâmetro - Portes e Uco'!$A$13:$E$54,4,0)*E3186</f>
        <v>0.67140086867061821</v>
      </c>
      <c r="G3186" s="200"/>
      <c r="H3186" s="201"/>
      <c r="I3186" s="196"/>
      <c r="J3186" s="202">
        <v>0</v>
      </c>
      <c r="K3186" s="202"/>
      <c r="L3186" s="203">
        <v>0.38700000000000001</v>
      </c>
      <c r="M3186" s="204">
        <v>84</v>
      </c>
      <c r="N3186" s="199">
        <f>(('Parâmetro - Portes e Uco'!$P$5*'TABELA HONORÁRIOS MÉDICOS2026'!M3186)/100)*'TABELA HONORÁRIOS MÉDICOS2026'!L3186</f>
        <v>5.9004928858682737</v>
      </c>
      <c r="O3186" s="201">
        <v>0</v>
      </c>
      <c r="P3186" s="201"/>
      <c r="Q3186" s="205">
        <f t="shared" si="213"/>
        <v>6.571893754538892</v>
      </c>
    </row>
    <row r="3187" spans="1:17" ht="45" x14ac:dyDescent="0.25">
      <c r="A3187" s="207" t="s">
        <v>4754</v>
      </c>
      <c r="B3187" s="196">
        <v>40304485</v>
      </c>
      <c r="C3187" s="197" t="s">
        <v>2590</v>
      </c>
      <c r="D3187" s="196" t="s">
        <v>3676</v>
      </c>
      <c r="E3187" s="198"/>
      <c r="F3187" s="199">
        <f>VLOOKUP(D3187,'Parâmetro - Portes e Uco'!$A$13:$E$54,4,0)*E3187</f>
        <v>0</v>
      </c>
      <c r="G3187" s="200"/>
      <c r="H3187" s="201"/>
      <c r="I3187" s="196"/>
      <c r="J3187" s="202">
        <v>0</v>
      </c>
      <c r="K3187" s="202"/>
      <c r="L3187" s="203">
        <v>8.27</v>
      </c>
      <c r="M3187" s="204">
        <v>84</v>
      </c>
      <c r="N3187" s="199">
        <f>(('Parâmetro - Portes e Uco'!$P$5*'TABELA HONORÁRIOS MÉDICOS2026'!M3187)/100)*'TABELA HONORÁRIOS MÉDICOS2026'!L3187</f>
        <v>126.09063608819282</v>
      </c>
      <c r="O3187" s="201">
        <v>0</v>
      </c>
      <c r="P3187" s="201"/>
      <c r="Q3187" s="205">
        <f t="shared" si="213"/>
        <v>126.09063608819282</v>
      </c>
    </row>
    <row r="3188" spans="1:17" ht="30" x14ac:dyDescent="0.25">
      <c r="A3188" s="207" t="s">
        <v>4754</v>
      </c>
      <c r="B3188" s="196">
        <v>40304493</v>
      </c>
      <c r="C3188" s="197" t="s">
        <v>2596</v>
      </c>
      <c r="D3188" s="196" t="s">
        <v>3676</v>
      </c>
      <c r="E3188" s="198" t="s">
        <v>3709</v>
      </c>
      <c r="F3188" s="199">
        <f>VLOOKUP(D3188,'Parâmetro - Portes e Uco'!$A$13:$E$54,4,0)*E3188</f>
        <v>1.6785021716765458</v>
      </c>
      <c r="G3188" s="200"/>
      <c r="H3188" s="201"/>
      <c r="I3188" s="196"/>
      <c r="J3188" s="202">
        <v>0</v>
      </c>
      <c r="K3188" s="202"/>
      <c r="L3188" s="203">
        <v>5.0039999999999996</v>
      </c>
      <c r="M3188" s="204">
        <v>84</v>
      </c>
      <c r="N3188" s="199">
        <f>(('Parâmetro - Portes e Uco'!$P$5*'TABELA HONORÁRIOS MÉDICOS2026'!M3188)/100)*'TABELA HONORÁRIOS MÉDICOS2026'!L3188</f>
        <v>76.294745221924643</v>
      </c>
      <c r="O3188" s="201">
        <v>0</v>
      </c>
      <c r="P3188" s="201"/>
      <c r="Q3188" s="205">
        <f t="shared" si="213"/>
        <v>77.973247393601184</v>
      </c>
    </row>
    <row r="3189" spans="1:17" x14ac:dyDescent="0.25">
      <c r="A3189" s="207" t="s">
        <v>4754</v>
      </c>
      <c r="B3189" s="196">
        <v>40304507</v>
      </c>
      <c r="C3189" s="197" t="s">
        <v>2597</v>
      </c>
      <c r="D3189" s="196" t="s">
        <v>3676</v>
      </c>
      <c r="E3189" s="198" t="s">
        <v>3709</v>
      </c>
      <c r="F3189" s="199">
        <f>VLOOKUP(D3189,'Parâmetro - Portes e Uco'!$A$13:$E$54,4,0)*E3189</f>
        <v>1.6785021716765458</v>
      </c>
      <c r="G3189" s="200"/>
      <c r="H3189" s="201"/>
      <c r="I3189" s="196"/>
      <c r="J3189" s="202">
        <v>0</v>
      </c>
      <c r="K3189" s="202"/>
      <c r="L3189" s="203">
        <v>5.5439999999999996</v>
      </c>
      <c r="M3189" s="204">
        <v>84</v>
      </c>
      <c r="N3189" s="199">
        <f>(('Parâmetro - Portes e Uco'!$P$5*'TABELA HONORÁRIOS MÉDICOS2026'!M3189)/100)*'TABELA HONORÁRIOS MÉDICOS2026'!L3189</f>
        <v>84.527991109182707</v>
      </c>
      <c r="O3189" s="201">
        <v>0</v>
      </c>
      <c r="P3189" s="201"/>
      <c r="Q3189" s="205">
        <f t="shared" si="213"/>
        <v>86.206493280859249</v>
      </c>
    </row>
    <row r="3190" spans="1:17" ht="30" x14ac:dyDescent="0.25">
      <c r="A3190" s="207" t="s">
        <v>4754</v>
      </c>
      <c r="B3190" s="196">
        <v>40304515</v>
      </c>
      <c r="C3190" s="197" t="s">
        <v>2599</v>
      </c>
      <c r="D3190" s="196" t="s">
        <v>3676</v>
      </c>
      <c r="E3190" s="198" t="s">
        <v>3709</v>
      </c>
      <c r="F3190" s="199">
        <f>VLOOKUP(D3190,'Parâmetro - Portes e Uco'!$A$13:$E$54,4,0)*E3190</f>
        <v>1.6785021716765458</v>
      </c>
      <c r="G3190" s="200"/>
      <c r="H3190" s="201"/>
      <c r="I3190" s="196"/>
      <c r="J3190" s="202">
        <v>0</v>
      </c>
      <c r="K3190" s="202"/>
      <c r="L3190" s="203">
        <v>8.0909999999999993</v>
      </c>
      <c r="M3190" s="204">
        <v>84</v>
      </c>
      <c r="N3190" s="199">
        <f>(('Parâmetro - Portes e Uco'!$P$5*'TABELA HONORÁRIOS MÉDICOS2026'!M3190)/100)*'TABELA HONORÁRIOS MÉDICOS2026'!L3190</f>
        <v>123.3614675440832</v>
      </c>
      <c r="O3190" s="201">
        <v>0</v>
      </c>
      <c r="P3190" s="201"/>
      <c r="Q3190" s="205">
        <f t="shared" si="213"/>
        <v>125.03996971575974</v>
      </c>
    </row>
    <row r="3191" spans="1:17" ht="45" x14ac:dyDescent="0.25">
      <c r="A3191" s="207" t="s">
        <v>4754</v>
      </c>
      <c r="B3191" s="196">
        <v>40304523</v>
      </c>
      <c r="C3191" s="197" t="s">
        <v>2600</v>
      </c>
      <c r="D3191" s="196" t="s">
        <v>3676</v>
      </c>
      <c r="E3191" s="198" t="s">
        <v>3713</v>
      </c>
      <c r="F3191" s="199">
        <f>VLOOKUP(D3191,'Parâmetro - Portes e Uco'!$A$13:$E$54,4,0)*E3191</f>
        <v>0.67140086867061821</v>
      </c>
      <c r="G3191" s="200"/>
      <c r="H3191" s="201"/>
      <c r="I3191" s="196"/>
      <c r="J3191" s="202">
        <v>0</v>
      </c>
      <c r="K3191" s="202"/>
      <c r="L3191" s="203">
        <v>1.44</v>
      </c>
      <c r="M3191" s="204">
        <v>84</v>
      </c>
      <c r="N3191" s="199">
        <f>(('Parâmetro - Portes e Uco'!$P$5*'TABELA HONORÁRIOS MÉDICOS2026'!M3191)/100)*'TABELA HONORÁRIOS MÉDICOS2026'!L3191</f>
        <v>21.955322366021484</v>
      </c>
      <c r="O3191" s="201">
        <v>0</v>
      </c>
      <c r="P3191" s="201"/>
      <c r="Q3191" s="205">
        <f t="shared" si="213"/>
        <v>22.626723234692101</v>
      </c>
    </row>
    <row r="3192" spans="1:17" x14ac:dyDescent="0.25">
      <c r="A3192" s="207" t="s">
        <v>4754</v>
      </c>
      <c r="B3192" s="196">
        <v>40304531</v>
      </c>
      <c r="C3192" s="197" t="s">
        <v>2602</v>
      </c>
      <c r="D3192" s="196" t="s">
        <v>3676</v>
      </c>
      <c r="E3192" s="198" t="s">
        <v>3710</v>
      </c>
      <c r="F3192" s="199">
        <f>VLOOKUP(D3192,'Parâmetro - Portes e Uco'!$A$13:$E$54,4,0)*E3192</f>
        <v>0.16785021716765455</v>
      </c>
      <c r="G3192" s="200"/>
      <c r="H3192" s="201"/>
      <c r="I3192" s="196"/>
      <c r="J3192" s="202">
        <v>0</v>
      </c>
      <c r="K3192" s="202"/>
      <c r="L3192" s="203">
        <v>0.27</v>
      </c>
      <c r="M3192" s="204">
        <v>84</v>
      </c>
      <c r="N3192" s="199">
        <f>(('Parâmetro - Portes e Uco'!$P$5*'TABELA HONORÁRIOS MÉDICOS2026'!M3192)/100)*'TABELA HONORÁRIOS MÉDICOS2026'!L3192</f>
        <v>4.1166229436290287</v>
      </c>
      <c r="O3192" s="201">
        <v>0</v>
      </c>
      <c r="P3192" s="201"/>
      <c r="Q3192" s="205">
        <f t="shared" si="213"/>
        <v>4.2844731607966828</v>
      </c>
    </row>
    <row r="3193" spans="1:17" ht="30" x14ac:dyDescent="0.25">
      <c r="A3193" s="207" t="s">
        <v>4754</v>
      </c>
      <c r="B3193" s="196">
        <v>40304540</v>
      </c>
      <c r="C3193" s="197" t="s">
        <v>2603</v>
      </c>
      <c r="D3193" s="196" t="s">
        <v>3676</v>
      </c>
      <c r="E3193" s="198" t="s">
        <v>3710</v>
      </c>
      <c r="F3193" s="199">
        <f>VLOOKUP(D3193,'Parâmetro - Portes e Uco'!$A$13:$E$54,4,0)*E3193</f>
        <v>0.16785021716765455</v>
      </c>
      <c r="G3193" s="200"/>
      <c r="H3193" s="201"/>
      <c r="I3193" s="196"/>
      <c r="J3193" s="202">
        <v>0</v>
      </c>
      <c r="K3193" s="202"/>
      <c r="L3193" s="203">
        <v>0.56699999999999995</v>
      </c>
      <c r="M3193" s="204">
        <v>84</v>
      </c>
      <c r="N3193" s="199">
        <f>(('Parâmetro - Portes e Uco'!$P$5*'TABELA HONORÁRIOS MÉDICOS2026'!M3193)/100)*'TABELA HONORÁRIOS MÉDICOS2026'!L3193</f>
        <v>8.6449081816209592</v>
      </c>
      <c r="O3193" s="201">
        <v>0</v>
      </c>
      <c r="P3193" s="201"/>
      <c r="Q3193" s="205">
        <f t="shared" si="213"/>
        <v>8.8127583987886133</v>
      </c>
    </row>
    <row r="3194" spans="1:17" x14ac:dyDescent="0.25">
      <c r="A3194" s="207" t="s">
        <v>4754</v>
      </c>
      <c r="B3194" s="196">
        <v>40304558</v>
      </c>
      <c r="C3194" s="197" t="s">
        <v>2604</v>
      </c>
      <c r="D3194" s="196" t="s">
        <v>3676</v>
      </c>
      <c r="E3194" s="198" t="s">
        <v>3710</v>
      </c>
      <c r="F3194" s="199">
        <f>VLOOKUP(D3194,'Parâmetro - Portes e Uco'!$A$13:$E$54,4,0)*E3194</f>
        <v>0.16785021716765455</v>
      </c>
      <c r="G3194" s="200"/>
      <c r="H3194" s="201"/>
      <c r="I3194" s="196"/>
      <c r="J3194" s="202">
        <v>0</v>
      </c>
      <c r="K3194" s="202"/>
      <c r="L3194" s="203">
        <v>0.56699999999999995</v>
      </c>
      <c r="M3194" s="204">
        <v>84</v>
      </c>
      <c r="N3194" s="199">
        <f>(('Parâmetro - Portes e Uco'!$P$5*'TABELA HONORÁRIOS MÉDICOS2026'!M3194)/100)*'TABELA HONORÁRIOS MÉDICOS2026'!L3194</f>
        <v>8.6449081816209592</v>
      </c>
      <c r="O3194" s="201">
        <v>0</v>
      </c>
      <c r="P3194" s="201"/>
      <c r="Q3194" s="205">
        <f t="shared" si="213"/>
        <v>8.8127583987886133</v>
      </c>
    </row>
    <row r="3195" spans="1:17" x14ac:dyDescent="0.25">
      <c r="A3195" s="207" t="s">
        <v>4754</v>
      </c>
      <c r="B3195" s="196">
        <v>40304566</v>
      </c>
      <c r="C3195" s="197" t="s">
        <v>2605</v>
      </c>
      <c r="D3195" s="196" t="s">
        <v>3676</v>
      </c>
      <c r="E3195" s="198" t="s">
        <v>3710</v>
      </c>
      <c r="F3195" s="199">
        <f>VLOOKUP(D3195,'Parâmetro - Portes e Uco'!$A$13:$E$54,4,0)*E3195</f>
        <v>0.16785021716765455</v>
      </c>
      <c r="G3195" s="200"/>
      <c r="H3195" s="201"/>
      <c r="I3195" s="196"/>
      <c r="J3195" s="202">
        <v>0</v>
      </c>
      <c r="K3195" s="202"/>
      <c r="L3195" s="203">
        <v>0.27</v>
      </c>
      <c r="M3195" s="204">
        <v>84</v>
      </c>
      <c r="N3195" s="199">
        <f>(('Parâmetro - Portes e Uco'!$P$5*'TABELA HONORÁRIOS MÉDICOS2026'!M3195)/100)*'TABELA HONORÁRIOS MÉDICOS2026'!L3195</f>
        <v>4.1166229436290287</v>
      </c>
      <c r="O3195" s="201">
        <v>0</v>
      </c>
      <c r="P3195" s="201"/>
      <c r="Q3195" s="205">
        <f t="shared" si="213"/>
        <v>4.2844731607966828</v>
      </c>
    </row>
    <row r="3196" spans="1:17" ht="30" x14ac:dyDescent="0.25">
      <c r="A3196" s="207" t="s">
        <v>4754</v>
      </c>
      <c r="B3196" s="196">
        <v>40304574</v>
      </c>
      <c r="C3196" s="197" t="s">
        <v>2606</v>
      </c>
      <c r="D3196" s="196" t="s">
        <v>3676</v>
      </c>
      <c r="E3196" s="198" t="s">
        <v>3712</v>
      </c>
      <c r="F3196" s="199">
        <f>VLOOKUP(D3196,'Parâmetro - Portes e Uco'!$A$13:$E$54,4,0)*E3196</f>
        <v>4.1962554291913641</v>
      </c>
      <c r="G3196" s="200"/>
      <c r="H3196" s="201"/>
      <c r="I3196" s="196"/>
      <c r="J3196" s="202">
        <v>0</v>
      </c>
      <c r="K3196" s="202"/>
      <c r="L3196" s="203">
        <v>9.2170000000000005</v>
      </c>
      <c r="M3196" s="204">
        <v>84</v>
      </c>
      <c r="N3196" s="199">
        <f>(('Parâmetro - Portes e Uco'!$P$5*'TABELA HONORÁRIOS MÉDICOS2026'!M3196)/100)*'TABELA HONORÁRIOS MÉDICOS2026'!L3196</f>
        <v>140.52930989418059</v>
      </c>
      <c r="O3196" s="201">
        <v>0</v>
      </c>
      <c r="P3196" s="201"/>
      <c r="Q3196" s="205">
        <f t="shared" si="213"/>
        <v>144.72556532337194</v>
      </c>
    </row>
    <row r="3197" spans="1:17" ht="30" x14ac:dyDescent="0.25">
      <c r="A3197" s="207" t="s">
        <v>4754</v>
      </c>
      <c r="B3197" s="196">
        <v>40304582</v>
      </c>
      <c r="C3197" s="197" t="s">
        <v>2608</v>
      </c>
      <c r="D3197" s="196" t="s">
        <v>3676</v>
      </c>
      <c r="E3197" s="198" t="s">
        <v>3710</v>
      </c>
      <c r="F3197" s="199">
        <f>VLOOKUP(D3197,'Parâmetro - Portes e Uco'!$A$13:$E$54,4,0)*E3197</f>
        <v>0.16785021716765455</v>
      </c>
      <c r="G3197" s="200"/>
      <c r="H3197" s="201"/>
      <c r="I3197" s="196"/>
      <c r="J3197" s="202">
        <v>0</v>
      </c>
      <c r="K3197" s="202"/>
      <c r="L3197" s="203">
        <v>0.27</v>
      </c>
      <c r="M3197" s="204">
        <v>84</v>
      </c>
      <c r="N3197" s="199">
        <f>(('Parâmetro - Portes e Uco'!$P$5*'TABELA HONORÁRIOS MÉDICOS2026'!M3197)/100)*'TABELA HONORÁRIOS MÉDICOS2026'!L3197</f>
        <v>4.1166229436290287</v>
      </c>
      <c r="O3197" s="201">
        <v>0</v>
      </c>
      <c r="P3197" s="201"/>
      <c r="Q3197" s="205">
        <f t="shared" si="213"/>
        <v>4.2844731607966828</v>
      </c>
    </row>
    <row r="3198" spans="1:17" ht="30" x14ac:dyDescent="0.25">
      <c r="A3198" s="207" t="s">
        <v>4754</v>
      </c>
      <c r="B3198" s="196">
        <v>40304590</v>
      </c>
      <c r="C3198" s="197" t="s">
        <v>2610</v>
      </c>
      <c r="D3198" s="196" t="s">
        <v>3676</v>
      </c>
      <c r="E3198" s="198" t="s">
        <v>3710</v>
      </c>
      <c r="F3198" s="199">
        <f>VLOOKUP(D3198,'Parâmetro - Portes e Uco'!$A$13:$E$54,4,0)*E3198</f>
        <v>0.16785021716765455</v>
      </c>
      <c r="G3198" s="200"/>
      <c r="H3198" s="201"/>
      <c r="I3198" s="196"/>
      <c r="J3198" s="202">
        <v>0</v>
      </c>
      <c r="K3198" s="202"/>
      <c r="L3198" s="203">
        <v>0.56699999999999995</v>
      </c>
      <c r="M3198" s="204">
        <v>84</v>
      </c>
      <c r="N3198" s="199">
        <f>(('Parâmetro - Portes e Uco'!$P$5*'TABELA HONORÁRIOS MÉDICOS2026'!M3198)/100)*'TABELA HONORÁRIOS MÉDICOS2026'!L3198</f>
        <v>8.6449081816209592</v>
      </c>
      <c r="O3198" s="201">
        <v>0</v>
      </c>
      <c r="P3198" s="201"/>
      <c r="Q3198" s="205">
        <f t="shared" si="213"/>
        <v>8.8127583987886133</v>
      </c>
    </row>
    <row r="3199" spans="1:17" ht="30" x14ac:dyDescent="0.25">
      <c r="A3199" s="207" t="s">
        <v>4754</v>
      </c>
      <c r="B3199" s="196">
        <v>40304612</v>
      </c>
      <c r="C3199" s="197" t="s">
        <v>2612</v>
      </c>
      <c r="D3199" s="196" t="s">
        <v>3676</v>
      </c>
      <c r="E3199" s="198" t="s">
        <v>3711</v>
      </c>
      <c r="F3199" s="199">
        <f>VLOOKUP(D3199,'Parâmetro - Portes e Uco'!$A$13:$E$54,4,0)*E3199</f>
        <v>12.588766287574092</v>
      </c>
      <c r="G3199" s="200"/>
      <c r="H3199" s="201"/>
      <c r="I3199" s="196"/>
      <c r="J3199" s="202">
        <v>0</v>
      </c>
      <c r="K3199" s="202"/>
      <c r="L3199" s="203">
        <v>1.5029999999999999</v>
      </c>
      <c r="M3199" s="204">
        <v>84</v>
      </c>
      <c r="N3199" s="199">
        <f>(('Parâmetro - Portes e Uco'!$P$5*'TABELA HONORÁRIOS MÉDICOS2026'!M3199)/100)*'TABELA HONORÁRIOS MÉDICOS2026'!L3199</f>
        <v>22.915867719534923</v>
      </c>
      <c r="O3199" s="201">
        <v>0</v>
      </c>
      <c r="P3199" s="201"/>
      <c r="Q3199" s="205">
        <f t="shared" si="213"/>
        <v>35.504634007109019</v>
      </c>
    </row>
    <row r="3200" spans="1:17" ht="30" x14ac:dyDescent="0.25">
      <c r="A3200" s="207" t="s">
        <v>4754</v>
      </c>
      <c r="B3200" s="196">
        <v>40304620</v>
      </c>
      <c r="C3200" s="197" t="s">
        <v>2613</v>
      </c>
      <c r="D3200" s="196" t="s">
        <v>3676</v>
      </c>
      <c r="E3200" s="198" t="s">
        <v>3710</v>
      </c>
      <c r="F3200" s="199">
        <f>VLOOKUP(D3200,'Parâmetro - Portes e Uco'!$A$13:$E$54,4,0)*E3200</f>
        <v>0.16785021716765455</v>
      </c>
      <c r="G3200" s="200"/>
      <c r="H3200" s="201"/>
      <c r="I3200" s="196"/>
      <c r="J3200" s="202">
        <v>0</v>
      </c>
      <c r="K3200" s="202"/>
      <c r="L3200" s="203">
        <v>0.81</v>
      </c>
      <c r="M3200" s="204">
        <v>84</v>
      </c>
      <c r="N3200" s="199">
        <f>(('Parâmetro - Portes e Uco'!$P$5*'TABELA HONORÁRIOS MÉDICOS2026'!M3200)/100)*'TABELA HONORÁRIOS MÉDICOS2026'!L3200</f>
        <v>12.349868830887086</v>
      </c>
      <c r="O3200" s="201">
        <v>0</v>
      </c>
      <c r="P3200" s="201"/>
      <c r="Q3200" s="205">
        <f t="shared" si="213"/>
        <v>12.51771904805474</v>
      </c>
    </row>
    <row r="3201" spans="1:17" ht="45" x14ac:dyDescent="0.25">
      <c r="A3201" s="207" t="s">
        <v>4754</v>
      </c>
      <c r="B3201" s="196">
        <v>40304639</v>
      </c>
      <c r="C3201" s="197" t="s">
        <v>2614</v>
      </c>
      <c r="D3201" s="196" t="s">
        <v>3676</v>
      </c>
      <c r="E3201" s="198" t="s">
        <v>3710</v>
      </c>
      <c r="F3201" s="199">
        <f>VLOOKUP(D3201,'Parâmetro - Portes e Uco'!$A$13:$E$54,4,0)*E3201</f>
        <v>0.16785021716765455</v>
      </c>
      <c r="G3201" s="200"/>
      <c r="H3201" s="201"/>
      <c r="I3201" s="196"/>
      <c r="J3201" s="202">
        <v>0</v>
      </c>
      <c r="K3201" s="202"/>
      <c r="L3201" s="203">
        <v>0.56699999999999995</v>
      </c>
      <c r="M3201" s="204">
        <v>84</v>
      </c>
      <c r="N3201" s="199">
        <f>(('Parâmetro - Portes e Uco'!$P$5*'TABELA HONORÁRIOS MÉDICOS2026'!M3201)/100)*'TABELA HONORÁRIOS MÉDICOS2026'!L3201</f>
        <v>8.6449081816209592</v>
      </c>
      <c r="O3201" s="201">
        <v>0</v>
      </c>
      <c r="P3201" s="201"/>
      <c r="Q3201" s="205">
        <f t="shared" si="213"/>
        <v>8.8127583987886133</v>
      </c>
    </row>
    <row r="3202" spans="1:17" x14ac:dyDescent="0.25">
      <c r="A3202" s="207" t="s">
        <v>4754</v>
      </c>
      <c r="B3202" s="196">
        <v>40304647</v>
      </c>
      <c r="C3202" s="197" t="s">
        <v>2615</v>
      </c>
      <c r="D3202" s="196" t="s">
        <v>3676</v>
      </c>
      <c r="E3202" s="198" t="s">
        <v>3713</v>
      </c>
      <c r="F3202" s="199">
        <f>VLOOKUP(D3202,'Parâmetro - Portes e Uco'!$A$13:$E$54,4,0)*E3202</f>
        <v>0.67140086867061821</v>
      </c>
      <c r="G3202" s="200"/>
      <c r="H3202" s="201"/>
      <c r="I3202" s="196"/>
      <c r="J3202" s="202">
        <v>0</v>
      </c>
      <c r="K3202" s="202"/>
      <c r="L3202" s="203">
        <v>0.38700000000000001</v>
      </c>
      <c r="M3202" s="204">
        <v>84</v>
      </c>
      <c r="N3202" s="199">
        <f>(('Parâmetro - Portes e Uco'!$P$5*'TABELA HONORÁRIOS MÉDICOS2026'!M3202)/100)*'TABELA HONORÁRIOS MÉDICOS2026'!L3202</f>
        <v>5.9004928858682737</v>
      </c>
      <c r="O3202" s="201">
        <v>0</v>
      </c>
      <c r="P3202" s="201"/>
      <c r="Q3202" s="205">
        <f t="shared" si="213"/>
        <v>6.571893754538892</v>
      </c>
    </row>
    <row r="3203" spans="1:17" ht="30" x14ac:dyDescent="0.25">
      <c r="A3203" s="207" t="s">
        <v>4754</v>
      </c>
      <c r="B3203" s="196">
        <v>40304655</v>
      </c>
      <c r="C3203" s="197" t="s">
        <v>2616</v>
      </c>
      <c r="D3203" s="196" t="s">
        <v>3676</v>
      </c>
      <c r="E3203" s="198" t="s">
        <v>3709</v>
      </c>
      <c r="F3203" s="199">
        <f>VLOOKUP(D3203,'Parâmetro - Portes e Uco'!$A$13:$E$54,4,0)*E3203</f>
        <v>1.6785021716765458</v>
      </c>
      <c r="G3203" s="200"/>
      <c r="H3203" s="201"/>
      <c r="I3203" s="196"/>
      <c r="J3203" s="202">
        <v>0</v>
      </c>
      <c r="K3203" s="202"/>
      <c r="L3203" s="203">
        <v>8.0909999999999993</v>
      </c>
      <c r="M3203" s="204">
        <v>84</v>
      </c>
      <c r="N3203" s="199">
        <f>(('Parâmetro - Portes e Uco'!$P$5*'TABELA HONORÁRIOS MÉDICOS2026'!M3203)/100)*'TABELA HONORÁRIOS MÉDICOS2026'!L3203</f>
        <v>123.3614675440832</v>
      </c>
      <c r="O3203" s="201">
        <v>0</v>
      </c>
      <c r="P3203" s="201"/>
      <c r="Q3203" s="205">
        <f t="shared" si="213"/>
        <v>125.03996971575974</v>
      </c>
    </row>
    <row r="3204" spans="1:17" ht="45" x14ac:dyDescent="0.25">
      <c r="A3204" s="207" t="s">
        <v>4754</v>
      </c>
      <c r="B3204" s="196">
        <v>40304671</v>
      </c>
      <c r="C3204" s="197" t="s">
        <v>2537</v>
      </c>
      <c r="D3204" s="196" t="s">
        <v>3676</v>
      </c>
      <c r="E3204" s="198" t="s">
        <v>3714</v>
      </c>
      <c r="F3204" s="199">
        <f>VLOOKUP(D3204,'Parâmetro - Portes e Uco'!$A$13:$E$54,4,0)*E3204</f>
        <v>8.3925108583827281</v>
      </c>
      <c r="G3204" s="200"/>
      <c r="H3204" s="201"/>
      <c r="I3204" s="196"/>
      <c r="J3204" s="202">
        <v>0</v>
      </c>
      <c r="K3204" s="202"/>
      <c r="L3204" s="203">
        <v>14.984999999999999</v>
      </c>
      <c r="M3204" s="204">
        <v>84</v>
      </c>
      <c r="N3204" s="199">
        <f>(('Parâmetro - Portes e Uco'!$P$5*'TABELA HONORÁRIOS MÉDICOS2026'!M3204)/100)*'TABELA HONORÁRIOS MÉDICOS2026'!L3204</f>
        <v>228.47257337141104</v>
      </c>
      <c r="O3204" s="201">
        <v>0</v>
      </c>
      <c r="P3204" s="201"/>
      <c r="Q3204" s="205">
        <f t="shared" si="213"/>
        <v>236.86508422979378</v>
      </c>
    </row>
    <row r="3205" spans="1:17" x14ac:dyDescent="0.25">
      <c r="A3205" s="207" t="s">
        <v>4754</v>
      </c>
      <c r="B3205" s="196">
        <v>40304680</v>
      </c>
      <c r="C3205" s="197" t="s">
        <v>2560</v>
      </c>
      <c r="D3205" s="196" t="s">
        <v>3676</v>
      </c>
      <c r="E3205" s="198" t="s">
        <v>3709</v>
      </c>
      <c r="F3205" s="199">
        <f>VLOOKUP(D3205,'Parâmetro - Portes e Uco'!$A$13:$E$54,4,0)*E3205</f>
        <v>1.6785021716765458</v>
      </c>
      <c r="G3205" s="200"/>
      <c r="H3205" s="201"/>
      <c r="I3205" s="196"/>
      <c r="J3205" s="202">
        <v>0</v>
      </c>
      <c r="K3205" s="202"/>
      <c r="L3205" s="203">
        <v>5.0039999999999996</v>
      </c>
      <c r="M3205" s="204">
        <v>84</v>
      </c>
      <c r="N3205" s="199">
        <f>(('Parâmetro - Portes e Uco'!$P$5*'TABELA HONORÁRIOS MÉDICOS2026'!M3205)/100)*'TABELA HONORÁRIOS MÉDICOS2026'!L3205</f>
        <v>76.294745221924643</v>
      </c>
      <c r="O3205" s="201">
        <v>0</v>
      </c>
      <c r="P3205" s="201"/>
      <c r="Q3205" s="205">
        <f t="shared" si="213"/>
        <v>77.973247393601184</v>
      </c>
    </row>
    <row r="3206" spans="1:17" ht="30" x14ac:dyDescent="0.25">
      <c r="A3206" s="207" t="s">
        <v>4754</v>
      </c>
      <c r="B3206" s="196">
        <v>40304698</v>
      </c>
      <c r="C3206" s="197" t="s">
        <v>2567</v>
      </c>
      <c r="D3206" s="196" t="s">
        <v>3676</v>
      </c>
      <c r="E3206" s="198" t="s">
        <v>3709</v>
      </c>
      <c r="F3206" s="199">
        <f>VLOOKUP(D3206,'Parâmetro - Portes e Uco'!$A$13:$E$54,4,0)*E3206</f>
        <v>1.6785021716765458</v>
      </c>
      <c r="G3206" s="200"/>
      <c r="H3206" s="201"/>
      <c r="I3206" s="196"/>
      <c r="J3206" s="202">
        <v>0</v>
      </c>
      <c r="K3206" s="202"/>
      <c r="L3206" s="203">
        <v>5.0039999999999996</v>
      </c>
      <c r="M3206" s="204">
        <v>84</v>
      </c>
      <c r="N3206" s="199">
        <f>(('Parâmetro - Portes e Uco'!$P$5*'TABELA HONORÁRIOS MÉDICOS2026'!M3206)/100)*'TABELA HONORÁRIOS MÉDICOS2026'!L3206</f>
        <v>76.294745221924643</v>
      </c>
      <c r="O3206" s="201">
        <v>0</v>
      </c>
      <c r="P3206" s="201"/>
      <c r="Q3206" s="205">
        <f t="shared" si="213"/>
        <v>77.973247393601184</v>
      </c>
    </row>
    <row r="3207" spans="1:17" ht="45" x14ac:dyDescent="0.25">
      <c r="A3207" s="207" t="s">
        <v>4754</v>
      </c>
      <c r="B3207" s="196">
        <v>40304701</v>
      </c>
      <c r="C3207" s="197" t="s">
        <v>2583</v>
      </c>
      <c r="D3207" s="196" t="s">
        <v>3676</v>
      </c>
      <c r="E3207" s="198" t="s">
        <v>3711</v>
      </c>
      <c r="F3207" s="199">
        <f>VLOOKUP(D3207,'Parâmetro - Portes e Uco'!$A$13:$E$54,4,0)*E3207</f>
        <v>12.588766287574092</v>
      </c>
      <c r="G3207" s="200"/>
      <c r="H3207" s="201"/>
      <c r="I3207" s="196"/>
      <c r="J3207" s="202">
        <v>0</v>
      </c>
      <c r="K3207" s="202"/>
      <c r="L3207" s="203">
        <v>24.065999999999999</v>
      </c>
      <c r="M3207" s="204">
        <v>84</v>
      </c>
      <c r="N3207" s="199">
        <f>(('Parâmetro - Portes e Uco'!$P$5*'TABELA HONORÁRIOS MÉDICOS2026'!M3207)/100)*'TABELA HONORÁRIOS MÉDICOS2026'!L3207</f>
        <v>366.92832504213402</v>
      </c>
      <c r="O3207" s="201">
        <v>0</v>
      </c>
      <c r="P3207" s="201"/>
      <c r="Q3207" s="205">
        <f t="shared" si="213"/>
        <v>379.51709132970814</v>
      </c>
    </row>
    <row r="3208" spans="1:17" ht="45" x14ac:dyDescent="0.25">
      <c r="A3208" s="207" t="s">
        <v>4754</v>
      </c>
      <c r="B3208" s="196">
        <v>40304710</v>
      </c>
      <c r="C3208" s="197" t="s">
        <v>2584</v>
      </c>
      <c r="D3208" s="196" t="s">
        <v>3676</v>
      </c>
      <c r="E3208" s="198" t="s">
        <v>3714</v>
      </c>
      <c r="F3208" s="199">
        <f>VLOOKUP(D3208,'Parâmetro - Portes e Uco'!$A$13:$E$54,4,0)*E3208</f>
        <v>8.3925108583827281</v>
      </c>
      <c r="G3208" s="200"/>
      <c r="H3208" s="201"/>
      <c r="I3208" s="196"/>
      <c r="J3208" s="202">
        <v>0</v>
      </c>
      <c r="K3208" s="202"/>
      <c r="L3208" s="203">
        <v>21.276</v>
      </c>
      <c r="M3208" s="204">
        <v>84</v>
      </c>
      <c r="N3208" s="199">
        <f>(('Parâmetro - Portes e Uco'!$P$5*'TABELA HONORÁRIOS MÉDICOS2026'!M3208)/100)*'TABELA HONORÁRIOS MÉDICOS2026'!L3208</f>
        <v>324.3898879579674</v>
      </c>
      <c r="O3208" s="201">
        <v>0</v>
      </c>
      <c r="P3208" s="201"/>
      <c r="Q3208" s="205">
        <f t="shared" si="213"/>
        <v>332.78239881635011</v>
      </c>
    </row>
    <row r="3209" spans="1:17" ht="60" x14ac:dyDescent="0.25">
      <c r="A3209" s="207" t="s">
        <v>4754</v>
      </c>
      <c r="B3209" s="196">
        <v>40304728</v>
      </c>
      <c r="C3209" s="197" t="s">
        <v>2585</v>
      </c>
      <c r="D3209" s="196" t="s">
        <v>3676</v>
      </c>
      <c r="E3209" s="198" t="s">
        <v>3711</v>
      </c>
      <c r="F3209" s="199">
        <f>VLOOKUP(D3209,'Parâmetro - Portes e Uco'!$A$13:$E$54,4,0)*E3209</f>
        <v>12.588766287574092</v>
      </c>
      <c r="G3209" s="200"/>
      <c r="H3209" s="201"/>
      <c r="I3209" s="196"/>
      <c r="J3209" s="202">
        <v>0</v>
      </c>
      <c r="K3209" s="202"/>
      <c r="L3209" s="203">
        <v>48.491999999999997</v>
      </c>
      <c r="M3209" s="204">
        <v>84</v>
      </c>
      <c r="N3209" s="199">
        <f>(('Parâmetro - Portes e Uco'!$P$5*'TABELA HONORÁRIOS MÉDICOS2026'!M3209)/100)*'TABELA HONORÁRIOS MÉDICOS2026'!L3209</f>
        <v>739.34548067577339</v>
      </c>
      <c r="O3209" s="201">
        <v>0</v>
      </c>
      <c r="P3209" s="201"/>
      <c r="Q3209" s="205">
        <f t="shared" ref="Q3209:Q3234" si="214">F3209+H3209+K3209+N3209+P3209</f>
        <v>751.9342469633475</v>
      </c>
    </row>
    <row r="3210" spans="1:17" ht="75" x14ac:dyDescent="0.25">
      <c r="A3210" s="207" t="s">
        <v>4754</v>
      </c>
      <c r="B3210" s="196">
        <v>40304736</v>
      </c>
      <c r="C3210" s="197" t="s">
        <v>2586</v>
      </c>
      <c r="D3210" s="196" t="s">
        <v>3676</v>
      </c>
      <c r="E3210" s="198" t="s">
        <v>3714</v>
      </c>
      <c r="F3210" s="199">
        <f>VLOOKUP(D3210,'Parâmetro - Portes e Uco'!$A$13:$E$54,4,0)*E3210</f>
        <v>8.3925108583827281</v>
      </c>
      <c r="G3210" s="200"/>
      <c r="H3210" s="201"/>
      <c r="I3210" s="196"/>
      <c r="J3210" s="202">
        <v>0</v>
      </c>
      <c r="K3210" s="202"/>
      <c r="L3210" s="203">
        <v>15.372</v>
      </c>
      <c r="M3210" s="204">
        <v>84</v>
      </c>
      <c r="N3210" s="199">
        <f>(('Parâmetro - Portes e Uco'!$P$5*'TABELA HONORÁRIOS MÉDICOS2026'!M3210)/100)*'TABELA HONORÁRIOS MÉDICOS2026'!L3210</f>
        <v>234.37306625727933</v>
      </c>
      <c r="O3210" s="201">
        <v>0</v>
      </c>
      <c r="P3210" s="201"/>
      <c r="Q3210" s="205">
        <f t="shared" si="214"/>
        <v>242.76557711566207</v>
      </c>
    </row>
    <row r="3211" spans="1:17" ht="30" x14ac:dyDescent="0.25">
      <c r="A3211" s="207" t="s">
        <v>4754</v>
      </c>
      <c r="B3211" s="196">
        <v>40304752</v>
      </c>
      <c r="C3211" s="197" t="s">
        <v>2558</v>
      </c>
      <c r="D3211" s="196" t="s">
        <v>3676</v>
      </c>
      <c r="E3211" s="198" t="s">
        <v>3714</v>
      </c>
      <c r="F3211" s="199">
        <f>VLOOKUP(D3211,'Parâmetro - Portes e Uco'!$A$13:$E$54,4,0)*E3211</f>
        <v>8.3925108583827281</v>
      </c>
      <c r="G3211" s="200"/>
      <c r="H3211" s="201"/>
      <c r="I3211" s="196"/>
      <c r="J3211" s="202">
        <v>0</v>
      </c>
      <c r="K3211" s="202"/>
      <c r="L3211" s="203">
        <v>11.385</v>
      </c>
      <c r="M3211" s="204">
        <v>84</v>
      </c>
      <c r="N3211" s="199">
        <f>(('Parâmetro - Portes e Uco'!$P$5*'TABELA HONORÁRIOS MÉDICOS2026'!M3211)/100)*'TABELA HONORÁRIOS MÉDICOS2026'!L3211</f>
        <v>173.58426745635737</v>
      </c>
      <c r="O3211" s="201">
        <v>0</v>
      </c>
      <c r="P3211" s="201"/>
      <c r="Q3211" s="205">
        <f t="shared" si="214"/>
        <v>181.9767783147401</v>
      </c>
    </row>
    <row r="3212" spans="1:17" ht="30" x14ac:dyDescent="0.25">
      <c r="A3212" s="207" t="s">
        <v>4754</v>
      </c>
      <c r="B3212" s="196">
        <v>40304760</v>
      </c>
      <c r="C3212" s="197" t="s">
        <v>2587</v>
      </c>
      <c r="D3212" s="196" t="s">
        <v>3676</v>
      </c>
      <c r="E3212" s="198" t="s">
        <v>3714</v>
      </c>
      <c r="F3212" s="199">
        <f>VLOOKUP(D3212,'Parâmetro - Portes e Uco'!$A$13:$E$54,4,0)*E3212</f>
        <v>8.3925108583827281</v>
      </c>
      <c r="G3212" s="200"/>
      <c r="H3212" s="201"/>
      <c r="I3212" s="196"/>
      <c r="J3212" s="202">
        <v>0</v>
      </c>
      <c r="K3212" s="202"/>
      <c r="L3212" s="203">
        <v>11.25</v>
      </c>
      <c r="M3212" s="204">
        <v>84</v>
      </c>
      <c r="N3212" s="199">
        <f>(('Parâmetro - Portes e Uco'!$P$5*'TABELA HONORÁRIOS MÉDICOS2026'!M3212)/100)*'TABELA HONORÁRIOS MÉDICOS2026'!L3212</f>
        <v>171.52595598454283</v>
      </c>
      <c r="O3212" s="201">
        <v>0</v>
      </c>
      <c r="P3212" s="201"/>
      <c r="Q3212" s="205">
        <f t="shared" si="214"/>
        <v>179.91846684292557</v>
      </c>
    </row>
    <row r="3213" spans="1:17" x14ac:dyDescent="0.25">
      <c r="A3213" s="207" t="s">
        <v>4754</v>
      </c>
      <c r="B3213" s="196">
        <v>40304787</v>
      </c>
      <c r="C3213" s="197" t="s">
        <v>2598</v>
      </c>
      <c r="D3213" s="196" t="s">
        <v>3676</v>
      </c>
      <c r="E3213" s="198" t="s">
        <v>3714</v>
      </c>
      <c r="F3213" s="199">
        <f>VLOOKUP(D3213,'Parâmetro - Portes e Uco'!$A$13:$E$54,4,0)*E3213</f>
        <v>8.3925108583827281</v>
      </c>
      <c r="G3213" s="200"/>
      <c r="H3213" s="201"/>
      <c r="I3213" s="196"/>
      <c r="J3213" s="202">
        <v>0</v>
      </c>
      <c r="K3213" s="202"/>
      <c r="L3213" s="203">
        <v>14.742000000000001</v>
      </c>
      <c r="M3213" s="204">
        <v>84</v>
      </c>
      <c r="N3213" s="199">
        <f>(('Parâmetro - Portes e Uco'!$P$5*'TABELA HONORÁRIOS MÉDICOS2026'!M3213)/100)*'TABELA HONORÁRIOS MÉDICOS2026'!L3213</f>
        <v>224.76761272214495</v>
      </c>
      <c r="O3213" s="201">
        <v>0</v>
      </c>
      <c r="P3213" s="201"/>
      <c r="Q3213" s="205">
        <f t="shared" si="214"/>
        <v>233.16012358052768</v>
      </c>
    </row>
    <row r="3214" spans="1:17" ht="30" x14ac:dyDescent="0.25">
      <c r="A3214" s="207" t="s">
        <v>4754</v>
      </c>
      <c r="B3214" s="196">
        <v>40304809</v>
      </c>
      <c r="C3214" s="197" t="s">
        <v>2547</v>
      </c>
      <c r="D3214" s="196" t="s">
        <v>3676</v>
      </c>
      <c r="E3214" s="198" t="s">
        <v>3710</v>
      </c>
      <c r="F3214" s="199">
        <f>VLOOKUP(D3214,'Parâmetro - Portes e Uco'!$A$13:$E$54,4,0)*E3214</f>
        <v>0.16785021716765455</v>
      </c>
      <c r="G3214" s="200"/>
      <c r="H3214" s="201"/>
      <c r="I3214" s="196"/>
      <c r="J3214" s="202">
        <v>0</v>
      </c>
      <c r="K3214" s="202"/>
      <c r="L3214" s="203">
        <v>1.35</v>
      </c>
      <c r="M3214" s="204">
        <v>84</v>
      </c>
      <c r="N3214" s="199">
        <f>(('Parâmetro - Portes e Uco'!$P$5*'TABELA HONORÁRIOS MÉDICOS2026'!M3214)/100)*'TABELA HONORÁRIOS MÉDICOS2026'!L3214</f>
        <v>20.583114718145143</v>
      </c>
      <c r="O3214" s="201">
        <v>0</v>
      </c>
      <c r="P3214" s="201"/>
      <c r="Q3214" s="205">
        <f t="shared" si="214"/>
        <v>20.750964935312798</v>
      </c>
    </row>
    <row r="3215" spans="1:17" ht="30" x14ac:dyDescent="0.25">
      <c r="A3215" s="207" t="s">
        <v>4754</v>
      </c>
      <c r="B3215" s="196">
        <v>40304817</v>
      </c>
      <c r="C3215" s="197" t="s">
        <v>2552</v>
      </c>
      <c r="D3215" s="196" t="s">
        <v>3676</v>
      </c>
      <c r="E3215" s="198" t="s">
        <v>3710</v>
      </c>
      <c r="F3215" s="199">
        <f>VLOOKUP(D3215,'Parâmetro - Portes e Uco'!$A$13:$E$54,4,0)*E3215</f>
        <v>0.16785021716765455</v>
      </c>
      <c r="G3215" s="200"/>
      <c r="H3215" s="201"/>
      <c r="I3215" s="196"/>
      <c r="J3215" s="202">
        <v>0</v>
      </c>
      <c r="K3215" s="202"/>
      <c r="L3215" s="203">
        <v>1.036</v>
      </c>
      <c r="M3215" s="204">
        <v>84</v>
      </c>
      <c r="N3215" s="199">
        <f>(('Parâmetro - Portes e Uco'!$P$5*'TABELA HONORÁRIOS MÉDICOS2026'!M3215)/100)*'TABELA HONORÁRIOS MÉDICOS2026'!L3215</f>
        <v>15.795634702221012</v>
      </c>
      <c r="O3215" s="201">
        <v>0</v>
      </c>
      <c r="P3215" s="201"/>
      <c r="Q3215" s="205">
        <f t="shared" si="214"/>
        <v>15.963484919388666</v>
      </c>
    </row>
    <row r="3216" spans="1:17" x14ac:dyDescent="0.25">
      <c r="A3216" s="207" t="s">
        <v>4754</v>
      </c>
      <c r="B3216" s="196">
        <v>40304825</v>
      </c>
      <c r="C3216" s="197" t="s">
        <v>2553</v>
      </c>
      <c r="D3216" s="196" t="s">
        <v>3676</v>
      </c>
      <c r="E3216" s="198" t="s">
        <v>3709</v>
      </c>
      <c r="F3216" s="199">
        <f>VLOOKUP(D3216,'Parâmetro - Portes e Uco'!$A$13:$E$54,4,0)*E3216</f>
        <v>1.6785021716765458</v>
      </c>
      <c r="G3216" s="200"/>
      <c r="H3216" s="201"/>
      <c r="I3216" s="196"/>
      <c r="J3216" s="202">
        <v>0</v>
      </c>
      <c r="K3216" s="202"/>
      <c r="L3216" s="203">
        <v>3.4740000000000002</v>
      </c>
      <c r="M3216" s="204">
        <v>84</v>
      </c>
      <c r="N3216" s="199">
        <f>(('Parâmetro - Portes e Uco'!$P$5*'TABELA HONORÁRIOS MÉDICOS2026'!M3216)/100)*'TABELA HONORÁRIOS MÉDICOS2026'!L3216</f>
        <v>52.967215208026829</v>
      </c>
      <c r="O3216" s="201">
        <v>0</v>
      </c>
      <c r="P3216" s="201"/>
      <c r="Q3216" s="205">
        <f t="shared" si="214"/>
        <v>54.645717379703378</v>
      </c>
    </row>
    <row r="3217" spans="1:17" ht="105" x14ac:dyDescent="0.25">
      <c r="A3217" s="207" t="s">
        <v>4754</v>
      </c>
      <c r="B3217" s="196">
        <v>40304850</v>
      </c>
      <c r="C3217" s="197" t="s">
        <v>2579</v>
      </c>
      <c r="D3217" s="196" t="s">
        <v>3676</v>
      </c>
      <c r="E3217" s="198" t="s">
        <v>3709</v>
      </c>
      <c r="F3217" s="199">
        <f>VLOOKUP(D3217,'Parâmetro - Portes e Uco'!$A$13:$E$54,4,0)*E3217</f>
        <v>1.6785021716765458</v>
      </c>
      <c r="G3217" s="200"/>
      <c r="H3217" s="201"/>
      <c r="I3217" s="196"/>
      <c r="J3217" s="202">
        <v>0</v>
      </c>
      <c r="K3217" s="202"/>
      <c r="L3217" s="203">
        <v>2.8</v>
      </c>
      <c r="M3217" s="204">
        <v>84</v>
      </c>
      <c r="N3217" s="199">
        <f>(('Parâmetro - Portes e Uco'!$P$5*'TABELA HONORÁRIOS MÉDICOS2026'!M3217)/100)*'TABELA HONORÁRIOS MÉDICOS2026'!L3217</f>
        <v>42.690904600597328</v>
      </c>
      <c r="O3217" s="201">
        <v>0</v>
      </c>
      <c r="P3217" s="201"/>
      <c r="Q3217" s="205">
        <f t="shared" si="214"/>
        <v>44.369406772273877</v>
      </c>
    </row>
    <row r="3218" spans="1:17" ht="30" x14ac:dyDescent="0.25">
      <c r="A3218" s="207" t="s">
        <v>4754</v>
      </c>
      <c r="B3218" s="196">
        <v>40304876</v>
      </c>
      <c r="C3218" s="197" t="s">
        <v>2607</v>
      </c>
      <c r="D3218" s="196" t="s">
        <v>3676</v>
      </c>
      <c r="E3218" s="198" t="s">
        <v>3710</v>
      </c>
      <c r="F3218" s="199">
        <f>VLOOKUP(D3218,'Parâmetro - Portes e Uco'!$A$13:$E$54,4,0)*E3218</f>
        <v>0.16785021716765455</v>
      </c>
      <c r="G3218" s="200"/>
      <c r="H3218" s="201"/>
      <c r="I3218" s="196"/>
      <c r="J3218" s="202">
        <v>0</v>
      </c>
      <c r="K3218" s="202"/>
      <c r="L3218" s="203">
        <v>0.48799999999999999</v>
      </c>
      <c r="M3218" s="204">
        <v>84</v>
      </c>
      <c r="N3218" s="199">
        <f>(('Parâmetro - Portes e Uco'!$P$5*'TABELA HONORÁRIOS MÉDICOS2026'!M3218)/100)*'TABELA HONORÁRIOS MÉDICOS2026'!L3218</f>
        <v>7.4404148018183918</v>
      </c>
      <c r="O3218" s="201">
        <v>0</v>
      </c>
      <c r="P3218" s="201"/>
      <c r="Q3218" s="205">
        <f t="shared" si="214"/>
        <v>7.6082650189860459</v>
      </c>
    </row>
    <row r="3219" spans="1:17" x14ac:dyDescent="0.25">
      <c r="A3219" s="207" t="s">
        <v>4754</v>
      </c>
      <c r="B3219" s="196">
        <v>40304884</v>
      </c>
      <c r="C3219" s="197" t="s">
        <v>2549</v>
      </c>
      <c r="D3219" s="196" t="s">
        <v>3676</v>
      </c>
      <c r="E3219" s="198" t="s">
        <v>3713</v>
      </c>
      <c r="F3219" s="199">
        <f>VLOOKUP(D3219,'Parâmetro - Portes e Uco'!$A$13:$E$54,4,0)*E3219</f>
        <v>0.67140086867061821</v>
      </c>
      <c r="G3219" s="200"/>
      <c r="H3219" s="201"/>
      <c r="I3219" s="196"/>
      <c r="J3219" s="202">
        <v>0</v>
      </c>
      <c r="K3219" s="202"/>
      <c r="L3219" s="203">
        <v>1.8540000000000001</v>
      </c>
      <c r="M3219" s="204">
        <v>84</v>
      </c>
      <c r="N3219" s="199">
        <f>(('Parâmetro - Portes e Uco'!$P$5*'TABELA HONORÁRIOS MÉDICOS2026'!M3219)/100)*'TABELA HONORÁRIOS MÉDICOS2026'!L3219</f>
        <v>28.26747754625266</v>
      </c>
      <c r="O3219" s="201">
        <v>0</v>
      </c>
      <c r="P3219" s="201"/>
      <c r="Q3219" s="205">
        <f t="shared" si="214"/>
        <v>28.938878414923277</v>
      </c>
    </row>
    <row r="3220" spans="1:17" x14ac:dyDescent="0.25">
      <c r="A3220" s="207" t="s">
        <v>4754</v>
      </c>
      <c r="B3220" s="196">
        <v>40304892</v>
      </c>
      <c r="C3220" s="197" t="s">
        <v>2592</v>
      </c>
      <c r="D3220" s="196" t="s">
        <v>3676</v>
      </c>
      <c r="E3220" s="198" t="s">
        <v>3709</v>
      </c>
      <c r="F3220" s="199">
        <f>VLOOKUP(D3220,'Parâmetro - Portes e Uco'!$A$13:$E$54,4,0)*E3220</f>
        <v>1.6785021716765458</v>
      </c>
      <c r="G3220" s="200"/>
      <c r="H3220" s="201"/>
      <c r="I3220" s="196"/>
      <c r="J3220" s="202">
        <v>0</v>
      </c>
      <c r="K3220" s="202"/>
      <c r="L3220" s="203">
        <v>5.0039999999999996</v>
      </c>
      <c r="M3220" s="204">
        <v>84</v>
      </c>
      <c r="N3220" s="199">
        <f>(('Parâmetro - Portes e Uco'!$P$5*'TABELA HONORÁRIOS MÉDICOS2026'!M3220)/100)*'TABELA HONORÁRIOS MÉDICOS2026'!L3220</f>
        <v>76.294745221924643</v>
      </c>
      <c r="O3220" s="201">
        <v>0</v>
      </c>
      <c r="P3220" s="201"/>
      <c r="Q3220" s="205">
        <f t="shared" si="214"/>
        <v>77.973247393601184</v>
      </c>
    </row>
    <row r="3221" spans="1:17" x14ac:dyDescent="0.25">
      <c r="A3221" s="207" t="s">
        <v>4754</v>
      </c>
      <c r="B3221" s="196">
        <v>40304906</v>
      </c>
      <c r="C3221" s="197" t="s">
        <v>2550</v>
      </c>
      <c r="D3221" s="196" t="s">
        <v>3676</v>
      </c>
      <c r="E3221" s="198" t="s">
        <v>3709</v>
      </c>
      <c r="F3221" s="199">
        <f>VLOOKUP(D3221,'Parâmetro - Portes e Uco'!$A$13:$E$54,4,0)*E3221</f>
        <v>1.6785021716765458</v>
      </c>
      <c r="G3221" s="200"/>
      <c r="H3221" s="201"/>
      <c r="I3221" s="196"/>
      <c r="J3221" s="202">
        <v>0</v>
      </c>
      <c r="K3221" s="202"/>
      <c r="L3221" s="203">
        <v>8.0909999999999993</v>
      </c>
      <c r="M3221" s="204">
        <v>84</v>
      </c>
      <c r="N3221" s="199">
        <f>(('Parâmetro - Portes e Uco'!$P$5*'TABELA HONORÁRIOS MÉDICOS2026'!M3221)/100)*'TABELA HONORÁRIOS MÉDICOS2026'!L3221</f>
        <v>123.3614675440832</v>
      </c>
      <c r="O3221" s="201">
        <v>0</v>
      </c>
      <c r="P3221" s="201"/>
      <c r="Q3221" s="205">
        <f t="shared" si="214"/>
        <v>125.03996971575974</v>
      </c>
    </row>
    <row r="3222" spans="1:17" ht="30" x14ac:dyDescent="0.25">
      <c r="A3222" s="207" t="s">
        <v>4754</v>
      </c>
      <c r="B3222" s="196">
        <v>40304914</v>
      </c>
      <c r="C3222" s="197" t="s">
        <v>2611</v>
      </c>
      <c r="D3222" s="196" t="s">
        <v>3676</v>
      </c>
      <c r="E3222" s="198" t="s">
        <v>3710</v>
      </c>
      <c r="F3222" s="199">
        <f>VLOOKUP(D3222,'Parâmetro - Portes e Uco'!$A$13:$E$54,4,0)*E3222</f>
        <v>0.16785021716765455</v>
      </c>
      <c r="G3222" s="200"/>
      <c r="H3222" s="201"/>
      <c r="I3222" s="196"/>
      <c r="J3222" s="202">
        <v>0</v>
      </c>
      <c r="K3222" s="202"/>
      <c r="L3222" s="203">
        <v>0.27</v>
      </c>
      <c r="M3222" s="204">
        <v>84</v>
      </c>
      <c r="N3222" s="199">
        <f>(('Parâmetro - Portes e Uco'!$P$5*'TABELA HONORÁRIOS MÉDICOS2026'!M3222)/100)*'TABELA HONORÁRIOS MÉDICOS2026'!L3222</f>
        <v>4.1166229436290287</v>
      </c>
      <c r="O3222" s="201">
        <v>0</v>
      </c>
      <c r="P3222" s="201"/>
      <c r="Q3222" s="205">
        <f t="shared" si="214"/>
        <v>4.2844731607966828</v>
      </c>
    </row>
    <row r="3223" spans="1:17" ht="105" x14ac:dyDescent="0.25">
      <c r="A3223" s="207" t="s">
        <v>4754</v>
      </c>
      <c r="B3223" s="196">
        <v>40304922</v>
      </c>
      <c r="C3223" s="197" t="s">
        <v>2546</v>
      </c>
      <c r="D3223" s="196" t="s">
        <v>3676</v>
      </c>
      <c r="E3223" s="198" t="s">
        <v>3710</v>
      </c>
      <c r="F3223" s="199">
        <f>VLOOKUP(D3223,'Parâmetro - Portes e Uco'!$A$13:$E$54,4,0)*E3223</f>
        <v>0.16785021716765455</v>
      </c>
      <c r="G3223" s="200"/>
      <c r="H3223" s="201"/>
      <c r="I3223" s="196"/>
      <c r="J3223" s="202">
        <v>0</v>
      </c>
      <c r="K3223" s="202"/>
      <c r="L3223" s="203">
        <v>2.484</v>
      </c>
      <c r="M3223" s="204">
        <v>84</v>
      </c>
      <c r="N3223" s="199">
        <f>(('Parâmetro - Portes e Uco'!$P$5*'TABELA HONORÁRIOS MÉDICOS2026'!M3223)/100)*'TABELA HONORÁRIOS MÉDICOS2026'!L3223</f>
        <v>37.872931081387058</v>
      </c>
      <c r="O3223" s="201">
        <v>0</v>
      </c>
      <c r="P3223" s="201"/>
      <c r="Q3223" s="205">
        <f t="shared" si="214"/>
        <v>38.040781298554712</v>
      </c>
    </row>
    <row r="3224" spans="1:17" ht="30" x14ac:dyDescent="0.25">
      <c r="A3224" s="207" t="s">
        <v>4754</v>
      </c>
      <c r="B3224" s="196">
        <v>40304930</v>
      </c>
      <c r="C3224" s="197" t="s">
        <v>2543</v>
      </c>
      <c r="D3224" s="196" t="s">
        <v>3676</v>
      </c>
      <c r="E3224" s="198"/>
      <c r="F3224" s="199">
        <f>VLOOKUP(D3224,'Parâmetro - Portes e Uco'!$A$13:$E$54,4,0)*E3224</f>
        <v>0</v>
      </c>
      <c r="G3224" s="200"/>
      <c r="H3224" s="201"/>
      <c r="I3224" s="196"/>
      <c r="J3224" s="202">
        <v>0</v>
      </c>
      <c r="K3224" s="202"/>
      <c r="L3224" s="203">
        <v>8.27</v>
      </c>
      <c r="M3224" s="204">
        <v>84</v>
      </c>
      <c r="N3224" s="199">
        <f>(('Parâmetro - Portes e Uco'!$P$5*'TABELA HONORÁRIOS MÉDICOS2026'!M3224)/100)*'TABELA HONORÁRIOS MÉDICOS2026'!L3224</f>
        <v>126.09063608819282</v>
      </c>
      <c r="O3224" s="201">
        <v>0</v>
      </c>
      <c r="P3224" s="201"/>
      <c r="Q3224" s="205">
        <f t="shared" si="214"/>
        <v>126.09063608819282</v>
      </c>
    </row>
    <row r="3225" spans="1:17" ht="30" x14ac:dyDescent="0.25">
      <c r="A3225" s="207" t="s">
        <v>4754</v>
      </c>
      <c r="B3225" s="196">
        <v>40304949</v>
      </c>
      <c r="C3225" s="197" t="s">
        <v>2589</v>
      </c>
      <c r="D3225" s="196" t="s">
        <v>3676</v>
      </c>
      <c r="E3225" s="198"/>
      <c r="F3225" s="199">
        <f>VLOOKUP(D3225,'Parâmetro - Portes e Uco'!$A$13:$E$54,4,0)*E3225</f>
        <v>0</v>
      </c>
      <c r="G3225" s="200"/>
      <c r="H3225" s="201"/>
      <c r="I3225" s="196"/>
      <c r="J3225" s="202">
        <v>0</v>
      </c>
      <c r="K3225" s="202"/>
      <c r="L3225" s="203">
        <v>8.27</v>
      </c>
      <c r="M3225" s="204">
        <v>84</v>
      </c>
      <c r="N3225" s="199">
        <f>(('Parâmetro - Portes e Uco'!$P$5*'TABELA HONORÁRIOS MÉDICOS2026'!M3225)/100)*'TABELA HONORÁRIOS MÉDICOS2026'!L3225</f>
        <v>126.09063608819282</v>
      </c>
      <c r="O3225" s="201">
        <v>0</v>
      </c>
      <c r="P3225" s="201"/>
      <c r="Q3225" s="205">
        <f t="shared" si="214"/>
        <v>126.09063608819282</v>
      </c>
    </row>
    <row r="3226" spans="1:17" ht="30" x14ac:dyDescent="0.25">
      <c r="A3226" s="207" t="s">
        <v>4754</v>
      </c>
      <c r="B3226" s="196">
        <v>40304973</v>
      </c>
      <c r="C3226" s="197" t="s">
        <v>4332</v>
      </c>
      <c r="D3226" s="196" t="s">
        <v>3676</v>
      </c>
      <c r="E3226" s="198">
        <v>0.25</v>
      </c>
      <c r="F3226" s="199">
        <f>VLOOKUP(D3226,'Parâmetro - Portes e Uco'!$A$13:$E$54,4,0)*E3226</f>
        <v>4.1962554291913641</v>
      </c>
      <c r="G3226" s="200"/>
      <c r="H3226" s="201"/>
      <c r="I3226" s="196"/>
      <c r="J3226" s="202">
        <v>0</v>
      </c>
      <c r="K3226" s="202"/>
      <c r="L3226" s="203">
        <v>10.188000000000001</v>
      </c>
      <c r="M3226" s="204">
        <v>84</v>
      </c>
      <c r="N3226" s="199">
        <f>(('Parâmetro - Portes e Uco'!$P$5*'TABELA HONORÁRIOS MÉDICOS2026'!M3226)/100)*'TABELA HONORÁRIOS MÉDICOS2026'!L3226</f>
        <v>155.33390573960202</v>
      </c>
      <c r="O3226" s="201">
        <v>0</v>
      </c>
      <c r="P3226" s="201"/>
      <c r="Q3226" s="205">
        <f t="shared" si="214"/>
        <v>159.53016116879337</v>
      </c>
    </row>
    <row r="3227" spans="1:17" ht="30" x14ac:dyDescent="0.25">
      <c r="A3227" s="207" t="s">
        <v>4754</v>
      </c>
      <c r="B3227" s="196">
        <v>40319121</v>
      </c>
      <c r="C3227" s="197" t="s">
        <v>4060</v>
      </c>
      <c r="D3227" s="196" t="s">
        <v>3675</v>
      </c>
      <c r="E3227" s="198"/>
      <c r="F3227" s="199">
        <f>VLOOKUP(D3227,'Parâmetro - Portes e Uco'!$A$13:$E$54,4,0)*E3227</f>
        <v>0</v>
      </c>
      <c r="G3227" s="200"/>
      <c r="H3227" s="201"/>
      <c r="I3227" s="196"/>
      <c r="J3227" s="202">
        <v>0</v>
      </c>
      <c r="K3227" s="202"/>
      <c r="L3227" s="203">
        <v>2.7130000000000001</v>
      </c>
      <c r="M3227" s="204">
        <v>100</v>
      </c>
      <c r="N3227" s="199">
        <f>(('Parâmetro - Portes e Uco'!$P$5*'TABELA HONORÁRIOS MÉDICOS2026'!M3227)/100)*'TABELA HONORÁRIOS MÉDICOS2026'!L3227</f>
        <v>49.243377628154995</v>
      </c>
      <c r="O3227" s="201" t="s">
        <v>3718</v>
      </c>
      <c r="P3227" s="201"/>
      <c r="Q3227" s="205">
        <f t="shared" si="214"/>
        <v>49.243377628154995</v>
      </c>
    </row>
    <row r="3228" spans="1:17" ht="30" x14ac:dyDescent="0.25">
      <c r="A3228" s="207" t="s">
        <v>4754</v>
      </c>
      <c r="B3228" s="196">
        <v>40319130</v>
      </c>
      <c r="C3228" s="197" t="s">
        <v>4000</v>
      </c>
      <c r="D3228" s="196" t="s">
        <v>3676</v>
      </c>
      <c r="E3228" s="198">
        <v>0.04</v>
      </c>
      <c r="F3228" s="199">
        <f>VLOOKUP(D3228,'Parâmetro - Portes e Uco'!$A$13:$E$54,4,0)*E3228</f>
        <v>0.67140086867061821</v>
      </c>
      <c r="G3228" s="200"/>
      <c r="H3228" s="201"/>
      <c r="I3228" s="196"/>
      <c r="J3228" s="202">
        <v>0</v>
      </c>
      <c r="K3228" s="202"/>
      <c r="L3228" s="203">
        <v>2.7909999999999999</v>
      </c>
      <c r="M3228" s="204">
        <v>100</v>
      </c>
      <c r="N3228" s="199">
        <f>(('Parâmetro - Portes e Uco'!$P$5*'TABELA HONORÁRIOS MÉDICOS2026'!M3228)/100)*'TABELA HONORÁRIOS MÉDICOS2026'!L3228</f>
        <v>50.659147423582965</v>
      </c>
      <c r="O3228" s="201">
        <v>0</v>
      </c>
      <c r="P3228" s="201"/>
      <c r="Q3228" s="205">
        <f t="shared" si="214"/>
        <v>51.330548292253582</v>
      </c>
    </row>
    <row r="3229" spans="1:17" ht="30" x14ac:dyDescent="0.25">
      <c r="A3229" s="207" t="s">
        <v>4754</v>
      </c>
      <c r="B3229" s="196">
        <v>40319270</v>
      </c>
      <c r="C3229" s="197" t="s">
        <v>2609</v>
      </c>
      <c r="D3229" s="196" t="s">
        <v>3676</v>
      </c>
      <c r="E3229" s="198" t="s">
        <v>3714</v>
      </c>
      <c r="F3229" s="199">
        <f>VLOOKUP(D3229,'Parâmetro - Portes e Uco'!$A$13:$E$54,4,0)*E3229</f>
        <v>8.3925108583827281</v>
      </c>
      <c r="G3229" s="200"/>
      <c r="H3229" s="201"/>
      <c r="I3229" s="196"/>
      <c r="J3229" s="202">
        <v>0</v>
      </c>
      <c r="K3229" s="202"/>
      <c r="L3229" s="203">
        <v>10</v>
      </c>
      <c r="M3229" s="204">
        <v>100</v>
      </c>
      <c r="N3229" s="199">
        <f>(('Parâmetro - Portes e Uco'!$P$5*'TABELA HONORÁRIOS MÉDICOS2026'!M3229)/100)*'TABELA HONORÁRIOS MÉDICOS2026'!L3229</f>
        <v>181.50894813179136</v>
      </c>
      <c r="O3229" s="201">
        <v>0</v>
      </c>
      <c r="P3229" s="201"/>
      <c r="Q3229" s="205">
        <f t="shared" si="214"/>
        <v>189.90145899017409</v>
      </c>
    </row>
    <row r="3230" spans="1:17" ht="60" x14ac:dyDescent="0.25">
      <c r="A3230" s="207" t="s">
        <v>4754</v>
      </c>
      <c r="B3230" s="196">
        <v>40319318</v>
      </c>
      <c r="C3230" s="197" t="s">
        <v>2534</v>
      </c>
      <c r="D3230" s="196" t="s">
        <v>3678</v>
      </c>
      <c r="E3230" s="198">
        <v>0.9</v>
      </c>
      <c r="F3230" s="199">
        <f>VLOOKUP(D3230,'Parâmetro - Portes e Uco'!$A$13:$E$54,4,0)*E3230</f>
        <v>94.267184076393306</v>
      </c>
      <c r="G3230" s="200"/>
      <c r="H3230" s="201"/>
      <c r="I3230" s="196"/>
      <c r="J3230" s="202">
        <v>0</v>
      </c>
      <c r="K3230" s="202"/>
      <c r="L3230" s="203">
        <v>33.380000000000003</v>
      </c>
      <c r="M3230" s="204">
        <v>100</v>
      </c>
      <c r="N3230" s="199">
        <f>(('Parâmetro - Portes e Uco'!$P$5*'TABELA HONORÁRIOS MÉDICOS2026'!M3230)/100)*'TABELA HONORÁRIOS MÉDICOS2026'!L3230</f>
        <v>605.87686886391964</v>
      </c>
      <c r="O3230" s="201">
        <v>0</v>
      </c>
      <c r="P3230" s="201"/>
      <c r="Q3230" s="205">
        <f t="shared" si="214"/>
        <v>700.14405294031292</v>
      </c>
    </row>
    <row r="3231" spans="1:17" ht="30" x14ac:dyDescent="0.25">
      <c r="A3231" s="207" t="s">
        <v>4754</v>
      </c>
      <c r="B3231" s="196">
        <v>40319326</v>
      </c>
      <c r="C3231" s="197" t="s">
        <v>2601</v>
      </c>
      <c r="D3231" s="196" t="s">
        <v>3676</v>
      </c>
      <c r="E3231" s="198"/>
      <c r="F3231" s="199">
        <f>VLOOKUP(D3231,'Parâmetro - Portes e Uco'!$A$13:$E$54,4,0)*E3231</f>
        <v>0</v>
      </c>
      <c r="G3231" s="200"/>
      <c r="H3231" s="201"/>
      <c r="I3231" s="196"/>
      <c r="J3231" s="202">
        <v>0</v>
      </c>
      <c r="K3231" s="202"/>
      <c r="L3231" s="203">
        <v>16.625</v>
      </c>
      <c r="M3231" s="204">
        <v>100</v>
      </c>
      <c r="N3231" s="199">
        <f>(('Parâmetro - Portes e Uco'!$P$5*'TABELA HONORÁRIOS MÉDICOS2026'!M3231)/100)*'TABELA HONORÁRIOS MÉDICOS2026'!L3231</f>
        <v>301.7586262691031</v>
      </c>
      <c r="O3231" s="201">
        <v>0</v>
      </c>
      <c r="P3231" s="201"/>
      <c r="Q3231" s="205">
        <f t="shared" si="214"/>
        <v>301.7586262691031</v>
      </c>
    </row>
    <row r="3232" spans="1:17" x14ac:dyDescent="0.25">
      <c r="A3232" s="207" t="s">
        <v>4754</v>
      </c>
      <c r="B3232" s="196">
        <v>40319334</v>
      </c>
      <c r="C3232" s="197" t="s">
        <v>4333</v>
      </c>
      <c r="D3232" s="196" t="s">
        <v>3676</v>
      </c>
      <c r="E3232" s="198">
        <v>0.1</v>
      </c>
      <c r="F3232" s="199">
        <f>VLOOKUP(D3232,'Parâmetro - Portes e Uco'!$A$13:$E$54,4,0)*E3232</f>
        <v>1.6785021716765458</v>
      </c>
      <c r="G3232" s="200"/>
      <c r="H3232" s="201"/>
      <c r="I3232" s="196"/>
      <c r="J3232" s="202">
        <v>0</v>
      </c>
      <c r="K3232" s="202"/>
      <c r="L3232" s="203">
        <v>7.05</v>
      </c>
      <c r="M3232" s="204">
        <v>100</v>
      </c>
      <c r="N3232" s="199">
        <f>(('Parâmetro - Portes e Uco'!$P$5*'TABELA HONORÁRIOS MÉDICOS2026'!M3232)/100)*'TABELA HONORÁRIOS MÉDICOS2026'!L3232</f>
        <v>127.9638084329129</v>
      </c>
      <c r="O3232" s="201">
        <v>0</v>
      </c>
      <c r="P3232" s="201"/>
      <c r="Q3232" s="205">
        <f t="shared" si="214"/>
        <v>129.64231060458945</v>
      </c>
    </row>
    <row r="3233" spans="1:17" x14ac:dyDescent="0.25">
      <c r="A3233" s="207" t="s">
        <v>4754</v>
      </c>
      <c r="B3233" s="196">
        <v>40319369</v>
      </c>
      <c r="C3233" s="197" t="s">
        <v>4334</v>
      </c>
      <c r="D3233" s="196" t="s">
        <v>3676</v>
      </c>
      <c r="E3233" s="198">
        <v>0.1</v>
      </c>
      <c r="F3233" s="199">
        <f>VLOOKUP(D3233,'Parâmetro - Portes e Uco'!$A$13:$E$54,4,0)*E3233</f>
        <v>1.6785021716765458</v>
      </c>
      <c r="G3233" s="200"/>
      <c r="H3233" s="201"/>
      <c r="I3233" s="196"/>
      <c r="J3233" s="202">
        <v>0</v>
      </c>
      <c r="K3233" s="202"/>
      <c r="L3233" s="203">
        <v>8.2840000000000007</v>
      </c>
      <c r="M3233" s="204">
        <v>100</v>
      </c>
      <c r="N3233" s="199">
        <f>(('Parâmetro - Portes e Uco'!$P$5*'TABELA HONORÁRIOS MÉDICOS2026'!M3233)/100)*'TABELA HONORÁRIOS MÉDICOS2026'!L3233</f>
        <v>150.36201263237598</v>
      </c>
      <c r="O3233" s="201">
        <v>0</v>
      </c>
      <c r="P3233" s="201"/>
      <c r="Q3233" s="205">
        <f t="shared" si="214"/>
        <v>152.04051480405252</v>
      </c>
    </row>
    <row r="3234" spans="1:17" x14ac:dyDescent="0.25">
      <c r="A3234" s="207" t="s">
        <v>4754</v>
      </c>
      <c r="B3234" s="196">
        <v>40319393</v>
      </c>
      <c r="C3234" s="197" t="s">
        <v>4335</v>
      </c>
      <c r="D3234" s="196" t="s">
        <v>3676</v>
      </c>
      <c r="E3234" s="198">
        <v>0.1</v>
      </c>
      <c r="F3234" s="199">
        <f>VLOOKUP(D3234,'Parâmetro - Portes e Uco'!$A$13:$E$54,4,0)*E3234</f>
        <v>1.6785021716765458</v>
      </c>
      <c r="G3234" s="200"/>
      <c r="H3234" s="201"/>
      <c r="I3234" s="196"/>
      <c r="J3234" s="202">
        <v>0</v>
      </c>
      <c r="K3234" s="202"/>
      <c r="L3234" s="203">
        <v>13.369</v>
      </c>
      <c r="M3234" s="204">
        <v>100</v>
      </c>
      <c r="N3234" s="199">
        <f>(('Parâmetro - Portes e Uco'!$P$5*'TABELA HONORÁRIOS MÉDICOS2026'!M3234)/100)*'TABELA HONORÁRIOS MÉDICOS2026'!L3234</f>
        <v>242.65931275739186</v>
      </c>
      <c r="O3234" s="201">
        <v>0</v>
      </c>
      <c r="P3234" s="201"/>
      <c r="Q3234" s="205">
        <f t="shared" si="214"/>
        <v>244.3378149290684</v>
      </c>
    </row>
    <row r="3235" spans="1:17" x14ac:dyDescent="0.25">
      <c r="A3235" s="207" t="s">
        <v>4754</v>
      </c>
      <c r="B3235" s="224">
        <v>40304990</v>
      </c>
      <c r="C3235" s="316" t="s">
        <v>3747</v>
      </c>
      <c r="D3235" s="317"/>
      <c r="E3235" s="317"/>
      <c r="F3235" s="317"/>
      <c r="G3235" s="317"/>
      <c r="H3235" s="317"/>
      <c r="I3235" s="317"/>
      <c r="J3235" s="317"/>
      <c r="K3235" s="317"/>
      <c r="L3235" s="317"/>
      <c r="M3235" s="317"/>
      <c r="N3235" s="317"/>
      <c r="O3235" s="317"/>
      <c r="P3235" s="317"/>
      <c r="Q3235" s="318"/>
    </row>
    <row r="3236" spans="1:17" ht="15" customHeight="1" x14ac:dyDescent="0.25">
      <c r="A3236" s="227"/>
      <c r="B3236" s="307" t="s">
        <v>4336</v>
      </c>
      <c r="C3236" s="308"/>
      <c r="D3236" s="308"/>
      <c r="E3236" s="308"/>
      <c r="F3236" s="308"/>
      <c r="G3236" s="308"/>
      <c r="H3236" s="308"/>
      <c r="I3236" s="308"/>
      <c r="J3236" s="308"/>
      <c r="K3236" s="308"/>
      <c r="L3236" s="308"/>
      <c r="M3236" s="308"/>
      <c r="N3236" s="308"/>
      <c r="O3236" s="308"/>
      <c r="P3236" s="308"/>
      <c r="Q3236" s="309"/>
    </row>
    <row r="3237" spans="1:17" ht="15" customHeight="1" x14ac:dyDescent="0.25">
      <c r="A3237" s="207" t="s">
        <v>4754</v>
      </c>
      <c r="B3237" s="307" t="s">
        <v>4337</v>
      </c>
      <c r="C3237" s="308"/>
      <c r="D3237" s="308"/>
      <c r="E3237" s="308"/>
      <c r="F3237" s="308"/>
      <c r="G3237" s="308"/>
      <c r="H3237" s="308"/>
      <c r="I3237" s="308"/>
      <c r="J3237" s="308"/>
      <c r="K3237" s="308"/>
      <c r="L3237" s="308"/>
      <c r="M3237" s="308"/>
      <c r="N3237" s="308"/>
      <c r="O3237" s="308"/>
      <c r="P3237" s="308"/>
      <c r="Q3237" s="309"/>
    </row>
    <row r="3238" spans="1:17" ht="15" customHeight="1" x14ac:dyDescent="0.25">
      <c r="A3238" s="207" t="s">
        <v>4754</v>
      </c>
      <c r="B3238" s="224">
        <v>40305007</v>
      </c>
      <c r="C3238" s="316" t="s">
        <v>3907</v>
      </c>
      <c r="D3238" s="317"/>
      <c r="E3238" s="317"/>
      <c r="F3238" s="317"/>
      <c r="G3238" s="317"/>
      <c r="H3238" s="317"/>
      <c r="I3238" s="317"/>
      <c r="J3238" s="317"/>
      <c r="K3238" s="317"/>
      <c r="L3238" s="317"/>
      <c r="M3238" s="317"/>
      <c r="N3238" s="317"/>
      <c r="O3238" s="317"/>
      <c r="P3238" s="317"/>
      <c r="Q3238" s="318"/>
    </row>
    <row r="3239" spans="1:17" ht="30" x14ac:dyDescent="0.25">
      <c r="A3239" s="227"/>
      <c r="B3239" s="196">
        <v>40305015</v>
      </c>
      <c r="C3239" s="197" t="s">
        <v>2617</v>
      </c>
      <c r="D3239" s="196" t="s">
        <v>3676</v>
      </c>
      <c r="E3239" s="198" t="s">
        <v>3709</v>
      </c>
      <c r="F3239" s="199">
        <f>VLOOKUP(D3239,'Parâmetro - Portes e Uco'!$A$13:$E$54,4,0)*E3239</f>
        <v>1.6785021716765458</v>
      </c>
      <c r="G3239" s="200"/>
      <c r="H3239" s="201"/>
      <c r="I3239" s="196"/>
      <c r="J3239" s="202">
        <v>0</v>
      </c>
      <c r="K3239" s="202"/>
      <c r="L3239" s="203">
        <v>5.33</v>
      </c>
      <c r="M3239" s="204">
        <v>84</v>
      </c>
      <c r="N3239" s="199">
        <f>(('Parâmetro - Portes e Uco'!$P$5*'TABELA HONORÁRIOS MÉDICOS2026'!M3239)/100)*'TABELA HONORÁRIOS MÉDICOS2026'!L3239</f>
        <v>81.265186257565631</v>
      </c>
      <c r="O3239" s="201">
        <v>0</v>
      </c>
      <c r="P3239" s="201"/>
      <c r="Q3239" s="205">
        <f t="shared" ref="Q3239:Q3270" si="215">F3239+H3239+K3239+N3239+P3239</f>
        <v>82.943688429242172</v>
      </c>
    </row>
    <row r="3240" spans="1:17" ht="30" x14ac:dyDescent="0.25">
      <c r="A3240" s="207" t="s">
        <v>4754</v>
      </c>
      <c r="B3240" s="196">
        <v>40305066</v>
      </c>
      <c r="C3240" s="197" t="s">
        <v>2620</v>
      </c>
      <c r="D3240" s="196" t="s">
        <v>3676</v>
      </c>
      <c r="E3240" s="198" t="s">
        <v>3713</v>
      </c>
      <c r="F3240" s="199">
        <f>VLOOKUP(D3240,'Parâmetro - Portes e Uco'!$A$13:$E$54,4,0)*E3240</f>
        <v>0.67140086867061821</v>
      </c>
      <c r="G3240" s="200"/>
      <c r="H3240" s="201"/>
      <c r="I3240" s="196"/>
      <c r="J3240" s="202">
        <v>0</v>
      </c>
      <c r="K3240" s="202"/>
      <c r="L3240" s="203">
        <v>2.33</v>
      </c>
      <c r="M3240" s="204">
        <v>84</v>
      </c>
      <c r="N3240" s="199">
        <f>(('Parâmetro - Portes e Uco'!$P$5*'TABELA HONORÁRIOS MÉDICOS2026'!M3240)/100)*'TABELA HONORÁRIOS MÉDICOS2026'!L3240</f>
        <v>35.524931328354207</v>
      </c>
      <c r="O3240" s="201">
        <v>0</v>
      </c>
      <c r="P3240" s="201"/>
      <c r="Q3240" s="205">
        <f t="shared" si="215"/>
        <v>36.196332197024823</v>
      </c>
    </row>
    <row r="3241" spans="1:17" ht="30" x14ac:dyDescent="0.25">
      <c r="A3241" s="207" t="s">
        <v>4754</v>
      </c>
      <c r="B3241" s="196">
        <v>40305074</v>
      </c>
      <c r="C3241" s="197" t="s">
        <v>2621</v>
      </c>
      <c r="D3241" s="196" t="s">
        <v>3676</v>
      </c>
      <c r="E3241" s="198" t="s">
        <v>3713</v>
      </c>
      <c r="F3241" s="199">
        <f>VLOOKUP(D3241,'Parâmetro - Portes e Uco'!$A$13:$E$54,4,0)*E3241</f>
        <v>0.67140086867061821</v>
      </c>
      <c r="G3241" s="200"/>
      <c r="H3241" s="201"/>
      <c r="I3241" s="196"/>
      <c r="J3241" s="202">
        <v>0</v>
      </c>
      <c r="K3241" s="202"/>
      <c r="L3241" s="203">
        <v>1.67</v>
      </c>
      <c r="M3241" s="204">
        <v>84</v>
      </c>
      <c r="N3241" s="199">
        <f>(('Parâmetro - Portes e Uco'!$P$5*'TABELA HONORÁRIOS MÉDICOS2026'!M3241)/100)*'TABELA HONORÁRIOS MÉDICOS2026'!L3241</f>
        <v>25.462075243927693</v>
      </c>
      <c r="O3241" s="201">
        <v>0</v>
      </c>
      <c r="P3241" s="201"/>
      <c r="Q3241" s="205">
        <f t="shared" si="215"/>
        <v>26.133476112598309</v>
      </c>
    </row>
    <row r="3242" spans="1:17" ht="30" x14ac:dyDescent="0.25">
      <c r="A3242" s="207" t="s">
        <v>4754</v>
      </c>
      <c r="B3242" s="196">
        <v>40305082</v>
      </c>
      <c r="C3242" s="197" t="s">
        <v>2622</v>
      </c>
      <c r="D3242" s="196" t="s">
        <v>3676</v>
      </c>
      <c r="E3242" s="198" t="s">
        <v>3713</v>
      </c>
      <c r="F3242" s="199">
        <f>VLOOKUP(D3242,'Parâmetro - Portes e Uco'!$A$13:$E$54,4,0)*E3242</f>
        <v>0.67140086867061821</v>
      </c>
      <c r="G3242" s="200"/>
      <c r="H3242" s="201"/>
      <c r="I3242" s="196"/>
      <c r="J3242" s="202">
        <v>0</v>
      </c>
      <c r="K3242" s="202"/>
      <c r="L3242" s="203">
        <v>1.67</v>
      </c>
      <c r="M3242" s="204">
        <v>84</v>
      </c>
      <c r="N3242" s="199">
        <f>(('Parâmetro - Portes e Uco'!$P$5*'TABELA HONORÁRIOS MÉDICOS2026'!M3242)/100)*'TABELA HONORÁRIOS MÉDICOS2026'!L3242</f>
        <v>25.462075243927693</v>
      </c>
      <c r="O3242" s="201">
        <v>0</v>
      </c>
      <c r="P3242" s="201"/>
      <c r="Q3242" s="205">
        <f t="shared" si="215"/>
        <v>26.133476112598309</v>
      </c>
    </row>
    <row r="3243" spans="1:17" ht="30" x14ac:dyDescent="0.25">
      <c r="A3243" s="207" t="s">
        <v>4754</v>
      </c>
      <c r="B3243" s="196">
        <v>40305090</v>
      </c>
      <c r="C3243" s="197" t="s">
        <v>2624</v>
      </c>
      <c r="D3243" s="196" t="s">
        <v>3676</v>
      </c>
      <c r="E3243" s="198" t="s">
        <v>3709</v>
      </c>
      <c r="F3243" s="199">
        <f>VLOOKUP(D3243,'Parâmetro - Portes e Uco'!$A$13:$E$54,4,0)*E3243</f>
        <v>1.6785021716765458</v>
      </c>
      <c r="G3243" s="200"/>
      <c r="H3243" s="201"/>
      <c r="I3243" s="196"/>
      <c r="J3243" s="202">
        <v>0</v>
      </c>
      <c r="K3243" s="202"/>
      <c r="L3243" s="203">
        <v>10.99</v>
      </c>
      <c r="M3243" s="204">
        <v>84</v>
      </c>
      <c r="N3243" s="199">
        <f>(('Parâmetro - Portes e Uco'!$P$5*'TABELA HONORÁRIOS MÉDICOS2026'!M3243)/100)*'TABELA HONORÁRIOS MÉDICOS2026'!L3243</f>
        <v>167.56180055734453</v>
      </c>
      <c r="O3243" s="201">
        <v>0</v>
      </c>
      <c r="P3243" s="201"/>
      <c r="Q3243" s="205">
        <f t="shared" si="215"/>
        <v>169.24030272902107</v>
      </c>
    </row>
    <row r="3244" spans="1:17" ht="45" x14ac:dyDescent="0.25">
      <c r="A3244" s="207" t="s">
        <v>4754</v>
      </c>
      <c r="B3244" s="196">
        <v>40305112</v>
      </c>
      <c r="C3244" s="197" t="s">
        <v>2626</v>
      </c>
      <c r="D3244" s="196" t="s">
        <v>3676</v>
      </c>
      <c r="E3244" s="198" t="s">
        <v>3713</v>
      </c>
      <c r="F3244" s="199">
        <f>VLOOKUP(D3244,'Parâmetro - Portes e Uco'!$A$13:$E$54,4,0)*E3244</f>
        <v>0.67140086867061821</v>
      </c>
      <c r="G3244" s="200"/>
      <c r="H3244" s="201"/>
      <c r="I3244" s="196"/>
      <c r="J3244" s="202">
        <v>0</v>
      </c>
      <c r="K3244" s="202"/>
      <c r="L3244" s="203">
        <v>2.33</v>
      </c>
      <c r="M3244" s="204">
        <v>84</v>
      </c>
      <c r="N3244" s="199">
        <f>(('Parâmetro - Portes e Uco'!$P$5*'TABELA HONORÁRIOS MÉDICOS2026'!M3244)/100)*'TABELA HONORÁRIOS MÉDICOS2026'!L3244</f>
        <v>35.524931328354207</v>
      </c>
      <c r="O3244" s="201">
        <v>0</v>
      </c>
      <c r="P3244" s="201"/>
      <c r="Q3244" s="205">
        <f t="shared" si="215"/>
        <v>36.196332197024823</v>
      </c>
    </row>
    <row r="3245" spans="1:17" ht="30" x14ac:dyDescent="0.25">
      <c r="A3245" s="207" t="s">
        <v>4754</v>
      </c>
      <c r="B3245" s="196">
        <v>40305120</v>
      </c>
      <c r="C3245" s="197" t="s">
        <v>2627</v>
      </c>
      <c r="D3245" s="196" t="s">
        <v>3676</v>
      </c>
      <c r="E3245" s="198" t="s">
        <v>3713</v>
      </c>
      <c r="F3245" s="199">
        <f>VLOOKUP(D3245,'Parâmetro - Portes e Uco'!$A$13:$E$54,4,0)*E3245</f>
        <v>0.67140086867061821</v>
      </c>
      <c r="G3245" s="200"/>
      <c r="H3245" s="201"/>
      <c r="I3245" s="196"/>
      <c r="J3245" s="202">
        <v>0</v>
      </c>
      <c r="K3245" s="202"/>
      <c r="L3245" s="203">
        <v>2.33</v>
      </c>
      <c r="M3245" s="204">
        <v>84</v>
      </c>
      <c r="N3245" s="199">
        <f>(('Parâmetro - Portes e Uco'!$P$5*'TABELA HONORÁRIOS MÉDICOS2026'!M3245)/100)*'TABELA HONORÁRIOS MÉDICOS2026'!L3245</f>
        <v>35.524931328354207</v>
      </c>
      <c r="O3245" s="201">
        <v>0</v>
      </c>
      <c r="P3245" s="201"/>
      <c r="Q3245" s="205">
        <f t="shared" si="215"/>
        <v>36.196332197024823</v>
      </c>
    </row>
    <row r="3246" spans="1:17" x14ac:dyDescent="0.25">
      <c r="A3246" s="207" t="s">
        <v>4754</v>
      </c>
      <c r="B3246" s="196">
        <v>40305163</v>
      </c>
      <c r="C3246" s="197" t="s">
        <v>2632</v>
      </c>
      <c r="D3246" s="196" t="s">
        <v>3676</v>
      </c>
      <c r="E3246" s="198" t="s">
        <v>3709</v>
      </c>
      <c r="F3246" s="199">
        <f>VLOOKUP(D3246,'Parâmetro - Portes e Uco'!$A$13:$E$54,4,0)*E3246</f>
        <v>1.6785021716765458</v>
      </c>
      <c r="G3246" s="200"/>
      <c r="H3246" s="201"/>
      <c r="I3246" s="196"/>
      <c r="J3246" s="202">
        <v>0</v>
      </c>
      <c r="K3246" s="202"/>
      <c r="L3246" s="203">
        <v>2.33</v>
      </c>
      <c r="M3246" s="204">
        <v>84</v>
      </c>
      <c r="N3246" s="199">
        <f>(('Parâmetro - Portes e Uco'!$P$5*'TABELA HONORÁRIOS MÉDICOS2026'!M3246)/100)*'TABELA HONORÁRIOS MÉDICOS2026'!L3246</f>
        <v>35.524931328354207</v>
      </c>
      <c r="O3246" s="201">
        <v>0</v>
      </c>
      <c r="P3246" s="201"/>
      <c r="Q3246" s="205">
        <f t="shared" si="215"/>
        <v>37.203433500030755</v>
      </c>
    </row>
    <row r="3247" spans="1:17" x14ac:dyDescent="0.25">
      <c r="A3247" s="207" t="s">
        <v>4754</v>
      </c>
      <c r="B3247" s="196">
        <v>40305210</v>
      </c>
      <c r="C3247" s="197" t="s">
        <v>2645</v>
      </c>
      <c r="D3247" s="196" t="s">
        <v>3676</v>
      </c>
      <c r="E3247" s="198" t="s">
        <v>3710</v>
      </c>
      <c r="F3247" s="199">
        <f>VLOOKUP(D3247,'Parâmetro - Portes e Uco'!$A$13:$E$54,4,0)*E3247</f>
        <v>0.16785021716765455</v>
      </c>
      <c r="G3247" s="200"/>
      <c r="H3247" s="201"/>
      <c r="I3247" s="196"/>
      <c r="J3247" s="202">
        <v>0</v>
      </c>
      <c r="K3247" s="202"/>
      <c r="L3247" s="203">
        <v>2.33</v>
      </c>
      <c r="M3247" s="204">
        <v>84</v>
      </c>
      <c r="N3247" s="199">
        <f>(('Parâmetro - Portes e Uco'!$P$5*'TABELA HONORÁRIOS MÉDICOS2026'!M3247)/100)*'TABELA HONORÁRIOS MÉDICOS2026'!L3247</f>
        <v>35.524931328354207</v>
      </c>
      <c r="O3247" s="201">
        <v>0</v>
      </c>
      <c r="P3247" s="201"/>
      <c r="Q3247" s="205">
        <f t="shared" si="215"/>
        <v>35.692781545521861</v>
      </c>
    </row>
    <row r="3248" spans="1:17" ht="30" x14ac:dyDescent="0.25">
      <c r="A3248" s="207" t="s">
        <v>4754</v>
      </c>
      <c r="B3248" s="196">
        <v>40305228</v>
      </c>
      <c r="C3248" s="197" t="s">
        <v>2648</v>
      </c>
      <c r="D3248" s="196" t="s">
        <v>3676</v>
      </c>
      <c r="E3248" s="198">
        <v>1</v>
      </c>
      <c r="F3248" s="199">
        <f>VLOOKUP(D3248,'Parâmetro - Portes e Uco'!$A$13:$E$54,4,0)*E3248</f>
        <v>16.785021716765456</v>
      </c>
      <c r="G3248" s="200"/>
      <c r="H3248" s="201"/>
      <c r="I3248" s="196"/>
      <c r="J3248" s="202">
        <v>0</v>
      </c>
      <c r="K3248" s="202"/>
      <c r="L3248" s="203">
        <v>2.33</v>
      </c>
      <c r="M3248" s="204">
        <v>84</v>
      </c>
      <c r="N3248" s="199">
        <f>(('Parâmetro - Portes e Uco'!$P$5*'TABELA HONORÁRIOS MÉDICOS2026'!M3248)/100)*'TABELA HONORÁRIOS MÉDICOS2026'!L3248</f>
        <v>35.524931328354207</v>
      </c>
      <c r="O3248" s="201">
        <v>0</v>
      </c>
      <c r="P3248" s="201"/>
      <c r="Q3248" s="205">
        <f t="shared" si="215"/>
        <v>52.309953045119663</v>
      </c>
    </row>
    <row r="3249" spans="1:17" ht="30" x14ac:dyDescent="0.25">
      <c r="A3249" s="207" t="s">
        <v>4754</v>
      </c>
      <c r="B3249" s="196">
        <v>40305236</v>
      </c>
      <c r="C3249" s="197" t="s">
        <v>2649</v>
      </c>
      <c r="D3249" s="196" t="s">
        <v>3676</v>
      </c>
      <c r="E3249" s="198">
        <v>1</v>
      </c>
      <c r="F3249" s="199">
        <f>VLOOKUP(D3249,'Parâmetro - Portes e Uco'!$A$13:$E$54,4,0)*E3249</f>
        <v>16.785021716765456</v>
      </c>
      <c r="G3249" s="200"/>
      <c r="H3249" s="201"/>
      <c r="I3249" s="196"/>
      <c r="J3249" s="202">
        <v>0</v>
      </c>
      <c r="K3249" s="202"/>
      <c r="L3249" s="203">
        <v>10.99</v>
      </c>
      <c r="M3249" s="204">
        <v>84</v>
      </c>
      <c r="N3249" s="199">
        <f>(('Parâmetro - Portes e Uco'!$P$5*'TABELA HONORÁRIOS MÉDICOS2026'!M3249)/100)*'TABELA HONORÁRIOS MÉDICOS2026'!L3249</f>
        <v>167.56180055734453</v>
      </c>
      <c r="O3249" s="201">
        <v>0</v>
      </c>
      <c r="P3249" s="201"/>
      <c r="Q3249" s="205">
        <f t="shared" si="215"/>
        <v>184.34682227410997</v>
      </c>
    </row>
    <row r="3250" spans="1:17" ht="45" x14ac:dyDescent="0.25">
      <c r="A3250" s="207" t="s">
        <v>4754</v>
      </c>
      <c r="B3250" s="196">
        <v>40305279</v>
      </c>
      <c r="C3250" s="197" t="s">
        <v>2652</v>
      </c>
      <c r="D3250" s="196" t="s">
        <v>3676</v>
      </c>
      <c r="E3250" s="198" t="s">
        <v>3714</v>
      </c>
      <c r="F3250" s="199">
        <f>VLOOKUP(D3250,'Parâmetro - Portes e Uco'!$A$13:$E$54,4,0)*E3250</f>
        <v>8.3925108583827281</v>
      </c>
      <c r="G3250" s="200"/>
      <c r="H3250" s="201"/>
      <c r="I3250" s="196"/>
      <c r="J3250" s="202">
        <v>0</v>
      </c>
      <c r="K3250" s="202"/>
      <c r="L3250" s="203">
        <v>18.71</v>
      </c>
      <c r="M3250" s="204">
        <v>84</v>
      </c>
      <c r="N3250" s="199">
        <f>(('Parâmetro - Portes e Uco'!$P$5*'TABELA HONORÁRIOS MÉDICOS2026'!M3250)/100)*'TABELA HONORÁRIOS MÉDICOS2026'!L3250</f>
        <v>285.26672324184858</v>
      </c>
      <c r="O3250" s="201">
        <v>0</v>
      </c>
      <c r="P3250" s="201"/>
      <c r="Q3250" s="205">
        <f t="shared" si="215"/>
        <v>293.65923410023129</v>
      </c>
    </row>
    <row r="3251" spans="1:17" ht="45" x14ac:dyDescent="0.25">
      <c r="A3251" s="207" t="s">
        <v>4754</v>
      </c>
      <c r="B3251" s="196">
        <v>40305287</v>
      </c>
      <c r="C3251" s="197" t="s">
        <v>2654</v>
      </c>
      <c r="D3251" s="196" t="s">
        <v>3676</v>
      </c>
      <c r="E3251" s="198" t="s">
        <v>3709</v>
      </c>
      <c r="F3251" s="199">
        <f>VLOOKUP(D3251,'Parâmetro - Portes e Uco'!$A$13:$E$54,4,0)*E3251</f>
        <v>1.6785021716765458</v>
      </c>
      <c r="G3251" s="200"/>
      <c r="H3251" s="201"/>
      <c r="I3251" s="196"/>
      <c r="J3251" s="202">
        <v>0</v>
      </c>
      <c r="K3251" s="202"/>
      <c r="L3251" s="203">
        <v>5.33</v>
      </c>
      <c r="M3251" s="204">
        <v>84</v>
      </c>
      <c r="N3251" s="199">
        <f>(('Parâmetro - Portes e Uco'!$P$5*'TABELA HONORÁRIOS MÉDICOS2026'!M3251)/100)*'TABELA HONORÁRIOS MÉDICOS2026'!L3251</f>
        <v>81.265186257565631</v>
      </c>
      <c r="O3251" s="201">
        <v>0</v>
      </c>
      <c r="P3251" s="201"/>
      <c r="Q3251" s="205">
        <f t="shared" si="215"/>
        <v>82.943688429242172</v>
      </c>
    </row>
    <row r="3252" spans="1:17" x14ac:dyDescent="0.25">
      <c r="A3252" s="207" t="s">
        <v>4754</v>
      </c>
      <c r="B3252" s="196">
        <v>40305295</v>
      </c>
      <c r="C3252" s="197" t="s">
        <v>2655</v>
      </c>
      <c r="D3252" s="196" t="s">
        <v>3676</v>
      </c>
      <c r="E3252" s="198" t="s">
        <v>3709</v>
      </c>
      <c r="F3252" s="199">
        <f>VLOOKUP(D3252,'Parâmetro - Portes e Uco'!$A$13:$E$54,4,0)*E3252</f>
        <v>1.6785021716765458</v>
      </c>
      <c r="G3252" s="200"/>
      <c r="H3252" s="201"/>
      <c r="I3252" s="196"/>
      <c r="J3252" s="202">
        <v>0</v>
      </c>
      <c r="K3252" s="202"/>
      <c r="L3252" s="203">
        <v>5.33</v>
      </c>
      <c r="M3252" s="204">
        <v>84</v>
      </c>
      <c r="N3252" s="199">
        <f>(('Parâmetro - Portes e Uco'!$P$5*'TABELA HONORÁRIOS MÉDICOS2026'!M3252)/100)*'TABELA HONORÁRIOS MÉDICOS2026'!L3252</f>
        <v>81.265186257565631</v>
      </c>
      <c r="O3252" s="201">
        <v>0</v>
      </c>
      <c r="P3252" s="201"/>
      <c r="Q3252" s="205">
        <f t="shared" si="215"/>
        <v>82.943688429242172</v>
      </c>
    </row>
    <row r="3253" spans="1:17" ht="45" x14ac:dyDescent="0.25">
      <c r="A3253" s="207" t="s">
        <v>4754</v>
      </c>
      <c r="B3253" s="196">
        <v>40305341</v>
      </c>
      <c r="C3253" s="197" t="s">
        <v>2662</v>
      </c>
      <c r="D3253" s="196" t="s">
        <v>3676</v>
      </c>
      <c r="E3253" s="198" t="s">
        <v>3712</v>
      </c>
      <c r="F3253" s="199">
        <f>VLOOKUP(D3253,'Parâmetro - Portes e Uco'!$A$13:$E$54,4,0)*E3253</f>
        <v>4.1962554291913641</v>
      </c>
      <c r="G3253" s="200"/>
      <c r="H3253" s="201"/>
      <c r="I3253" s="196"/>
      <c r="J3253" s="202">
        <v>0</v>
      </c>
      <c r="K3253" s="202"/>
      <c r="L3253" s="203">
        <v>6.66</v>
      </c>
      <c r="M3253" s="204">
        <v>84</v>
      </c>
      <c r="N3253" s="199">
        <f>(('Parâmetro - Portes e Uco'!$P$5*'TABELA HONORÁRIOS MÉDICOS2026'!M3253)/100)*'TABELA HONORÁRIOS MÉDICOS2026'!L3253</f>
        <v>101.54336594284936</v>
      </c>
      <c r="O3253" s="201">
        <v>0</v>
      </c>
      <c r="P3253" s="201"/>
      <c r="Q3253" s="205">
        <f t="shared" si="215"/>
        <v>105.73962137204073</v>
      </c>
    </row>
    <row r="3254" spans="1:17" x14ac:dyDescent="0.25">
      <c r="A3254" s="207" t="s">
        <v>4754</v>
      </c>
      <c r="B3254" s="196">
        <v>40305368</v>
      </c>
      <c r="C3254" s="197" t="s">
        <v>2666</v>
      </c>
      <c r="D3254" s="196" t="s">
        <v>3676</v>
      </c>
      <c r="E3254" s="198" t="s">
        <v>3709</v>
      </c>
      <c r="F3254" s="199">
        <f>VLOOKUP(D3254,'Parâmetro - Portes e Uco'!$A$13:$E$54,4,0)*E3254</f>
        <v>1.6785021716765458</v>
      </c>
      <c r="G3254" s="200"/>
      <c r="H3254" s="201"/>
      <c r="I3254" s="196"/>
      <c r="J3254" s="202">
        <v>0</v>
      </c>
      <c r="K3254" s="202"/>
      <c r="L3254" s="203">
        <v>4</v>
      </c>
      <c r="M3254" s="204">
        <v>84</v>
      </c>
      <c r="N3254" s="199">
        <f>(('Parâmetro - Portes e Uco'!$P$5*'TABELA HONORÁRIOS MÉDICOS2026'!M3254)/100)*'TABELA HONORÁRIOS MÉDICOS2026'!L3254</f>
        <v>60.987006572281899</v>
      </c>
      <c r="O3254" s="201">
        <v>0</v>
      </c>
      <c r="P3254" s="201"/>
      <c r="Q3254" s="205">
        <f t="shared" si="215"/>
        <v>62.665508743958448</v>
      </c>
    </row>
    <row r="3255" spans="1:17" ht="30" x14ac:dyDescent="0.25">
      <c r="A3255" s="207" t="s">
        <v>4754</v>
      </c>
      <c r="B3255" s="196">
        <v>40305384</v>
      </c>
      <c r="C3255" s="197" t="s">
        <v>2668</v>
      </c>
      <c r="D3255" s="196" t="s">
        <v>3676</v>
      </c>
      <c r="E3255" s="198" t="s">
        <v>3709</v>
      </c>
      <c r="F3255" s="199">
        <f>VLOOKUP(D3255,'Parâmetro - Portes e Uco'!$A$13:$E$54,4,0)*E3255</f>
        <v>1.6785021716765458</v>
      </c>
      <c r="G3255" s="200"/>
      <c r="H3255" s="201"/>
      <c r="I3255" s="196"/>
      <c r="J3255" s="202">
        <v>0</v>
      </c>
      <c r="K3255" s="202"/>
      <c r="L3255" s="203">
        <v>4</v>
      </c>
      <c r="M3255" s="204">
        <v>84</v>
      </c>
      <c r="N3255" s="199">
        <f>(('Parâmetro - Portes e Uco'!$P$5*'TABELA HONORÁRIOS MÉDICOS2026'!M3255)/100)*'TABELA HONORÁRIOS MÉDICOS2026'!L3255</f>
        <v>60.987006572281899</v>
      </c>
      <c r="O3255" s="201">
        <v>0</v>
      </c>
      <c r="P3255" s="201"/>
      <c r="Q3255" s="205">
        <f t="shared" si="215"/>
        <v>62.665508743958448</v>
      </c>
    </row>
    <row r="3256" spans="1:17" ht="60" x14ac:dyDescent="0.25">
      <c r="A3256" s="207" t="s">
        <v>4754</v>
      </c>
      <c r="B3256" s="196">
        <v>40305406</v>
      </c>
      <c r="C3256" s="197" t="s">
        <v>2671</v>
      </c>
      <c r="D3256" s="196" t="s">
        <v>3676</v>
      </c>
      <c r="E3256" s="198" t="s">
        <v>3709</v>
      </c>
      <c r="F3256" s="199">
        <f>VLOOKUP(D3256,'Parâmetro - Portes e Uco'!$A$13:$E$54,4,0)*E3256</f>
        <v>1.6785021716765458</v>
      </c>
      <c r="G3256" s="200"/>
      <c r="H3256" s="201"/>
      <c r="I3256" s="196"/>
      <c r="J3256" s="202">
        <v>0</v>
      </c>
      <c r="K3256" s="202"/>
      <c r="L3256" s="203">
        <v>5.33</v>
      </c>
      <c r="M3256" s="204">
        <v>84</v>
      </c>
      <c r="N3256" s="199">
        <f>(('Parâmetro - Portes e Uco'!$P$5*'TABELA HONORÁRIOS MÉDICOS2026'!M3256)/100)*'TABELA HONORÁRIOS MÉDICOS2026'!L3256</f>
        <v>81.265186257565631</v>
      </c>
      <c r="O3256" s="201">
        <v>0</v>
      </c>
      <c r="P3256" s="201"/>
      <c r="Q3256" s="205">
        <f t="shared" si="215"/>
        <v>82.943688429242172</v>
      </c>
    </row>
    <row r="3257" spans="1:17" ht="30" x14ac:dyDescent="0.25">
      <c r="A3257" s="207" t="s">
        <v>4754</v>
      </c>
      <c r="B3257" s="196">
        <v>40305449</v>
      </c>
      <c r="C3257" s="197" t="s">
        <v>2677</v>
      </c>
      <c r="D3257" s="196" t="s">
        <v>3676</v>
      </c>
      <c r="E3257" s="198" t="s">
        <v>3712</v>
      </c>
      <c r="F3257" s="199">
        <f>VLOOKUP(D3257,'Parâmetro - Portes e Uco'!$A$13:$E$54,4,0)*E3257</f>
        <v>4.1962554291913641</v>
      </c>
      <c r="G3257" s="200"/>
      <c r="H3257" s="201"/>
      <c r="I3257" s="196"/>
      <c r="J3257" s="202">
        <v>0</v>
      </c>
      <c r="K3257" s="202"/>
      <c r="L3257" s="203">
        <v>6.66</v>
      </c>
      <c r="M3257" s="204">
        <v>84</v>
      </c>
      <c r="N3257" s="199">
        <f>(('Parâmetro - Portes e Uco'!$P$5*'TABELA HONORÁRIOS MÉDICOS2026'!M3257)/100)*'TABELA HONORÁRIOS MÉDICOS2026'!L3257</f>
        <v>101.54336594284936</v>
      </c>
      <c r="O3257" s="201">
        <v>0</v>
      </c>
      <c r="P3257" s="201"/>
      <c r="Q3257" s="205">
        <f t="shared" si="215"/>
        <v>105.73962137204073</v>
      </c>
    </row>
    <row r="3258" spans="1:17" ht="30" x14ac:dyDescent="0.25">
      <c r="A3258" s="207" t="s">
        <v>4754</v>
      </c>
      <c r="B3258" s="196">
        <v>40305465</v>
      </c>
      <c r="C3258" s="197" t="s">
        <v>2679</v>
      </c>
      <c r="D3258" s="196" t="s">
        <v>3676</v>
      </c>
      <c r="E3258" s="198" t="s">
        <v>3712</v>
      </c>
      <c r="F3258" s="199">
        <f>VLOOKUP(D3258,'Parâmetro - Portes e Uco'!$A$13:$E$54,4,0)*E3258</f>
        <v>4.1962554291913641</v>
      </c>
      <c r="G3258" s="200"/>
      <c r="H3258" s="201"/>
      <c r="I3258" s="196"/>
      <c r="J3258" s="202">
        <v>0</v>
      </c>
      <c r="K3258" s="202"/>
      <c r="L3258" s="203">
        <v>6.66</v>
      </c>
      <c r="M3258" s="204">
        <v>84</v>
      </c>
      <c r="N3258" s="199">
        <f>(('Parâmetro - Portes e Uco'!$P$5*'TABELA HONORÁRIOS MÉDICOS2026'!M3258)/100)*'TABELA HONORÁRIOS MÉDICOS2026'!L3258</f>
        <v>101.54336594284936</v>
      </c>
      <c r="O3258" s="201">
        <v>0</v>
      </c>
      <c r="P3258" s="201"/>
      <c r="Q3258" s="205">
        <f t="shared" si="215"/>
        <v>105.73962137204073</v>
      </c>
    </row>
    <row r="3259" spans="1:17" x14ac:dyDescent="0.25">
      <c r="A3259" s="207" t="s">
        <v>4754</v>
      </c>
      <c r="B3259" s="196">
        <v>40305503</v>
      </c>
      <c r="C3259" s="197" t="s">
        <v>2681</v>
      </c>
      <c r="D3259" s="196" t="s">
        <v>3676</v>
      </c>
      <c r="E3259" s="198" t="s">
        <v>3713</v>
      </c>
      <c r="F3259" s="199">
        <f>VLOOKUP(D3259,'Parâmetro - Portes e Uco'!$A$13:$E$54,4,0)*E3259</f>
        <v>0.67140086867061821</v>
      </c>
      <c r="G3259" s="200"/>
      <c r="H3259" s="201"/>
      <c r="I3259" s="196"/>
      <c r="J3259" s="202">
        <v>0</v>
      </c>
      <c r="K3259" s="202"/>
      <c r="L3259" s="203">
        <v>1.67</v>
      </c>
      <c r="M3259" s="204">
        <v>84</v>
      </c>
      <c r="N3259" s="199">
        <f>(('Parâmetro - Portes e Uco'!$P$5*'TABELA HONORÁRIOS MÉDICOS2026'!M3259)/100)*'TABELA HONORÁRIOS MÉDICOS2026'!L3259</f>
        <v>25.462075243927693</v>
      </c>
      <c r="O3259" s="201">
        <v>0</v>
      </c>
      <c r="P3259" s="201"/>
      <c r="Q3259" s="205">
        <f t="shared" si="215"/>
        <v>26.133476112598309</v>
      </c>
    </row>
    <row r="3260" spans="1:17" ht="60" x14ac:dyDescent="0.25">
      <c r="A3260" s="207" t="s">
        <v>4754</v>
      </c>
      <c r="B3260" s="196">
        <v>40305546</v>
      </c>
      <c r="C3260" s="197" t="s">
        <v>2684</v>
      </c>
      <c r="D3260" s="196" t="s">
        <v>3667</v>
      </c>
      <c r="E3260" s="198"/>
      <c r="F3260" s="199">
        <f>VLOOKUP(D3260,'Parâmetro - Portes e Uco'!$A$13:$E$54,4,0)</f>
        <v>88.500735621868941</v>
      </c>
      <c r="G3260" s="200"/>
      <c r="H3260" s="201"/>
      <c r="I3260" s="196"/>
      <c r="J3260" s="202">
        <v>0</v>
      </c>
      <c r="K3260" s="202"/>
      <c r="L3260" s="203">
        <v>1.67</v>
      </c>
      <c r="M3260" s="204">
        <v>84</v>
      </c>
      <c r="N3260" s="199">
        <f>(('Parâmetro - Portes e Uco'!$P$5*'TABELA HONORÁRIOS MÉDICOS2026'!M3260)/100)*'TABELA HONORÁRIOS MÉDICOS2026'!L3260</f>
        <v>25.462075243927693</v>
      </c>
      <c r="O3260" s="201">
        <v>0</v>
      </c>
      <c r="P3260" s="201"/>
      <c r="Q3260" s="205">
        <f t="shared" si="215"/>
        <v>113.96281086579663</v>
      </c>
    </row>
    <row r="3261" spans="1:17" ht="60" x14ac:dyDescent="0.25">
      <c r="A3261" s="207" t="s">
        <v>4754</v>
      </c>
      <c r="B3261" s="196">
        <v>40305554</v>
      </c>
      <c r="C3261" s="197" t="s">
        <v>2685</v>
      </c>
      <c r="D3261" s="196" t="s">
        <v>3667</v>
      </c>
      <c r="E3261" s="198"/>
      <c r="F3261" s="199">
        <f>VLOOKUP(D3261,'Parâmetro - Portes e Uco'!$A$13:$E$54,4,0)</f>
        <v>88.500735621868941</v>
      </c>
      <c r="G3261" s="200"/>
      <c r="H3261" s="201"/>
      <c r="I3261" s="196"/>
      <c r="J3261" s="202">
        <v>0</v>
      </c>
      <c r="K3261" s="202"/>
      <c r="L3261" s="203">
        <v>1.67</v>
      </c>
      <c r="M3261" s="204">
        <v>84</v>
      </c>
      <c r="N3261" s="199">
        <f>(('Parâmetro - Portes e Uco'!$P$5*'TABELA HONORÁRIOS MÉDICOS2026'!M3261)/100)*'TABELA HONORÁRIOS MÉDICOS2026'!L3261</f>
        <v>25.462075243927693</v>
      </c>
      <c r="O3261" s="201">
        <v>0</v>
      </c>
      <c r="P3261" s="201"/>
      <c r="Q3261" s="205">
        <f t="shared" si="215"/>
        <v>113.96281086579663</v>
      </c>
    </row>
    <row r="3262" spans="1:17" ht="60" x14ac:dyDescent="0.25">
      <c r="A3262" s="207" t="s">
        <v>4754</v>
      </c>
      <c r="B3262" s="196">
        <v>40305562</v>
      </c>
      <c r="C3262" s="197" t="s">
        <v>2686</v>
      </c>
      <c r="D3262" s="196" t="s">
        <v>3667</v>
      </c>
      <c r="E3262" s="198"/>
      <c r="F3262" s="199">
        <f>VLOOKUP(D3262,'Parâmetro - Portes e Uco'!$A$13:$E$54,4,0)</f>
        <v>88.500735621868941</v>
      </c>
      <c r="G3262" s="200"/>
      <c r="H3262" s="201"/>
      <c r="I3262" s="196"/>
      <c r="J3262" s="202">
        <v>0</v>
      </c>
      <c r="K3262" s="202"/>
      <c r="L3262" s="203">
        <v>1.67</v>
      </c>
      <c r="M3262" s="204">
        <v>84</v>
      </c>
      <c r="N3262" s="199">
        <f>(('Parâmetro - Portes e Uco'!$P$5*'TABELA HONORÁRIOS MÉDICOS2026'!M3262)/100)*'TABELA HONORÁRIOS MÉDICOS2026'!L3262</f>
        <v>25.462075243927693</v>
      </c>
      <c r="O3262" s="201">
        <v>0</v>
      </c>
      <c r="P3262" s="201"/>
      <c r="Q3262" s="205">
        <f t="shared" si="215"/>
        <v>113.96281086579663</v>
      </c>
    </row>
    <row r="3263" spans="1:17" ht="60" x14ac:dyDescent="0.25">
      <c r="A3263" s="207" t="s">
        <v>4754</v>
      </c>
      <c r="B3263" s="196">
        <v>40305570</v>
      </c>
      <c r="C3263" s="197" t="s">
        <v>2687</v>
      </c>
      <c r="D3263" s="196" t="s">
        <v>3667</v>
      </c>
      <c r="E3263" s="198"/>
      <c r="F3263" s="199">
        <f>VLOOKUP(D3263,'Parâmetro - Portes e Uco'!$A$13:$E$54,4,0)</f>
        <v>88.500735621868941</v>
      </c>
      <c r="G3263" s="200"/>
      <c r="H3263" s="201"/>
      <c r="I3263" s="196"/>
      <c r="J3263" s="202">
        <v>0</v>
      </c>
      <c r="K3263" s="202"/>
      <c r="L3263" s="203">
        <v>1.57</v>
      </c>
      <c r="M3263" s="204">
        <v>84</v>
      </c>
      <c r="N3263" s="199">
        <f>(('Parâmetro - Portes e Uco'!$P$5*'TABELA HONORÁRIOS MÉDICOS2026'!M3263)/100)*'TABELA HONORÁRIOS MÉDICOS2026'!L3263</f>
        <v>23.937400079620648</v>
      </c>
      <c r="O3263" s="201">
        <v>0</v>
      </c>
      <c r="P3263" s="201"/>
      <c r="Q3263" s="205">
        <f t="shared" si="215"/>
        <v>112.43813570148959</v>
      </c>
    </row>
    <row r="3264" spans="1:17" ht="45" x14ac:dyDescent="0.25">
      <c r="A3264" s="207" t="s">
        <v>4754</v>
      </c>
      <c r="B3264" s="196">
        <v>40305589</v>
      </c>
      <c r="C3264" s="197" t="s">
        <v>2688</v>
      </c>
      <c r="D3264" s="196" t="s">
        <v>3676</v>
      </c>
      <c r="E3264" s="198" t="s">
        <v>3712</v>
      </c>
      <c r="F3264" s="199">
        <f>VLOOKUP(D3264,'Parâmetro - Portes e Uco'!$A$13:$E$54,4,0)*E3264</f>
        <v>4.1962554291913641</v>
      </c>
      <c r="G3264" s="200"/>
      <c r="H3264" s="201"/>
      <c r="I3264" s="196"/>
      <c r="J3264" s="202">
        <v>0</v>
      </c>
      <c r="K3264" s="202"/>
      <c r="L3264" s="203">
        <v>6.66</v>
      </c>
      <c r="M3264" s="204">
        <v>84</v>
      </c>
      <c r="N3264" s="199">
        <f>(('Parâmetro - Portes e Uco'!$P$5*'TABELA HONORÁRIOS MÉDICOS2026'!M3264)/100)*'TABELA HONORÁRIOS MÉDICOS2026'!L3264</f>
        <v>101.54336594284936</v>
      </c>
      <c r="O3264" s="201">
        <v>0</v>
      </c>
      <c r="P3264" s="201"/>
      <c r="Q3264" s="205">
        <f t="shared" si="215"/>
        <v>105.73962137204073</v>
      </c>
    </row>
    <row r="3265" spans="1:17" ht="45" x14ac:dyDescent="0.25">
      <c r="A3265" s="207" t="s">
        <v>4754</v>
      </c>
      <c r="B3265" s="196">
        <v>40305597</v>
      </c>
      <c r="C3265" s="197" t="s">
        <v>2658</v>
      </c>
      <c r="D3265" s="196" t="s">
        <v>3676</v>
      </c>
      <c r="E3265" s="198" t="s">
        <v>3713</v>
      </c>
      <c r="F3265" s="199">
        <f>VLOOKUP(D3265,'Parâmetro - Portes e Uco'!$A$13:$E$54,4,0)*E3265</f>
        <v>0.67140086867061821</v>
      </c>
      <c r="G3265" s="200"/>
      <c r="H3265" s="201"/>
      <c r="I3265" s="196"/>
      <c r="J3265" s="202">
        <v>0</v>
      </c>
      <c r="K3265" s="202"/>
      <c r="L3265" s="203">
        <v>1.8</v>
      </c>
      <c r="M3265" s="204">
        <v>84</v>
      </c>
      <c r="N3265" s="199">
        <f>(('Parâmetro - Portes e Uco'!$P$5*'TABELA HONORÁRIOS MÉDICOS2026'!M3265)/100)*'TABELA HONORÁRIOS MÉDICOS2026'!L3265</f>
        <v>27.444152957526857</v>
      </c>
      <c r="O3265" s="201">
        <v>0</v>
      </c>
      <c r="P3265" s="201"/>
      <c r="Q3265" s="205">
        <f t="shared" si="215"/>
        <v>28.115553826197473</v>
      </c>
    </row>
    <row r="3266" spans="1:17" ht="45" x14ac:dyDescent="0.25">
      <c r="A3266" s="207" t="s">
        <v>4754</v>
      </c>
      <c r="B3266" s="196">
        <v>40305627</v>
      </c>
      <c r="C3266" s="197" t="s">
        <v>2689</v>
      </c>
      <c r="D3266" s="196" t="s">
        <v>3676</v>
      </c>
      <c r="E3266" s="198" t="s">
        <v>3710</v>
      </c>
      <c r="F3266" s="199">
        <f>VLOOKUP(D3266,'Parâmetro - Portes e Uco'!$A$13:$E$54,4,0)*E3266</f>
        <v>0.16785021716765455</v>
      </c>
      <c r="G3266" s="200"/>
      <c r="H3266" s="201"/>
      <c r="I3266" s="196"/>
      <c r="J3266" s="202">
        <v>0</v>
      </c>
      <c r="K3266" s="202"/>
      <c r="L3266" s="203">
        <v>6.1230000000000002</v>
      </c>
      <c r="M3266" s="204">
        <v>84</v>
      </c>
      <c r="N3266" s="199">
        <f>(('Parâmetro - Portes e Uco'!$P$5*'TABELA HONORÁRIOS MÉDICOS2026'!M3266)/100)*'TABELA HONORÁRIOS MÉDICOS2026'!L3266</f>
        <v>93.355860310520526</v>
      </c>
      <c r="O3266" s="201">
        <v>0</v>
      </c>
      <c r="P3266" s="201"/>
      <c r="Q3266" s="205">
        <f t="shared" si="215"/>
        <v>93.523710527688181</v>
      </c>
    </row>
    <row r="3267" spans="1:17" ht="30" x14ac:dyDescent="0.25">
      <c r="A3267" s="207" t="s">
        <v>4754</v>
      </c>
      <c r="B3267" s="196">
        <v>40305740</v>
      </c>
      <c r="C3267" s="197" t="s">
        <v>2618</v>
      </c>
      <c r="D3267" s="196" t="s">
        <v>3676</v>
      </c>
      <c r="E3267" s="198" t="s">
        <v>3712</v>
      </c>
      <c r="F3267" s="199">
        <f>VLOOKUP(D3267,'Parâmetro - Portes e Uco'!$A$13:$E$54,4,0)*E3267</f>
        <v>4.1962554291913641</v>
      </c>
      <c r="G3267" s="200"/>
      <c r="H3267" s="201"/>
      <c r="I3267" s="196"/>
      <c r="J3267" s="202">
        <v>0</v>
      </c>
      <c r="K3267" s="202"/>
      <c r="L3267" s="203">
        <v>5.9939999999999998</v>
      </c>
      <c r="M3267" s="204">
        <v>84</v>
      </c>
      <c r="N3267" s="199">
        <f>(('Parâmetro - Portes e Uco'!$P$5*'TABELA HONORÁRIOS MÉDICOS2026'!M3267)/100)*'TABELA HONORÁRIOS MÉDICOS2026'!L3267</f>
        <v>91.389029348564421</v>
      </c>
      <c r="O3267" s="201">
        <v>0</v>
      </c>
      <c r="P3267" s="201"/>
      <c r="Q3267" s="205">
        <f t="shared" si="215"/>
        <v>95.585284777755788</v>
      </c>
    </row>
    <row r="3268" spans="1:17" ht="60" x14ac:dyDescent="0.25">
      <c r="A3268" s="207" t="s">
        <v>4754</v>
      </c>
      <c r="B3268" s="196">
        <v>40305767</v>
      </c>
      <c r="C3268" s="197" t="s">
        <v>2669</v>
      </c>
      <c r="D3268" s="196" t="s">
        <v>3676</v>
      </c>
      <c r="E3268" s="198" t="s">
        <v>3710</v>
      </c>
      <c r="F3268" s="199">
        <f>VLOOKUP(D3268,'Parâmetro - Portes e Uco'!$A$13:$E$54,4,0)*E3268</f>
        <v>0.16785021716765455</v>
      </c>
      <c r="G3268" s="200"/>
      <c r="H3268" s="201"/>
      <c r="I3268" s="196"/>
      <c r="J3268" s="202">
        <v>0</v>
      </c>
      <c r="K3268" s="202"/>
      <c r="L3268" s="203">
        <v>2.0409999999999999</v>
      </c>
      <c r="M3268" s="204">
        <v>84</v>
      </c>
      <c r="N3268" s="199">
        <f>(('Parâmetro - Portes e Uco'!$P$5*'TABELA HONORÁRIOS MÉDICOS2026'!M3268)/100)*'TABELA HONORÁRIOS MÉDICOS2026'!L3268</f>
        <v>31.118620103506839</v>
      </c>
      <c r="O3268" s="201">
        <v>0</v>
      </c>
      <c r="P3268" s="201"/>
      <c r="Q3268" s="205">
        <f t="shared" si="215"/>
        <v>31.286470320674493</v>
      </c>
    </row>
    <row r="3269" spans="1:17" ht="30" x14ac:dyDescent="0.25">
      <c r="A3269" s="207" t="s">
        <v>4754</v>
      </c>
      <c r="B3269" s="196">
        <v>40305775</v>
      </c>
      <c r="C3269" s="197" t="s">
        <v>2675</v>
      </c>
      <c r="D3269" s="196" t="s">
        <v>3676</v>
      </c>
      <c r="E3269" s="198" t="s">
        <v>3709</v>
      </c>
      <c r="F3269" s="199">
        <f>VLOOKUP(D3269,'Parâmetro - Portes e Uco'!$A$13:$E$54,4,0)*E3269</f>
        <v>1.6785021716765458</v>
      </c>
      <c r="G3269" s="200"/>
      <c r="H3269" s="201"/>
      <c r="I3269" s="196"/>
      <c r="J3269" s="202">
        <v>0</v>
      </c>
      <c r="K3269" s="202"/>
      <c r="L3269" s="203">
        <v>6.93</v>
      </c>
      <c r="M3269" s="204">
        <v>84</v>
      </c>
      <c r="N3269" s="199">
        <f>(('Parâmetro - Portes e Uco'!$P$5*'TABELA HONORÁRIOS MÉDICOS2026'!M3269)/100)*'TABELA HONORÁRIOS MÉDICOS2026'!L3269</f>
        <v>105.65998888647839</v>
      </c>
      <c r="O3269" s="201">
        <v>0</v>
      </c>
      <c r="P3269" s="201"/>
      <c r="Q3269" s="205">
        <f t="shared" si="215"/>
        <v>107.33849105815493</v>
      </c>
    </row>
    <row r="3270" spans="1:17" ht="45" x14ac:dyDescent="0.25">
      <c r="A3270" s="207" t="s">
        <v>4754</v>
      </c>
      <c r="B3270" s="196">
        <v>40305783</v>
      </c>
      <c r="C3270" s="197" t="s">
        <v>2623</v>
      </c>
      <c r="D3270" s="196" t="s">
        <v>3676</v>
      </c>
      <c r="E3270" s="198" t="s">
        <v>3712</v>
      </c>
      <c r="F3270" s="199">
        <f>VLOOKUP(D3270,'Parâmetro - Portes e Uco'!$A$13:$E$54,4,0)*E3270</f>
        <v>4.1962554291913641</v>
      </c>
      <c r="G3270" s="200"/>
      <c r="H3270" s="201"/>
      <c r="I3270" s="196"/>
      <c r="J3270" s="202">
        <v>0</v>
      </c>
      <c r="K3270" s="202"/>
      <c r="L3270" s="203">
        <v>5.9939999999999998</v>
      </c>
      <c r="M3270" s="204">
        <v>84</v>
      </c>
      <c r="N3270" s="199">
        <f>(('Parâmetro - Portes e Uco'!$P$5*'TABELA HONORÁRIOS MÉDICOS2026'!M3270)/100)*'TABELA HONORÁRIOS MÉDICOS2026'!L3270</f>
        <v>91.389029348564421</v>
      </c>
      <c r="O3270" s="201">
        <v>0</v>
      </c>
      <c r="P3270" s="201"/>
      <c r="Q3270" s="205">
        <f t="shared" si="215"/>
        <v>95.585284777755788</v>
      </c>
    </row>
    <row r="3271" spans="1:17" ht="60" x14ac:dyDescent="0.25">
      <c r="A3271" s="207" t="s">
        <v>4754</v>
      </c>
      <c r="B3271" s="196">
        <v>40314618</v>
      </c>
      <c r="C3271" s="197" t="s">
        <v>6120</v>
      </c>
      <c r="D3271" s="196" t="s">
        <v>3673</v>
      </c>
      <c r="E3271" s="198"/>
      <c r="F3271" s="199">
        <f>VLOOKUP(D3271,'Parâmetro - Portes e Uco'!$A$13:$E$54,4,0)</f>
        <v>249.30796231071506</v>
      </c>
      <c r="G3271" s="200"/>
      <c r="H3271" s="201"/>
      <c r="I3271" s="196"/>
      <c r="J3271" s="202"/>
      <c r="K3271" s="202"/>
      <c r="L3271" s="203"/>
      <c r="M3271" s="204"/>
      <c r="N3271" s="199"/>
      <c r="O3271" s="201"/>
      <c r="P3271" s="201"/>
      <c r="Q3271" s="205">
        <v>100</v>
      </c>
    </row>
    <row r="3272" spans="1:17" ht="30" x14ac:dyDescent="0.25">
      <c r="A3272" s="207" t="s">
        <v>4752</v>
      </c>
      <c r="B3272" s="196">
        <v>40314626</v>
      </c>
      <c r="C3272" s="197" t="s">
        <v>10129</v>
      </c>
      <c r="D3272" s="196" t="s">
        <v>3676</v>
      </c>
      <c r="E3272" s="198">
        <v>0.25</v>
      </c>
      <c r="F3272" s="199">
        <f>VLOOKUP(D3272,'Parâmetro - Portes e Uco'!$A$13:$E$54,4,0)*E3272</f>
        <v>4.1962554291913641</v>
      </c>
      <c r="G3272" s="200"/>
      <c r="H3272" s="201"/>
      <c r="I3272" s="196"/>
      <c r="J3272" s="202"/>
      <c r="K3272" s="202"/>
      <c r="L3272" s="203">
        <v>25.245000000000001</v>
      </c>
      <c r="M3272" s="204">
        <v>84</v>
      </c>
      <c r="N3272" s="199">
        <f>(('Parâmetro - Portes e Uco'!$P$5*'TABELA HONORÁRIOS MÉDICOS2026'!M3272)/100)*'TABELA HONORÁRIOS MÉDICOS2026'!L3272</f>
        <v>384.90424522931414</v>
      </c>
      <c r="O3272" s="201"/>
      <c r="P3272" s="201"/>
      <c r="Q3272" s="205">
        <f t="shared" ref="Q3272" si="216">F3272+H3272+K3272+N3272+P3272</f>
        <v>389.1005006585055</v>
      </c>
    </row>
    <row r="3273" spans="1:17" ht="45" x14ac:dyDescent="0.25">
      <c r="A3273" s="207" t="s">
        <v>4752</v>
      </c>
      <c r="B3273" s="196">
        <v>40316017</v>
      </c>
      <c r="C3273" s="197" t="s">
        <v>2619</v>
      </c>
      <c r="D3273" s="196" t="s">
        <v>3676</v>
      </c>
      <c r="E3273" s="198" t="s">
        <v>3710</v>
      </c>
      <c r="F3273" s="199">
        <f>VLOOKUP(D3273,'Parâmetro - Portes e Uco'!$A$13:$E$54,4,0)*E3273</f>
        <v>0.16785021716765455</v>
      </c>
      <c r="G3273" s="200"/>
      <c r="H3273" s="201"/>
      <c r="I3273" s="196"/>
      <c r="J3273" s="202">
        <v>0</v>
      </c>
      <c r="K3273" s="202"/>
      <c r="L3273" s="203">
        <v>3</v>
      </c>
      <c r="M3273" s="204">
        <v>84</v>
      </c>
      <c r="N3273" s="199">
        <f>(('Parâmetro - Portes e Uco'!$P$5*'TABELA HONORÁRIOS MÉDICOS2026'!M3273)/100)*'TABELA HONORÁRIOS MÉDICOS2026'!L3273</f>
        <v>45.740254929211424</v>
      </c>
      <c r="O3273" s="201">
        <v>0</v>
      </c>
      <c r="P3273" s="201"/>
      <c r="Q3273" s="205">
        <f t="shared" ref="Q3273:Q3303" si="217">F3273+H3273+K3273+N3273+P3273</f>
        <v>45.908105146379079</v>
      </c>
    </row>
    <row r="3274" spans="1:17" ht="45" x14ac:dyDescent="0.25">
      <c r="A3274" s="207" t="s">
        <v>4754</v>
      </c>
      <c r="B3274" s="196">
        <v>40316025</v>
      </c>
      <c r="C3274" s="197" t="s">
        <v>2625</v>
      </c>
      <c r="D3274" s="196" t="s">
        <v>3676</v>
      </c>
      <c r="E3274" s="198" t="s">
        <v>3709</v>
      </c>
      <c r="F3274" s="199">
        <f>VLOOKUP(D3274,'Parâmetro - Portes e Uco'!$A$13:$E$54,4,0)*E3274</f>
        <v>1.6785021716765458</v>
      </c>
      <c r="G3274" s="200"/>
      <c r="H3274" s="201"/>
      <c r="I3274" s="196"/>
      <c r="J3274" s="202">
        <v>0</v>
      </c>
      <c r="K3274" s="202"/>
      <c r="L3274" s="203">
        <v>4</v>
      </c>
      <c r="M3274" s="204">
        <v>84</v>
      </c>
      <c r="N3274" s="199">
        <f>(('Parâmetro - Portes e Uco'!$P$5*'TABELA HONORÁRIOS MÉDICOS2026'!M3274)/100)*'TABELA HONORÁRIOS MÉDICOS2026'!L3274</f>
        <v>60.987006572281899</v>
      </c>
      <c r="O3274" s="201">
        <v>0</v>
      </c>
      <c r="P3274" s="201"/>
      <c r="Q3274" s="205">
        <f t="shared" si="217"/>
        <v>62.665508743958448</v>
      </c>
    </row>
    <row r="3275" spans="1:17" ht="30" x14ac:dyDescent="0.25">
      <c r="A3275" s="207" t="s">
        <v>4754</v>
      </c>
      <c r="B3275" s="196">
        <v>40316033</v>
      </c>
      <c r="C3275" s="197" t="s">
        <v>2628</v>
      </c>
      <c r="D3275" s="196" t="s">
        <v>3676</v>
      </c>
      <c r="E3275" s="198" t="s">
        <v>3709</v>
      </c>
      <c r="F3275" s="199">
        <f>VLOOKUP(D3275,'Parâmetro - Portes e Uco'!$A$13:$E$54,4,0)*E3275</f>
        <v>1.6785021716765458</v>
      </c>
      <c r="G3275" s="200"/>
      <c r="H3275" s="201"/>
      <c r="I3275" s="196"/>
      <c r="J3275" s="202">
        <v>0</v>
      </c>
      <c r="K3275" s="202"/>
      <c r="L3275" s="203">
        <v>2.33</v>
      </c>
      <c r="M3275" s="204">
        <v>84</v>
      </c>
      <c r="N3275" s="199">
        <f>(('Parâmetro - Portes e Uco'!$P$5*'TABELA HONORÁRIOS MÉDICOS2026'!M3275)/100)*'TABELA HONORÁRIOS MÉDICOS2026'!L3275</f>
        <v>35.524931328354207</v>
      </c>
      <c r="O3275" s="201">
        <v>0</v>
      </c>
      <c r="P3275" s="201"/>
      <c r="Q3275" s="205">
        <f t="shared" si="217"/>
        <v>37.203433500030755</v>
      </c>
    </row>
    <row r="3276" spans="1:17" ht="45" x14ac:dyDescent="0.25">
      <c r="A3276" s="207" t="s">
        <v>4754</v>
      </c>
      <c r="B3276" s="196">
        <v>40316041</v>
      </c>
      <c r="C3276" s="197" t="s">
        <v>2629</v>
      </c>
      <c r="D3276" s="196" t="s">
        <v>3676</v>
      </c>
      <c r="E3276" s="198" t="s">
        <v>3713</v>
      </c>
      <c r="F3276" s="199">
        <f>VLOOKUP(D3276,'Parâmetro - Portes e Uco'!$A$13:$E$54,4,0)*E3276</f>
        <v>0.67140086867061821</v>
      </c>
      <c r="G3276" s="200"/>
      <c r="H3276" s="201"/>
      <c r="I3276" s="196"/>
      <c r="J3276" s="202">
        <v>0</v>
      </c>
      <c r="K3276" s="202"/>
      <c r="L3276" s="203">
        <v>6</v>
      </c>
      <c r="M3276" s="204">
        <v>84</v>
      </c>
      <c r="N3276" s="199">
        <f>(('Parâmetro - Portes e Uco'!$P$5*'TABELA HONORÁRIOS MÉDICOS2026'!M3276)/100)*'TABELA HONORÁRIOS MÉDICOS2026'!L3276</f>
        <v>91.480509858422849</v>
      </c>
      <c r="O3276" s="201">
        <v>0</v>
      </c>
      <c r="P3276" s="201"/>
      <c r="Q3276" s="205">
        <f t="shared" si="217"/>
        <v>92.151910727093465</v>
      </c>
    </row>
    <row r="3277" spans="1:17" x14ac:dyDescent="0.25">
      <c r="A3277" s="207" t="s">
        <v>4754</v>
      </c>
      <c r="B3277" s="196">
        <v>40316050</v>
      </c>
      <c r="C3277" s="197" t="s">
        <v>2630</v>
      </c>
      <c r="D3277" s="196" t="s">
        <v>3676</v>
      </c>
      <c r="E3277" s="198" t="s">
        <v>3713</v>
      </c>
      <c r="F3277" s="199">
        <f>VLOOKUP(D3277,'Parâmetro - Portes e Uco'!$A$13:$E$54,4,0)*E3277</f>
        <v>0.67140086867061821</v>
      </c>
      <c r="G3277" s="200"/>
      <c r="H3277" s="201"/>
      <c r="I3277" s="196"/>
      <c r="J3277" s="202">
        <v>0</v>
      </c>
      <c r="K3277" s="202"/>
      <c r="L3277" s="203">
        <v>3.9</v>
      </c>
      <c r="M3277" s="204">
        <v>84</v>
      </c>
      <c r="N3277" s="199">
        <f>(('Parâmetro - Portes e Uco'!$P$5*'TABELA HONORÁRIOS MÉDICOS2026'!M3277)/100)*'TABELA HONORÁRIOS MÉDICOS2026'!L3277</f>
        <v>59.462331407974851</v>
      </c>
      <c r="O3277" s="201">
        <v>0</v>
      </c>
      <c r="P3277" s="201"/>
      <c r="Q3277" s="205">
        <f t="shared" si="217"/>
        <v>60.133732276645468</v>
      </c>
    </row>
    <row r="3278" spans="1:17" ht="30" x14ac:dyDescent="0.25">
      <c r="A3278" s="207" t="s">
        <v>4754</v>
      </c>
      <c r="B3278" s="196">
        <v>40316068</v>
      </c>
      <c r="C3278" s="197" t="s">
        <v>2631</v>
      </c>
      <c r="D3278" s="196" t="s">
        <v>3676</v>
      </c>
      <c r="E3278" s="198" t="s">
        <v>3713</v>
      </c>
      <c r="F3278" s="199">
        <f>VLOOKUP(D3278,'Parâmetro - Portes e Uco'!$A$13:$E$54,4,0)*E3278</f>
        <v>0.67140086867061821</v>
      </c>
      <c r="G3278" s="200"/>
      <c r="H3278" s="201"/>
      <c r="I3278" s="196"/>
      <c r="J3278" s="202">
        <v>0</v>
      </c>
      <c r="K3278" s="202"/>
      <c r="L3278" s="203">
        <v>2.8439999999999999</v>
      </c>
      <c r="M3278" s="204">
        <v>84</v>
      </c>
      <c r="N3278" s="199">
        <f>(('Parâmetro - Portes e Uco'!$P$5*'TABELA HONORÁRIOS MÉDICOS2026'!M3278)/100)*'TABELA HONORÁRIOS MÉDICOS2026'!L3278</f>
        <v>43.361761672892428</v>
      </c>
      <c r="O3278" s="201">
        <v>0</v>
      </c>
      <c r="P3278" s="201"/>
      <c r="Q3278" s="205">
        <f t="shared" si="217"/>
        <v>44.033162541563044</v>
      </c>
    </row>
    <row r="3279" spans="1:17" ht="30" x14ac:dyDescent="0.25">
      <c r="A3279" s="207" t="s">
        <v>4754</v>
      </c>
      <c r="B3279" s="196">
        <v>40316076</v>
      </c>
      <c r="C3279" s="197" t="s">
        <v>2633</v>
      </c>
      <c r="D3279" s="196" t="s">
        <v>3676</v>
      </c>
      <c r="E3279" s="198" t="s">
        <v>3713</v>
      </c>
      <c r="F3279" s="199">
        <f>VLOOKUP(D3279,'Parâmetro - Portes e Uco'!$A$13:$E$54,4,0)*E3279</f>
        <v>0.67140086867061821</v>
      </c>
      <c r="G3279" s="200"/>
      <c r="H3279" s="201"/>
      <c r="I3279" s="196"/>
      <c r="J3279" s="202">
        <v>0</v>
      </c>
      <c r="K3279" s="202"/>
      <c r="L3279" s="203">
        <v>4.7919999999999998</v>
      </c>
      <c r="M3279" s="204">
        <v>84</v>
      </c>
      <c r="N3279" s="199">
        <f>(('Parâmetro - Portes e Uco'!$P$5*'TABELA HONORÁRIOS MÉDICOS2026'!M3279)/100)*'TABELA HONORÁRIOS MÉDICOS2026'!L3279</f>
        <v>73.062433873593719</v>
      </c>
      <c r="O3279" s="201">
        <v>0</v>
      </c>
      <c r="P3279" s="201"/>
      <c r="Q3279" s="205">
        <f t="shared" si="217"/>
        <v>73.733834742264335</v>
      </c>
    </row>
    <row r="3280" spans="1:17" ht="30" x14ac:dyDescent="0.25">
      <c r="A3280" s="207" t="s">
        <v>4754</v>
      </c>
      <c r="B3280" s="196">
        <v>40316084</v>
      </c>
      <c r="C3280" s="197" t="s">
        <v>2634</v>
      </c>
      <c r="D3280" s="196" t="s">
        <v>3676</v>
      </c>
      <c r="E3280" s="198" t="s">
        <v>3712</v>
      </c>
      <c r="F3280" s="199">
        <f>VLOOKUP(D3280,'Parâmetro - Portes e Uco'!$A$13:$E$54,4,0)*E3280</f>
        <v>4.1962554291913641</v>
      </c>
      <c r="G3280" s="200"/>
      <c r="H3280" s="201"/>
      <c r="I3280" s="196"/>
      <c r="J3280" s="202">
        <v>0</v>
      </c>
      <c r="K3280" s="202"/>
      <c r="L3280" s="203">
        <v>6.66</v>
      </c>
      <c r="M3280" s="204">
        <v>84</v>
      </c>
      <c r="N3280" s="199">
        <f>(('Parâmetro - Portes e Uco'!$P$5*'TABELA HONORÁRIOS MÉDICOS2026'!M3280)/100)*'TABELA HONORÁRIOS MÉDICOS2026'!L3280</f>
        <v>101.54336594284936</v>
      </c>
      <c r="O3280" s="201">
        <v>0</v>
      </c>
      <c r="P3280" s="201"/>
      <c r="Q3280" s="205">
        <f t="shared" si="217"/>
        <v>105.73962137204073</v>
      </c>
    </row>
    <row r="3281" spans="1:17" ht="30" x14ac:dyDescent="0.25">
      <c r="A3281" s="207" t="s">
        <v>4754</v>
      </c>
      <c r="B3281" s="196">
        <v>40316092</v>
      </c>
      <c r="C3281" s="197" t="s">
        <v>2635</v>
      </c>
      <c r="D3281" s="196" t="s">
        <v>3676</v>
      </c>
      <c r="E3281" s="198" t="s">
        <v>3713</v>
      </c>
      <c r="F3281" s="199">
        <f>VLOOKUP(D3281,'Parâmetro - Portes e Uco'!$A$13:$E$54,4,0)*E3281</f>
        <v>0.67140086867061821</v>
      </c>
      <c r="G3281" s="200"/>
      <c r="H3281" s="201"/>
      <c r="I3281" s="196"/>
      <c r="J3281" s="202">
        <v>0</v>
      </c>
      <c r="K3281" s="202"/>
      <c r="L3281" s="203">
        <v>2.484</v>
      </c>
      <c r="M3281" s="204">
        <v>84</v>
      </c>
      <c r="N3281" s="199">
        <f>(('Parâmetro - Portes e Uco'!$P$5*'TABELA HONORÁRIOS MÉDICOS2026'!M3281)/100)*'TABELA HONORÁRIOS MÉDICOS2026'!L3281</f>
        <v>37.872931081387058</v>
      </c>
      <c r="O3281" s="201">
        <v>0</v>
      </c>
      <c r="P3281" s="201"/>
      <c r="Q3281" s="205">
        <f t="shared" si="217"/>
        <v>38.544331950057675</v>
      </c>
    </row>
    <row r="3282" spans="1:17" ht="45" x14ac:dyDescent="0.25">
      <c r="A3282" s="207" t="s">
        <v>4754</v>
      </c>
      <c r="B3282" s="196">
        <v>40316106</v>
      </c>
      <c r="C3282" s="197" t="s">
        <v>2636</v>
      </c>
      <c r="D3282" s="196" t="s">
        <v>3676</v>
      </c>
      <c r="E3282" s="198" t="s">
        <v>3713</v>
      </c>
      <c r="F3282" s="199">
        <f>VLOOKUP(D3282,'Parâmetro - Portes e Uco'!$A$13:$E$54,4,0)*E3282</f>
        <v>0.67140086867061821</v>
      </c>
      <c r="G3282" s="200"/>
      <c r="H3282" s="201"/>
      <c r="I3282" s="196"/>
      <c r="J3282" s="202">
        <v>0</v>
      </c>
      <c r="K3282" s="202"/>
      <c r="L3282" s="203">
        <v>3.9</v>
      </c>
      <c r="M3282" s="204">
        <v>84</v>
      </c>
      <c r="N3282" s="199">
        <f>(('Parâmetro - Portes e Uco'!$P$5*'TABELA HONORÁRIOS MÉDICOS2026'!M3282)/100)*'TABELA HONORÁRIOS MÉDICOS2026'!L3282</f>
        <v>59.462331407974851</v>
      </c>
      <c r="O3282" s="201">
        <v>0</v>
      </c>
      <c r="P3282" s="201"/>
      <c r="Q3282" s="205">
        <f t="shared" si="217"/>
        <v>60.133732276645468</v>
      </c>
    </row>
    <row r="3283" spans="1:17" ht="30" x14ac:dyDescent="0.25">
      <c r="A3283" s="207" t="s">
        <v>4754</v>
      </c>
      <c r="B3283" s="196">
        <v>40316114</v>
      </c>
      <c r="C3283" s="197" t="s">
        <v>2637</v>
      </c>
      <c r="D3283" s="196" t="s">
        <v>3676</v>
      </c>
      <c r="E3283" s="198" t="s">
        <v>3713</v>
      </c>
      <c r="F3283" s="199">
        <f>VLOOKUP(D3283,'Parâmetro - Portes e Uco'!$A$13:$E$54,4,0)*E3283</f>
        <v>0.67140086867061821</v>
      </c>
      <c r="G3283" s="200"/>
      <c r="H3283" s="201"/>
      <c r="I3283" s="196"/>
      <c r="J3283" s="202">
        <v>0</v>
      </c>
      <c r="K3283" s="202"/>
      <c r="L3283" s="203">
        <v>2.6</v>
      </c>
      <c r="M3283" s="204">
        <v>84</v>
      </c>
      <c r="N3283" s="199">
        <f>(('Parâmetro - Portes e Uco'!$P$5*'TABELA HONORÁRIOS MÉDICOS2026'!M3283)/100)*'TABELA HONORÁRIOS MÉDICOS2026'!L3283</f>
        <v>39.641554271983239</v>
      </c>
      <c r="O3283" s="201">
        <v>0</v>
      </c>
      <c r="P3283" s="201"/>
      <c r="Q3283" s="205">
        <f t="shared" si="217"/>
        <v>40.312955140653855</v>
      </c>
    </row>
    <row r="3284" spans="1:17" ht="45" x14ac:dyDescent="0.25">
      <c r="A3284" s="207" t="s">
        <v>4754</v>
      </c>
      <c r="B3284" s="196">
        <v>40316122</v>
      </c>
      <c r="C3284" s="197" t="s">
        <v>2638</v>
      </c>
      <c r="D3284" s="196" t="s">
        <v>3676</v>
      </c>
      <c r="E3284" s="198" t="s">
        <v>3709</v>
      </c>
      <c r="F3284" s="199">
        <f>VLOOKUP(D3284,'Parâmetro - Portes e Uco'!$A$13:$E$54,4,0)*E3284</f>
        <v>1.6785021716765458</v>
      </c>
      <c r="G3284" s="200"/>
      <c r="H3284" s="201"/>
      <c r="I3284" s="196"/>
      <c r="J3284" s="202">
        <v>0</v>
      </c>
      <c r="K3284" s="202"/>
      <c r="L3284" s="203">
        <v>3.294</v>
      </c>
      <c r="M3284" s="204">
        <v>84</v>
      </c>
      <c r="N3284" s="199">
        <f>(('Parâmetro - Portes e Uco'!$P$5*'TABELA HONORÁRIOS MÉDICOS2026'!M3284)/100)*'TABELA HONORÁRIOS MÉDICOS2026'!L3284</f>
        <v>50.222799912274148</v>
      </c>
      <c r="O3284" s="201">
        <v>0</v>
      </c>
      <c r="P3284" s="201"/>
      <c r="Q3284" s="205">
        <f t="shared" si="217"/>
        <v>51.901302083950696</v>
      </c>
    </row>
    <row r="3285" spans="1:17" ht="45" x14ac:dyDescent="0.25">
      <c r="A3285" s="207" t="s">
        <v>4754</v>
      </c>
      <c r="B3285" s="196">
        <v>40316130</v>
      </c>
      <c r="C3285" s="197" t="s">
        <v>2639</v>
      </c>
      <c r="D3285" s="196" t="s">
        <v>3676</v>
      </c>
      <c r="E3285" s="198" t="s">
        <v>3713</v>
      </c>
      <c r="F3285" s="199">
        <f>VLOOKUP(D3285,'Parâmetro - Portes e Uco'!$A$13:$E$54,4,0)*E3285</f>
        <v>0.67140086867061821</v>
      </c>
      <c r="G3285" s="200"/>
      <c r="H3285" s="201"/>
      <c r="I3285" s="196"/>
      <c r="J3285" s="202">
        <v>0</v>
      </c>
      <c r="K3285" s="202"/>
      <c r="L3285" s="203">
        <v>3.16</v>
      </c>
      <c r="M3285" s="204">
        <v>84</v>
      </c>
      <c r="N3285" s="199">
        <f>(('Parâmetro - Portes e Uco'!$P$5*'TABELA HONORÁRIOS MÉDICOS2026'!M3285)/100)*'TABELA HONORÁRIOS MÉDICOS2026'!L3285</f>
        <v>48.179735192102704</v>
      </c>
      <c r="O3285" s="201">
        <v>0</v>
      </c>
      <c r="P3285" s="201"/>
      <c r="Q3285" s="205">
        <f t="shared" si="217"/>
        <v>48.851136060773321</v>
      </c>
    </row>
    <row r="3286" spans="1:17" ht="45" x14ac:dyDescent="0.25">
      <c r="A3286" s="207" t="s">
        <v>4754</v>
      </c>
      <c r="B3286" s="196">
        <v>40316149</v>
      </c>
      <c r="C3286" s="197" t="s">
        <v>2640</v>
      </c>
      <c r="D3286" s="196" t="s">
        <v>3676</v>
      </c>
      <c r="E3286" s="198" t="s">
        <v>3713</v>
      </c>
      <c r="F3286" s="199">
        <f>VLOOKUP(D3286,'Parâmetro - Portes e Uco'!$A$13:$E$54,4,0)*E3286</f>
        <v>0.67140086867061821</v>
      </c>
      <c r="G3286" s="200"/>
      <c r="H3286" s="201"/>
      <c r="I3286" s="196"/>
      <c r="J3286" s="202">
        <v>0</v>
      </c>
      <c r="K3286" s="202"/>
      <c r="L3286" s="203">
        <v>2.4300000000000002</v>
      </c>
      <c r="M3286" s="204">
        <v>84</v>
      </c>
      <c r="N3286" s="199">
        <f>(('Parâmetro - Portes e Uco'!$P$5*'TABELA HONORÁRIOS MÉDICOS2026'!M3286)/100)*'TABELA HONORÁRIOS MÉDICOS2026'!L3286</f>
        <v>37.049606492661255</v>
      </c>
      <c r="O3286" s="201">
        <v>0</v>
      </c>
      <c r="P3286" s="201"/>
      <c r="Q3286" s="205">
        <f t="shared" si="217"/>
        <v>37.721007361331871</v>
      </c>
    </row>
    <row r="3287" spans="1:17" x14ac:dyDescent="0.25">
      <c r="A3287" s="207" t="s">
        <v>4754</v>
      </c>
      <c r="B3287" s="196">
        <v>40316157</v>
      </c>
      <c r="C3287" s="197" t="s">
        <v>2641</v>
      </c>
      <c r="D3287" s="196" t="s">
        <v>3676</v>
      </c>
      <c r="E3287" s="198" t="s">
        <v>3713</v>
      </c>
      <c r="F3287" s="199">
        <f>VLOOKUP(D3287,'Parâmetro - Portes e Uco'!$A$13:$E$54,4,0)*E3287</f>
        <v>0.67140086867061821</v>
      </c>
      <c r="G3287" s="200"/>
      <c r="H3287" s="201"/>
      <c r="I3287" s="196"/>
      <c r="J3287" s="202">
        <v>0</v>
      </c>
      <c r="K3287" s="202"/>
      <c r="L3287" s="203">
        <v>3.13</v>
      </c>
      <c r="M3287" s="204">
        <v>84</v>
      </c>
      <c r="N3287" s="199">
        <f>(('Parâmetro - Portes e Uco'!$P$5*'TABELA HONORÁRIOS MÉDICOS2026'!M3287)/100)*'TABELA HONORÁRIOS MÉDICOS2026'!L3287</f>
        <v>47.722332642810585</v>
      </c>
      <c r="O3287" s="201">
        <v>0</v>
      </c>
      <c r="P3287" s="201"/>
      <c r="Q3287" s="205">
        <f t="shared" si="217"/>
        <v>48.393733511481202</v>
      </c>
    </row>
    <row r="3288" spans="1:17" x14ac:dyDescent="0.25">
      <c r="A3288" s="207" t="s">
        <v>4754</v>
      </c>
      <c r="B3288" s="196">
        <v>40316165</v>
      </c>
      <c r="C3288" s="197" t="s">
        <v>2642</v>
      </c>
      <c r="D3288" s="196" t="s">
        <v>3676</v>
      </c>
      <c r="E3288" s="198" t="s">
        <v>3709</v>
      </c>
      <c r="F3288" s="199">
        <f>VLOOKUP(D3288,'Parâmetro - Portes e Uco'!$A$13:$E$54,4,0)*E3288</f>
        <v>1.6785021716765458</v>
      </c>
      <c r="G3288" s="200"/>
      <c r="H3288" s="201"/>
      <c r="I3288" s="196"/>
      <c r="J3288" s="202">
        <v>0</v>
      </c>
      <c r="K3288" s="202"/>
      <c r="L3288" s="203">
        <v>6.93</v>
      </c>
      <c r="M3288" s="204">
        <v>84</v>
      </c>
      <c r="N3288" s="199">
        <f>(('Parâmetro - Portes e Uco'!$P$5*'TABELA HONORÁRIOS MÉDICOS2026'!M3288)/100)*'TABELA HONORÁRIOS MÉDICOS2026'!L3288</f>
        <v>105.65998888647839</v>
      </c>
      <c r="O3288" s="201">
        <v>0</v>
      </c>
      <c r="P3288" s="201"/>
      <c r="Q3288" s="205">
        <f t="shared" si="217"/>
        <v>107.33849105815493</v>
      </c>
    </row>
    <row r="3289" spans="1:17" x14ac:dyDescent="0.25">
      <c r="A3289" s="207" t="s">
        <v>4754</v>
      </c>
      <c r="B3289" s="196">
        <v>40316173</v>
      </c>
      <c r="C3289" s="197" t="s">
        <v>2643</v>
      </c>
      <c r="D3289" s="196" t="s">
        <v>3676</v>
      </c>
      <c r="E3289" s="198" t="s">
        <v>3709</v>
      </c>
      <c r="F3289" s="199">
        <f>VLOOKUP(D3289,'Parâmetro - Portes e Uco'!$A$13:$E$54,4,0)*E3289</f>
        <v>1.6785021716765458</v>
      </c>
      <c r="G3289" s="200"/>
      <c r="H3289" s="201"/>
      <c r="I3289" s="196"/>
      <c r="J3289" s="202">
        <v>0</v>
      </c>
      <c r="K3289" s="202"/>
      <c r="L3289" s="203">
        <v>1.96</v>
      </c>
      <c r="M3289" s="204">
        <v>84</v>
      </c>
      <c r="N3289" s="199">
        <f>(('Parâmetro - Portes e Uco'!$P$5*'TABELA HONORÁRIOS MÉDICOS2026'!M3289)/100)*'TABELA HONORÁRIOS MÉDICOS2026'!L3289</f>
        <v>29.88363322041813</v>
      </c>
      <c r="O3289" s="201">
        <v>0</v>
      </c>
      <c r="P3289" s="201"/>
      <c r="Q3289" s="205">
        <f t="shared" si="217"/>
        <v>31.562135392094675</v>
      </c>
    </row>
    <row r="3290" spans="1:17" ht="30" x14ac:dyDescent="0.25">
      <c r="A3290" s="207" t="s">
        <v>4754</v>
      </c>
      <c r="B3290" s="196">
        <v>40316181</v>
      </c>
      <c r="C3290" s="197" t="s">
        <v>2644</v>
      </c>
      <c r="D3290" s="196" t="s">
        <v>3676</v>
      </c>
      <c r="E3290" s="198" t="s">
        <v>3709</v>
      </c>
      <c r="F3290" s="199">
        <f>VLOOKUP(D3290,'Parâmetro - Portes e Uco'!$A$13:$E$54,4,0)*E3290</f>
        <v>1.6785021716765458</v>
      </c>
      <c r="G3290" s="200"/>
      <c r="H3290" s="201"/>
      <c r="I3290" s="196"/>
      <c r="J3290" s="202">
        <v>0</v>
      </c>
      <c r="K3290" s="202"/>
      <c r="L3290" s="203">
        <v>4</v>
      </c>
      <c r="M3290" s="204">
        <v>84</v>
      </c>
      <c r="N3290" s="199">
        <f>(('Parâmetro - Portes e Uco'!$P$5*'TABELA HONORÁRIOS MÉDICOS2026'!M3290)/100)*'TABELA HONORÁRIOS MÉDICOS2026'!L3290</f>
        <v>60.987006572281899</v>
      </c>
      <c r="O3290" s="201">
        <v>0</v>
      </c>
      <c r="P3290" s="201"/>
      <c r="Q3290" s="205">
        <f t="shared" si="217"/>
        <v>62.665508743958448</v>
      </c>
    </row>
    <row r="3291" spans="1:17" x14ac:dyDescent="0.25">
      <c r="A3291" s="207" t="s">
        <v>4754</v>
      </c>
      <c r="B3291" s="196">
        <v>40316190</v>
      </c>
      <c r="C3291" s="197" t="s">
        <v>2646</v>
      </c>
      <c r="D3291" s="196" t="s">
        <v>3676</v>
      </c>
      <c r="E3291" s="198" t="s">
        <v>3710</v>
      </c>
      <c r="F3291" s="199">
        <f>VLOOKUP(D3291,'Parâmetro - Portes e Uco'!$A$13:$E$54,4,0)*E3291</f>
        <v>0.16785021716765455</v>
      </c>
      <c r="G3291" s="200"/>
      <c r="H3291" s="201"/>
      <c r="I3291" s="196"/>
      <c r="J3291" s="202">
        <v>0</v>
      </c>
      <c r="K3291" s="202"/>
      <c r="L3291" s="203">
        <v>3.03</v>
      </c>
      <c r="M3291" s="204">
        <v>84</v>
      </c>
      <c r="N3291" s="199">
        <f>(('Parâmetro - Portes e Uco'!$P$5*'TABELA HONORÁRIOS MÉDICOS2026'!M3291)/100)*'TABELA HONORÁRIOS MÉDICOS2026'!L3291</f>
        <v>46.197657478503537</v>
      </c>
      <c r="O3291" s="201">
        <v>0</v>
      </c>
      <c r="P3291" s="201"/>
      <c r="Q3291" s="205">
        <f t="shared" si="217"/>
        <v>46.365507695671191</v>
      </c>
    </row>
    <row r="3292" spans="1:17" ht="30" x14ac:dyDescent="0.25">
      <c r="A3292" s="207" t="s">
        <v>4754</v>
      </c>
      <c r="B3292" s="196">
        <v>40316203</v>
      </c>
      <c r="C3292" s="197" t="s">
        <v>2647</v>
      </c>
      <c r="D3292" s="196" t="s">
        <v>3676</v>
      </c>
      <c r="E3292" s="198" t="s">
        <v>3710</v>
      </c>
      <c r="F3292" s="199">
        <f>VLOOKUP(D3292,'Parâmetro - Portes e Uco'!$A$13:$E$54,4,0)*E3292</f>
        <v>0.16785021716765455</v>
      </c>
      <c r="G3292" s="200"/>
      <c r="H3292" s="201"/>
      <c r="I3292" s="196"/>
      <c r="J3292" s="202">
        <v>0</v>
      </c>
      <c r="K3292" s="202"/>
      <c r="L3292" s="203">
        <v>2.33</v>
      </c>
      <c r="M3292" s="204">
        <v>84</v>
      </c>
      <c r="N3292" s="199">
        <f>(('Parâmetro - Portes e Uco'!$P$5*'TABELA HONORÁRIOS MÉDICOS2026'!M3292)/100)*'TABELA HONORÁRIOS MÉDICOS2026'!L3292</f>
        <v>35.524931328354207</v>
      </c>
      <c r="O3292" s="201">
        <v>0</v>
      </c>
      <c r="P3292" s="201"/>
      <c r="Q3292" s="205">
        <f t="shared" si="217"/>
        <v>35.692781545521861</v>
      </c>
    </row>
    <row r="3293" spans="1:17" ht="30" x14ac:dyDescent="0.25">
      <c r="A3293" s="207" t="s">
        <v>4754</v>
      </c>
      <c r="B3293" s="196">
        <v>40316211</v>
      </c>
      <c r="C3293" s="197" t="s">
        <v>2650</v>
      </c>
      <c r="D3293" s="196" t="s">
        <v>3676</v>
      </c>
      <c r="E3293" s="198" t="s">
        <v>3713</v>
      </c>
      <c r="F3293" s="199">
        <f>VLOOKUP(D3293,'Parâmetro - Portes e Uco'!$A$13:$E$54,4,0)*E3293</f>
        <v>0.67140086867061821</v>
      </c>
      <c r="G3293" s="200"/>
      <c r="H3293" s="201"/>
      <c r="I3293" s="196"/>
      <c r="J3293" s="202">
        <v>0</v>
      </c>
      <c r="K3293" s="202"/>
      <c r="L3293" s="203">
        <v>3.9</v>
      </c>
      <c r="M3293" s="204">
        <v>84</v>
      </c>
      <c r="N3293" s="199">
        <f>(('Parâmetro - Portes e Uco'!$P$5*'TABELA HONORÁRIOS MÉDICOS2026'!M3293)/100)*'TABELA HONORÁRIOS MÉDICOS2026'!L3293</f>
        <v>59.462331407974851</v>
      </c>
      <c r="O3293" s="201">
        <v>0</v>
      </c>
      <c r="P3293" s="201"/>
      <c r="Q3293" s="205">
        <f t="shared" si="217"/>
        <v>60.133732276645468</v>
      </c>
    </row>
    <row r="3294" spans="1:17" ht="30" x14ac:dyDescent="0.25">
      <c r="A3294" s="207" t="s">
        <v>4754</v>
      </c>
      <c r="B3294" s="196">
        <v>40316220</v>
      </c>
      <c r="C3294" s="197" t="s">
        <v>2651</v>
      </c>
      <c r="D3294" s="196" t="s">
        <v>3676</v>
      </c>
      <c r="E3294" s="198" t="s">
        <v>3713</v>
      </c>
      <c r="F3294" s="199">
        <f>VLOOKUP(D3294,'Parâmetro - Portes e Uco'!$A$13:$E$54,4,0)*E3294</f>
        <v>0.67140086867061821</v>
      </c>
      <c r="G3294" s="200"/>
      <c r="H3294" s="201"/>
      <c r="I3294" s="196"/>
      <c r="J3294" s="202">
        <v>0</v>
      </c>
      <c r="K3294" s="202"/>
      <c r="L3294" s="203">
        <v>4.7919999999999998</v>
      </c>
      <c r="M3294" s="204">
        <v>84</v>
      </c>
      <c r="N3294" s="199">
        <f>(('Parâmetro - Portes e Uco'!$P$5*'TABELA HONORÁRIOS MÉDICOS2026'!M3294)/100)*'TABELA HONORÁRIOS MÉDICOS2026'!L3294</f>
        <v>73.062433873593719</v>
      </c>
      <c r="O3294" s="201">
        <v>0</v>
      </c>
      <c r="P3294" s="201"/>
      <c r="Q3294" s="205">
        <f t="shared" si="217"/>
        <v>73.733834742264335</v>
      </c>
    </row>
    <row r="3295" spans="1:17" ht="75" x14ac:dyDescent="0.25">
      <c r="A3295" s="207" t="s">
        <v>4754</v>
      </c>
      <c r="B3295" s="196">
        <v>40316238</v>
      </c>
      <c r="C3295" s="197" t="s">
        <v>2653</v>
      </c>
      <c r="D3295" s="196" t="s">
        <v>3676</v>
      </c>
      <c r="E3295" s="198" t="s">
        <v>3709</v>
      </c>
      <c r="F3295" s="199">
        <f>VLOOKUP(D3295,'Parâmetro - Portes e Uco'!$A$13:$E$54,4,0)*E3295</f>
        <v>1.6785021716765458</v>
      </c>
      <c r="G3295" s="200"/>
      <c r="H3295" s="201"/>
      <c r="I3295" s="196"/>
      <c r="J3295" s="202">
        <v>0</v>
      </c>
      <c r="K3295" s="202"/>
      <c r="L3295" s="203">
        <v>3.2669999999999999</v>
      </c>
      <c r="M3295" s="204">
        <v>84</v>
      </c>
      <c r="N3295" s="199">
        <f>(('Parâmetro - Portes e Uco'!$P$5*'TABELA HONORÁRIOS MÉDICOS2026'!M3295)/100)*'TABELA HONORÁRIOS MÉDICOS2026'!L3295</f>
        <v>49.811137617911243</v>
      </c>
      <c r="O3295" s="201">
        <v>0</v>
      </c>
      <c r="P3295" s="201"/>
      <c r="Q3295" s="205">
        <f t="shared" si="217"/>
        <v>51.489639789587791</v>
      </c>
    </row>
    <row r="3296" spans="1:17" x14ac:dyDescent="0.25">
      <c r="A3296" s="207" t="s">
        <v>4754</v>
      </c>
      <c r="B3296" s="196">
        <v>40316246</v>
      </c>
      <c r="C3296" s="197" t="s">
        <v>2656</v>
      </c>
      <c r="D3296" s="196" t="s">
        <v>3676</v>
      </c>
      <c r="E3296" s="198" t="s">
        <v>3710</v>
      </c>
      <c r="F3296" s="199">
        <f>VLOOKUP(D3296,'Parâmetro - Portes e Uco'!$A$13:$E$54,4,0)*E3296</f>
        <v>0.16785021716765455</v>
      </c>
      <c r="G3296" s="200"/>
      <c r="H3296" s="201"/>
      <c r="I3296" s="196"/>
      <c r="J3296" s="202">
        <v>0</v>
      </c>
      <c r="K3296" s="202"/>
      <c r="L3296" s="203">
        <v>3.03</v>
      </c>
      <c r="M3296" s="204">
        <v>84</v>
      </c>
      <c r="N3296" s="199">
        <f>(('Parâmetro - Portes e Uco'!$P$5*'TABELA HONORÁRIOS MÉDICOS2026'!M3296)/100)*'TABELA HONORÁRIOS MÉDICOS2026'!L3296</f>
        <v>46.197657478503537</v>
      </c>
      <c r="O3296" s="201">
        <v>0</v>
      </c>
      <c r="P3296" s="201"/>
      <c r="Q3296" s="205">
        <f t="shared" si="217"/>
        <v>46.365507695671191</v>
      </c>
    </row>
    <row r="3297" spans="1:17" x14ac:dyDescent="0.25">
      <c r="A3297" s="207" t="s">
        <v>4754</v>
      </c>
      <c r="B3297" s="196">
        <v>40316254</v>
      </c>
      <c r="C3297" s="197" t="s">
        <v>2657</v>
      </c>
      <c r="D3297" s="196" t="s">
        <v>3676</v>
      </c>
      <c r="E3297" s="198" t="s">
        <v>3713</v>
      </c>
      <c r="F3297" s="199">
        <f>VLOOKUP(D3297,'Parâmetro - Portes e Uco'!$A$13:$E$54,4,0)*E3297</f>
        <v>0.67140086867061821</v>
      </c>
      <c r="G3297" s="200"/>
      <c r="H3297" s="201"/>
      <c r="I3297" s="196"/>
      <c r="J3297" s="202">
        <v>0</v>
      </c>
      <c r="K3297" s="202"/>
      <c r="L3297" s="203">
        <v>3.9</v>
      </c>
      <c r="M3297" s="204">
        <v>84</v>
      </c>
      <c r="N3297" s="199">
        <f>(('Parâmetro - Portes e Uco'!$P$5*'TABELA HONORÁRIOS MÉDICOS2026'!M3297)/100)*'TABELA HONORÁRIOS MÉDICOS2026'!L3297</f>
        <v>59.462331407974851</v>
      </c>
      <c r="O3297" s="201">
        <v>0</v>
      </c>
      <c r="P3297" s="201"/>
      <c r="Q3297" s="205">
        <f t="shared" si="217"/>
        <v>60.133732276645468</v>
      </c>
    </row>
    <row r="3298" spans="1:17" x14ac:dyDescent="0.25">
      <c r="A3298" s="207" t="s">
        <v>4754</v>
      </c>
      <c r="B3298" s="196">
        <v>40316262</v>
      </c>
      <c r="C3298" s="197" t="s">
        <v>2659</v>
      </c>
      <c r="D3298" s="196" t="s">
        <v>3676</v>
      </c>
      <c r="E3298" s="198" t="s">
        <v>3713</v>
      </c>
      <c r="F3298" s="199">
        <f>VLOOKUP(D3298,'Parâmetro - Portes e Uco'!$A$13:$E$54,4,0)*E3298</f>
        <v>0.67140086867061821</v>
      </c>
      <c r="G3298" s="200"/>
      <c r="H3298" s="201"/>
      <c r="I3298" s="196"/>
      <c r="J3298" s="202">
        <v>0</v>
      </c>
      <c r="K3298" s="202"/>
      <c r="L3298" s="203">
        <v>3.9</v>
      </c>
      <c r="M3298" s="204">
        <v>84</v>
      </c>
      <c r="N3298" s="199">
        <f>(('Parâmetro - Portes e Uco'!$P$5*'TABELA HONORÁRIOS MÉDICOS2026'!M3298)/100)*'TABELA HONORÁRIOS MÉDICOS2026'!L3298</f>
        <v>59.462331407974851</v>
      </c>
      <c r="O3298" s="201">
        <v>0</v>
      </c>
      <c r="P3298" s="201"/>
      <c r="Q3298" s="205">
        <f t="shared" si="217"/>
        <v>60.133732276645468</v>
      </c>
    </row>
    <row r="3299" spans="1:17" x14ac:dyDescent="0.25">
      <c r="A3299" s="207" t="s">
        <v>4754</v>
      </c>
      <c r="B3299" s="196">
        <v>40316270</v>
      </c>
      <c r="C3299" s="197" t="s">
        <v>2660</v>
      </c>
      <c r="D3299" s="196" t="s">
        <v>3676</v>
      </c>
      <c r="E3299" s="198" t="s">
        <v>3710</v>
      </c>
      <c r="F3299" s="199">
        <f>VLOOKUP(D3299,'Parâmetro - Portes e Uco'!$A$13:$E$54,4,0)*E3299</f>
        <v>0.16785021716765455</v>
      </c>
      <c r="G3299" s="200"/>
      <c r="H3299" s="201"/>
      <c r="I3299" s="196"/>
      <c r="J3299" s="202">
        <v>0</v>
      </c>
      <c r="K3299" s="202"/>
      <c r="L3299" s="203">
        <v>2.097</v>
      </c>
      <c r="M3299" s="204">
        <v>84</v>
      </c>
      <c r="N3299" s="199">
        <f>(('Parâmetro - Portes e Uco'!$P$5*'TABELA HONORÁRIOS MÉDICOS2026'!M3299)/100)*'TABELA HONORÁRIOS MÉDICOS2026'!L3299</f>
        <v>31.972438195518784</v>
      </c>
      <c r="O3299" s="201">
        <v>0</v>
      </c>
      <c r="P3299" s="201"/>
      <c r="Q3299" s="205">
        <f t="shared" si="217"/>
        <v>32.140288412686438</v>
      </c>
    </row>
    <row r="3300" spans="1:17" ht="45" x14ac:dyDescent="0.25">
      <c r="A3300" s="207" t="s">
        <v>4754</v>
      </c>
      <c r="B3300" s="196">
        <v>40316289</v>
      </c>
      <c r="C3300" s="197" t="s">
        <v>2661</v>
      </c>
      <c r="D3300" s="196" t="s">
        <v>3676</v>
      </c>
      <c r="E3300" s="198" t="s">
        <v>3710</v>
      </c>
      <c r="F3300" s="199">
        <f>VLOOKUP(D3300,'Parâmetro - Portes e Uco'!$A$13:$E$54,4,0)*E3300</f>
        <v>0.16785021716765455</v>
      </c>
      <c r="G3300" s="200"/>
      <c r="H3300" s="201"/>
      <c r="I3300" s="196"/>
      <c r="J3300" s="202">
        <v>0</v>
      </c>
      <c r="K3300" s="202"/>
      <c r="L3300" s="203">
        <v>2.17</v>
      </c>
      <c r="M3300" s="204">
        <v>84</v>
      </c>
      <c r="N3300" s="199">
        <f>(('Parâmetro - Portes e Uco'!$P$5*'TABELA HONORÁRIOS MÉDICOS2026'!M3300)/100)*'TABELA HONORÁRIOS MÉDICOS2026'!L3300</f>
        <v>33.085451065462927</v>
      </c>
      <c r="O3300" s="201">
        <v>0</v>
      </c>
      <c r="P3300" s="201"/>
      <c r="Q3300" s="205">
        <f t="shared" si="217"/>
        <v>33.253301282630581</v>
      </c>
    </row>
    <row r="3301" spans="1:17" x14ac:dyDescent="0.25">
      <c r="A3301" s="207" t="s">
        <v>4754</v>
      </c>
      <c r="B3301" s="196">
        <v>40316297</v>
      </c>
      <c r="C3301" s="197" t="s">
        <v>2663</v>
      </c>
      <c r="D3301" s="196" t="s">
        <v>3676</v>
      </c>
      <c r="E3301" s="198" t="s">
        <v>3713</v>
      </c>
      <c r="F3301" s="199">
        <f>VLOOKUP(D3301,'Parâmetro - Portes e Uco'!$A$13:$E$54,4,0)*E3301</f>
        <v>0.67140086867061821</v>
      </c>
      <c r="G3301" s="200"/>
      <c r="H3301" s="201"/>
      <c r="I3301" s="196"/>
      <c r="J3301" s="202">
        <v>0</v>
      </c>
      <c r="K3301" s="202"/>
      <c r="L3301" s="203">
        <v>3.9</v>
      </c>
      <c r="M3301" s="204">
        <v>84</v>
      </c>
      <c r="N3301" s="199">
        <f>(('Parâmetro - Portes e Uco'!$P$5*'TABELA HONORÁRIOS MÉDICOS2026'!M3301)/100)*'TABELA HONORÁRIOS MÉDICOS2026'!L3301</f>
        <v>59.462331407974851</v>
      </c>
      <c r="O3301" s="201">
        <v>0</v>
      </c>
      <c r="P3301" s="201"/>
      <c r="Q3301" s="205">
        <f t="shared" si="217"/>
        <v>60.133732276645468</v>
      </c>
    </row>
    <row r="3302" spans="1:17" ht="45" x14ac:dyDescent="0.25">
      <c r="A3302" s="207" t="s">
        <v>4754</v>
      </c>
      <c r="B3302" s="196">
        <v>40316300</v>
      </c>
      <c r="C3302" s="197" t="s">
        <v>2664</v>
      </c>
      <c r="D3302" s="196" t="s">
        <v>3676</v>
      </c>
      <c r="E3302" s="198" t="s">
        <v>3709</v>
      </c>
      <c r="F3302" s="199">
        <f>VLOOKUP(D3302,'Parâmetro - Portes e Uco'!$A$13:$E$54,4,0)*E3302</f>
        <v>1.6785021716765458</v>
      </c>
      <c r="G3302" s="200"/>
      <c r="H3302" s="201"/>
      <c r="I3302" s="196"/>
      <c r="J3302" s="202">
        <v>0</v>
      </c>
      <c r="K3302" s="202"/>
      <c r="L3302" s="203">
        <v>5.33</v>
      </c>
      <c r="M3302" s="204">
        <v>84</v>
      </c>
      <c r="N3302" s="199">
        <f>(('Parâmetro - Portes e Uco'!$P$5*'TABELA HONORÁRIOS MÉDICOS2026'!M3302)/100)*'TABELA HONORÁRIOS MÉDICOS2026'!L3302</f>
        <v>81.265186257565631</v>
      </c>
      <c r="O3302" s="201">
        <v>0</v>
      </c>
      <c r="P3302" s="201"/>
      <c r="Q3302" s="205">
        <f t="shared" si="217"/>
        <v>82.943688429242172</v>
      </c>
    </row>
    <row r="3303" spans="1:17" ht="45" x14ac:dyDescent="0.25">
      <c r="A3303" s="207" t="s">
        <v>4754</v>
      </c>
      <c r="B3303" s="196">
        <v>40316319</v>
      </c>
      <c r="C3303" s="197" t="s">
        <v>2665</v>
      </c>
      <c r="D3303" s="196" t="s">
        <v>3676</v>
      </c>
      <c r="E3303" s="198" t="s">
        <v>3709</v>
      </c>
      <c r="F3303" s="199">
        <f>VLOOKUP(D3303,'Parâmetro - Portes e Uco'!$A$13:$E$54,4,0)*E3303</f>
        <v>1.6785021716765458</v>
      </c>
      <c r="G3303" s="200"/>
      <c r="H3303" s="201"/>
      <c r="I3303" s="196"/>
      <c r="J3303" s="202">
        <v>0</v>
      </c>
      <c r="K3303" s="202"/>
      <c r="L3303" s="203">
        <v>4</v>
      </c>
      <c r="M3303" s="204">
        <v>84</v>
      </c>
      <c r="N3303" s="199">
        <f>(('Parâmetro - Portes e Uco'!$P$5*'TABELA HONORÁRIOS MÉDICOS2026'!M3303)/100)*'TABELA HONORÁRIOS MÉDICOS2026'!L3303</f>
        <v>60.987006572281899</v>
      </c>
      <c r="O3303" s="201">
        <v>0</v>
      </c>
      <c r="P3303" s="201"/>
      <c r="Q3303" s="205">
        <f t="shared" si="217"/>
        <v>62.665508743958448</v>
      </c>
    </row>
    <row r="3304" spans="1:17" ht="45" x14ac:dyDescent="0.25">
      <c r="A3304" s="207" t="s">
        <v>4754</v>
      </c>
      <c r="B3304" s="196">
        <v>40316327</v>
      </c>
      <c r="C3304" s="197" t="s">
        <v>2667</v>
      </c>
      <c r="D3304" s="196" t="s">
        <v>3676</v>
      </c>
      <c r="E3304" s="198" t="s">
        <v>3710</v>
      </c>
      <c r="F3304" s="199">
        <f>VLOOKUP(D3304,'Parâmetro - Portes e Uco'!$A$13:$E$54,4,0)*E3304</f>
        <v>0.16785021716765455</v>
      </c>
      <c r="G3304" s="200"/>
      <c r="H3304" s="201"/>
      <c r="I3304" s="196"/>
      <c r="J3304" s="202">
        <v>0</v>
      </c>
      <c r="K3304" s="202"/>
      <c r="L3304" s="203">
        <v>1.67</v>
      </c>
      <c r="M3304" s="204">
        <v>84</v>
      </c>
      <c r="N3304" s="199">
        <f>(('Parâmetro - Portes e Uco'!$P$5*'TABELA HONORÁRIOS MÉDICOS2026'!M3304)/100)*'TABELA HONORÁRIOS MÉDICOS2026'!L3304</f>
        <v>25.462075243927693</v>
      </c>
      <c r="O3304" s="201">
        <v>0</v>
      </c>
      <c r="P3304" s="201"/>
      <c r="Q3304" s="205">
        <f t="shared" ref="Q3304:Q3335" si="218">F3304+H3304+K3304+N3304+P3304</f>
        <v>25.629925461095347</v>
      </c>
    </row>
    <row r="3305" spans="1:17" ht="30" x14ac:dyDescent="0.25">
      <c r="A3305" s="207" t="s">
        <v>4754</v>
      </c>
      <c r="B3305" s="196">
        <v>40316335</v>
      </c>
      <c r="C3305" s="197" t="s">
        <v>2670</v>
      </c>
      <c r="D3305" s="196" t="s">
        <v>3676</v>
      </c>
      <c r="E3305" s="198" t="s">
        <v>3710</v>
      </c>
      <c r="F3305" s="199">
        <f>VLOOKUP(D3305,'Parâmetro - Portes e Uco'!$A$13:$E$54,4,0)*E3305</f>
        <v>0.16785021716765455</v>
      </c>
      <c r="G3305" s="200"/>
      <c r="H3305" s="201"/>
      <c r="I3305" s="196"/>
      <c r="J3305" s="202">
        <v>0</v>
      </c>
      <c r="K3305" s="202"/>
      <c r="L3305" s="203">
        <v>2.17</v>
      </c>
      <c r="M3305" s="204">
        <v>84</v>
      </c>
      <c r="N3305" s="199">
        <f>(('Parâmetro - Portes e Uco'!$P$5*'TABELA HONORÁRIOS MÉDICOS2026'!M3305)/100)*'TABELA HONORÁRIOS MÉDICOS2026'!L3305</f>
        <v>33.085451065462927</v>
      </c>
      <c r="O3305" s="201">
        <v>0</v>
      </c>
      <c r="P3305" s="201"/>
      <c r="Q3305" s="205">
        <f t="shared" si="218"/>
        <v>33.253301282630581</v>
      </c>
    </row>
    <row r="3306" spans="1:17" ht="30" x14ac:dyDescent="0.25">
      <c r="A3306" s="207" t="s">
        <v>4754</v>
      </c>
      <c r="B3306" s="196">
        <v>40316343</v>
      </c>
      <c r="C3306" s="197" t="s">
        <v>2672</v>
      </c>
      <c r="D3306" s="196" t="s">
        <v>3676</v>
      </c>
      <c r="E3306" s="198" t="s">
        <v>3713</v>
      </c>
      <c r="F3306" s="199">
        <f>VLOOKUP(D3306,'Parâmetro - Portes e Uco'!$A$13:$E$54,4,0)*E3306</f>
        <v>0.67140086867061821</v>
      </c>
      <c r="G3306" s="200"/>
      <c r="H3306" s="201"/>
      <c r="I3306" s="196"/>
      <c r="J3306" s="202">
        <v>0</v>
      </c>
      <c r="K3306" s="202"/>
      <c r="L3306" s="203">
        <v>2.0409999999999999</v>
      </c>
      <c r="M3306" s="204">
        <v>84</v>
      </c>
      <c r="N3306" s="199">
        <f>(('Parâmetro - Portes e Uco'!$P$5*'TABELA HONORÁRIOS MÉDICOS2026'!M3306)/100)*'TABELA HONORÁRIOS MÉDICOS2026'!L3306</f>
        <v>31.118620103506839</v>
      </c>
      <c r="O3306" s="201">
        <v>0</v>
      </c>
      <c r="P3306" s="201"/>
      <c r="Q3306" s="205">
        <f t="shared" si="218"/>
        <v>31.790020972177455</v>
      </c>
    </row>
    <row r="3307" spans="1:17" ht="30" x14ac:dyDescent="0.25">
      <c r="A3307" s="207" t="s">
        <v>4754</v>
      </c>
      <c r="B3307" s="196">
        <v>40316351</v>
      </c>
      <c r="C3307" s="197" t="s">
        <v>2673</v>
      </c>
      <c r="D3307" s="196" t="s">
        <v>3676</v>
      </c>
      <c r="E3307" s="198" t="s">
        <v>3710</v>
      </c>
      <c r="F3307" s="199">
        <f>VLOOKUP(D3307,'Parâmetro - Portes e Uco'!$A$13:$E$54,4,0)*E3307</f>
        <v>0.16785021716765455</v>
      </c>
      <c r="G3307" s="200"/>
      <c r="H3307" s="201"/>
      <c r="I3307" s="196"/>
      <c r="J3307" s="202">
        <v>0</v>
      </c>
      <c r="K3307" s="202"/>
      <c r="L3307" s="203">
        <v>2.5529999999999999</v>
      </c>
      <c r="M3307" s="204">
        <v>84</v>
      </c>
      <c r="N3307" s="199">
        <f>(('Parâmetro - Portes e Uco'!$P$5*'TABELA HONORÁRIOS MÉDICOS2026'!M3307)/100)*'TABELA HONORÁRIOS MÉDICOS2026'!L3307</f>
        <v>38.924956944758918</v>
      </c>
      <c r="O3307" s="201">
        <v>0</v>
      </c>
      <c r="P3307" s="201"/>
      <c r="Q3307" s="205">
        <f t="shared" si="218"/>
        <v>39.092807161926572</v>
      </c>
    </row>
    <row r="3308" spans="1:17" x14ac:dyDescent="0.25">
      <c r="A3308" s="207" t="s">
        <v>4754</v>
      </c>
      <c r="B3308" s="196">
        <v>40316360</v>
      </c>
      <c r="C3308" s="197" t="s">
        <v>2674</v>
      </c>
      <c r="D3308" s="196" t="s">
        <v>3676</v>
      </c>
      <c r="E3308" s="198" t="s">
        <v>3710</v>
      </c>
      <c r="F3308" s="199">
        <f>VLOOKUP(D3308,'Parâmetro - Portes e Uco'!$A$13:$E$54,4,0)*E3308</f>
        <v>0.16785021716765455</v>
      </c>
      <c r="G3308" s="200"/>
      <c r="H3308" s="201"/>
      <c r="I3308" s="196"/>
      <c r="J3308" s="202">
        <v>0</v>
      </c>
      <c r="K3308" s="202"/>
      <c r="L3308" s="203">
        <v>2.17</v>
      </c>
      <c r="M3308" s="204">
        <v>84</v>
      </c>
      <c r="N3308" s="199">
        <f>(('Parâmetro - Portes e Uco'!$P$5*'TABELA HONORÁRIOS MÉDICOS2026'!M3308)/100)*'TABELA HONORÁRIOS MÉDICOS2026'!L3308</f>
        <v>33.085451065462927</v>
      </c>
      <c r="O3308" s="201">
        <v>0</v>
      </c>
      <c r="P3308" s="201"/>
      <c r="Q3308" s="205">
        <f t="shared" si="218"/>
        <v>33.253301282630581</v>
      </c>
    </row>
    <row r="3309" spans="1:17" ht="45" x14ac:dyDescent="0.25">
      <c r="A3309" s="207" t="s">
        <v>4754</v>
      </c>
      <c r="B3309" s="196">
        <v>40316378</v>
      </c>
      <c r="C3309" s="197" t="s">
        <v>2676</v>
      </c>
      <c r="D3309" s="196" t="s">
        <v>3676</v>
      </c>
      <c r="E3309" s="198" t="s">
        <v>3709</v>
      </c>
      <c r="F3309" s="199">
        <f>VLOOKUP(D3309,'Parâmetro - Portes e Uco'!$A$13:$E$54,4,0)*E3309</f>
        <v>1.6785021716765458</v>
      </c>
      <c r="G3309" s="200"/>
      <c r="H3309" s="201"/>
      <c r="I3309" s="196"/>
      <c r="J3309" s="202">
        <v>0</v>
      </c>
      <c r="K3309" s="202"/>
      <c r="L3309" s="203">
        <v>3.294</v>
      </c>
      <c r="M3309" s="204">
        <v>84</v>
      </c>
      <c r="N3309" s="199">
        <f>(('Parâmetro - Portes e Uco'!$P$5*'TABELA HONORÁRIOS MÉDICOS2026'!M3309)/100)*'TABELA HONORÁRIOS MÉDICOS2026'!L3309</f>
        <v>50.222799912274148</v>
      </c>
      <c r="O3309" s="201">
        <v>0</v>
      </c>
      <c r="P3309" s="201"/>
      <c r="Q3309" s="205">
        <f t="shared" si="218"/>
        <v>51.901302083950696</v>
      </c>
    </row>
    <row r="3310" spans="1:17" ht="30" x14ac:dyDescent="0.25">
      <c r="A3310" s="207" t="s">
        <v>4754</v>
      </c>
      <c r="B3310" s="196">
        <v>40316386</v>
      </c>
      <c r="C3310" s="197" t="s">
        <v>2678</v>
      </c>
      <c r="D3310" s="196" t="s">
        <v>3676</v>
      </c>
      <c r="E3310" s="198" t="s">
        <v>3709</v>
      </c>
      <c r="F3310" s="199">
        <f>VLOOKUP(D3310,'Parâmetro - Portes e Uco'!$A$13:$E$54,4,0)*E3310</f>
        <v>1.6785021716765458</v>
      </c>
      <c r="G3310" s="200"/>
      <c r="H3310" s="201"/>
      <c r="I3310" s="196"/>
      <c r="J3310" s="202">
        <v>0</v>
      </c>
      <c r="K3310" s="202"/>
      <c r="L3310" s="203">
        <v>5.33</v>
      </c>
      <c r="M3310" s="204">
        <v>84</v>
      </c>
      <c r="N3310" s="199">
        <f>(('Parâmetro - Portes e Uco'!$P$5*'TABELA HONORÁRIOS MÉDICOS2026'!M3310)/100)*'TABELA HONORÁRIOS MÉDICOS2026'!L3310</f>
        <v>81.265186257565631</v>
      </c>
      <c r="O3310" s="201">
        <v>0</v>
      </c>
      <c r="P3310" s="201"/>
      <c r="Q3310" s="205">
        <f t="shared" si="218"/>
        <v>82.943688429242172</v>
      </c>
    </row>
    <row r="3311" spans="1:17" x14ac:dyDescent="0.25">
      <c r="A3311" s="207" t="s">
        <v>4754</v>
      </c>
      <c r="B3311" s="196">
        <v>40316394</v>
      </c>
      <c r="C3311" s="197" t="s">
        <v>2680</v>
      </c>
      <c r="D3311" s="196" t="s">
        <v>3676</v>
      </c>
      <c r="E3311" s="198" t="s">
        <v>3713</v>
      </c>
      <c r="F3311" s="199">
        <f>VLOOKUP(D3311,'Parâmetro - Portes e Uco'!$A$13:$E$54,4,0)*E3311</f>
        <v>0.67140086867061821</v>
      </c>
      <c r="G3311" s="200"/>
      <c r="H3311" s="201"/>
      <c r="I3311" s="196"/>
      <c r="J3311" s="202">
        <v>0</v>
      </c>
      <c r="K3311" s="202"/>
      <c r="L3311" s="203">
        <v>2.33</v>
      </c>
      <c r="M3311" s="204">
        <v>84</v>
      </c>
      <c r="N3311" s="199">
        <f>(('Parâmetro - Portes e Uco'!$P$5*'TABELA HONORÁRIOS MÉDICOS2026'!M3311)/100)*'TABELA HONORÁRIOS MÉDICOS2026'!L3311</f>
        <v>35.524931328354207</v>
      </c>
      <c r="O3311" s="201">
        <v>0</v>
      </c>
      <c r="P3311" s="201"/>
      <c r="Q3311" s="205">
        <f t="shared" si="218"/>
        <v>36.196332197024823</v>
      </c>
    </row>
    <row r="3312" spans="1:17" ht="30" x14ac:dyDescent="0.25">
      <c r="A3312" s="207" t="s">
        <v>4754</v>
      </c>
      <c r="B3312" s="196">
        <v>40316408</v>
      </c>
      <c r="C3312" s="197" t="s">
        <v>2682</v>
      </c>
      <c r="D3312" s="196" t="s">
        <v>3676</v>
      </c>
      <c r="E3312" s="198" t="s">
        <v>3710</v>
      </c>
      <c r="F3312" s="199">
        <f>VLOOKUP(D3312,'Parâmetro - Portes e Uco'!$A$13:$E$54,4,0)*E3312</f>
        <v>0.16785021716765455</v>
      </c>
      <c r="G3312" s="200"/>
      <c r="H3312" s="201"/>
      <c r="I3312" s="196"/>
      <c r="J3312" s="202">
        <v>0</v>
      </c>
      <c r="K3312" s="202"/>
      <c r="L3312" s="203">
        <v>2.33</v>
      </c>
      <c r="M3312" s="204">
        <v>84</v>
      </c>
      <c r="N3312" s="199">
        <f>(('Parâmetro - Portes e Uco'!$P$5*'TABELA HONORÁRIOS MÉDICOS2026'!M3312)/100)*'TABELA HONORÁRIOS MÉDICOS2026'!L3312</f>
        <v>35.524931328354207</v>
      </c>
      <c r="O3312" s="201">
        <v>0</v>
      </c>
      <c r="P3312" s="201"/>
      <c r="Q3312" s="205">
        <f t="shared" si="218"/>
        <v>35.692781545521861</v>
      </c>
    </row>
    <row r="3313" spans="1:17" x14ac:dyDescent="0.25">
      <c r="A3313" s="207" t="s">
        <v>4754</v>
      </c>
      <c r="B3313" s="196">
        <v>40316416</v>
      </c>
      <c r="C3313" s="197" t="s">
        <v>2683</v>
      </c>
      <c r="D3313" s="196" t="s">
        <v>3676</v>
      </c>
      <c r="E3313" s="198" t="s">
        <v>3710</v>
      </c>
      <c r="F3313" s="199">
        <f>VLOOKUP(D3313,'Parâmetro - Portes e Uco'!$A$13:$E$54,4,0)*E3313</f>
        <v>0.16785021716765455</v>
      </c>
      <c r="G3313" s="200"/>
      <c r="H3313" s="201"/>
      <c r="I3313" s="196"/>
      <c r="J3313" s="202">
        <v>0</v>
      </c>
      <c r="K3313" s="202"/>
      <c r="L3313" s="203">
        <v>2.7829999999999999</v>
      </c>
      <c r="M3313" s="204">
        <v>84</v>
      </c>
      <c r="N3313" s="199">
        <f>(('Parâmetro - Portes e Uco'!$P$5*'TABELA HONORÁRIOS MÉDICOS2026'!M3313)/100)*'TABELA HONORÁRIOS MÉDICOS2026'!L3313</f>
        <v>42.431709822665127</v>
      </c>
      <c r="O3313" s="201">
        <v>0</v>
      </c>
      <c r="P3313" s="201"/>
      <c r="Q3313" s="205">
        <f t="shared" si="218"/>
        <v>42.599560039832781</v>
      </c>
    </row>
    <row r="3314" spans="1:17" x14ac:dyDescent="0.25">
      <c r="A3314" s="207" t="s">
        <v>4754</v>
      </c>
      <c r="B3314" s="196">
        <v>40316424</v>
      </c>
      <c r="C3314" s="197" t="s">
        <v>2690</v>
      </c>
      <c r="D3314" s="196" t="s">
        <v>3676</v>
      </c>
      <c r="E3314" s="198" t="s">
        <v>3712</v>
      </c>
      <c r="F3314" s="199">
        <f>VLOOKUP(D3314,'Parâmetro - Portes e Uco'!$A$13:$E$54,4,0)*E3314</f>
        <v>4.1962554291913641</v>
      </c>
      <c r="G3314" s="200"/>
      <c r="H3314" s="201"/>
      <c r="I3314" s="196"/>
      <c r="J3314" s="202">
        <v>0</v>
      </c>
      <c r="K3314" s="202"/>
      <c r="L3314" s="203">
        <v>6.66</v>
      </c>
      <c r="M3314" s="204">
        <v>84</v>
      </c>
      <c r="N3314" s="199">
        <f>(('Parâmetro - Portes e Uco'!$P$5*'TABELA HONORÁRIOS MÉDICOS2026'!M3314)/100)*'TABELA HONORÁRIOS MÉDICOS2026'!L3314</f>
        <v>101.54336594284936</v>
      </c>
      <c r="O3314" s="201">
        <v>0</v>
      </c>
      <c r="P3314" s="201"/>
      <c r="Q3314" s="205">
        <f t="shared" si="218"/>
        <v>105.73962137204073</v>
      </c>
    </row>
    <row r="3315" spans="1:17" x14ac:dyDescent="0.25">
      <c r="A3315" s="207" t="s">
        <v>4754</v>
      </c>
      <c r="B3315" s="196">
        <v>40316432</v>
      </c>
      <c r="C3315" s="197" t="s">
        <v>2691</v>
      </c>
      <c r="D3315" s="196" t="s">
        <v>3676</v>
      </c>
      <c r="E3315" s="198" t="s">
        <v>3709</v>
      </c>
      <c r="F3315" s="199">
        <f>VLOOKUP(D3315,'Parâmetro - Portes e Uco'!$A$13:$E$54,4,0)*E3315</f>
        <v>1.6785021716765458</v>
      </c>
      <c r="G3315" s="200"/>
      <c r="H3315" s="201"/>
      <c r="I3315" s="196"/>
      <c r="J3315" s="202">
        <v>0</v>
      </c>
      <c r="K3315" s="202"/>
      <c r="L3315" s="203">
        <v>5.3310000000000004</v>
      </c>
      <c r="M3315" s="204">
        <v>84</v>
      </c>
      <c r="N3315" s="199">
        <f>(('Parâmetro - Portes e Uco'!$P$5*'TABELA HONORÁRIOS MÉDICOS2026'!M3315)/100)*'TABELA HONORÁRIOS MÉDICOS2026'!L3315</f>
        <v>81.280433009208707</v>
      </c>
      <c r="O3315" s="201">
        <v>0</v>
      </c>
      <c r="P3315" s="201"/>
      <c r="Q3315" s="205">
        <f t="shared" si="218"/>
        <v>82.958935180885248</v>
      </c>
    </row>
    <row r="3316" spans="1:17" ht="30" x14ac:dyDescent="0.25">
      <c r="A3316" s="207" t="s">
        <v>4754</v>
      </c>
      <c r="B3316" s="196">
        <v>40316440</v>
      </c>
      <c r="C3316" s="197" t="s">
        <v>2692</v>
      </c>
      <c r="D3316" s="196" t="s">
        <v>3676</v>
      </c>
      <c r="E3316" s="198" t="s">
        <v>3709</v>
      </c>
      <c r="F3316" s="199">
        <f>VLOOKUP(D3316,'Parâmetro - Portes e Uco'!$A$13:$E$54,4,0)*E3316</f>
        <v>1.6785021716765458</v>
      </c>
      <c r="G3316" s="200"/>
      <c r="H3316" s="201"/>
      <c r="I3316" s="196"/>
      <c r="J3316" s="202">
        <v>0</v>
      </c>
      <c r="K3316" s="202"/>
      <c r="L3316" s="203">
        <v>5.33</v>
      </c>
      <c r="M3316" s="204">
        <v>84</v>
      </c>
      <c r="N3316" s="199">
        <f>(('Parâmetro - Portes e Uco'!$P$5*'TABELA HONORÁRIOS MÉDICOS2026'!M3316)/100)*'TABELA HONORÁRIOS MÉDICOS2026'!L3316</f>
        <v>81.265186257565631</v>
      </c>
      <c r="O3316" s="201">
        <v>0</v>
      </c>
      <c r="P3316" s="201"/>
      <c r="Q3316" s="205">
        <f t="shared" si="218"/>
        <v>82.943688429242172</v>
      </c>
    </row>
    <row r="3317" spans="1:17" ht="45" x14ac:dyDescent="0.25">
      <c r="A3317" s="207" t="s">
        <v>4754</v>
      </c>
      <c r="B3317" s="196">
        <v>40316459</v>
      </c>
      <c r="C3317" s="197" t="s">
        <v>2693</v>
      </c>
      <c r="D3317" s="196" t="s">
        <v>3676</v>
      </c>
      <c r="E3317" s="198" t="s">
        <v>3713</v>
      </c>
      <c r="F3317" s="199">
        <f>VLOOKUP(D3317,'Parâmetro - Portes e Uco'!$A$13:$E$54,4,0)*E3317</f>
        <v>0.67140086867061821</v>
      </c>
      <c r="G3317" s="200"/>
      <c r="H3317" s="201"/>
      <c r="I3317" s="196"/>
      <c r="J3317" s="202">
        <v>0</v>
      </c>
      <c r="K3317" s="202"/>
      <c r="L3317" s="203">
        <v>3</v>
      </c>
      <c r="M3317" s="204">
        <v>84</v>
      </c>
      <c r="N3317" s="199">
        <f>(('Parâmetro - Portes e Uco'!$P$5*'TABELA HONORÁRIOS MÉDICOS2026'!M3317)/100)*'TABELA HONORÁRIOS MÉDICOS2026'!L3317</f>
        <v>45.740254929211424</v>
      </c>
      <c r="O3317" s="201">
        <v>0</v>
      </c>
      <c r="P3317" s="201"/>
      <c r="Q3317" s="205">
        <f t="shared" si="218"/>
        <v>46.411655797882041</v>
      </c>
    </row>
    <row r="3318" spans="1:17" x14ac:dyDescent="0.25">
      <c r="A3318" s="207" t="s">
        <v>4754</v>
      </c>
      <c r="B3318" s="196">
        <v>40316467</v>
      </c>
      <c r="C3318" s="197" t="s">
        <v>2694</v>
      </c>
      <c r="D3318" s="196" t="s">
        <v>3676</v>
      </c>
      <c r="E3318" s="198" t="s">
        <v>3710</v>
      </c>
      <c r="F3318" s="199">
        <f>VLOOKUP(D3318,'Parâmetro - Portes e Uco'!$A$13:$E$54,4,0)*E3318</f>
        <v>0.16785021716765455</v>
      </c>
      <c r="G3318" s="200"/>
      <c r="H3318" s="201"/>
      <c r="I3318" s="196"/>
      <c r="J3318" s="202">
        <v>0</v>
      </c>
      <c r="K3318" s="202"/>
      <c r="L3318" s="203">
        <v>2.33</v>
      </c>
      <c r="M3318" s="204">
        <v>84</v>
      </c>
      <c r="N3318" s="199">
        <f>(('Parâmetro - Portes e Uco'!$P$5*'TABELA HONORÁRIOS MÉDICOS2026'!M3318)/100)*'TABELA HONORÁRIOS MÉDICOS2026'!L3318</f>
        <v>35.524931328354207</v>
      </c>
      <c r="O3318" s="201">
        <v>0</v>
      </c>
      <c r="P3318" s="201"/>
      <c r="Q3318" s="205">
        <f t="shared" si="218"/>
        <v>35.692781545521861</v>
      </c>
    </row>
    <row r="3319" spans="1:17" x14ac:dyDescent="0.25">
      <c r="A3319" s="207" t="s">
        <v>4754</v>
      </c>
      <c r="B3319" s="196">
        <v>40316475</v>
      </c>
      <c r="C3319" s="197" t="s">
        <v>2695</v>
      </c>
      <c r="D3319" s="196" t="s">
        <v>3676</v>
      </c>
      <c r="E3319" s="198" t="s">
        <v>3710</v>
      </c>
      <c r="F3319" s="199">
        <f>VLOOKUP(D3319,'Parâmetro - Portes e Uco'!$A$13:$E$54,4,0)*E3319</f>
        <v>0.16785021716765455</v>
      </c>
      <c r="G3319" s="200"/>
      <c r="H3319" s="201"/>
      <c r="I3319" s="196"/>
      <c r="J3319" s="202">
        <v>0</v>
      </c>
      <c r="K3319" s="202"/>
      <c r="L3319" s="203">
        <v>2.0409999999999999</v>
      </c>
      <c r="M3319" s="204">
        <v>84</v>
      </c>
      <c r="N3319" s="199">
        <f>(('Parâmetro - Portes e Uco'!$P$5*'TABELA HONORÁRIOS MÉDICOS2026'!M3319)/100)*'TABELA HONORÁRIOS MÉDICOS2026'!L3319</f>
        <v>31.118620103506839</v>
      </c>
      <c r="O3319" s="201">
        <v>0</v>
      </c>
      <c r="P3319" s="201"/>
      <c r="Q3319" s="205">
        <f t="shared" si="218"/>
        <v>31.286470320674493</v>
      </c>
    </row>
    <row r="3320" spans="1:17" x14ac:dyDescent="0.25">
      <c r="A3320" s="207" t="s">
        <v>4754</v>
      </c>
      <c r="B3320" s="196">
        <v>40316483</v>
      </c>
      <c r="C3320" s="197" t="s">
        <v>2696</v>
      </c>
      <c r="D3320" s="196" t="s">
        <v>3676</v>
      </c>
      <c r="E3320" s="198" t="s">
        <v>3709</v>
      </c>
      <c r="F3320" s="199">
        <f>VLOOKUP(D3320,'Parâmetro - Portes e Uco'!$A$13:$E$54,4,0)*E3320</f>
        <v>1.6785021716765458</v>
      </c>
      <c r="G3320" s="200"/>
      <c r="H3320" s="201"/>
      <c r="I3320" s="196"/>
      <c r="J3320" s="202">
        <v>0</v>
      </c>
      <c r="K3320" s="202"/>
      <c r="L3320" s="203">
        <v>6.93</v>
      </c>
      <c r="M3320" s="204">
        <v>84</v>
      </c>
      <c r="N3320" s="199">
        <f>(('Parâmetro - Portes e Uco'!$P$5*'TABELA HONORÁRIOS MÉDICOS2026'!M3320)/100)*'TABELA HONORÁRIOS MÉDICOS2026'!L3320</f>
        <v>105.65998888647839</v>
      </c>
      <c r="O3320" s="201">
        <v>0</v>
      </c>
      <c r="P3320" s="201"/>
      <c r="Q3320" s="205">
        <f t="shared" si="218"/>
        <v>107.33849105815493</v>
      </c>
    </row>
    <row r="3321" spans="1:17" x14ac:dyDescent="0.25">
      <c r="A3321" s="207" t="s">
        <v>4754</v>
      </c>
      <c r="B3321" s="196">
        <v>40316491</v>
      </c>
      <c r="C3321" s="197" t="s">
        <v>2697</v>
      </c>
      <c r="D3321" s="196" t="s">
        <v>3676</v>
      </c>
      <c r="E3321" s="198" t="s">
        <v>3710</v>
      </c>
      <c r="F3321" s="199">
        <f>VLOOKUP(D3321,'Parâmetro - Portes e Uco'!$A$13:$E$54,4,0)*E3321</f>
        <v>0.16785021716765455</v>
      </c>
      <c r="G3321" s="200"/>
      <c r="H3321" s="201"/>
      <c r="I3321" s="196"/>
      <c r="J3321" s="202">
        <v>0</v>
      </c>
      <c r="K3321" s="202"/>
      <c r="L3321" s="203">
        <v>2.5529999999999999</v>
      </c>
      <c r="M3321" s="204">
        <v>84</v>
      </c>
      <c r="N3321" s="199">
        <f>(('Parâmetro - Portes e Uco'!$P$5*'TABELA HONORÁRIOS MÉDICOS2026'!M3321)/100)*'TABELA HONORÁRIOS MÉDICOS2026'!L3321</f>
        <v>38.924956944758918</v>
      </c>
      <c r="O3321" s="201">
        <v>0</v>
      </c>
      <c r="P3321" s="201"/>
      <c r="Q3321" s="205">
        <f t="shared" si="218"/>
        <v>39.092807161926572</v>
      </c>
    </row>
    <row r="3322" spans="1:17" ht="30" x14ac:dyDescent="0.25">
      <c r="A3322" s="207" t="s">
        <v>4754</v>
      </c>
      <c r="B3322" s="196">
        <v>40316505</v>
      </c>
      <c r="C3322" s="197" t="s">
        <v>2698</v>
      </c>
      <c r="D3322" s="196" t="s">
        <v>3676</v>
      </c>
      <c r="E3322" s="198" t="s">
        <v>3709</v>
      </c>
      <c r="F3322" s="199">
        <f>VLOOKUP(D3322,'Parâmetro - Portes e Uco'!$A$13:$E$54,4,0)*E3322</f>
        <v>1.6785021716765458</v>
      </c>
      <c r="G3322" s="200"/>
      <c r="H3322" s="201"/>
      <c r="I3322" s="196"/>
      <c r="J3322" s="202">
        <v>0</v>
      </c>
      <c r="K3322" s="202"/>
      <c r="L3322" s="203">
        <v>4</v>
      </c>
      <c r="M3322" s="204">
        <v>84</v>
      </c>
      <c r="N3322" s="199">
        <f>(('Parâmetro - Portes e Uco'!$P$5*'TABELA HONORÁRIOS MÉDICOS2026'!M3322)/100)*'TABELA HONORÁRIOS MÉDICOS2026'!L3322</f>
        <v>60.987006572281899</v>
      </c>
      <c r="O3322" s="201">
        <v>0</v>
      </c>
      <c r="P3322" s="201"/>
      <c r="Q3322" s="205">
        <f t="shared" si="218"/>
        <v>62.665508743958448</v>
      </c>
    </row>
    <row r="3323" spans="1:17" ht="30" x14ac:dyDescent="0.25">
      <c r="A3323" s="207" t="s">
        <v>4754</v>
      </c>
      <c r="B3323" s="196">
        <v>40316513</v>
      </c>
      <c r="C3323" s="197" t="s">
        <v>2699</v>
      </c>
      <c r="D3323" s="196" t="s">
        <v>3676</v>
      </c>
      <c r="E3323" s="198" t="s">
        <v>3710</v>
      </c>
      <c r="F3323" s="199">
        <f>VLOOKUP(D3323,'Parâmetro - Portes e Uco'!$A$13:$E$54,4,0)*E3323</f>
        <v>0.16785021716765455</v>
      </c>
      <c r="G3323" s="200"/>
      <c r="H3323" s="201"/>
      <c r="I3323" s="196"/>
      <c r="J3323" s="202">
        <v>0</v>
      </c>
      <c r="K3323" s="202"/>
      <c r="L3323" s="203">
        <v>3.03</v>
      </c>
      <c r="M3323" s="204">
        <v>84</v>
      </c>
      <c r="N3323" s="199">
        <f>(('Parâmetro - Portes e Uco'!$P$5*'TABELA HONORÁRIOS MÉDICOS2026'!M3323)/100)*'TABELA HONORÁRIOS MÉDICOS2026'!L3323</f>
        <v>46.197657478503537</v>
      </c>
      <c r="O3323" s="201">
        <v>0</v>
      </c>
      <c r="P3323" s="201"/>
      <c r="Q3323" s="205">
        <f t="shared" si="218"/>
        <v>46.365507695671191</v>
      </c>
    </row>
    <row r="3324" spans="1:17" ht="45" x14ac:dyDescent="0.25">
      <c r="A3324" s="207" t="s">
        <v>4754</v>
      </c>
      <c r="B3324" s="196">
        <v>40316521</v>
      </c>
      <c r="C3324" s="197" t="s">
        <v>2700</v>
      </c>
      <c r="D3324" s="196" t="s">
        <v>3676</v>
      </c>
      <c r="E3324" s="198" t="s">
        <v>3710</v>
      </c>
      <c r="F3324" s="199">
        <f>VLOOKUP(D3324,'Parâmetro - Portes e Uco'!$A$13:$E$54,4,0)*E3324</f>
        <v>0.16785021716765455</v>
      </c>
      <c r="G3324" s="200"/>
      <c r="H3324" s="201"/>
      <c r="I3324" s="196"/>
      <c r="J3324" s="202">
        <v>0</v>
      </c>
      <c r="K3324" s="202"/>
      <c r="L3324" s="203">
        <v>2.0409999999999999</v>
      </c>
      <c r="M3324" s="204">
        <v>84</v>
      </c>
      <c r="N3324" s="199">
        <f>(('Parâmetro - Portes e Uco'!$P$5*'TABELA HONORÁRIOS MÉDICOS2026'!M3324)/100)*'TABELA HONORÁRIOS MÉDICOS2026'!L3324</f>
        <v>31.118620103506839</v>
      </c>
      <c r="O3324" s="201">
        <v>0</v>
      </c>
      <c r="P3324" s="201"/>
      <c r="Q3324" s="205">
        <f t="shared" si="218"/>
        <v>31.286470320674493</v>
      </c>
    </row>
    <row r="3325" spans="1:17" x14ac:dyDescent="0.25">
      <c r="A3325" s="207" t="s">
        <v>4754</v>
      </c>
      <c r="B3325" s="196">
        <v>40316530</v>
      </c>
      <c r="C3325" s="197" t="s">
        <v>2701</v>
      </c>
      <c r="D3325" s="196" t="s">
        <v>3676</v>
      </c>
      <c r="E3325" s="198" t="s">
        <v>3713</v>
      </c>
      <c r="F3325" s="199">
        <f>VLOOKUP(D3325,'Parâmetro - Portes e Uco'!$A$13:$E$54,4,0)*E3325</f>
        <v>0.67140086867061821</v>
      </c>
      <c r="G3325" s="200"/>
      <c r="H3325" s="201"/>
      <c r="I3325" s="196"/>
      <c r="J3325" s="202">
        <v>0</v>
      </c>
      <c r="K3325" s="202"/>
      <c r="L3325" s="203">
        <v>3.9</v>
      </c>
      <c r="M3325" s="204">
        <v>84</v>
      </c>
      <c r="N3325" s="199">
        <f>(('Parâmetro - Portes e Uco'!$P$5*'TABELA HONORÁRIOS MÉDICOS2026'!M3325)/100)*'TABELA HONORÁRIOS MÉDICOS2026'!L3325</f>
        <v>59.462331407974851</v>
      </c>
      <c r="O3325" s="201">
        <v>0</v>
      </c>
      <c r="P3325" s="201"/>
      <c r="Q3325" s="205">
        <f t="shared" si="218"/>
        <v>60.133732276645468</v>
      </c>
    </row>
    <row r="3326" spans="1:17" x14ac:dyDescent="0.25">
      <c r="A3326" s="207" t="s">
        <v>4754</v>
      </c>
      <c r="B3326" s="196">
        <v>40316548</v>
      </c>
      <c r="C3326" s="197" t="s">
        <v>2702</v>
      </c>
      <c r="D3326" s="196" t="s">
        <v>3676</v>
      </c>
      <c r="E3326" s="198" t="s">
        <v>3710</v>
      </c>
      <c r="F3326" s="199">
        <f>VLOOKUP(D3326,'Parâmetro - Portes e Uco'!$A$13:$E$54,4,0)*E3326</f>
        <v>0.16785021716765455</v>
      </c>
      <c r="G3326" s="200"/>
      <c r="H3326" s="201"/>
      <c r="I3326" s="196"/>
      <c r="J3326" s="202">
        <v>0</v>
      </c>
      <c r="K3326" s="202"/>
      <c r="L3326" s="203">
        <v>2.0409999999999999</v>
      </c>
      <c r="M3326" s="204">
        <v>84</v>
      </c>
      <c r="N3326" s="199">
        <f>(('Parâmetro - Portes e Uco'!$P$5*'TABELA HONORÁRIOS MÉDICOS2026'!M3326)/100)*'TABELA HONORÁRIOS MÉDICOS2026'!L3326</f>
        <v>31.118620103506839</v>
      </c>
      <c r="O3326" s="201">
        <v>0</v>
      </c>
      <c r="P3326" s="201"/>
      <c r="Q3326" s="205">
        <f t="shared" si="218"/>
        <v>31.286470320674493</v>
      </c>
    </row>
    <row r="3327" spans="1:17" ht="30" x14ac:dyDescent="0.25">
      <c r="A3327" s="207" t="s">
        <v>4754</v>
      </c>
      <c r="B3327" s="196">
        <v>40316556</v>
      </c>
      <c r="C3327" s="197" t="s">
        <v>2703</v>
      </c>
      <c r="D3327" s="196" t="s">
        <v>3676</v>
      </c>
      <c r="E3327" s="198" t="s">
        <v>3710</v>
      </c>
      <c r="F3327" s="199">
        <f>VLOOKUP(D3327,'Parâmetro - Portes e Uco'!$A$13:$E$54,4,0)*E3327</f>
        <v>0.16785021716765455</v>
      </c>
      <c r="G3327" s="200"/>
      <c r="H3327" s="201"/>
      <c r="I3327" s="196"/>
      <c r="J3327" s="202">
        <v>0</v>
      </c>
      <c r="K3327" s="202"/>
      <c r="L3327" s="203">
        <v>2.0409999999999999</v>
      </c>
      <c r="M3327" s="204">
        <v>84</v>
      </c>
      <c r="N3327" s="199">
        <f>(('Parâmetro - Portes e Uco'!$P$5*'TABELA HONORÁRIOS MÉDICOS2026'!M3327)/100)*'TABELA HONORÁRIOS MÉDICOS2026'!L3327</f>
        <v>31.118620103506839</v>
      </c>
      <c r="O3327" s="201">
        <v>0</v>
      </c>
      <c r="P3327" s="201"/>
      <c r="Q3327" s="205">
        <f t="shared" si="218"/>
        <v>31.286470320674493</v>
      </c>
    </row>
    <row r="3328" spans="1:17" ht="30" x14ac:dyDescent="0.25">
      <c r="A3328" s="207" t="s">
        <v>4754</v>
      </c>
      <c r="B3328" s="196">
        <v>40316564</v>
      </c>
      <c r="C3328" s="197" t="s">
        <v>2704</v>
      </c>
      <c r="D3328" s="196" t="s">
        <v>3676</v>
      </c>
      <c r="E3328" s="198" t="s">
        <v>3709</v>
      </c>
      <c r="F3328" s="199">
        <f>VLOOKUP(D3328,'Parâmetro - Portes e Uco'!$A$13:$E$54,4,0)*E3328</f>
        <v>1.6785021716765458</v>
      </c>
      <c r="G3328" s="200"/>
      <c r="H3328" s="201"/>
      <c r="I3328" s="196"/>
      <c r="J3328" s="202">
        <v>0</v>
      </c>
      <c r="K3328" s="202"/>
      <c r="L3328" s="203">
        <v>4</v>
      </c>
      <c r="M3328" s="204">
        <v>84</v>
      </c>
      <c r="N3328" s="199">
        <f>(('Parâmetro - Portes e Uco'!$P$5*'TABELA HONORÁRIOS MÉDICOS2026'!M3328)/100)*'TABELA HONORÁRIOS MÉDICOS2026'!L3328</f>
        <v>60.987006572281899</v>
      </c>
      <c r="O3328" s="201">
        <v>0</v>
      </c>
      <c r="P3328" s="201"/>
      <c r="Q3328" s="205">
        <f t="shared" si="218"/>
        <v>62.665508743958448</v>
      </c>
    </row>
    <row r="3329" spans="1:17" x14ac:dyDescent="0.25">
      <c r="A3329" s="207" t="s">
        <v>4754</v>
      </c>
      <c r="B3329" s="196">
        <v>40316572</v>
      </c>
      <c r="C3329" s="197" t="s">
        <v>2705</v>
      </c>
      <c r="D3329" s="196" t="s">
        <v>3676</v>
      </c>
      <c r="E3329" s="198" t="s">
        <v>3710</v>
      </c>
      <c r="F3329" s="199">
        <f>VLOOKUP(D3329,'Parâmetro - Portes e Uco'!$A$13:$E$54,4,0)*E3329</f>
        <v>0.16785021716765455</v>
      </c>
      <c r="G3329" s="200"/>
      <c r="H3329" s="201"/>
      <c r="I3329" s="196"/>
      <c r="J3329" s="202">
        <v>0</v>
      </c>
      <c r="K3329" s="202"/>
      <c r="L3329" s="203">
        <v>1.764</v>
      </c>
      <c r="M3329" s="204">
        <v>84</v>
      </c>
      <c r="N3329" s="199">
        <f>(('Parâmetro - Portes e Uco'!$P$5*'TABELA HONORÁRIOS MÉDICOS2026'!M3329)/100)*'TABELA HONORÁRIOS MÉDICOS2026'!L3329</f>
        <v>26.895269898376316</v>
      </c>
      <c r="O3329" s="201">
        <v>0</v>
      </c>
      <c r="P3329" s="201"/>
      <c r="Q3329" s="205">
        <f t="shared" si="218"/>
        <v>27.06312011554397</v>
      </c>
    </row>
    <row r="3330" spans="1:17" ht="30" x14ac:dyDescent="0.25">
      <c r="A3330" s="207" t="s">
        <v>4754</v>
      </c>
      <c r="B3330" s="196">
        <v>40316599</v>
      </c>
      <c r="C3330" s="197" t="s">
        <v>4052</v>
      </c>
      <c r="D3330" s="196" t="s">
        <v>3676</v>
      </c>
      <c r="E3330" s="198" t="s">
        <v>3709</v>
      </c>
      <c r="F3330" s="199">
        <f>VLOOKUP(D3330,'Parâmetro - Portes e Uco'!$A$13:$E$54,4,0)*E3330</f>
        <v>1.6785021716765458</v>
      </c>
      <c r="G3330" s="200"/>
      <c r="H3330" s="201"/>
      <c r="I3330" s="196"/>
      <c r="J3330" s="202">
        <v>0</v>
      </c>
      <c r="K3330" s="202"/>
      <c r="L3330" s="203">
        <v>9.5449999999999999</v>
      </c>
      <c r="M3330" s="204">
        <v>100</v>
      </c>
      <c r="N3330" s="199">
        <f>(('Parâmetro - Portes e Uco'!$P$5*'TABELA HONORÁRIOS MÉDICOS2026'!M3330)/100)*'TABELA HONORÁRIOS MÉDICOS2026'!L3330</f>
        <v>173.25029099179486</v>
      </c>
      <c r="O3330" s="201">
        <v>0</v>
      </c>
      <c r="P3330" s="201"/>
      <c r="Q3330" s="205">
        <f t="shared" si="218"/>
        <v>174.9287931634714</v>
      </c>
    </row>
    <row r="3331" spans="1:17" ht="45" x14ac:dyDescent="0.25">
      <c r="A3331" s="207" t="s">
        <v>4754</v>
      </c>
      <c r="B3331" s="196">
        <v>40316602</v>
      </c>
      <c r="C3331" s="197" t="s">
        <v>4053</v>
      </c>
      <c r="D3331" s="196" t="s">
        <v>3676</v>
      </c>
      <c r="E3331" s="198" t="s">
        <v>3709</v>
      </c>
      <c r="F3331" s="199">
        <f>VLOOKUP(D3331,'Parâmetro - Portes e Uco'!$A$13:$E$54,4,0)*E3331</f>
        <v>1.6785021716765458</v>
      </c>
      <c r="G3331" s="200"/>
      <c r="H3331" s="201"/>
      <c r="I3331" s="196"/>
      <c r="J3331" s="202">
        <v>0</v>
      </c>
      <c r="K3331" s="202"/>
      <c r="L3331" s="203">
        <v>9.5449999999999999</v>
      </c>
      <c r="M3331" s="204">
        <v>100</v>
      </c>
      <c r="N3331" s="199">
        <f>(('Parâmetro - Portes e Uco'!$P$5*'TABELA HONORÁRIOS MÉDICOS2026'!M3331)/100)*'TABELA HONORÁRIOS MÉDICOS2026'!L3331</f>
        <v>173.25029099179486</v>
      </c>
      <c r="O3331" s="201">
        <v>0</v>
      </c>
      <c r="P3331" s="201"/>
      <c r="Q3331" s="205">
        <f t="shared" si="218"/>
        <v>174.9287931634714</v>
      </c>
    </row>
    <row r="3332" spans="1:17" ht="30" x14ac:dyDescent="0.25">
      <c r="A3332" s="207" t="s">
        <v>4754</v>
      </c>
      <c r="B3332" s="196">
        <v>40316831</v>
      </c>
      <c r="C3332" s="197" t="s">
        <v>4338</v>
      </c>
      <c r="D3332" s="196" t="s">
        <v>3676</v>
      </c>
      <c r="E3332" s="198" t="s">
        <v>3709</v>
      </c>
      <c r="F3332" s="199">
        <f>VLOOKUP(D3332,'Parâmetro - Portes e Uco'!$A$13:$E$54,4,0)*E3332</f>
        <v>1.6785021716765458</v>
      </c>
      <c r="G3332" s="200"/>
      <c r="H3332" s="201"/>
      <c r="I3332" s="196"/>
      <c r="J3332" s="202">
        <v>0</v>
      </c>
      <c r="K3332" s="202"/>
      <c r="L3332" s="203">
        <v>8.09</v>
      </c>
      <c r="M3332" s="204">
        <v>100</v>
      </c>
      <c r="N3332" s="199">
        <f>(('Parâmetro - Portes e Uco'!$P$5*'TABELA HONORÁRIOS MÉDICOS2026'!M3332)/100)*'TABELA HONORÁRIOS MÉDICOS2026'!L3332</f>
        <v>146.8407390386192</v>
      </c>
      <c r="O3332" s="201">
        <v>0</v>
      </c>
      <c r="P3332" s="201"/>
      <c r="Q3332" s="205">
        <f t="shared" si="218"/>
        <v>148.51924121029575</v>
      </c>
    </row>
    <row r="3333" spans="1:17" ht="30" x14ac:dyDescent="0.25">
      <c r="A3333" s="207" t="s">
        <v>4754</v>
      </c>
      <c r="B3333" s="196">
        <v>40316866</v>
      </c>
      <c r="C3333" s="197" t="s">
        <v>4339</v>
      </c>
      <c r="D3333" s="196" t="s">
        <v>3676</v>
      </c>
      <c r="E3333" s="198">
        <v>0.01</v>
      </c>
      <c r="F3333" s="199">
        <f>VLOOKUP(D3333,'Parâmetro - Portes e Uco'!$A$13:$E$54,4,0)*E3333</f>
        <v>0.16785021716765455</v>
      </c>
      <c r="G3333" s="200"/>
      <c r="H3333" s="201"/>
      <c r="I3333" s="196"/>
      <c r="J3333" s="202">
        <v>0</v>
      </c>
      <c r="K3333" s="202"/>
      <c r="L3333" s="203">
        <v>1.67</v>
      </c>
      <c r="M3333" s="204">
        <v>100</v>
      </c>
      <c r="N3333" s="199">
        <f>(('Parâmetro - Portes e Uco'!$P$5*'TABELA HONORÁRIOS MÉDICOS2026'!M3333)/100)*'TABELA HONORÁRIOS MÉDICOS2026'!L3333</f>
        <v>30.311994338009157</v>
      </c>
      <c r="O3333" s="201">
        <v>0</v>
      </c>
      <c r="P3333" s="201"/>
      <c r="Q3333" s="205">
        <f t="shared" si="218"/>
        <v>30.479844555176811</v>
      </c>
    </row>
    <row r="3334" spans="1:17" ht="45" x14ac:dyDescent="0.25">
      <c r="A3334" s="207" t="s">
        <v>4754</v>
      </c>
      <c r="B3334" s="196">
        <v>40316874</v>
      </c>
      <c r="C3334" s="197" t="s">
        <v>4340</v>
      </c>
      <c r="D3334" s="196" t="s">
        <v>3676</v>
      </c>
      <c r="E3334" s="198">
        <v>0.04</v>
      </c>
      <c r="F3334" s="199">
        <f>VLOOKUP(D3334,'Parâmetro - Portes e Uco'!$A$13:$E$54,4,0)*E3334</f>
        <v>0.67140086867061821</v>
      </c>
      <c r="G3334" s="200"/>
      <c r="H3334" s="201"/>
      <c r="I3334" s="196"/>
      <c r="J3334" s="202">
        <v>0</v>
      </c>
      <c r="K3334" s="202"/>
      <c r="L3334" s="203">
        <v>5.7610000000000001</v>
      </c>
      <c r="M3334" s="204">
        <v>100</v>
      </c>
      <c r="N3334" s="199">
        <f>(('Parâmetro - Portes e Uco'!$P$5*'TABELA HONORÁRIOS MÉDICOS2026'!M3334)/100)*'TABELA HONORÁRIOS MÉDICOS2026'!L3334</f>
        <v>104.56730501872501</v>
      </c>
      <c r="O3334" s="201">
        <v>0</v>
      </c>
      <c r="P3334" s="201"/>
      <c r="Q3334" s="205">
        <f t="shared" si="218"/>
        <v>105.23870588739562</v>
      </c>
    </row>
    <row r="3335" spans="1:17" x14ac:dyDescent="0.25">
      <c r="A3335" s="207" t="s">
        <v>4754</v>
      </c>
      <c r="B3335" s="196">
        <v>40316955</v>
      </c>
      <c r="C3335" s="197" t="s">
        <v>4341</v>
      </c>
      <c r="D3335" s="196" t="s">
        <v>3676</v>
      </c>
      <c r="E3335" s="198">
        <v>0.5</v>
      </c>
      <c r="F3335" s="199">
        <f>VLOOKUP(D3335,'Parâmetro - Portes e Uco'!$A$13:$E$54,4,0)*E3335</f>
        <v>8.3925108583827281</v>
      </c>
      <c r="G3335" s="200"/>
      <c r="H3335" s="201"/>
      <c r="I3335" s="196"/>
      <c r="J3335" s="202">
        <v>0</v>
      </c>
      <c r="K3335" s="202"/>
      <c r="L3335" s="203">
        <v>39.691000000000003</v>
      </c>
      <c r="M3335" s="204">
        <v>100</v>
      </c>
      <c r="N3335" s="199">
        <f>(('Parâmetro - Portes e Uco'!$P$5*'TABELA HONORÁRIOS MÉDICOS2026'!M3335)/100)*'TABELA HONORÁRIOS MÉDICOS2026'!L3335</f>
        <v>720.4271660298931</v>
      </c>
      <c r="O3335" s="201">
        <v>0</v>
      </c>
      <c r="P3335" s="201"/>
      <c r="Q3335" s="205">
        <f t="shared" si="218"/>
        <v>728.81967688827581</v>
      </c>
    </row>
    <row r="3336" spans="1:17" x14ac:dyDescent="0.25">
      <c r="A3336" s="207" t="s">
        <v>4754</v>
      </c>
      <c r="B3336" s="196">
        <v>40316963</v>
      </c>
      <c r="C3336" s="197" t="s">
        <v>4342</v>
      </c>
      <c r="D3336" s="196" t="s">
        <v>3676</v>
      </c>
      <c r="E3336" s="198">
        <v>0.5</v>
      </c>
      <c r="F3336" s="199">
        <f>VLOOKUP(D3336,'Parâmetro - Portes e Uco'!$A$13:$E$54,4,0)*E3336</f>
        <v>8.3925108583827281</v>
      </c>
      <c r="G3336" s="200"/>
      <c r="H3336" s="201"/>
      <c r="I3336" s="196"/>
      <c r="J3336" s="202">
        <v>0</v>
      </c>
      <c r="K3336" s="202"/>
      <c r="L3336" s="203">
        <v>37.814</v>
      </c>
      <c r="M3336" s="204">
        <v>100</v>
      </c>
      <c r="N3336" s="199">
        <f>(('Parâmetro - Portes e Uco'!$P$5*'TABELA HONORÁRIOS MÉDICOS2026'!M3336)/100)*'TABELA HONORÁRIOS MÉDICOS2026'!L3336</f>
        <v>686.35793646555578</v>
      </c>
      <c r="O3336" s="201">
        <v>0</v>
      </c>
      <c r="P3336" s="201"/>
      <c r="Q3336" s="205">
        <f t="shared" ref="Q3336:Q3342" si="219">F3336+H3336+K3336+N3336+P3336</f>
        <v>694.75044732393849</v>
      </c>
    </row>
    <row r="3337" spans="1:17" ht="30" x14ac:dyDescent="0.25">
      <c r="A3337" s="207" t="s">
        <v>4754</v>
      </c>
      <c r="B3337" s="196">
        <v>40317080</v>
      </c>
      <c r="C3337" s="197" t="s">
        <v>4343</v>
      </c>
      <c r="D3337" s="196" t="s">
        <v>3676</v>
      </c>
      <c r="E3337" s="198">
        <v>0.1</v>
      </c>
      <c r="F3337" s="199">
        <f>VLOOKUP(D3337,'Parâmetro - Portes e Uco'!$A$13:$E$54,4,0)*E3337</f>
        <v>1.6785021716765458</v>
      </c>
      <c r="G3337" s="200"/>
      <c r="H3337" s="201"/>
      <c r="I3337" s="196"/>
      <c r="J3337" s="202">
        <v>0</v>
      </c>
      <c r="K3337" s="202"/>
      <c r="L3337" s="203">
        <v>7.3220000000000001</v>
      </c>
      <c r="M3337" s="204">
        <v>100</v>
      </c>
      <c r="N3337" s="199">
        <f>(('Parâmetro - Portes e Uco'!$P$5*'TABELA HONORÁRIOS MÉDICOS2026'!M3337)/100)*'TABELA HONORÁRIOS MÉDICOS2026'!L3337</f>
        <v>132.90085182209762</v>
      </c>
      <c r="O3337" s="201">
        <v>0</v>
      </c>
      <c r="P3337" s="201"/>
      <c r="Q3337" s="205">
        <f t="shared" si="219"/>
        <v>134.57935399377416</v>
      </c>
    </row>
    <row r="3338" spans="1:17" ht="30" x14ac:dyDescent="0.25">
      <c r="A3338" s="207" t="s">
        <v>4754</v>
      </c>
      <c r="B3338" s="196">
        <v>40317129</v>
      </c>
      <c r="C3338" s="197" t="s">
        <v>4344</v>
      </c>
      <c r="D3338" s="196" t="s">
        <v>3676</v>
      </c>
      <c r="E3338" s="198">
        <v>0.04</v>
      </c>
      <c r="F3338" s="199">
        <f>VLOOKUP(D3338,'Parâmetro - Portes e Uco'!$A$13:$E$54,4,0)*E3338</f>
        <v>0.67140086867061821</v>
      </c>
      <c r="G3338" s="200"/>
      <c r="H3338" s="201"/>
      <c r="I3338" s="196"/>
      <c r="J3338" s="202">
        <v>0</v>
      </c>
      <c r="K3338" s="202"/>
      <c r="L3338" s="203">
        <v>4.4290000000000003</v>
      </c>
      <c r="M3338" s="204">
        <v>100</v>
      </c>
      <c r="N3338" s="199">
        <f>(('Parâmetro - Portes e Uco'!$P$5*'TABELA HONORÁRIOS MÉDICOS2026'!M3338)/100)*'TABELA HONORÁRIOS MÉDICOS2026'!L3338</f>
        <v>80.390313127570394</v>
      </c>
      <c r="O3338" s="201">
        <v>0</v>
      </c>
      <c r="P3338" s="201"/>
      <c r="Q3338" s="205">
        <f t="shared" si="219"/>
        <v>81.061713996241011</v>
      </c>
    </row>
    <row r="3339" spans="1:17" ht="60" x14ac:dyDescent="0.25">
      <c r="A3339" s="207" t="s">
        <v>4754</v>
      </c>
      <c r="B3339" s="196">
        <v>40317137</v>
      </c>
      <c r="C3339" s="197" t="s">
        <v>4345</v>
      </c>
      <c r="D3339" s="196" t="s">
        <v>3676</v>
      </c>
      <c r="E3339" s="198">
        <v>0.1</v>
      </c>
      <c r="F3339" s="199">
        <f>VLOOKUP(D3339,'Parâmetro - Portes e Uco'!$A$13:$E$54,4,0)*E3339</f>
        <v>1.6785021716765458</v>
      </c>
      <c r="G3339" s="200"/>
      <c r="H3339" s="201"/>
      <c r="I3339" s="196"/>
      <c r="J3339" s="202">
        <v>0</v>
      </c>
      <c r="K3339" s="202"/>
      <c r="L3339" s="203">
        <v>11.458</v>
      </c>
      <c r="M3339" s="204">
        <v>100</v>
      </c>
      <c r="N3339" s="199">
        <f>(('Parâmetro - Portes e Uco'!$P$5*'TABELA HONORÁRIOS MÉDICOS2026'!M3339)/100)*'TABELA HONORÁRIOS MÉDICOS2026'!L3339</f>
        <v>207.97295276940653</v>
      </c>
      <c r="O3339" s="201">
        <v>0</v>
      </c>
      <c r="P3339" s="201"/>
      <c r="Q3339" s="205">
        <f t="shared" si="219"/>
        <v>209.65145494108307</v>
      </c>
    </row>
    <row r="3340" spans="1:17" ht="45" x14ac:dyDescent="0.25">
      <c r="A3340" s="207" t="s">
        <v>4754</v>
      </c>
      <c r="B3340" s="196">
        <v>40317170</v>
      </c>
      <c r="C3340" s="197" t="s">
        <v>4346</v>
      </c>
      <c r="D3340" s="196" t="s">
        <v>3676</v>
      </c>
      <c r="E3340" s="198">
        <v>0.1</v>
      </c>
      <c r="F3340" s="199">
        <f>VLOOKUP(D3340,'Parâmetro - Portes e Uco'!$A$13:$E$54,4,0)*E3340</f>
        <v>1.6785021716765458</v>
      </c>
      <c r="G3340" s="200"/>
      <c r="H3340" s="201"/>
      <c r="I3340" s="196"/>
      <c r="J3340" s="202">
        <v>0</v>
      </c>
      <c r="K3340" s="202"/>
      <c r="L3340" s="203">
        <v>7.0170000000000003</v>
      </c>
      <c r="M3340" s="204">
        <v>100</v>
      </c>
      <c r="N3340" s="199">
        <f>(('Parâmetro - Portes e Uco'!$P$5*'TABELA HONORÁRIOS MÉDICOS2026'!M3340)/100)*'TABELA HONORÁRIOS MÉDICOS2026'!L3340</f>
        <v>127.364828904078</v>
      </c>
      <c r="O3340" s="201">
        <v>0</v>
      </c>
      <c r="P3340" s="201"/>
      <c r="Q3340" s="205">
        <f t="shared" si="219"/>
        <v>129.04333107575454</v>
      </c>
    </row>
    <row r="3341" spans="1:17" ht="45" x14ac:dyDescent="0.25">
      <c r="A3341" s="207" t="s">
        <v>4754</v>
      </c>
      <c r="B3341" s="196">
        <v>40317188</v>
      </c>
      <c r="C3341" s="197" t="s">
        <v>4347</v>
      </c>
      <c r="D3341" s="196" t="s">
        <v>3676</v>
      </c>
      <c r="E3341" s="198">
        <v>0.1</v>
      </c>
      <c r="F3341" s="199">
        <f>VLOOKUP(D3341,'Parâmetro - Portes e Uco'!$A$13:$E$54,4,0)*E3341</f>
        <v>1.6785021716765458</v>
      </c>
      <c r="G3341" s="200"/>
      <c r="H3341" s="201"/>
      <c r="I3341" s="196"/>
      <c r="J3341" s="202">
        <v>0</v>
      </c>
      <c r="K3341" s="202"/>
      <c r="L3341" s="203">
        <v>7.9640000000000004</v>
      </c>
      <c r="M3341" s="204">
        <v>100</v>
      </c>
      <c r="N3341" s="199">
        <f>(('Parâmetro - Portes e Uco'!$P$5*'TABELA HONORÁRIOS MÉDICOS2026'!M3341)/100)*'TABELA HONORÁRIOS MÉDICOS2026'!L3341</f>
        <v>144.55372629215864</v>
      </c>
      <c r="O3341" s="201">
        <v>0</v>
      </c>
      <c r="P3341" s="201"/>
      <c r="Q3341" s="205">
        <f t="shared" si="219"/>
        <v>146.23222846383518</v>
      </c>
    </row>
    <row r="3342" spans="1:17" ht="45" x14ac:dyDescent="0.25">
      <c r="A3342" s="207" t="s">
        <v>4754</v>
      </c>
      <c r="B3342" s="196">
        <v>40317196</v>
      </c>
      <c r="C3342" s="197" t="s">
        <v>4348</v>
      </c>
      <c r="D3342" s="196" t="s">
        <v>3676</v>
      </c>
      <c r="E3342" s="198">
        <v>0.04</v>
      </c>
      <c r="F3342" s="199">
        <f>VLOOKUP(D3342,'Parâmetro - Portes e Uco'!$A$13:$E$54,4,0)*E3342</f>
        <v>0.67140086867061821</v>
      </c>
      <c r="G3342" s="200"/>
      <c r="H3342" s="201"/>
      <c r="I3342" s="196"/>
      <c r="J3342" s="202">
        <v>0</v>
      </c>
      <c r="K3342" s="202"/>
      <c r="L3342" s="203">
        <v>5.0119999999999996</v>
      </c>
      <c r="M3342" s="204">
        <v>100</v>
      </c>
      <c r="N3342" s="199">
        <f>(('Parâmetro - Portes e Uco'!$P$5*'TABELA HONORÁRIOS MÉDICOS2026'!M3342)/100)*'TABELA HONORÁRIOS MÉDICOS2026'!L3342</f>
        <v>90.972284803653821</v>
      </c>
      <c r="O3342" s="201">
        <v>0</v>
      </c>
      <c r="P3342" s="201"/>
      <c r="Q3342" s="205">
        <f t="shared" si="219"/>
        <v>91.643685672324438</v>
      </c>
    </row>
    <row r="3343" spans="1:17" x14ac:dyDescent="0.25">
      <c r="A3343" s="207" t="s">
        <v>4754</v>
      </c>
      <c r="B3343" s="224">
        <v>40305996</v>
      </c>
      <c r="C3343" s="316" t="s">
        <v>3743</v>
      </c>
      <c r="D3343" s="317"/>
      <c r="E3343" s="317"/>
      <c r="F3343" s="317"/>
      <c r="G3343" s="317"/>
      <c r="H3343" s="317"/>
      <c r="I3343" s="317"/>
      <c r="J3343" s="317"/>
      <c r="K3343" s="317"/>
      <c r="L3343" s="317"/>
      <c r="M3343" s="317"/>
      <c r="N3343" s="317"/>
      <c r="O3343" s="317"/>
      <c r="P3343" s="317"/>
      <c r="Q3343" s="318"/>
    </row>
    <row r="3344" spans="1:17" ht="15" customHeight="1" x14ac:dyDescent="0.25">
      <c r="A3344" s="227"/>
      <c r="B3344" s="307" t="s">
        <v>4349</v>
      </c>
      <c r="C3344" s="308"/>
      <c r="D3344" s="308"/>
      <c r="E3344" s="308"/>
      <c r="F3344" s="308"/>
      <c r="G3344" s="308"/>
      <c r="H3344" s="308"/>
      <c r="I3344" s="308"/>
      <c r="J3344" s="308"/>
      <c r="K3344" s="308"/>
      <c r="L3344" s="308"/>
      <c r="M3344" s="308"/>
      <c r="N3344" s="308"/>
      <c r="O3344" s="308"/>
      <c r="P3344" s="308"/>
      <c r="Q3344" s="309"/>
    </row>
    <row r="3345" spans="1:17" x14ac:dyDescent="0.25">
      <c r="A3345" s="227"/>
      <c r="B3345" s="224">
        <v>40306003</v>
      </c>
      <c r="C3345" s="316" t="s">
        <v>3908</v>
      </c>
      <c r="D3345" s="317"/>
      <c r="E3345" s="317"/>
      <c r="F3345" s="317"/>
      <c r="G3345" s="317"/>
      <c r="H3345" s="317"/>
      <c r="I3345" s="317"/>
      <c r="J3345" s="317"/>
      <c r="K3345" s="317"/>
      <c r="L3345" s="317"/>
      <c r="M3345" s="317"/>
      <c r="N3345" s="317"/>
      <c r="O3345" s="317"/>
      <c r="P3345" s="317"/>
      <c r="Q3345" s="318"/>
    </row>
    <row r="3346" spans="1:17" ht="30" x14ac:dyDescent="0.25">
      <c r="A3346" s="227"/>
      <c r="B3346" s="196">
        <v>40306011</v>
      </c>
      <c r="C3346" s="197" t="s">
        <v>2709</v>
      </c>
      <c r="D3346" s="196" t="s">
        <v>3676</v>
      </c>
      <c r="E3346" s="198" t="s">
        <v>3713</v>
      </c>
      <c r="F3346" s="199">
        <f>VLOOKUP(D3346,'Parâmetro - Portes e Uco'!$A$13:$E$54,4,0)*E3346</f>
        <v>0.67140086867061821</v>
      </c>
      <c r="G3346" s="200"/>
      <c r="H3346" s="201"/>
      <c r="I3346" s="196"/>
      <c r="J3346" s="202">
        <v>0</v>
      </c>
      <c r="K3346" s="202"/>
      <c r="L3346" s="203">
        <v>1.8</v>
      </c>
      <c r="M3346" s="204">
        <v>84</v>
      </c>
      <c r="N3346" s="199">
        <f>(('Parâmetro - Portes e Uco'!$P$5*'TABELA HONORÁRIOS MÉDICOS2026'!M3346)/100)*'TABELA HONORÁRIOS MÉDICOS2026'!L3346</f>
        <v>27.444152957526857</v>
      </c>
      <c r="O3346" s="201">
        <v>0</v>
      </c>
      <c r="P3346" s="201"/>
      <c r="Q3346" s="205">
        <f t="shared" ref="Q3346:Q3377" si="220">F3346+H3346+K3346+N3346+P3346</f>
        <v>28.115553826197473</v>
      </c>
    </row>
    <row r="3347" spans="1:17" ht="30" x14ac:dyDescent="0.25">
      <c r="A3347" s="207" t="s">
        <v>4754</v>
      </c>
      <c r="B3347" s="196">
        <v>40306020</v>
      </c>
      <c r="C3347" s="197" t="s">
        <v>2710</v>
      </c>
      <c r="D3347" s="196" t="s">
        <v>3676</v>
      </c>
      <c r="E3347" s="198" t="s">
        <v>3713</v>
      </c>
      <c r="F3347" s="199">
        <f>VLOOKUP(D3347,'Parâmetro - Portes e Uco'!$A$13:$E$54,4,0)*E3347</f>
        <v>0.67140086867061821</v>
      </c>
      <c r="G3347" s="200"/>
      <c r="H3347" s="201"/>
      <c r="I3347" s="196"/>
      <c r="J3347" s="202">
        <v>0</v>
      </c>
      <c r="K3347" s="202"/>
      <c r="L3347" s="203">
        <v>2.484</v>
      </c>
      <c r="M3347" s="204">
        <v>84</v>
      </c>
      <c r="N3347" s="199">
        <f>(('Parâmetro - Portes e Uco'!$P$5*'TABELA HONORÁRIOS MÉDICOS2026'!M3347)/100)*'TABELA HONORÁRIOS MÉDICOS2026'!L3347</f>
        <v>37.872931081387058</v>
      </c>
      <c r="O3347" s="201">
        <v>0</v>
      </c>
      <c r="P3347" s="201"/>
      <c r="Q3347" s="205">
        <f t="shared" si="220"/>
        <v>38.544331950057675</v>
      </c>
    </row>
    <row r="3348" spans="1:17" ht="30" x14ac:dyDescent="0.25">
      <c r="A3348" s="207" t="s">
        <v>4754</v>
      </c>
      <c r="B3348" s="196">
        <v>40306046</v>
      </c>
      <c r="C3348" s="197" t="s">
        <v>2715</v>
      </c>
      <c r="D3348" s="196" t="s">
        <v>3676</v>
      </c>
      <c r="E3348" s="198" t="s">
        <v>3713</v>
      </c>
      <c r="F3348" s="199">
        <f>VLOOKUP(D3348,'Parâmetro - Portes e Uco'!$A$13:$E$54,4,0)*E3348</f>
        <v>0.67140086867061821</v>
      </c>
      <c r="G3348" s="200"/>
      <c r="H3348" s="201"/>
      <c r="I3348" s="196"/>
      <c r="J3348" s="202">
        <v>0</v>
      </c>
      <c r="K3348" s="202"/>
      <c r="L3348" s="203">
        <v>2.484</v>
      </c>
      <c r="M3348" s="204">
        <v>84</v>
      </c>
      <c r="N3348" s="199">
        <f>(('Parâmetro - Portes e Uco'!$P$5*'TABELA HONORÁRIOS MÉDICOS2026'!M3348)/100)*'TABELA HONORÁRIOS MÉDICOS2026'!L3348</f>
        <v>37.872931081387058</v>
      </c>
      <c r="O3348" s="201">
        <v>0</v>
      </c>
      <c r="P3348" s="201"/>
      <c r="Q3348" s="205">
        <f t="shared" si="220"/>
        <v>38.544331950057675</v>
      </c>
    </row>
    <row r="3349" spans="1:17" x14ac:dyDescent="0.25">
      <c r="A3349" s="207" t="s">
        <v>4754</v>
      </c>
      <c r="B3349" s="196">
        <v>40306054</v>
      </c>
      <c r="C3349" s="197" t="s">
        <v>2714</v>
      </c>
      <c r="D3349" s="196" t="s">
        <v>3676</v>
      </c>
      <c r="E3349" s="198" t="s">
        <v>3709</v>
      </c>
      <c r="F3349" s="199">
        <f>VLOOKUP(D3349,'Parâmetro - Portes e Uco'!$A$13:$E$54,4,0)*E3349</f>
        <v>1.6785021716765458</v>
      </c>
      <c r="G3349" s="200"/>
      <c r="H3349" s="201"/>
      <c r="I3349" s="196"/>
      <c r="J3349" s="202">
        <v>0</v>
      </c>
      <c r="K3349" s="202"/>
      <c r="L3349" s="203">
        <v>5.0940000000000003</v>
      </c>
      <c r="M3349" s="204">
        <v>84</v>
      </c>
      <c r="N3349" s="199">
        <f>(('Parâmetro - Portes e Uco'!$P$5*'TABELA HONORÁRIOS MÉDICOS2026'!M3349)/100)*'TABELA HONORÁRIOS MÉDICOS2026'!L3349</f>
        <v>77.666952869801008</v>
      </c>
      <c r="O3349" s="201">
        <v>0</v>
      </c>
      <c r="P3349" s="201"/>
      <c r="Q3349" s="205">
        <f t="shared" si="220"/>
        <v>79.34545504147755</v>
      </c>
    </row>
    <row r="3350" spans="1:17" ht="30" x14ac:dyDescent="0.25">
      <c r="A3350" s="207" t="s">
        <v>4754</v>
      </c>
      <c r="B3350" s="196">
        <v>40306062</v>
      </c>
      <c r="C3350" s="197" t="s">
        <v>2729</v>
      </c>
      <c r="D3350" s="196" t="s">
        <v>3676</v>
      </c>
      <c r="E3350" s="198" t="s">
        <v>3713</v>
      </c>
      <c r="F3350" s="199">
        <f>VLOOKUP(D3350,'Parâmetro - Portes e Uco'!$A$13:$E$54,4,0)*E3350</f>
        <v>0.67140086867061821</v>
      </c>
      <c r="G3350" s="200"/>
      <c r="H3350" s="201"/>
      <c r="I3350" s="196"/>
      <c r="J3350" s="202">
        <v>0</v>
      </c>
      <c r="K3350" s="202"/>
      <c r="L3350" s="203">
        <v>1.413</v>
      </c>
      <c r="M3350" s="204">
        <v>84</v>
      </c>
      <c r="N3350" s="199">
        <f>(('Parâmetro - Portes e Uco'!$P$5*'TABELA HONORÁRIOS MÉDICOS2026'!M3350)/100)*'TABELA HONORÁRIOS MÉDICOS2026'!L3350</f>
        <v>21.543660071658582</v>
      </c>
      <c r="O3350" s="201">
        <v>0</v>
      </c>
      <c r="P3350" s="201"/>
      <c r="Q3350" s="205">
        <f t="shared" si="220"/>
        <v>22.215060940329199</v>
      </c>
    </row>
    <row r="3351" spans="1:17" x14ac:dyDescent="0.25">
      <c r="A3351" s="207" t="s">
        <v>4754</v>
      </c>
      <c r="B3351" s="196">
        <v>40306070</v>
      </c>
      <c r="C3351" s="197" t="s">
        <v>2734</v>
      </c>
      <c r="D3351" s="196" t="s">
        <v>3676</v>
      </c>
      <c r="E3351" s="198" t="s">
        <v>3713</v>
      </c>
      <c r="F3351" s="199">
        <f>VLOOKUP(D3351,'Parâmetro - Portes e Uco'!$A$13:$E$54,4,0)*E3351</f>
        <v>0.67140086867061821</v>
      </c>
      <c r="G3351" s="200"/>
      <c r="H3351" s="201"/>
      <c r="I3351" s="196"/>
      <c r="J3351" s="202">
        <v>0</v>
      </c>
      <c r="K3351" s="202"/>
      <c r="L3351" s="203">
        <v>1.8</v>
      </c>
      <c r="M3351" s="204">
        <v>84</v>
      </c>
      <c r="N3351" s="199">
        <f>(('Parâmetro - Portes e Uco'!$P$5*'TABELA HONORÁRIOS MÉDICOS2026'!M3351)/100)*'TABELA HONORÁRIOS MÉDICOS2026'!L3351</f>
        <v>27.444152957526857</v>
      </c>
      <c r="O3351" s="201">
        <v>0</v>
      </c>
      <c r="P3351" s="201"/>
      <c r="Q3351" s="205">
        <f t="shared" si="220"/>
        <v>28.115553826197473</v>
      </c>
    </row>
    <row r="3352" spans="1:17" x14ac:dyDescent="0.25">
      <c r="A3352" s="207" t="s">
        <v>4754</v>
      </c>
      <c r="B3352" s="196">
        <v>40306089</v>
      </c>
      <c r="C3352" s="197" t="s">
        <v>2735</v>
      </c>
      <c r="D3352" s="196" t="s">
        <v>3676</v>
      </c>
      <c r="E3352" s="198" t="s">
        <v>3713</v>
      </c>
      <c r="F3352" s="199">
        <f>VLOOKUP(D3352,'Parâmetro - Portes e Uco'!$A$13:$E$54,4,0)*E3352</f>
        <v>0.67140086867061821</v>
      </c>
      <c r="G3352" s="200"/>
      <c r="H3352" s="201"/>
      <c r="I3352" s="196"/>
      <c r="J3352" s="202">
        <v>0</v>
      </c>
      <c r="K3352" s="202"/>
      <c r="L3352" s="203">
        <v>1.8</v>
      </c>
      <c r="M3352" s="204">
        <v>84</v>
      </c>
      <c r="N3352" s="199">
        <f>(('Parâmetro - Portes e Uco'!$P$5*'TABELA HONORÁRIOS MÉDICOS2026'!M3352)/100)*'TABELA HONORÁRIOS MÉDICOS2026'!L3352</f>
        <v>27.444152957526857</v>
      </c>
      <c r="O3352" s="201">
        <v>0</v>
      </c>
      <c r="P3352" s="201"/>
      <c r="Q3352" s="205">
        <f t="shared" si="220"/>
        <v>28.115553826197473</v>
      </c>
    </row>
    <row r="3353" spans="1:17" x14ac:dyDescent="0.25">
      <c r="A3353" s="207" t="s">
        <v>4754</v>
      </c>
      <c r="B3353" s="196">
        <v>40306097</v>
      </c>
      <c r="C3353" s="197" t="s">
        <v>2736</v>
      </c>
      <c r="D3353" s="196" t="s">
        <v>3676</v>
      </c>
      <c r="E3353" s="198" t="s">
        <v>3709</v>
      </c>
      <c r="F3353" s="199">
        <f>VLOOKUP(D3353,'Parâmetro - Portes e Uco'!$A$13:$E$54,4,0)*E3353</f>
        <v>1.6785021716765458</v>
      </c>
      <c r="G3353" s="200"/>
      <c r="H3353" s="201"/>
      <c r="I3353" s="196"/>
      <c r="J3353" s="202">
        <v>0</v>
      </c>
      <c r="K3353" s="202"/>
      <c r="L3353" s="203">
        <v>2.8439999999999999</v>
      </c>
      <c r="M3353" s="204">
        <v>84</v>
      </c>
      <c r="N3353" s="199">
        <f>(('Parâmetro - Portes e Uco'!$P$5*'TABELA HONORÁRIOS MÉDICOS2026'!M3353)/100)*'TABELA HONORÁRIOS MÉDICOS2026'!L3353</f>
        <v>43.361761672892428</v>
      </c>
      <c r="O3353" s="201">
        <v>0</v>
      </c>
      <c r="P3353" s="201"/>
      <c r="Q3353" s="205">
        <f t="shared" si="220"/>
        <v>45.040263844568976</v>
      </c>
    </row>
    <row r="3354" spans="1:17" x14ac:dyDescent="0.25">
      <c r="A3354" s="207" t="s">
        <v>4754</v>
      </c>
      <c r="B3354" s="196">
        <v>40306100</v>
      </c>
      <c r="C3354" s="197" t="s">
        <v>2748</v>
      </c>
      <c r="D3354" s="196" t="s">
        <v>3676</v>
      </c>
      <c r="E3354" s="198" t="s">
        <v>3713</v>
      </c>
      <c r="F3354" s="199">
        <f>VLOOKUP(D3354,'Parâmetro - Portes e Uco'!$A$13:$E$54,4,0)*E3354</f>
        <v>0.67140086867061821</v>
      </c>
      <c r="G3354" s="200"/>
      <c r="H3354" s="201"/>
      <c r="I3354" s="196"/>
      <c r="J3354" s="202">
        <v>0</v>
      </c>
      <c r="K3354" s="202"/>
      <c r="L3354" s="203">
        <v>1.8</v>
      </c>
      <c r="M3354" s="204">
        <v>84</v>
      </c>
      <c r="N3354" s="199">
        <f>(('Parâmetro - Portes e Uco'!$P$5*'TABELA HONORÁRIOS MÉDICOS2026'!M3354)/100)*'TABELA HONORÁRIOS MÉDICOS2026'!L3354</f>
        <v>27.444152957526857</v>
      </c>
      <c r="O3354" s="201">
        <v>0</v>
      </c>
      <c r="P3354" s="201"/>
      <c r="Q3354" s="205">
        <f t="shared" si="220"/>
        <v>28.115553826197473</v>
      </c>
    </row>
    <row r="3355" spans="1:17" x14ac:dyDescent="0.25">
      <c r="A3355" s="207" t="s">
        <v>4754</v>
      </c>
      <c r="B3355" s="196">
        <v>40306119</v>
      </c>
      <c r="C3355" s="197" t="s">
        <v>2749</v>
      </c>
      <c r="D3355" s="196" t="s">
        <v>3676</v>
      </c>
      <c r="E3355" s="198" t="s">
        <v>3713</v>
      </c>
      <c r="F3355" s="199">
        <f>VLOOKUP(D3355,'Parâmetro - Portes e Uco'!$A$13:$E$54,4,0)*E3355</f>
        <v>0.67140086867061821</v>
      </c>
      <c r="G3355" s="200"/>
      <c r="H3355" s="201"/>
      <c r="I3355" s="196"/>
      <c r="J3355" s="202">
        <v>0</v>
      </c>
      <c r="K3355" s="202"/>
      <c r="L3355" s="203">
        <v>1.8</v>
      </c>
      <c r="M3355" s="204">
        <v>84</v>
      </c>
      <c r="N3355" s="199">
        <f>(('Parâmetro - Portes e Uco'!$P$5*'TABELA HONORÁRIOS MÉDICOS2026'!M3355)/100)*'TABELA HONORÁRIOS MÉDICOS2026'!L3355</f>
        <v>27.444152957526857</v>
      </c>
      <c r="O3355" s="201">
        <v>0</v>
      </c>
      <c r="P3355" s="201"/>
      <c r="Q3355" s="205">
        <f t="shared" si="220"/>
        <v>28.115553826197473</v>
      </c>
    </row>
    <row r="3356" spans="1:17" x14ac:dyDescent="0.25">
      <c r="A3356" s="207" t="s">
        <v>4754</v>
      </c>
      <c r="B3356" s="196">
        <v>40306127</v>
      </c>
      <c r="C3356" s="197" t="s">
        <v>2750</v>
      </c>
      <c r="D3356" s="196" t="s">
        <v>3676</v>
      </c>
      <c r="E3356" s="198" t="s">
        <v>3713</v>
      </c>
      <c r="F3356" s="199">
        <f>VLOOKUP(D3356,'Parâmetro - Portes e Uco'!$A$13:$E$54,4,0)*E3356</f>
        <v>0.67140086867061821</v>
      </c>
      <c r="G3356" s="200"/>
      <c r="H3356" s="201"/>
      <c r="I3356" s="196"/>
      <c r="J3356" s="202">
        <v>0</v>
      </c>
      <c r="K3356" s="202"/>
      <c r="L3356" s="203">
        <v>1.8</v>
      </c>
      <c r="M3356" s="204">
        <v>84</v>
      </c>
      <c r="N3356" s="199">
        <f>(('Parâmetro - Portes e Uco'!$P$5*'TABELA HONORÁRIOS MÉDICOS2026'!M3356)/100)*'TABELA HONORÁRIOS MÉDICOS2026'!L3356</f>
        <v>27.444152957526857</v>
      </c>
      <c r="O3356" s="201">
        <v>0</v>
      </c>
      <c r="P3356" s="201"/>
      <c r="Q3356" s="205">
        <f t="shared" si="220"/>
        <v>28.115553826197473</v>
      </c>
    </row>
    <row r="3357" spans="1:17" ht="30" x14ac:dyDescent="0.25">
      <c r="A3357" s="207" t="s">
        <v>4754</v>
      </c>
      <c r="B3357" s="196">
        <v>40306135</v>
      </c>
      <c r="C3357" s="197" t="s">
        <v>2716</v>
      </c>
      <c r="D3357" s="196" t="s">
        <v>3676</v>
      </c>
      <c r="E3357" s="198" t="s">
        <v>3713</v>
      </c>
      <c r="F3357" s="199">
        <f>VLOOKUP(D3357,'Parâmetro - Portes e Uco'!$A$13:$E$54,4,0)*E3357</f>
        <v>0.67140086867061821</v>
      </c>
      <c r="G3357" s="200"/>
      <c r="H3357" s="201"/>
      <c r="I3357" s="196"/>
      <c r="J3357" s="202">
        <v>0</v>
      </c>
      <c r="K3357" s="202"/>
      <c r="L3357" s="203">
        <v>2.484</v>
      </c>
      <c r="M3357" s="204">
        <v>84</v>
      </c>
      <c r="N3357" s="199">
        <f>(('Parâmetro - Portes e Uco'!$P$5*'TABELA HONORÁRIOS MÉDICOS2026'!M3357)/100)*'TABELA HONORÁRIOS MÉDICOS2026'!L3357</f>
        <v>37.872931081387058</v>
      </c>
      <c r="O3357" s="201">
        <v>0</v>
      </c>
      <c r="P3357" s="201"/>
      <c r="Q3357" s="205">
        <f t="shared" si="220"/>
        <v>38.544331950057675</v>
      </c>
    </row>
    <row r="3358" spans="1:17" ht="30" x14ac:dyDescent="0.25">
      <c r="A3358" s="207" t="s">
        <v>4754</v>
      </c>
      <c r="B3358" s="196">
        <v>40306143</v>
      </c>
      <c r="C3358" s="197" t="s">
        <v>2717</v>
      </c>
      <c r="D3358" s="196" t="s">
        <v>3676</v>
      </c>
      <c r="E3358" s="198" t="s">
        <v>3713</v>
      </c>
      <c r="F3358" s="199">
        <f>VLOOKUP(D3358,'Parâmetro - Portes e Uco'!$A$13:$E$54,4,0)*E3358</f>
        <v>0.67140086867061821</v>
      </c>
      <c r="G3358" s="200"/>
      <c r="H3358" s="201"/>
      <c r="I3358" s="196"/>
      <c r="J3358" s="202">
        <v>0</v>
      </c>
      <c r="K3358" s="202"/>
      <c r="L3358" s="203">
        <v>1.8</v>
      </c>
      <c r="M3358" s="204">
        <v>84</v>
      </c>
      <c r="N3358" s="199">
        <f>(('Parâmetro - Portes e Uco'!$P$5*'TABELA HONORÁRIOS MÉDICOS2026'!M3358)/100)*'TABELA HONORÁRIOS MÉDICOS2026'!L3358</f>
        <v>27.444152957526857</v>
      </c>
      <c r="O3358" s="201">
        <v>0</v>
      </c>
      <c r="P3358" s="201"/>
      <c r="Q3358" s="205">
        <f t="shared" si="220"/>
        <v>28.115553826197473</v>
      </c>
    </row>
    <row r="3359" spans="1:17" ht="30" x14ac:dyDescent="0.25">
      <c r="A3359" s="207" t="s">
        <v>4754</v>
      </c>
      <c r="B3359" s="196">
        <v>40306151</v>
      </c>
      <c r="C3359" s="197" t="s">
        <v>2718</v>
      </c>
      <c r="D3359" s="196" t="s">
        <v>3676</v>
      </c>
      <c r="E3359" s="198" t="s">
        <v>3713</v>
      </c>
      <c r="F3359" s="199">
        <f>VLOOKUP(D3359,'Parâmetro - Portes e Uco'!$A$13:$E$54,4,0)*E3359</f>
        <v>0.67140086867061821</v>
      </c>
      <c r="G3359" s="200"/>
      <c r="H3359" s="201"/>
      <c r="I3359" s="196"/>
      <c r="J3359" s="202">
        <v>0</v>
      </c>
      <c r="K3359" s="202"/>
      <c r="L3359" s="203">
        <v>2.484</v>
      </c>
      <c r="M3359" s="204">
        <v>84</v>
      </c>
      <c r="N3359" s="199">
        <f>(('Parâmetro - Portes e Uco'!$P$5*'TABELA HONORÁRIOS MÉDICOS2026'!M3359)/100)*'TABELA HONORÁRIOS MÉDICOS2026'!L3359</f>
        <v>37.872931081387058</v>
      </c>
      <c r="O3359" s="201">
        <v>0</v>
      </c>
      <c r="P3359" s="201"/>
      <c r="Q3359" s="205">
        <f t="shared" si="220"/>
        <v>38.544331950057675</v>
      </c>
    </row>
    <row r="3360" spans="1:17" ht="30" x14ac:dyDescent="0.25">
      <c r="A3360" s="207" t="s">
        <v>4754</v>
      </c>
      <c r="B3360" s="196">
        <v>40306160</v>
      </c>
      <c r="C3360" s="197" t="s">
        <v>2719</v>
      </c>
      <c r="D3360" s="196" t="s">
        <v>3676</v>
      </c>
      <c r="E3360" s="198" t="s">
        <v>3713</v>
      </c>
      <c r="F3360" s="199">
        <f>VLOOKUP(D3360,'Parâmetro - Portes e Uco'!$A$13:$E$54,4,0)*E3360</f>
        <v>0.67140086867061821</v>
      </c>
      <c r="G3360" s="200"/>
      <c r="H3360" s="201"/>
      <c r="I3360" s="196"/>
      <c r="J3360" s="202">
        <v>0</v>
      </c>
      <c r="K3360" s="202"/>
      <c r="L3360" s="203">
        <v>1.17</v>
      </c>
      <c r="M3360" s="204">
        <v>84</v>
      </c>
      <c r="N3360" s="199">
        <f>(('Parâmetro - Portes e Uco'!$P$5*'TABELA HONORÁRIOS MÉDICOS2026'!M3360)/100)*'TABELA HONORÁRIOS MÉDICOS2026'!L3360</f>
        <v>17.838699422392455</v>
      </c>
      <c r="O3360" s="201">
        <v>0</v>
      </c>
      <c r="P3360" s="201"/>
      <c r="Q3360" s="205">
        <f t="shared" si="220"/>
        <v>18.510100291063072</v>
      </c>
    </row>
    <row r="3361" spans="1:17" ht="45" x14ac:dyDescent="0.25">
      <c r="A3361" s="207" t="s">
        <v>4754</v>
      </c>
      <c r="B3361" s="196">
        <v>40306194</v>
      </c>
      <c r="C3361" s="197" t="s">
        <v>2720</v>
      </c>
      <c r="D3361" s="196" t="s">
        <v>3676</v>
      </c>
      <c r="E3361" s="198" t="s">
        <v>3709</v>
      </c>
      <c r="F3361" s="199">
        <f>VLOOKUP(D3361,'Parâmetro - Portes e Uco'!$A$13:$E$54,4,0)*E3361</f>
        <v>1.6785021716765458</v>
      </c>
      <c r="G3361" s="200"/>
      <c r="H3361" s="201"/>
      <c r="I3361" s="196"/>
      <c r="J3361" s="202">
        <v>0</v>
      </c>
      <c r="K3361" s="202"/>
      <c r="L3361" s="203">
        <v>3.294</v>
      </c>
      <c r="M3361" s="204">
        <v>84</v>
      </c>
      <c r="N3361" s="199">
        <f>(('Parâmetro - Portes e Uco'!$P$5*'TABELA HONORÁRIOS MÉDICOS2026'!M3361)/100)*'TABELA HONORÁRIOS MÉDICOS2026'!L3361</f>
        <v>50.222799912274148</v>
      </c>
      <c r="O3361" s="201">
        <v>0</v>
      </c>
      <c r="P3361" s="201"/>
      <c r="Q3361" s="205">
        <f t="shared" si="220"/>
        <v>51.901302083950696</v>
      </c>
    </row>
    <row r="3362" spans="1:17" ht="30" x14ac:dyDescent="0.25">
      <c r="A3362" s="207" t="s">
        <v>4754</v>
      </c>
      <c r="B3362" s="196">
        <v>40306208</v>
      </c>
      <c r="C3362" s="197" t="s">
        <v>2723</v>
      </c>
      <c r="D3362" s="196" t="s">
        <v>3676</v>
      </c>
      <c r="E3362" s="198" t="s">
        <v>3709</v>
      </c>
      <c r="F3362" s="199">
        <f>VLOOKUP(D3362,'Parâmetro - Portes e Uco'!$A$13:$E$54,4,0)*E3362</f>
        <v>1.6785021716765458</v>
      </c>
      <c r="G3362" s="200"/>
      <c r="H3362" s="201"/>
      <c r="I3362" s="196"/>
      <c r="J3362" s="202">
        <v>0</v>
      </c>
      <c r="K3362" s="202"/>
      <c r="L3362" s="203">
        <v>2.8439999999999999</v>
      </c>
      <c r="M3362" s="204">
        <v>84</v>
      </c>
      <c r="N3362" s="199">
        <f>(('Parâmetro - Portes e Uco'!$P$5*'TABELA HONORÁRIOS MÉDICOS2026'!M3362)/100)*'TABELA HONORÁRIOS MÉDICOS2026'!L3362</f>
        <v>43.361761672892428</v>
      </c>
      <c r="O3362" s="201">
        <v>0</v>
      </c>
      <c r="P3362" s="201"/>
      <c r="Q3362" s="205">
        <f t="shared" si="220"/>
        <v>45.040263844568976</v>
      </c>
    </row>
    <row r="3363" spans="1:17" ht="45" x14ac:dyDescent="0.25">
      <c r="A3363" s="207" t="s">
        <v>4754</v>
      </c>
      <c r="B3363" s="196">
        <v>40306259</v>
      </c>
      <c r="C3363" s="197" t="s">
        <v>2722</v>
      </c>
      <c r="D3363" s="196" t="s">
        <v>3676</v>
      </c>
      <c r="E3363" s="198" t="s">
        <v>3709</v>
      </c>
      <c r="F3363" s="199">
        <f>VLOOKUP(D3363,'Parâmetro - Portes e Uco'!$A$13:$E$54,4,0)*E3363</f>
        <v>1.6785021716765458</v>
      </c>
      <c r="G3363" s="200"/>
      <c r="H3363" s="201"/>
      <c r="I3363" s="196"/>
      <c r="J3363" s="202">
        <v>0</v>
      </c>
      <c r="K3363" s="202"/>
      <c r="L3363" s="203">
        <v>3.294</v>
      </c>
      <c r="M3363" s="204">
        <v>84</v>
      </c>
      <c r="N3363" s="199">
        <f>(('Parâmetro - Portes e Uco'!$P$5*'TABELA HONORÁRIOS MÉDICOS2026'!M3363)/100)*'TABELA HONORÁRIOS MÉDICOS2026'!L3363</f>
        <v>50.222799912274148</v>
      </c>
      <c r="O3363" s="201">
        <v>0</v>
      </c>
      <c r="P3363" s="201"/>
      <c r="Q3363" s="205">
        <f t="shared" si="220"/>
        <v>51.901302083950696</v>
      </c>
    </row>
    <row r="3364" spans="1:17" ht="30" x14ac:dyDescent="0.25">
      <c r="A3364" s="207" t="s">
        <v>4754</v>
      </c>
      <c r="B3364" s="196">
        <v>40306267</v>
      </c>
      <c r="C3364" s="197" t="s">
        <v>2726</v>
      </c>
      <c r="D3364" s="196" t="s">
        <v>3676</v>
      </c>
      <c r="E3364" s="198" t="s">
        <v>3713</v>
      </c>
      <c r="F3364" s="199">
        <f>VLOOKUP(D3364,'Parâmetro - Portes e Uco'!$A$13:$E$54,4,0)*E3364</f>
        <v>0.67140086867061821</v>
      </c>
      <c r="G3364" s="200"/>
      <c r="H3364" s="201"/>
      <c r="I3364" s="196"/>
      <c r="J3364" s="202">
        <v>0</v>
      </c>
      <c r="K3364" s="202"/>
      <c r="L3364" s="203">
        <v>1.35</v>
      </c>
      <c r="M3364" s="204">
        <v>84</v>
      </c>
      <c r="N3364" s="199">
        <f>(('Parâmetro - Portes e Uco'!$P$5*'TABELA HONORÁRIOS MÉDICOS2026'!M3364)/100)*'TABELA HONORÁRIOS MÉDICOS2026'!L3364</f>
        <v>20.583114718145143</v>
      </c>
      <c r="O3364" s="201">
        <v>0</v>
      </c>
      <c r="P3364" s="201"/>
      <c r="Q3364" s="205">
        <f t="shared" si="220"/>
        <v>21.25451558681576</v>
      </c>
    </row>
    <row r="3365" spans="1:17" ht="30" x14ac:dyDescent="0.25">
      <c r="A3365" s="207" t="s">
        <v>4754</v>
      </c>
      <c r="B3365" s="196">
        <v>40306275</v>
      </c>
      <c r="C3365" s="197" t="s">
        <v>2727</v>
      </c>
      <c r="D3365" s="196" t="s">
        <v>3676</v>
      </c>
      <c r="E3365" s="198" t="s">
        <v>3713</v>
      </c>
      <c r="F3365" s="199">
        <f>VLOOKUP(D3365,'Parâmetro - Portes e Uco'!$A$13:$E$54,4,0)*E3365</f>
        <v>0.67140086867061821</v>
      </c>
      <c r="G3365" s="200"/>
      <c r="H3365" s="201"/>
      <c r="I3365" s="196"/>
      <c r="J3365" s="202">
        <v>0</v>
      </c>
      <c r="K3365" s="202"/>
      <c r="L3365" s="203">
        <v>1.35</v>
      </c>
      <c r="M3365" s="204">
        <v>84</v>
      </c>
      <c r="N3365" s="199">
        <f>(('Parâmetro - Portes e Uco'!$P$5*'TABELA HONORÁRIOS MÉDICOS2026'!M3365)/100)*'TABELA HONORÁRIOS MÉDICOS2026'!L3365</f>
        <v>20.583114718145143</v>
      </c>
      <c r="O3365" s="201">
        <v>0</v>
      </c>
      <c r="P3365" s="201"/>
      <c r="Q3365" s="205">
        <f t="shared" si="220"/>
        <v>21.25451558681576</v>
      </c>
    </row>
    <row r="3366" spans="1:17" ht="30" x14ac:dyDescent="0.25">
      <c r="A3366" s="207" t="s">
        <v>4754</v>
      </c>
      <c r="B3366" s="196">
        <v>40306283</v>
      </c>
      <c r="C3366" s="197" t="s">
        <v>2728</v>
      </c>
      <c r="D3366" s="196" t="s">
        <v>3676</v>
      </c>
      <c r="E3366" s="198" t="s">
        <v>3709</v>
      </c>
      <c r="F3366" s="199">
        <f>VLOOKUP(D3366,'Parâmetro - Portes e Uco'!$A$13:$E$54,4,0)*E3366</f>
        <v>1.6785021716765458</v>
      </c>
      <c r="G3366" s="200"/>
      <c r="H3366" s="201"/>
      <c r="I3366" s="196"/>
      <c r="J3366" s="202">
        <v>0</v>
      </c>
      <c r="K3366" s="202"/>
      <c r="L3366" s="203">
        <v>4.05</v>
      </c>
      <c r="M3366" s="204">
        <v>84</v>
      </c>
      <c r="N3366" s="199">
        <f>(('Parâmetro - Portes e Uco'!$P$5*'TABELA HONORÁRIOS MÉDICOS2026'!M3366)/100)*'TABELA HONORÁRIOS MÉDICOS2026'!L3366</f>
        <v>61.74934415443542</v>
      </c>
      <c r="O3366" s="201">
        <v>0</v>
      </c>
      <c r="P3366" s="201"/>
      <c r="Q3366" s="205">
        <f t="shared" si="220"/>
        <v>63.427846326111968</v>
      </c>
    </row>
    <row r="3367" spans="1:17" ht="30" x14ac:dyDescent="0.25">
      <c r="A3367" s="207" t="s">
        <v>4754</v>
      </c>
      <c r="B3367" s="196">
        <v>40306291</v>
      </c>
      <c r="C3367" s="197" t="s">
        <v>2730</v>
      </c>
      <c r="D3367" s="196" t="s">
        <v>3676</v>
      </c>
      <c r="E3367" s="198" t="s">
        <v>3713</v>
      </c>
      <c r="F3367" s="199">
        <f>VLOOKUP(D3367,'Parâmetro - Portes e Uco'!$A$13:$E$54,4,0)*E3367</f>
        <v>0.67140086867061821</v>
      </c>
      <c r="G3367" s="200"/>
      <c r="H3367" s="201"/>
      <c r="I3367" s="196"/>
      <c r="J3367" s="202">
        <v>0</v>
      </c>
      <c r="K3367" s="202"/>
      <c r="L3367" s="203">
        <v>1.8</v>
      </c>
      <c r="M3367" s="204">
        <v>84</v>
      </c>
      <c r="N3367" s="199">
        <f>(('Parâmetro - Portes e Uco'!$P$5*'TABELA HONORÁRIOS MÉDICOS2026'!M3367)/100)*'TABELA HONORÁRIOS MÉDICOS2026'!L3367</f>
        <v>27.444152957526857</v>
      </c>
      <c r="O3367" s="201">
        <v>0</v>
      </c>
      <c r="P3367" s="201"/>
      <c r="Q3367" s="205">
        <f t="shared" si="220"/>
        <v>28.115553826197473</v>
      </c>
    </row>
    <row r="3368" spans="1:17" ht="30" x14ac:dyDescent="0.25">
      <c r="A3368" s="207" t="s">
        <v>4754</v>
      </c>
      <c r="B3368" s="196">
        <v>40306305</v>
      </c>
      <c r="C3368" s="197" t="s">
        <v>2732</v>
      </c>
      <c r="D3368" s="196" t="s">
        <v>3676</v>
      </c>
      <c r="E3368" s="198" t="s">
        <v>3713</v>
      </c>
      <c r="F3368" s="199">
        <f>VLOOKUP(D3368,'Parâmetro - Portes e Uco'!$A$13:$E$54,4,0)*E3368</f>
        <v>0.67140086867061821</v>
      </c>
      <c r="G3368" s="200"/>
      <c r="H3368" s="201"/>
      <c r="I3368" s="196"/>
      <c r="J3368" s="202">
        <v>0</v>
      </c>
      <c r="K3368" s="202"/>
      <c r="L3368" s="203">
        <v>2.484</v>
      </c>
      <c r="M3368" s="204">
        <v>84</v>
      </c>
      <c r="N3368" s="199">
        <f>(('Parâmetro - Portes e Uco'!$P$5*'TABELA HONORÁRIOS MÉDICOS2026'!M3368)/100)*'TABELA HONORÁRIOS MÉDICOS2026'!L3368</f>
        <v>37.872931081387058</v>
      </c>
      <c r="O3368" s="201">
        <v>0</v>
      </c>
      <c r="P3368" s="201"/>
      <c r="Q3368" s="205">
        <f t="shared" si="220"/>
        <v>38.544331950057675</v>
      </c>
    </row>
    <row r="3369" spans="1:17" ht="30" x14ac:dyDescent="0.25">
      <c r="A3369" s="207" t="s">
        <v>4754</v>
      </c>
      <c r="B3369" s="196">
        <v>40306313</v>
      </c>
      <c r="C3369" s="197" t="s">
        <v>2733</v>
      </c>
      <c r="D3369" s="196" t="s">
        <v>3676</v>
      </c>
      <c r="E3369" s="198" t="s">
        <v>3713</v>
      </c>
      <c r="F3369" s="199">
        <f>VLOOKUP(D3369,'Parâmetro - Portes e Uco'!$A$13:$E$54,4,0)*E3369</f>
        <v>0.67140086867061821</v>
      </c>
      <c r="G3369" s="200"/>
      <c r="H3369" s="201"/>
      <c r="I3369" s="196"/>
      <c r="J3369" s="202">
        <v>0</v>
      </c>
      <c r="K3369" s="202"/>
      <c r="L3369" s="203">
        <v>1.8</v>
      </c>
      <c r="M3369" s="204">
        <v>84</v>
      </c>
      <c r="N3369" s="199">
        <f>(('Parâmetro - Portes e Uco'!$P$5*'TABELA HONORÁRIOS MÉDICOS2026'!M3369)/100)*'TABELA HONORÁRIOS MÉDICOS2026'!L3369</f>
        <v>27.444152957526857</v>
      </c>
      <c r="O3369" s="201">
        <v>0</v>
      </c>
      <c r="P3369" s="201"/>
      <c r="Q3369" s="205">
        <f t="shared" si="220"/>
        <v>28.115553826197473</v>
      </c>
    </row>
    <row r="3370" spans="1:17" ht="30" x14ac:dyDescent="0.25">
      <c r="A3370" s="207" t="s">
        <v>4754</v>
      </c>
      <c r="B3370" s="196">
        <v>40306330</v>
      </c>
      <c r="C3370" s="197" t="s">
        <v>2737</v>
      </c>
      <c r="D3370" s="196" t="s">
        <v>3676</v>
      </c>
      <c r="E3370" s="198" t="s">
        <v>3713</v>
      </c>
      <c r="F3370" s="199">
        <f>VLOOKUP(D3370,'Parâmetro - Portes e Uco'!$A$13:$E$54,4,0)*E3370</f>
        <v>0.67140086867061821</v>
      </c>
      <c r="G3370" s="200"/>
      <c r="H3370" s="201"/>
      <c r="I3370" s="196"/>
      <c r="J3370" s="202">
        <v>0</v>
      </c>
      <c r="K3370" s="202"/>
      <c r="L3370" s="203">
        <v>2.484</v>
      </c>
      <c r="M3370" s="204">
        <v>84</v>
      </c>
      <c r="N3370" s="199">
        <f>(('Parâmetro - Portes e Uco'!$P$5*'TABELA HONORÁRIOS MÉDICOS2026'!M3370)/100)*'TABELA HONORÁRIOS MÉDICOS2026'!L3370</f>
        <v>37.872931081387058</v>
      </c>
      <c r="O3370" s="201">
        <v>0</v>
      </c>
      <c r="P3370" s="201"/>
      <c r="Q3370" s="205">
        <f t="shared" si="220"/>
        <v>38.544331950057675</v>
      </c>
    </row>
    <row r="3371" spans="1:17" ht="30" x14ac:dyDescent="0.25">
      <c r="A3371" s="207" t="s">
        <v>4754</v>
      </c>
      <c r="B3371" s="196">
        <v>40306348</v>
      </c>
      <c r="C3371" s="197" t="s">
        <v>2738</v>
      </c>
      <c r="D3371" s="196" t="s">
        <v>3676</v>
      </c>
      <c r="E3371" s="198" t="s">
        <v>3713</v>
      </c>
      <c r="F3371" s="199">
        <f>VLOOKUP(D3371,'Parâmetro - Portes e Uco'!$A$13:$E$54,4,0)*E3371</f>
        <v>0.67140086867061821</v>
      </c>
      <c r="G3371" s="200"/>
      <c r="H3371" s="201"/>
      <c r="I3371" s="196"/>
      <c r="J3371" s="202">
        <v>0</v>
      </c>
      <c r="K3371" s="202"/>
      <c r="L3371" s="203">
        <v>2.484</v>
      </c>
      <c r="M3371" s="204">
        <v>84</v>
      </c>
      <c r="N3371" s="199">
        <f>(('Parâmetro - Portes e Uco'!$P$5*'TABELA HONORÁRIOS MÉDICOS2026'!M3371)/100)*'TABELA HONORÁRIOS MÉDICOS2026'!L3371</f>
        <v>37.872931081387058</v>
      </c>
      <c r="O3371" s="201">
        <v>0</v>
      </c>
      <c r="P3371" s="201"/>
      <c r="Q3371" s="205">
        <f t="shared" si="220"/>
        <v>38.544331950057675</v>
      </c>
    </row>
    <row r="3372" spans="1:17" ht="30" x14ac:dyDescent="0.25">
      <c r="A3372" s="207" t="s">
        <v>4754</v>
      </c>
      <c r="B3372" s="196">
        <v>40306356</v>
      </c>
      <c r="C3372" s="197" t="s">
        <v>2740</v>
      </c>
      <c r="D3372" s="196" t="s">
        <v>3676</v>
      </c>
      <c r="E3372" s="198" t="s">
        <v>3713</v>
      </c>
      <c r="F3372" s="199">
        <f>VLOOKUP(D3372,'Parâmetro - Portes e Uco'!$A$13:$E$54,4,0)*E3372</f>
        <v>0.67140086867061821</v>
      </c>
      <c r="G3372" s="200"/>
      <c r="H3372" s="201"/>
      <c r="I3372" s="196"/>
      <c r="J3372" s="202">
        <v>0</v>
      </c>
      <c r="K3372" s="202"/>
      <c r="L3372" s="203">
        <v>1.413</v>
      </c>
      <c r="M3372" s="204">
        <v>84</v>
      </c>
      <c r="N3372" s="199">
        <f>(('Parâmetro - Portes e Uco'!$P$5*'TABELA HONORÁRIOS MÉDICOS2026'!M3372)/100)*'TABELA HONORÁRIOS MÉDICOS2026'!L3372</f>
        <v>21.543660071658582</v>
      </c>
      <c r="O3372" s="201">
        <v>0</v>
      </c>
      <c r="P3372" s="201"/>
      <c r="Q3372" s="205">
        <f t="shared" si="220"/>
        <v>22.215060940329199</v>
      </c>
    </row>
    <row r="3373" spans="1:17" ht="30" x14ac:dyDescent="0.25">
      <c r="A3373" s="207" t="s">
        <v>4754</v>
      </c>
      <c r="B3373" s="196">
        <v>40306364</v>
      </c>
      <c r="C3373" s="197" t="s">
        <v>2739</v>
      </c>
      <c r="D3373" s="196" t="s">
        <v>3676</v>
      </c>
      <c r="E3373" s="198" t="s">
        <v>3713</v>
      </c>
      <c r="F3373" s="199">
        <f>VLOOKUP(D3373,'Parâmetro - Portes e Uco'!$A$13:$E$54,4,0)*E3373</f>
        <v>0.67140086867061821</v>
      </c>
      <c r="G3373" s="200"/>
      <c r="H3373" s="201"/>
      <c r="I3373" s="196"/>
      <c r="J3373" s="202">
        <v>0</v>
      </c>
      <c r="K3373" s="202"/>
      <c r="L3373" s="203">
        <v>2.1869999999999998</v>
      </c>
      <c r="M3373" s="204">
        <v>84</v>
      </c>
      <c r="N3373" s="199">
        <f>(('Parâmetro - Portes e Uco'!$P$5*'TABELA HONORÁRIOS MÉDICOS2026'!M3373)/100)*'TABELA HONORÁRIOS MÉDICOS2026'!L3373</f>
        <v>33.344645843395128</v>
      </c>
      <c r="O3373" s="201">
        <v>0</v>
      </c>
      <c r="P3373" s="201"/>
      <c r="Q3373" s="205">
        <f t="shared" si="220"/>
        <v>34.016046712065744</v>
      </c>
    </row>
    <row r="3374" spans="1:17" ht="30" x14ac:dyDescent="0.25">
      <c r="A3374" s="207" t="s">
        <v>4754</v>
      </c>
      <c r="B3374" s="196">
        <v>40306372</v>
      </c>
      <c r="C3374" s="197" t="s">
        <v>2741</v>
      </c>
      <c r="D3374" s="196" t="s">
        <v>3676</v>
      </c>
      <c r="E3374" s="198" t="s">
        <v>3713</v>
      </c>
      <c r="F3374" s="199">
        <f>VLOOKUP(D3374,'Parâmetro - Portes e Uco'!$A$13:$E$54,4,0)*E3374</f>
        <v>0.67140086867061821</v>
      </c>
      <c r="G3374" s="200"/>
      <c r="H3374" s="201"/>
      <c r="I3374" s="196"/>
      <c r="J3374" s="202">
        <v>0</v>
      </c>
      <c r="K3374" s="202"/>
      <c r="L3374" s="203">
        <v>1.8</v>
      </c>
      <c r="M3374" s="204">
        <v>84</v>
      </c>
      <c r="N3374" s="199">
        <f>(('Parâmetro - Portes e Uco'!$P$5*'TABELA HONORÁRIOS MÉDICOS2026'!M3374)/100)*'TABELA HONORÁRIOS MÉDICOS2026'!L3374</f>
        <v>27.444152957526857</v>
      </c>
      <c r="O3374" s="201">
        <v>0</v>
      </c>
      <c r="P3374" s="201"/>
      <c r="Q3374" s="205">
        <f t="shared" si="220"/>
        <v>28.115553826197473</v>
      </c>
    </row>
    <row r="3375" spans="1:17" ht="30" x14ac:dyDescent="0.25">
      <c r="A3375" s="207" t="s">
        <v>4754</v>
      </c>
      <c r="B3375" s="196">
        <v>40306380</v>
      </c>
      <c r="C3375" s="197" t="s">
        <v>2742</v>
      </c>
      <c r="D3375" s="196" t="s">
        <v>3676</v>
      </c>
      <c r="E3375" s="198" t="s">
        <v>3713</v>
      </c>
      <c r="F3375" s="199">
        <f>VLOOKUP(D3375,'Parâmetro - Portes e Uco'!$A$13:$E$54,4,0)*E3375</f>
        <v>0.67140086867061821</v>
      </c>
      <c r="G3375" s="200"/>
      <c r="H3375" s="201"/>
      <c r="I3375" s="196"/>
      <c r="J3375" s="202">
        <v>0</v>
      </c>
      <c r="K3375" s="202"/>
      <c r="L3375" s="203">
        <v>1.8</v>
      </c>
      <c r="M3375" s="204">
        <v>84</v>
      </c>
      <c r="N3375" s="199">
        <f>(('Parâmetro - Portes e Uco'!$P$5*'TABELA HONORÁRIOS MÉDICOS2026'!M3375)/100)*'TABELA HONORÁRIOS MÉDICOS2026'!L3375</f>
        <v>27.444152957526857</v>
      </c>
      <c r="O3375" s="201">
        <v>0</v>
      </c>
      <c r="P3375" s="201"/>
      <c r="Q3375" s="205">
        <f t="shared" si="220"/>
        <v>28.115553826197473</v>
      </c>
    </row>
    <row r="3376" spans="1:17" ht="30" x14ac:dyDescent="0.25">
      <c r="A3376" s="207" t="s">
        <v>4754</v>
      </c>
      <c r="B3376" s="196">
        <v>40306399</v>
      </c>
      <c r="C3376" s="197" t="s">
        <v>2743</v>
      </c>
      <c r="D3376" s="196" t="s">
        <v>3676</v>
      </c>
      <c r="E3376" s="198" t="s">
        <v>3713</v>
      </c>
      <c r="F3376" s="199">
        <f>VLOOKUP(D3376,'Parâmetro - Portes e Uco'!$A$13:$E$54,4,0)*E3376</f>
        <v>0.67140086867061821</v>
      </c>
      <c r="G3376" s="200"/>
      <c r="H3376" s="201"/>
      <c r="I3376" s="196"/>
      <c r="J3376" s="202">
        <v>0</v>
      </c>
      <c r="K3376" s="202"/>
      <c r="L3376" s="203">
        <v>1.8</v>
      </c>
      <c r="M3376" s="204">
        <v>84</v>
      </c>
      <c r="N3376" s="199">
        <f>(('Parâmetro - Portes e Uco'!$P$5*'TABELA HONORÁRIOS MÉDICOS2026'!M3376)/100)*'TABELA HONORÁRIOS MÉDICOS2026'!L3376</f>
        <v>27.444152957526857</v>
      </c>
      <c r="O3376" s="201">
        <v>0</v>
      </c>
      <c r="P3376" s="201"/>
      <c r="Q3376" s="205">
        <f t="shared" si="220"/>
        <v>28.115553826197473</v>
      </c>
    </row>
    <row r="3377" spans="1:17" ht="30" x14ac:dyDescent="0.25">
      <c r="A3377" s="207" t="s">
        <v>4754</v>
      </c>
      <c r="B3377" s="196">
        <v>40306402</v>
      </c>
      <c r="C3377" s="197" t="s">
        <v>2744</v>
      </c>
      <c r="D3377" s="196" t="s">
        <v>3676</v>
      </c>
      <c r="E3377" s="198" t="s">
        <v>3713</v>
      </c>
      <c r="F3377" s="199">
        <f>VLOOKUP(D3377,'Parâmetro - Portes e Uco'!$A$13:$E$54,4,0)*E3377</f>
        <v>0.67140086867061821</v>
      </c>
      <c r="G3377" s="200"/>
      <c r="H3377" s="201"/>
      <c r="I3377" s="196"/>
      <c r="J3377" s="202">
        <v>0</v>
      </c>
      <c r="K3377" s="202"/>
      <c r="L3377" s="203">
        <v>2.484</v>
      </c>
      <c r="M3377" s="204">
        <v>84</v>
      </c>
      <c r="N3377" s="199">
        <f>(('Parâmetro - Portes e Uco'!$P$5*'TABELA HONORÁRIOS MÉDICOS2026'!M3377)/100)*'TABELA HONORÁRIOS MÉDICOS2026'!L3377</f>
        <v>37.872931081387058</v>
      </c>
      <c r="O3377" s="201">
        <v>0</v>
      </c>
      <c r="P3377" s="201"/>
      <c r="Q3377" s="205">
        <f t="shared" si="220"/>
        <v>38.544331950057675</v>
      </c>
    </row>
    <row r="3378" spans="1:17" ht="30" x14ac:dyDescent="0.25">
      <c r="A3378" s="207" t="s">
        <v>4754</v>
      </c>
      <c r="B3378" s="196">
        <v>40306410</v>
      </c>
      <c r="C3378" s="197" t="s">
        <v>2745</v>
      </c>
      <c r="D3378" s="196" t="s">
        <v>3676</v>
      </c>
      <c r="E3378" s="198" t="s">
        <v>3713</v>
      </c>
      <c r="F3378" s="199">
        <f>VLOOKUP(D3378,'Parâmetro - Portes e Uco'!$A$13:$E$54,4,0)*E3378</f>
        <v>0.67140086867061821</v>
      </c>
      <c r="G3378" s="200"/>
      <c r="H3378" s="201"/>
      <c r="I3378" s="196"/>
      <c r="J3378" s="202">
        <v>0</v>
      </c>
      <c r="K3378" s="202"/>
      <c r="L3378" s="203">
        <v>2.484</v>
      </c>
      <c r="M3378" s="204">
        <v>84</v>
      </c>
      <c r="N3378" s="199">
        <f>(('Parâmetro - Portes e Uco'!$P$5*'TABELA HONORÁRIOS MÉDICOS2026'!M3378)/100)*'TABELA HONORÁRIOS MÉDICOS2026'!L3378</f>
        <v>37.872931081387058</v>
      </c>
      <c r="O3378" s="201">
        <v>0</v>
      </c>
      <c r="P3378" s="201"/>
      <c r="Q3378" s="205">
        <f t="shared" ref="Q3378:Q3409" si="221">F3378+H3378+K3378+N3378+P3378</f>
        <v>38.544331950057675</v>
      </c>
    </row>
    <row r="3379" spans="1:17" x14ac:dyDescent="0.25">
      <c r="A3379" s="207" t="s">
        <v>4754</v>
      </c>
      <c r="B3379" s="196">
        <v>40306429</v>
      </c>
      <c r="C3379" s="197" t="s">
        <v>2746</v>
      </c>
      <c r="D3379" s="196" t="s">
        <v>3676</v>
      </c>
      <c r="E3379" s="198" t="s">
        <v>3713</v>
      </c>
      <c r="F3379" s="199">
        <f>VLOOKUP(D3379,'Parâmetro - Portes e Uco'!$A$13:$E$54,4,0)*E3379</f>
        <v>0.67140086867061821</v>
      </c>
      <c r="G3379" s="200"/>
      <c r="H3379" s="201"/>
      <c r="I3379" s="196"/>
      <c r="J3379" s="202">
        <v>0</v>
      </c>
      <c r="K3379" s="202"/>
      <c r="L3379" s="203">
        <v>1.8</v>
      </c>
      <c r="M3379" s="204">
        <v>84</v>
      </c>
      <c r="N3379" s="199">
        <f>(('Parâmetro - Portes e Uco'!$P$5*'TABELA HONORÁRIOS MÉDICOS2026'!M3379)/100)*'TABELA HONORÁRIOS MÉDICOS2026'!L3379</f>
        <v>27.444152957526857</v>
      </c>
      <c r="O3379" s="201">
        <v>0</v>
      </c>
      <c r="P3379" s="201"/>
      <c r="Q3379" s="205">
        <f t="shared" si="221"/>
        <v>28.115553826197473</v>
      </c>
    </row>
    <row r="3380" spans="1:17" ht="30" x14ac:dyDescent="0.25">
      <c r="A3380" s="207" t="s">
        <v>4754</v>
      </c>
      <c r="B3380" s="196">
        <v>40306437</v>
      </c>
      <c r="C3380" s="197" t="s">
        <v>2747</v>
      </c>
      <c r="D3380" s="196" t="s">
        <v>3676</v>
      </c>
      <c r="E3380" s="198" t="s">
        <v>3713</v>
      </c>
      <c r="F3380" s="199">
        <f>VLOOKUP(D3380,'Parâmetro - Portes e Uco'!$A$13:$E$54,4,0)*E3380</f>
        <v>0.67140086867061821</v>
      </c>
      <c r="G3380" s="200"/>
      <c r="H3380" s="201"/>
      <c r="I3380" s="196"/>
      <c r="J3380" s="202">
        <v>0</v>
      </c>
      <c r="K3380" s="202"/>
      <c r="L3380" s="203">
        <v>3.13</v>
      </c>
      <c r="M3380" s="204">
        <v>84</v>
      </c>
      <c r="N3380" s="199">
        <f>(('Parâmetro - Portes e Uco'!$P$5*'TABELA HONORÁRIOS MÉDICOS2026'!M3380)/100)*'TABELA HONORÁRIOS MÉDICOS2026'!L3380</f>
        <v>47.722332642810585</v>
      </c>
      <c r="O3380" s="201">
        <v>0</v>
      </c>
      <c r="P3380" s="201"/>
      <c r="Q3380" s="205">
        <f t="shared" si="221"/>
        <v>48.393733511481202</v>
      </c>
    </row>
    <row r="3381" spans="1:17" x14ac:dyDescent="0.25">
      <c r="A3381" s="207" t="s">
        <v>4754</v>
      </c>
      <c r="B3381" s="196">
        <v>40306445</v>
      </c>
      <c r="C3381" s="197" t="s">
        <v>2751</v>
      </c>
      <c r="D3381" s="196" t="s">
        <v>3676</v>
      </c>
      <c r="E3381" s="198" t="s">
        <v>3713</v>
      </c>
      <c r="F3381" s="199">
        <f>VLOOKUP(D3381,'Parâmetro - Portes e Uco'!$A$13:$E$54,4,0)*E3381</f>
        <v>0.67140086867061821</v>
      </c>
      <c r="G3381" s="200"/>
      <c r="H3381" s="201"/>
      <c r="I3381" s="196"/>
      <c r="J3381" s="202">
        <v>0</v>
      </c>
      <c r="K3381" s="202"/>
      <c r="L3381" s="203">
        <v>1.17</v>
      </c>
      <c r="M3381" s="204">
        <v>84</v>
      </c>
      <c r="N3381" s="199">
        <f>(('Parâmetro - Portes e Uco'!$P$5*'TABELA HONORÁRIOS MÉDICOS2026'!M3381)/100)*'TABELA HONORÁRIOS MÉDICOS2026'!L3381</f>
        <v>17.838699422392455</v>
      </c>
      <c r="O3381" s="201">
        <v>0</v>
      </c>
      <c r="P3381" s="201"/>
      <c r="Q3381" s="205">
        <f t="shared" si="221"/>
        <v>18.510100291063072</v>
      </c>
    </row>
    <row r="3382" spans="1:17" ht="30" x14ac:dyDescent="0.25">
      <c r="A3382" s="207" t="s">
        <v>4754</v>
      </c>
      <c r="B3382" s="196">
        <v>40306453</v>
      </c>
      <c r="C3382" s="197" t="s">
        <v>2753</v>
      </c>
      <c r="D3382" s="196" t="s">
        <v>3676</v>
      </c>
      <c r="E3382" s="198" t="s">
        <v>3713</v>
      </c>
      <c r="F3382" s="199">
        <f>VLOOKUP(D3382,'Parâmetro - Portes e Uco'!$A$13:$E$54,4,0)*E3382</f>
        <v>0.67140086867061821</v>
      </c>
      <c r="G3382" s="200"/>
      <c r="H3382" s="201"/>
      <c r="I3382" s="196"/>
      <c r="J3382" s="202">
        <v>0</v>
      </c>
      <c r="K3382" s="202"/>
      <c r="L3382" s="203">
        <v>2.1869999999999998</v>
      </c>
      <c r="M3382" s="204">
        <v>84</v>
      </c>
      <c r="N3382" s="199">
        <f>(('Parâmetro - Portes e Uco'!$P$5*'TABELA HONORÁRIOS MÉDICOS2026'!M3382)/100)*'TABELA HONORÁRIOS MÉDICOS2026'!L3382</f>
        <v>33.344645843395128</v>
      </c>
      <c r="O3382" s="201">
        <v>0</v>
      </c>
      <c r="P3382" s="201"/>
      <c r="Q3382" s="205">
        <f t="shared" si="221"/>
        <v>34.016046712065744</v>
      </c>
    </row>
    <row r="3383" spans="1:17" ht="60" x14ac:dyDescent="0.25">
      <c r="A3383" s="207" t="s">
        <v>4754</v>
      </c>
      <c r="B3383" s="196">
        <v>40306461</v>
      </c>
      <c r="C3383" s="197" t="s">
        <v>2754</v>
      </c>
      <c r="D3383" s="196" t="s">
        <v>3676</v>
      </c>
      <c r="E3383" s="198" t="s">
        <v>3709</v>
      </c>
      <c r="F3383" s="199">
        <f>VLOOKUP(D3383,'Parâmetro - Portes e Uco'!$A$13:$E$54,4,0)*E3383</f>
        <v>1.6785021716765458</v>
      </c>
      <c r="G3383" s="200"/>
      <c r="H3383" s="201"/>
      <c r="I3383" s="196"/>
      <c r="J3383" s="202">
        <v>0</v>
      </c>
      <c r="K3383" s="202"/>
      <c r="L3383" s="203">
        <v>3.294</v>
      </c>
      <c r="M3383" s="204">
        <v>84</v>
      </c>
      <c r="N3383" s="199">
        <f>(('Parâmetro - Portes e Uco'!$P$5*'TABELA HONORÁRIOS MÉDICOS2026'!M3383)/100)*'TABELA HONORÁRIOS MÉDICOS2026'!L3383</f>
        <v>50.222799912274148</v>
      </c>
      <c r="O3383" s="201">
        <v>0</v>
      </c>
      <c r="P3383" s="201"/>
      <c r="Q3383" s="205">
        <f t="shared" si="221"/>
        <v>51.901302083950696</v>
      </c>
    </row>
    <row r="3384" spans="1:17" ht="30" x14ac:dyDescent="0.25">
      <c r="A3384" s="207" t="s">
        <v>4754</v>
      </c>
      <c r="B3384" s="196">
        <v>40306470</v>
      </c>
      <c r="C3384" s="197" t="s">
        <v>2755</v>
      </c>
      <c r="D3384" s="196" t="s">
        <v>3676</v>
      </c>
      <c r="E3384" s="198" t="s">
        <v>3709</v>
      </c>
      <c r="F3384" s="199">
        <f>VLOOKUP(D3384,'Parâmetro - Portes e Uco'!$A$13:$E$54,4,0)*E3384</f>
        <v>1.6785021716765458</v>
      </c>
      <c r="G3384" s="200"/>
      <c r="H3384" s="201"/>
      <c r="I3384" s="196"/>
      <c r="J3384" s="202">
        <v>0</v>
      </c>
      <c r="K3384" s="202"/>
      <c r="L3384" s="203">
        <v>3.294</v>
      </c>
      <c r="M3384" s="204">
        <v>84</v>
      </c>
      <c r="N3384" s="199">
        <f>(('Parâmetro - Portes e Uco'!$P$5*'TABELA HONORÁRIOS MÉDICOS2026'!M3384)/100)*'TABELA HONORÁRIOS MÉDICOS2026'!L3384</f>
        <v>50.222799912274148</v>
      </c>
      <c r="O3384" s="201">
        <v>0</v>
      </c>
      <c r="P3384" s="201"/>
      <c r="Q3384" s="205">
        <f t="shared" si="221"/>
        <v>51.901302083950696</v>
      </c>
    </row>
    <row r="3385" spans="1:17" ht="30" x14ac:dyDescent="0.25">
      <c r="A3385" s="207" t="s">
        <v>4754</v>
      </c>
      <c r="B3385" s="196">
        <v>40306488</v>
      </c>
      <c r="C3385" s="197" t="s">
        <v>2756</v>
      </c>
      <c r="D3385" s="196" t="s">
        <v>3676</v>
      </c>
      <c r="E3385" s="198" t="s">
        <v>3713</v>
      </c>
      <c r="F3385" s="199">
        <f>VLOOKUP(D3385,'Parâmetro - Portes e Uco'!$A$13:$E$54,4,0)*E3385</f>
        <v>0.67140086867061821</v>
      </c>
      <c r="G3385" s="200"/>
      <c r="H3385" s="201"/>
      <c r="I3385" s="196"/>
      <c r="J3385" s="202">
        <v>0</v>
      </c>
      <c r="K3385" s="202"/>
      <c r="L3385" s="203">
        <v>1.44</v>
      </c>
      <c r="M3385" s="204">
        <v>84</v>
      </c>
      <c r="N3385" s="199">
        <f>(('Parâmetro - Portes e Uco'!$P$5*'TABELA HONORÁRIOS MÉDICOS2026'!M3385)/100)*'TABELA HONORÁRIOS MÉDICOS2026'!L3385</f>
        <v>21.955322366021484</v>
      </c>
      <c r="O3385" s="201">
        <v>0</v>
      </c>
      <c r="P3385" s="201"/>
      <c r="Q3385" s="205">
        <f t="shared" si="221"/>
        <v>22.626723234692101</v>
      </c>
    </row>
    <row r="3386" spans="1:17" ht="30" x14ac:dyDescent="0.25">
      <c r="A3386" s="207" t="s">
        <v>4754</v>
      </c>
      <c r="B3386" s="196">
        <v>40306496</v>
      </c>
      <c r="C3386" s="197" t="s">
        <v>2757</v>
      </c>
      <c r="D3386" s="196" t="s">
        <v>3676</v>
      </c>
      <c r="E3386" s="198" t="s">
        <v>3713</v>
      </c>
      <c r="F3386" s="199">
        <f>VLOOKUP(D3386,'Parâmetro - Portes e Uco'!$A$13:$E$54,4,0)*E3386</f>
        <v>0.67140086867061821</v>
      </c>
      <c r="G3386" s="200"/>
      <c r="H3386" s="201"/>
      <c r="I3386" s="196"/>
      <c r="J3386" s="202">
        <v>0</v>
      </c>
      <c r="K3386" s="202"/>
      <c r="L3386" s="203">
        <v>1.8</v>
      </c>
      <c r="M3386" s="204">
        <v>84</v>
      </c>
      <c r="N3386" s="199">
        <f>(('Parâmetro - Portes e Uco'!$P$5*'TABELA HONORÁRIOS MÉDICOS2026'!M3386)/100)*'TABELA HONORÁRIOS MÉDICOS2026'!L3386</f>
        <v>27.444152957526857</v>
      </c>
      <c r="O3386" s="201">
        <v>0</v>
      </c>
      <c r="P3386" s="201"/>
      <c r="Q3386" s="205">
        <f t="shared" si="221"/>
        <v>28.115553826197473</v>
      </c>
    </row>
    <row r="3387" spans="1:17" x14ac:dyDescent="0.25">
      <c r="A3387" s="207" t="s">
        <v>4754</v>
      </c>
      <c r="B3387" s="196">
        <v>40306500</v>
      </c>
      <c r="C3387" s="197" t="s">
        <v>2758</v>
      </c>
      <c r="D3387" s="196" t="s">
        <v>3676</v>
      </c>
      <c r="E3387" s="198" t="s">
        <v>3713</v>
      </c>
      <c r="F3387" s="199">
        <f>VLOOKUP(D3387,'Parâmetro - Portes e Uco'!$A$13:$E$54,4,0)*E3387</f>
        <v>0.67140086867061821</v>
      </c>
      <c r="G3387" s="200"/>
      <c r="H3387" s="201"/>
      <c r="I3387" s="196"/>
      <c r="J3387" s="202">
        <v>0</v>
      </c>
      <c r="K3387" s="202"/>
      <c r="L3387" s="203">
        <v>1.8</v>
      </c>
      <c r="M3387" s="204">
        <v>84</v>
      </c>
      <c r="N3387" s="199">
        <f>(('Parâmetro - Portes e Uco'!$P$5*'TABELA HONORÁRIOS MÉDICOS2026'!M3387)/100)*'TABELA HONORÁRIOS MÉDICOS2026'!L3387</f>
        <v>27.444152957526857</v>
      </c>
      <c r="O3387" s="201">
        <v>0</v>
      </c>
      <c r="P3387" s="201"/>
      <c r="Q3387" s="205">
        <f t="shared" si="221"/>
        <v>28.115553826197473</v>
      </c>
    </row>
    <row r="3388" spans="1:17" x14ac:dyDescent="0.25">
      <c r="A3388" s="207" t="s">
        <v>4754</v>
      </c>
      <c r="B3388" s="196">
        <v>40306518</v>
      </c>
      <c r="C3388" s="197" t="s">
        <v>2759</v>
      </c>
      <c r="D3388" s="196" t="s">
        <v>3676</v>
      </c>
      <c r="E3388" s="198" t="s">
        <v>3713</v>
      </c>
      <c r="F3388" s="199">
        <f>VLOOKUP(D3388,'Parâmetro - Portes e Uco'!$A$13:$E$54,4,0)*E3388</f>
        <v>0.67140086867061821</v>
      </c>
      <c r="G3388" s="200"/>
      <c r="H3388" s="201"/>
      <c r="I3388" s="196"/>
      <c r="J3388" s="202">
        <v>0</v>
      </c>
      <c r="K3388" s="202"/>
      <c r="L3388" s="203">
        <v>2.1869999999999998</v>
      </c>
      <c r="M3388" s="204">
        <v>84</v>
      </c>
      <c r="N3388" s="199">
        <f>(('Parâmetro - Portes e Uco'!$P$5*'TABELA HONORÁRIOS MÉDICOS2026'!M3388)/100)*'TABELA HONORÁRIOS MÉDICOS2026'!L3388</f>
        <v>33.344645843395128</v>
      </c>
      <c r="O3388" s="201">
        <v>0</v>
      </c>
      <c r="P3388" s="201"/>
      <c r="Q3388" s="205">
        <f t="shared" si="221"/>
        <v>34.016046712065744</v>
      </c>
    </row>
    <row r="3389" spans="1:17" x14ac:dyDescent="0.25">
      <c r="A3389" s="207" t="s">
        <v>4754</v>
      </c>
      <c r="B3389" s="196">
        <v>40306534</v>
      </c>
      <c r="C3389" s="197" t="s">
        <v>2760</v>
      </c>
      <c r="D3389" s="196" t="s">
        <v>3676</v>
      </c>
      <c r="E3389" s="198" t="s">
        <v>3709</v>
      </c>
      <c r="F3389" s="199">
        <f>VLOOKUP(D3389,'Parâmetro - Portes e Uco'!$A$13:$E$54,4,0)*E3389</f>
        <v>1.6785021716765458</v>
      </c>
      <c r="G3389" s="200"/>
      <c r="H3389" s="201"/>
      <c r="I3389" s="196"/>
      <c r="J3389" s="202">
        <v>0</v>
      </c>
      <c r="K3389" s="202"/>
      <c r="L3389" s="203">
        <v>3.294</v>
      </c>
      <c r="M3389" s="204">
        <v>84</v>
      </c>
      <c r="N3389" s="199">
        <f>(('Parâmetro - Portes e Uco'!$P$5*'TABELA HONORÁRIOS MÉDICOS2026'!M3389)/100)*'TABELA HONORÁRIOS MÉDICOS2026'!L3389</f>
        <v>50.222799912274148</v>
      </c>
      <c r="O3389" s="201">
        <v>0</v>
      </c>
      <c r="P3389" s="201"/>
      <c r="Q3389" s="205">
        <f t="shared" si="221"/>
        <v>51.901302083950696</v>
      </c>
    </row>
    <row r="3390" spans="1:17" x14ac:dyDescent="0.25">
      <c r="A3390" s="207" t="s">
        <v>4754</v>
      </c>
      <c r="B3390" s="196">
        <v>40306542</v>
      </c>
      <c r="C3390" s="197" t="s">
        <v>2761</v>
      </c>
      <c r="D3390" s="196" t="s">
        <v>3676</v>
      </c>
      <c r="E3390" s="198" t="s">
        <v>3709</v>
      </c>
      <c r="F3390" s="199">
        <f>VLOOKUP(D3390,'Parâmetro - Portes e Uco'!$A$13:$E$54,4,0)*E3390</f>
        <v>1.6785021716765458</v>
      </c>
      <c r="G3390" s="200"/>
      <c r="H3390" s="201"/>
      <c r="I3390" s="196"/>
      <c r="J3390" s="202">
        <v>0</v>
      </c>
      <c r="K3390" s="202"/>
      <c r="L3390" s="203">
        <v>3.294</v>
      </c>
      <c r="M3390" s="204">
        <v>84</v>
      </c>
      <c r="N3390" s="199">
        <f>(('Parâmetro - Portes e Uco'!$P$5*'TABELA HONORÁRIOS MÉDICOS2026'!M3390)/100)*'TABELA HONORÁRIOS MÉDICOS2026'!L3390</f>
        <v>50.222799912274148</v>
      </c>
      <c r="O3390" s="201">
        <v>0</v>
      </c>
      <c r="P3390" s="201"/>
      <c r="Q3390" s="205">
        <f t="shared" si="221"/>
        <v>51.901302083950696</v>
      </c>
    </row>
    <row r="3391" spans="1:17" x14ac:dyDescent="0.25">
      <c r="A3391" s="207" t="s">
        <v>4754</v>
      </c>
      <c r="B3391" s="196">
        <v>40306550</v>
      </c>
      <c r="C3391" s="197" t="s">
        <v>2762</v>
      </c>
      <c r="D3391" s="196" t="s">
        <v>3676</v>
      </c>
      <c r="E3391" s="198" t="s">
        <v>3709</v>
      </c>
      <c r="F3391" s="199">
        <f>VLOOKUP(D3391,'Parâmetro - Portes e Uco'!$A$13:$E$54,4,0)*E3391</f>
        <v>1.6785021716765458</v>
      </c>
      <c r="G3391" s="200"/>
      <c r="H3391" s="201"/>
      <c r="I3391" s="196"/>
      <c r="J3391" s="202">
        <v>0</v>
      </c>
      <c r="K3391" s="202"/>
      <c r="L3391" s="203">
        <v>3.294</v>
      </c>
      <c r="M3391" s="204">
        <v>84</v>
      </c>
      <c r="N3391" s="199">
        <f>(('Parâmetro - Portes e Uco'!$P$5*'TABELA HONORÁRIOS MÉDICOS2026'!M3391)/100)*'TABELA HONORÁRIOS MÉDICOS2026'!L3391</f>
        <v>50.222799912274148</v>
      </c>
      <c r="O3391" s="201">
        <v>0</v>
      </c>
      <c r="P3391" s="201"/>
      <c r="Q3391" s="205">
        <f t="shared" si="221"/>
        <v>51.901302083950696</v>
      </c>
    </row>
    <row r="3392" spans="1:17" x14ac:dyDescent="0.25">
      <c r="A3392" s="207" t="s">
        <v>4754</v>
      </c>
      <c r="B3392" s="196">
        <v>40306593</v>
      </c>
      <c r="C3392" s="197" t="s">
        <v>2763</v>
      </c>
      <c r="D3392" s="196" t="s">
        <v>3676</v>
      </c>
      <c r="E3392" s="198" t="s">
        <v>3709</v>
      </c>
      <c r="F3392" s="199">
        <f>VLOOKUP(D3392,'Parâmetro - Portes e Uco'!$A$13:$E$54,4,0)*E3392</f>
        <v>1.6785021716765458</v>
      </c>
      <c r="G3392" s="200"/>
      <c r="H3392" s="201"/>
      <c r="I3392" s="196"/>
      <c r="J3392" s="202">
        <v>0</v>
      </c>
      <c r="K3392" s="202"/>
      <c r="L3392" s="203">
        <v>4.7969999999999997</v>
      </c>
      <c r="M3392" s="204">
        <v>84</v>
      </c>
      <c r="N3392" s="199">
        <f>(('Parâmetro - Portes e Uco'!$P$5*'TABELA HONORÁRIOS MÉDICOS2026'!M3392)/100)*'TABELA HONORÁRIOS MÉDICOS2026'!L3392</f>
        <v>73.138667631809057</v>
      </c>
      <c r="O3392" s="201">
        <v>0</v>
      </c>
      <c r="P3392" s="201"/>
      <c r="Q3392" s="205">
        <f t="shared" si="221"/>
        <v>74.817169803485598</v>
      </c>
    </row>
    <row r="3393" spans="1:17" x14ac:dyDescent="0.25">
      <c r="A3393" s="207" t="s">
        <v>4754</v>
      </c>
      <c r="B3393" s="196">
        <v>40306607</v>
      </c>
      <c r="C3393" s="197" t="s">
        <v>2764</v>
      </c>
      <c r="D3393" s="196" t="s">
        <v>3676</v>
      </c>
      <c r="E3393" s="198" t="s">
        <v>3709</v>
      </c>
      <c r="F3393" s="199">
        <f>VLOOKUP(D3393,'Parâmetro - Portes e Uco'!$A$13:$E$54,4,0)*E3393</f>
        <v>1.6785021716765458</v>
      </c>
      <c r="G3393" s="200"/>
      <c r="H3393" s="201"/>
      <c r="I3393" s="196"/>
      <c r="J3393" s="202">
        <v>0</v>
      </c>
      <c r="K3393" s="202"/>
      <c r="L3393" s="203">
        <v>5.0940000000000003</v>
      </c>
      <c r="M3393" s="204">
        <v>84</v>
      </c>
      <c r="N3393" s="199">
        <f>(('Parâmetro - Portes e Uco'!$P$5*'TABELA HONORÁRIOS MÉDICOS2026'!M3393)/100)*'TABELA HONORÁRIOS MÉDICOS2026'!L3393</f>
        <v>77.666952869801008</v>
      </c>
      <c r="O3393" s="201">
        <v>0</v>
      </c>
      <c r="P3393" s="201"/>
      <c r="Q3393" s="205">
        <f t="shared" si="221"/>
        <v>79.34545504147755</v>
      </c>
    </row>
    <row r="3394" spans="1:17" x14ac:dyDescent="0.25">
      <c r="A3394" s="207" t="s">
        <v>4754</v>
      </c>
      <c r="B3394" s="196">
        <v>40306615</v>
      </c>
      <c r="C3394" s="197" t="s">
        <v>2765</v>
      </c>
      <c r="D3394" s="196" t="s">
        <v>3676</v>
      </c>
      <c r="E3394" s="198" t="s">
        <v>3713</v>
      </c>
      <c r="F3394" s="199">
        <f>VLOOKUP(D3394,'Parâmetro - Portes e Uco'!$A$13:$E$54,4,0)*E3394</f>
        <v>0.67140086867061821</v>
      </c>
      <c r="G3394" s="200"/>
      <c r="H3394" s="201"/>
      <c r="I3394" s="196"/>
      <c r="J3394" s="202">
        <v>0</v>
      </c>
      <c r="K3394" s="202"/>
      <c r="L3394" s="203">
        <v>1.8</v>
      </c>
      <c r="M3394" s="204">
        <v>84</v>
      </c>
      <c r="N3394" s="199">
        <f>(('Parâmetro - Portes e Uco'!$P$5*'TABELA HONORÁRIOS MÉDICOS2026'!M3394)/100)*'TABELA HONORÁRIOS MÉDICOS2026'!L3394</f>
        <v>27.444152957526857</v>
      </c>
      <c r="O3394" s="201">
        <v>0</v>
      </c>
      <c r="P3394" s="201"/>
      <c r="Q3394" s="205">
        <f t="shared" si="221"/>
        <v>28.115553826197473</v>
      </c>
    </row>
    <row r="3395" spans="1:17" x14ac:dyDescent="0.25">
      <c r="A3395" s="207" t="s">
        <v>4754</v>
      </c>
      <c r="B3395" s="196">
        <v>40306623</v>
      </c>
      <c r="C3395" s="197" t="s">
        <v>2766</v>
      </c>
      <c r="D3395" s="196" t="s">
        <v>3676</v>
      </c>
      <c r="E3395" s="198" t="s">
        <v>3713</v>
      </c>
      <c r="F3395" s="199">
        <f>VLOOKUP(D3395,'Parâmetro - Portes e Uco'!$A$13:$E$54,4,0)*E3395</f>
        <v>0.67140086867061821</v>
      </c>
      <c r="G3395" s="200"/>
      <c r="H3395" s="201"/>
      <c r="I3395" s="196"/>
      <c r="J3395" s="202">
        <v>0</v>
      </c>
      <c r="K3395" s="202"/>
      <c r="L3395" s="203">
        <v>2.1869999999999998</v>
      </c>
      <c r="M3395" s="204">
        <v>84</v>
      </c>
      <c r="N3395" s="199">
        <f>(('Parâmetro - Portes e Uco'!$P$5*'TABELA HONORÁRIOS MÉDICOS2026'!M3395)/100)*'TABELA HONORÁRIOS MÉDICOS2026'!L3395</f>
        <v>33.344645843395128</v>
      </c>
      <c r="O3395" s="201">
        <v>0</v>
      </c>
      <c r="P3395" s="201"/>
      <c r="Q3395" s="205">
        <f t="shared" si="221"/>
        <v>34.016046712065744</v>
      </c>
    </row>
    <row r="3396" spans="1:17" ht="30" x14ac:dyDescent="0.25">
      <c r="A3396" s="207" t="s">
        <v>4754</v>
      </c>
      <c r="B3396" s="196">
        <v>40306631</v>
      </c>
      <c r="C3396" s="197" t="s">
        <v>2767</v>
      </c>
      <c r="D3396" s="196" t="s">
        <v>3676</v>
      </c>
      <c r="E3396" s="198" t="s">
        <v>3713</v>
      </c>
      <c r="F3396" s="199">
        <f>VLOOKUP(D3396,'Parâmetro - Portes e Uco'!$A$13:$E$54,4,0)*E3396</f>
        <v>0.67140086867061821</v>
      </c>
      <c r="G3396" s="200"/>
      <c r="H3396" s="201"/>
      <c r="I3396" s="196"/>
      <c r="J3396" s="202">
        <v>0</v>
      </c>
      <c r="K3396" s="202"/>
      <c r="L3396" s="203">
        <v>2.1869999999999998</v>
      </c>
      <c r="M3396" s="204">
        <v>84</v>
      </c>
      <c r="N3396" s="199">
        <f>(('Parâmetro - Portes e Uco'!$P$5*'TABELA HONORÁRIOS MÉDICOS2026'!M3396)/100)*'TABELA HONORÁRIOS MÉDICOS2026'!L3396</f>
        <v>33.344645843395128</v>
      </c>
      <c r="O3396" s="201">
        <v>0</v>
      </c>
      <c r="P3396" s="201"/>
      <c r="Q3396" s="205">
        <f t="shared" si="221"/>
        <v>34.016046712065744</v>
      </c>
    </row>
    <row r="3397" spans="1:17" ht="30" x14ac:dyDescent="0.25">
      <c r="A3397" s="207" t="s">
        <v>4754</v>
      </c>
      <c r="B3397" s="196">
        <v>40306640</v>
      </c>
      <c r="C3397" s="197" t="s">
        <v>2768</v>
      </c>
      <c r="D3397" s="196" t="s">
        <v>3676</v>
      </c>
      <c r="E3397" s="198" t="s">
        <v>3709</v>
      </c>
      <c r="F3397" s="199">
        <f>VLOOKUP(D3397,'Parâmetro - Portes e Uco'!$A$13:$E$54,4,0)*E3397</f>
        <v>1.6785021716765458</v>
      </c>
      <c r="G3397" s="200"/>
      <c r="H3397" s="201"/>
      <c r="I3397" s="196"/>
      <c r="J3397" s="202">
        <v>0</v>
      </c>
      <c r="K3397" s="202"/>
      <c r="L3397" s="203">
        <v>2.8439999999999999</v>
      </c>
      <c r="M3397" s="204">
        <v>84</v>
      </c>
      <c r="N3397" s="199">
        <f>(('Parâmetro - Portes e Uco'!$P$5*'TABELA HONORÁRIOS MÉDICOS2026'!M3397)/100)*'TABELA HONORÁRIOS MÉDICOS2026'!L3397</f>
        <v>43.361761672892428</v>
      </c>
      <c r="O3397" s="201">
        <v>0</v>
      </c>
      <c r="P3397" s="201"/>
      <c r="Q3397" s="205">
        <f t="shared" si="221"/>
        <v>45.040263844568976</v>
      </c>
    </row>
    <row r="3398" spans="1:17" ht="30" x14ac:dyDescent="0.25">
      <c r="A3398" s="207" t="s">
        <v>4754</v>
      </c>
      <c r="B3398" s="196">
        <v>40306658</v>
      </c>
      <c r="C3398" s="197" t="s">
        <v>2769</v>
      </c>
      <c r="D3398" s="196" t="s">
        <v>3676</v>
      </c>
      <c r="E3398" s="198" t="s">
        <v>3713</v>
      </c>
      <c r="F3398" s="199">
        <f>VLOOKUP(D3398,'Parâmetro - Portes e Uco'!$A$13:$E$54,4,0)*E3398</f>
        <v>0.67140086867061821</v>
      </c>
      <c r="G3398" s="200"/>
      <c r="H3398" s="201"/>
      <c r="I3398" s="196"/>
      <c r="J3398" s="202">
        <v>0</v>
      </c>
      <c r="K3398" s="202"/>
      <c r="L3398" s="203">
        <v>2.1869999999999998</v>
      </c>
      <c r="M3398" s="204">
        <v>84</v>
      </c>
      <c r="N3398" s="199">
        <f>(('Parâmetro - Portes e Uco'!$P$5*'TABELA HONORÁRIOS MÉDICOS2026'!M3398)/100)*'TABELA HONORÁRIOS MÉDICOS2026'!L3398</f>
        <v>33.344645843395128</v>
      </c>
      <c r="O3398" s="201">
        <v>0</v>
      </c>
      <c r="P3398" s="201"/>
      <c r="Q3398" s="205">
        <f t="shared" si="221"/>
        <v>34.016046712065744</v>
      </c>
    </row>
    <row r="3399" spans="1:17" ht="30" x14ac:dyDescent="0.25">
      <c r="A3399" s="207" t="s">
        <v>4754</v>
      </c>
      <c r="B3399" s="196">
        <v>40306666</v>
      </c>
      <c r="C3399" s="197" t="s">
        <v>2770</v>
      </c>
      <c r="D3399" s="196" t="s">
        <v>3676</v>
      </c>
      <c r="E3399" s="198" t="s">
        <v>3710</v>
      </c>
      <c r="F3399" s="199">
        <f>VLOOKUP(D3399,'Parâmetro - Portes e Uco'!$A$13:$E$54,4,0)*E3399</f>
        <v>0.16785021716765455</v>
      </c>
      <c r="G3399" s="200"/>
      <c r="H3399" s="201"/>
      <c r="I3399" s="196"/>
      <c r="J3399" s="202">
        <v>0</v>
      </c>
      <c r="K3399" s="202"/>
      <c r="L3399" s="203">
        <v>1.8</v>
      </c>
      <c r="M3399" s="204">
        <v>84</v>
      </c>
      <c r="N3399" s="199">
        <f>(('Parâmetro - Portes e Uco'!$P$5*'TABELA HONORÁRIOS MÉDICOS2026'!M3399)/100)*'TABELA HONORÁRIOS MÉDICOS2026'!L3399</f>
        <v>27.444152957526857</v>
      </c>
      <c r="O3399" s="201">
        <v>0</v>
      </c>
      <c r="P3399" s="201"/>
      <c r="Q3399" s="205">
        <f t="shared" si="221"/>
        <v>27.612003174694511</v>
      </c>
    </row>
    <row r="3400" spans="1:17" ht="30" x14ac:dyDescent="0.25">
      <c r="A3400" s="207" t="s">
        <v>4754</v>
      </c>
      <c r="B3400" s="196">
        <v>40306674</v>
      </c>
      <c r="C3400" s="197" t="s">
        <v>2771</v>
      </c>
      <c r="D3400" s="196" t="s">
        <v>3676</v>
      </c>
      <c r="E3400" s="198" t="s">
        <v>3710</v>
      </c>
      <c r="F3400" s="199">
        <f>VLOOKUP(D3400,'Parâmetro - Portes e Uco'!$A$13:$E$54,4,0)*E3400</f>
        <v>0.16785021716765455</v>
      </c>
      <c r="G3400" s="200"/>
      <c r="H3400" s="201"/>
      <c r="I3400" s="196"/>
      <c r="J3400" s="202">
        <v>0</v>
      </c>
      <c r="K3400" s="202"/>
      <c r="L3400" s="203">
        <v>2.1869999999999998</v>
      </c>
      <c r="M3400" s="204">
        <v>84</v>
      </c>
      <c r="N3400" s="199">
        <f>(('Parâmetro - Portes e Uco'!$P$5*'TABELA HONORÁRIOS MÉDICOS2026'!M3400)/100)*'TABELA HONORÁRIOS MÉDICOS2026'!L3400</f>
        <v>33.344645843395128</v>
      </c>
      <c r="O3400" s="201">
        <v>0</v>
      </c>
      <c r="P3400" s="201"/>
      <c r="Q3400" s="205">
        <f t="shared" si="221"/>
        <v>33.512496060562782</v>
      </c>
    </row>
    <row r="3401" spans="1:17" ht="45" x14ac:dyDescent="0.25">
      <c r="A3401" s="207" t="s">
        <v>4754</v>
      </c>
      <c r="B3401" s="196">
        <v>40306682</v>
      </c>
      <c r="C3401" s="197" t="s">
        <v>2772</v>
      </c>
      <c r="D3401" s="196" t="s">
        <v>3676</v>
      </c>
      <c r="E3401" s="198" t="s">
        <v>3713</v>
      </c>
      <c r="F3401" s="199">
        <f>VLOOKUP(D3401,'Parâmetro - Portes e Uco'!$A$13:$E$54,4,0)*E3401</f>
        <v>0.67140086867061821</v>
      </c>
      <c r="G3401" s="200"/>
      <c r="H3401" s="201"/>
      <c r="I3401" s="196"/>
      <c r="J3401" s="202">
        <v>0</v>
      </c>
      <c r="K3401" s="202"/>
      <c r="L3401" s="203">
        <v>2.484</v>
      </c>
      <c r="M3401" s="204">
        <v>84</v>
      </c>
      <c r="N3401" s="199">
        <f>(('Parâmetro - Portes e Uco'!$P$5*'TABELA HONORÁRIOS MÉDICOS2026'!M3401)/100)*'TABELA HONORÁRIOS MÉDICOS2026'!L3401</f>
        <v>37.872931081387058</v>
      </c>
      <c r="O3401" s="201">
        <v>0</v>
      </c>
      <c r="P3401" s="201"/>
      <c r="Q3401" s="205">
        <f t="shared" si="221"/>
        <v>38.544331950057675</v>
      </c>
    </row>
    <row r="3402" spans="1:17" ht="30" x14ac:dyDescent="0.25">
      <c r="A3402" s="207" t="s">
        <v>4754</v>
      </c>
      <c r="B3402" s="196">
        <v>40306690</v>
      </c>
      <c r="C3402" s="197" t="s">
        <v>2773</v>
      </c>
      <c r="D3402" s="196" t="s">
        <v>3676</v>
      </c>
      <c r="E3402" s="198" t="s">
        <v>3709</v>
      </c>
      <c r="F3402" s="199">
        <f>VLOOKUP(D3402,'Parâmetro - Portes e Uco'!$A$13:$E$54,4,0)*E3402</f>
        <v>1.6785021716765458</v>
      </c>
      <c r="G3402" s="200"/>
      <c r="H3402" s="201"/>
      <c r="I3402" s="196"/>
      <c r="J3402" s="202">
        <v>0</v>
      </c>
      <c r="K3402" s="202"/>
      <c r="L3402" s="203">
        <v>3.294</v>
      </c>
      <c r="M3402" s="204">
        <v>84</v>
      </c>
      <c r="N3402" s="199">
        <f>(('Parâmetro - Portes e Uco'!$P$5*'TABELA HONORÁRIOS MÉDICOS2026'!M3402)/100)*'TABELA HONORÁRIOS MÉDICOS2026'!L3402</f>
        <v>50.222799912274148</v>
      </c>
      <c r="O3402" s="201">
        <v>0</v>
      </c>
      <c r="P3402" s="201"/>
      <c r="Q3402" s="205">
        <f t="shared" si="221"/>
        <v>51.901302083950696</v>
      </c>
    </row>
    <row r="3403" spans="1:17" ht="30" x14ac:dyDescent="0.25">
      <c r="A3403" s="207" t="s">
        <v>4754</v>
      </c>
      <c r="B3403" s="196">
        <v>40306704</v>
      </c>
      <c r="C3403" s="197" t="s">
        <v>2775</v>
      </c>
      <c r="D3403" s="196" t="s">
        <v>3676</v>
      </c>
      <c r="E3403" s="198" t="s">
        <v>3710</v>
      </c>
      <c r="F3403" s="199">
        <f>VLOOKUP(D3403,'Parâmetro - Portes e Uco'!$A$13:$E$54,4,0)*E3403</f>
        <v>0.16785021716765455</v>
      </c>
      <c r="G3403" s="200"/>
      <c r="H3403" s="201"/>
      <c r="I3403" s="196"/>
      <c r="J3403" s="202">
        <v>0</v>
      </c>
      <c r="K3403" s="202"/>
      <c r="L3403" s="203">
        <v>1.413</v>
      </c>
      <c r="M3403" s="204">
        <v>84</v>
      </c>
      <c r="N3403" s="199">
        <f>(('Parâmetro - Portes e Uco'!$P$5*'TABELA HONORÁRIOS MÉDICOS2026'!M3403)/100)*'TABELA HONORÁRIOS MÉDICOS2026'!L3403</f>
        <v>21.543660071658582</v>
      </c>
      <c r="O3403" s="201">
        <v>0</v>
      </c>
      <c r="P3403" s="201"/>
      <c r="Q3403" s="205">
        <f t="shared" si="221"/>
        <v>21.711510288826236</v>
      </c>
    </row>
    <row r="3404" spans="1:17" ht="30" x14ac:dyDescent="0.25">
      <c r="A3404" s="207" t="s">
        <v>4754</v>
      </c>
      <c r="B3404" s="196">
        <v>40306712</v>
      </c>
      <c r="C3404" s="197" t="s">
        <v>2776</v>
      </c>
      <c r="D3404" s="196" t="s">
        <v>3676</v>
      </c>
      <c r="E3404" s="198" t="s">
        <v>3710</v>
      </c>
      <c r="F3404" s="199">
        <f>VLOOKUP(D3404,'Parâmetro - Portes e Uco'!$A$13:$E$54,4,0)*E3404</f>
        <v>0.16785021716765455</v>
      </c>
      <c r="G3404" s="200"/>
      <c r="H3404" s="201"/>
      <c r="I3404" s="196"/>
      <c r="J3404" s="202">
        <v>0</v>
      </c>
      <c r="K3404" s="202"/>
      <c r="L3404" s="203">
        <v>1.413</v>
      </c>
      <c r="M3404" s="204">
        <v>84</v>
      </c>
      <c r="N3404" s="199">
        <f>(('Parâmetro - Portes e Uco'!$P$5*'TABELA HONORÁRIOS MÉDICOS2026'!M3404)/100)*'TABELA HONORÁRIOS MÉDICOS2026'!L3404</f>
        <v>21.543660071658582</v>
      </c>
      <c r="O3404" s="201">
        <v>0</v>
      </c>
      <c r="P3404" s="201"/>
      <c r="Q3404" s="205">
        <f t="shared" si="221"/>
        <v>21.711510288826236</v>
      </c>
    </row>
    <row r="3405" spans="1:17" ht="30" x14ac:dyDescent="0.25">
      <c r="A3405" s="207" t="s">
        <v>4754</v>
      </c>
      <c r="B3405" s="196">
        <v>40306739</v>
      </c>
      <c r="C3405" s="197" t="s">
        <v>2777</v>
      </c>
      <c r="D3405" s="196" t="s">
        <v>3676</v>
      </c>
      <c r="E3405" s="198" t="s">
        <v>3713</v>
      </c>
      <c r="F3405" s="199">
        <f>VLOOKUP(D3405,'Parâmetro - Portes e Uco'!$A$13:$E$54,4,0)*E3405</f>
        <v>0.67140086867061821</v>
      </c>
      <c r="G3405" s="200"/>
      <c r="H3405" s="201"/>
      <c r="I3405" s="196"/>
      <c r="J3405" s="202">
        <v>0</v>
      </c>
      <c r="K3405" s="202"/>
      <c r="L3405" s="203">
        <v>1.413</v>
      </c>
      <c r="M3405" s="204">
        <v>84</v>
      </c>
      <c r="N3405" s="199">
        <f>(('Parâmetro - Portes e Uco'!$P$5*'TABELA HONORÁRIOS MÉDICOS2026'!M3405)/100)*'TABELA HONORÁRIOS MÉDICOS2026'!L3405</f>
        <v>21.543660071658582</v>
      </c>
      <c r="O3405" s="201">
        <v>0</v>
      </c>
      <c r="P3405" s="201"/>
      <c r="Q3405" s="205">
        <f t="shared" si="221"/>
        <v>22.215060940329199</v>
      </c>
    </row>
    <row r="3406" spans="1:17" ht="30" x14ac:dyDescent="0.25">
      <c r="A3406" s="207" t="s">
        <v>4754</v>
      </c>
      <c r="B3406" s="196">
        <v>40306747</v>
      </c>
      <c r="C3406" s="197" t="s">
        <v>2778</v>
      </c>
      <c r="D3406" s="196" t="s">
        <v>3676</v>
      </c>
      <c r="E3406" s="198" t="s">
        <v>3710</v>
      </c>
      <c r="F3406" s="199">
        <f>VLOOKUP(D3406,'Parâmetro - Portes e Uco'!$A$13:$E$54,4,0)*E3406</f>
        <v>0.16785021716765455</v>
      </c>
      <c r="G3406" s="200"/>
      <c r="H3406" s="201"/>
      <c r="I3406" s="196"/>
      <c r="J3406" s="202">
        <v>0</v>
      </c>
      <c r="K3406" s="202"/>
      <c r="L3406" s="203">
        <v>1.17</v>
      </c>
      <c r="M3406" s="204">
        <v>84</v>
      </c>
      <c r="N3406" s="199">
        <f>(('Parâmetro - Portes e Uco'!$P$5*'TABELA HONORÁRIOS MÉDICOS2026'!M3406)/100)*'TABELA HONORÁRIOS MÉDICOS2026'!L3406</f>
        <v>17.838699422392455</v>
      </c>
      <c r="O3406" s="201">
        <v>0</v>
      </c>
      <c r="P3406" s="201"/>
      <c r="Q3406" s="205">
        <f t="shared" si="221"/>
        <v>18.006549639560109</v>
      </c>
    </row>
    <row r="3407" spans="1:17" ht="30" x14ac:dyDescent="0.25">
      <c r="A3407" s="207" t="s">
        <v>4754</v>
      </c>
      <c r="B3407" s="196">
        <v>40306755</v>
      </c>
      <c r="C3407" s="197" t="s">
        <v>2779</v>
      </c>
      <c r="D3407" s="196" t="s">
        <v>3676</v>
      </c>
      <c r="E3407" s="198" t="s">
        <v>3713</v>
      </c>
      <c r="F3407" s="199">
        <f>VLOOKUP(D3407,'Parâmetro - Portes e Uco'!$A$13:$E$54,4,0)*E3407</f>
        <v>0.67140086867061821</v>
      </c>
      <c r="G3407" s="200"/>
      <c r="H3407" s="201"/>
      <c r="I3407" s="196"/>
      <c r="J3407" s="202">
        <v>0</v>
      </c>
      <c r="K3407" s="202"/>
      <c r="L3407" s="203">
        <v>1.17</v>
      </c>
      <c r="M3407" s="204">
        <v>84</v>
      </c>
      <c r="N3407" s="199">
        <f>(('Parâmetro - Portes e Uco'!$P$5*'TABELA HONORÁRIOS MÉDICOS2026'!M3407)/100)*'TABELA HONORÁRIOS MÉDICOS2026'!L3407</f>
        <v>17.838699422392455</v>
      </c>
      <c r="O3407" s="201">
        <v>0</v>
      </c>
      <c r="P3407" s="201"/>
      <c r="Q3407" s="205">
        <f t="shared" si="221"/>
        <v>18.510100291063072</v>
      </c>
    </row>
    <row r="3408" spans="1:17" ht="30" x14ac:dyDescent="0.25">
      <c r="A3408" s="207" t="s">
        <v>4754</v>
      </c>
      <c r="B3408" s="196">
        <v>40306763</v>
      </c>
      <c r="C3408" s="197" t="s">
        <v>2780</v>
      </c>
      <c r="D3408" s="196" t="s">
        <v>3676</v>
      </c>
      <c r="E3408" s="198" t="s">
        <v>3710</v>
      </c>
      <c r="F3408" s="199">
        <f>VLOOKUP(D3408,'Parâmetro - Portes e Uco'!$A$13:$E$54,4,0)*E3408</f>
        <v>0.16785021716765455</v>
      </c>
      <c r="G3408" s="200"/>
      <c r="H3408" s="201"/>
      <c r="I3408" s="196"/>
      <c r="J3408" s="202">
        <v>0</v>
      </c>
      <c r="K3408" s="202"/>
      <c r="L3408" s="203">
        <v>0.72</v>
      </c>
      <c r="M3408" s="204">
        <v>84</v>
      </c>
      <c r="N3408" s="199">
        <f>(('Parâmetro - Portes e Uco'!$P$5*'TABELA HONORÁRIOS MÉDICOS2026'!M3408)/100)*'TABELA HONORÁRIOS MÉDICOS2026'!L3408</f>
        <v>10.977661183010742</v>
      </c>
      <c r="O3408" s="201">
        <v>0</v>
      </c>
      <c r="P3408" s="201"/>
      <c r="Q3408" s="205">
        <f t="shared" si="221"/>
        <v>11.145511400178396</v>
      </c>
    </row>
    <row r="3409" spans="1:17" ht="60" x14ac:dyDescent="0.25">
      <c r="A3409" s="207" t="s">
        <v>4754</v>
      </c>
      <c r="B3409" s="196">
        <v>40306771</v>
      </c>
      <c r="C3409" s="197" t="s">
        <v>2782</v>
      </c>
      <c r="D3409" s="196" t="s">
        <v>3676</v>
      </c>
      <c r="E3409" s="198" t="s">
        <v>3714</v>
      </c>
      <c r="F3409" s="199">
        <f>VLOOKUP(D3409,'Parâmetro - Portes e Uco'!$A$13:$E$54,4,0)*E3409</f>
        <v>8.3925108583827281</v>
      </c>
      <c r="G3409" s="200"/>
      <c r="H3409" s="201"/>
      <c r="I3409" s="196"/>
      <c r="J3409" s="202">
        <v>0</v>
      </c>
      <c r="K3409" s="202"/>
      <c r="L3409" s="203">
        <v>5.9939999999999998</v>
      </c>
      <c r="M3409" s="204">
        <v>84</v>
      </c>
      <c r="N3409" s="199">
        <f>(('Parâmetro - Portes e Uco'!$P$5*'TABELA HONORÁRIOS MÉDICOS2026'!M3409)/100)*'TABELA HONORÁRIOS MÉDICOS2026'!L3409</f>
        <v>91.389029348564421</v>
      </c>
      <c r="O3409" s="201">
        <v>0</v>
      </c>
      <c r="P3409" s="201"/>
      <c r="Q3409" s="205">
        <f t="shared" si="221"/>
        <v>99.781540206947142</v>
      </c>
    </row>
    <row r="3410" spans="1:17" ht="60" x14ac:dyDescent="0.25">
      <c r="A3410" s="207" t="s">
        <v>4754</v>
      </c>
      <c r="B3410" s="196">
        <v>40306780</v>
      </c>
      <c r="C3410" s="197" t="s">
        <v>2783</v>
      </c>
      <c r="D3410" s="196" t="s">
        <v>3676</v>
      </c>
      <c r="E3410" s="198" t="s">
        <v>3712</v>
      </c>
      <c r="F3410" s="199">
        <f>VLOOKUP(D3410,'Parâmetro - Portes e Uco'!$A$13:$E$54,4,0)*E3410</f>
        <v>4.1962554291913641</v>
      </c>
      <c r="G3410" s="200"/>
      <c r="H3410" s="201"/>
      <c r="I3410" s="196"/>
      <c r="J3410" s="202">
        <v>0</v>
      </c>
      <c r="K3410" s="202"/>
      <c r="L3410" s="203">
        <v>4.7969999999999997</v>
      </c>
      <c r="M3410" s="204">
        <v>84</v>
      </c>
      <c r="N3410" s="199">
        <f>(('Parâmetro - Portes e Uco'!$P$5*'TABELA HONORÁRIOS MÉDICOS2026'!M3410)/100)*'TABELA HONORÁRIOS MÉDICOS2026'!L3410</f>
        <v>73.138667631809057</v>
      </c>
      <c r="O3410" s="201">
        <v>0</v>
      </c>
      <c r="P3410" s="201"/>
      <c r="Q3410" s="205">
        <f t="shared" ref="Q3410:Q3441" si="222">F3410+H3410+K3410+N3410+P3410</f>
        <v>77.334923061000424</v>
      </c>
    </row>
    <row r="3411" spans="1:17" ht="30" x14ac:dyDescent="0.25">
      <c r="A3411" s="207" t="s">
        <v>4754</v>
      </c>
      <c r="B3411" s="196">
        <v>40306798</v>
      </c>
      <c r="C3411" s="197" t="s">
        <v>2784</v>
      </c>
      <c r="D3411" s="196" t="s">
        <v>3676</v>
      </c>
      <c r="E3411" s="198" t="s">
        <v>3709</v>
      </c>
      <c r="F3411" s="199">
        <f>VLOOKUP(D3411,'Parâmetro - Portes e Uco'!$A$13:$E$54,4,0)*E3411</f>
        <v>1.6785021716765458</v>
      </c>
      <c r="G3411" s="200"/>
      <c r="H3411" s="201"/>
      <c r="I3411" s="196"/>
      <c r="J3411" s="202">
        <v>0</v>
      </c>
      <c r="K3411" s="202"/>
      <c r="L3411" s="203">
        <v>2.8439999999999999</v>
      </c>
      <c r="M3411" s="204">
        <v>84</v>
      </c>
      <c r="N3411" s="199">
        <f>(('Parâmetro - Portes e Uco'!$P$5*'TABELA HONORÁRIOS MÉDICOS2026'!M3411)/100)*'TABELA HONORÁRIOS MÉDICOS2026'!L3411</f>
        <v>43.361761672892428</v>
      </c>
      <c r="O3411" s="201">
        <v>0</v>
      </c>
      <c r="P3411" s="201"/>
      <c r="Q3411" s="205">
        <f t="shared" si="222"/>
        <v>45.040263844568976</v>
      </c>
    </row>
    <row r="3412" spans="1:17" ht="30" x14ac:dyDescent="0.25">
      <c r="A3412" s="207" t="s">
        <v>4754</v>
      </c>
      <c r="B3412" s="196">
        <v>40306801</v>
      </c>
      <c r="C3412" s="197" t="s">
        <v>2786</v>
      </c>
      <c r="D3412" s="196" t="s">
        <v>3676</v>
      </c>
      <c r="E3412" s="198" t="s">
        <v>3712</v>
      </c>
      <c r="F3412" s="199">
        <f>VLOOKUP(D3412,'Parâmetro - Portes e Uco'!$A$13:$E$54,4,0)*E3412</f>
        <v>4.1962554291913641</v>
      </c>
      <c r="G3412" s="200"/>
      <c r="H3412" s="201"/>
      <c r="I3412" s="196"/>
      <c r="J3412" s="202">
        <v>0</v>
      </c>
      <c r="K3412" s="202"/>
      <c r="L3412" s="203">
        <v>7.4969999999999999</v>
      </c>
      <c r="M3412" s="204">
        <v>84</v>
      </c>
      <c r="N3412" s="199">
        <f>(('Parâmetro - Portes e Uco'!$P$5*'TABELA HONORÁRIOS MÉDICOS2026'!M3412)/100)*'TABELA HONORÁRIOS MÉDICOS2026'!L3412</f>
        <v>114.30489706809935</v>
      </c>
      <c r="O3412" s="201">
        <v>0</v>
      </c>
      <c r="P3412" s="201"/>
      <c r="Q3412" s="205">
        <f t="shared" si="222"/>
        <v>118.50115249729072</v>
      </c>
    </row>
    <row r="3413" spans="1:17" ht="45" x14ac:dyDescent="0.25">
      <c r="A3413" s="207" t="s">
        <v>4754</v>
      </c>
      <c r="B3413" s="196">
        <v>40306810</v>
      </c>
      <c r="C3413" s="197" t="s">
        <v>2787</v>
      </c>
      <c r="D3413" s="196" t="s">
        <v>3676</v>
      </c>
      <c r="E3413" s="198" t="s">
        <v>3710</v>
      </c>
      <c r="F3413" s="199">
        <f>VLOOKUP(D3413,'Parâmetro - Portes e Uco'!$A$13:$E$54,4,0)*E3413</f>
        <v>0.16785021716765455</v>
      </c>
      <c r="G3413" s="200"/>
      <c r="H3413" s="201"/>
      <c r="I3413" s="196"/>
      <c r="J3413" s="202">
        <v>0</v>
      </c>
      <c r="K3413" s="202"/>
      <c r="L3413" s="203">
        <v>1.17</v>
      </c>
      <c r="M3413" s="204">
        <v>84</v>
      </c>
      <c r="N3413" s="199">
        <f>(('Parâmetro - Portes e Uco'!$P$5*'TABELA HONORÁRIOS MÉDICOS2026'!M3413)/100)*'TABELA HONORÁRIOS MÉDICOS2026'!L3413</f>
        <v>17.838699422392455</v>
      </c>
      <c r="O3413" s="201">
        <v>0</v>
      </c>
      <c r="P3413" s="201"/>
      <c r="Q3413" s="205">
        <f t="shared" si="222"/>
        <v>18.006549639560109</v>
      </c>
    </row>
    <row r="3414" spans="1:17" ht="30" x14ac:dyDescent="0.25">
      <c r="A3414" s="207" t="s">
        <v>4754</v>
      </c>
      <c r="B3414" s="196">
        <v>40306852</v>
      </c>
      <c r="C3414" s="197" t="s">
        <v>2788</v>
      </c>
      <c r="D3414" s="196" t="s">
        <v>3676</v>
      </c>
      <c r="E3414" s="198" t="s">
        <v>3713</v>
      </c>
      <c r="F3414" s="199">
        <f>VLOOKUP(D3414,'Parâmetro - Portes e Uco'!$A$13:$E$54,4,0)*E3414</f>
        <v>0.67140086867061821</v>
      </c>
      <c r="G3414" s="200"/>
      <c r="H3414" s="201"/>
      <c r="I3414" s="196"/>
      <c r="J3414" s="202">
        <v>0</v>
      </c>
      <c r="K3414" s="202"/>
      <c r="L3414" s="203">
        <v>1.17</v>
      </c>
      <c r="M3414" s="204">
        <v>84</v>
      </c>
      <c r="N3414" s="199">
        <f>(('Parâmetro - Portes e Uco'!$P$5*'TABELA HONORÁRIOS MÉDICOS2026'!M3414)/100)*'TABELA HONORÁRIOS MÉDICOS2026'!L3414</f>
        <v>17.838699422392455</v>
      </c>
      <c r="O3414" s="201">
        <v>0</v>
      </c>
      <c r="P3414" s="201"/>
      <c r="Q3414" s="205">
        <f t="shared" si="222"/>
        <v>18.510100291063072</v>
      </c>
    </row>
    <row r="3415" spans="1:17" ht="60" x14ac:dyDescent="0.25">
      <c r="A3415" s="207" t="s">
        <v>4754</v>
      </c>
      <c r="B3415" s="196">
        <v>40306860</v>
      </c>
      <c r="C3415" s="197" t="s">
        <v>2789</v>
      </c>
      <c r="D3415" s="196" t="s">
        <v>3676</v>
      </c>
      <c r="E3415" s="198" t="s">
        <v>3710</v>
      </c>
      <c r="F3415" s="199">
        <f>VLOOKUP(D3415,'Parâmetro - Portes e Uco'!$A$13:$E$54,4,0)*E3415</f>
        <v>0.16785021716765455</v>
      </c>
      <c r="G3415" s="200"/>
      <c r="H3415" s="201"/>
      <c r="I3415" s="196"/>
      <c r="J3415" s="202">
        <v>0</v>
      </c>
      <c r="K3415" s="202"/>
      <c r="L3415" s="203">
        <v>1.17</v>
      </c>
      <c r="M3415" s="204">
        <v>84</v>
      </c>
      <c r="N3415" s="199">
        <f>(('Parâmetro - Portes e Uco'!$P$5*'TABELA HONORÁRIOS MÉDICOS2026'!M3415)/100)*'TABELA HONORÁRIOS MÉDICOS2026'!L3415</f>
        <v>17.838699422392455</v>
      </c>
      <c r="O3415" s="201">
        <v>0</v>
      </c>
      <c r="P3415" s="201"/>
      <c r="Q3415" s="205">
        <f t="shared" si="222"/>
        <v>18.006549639560109</v>
      </c>
    </row>
    <row r="3416" spans="1:17" ht="30" x14ac:dyDescent="0.25">
      <c r="A3416" s="207" t="s">
        <v>4754</v>
      </c>
      <c r="B3416" s="196">
        <v>40306879</v>
      </c>
      <c r="C3416" s="197" t="s">
        <v>2791</v>
      </c>
      <c r="D3416" s="196" t="s">
        <v>3676</v>
      </c>
      <c r="E3416" s="198" t="s">
        <v>3713</v>
      </c>
      <c r="F3416" s="199">
        <f>VLOOKUP(D3416,'Parâmetro - Portes e Uco'!$A$13:$E$54,4,0)*E3416</f>
        <v>0.67140086867061821</v>
      </c>
      <c r="G3416" s="200"/>
      <c r="H3416" s="201"/>
      <c r="I3416" s="196"/>
      <c r="J3416" s="202">
        <v>0</v>
      </c>
      <c r="K3416" s="202"/>
      <c r="L3416" s="203">
        <v>1.8</v>
      </c>
      <c r="M3416" s="204">
        <v>84</v>
      </c>
      <c r="N3416" s="199">
        <f>(('Parâmetro - Portes e Uco'!$P$5*'TABELA HONORÁRIOS MÉDICOS2026'!M3416)/100)*'TABELA HONORÁRIOS MÉDICOS2026'!L3416</f>
        <v>27.444152957526857</v>
      </c>
      <c r="O3416" s="201">
        <v>0</v>
      </c>
      <c r="P3416" s="201"/>
      <c r="Q3416" s="205">
        <f t="shared" si="222"/>
        <v>28.115553826197473</v>
      </c>
    </row>
    <row r="3417" spans="1:17" ht="30" x14ac:dyDescent="0.25">
      <c r="A3417" s="207" t="s">
        <v>4754</v>
      </c>
      <c r="B3417" s="196">
        <v>40306887</v>
      </c>
      <c r="C3417" s="197" t="s">
        <v>2792</v>
      </c>
      <c r="D3417" s="196" t="s">
        <v>3676</v>
      </c>
      <c r="E3417" s="198" t="s">
        <v>3714</v>
      </c>
      <c r="F3417" s="199">
        <f>VLOOKUP(D3417,'Parâmetro - Portes e Uco'!$A$13:$E$54,4,0)*E3417</f>
        <v>8.3925108583827281</v>
      </c>
      <c r="G3417" s="200"/>
      <c r="H3417" s="201"/>
      <c r="I3417" s="196"/>
      <c r="J3417" s="202">
        <v>0</v>
      </c>
      <c r="K3417" s="202"/>
      <c r="L3417" s="203">
        <v>36.173000000000002</v>
      </c>
      <c r="M3417" s="204">
        <v>84</v>
      </c>
      <c r="N3417" s="199">
        <f>(('Parâmetro - Portes e Uco'!$P$5*'TABELA HONORÁRIOS MÉDICOS2026'!M3417)/100)*'TABELA HONORÁRIOS MÉDICOS2026'!L3417</f>
        <v>551.52074718478832</v>
      </c>
      <c r="O3417" s="201">
        <v>0</v>
      </c>
      <c r="P3417" s="201"/>
      <c r="Q3417" s="205">
        <f t="shared" si="222"/>
        <v>559.91325804317103</v>
      </c>
    </row>
    <row r="3418" spans="1:17" ht="30" x14ac:dyDescent="0.25">
      <c r="A3418" s="207" t="s">
        <v>4754</v>
      </c>
      <c r="B3418" s="196">
        <v>40306895</v>
      </c>
      <c r="C3418" s="197" t="s">
        <v>2793</v>
      </c>
      <c r="D3418" s="196" t="s">
        <v>3676</v>
      </c>
      <c r="E3418" s="198" t="s">
        <v>3713</v>
      </c>
      <c r="F3418" s="199">
        <f>VLOOKUP(D3418,'Parâmetro - Portes e Uco'!$A$13:$E$54,4,0)*E3418</f>
        <v>0.67140086867061821</v>
      </c>
      <c r="G3418" s="200"/>
      <c r="H3418" s="201"/>
      <c r="I3418" s="196"/>
      <c r="J3418" s="202">
        <v>0</v>
      </c>
      <c r="K3418" s="202"/>
      <c r="L3418" s="203">
        <v>1.8</v>
      </c>
      <c r="M3418" s="204">
        <v>84</v>
      </c>
      <c r="N3418" s="199">
        <f>(('Parâmetro - Portes e Uco'!$P$5*'TABELA HONORÁRIOS MÉDICOS2026'!M3418)/100)*'TABELA HONORÁRIOS MÉDICOS2026'!L3418</f>
        <v>27.444152957526857</v>
      </c>
      <c r="O3418" s="201">
        <v>0</v>
      </c>
      <c r="P3418" s="201"/>
      <c r="Q3418" s="205">
        <f t="shared" si="222"/>
        <v>28.115553826197473</v>
      </c>
    </row>
    <row r="3419" spans="1:17" ht="30" x14ac:dyDescent="0.25">
      <c r="A3419" s="207" t="s">
        <v>4754</v>
      </c>
      <c r="B3419" s="196">
        <v>40306909</v>
      </c>
      <c r="C3419" s="197" t="s">
        <v>2794</v>
      </c>
      <c r="D3419" s="196" t="s">
        <v>3676</v>
      </c>
      <c r="E3419" s="198" t="s">
        <v>3712</v>
      </c>
      <c r="F3419" s="199">
        <f>VLOOKUP(D3419,'Parâmetro - Portes e Uco'!$A$13:$E$54,4,0)*E3419</f>
        <v>4.1962554291913641</v>
      </c>
      <c r="G3419" s="200"/>
      <c r="H3419" s="201"/>
      <c r="I3419" s="196"/>
      <c r="J3419" s="202">
        <v>0</v>
      </c>
      <c r="K3419" s="202"/>
      <c r="L3419" s="203">
        <v>12.590999999999999</v>
      </c>
      <c r="M3419" s="204">
        <v>84</v>
      </c>
      <c r="N3419" s="199">
        <f>(('Parâmetro - Portes e Uco'!$P$5*'TABELA HONORÁRIOS MÉDICOS2026'!M3419)/100)*'TABELA HONORÁRIOS MÉDICOS2026'!L3419</f>
        <v>191.97184993790034</v>
      </c>
      <c r="O3419" s="201">
        <v>0</v>
      </c>
      <c r="P3419" s="201"/>
      <c r="Q3419" s="205">
        <f t="shared" si="222"/>
        <v>196.1681053670917</v>
      </c>
    </row>
    <row r="3420" spans="1:17" ht="30" x14ac:dyDescent="0.25">
      <c r="A3420" s="207" t="s">
        <v>4754</v>
      </c>
      <c r="B3420" s="196">
        <v>40306917</v>
      </c>
      <c r="C3420" s="197" t="s">
        <v>2795</v>
      </c>
      <c r="D3420" s="196" t="s">
        <v>3676</v>
      </c>
      <c r="E3420" s="198" t="s">
        <v>3709</v>
      </c>
      <c r="F3420" s="199">
        <f>VLOOKUP(D3420,'Parâmetro - Portes e Uco'!$A$13:$E$54,4,0)*E3420</f>
        <v>1.6785021716765458</v>
      </c>
      <c r="G3420" s="200"/>
      <c r="H3420" s="201"/>
      <c r="I3420" s="196"/>
      <c r="J3420" s="202">
        <v>0</v>
      </c>
      <c r="K3420" s="202"/>
      <c r="L3420" s="203">
        <v>2.8439999999999999</v>
      </c>
      <c r="M3420" s="204">
        <v>84</v>
      </c>
      <c r="N3420" s="199">
        <f>(('Parâmetro - Portes e Uco'!$P$5*'TABELA HONORÁRIOS MÉDICOS2026'!M3420)/100)*'TABELA HONORÁRIOS MÉDICOS2026'!L3420</f>
        <v>43.361761672892428</v>
      </c>
      <c r="O3420" s="201">
        <v>0</v>
      </c>
      <c r="P3420" s="201"/>
      <c r="Q3420" s="205">
        <f t="shared" si="222"/>
        <v>45.040263844568976</v>
      </c>
    </row>
    <row r="3421" spans="1:17" ht="30" x14ac:dyDescent="0.25">
      <c r="A3421" s="207" t="s">
        <v>4754</v>
      </c>
      <c r="B3421" s="196">
        <v>40306925</v>
      </c>
      <c r="C3421" s="197" t="s">
        <v>2796</v>
      </c>
      <c r="D3421" s="196" t="s">
        <v>3676</v>
      </c>
      <c r="E3421" s="198" t="s">
        <v>3709</v>
      </c>
      <c r="F3421" s="199">
        <f>VLOOKUP(D3421,'Parâmetro - Portes e Uco'!$A$13:$E$54,4,0)*E3421</f>
        <v>1.6785021716765458</v>
      </c>
      <c r="G3421" s="200"/>
      <c r="H3421" s="201"/>
      <c r="I3421" s="196"/>
      <c r="J3421" s="202">
        <v>0</v>
      </c>
      <c r="K3421" s="202"/>
      <c r="L3421" s="203">
        <v>3.294</v>
      </c>
      <c r="M3421" s="204">
        <v>84</v>
      </c>
      <c r="N3421" s="199">
        <f>(('Parâmetro - Portes e Uco'!$P$5*'TABELA HONORÁRIOS MÉDICOS2026'!M3421)/100)*'TABELA HONORÁRIOS MÉDICOS2026'!L3421</f>
        <v>50.222799912274148</v>
      </c>
      <c r="O3421" s="201">
        <v>0</v>
      </c>
      <c r="P3421" s="201"/>
      <c r="Q3421" s="205">
        <f t="shared" si="222"/>
        <v>51.901302083950696</v>
      </c>
    </row>
    <row r="3422" spans="1:17" ht="30" x14ac:dyDescent="0.25">
      <c r="A3422" s="207" t="s">
        <v>4754</v>
      </c>
      <c r="B3422" s="196">
        <v>40306933</v>
      </c>
      <c r="C3422" s="197" t="s">
        <v>2797</v>
      </c>
      <c r="D3422" s="196" t="s">
        <v>3676</v>
      </c>
      <c r="E3422" s="198" t="s">
        <v>3713</v>
      </c>
      <c r="F3422" s="199">
        <f>VLOOKUP(D3422,'Parâmetro - Portes e Uco'!$A$13:$E$54,4,0)*E3422</f>
        <v>0.67140086867061821</v>
      </c>
      <c r="G3422" s="200"/>
      <c r="H3422" s="201"/>
      <c r="I3422" s="196"/>
      <c r="J3422" s="202">
        <v>0</v>
      </c>
      <c r="K3422" s="202"/>
      <c r="L3422" s="203">
        <v>1.8</v>
      </c>
      <c r="M3422" s="204">
        <v>84</v>
      </c>
      <c r="N3422" s="199">
        <f>(('Parâmetro - Portes e Uco'!$P$5*'TABELA HONORÁRIOS MÉDICOS2026'!M3422)/100)*'TABELA HONORÁRIOS MÉDICOS2026'!L3422</f>
        <v>27.444152957526857</v>
      </c>
      <c r="O3422" s="201">
        <v>0</v>
      </c>
      <c r="P3422" s="201"/>
      <c r="Q3422" s="205">
        <f t="shared" si="222"/>
        <v>28.115553826197473</v>
      </c>
    </row>
    <row r="3423" spans="1:17" ht="30" x14ac:dyDescent="0.25">
      <c r="A3423" s="207" t="s">
        <v>4754</v>
      </c>
      <c r="B3423" s="196">
        <v>40306941</v>
      </c>
      <c r="C3423" s="197" t="s">
        <v>2798</v>
      </c>
      <c r="D3423" s="196" t="s">
        <v>3676</v>
      </c>
      <c r="E3423" s="198" t="s">
        <v>3713</v>
      </c>
      <c r="F3423" s="199">
        <f>VLOOKUP(D3423,'Parâmetro - Portes e Uco'!$A$13:$E$54,4,0)*E3423</f>
        <v>0.67140086867061821</v>
      </c>
      <c r="G3423" s="200"/>
      <c r="H3423" s="201"/>
      <c r="I3423" s="196"/>
      <c r="J3423" s="202">
        <v>0</v>
      </c>
      <c r="K3423" s="202"/>
      <c r="L3423" s="203">
        <v>2.1869999999999998</v>
      </c>
      <c r="M3423" s="204">
        <v>84</v>
      </c>
      <c r="N3423" s="199">
        <f>(('Parâmetro - Portes e Uco'!$P$5*'TABELA HONORÁRIOS MÉDICOS2026'!M3423)/100)*'TABELA HONORÁRIOS MÉDICOS2026'!L3423</f>
        <v>33.344645843395128</v>
      </c>
      <c r="O3423" s="201">
        <v>0</v>
      </c>
      <c r="P3423" s="201"/>
      <c r="Q3423" s="205">
        <f t="shared" si="222"/>
        <v>34.016046712065744</v>
      </c>
    </row>
    <row r="3424" spans="1:17" ht="45" x14ac:dyDescent="0.25">
      <c r="A3424" s="207" t="s">
        <v>4754</v>
      </c>
      <c r="B3424" s="196">
        <v>40306950</v>
      </c>
      <c r="C3424" s="197" t="s">
        <v>2799</v>
      </c>
      <c r="D3424" s="196" t="s">
        <v>3676</v>
      </c>
      <c r="E3424" s="198" t="s">
        <v>3713</v>
      </c>
      <c r="F3424" s="199">
        <f>VLOOKUP(D3424,'Parâmetro - Portes e Uco'!$A$13:$E$54,4,0)*E3424</f>
        <v>0.67140086867061821</v>
      </c>
      <c r="G3424" s="200"/>
      <c r="H3424" s="201"/>
      <c r="I3424" s="196"/>
      <c r="J3424" s="202">
        <v>0</v>
      </c>
      <c r="K3424" s="202"/>
      <c r="L3424" s="203">
        <v>1.8</v>
      </c>
      <c r="M3424" s="204">
        <v>84</v>
      </c>
      <c r="N3424" s="199">
        <f>(('Parâmetro - Portes e Uco'!$P$5*'TABELA HONORÁRIOS MÉDICOS2026'!M3424)/100)*'TABELA HONORÁRIOS MÉDICOS2026'!L3424</f>
        <v>27.444152957526857</v>
      </c>
      <c r="O3424" s="201">
        <v>0</v>
      </c>
      <c r="P3424" s="201"/>
      <c r="Q3424" s="205">
        <f t="shared" si="222"/>
        <v>28.115553826197473</v>
      </c>
    </row>
    <row r="3425" spans="1:17" ht="60" x14ac:dyDescent="0.25">
      <c r="A3425" s="207" t="s">
        <v>4754</v>
      </c>
      <c r="B3425" s="196">
        <v>40306968</v>
      </c>
      <c r="C3425" s="197" t="s">
        <v>2800</v>
      </c>
      <c r="D3425" s="196" t="s">
        <v>3676</v>
      </c>
      <c r="E3425" s="198" t="s">
        <v>3713</v>
      </c>
      <c r="F3425" s="199">
        <f>VLOOKUP(D3425,'Parâmetro - Portes e Uco'!$A$13:$E$54,4,0)*E3425</f>
        <v>0.67140086867061821</v>
      </c>
      <c r="G3425" s="200"/>
      <c r="H3425" s="201"/>
      <c r="I3425" s="196"/>
      <c r="J3425" s="202">
        <v>0</v>
      </c>
      <c r="K3425" s="202"/>
      <c r="L3425" s="203">
        <v>2.1869999999999998</v>
      </c>
      <c r="M3425" s="204">
        <v>84</v>
      </c>
      <c r="N3425" s="199">
        <f>(('Parâmetro - Portes e Uco'!$P$5*'TABELA HONORÁRIOS MÉDICOS2026'!M3425)/100)*'TABELA HONORÁRIOS MÉDICOS2026'!L3425</f>
        <v>33.344645843395128</v>
      </c>
      <c r="O3425" s="201">
        <v>0</v>
      </c>
      <c r="P3425" s="201"/>
      <c r="Q3425" s="205">
        <f t="shared" si="222"/>
        <v>34.016046712065744</v>
      </c>
    </row>
    <row r="3426" spans="1:17" ht="45" x14ac:dyDescent="0.25">
      <c r="A3426" s="207" t="s">
        <v>4754</v>
      </c>
      <c r="B3426" s="196">
        <v>40306976</v>
      </c>
      <c r="C3426" s="197" t="s">
        <v>2801</v>
      </c>
      <c r="D3426" s="196" t="s">
        <v>3676</v>
      </c>
      <c r="E3426" s="198" t="s">
        <v>3713</v>
      </c>
      <c r="F3426" s="199">
        <f>VLOOKUP(D3426,'Parâmetro - Portes e Uco'!$A$13:$E$54,4,0)*E3426</f>
        <v>0.67140086867061821</v>
      </c>
      <c r="G3426" s="200"/>
      <c r="H3426" s="201"/>
      <c r="I3426" s="196"/>
      <c r="J3426" s="202">
        <v>0</v>
      </c>
      <c r="K3426" s="202"/>
      <c r="L3426" s="203">
        <v>1.8</v>
      </c>
      <c r="M3426" s="204">
        <v>84</v>
      </c>
      <c r="N3426" s="199">
        <f>(('Parâmetro - Portes e Uco'!$P$5*'TABELA HONORÁRIOS MÉDICOS2026'!M3426)/100)*'TABELA HONORÁRIOS MÉDICOS2026'!L3426</f>
        <v>27.444152957526857</v>
      </c>
      <c r="O3426" s="201">
        <v>0</v>
      </c>
      <c r="P3426" s="201"/>
      <c r="Q3426" s="205">
        <f t="shared" si="222"/>
        <v>28.115553826197473</v>
      </c>
    </row>
    <row r="3427" spans="1:17" ht="45" x14ac:dyDescent="0.25">
      <c r="A3427" s="207" t="s">
        <v>4754</v>
      </c>
      <c r="B3427" s="196">
        <v>40306984</v>
      </c>
      <c r="C3427" s="197" t="s">
        <v>2802</v>
      </c>
      <c r="D3427" s="196" t="s">
        <v>3676</v>
      </c>
      <c r="E3427" s="198" t="s">
        <v>3713</v>
      </c>
      <c r="F3427" s="199">
        <f>VLOOKUP(D3427,'Parâmetro - Portes e Uco'!$A$13:$E$54,4,0)*E3427</f>
        <v>0.67140086867061821</v>
      </c>
      <c r="G3427" s="200"/>
      <c r="H3427" s="201"/>
      <c r="I3427" s="196"/>
      <c r="J3427" s="202">
        <v>0</v>
      </c>
      <c r="K3427" s="202"/>
      <c r="L3427" s="203">
        <v>1.8</v>
      </c>
      <c r="M3427" s="204">
        <v>84</v>
      </c>
      <c r="N3427" s="199">
        <f>(('Parâmetro - Portes e Uco'!$P$5*'TABELA HONORÁRIOS MÉDICOS2026'!M3427)/100)*'TABELA HONORÁRIOS MÉDICOS2026'!L3427</f>
        <v>27.444152957526857</v>
      </c>
      <c r="O3427" s="201">
        <v>0</v>
      </c>
      <c r="P3427" s="201"/>
      <c r="Q3427" s="205">
        <f t="shared" si="222"/>
        <v>28.115553826197473</v>
      </c>
    </row>
    <row r="3428" spans="1:17" ht="45" x14ac:dyDescent="0.25">
      <c r="A3428" s="207" t="s">
        <v>4754</v>
      </c>
      <c r="B3428" s="196">
        <v>40306992</v>
      </c>
      <c r="C3428" s="197" t="s">
        <v>2803</v>
      </c>
      <c r="D3428" s="196" t="s">
        <v>3676</v>
      </c>
      <c r="E3428" s="198" t="s">
        <v>3713</v>
      </c>
      <c r="F3428" s="199">
        <f>VLOOKUP(D3428,'Parâmetro - Portes e Uco'!$A$13:$E$54,4,0)*E3428</f>
        <v>0.67140086867061821</v>
      </c>
      <c r="G3428" s="200"/>
      <c r="H3428" s="201"/>
      <c r="I3428" s="196"/>
      <c r="J3428" s="202">
        <v>0</v>
      </c>
      <c r="K3428" s="202"/>
      <c r="L3428" s="203">
        <v>1.8</v>
      </c>
      <c r="M3428" s="204">
        <v>84</v>
      </c>
      <c r="N3428" s="199">
        <f>(('Parâmetro - Portes e Uco'!$P$5*'TABELA HONORÁRIOS MÉDICOS2026'!M3428)/100)*'TABELA HONORÁRIOS MÉDICOS2026'!L3428</f>
        <v>27.444152957526857</v>
      </c>
      <c r="O3428" s="201">
        <v>0</v>
      </c>
      <c r="P3428" s="201"/>
      <c r="Q3428" s="205">
        <f t="shared" si="222"/>
        <v>28.115553826197473</v>
      </c>
    </row>
    <row r="3429" spans="1:17" ht="45" x14ac:dyDescent="0.25">
      <c r="A3429" s="207" t="s">
        <v>4754</v>
      </c>
      <c r="B3429" s="196">
        <v>40307018</v>
      </c>
      <c r="C3429" s="197" t="s">
        <v>2804</v>
      </c>
      <c r="D3429" s="196" t="s">
        <v>3676</v>
      </c>
      <c r="E3429" s="198" t="s">
        <v>3713</v>
      </c>
      <c r="F3429" s="199">
        <f>VLOOKUP(D3429,'Parâmetro - Portes e Uco'!$A$13:$E$54,4,0)*E3429</f>
        <v>0.67140086867061821</v>
      </c>
      <c r="G3429" s="200"/>
      <c r="H3429" s="201"/>
      <c r="I3429" s="196"/>
      <c r="J3429" s="202">
        <v>0</v>
      </c>
      <c r="K3429" s="202"/>
      <c r="L3429" s="203">
        <v>2.6</v>
      </c>
      <c r="M3429" s="204">
        <v>84</v>
      </c>
      <c r="N3429" s="199">
        <f>(('Parâmetro - Portes e Uco'!$P$5*'TABELA HONORÁRIOS MÉDICOS2026'!M3429)/100)*'TABELA HONORÁRIOS MÉDICOS2026'!L3429</f>
        <v>39.641554271983239</v>
      </c>
      <c r="O3429" s="201">
        <v>0</v>
      </c>
      <c r="P3429" s="201"/>
      <c r="Q3429" s="205">
        <f t="shared" si="222"/>
        <v>40.312955140653855</v>
      </c>
    </row>
    <row r="3430" spans="1:17" ht="30" x14ac:dyDescent="0.25">
      <c r="A3430" s="207" t="s">
        <v>4754</v>
      </c>
      <c r="B3430" s="196">
        <v>40307026</v>
      </c>
      <c r="C3430" s="197" t="s">
        <v>2806</v>
      </c>
      <c r="D3430" s="196" t="s">
        <v>3676</v>
      </c>
      <c r="E3430" s="198" t="s">
        <v>3713</v>
      </c>
      <c r="F3430" s="199">
        <f>VLOOKUP(D3430,'Parâmetro - Portes e Uco'!$A$13:$E$54,4,0)*E3430</f>
        <v>0.67140086867061821</v>
      </c>
      <c r="G3430" s="200"/>
      <c r="H3430" s="201"/>
      <c r="I3430" s="196"/>
      <c r="J3430" s="202">
        <v>0</v>
      </c>
      <c r="K3430" s="202"/>
      <c r="L3430" s="203">
        <v>2.484</v>
      </c>
      <c r="M3430" s="204">
        <v>84</v>
      </c>
      <c r="N3430" s="199">
        <f>(('Parâmetro - Portes e Uco'!$P$5*'TABELA HONORÁRIOS MÉDICOS2026'!M3430)/100)*'TABELA HONORÁRIOS MÉDICOS2026'!L3430</f>
        <v>37.872931081387058</v>
      </c>
      <c r="O3430" s="201">
        <v>0</v>
      </c>
      <c r="P3430" s="201"/>
      <c r="Q3430" s="205">
        <f t="shared" si="222"/>
        <v>38.544331950057675</v>
      </c>
    </row>
    <row r="3431" spans="1:17" ht="45" x14ac:dyDescent="0.25">
      <c r="A3431" s="207" t="s">
        <v>4754</v>
      </c>
      <c r="B3431" s="196">
        <v>40307034</v>
      </c>
      <c r="C3431" s="197" t="s">
        <v>2805</v>
      </c>
      <c r="D3431" s="196" t="s">
        <v>3676</v>
      </c>
      <c r="E3431" s="198" t="s">
        <v>3709</v>
      </c>
      <c r="F3431" s="199">
        <f>VLOOKUP(D3431,'Parâmetro - Portes e Uco'!$A$13:$E$54,4,0)*E3431</f>
        <v>1.6785021716765458</v>
      </c>
      <c r="G3431" s="200"/>
      <c r="H3431" s="201"/>
      <c r="I3431" s="196"/>
      <c r="J3431" s="202">
        <v>0</v>
      </c>
      <c r="K3431" s="202"/>
      <c r="L3431" s="203">
        <v>3.294</v>
      </c>
      <c r="M3431" s="204">
        <v>84</v>
      </c>
      <c r="N3431" s="199">
        <f>(('Parâmetro - Portes e Uco'!$P$5*'TABELA HONORÁRIOS MÉDICOS2026'!M3431)/100)*'TABELA HONORÁRIOS MÉDICOS2026'!L3431</f>
        <v>50.222799912274148</v>
      </c>
      <c r="O3431" s="201">
        <v>0</v>
      </c>
      <c r="P3431" s="201"/>
      <c r="Q3431" s="205">
        <f t="shared" si="222"/>
        <v>51.901302083950696</v>
      </c>
    </row>
    <row r="3432" spans="1:17" ht="30" x14ac:dyDescent="0.25">
      <c r="A3432" s="207" t="s">
        <v>4754</v>
      </c>
      <c r="B3432" s="196">
        <v>40307042</v>
      </c>
      <c r="C3432" s="197" t="s">
        <v>2807</v>
      </c>
      <c r="D3432" s="196" t="s">
        <v>3676</v>
      </c>
      <c r="E3432" s="198" t="s">
        <v>3714</v>
      </c>
      <c r="F3432" s="199">
        <f>VLOOKUP(D3432,'Parâmetro - Portes e Uco'!$A$13:$E$54,4,0)*E3432</f>
        <v>8.3925108583827281</v>
      </c>
      <c r="G3432" s="200"/>
      <c r="H3432" s="201"/>
      <c r="I3432" s="196"/>
      <c r="J3432" s="202">
        <v>0</v>
      </c>
      <c r="K3432" s="202"/>
      <c r="L3432" s="203">
        <v>15.435</v>
      </c>
      <c r="M3432" s="204">
        <v>84</v>
      </c>
      <c r="N3432" s="199">
        <f>(('Parâmetro - Portes e Uco'!$P$5*'TABELA HONORÁRIOS MÉDICOS2026'!M3432)/100)*'TABELA HONORÁRIOS MÉDICOS2026'!L3432</f>
        <v>235.33361161079279</v>
      </c>
      <c r="O3432" s="201">
        <v>0</v>
      </c>
      <c r="P3432" s="201"/>
      <c r="Q3432" s="205">
        <f t="shared" si="222"/>
        <v>243.72612246917552</v>
      </c>
    </row>
    <row r="3433" spans="1:17" ht="45" x14ac:dyDescent="0.25">
      <c r="A3433" s="207" t="s">
        <v>4754</v>
      </c>
      <c r="B3433" s="196">
        <v>40307050</v>
      </c>
      <c r="C3433" s="197" t="s">
        <v>2808</v>
      </c>
      <c r="D3433" s="196" t="s">
        <v>3676</v>
      </c>
      <c r="E3433" s="198" t="s">
        <v>3709</v>
      </c>
      <c r="F3433" s="199">
        <f>VLOOKUP(D3433,'Parâmetro - Portes e Uco'!$A$13:$E$54,4,0)*E3433</f>
        <v>1.6785021716765458</v>
      </c>
      <c r="G3433" s="200"/>
      <c r="H3433" s="201"/>
      <c r="I3433" s="196"/>
      <c r="J3433" s="202">
        <v>0</v>
      </c>
      <c r="K3433" s="202"/>
      <c r="L3433" s="203">
        <v>4.05</v>
      </c>
      <c r="M3433" s="204">
        <v>84</v>
      </c>
      <c r="N3433" s="199">
        <f>(('Parâmetro - Portes e Uco'!$P$5*'TABELA HONORÁRIOS MÉDICOS2026'!M3433)/100)*'TABELA HONORÁRIOS MÉDICOS2026'!L3433</f>
        <v>61.74934415443542</v>
      </c>
      <c r="O3433" s="201">
        <v>0</v>
      </c>
      <c r="P3433" s="201"/>
      <c r="Q3433" s="205">
        <f t="shared" si="222"/>
        <v>63.427846326111968</v>
      </c>
    </row>
    <row r="3434" spans="1:17" ht="45" x14ac:dyDescent="0.25">
      <c r="A3434" s="207" t="s">
        <v>4754</v>
      </c>
      <c r="B3434" s="196">
        <v>40307069</v>
      </c>
      <c r="C3434" s="197" t="s">
        <v>2809</v>
      </c>
      <c r="D3434" s="196" t="s">
        <v>3676</v>
      </c>
      <c r="E3434" s="198" t="s">
        <v>3709</v>
      </c>
      <c r="F3434" s="199">
        <f>VLOOKUP(D3434,'Parâmetro - Portes e Uco'!$A$13:$E$54,4,0)*E3434</f>
        <v>1.6785021716765458</v>
      </c>
      <c r="G3434" s="200"/>
      <c r="H3434" s="201"/>
      <c r="I3434" s="196"/>
      <c r="J3434" s="202">
        <v>0</v>
      </c>
      <c r="K3434" s="202"/>
      <c r="L3434" s="203">
        <v>3.96</v>
      </c>
      <c r="M3434" s="204">
        <v>84</v>
      </c>
      <c r="N3434" s="199">
        <f>(('Parâmetro - Portes e Uco'!$P$5*'TABELA HONORÁRIOS MÉDICOS2026'!M3434)/100)*'TABELA HONORÁRIOS MÉDICOS2026'!L3434</f>
        <v>60.377136506559083</v>
      </c>
      <c r="O3434" s="201">
        <v>0</v>
      </c>
      <c r="P3434" s="201"/>
      <c r="Q3434" s="205">
        <f t="shared" si="222"/>
        <v>62.055638678235631</v>
      </c>
    </row>
    <row r="3435" spans="1:17" ht="30" x14ac:dyDescent="0.25">
      <c r="A3435" s="207" t="s">
        <v>4754</v>
      </c>
      <c r="B3435" s="196">
        <v>40307077</v>
      </c>
      <c r="C3435" s="197" t="s">
        <v>4033</v>
      </c>
      <c r="D3435" s="196" t="s">
        <v>3676</v>
      </c>
      <c r="E3435" s="198" t="s">
        <v>3709</v>
      </c>
      <c r="F3435" s="199">
        <f>VLOOKUP(D3435,'Parâmetro - Portes e Uco'!$A$13:$E$54,4,0)*E3435</f>
        <v>1.6785021716765458</v>
      </c>
      <c r="G3435" s="200"/>
      <c r="H3435" s="201"/>
      <c r="I3435" s="196"/>
      <c r="J3435" s="202">
        <v>0</v>
      </c>
      <c r="K3435" s="202"/>
      <c r="L3435" s="203">
        <v>3.96</v>
      </c>
      <c r="M3435" s="204">
        <v>84</v>
      </c>
      <c r="N3435" s="199">
        <f>(('Parâmetro - Portes e Uco'!$P$5*'TABELA HONORÁRIOS MÉDICOS2026'!M3435)/100)*'TABELA HONORÁRIOS MÉDICOS2026'!L3435</f>
        <v>60.377136506559083</v>
      </c>
      <c r="O3435" s="201">
        <v>0</v>
      </c>
      <c r="P3435" s="201"/>
      <c r="Q3435" s="205">
        <f t="shared" si="222"/>
        <v>62.055638678235631</v>
      </c>
    </row>
    <row r="3436" spans="1:17" ht="30" x14ac:dyDescent="0.25">
      <c r="A3436" s="207" t="s">
        <v>4754</v>
      </c>
      <c r="B3436" s="196">
        <v>40307085</v>
      </c>
      <c r="C3436" s="197" t="s">
        <v>2811</v>
      </c>
      <c r="D3436" s="196" t="s">
        <v>3676</v>
      </c>
      <c r="E3436" s="198" t="s">
        <v>3713</v>
      </c>
      <c r="F3436" s="199">
        <f>VLOOKUP(D3436,'Parâmetro - Portes e Uco'!$A$13:$E$54,4,0)*E3436</f>
        <v>0.67140086867061821</v>
      </c>
      <c r="G3436" s="200"/>
      <c r="H3436" s="201"/>
      <c r="I3436" s="196"/>
      <c r="J3436" s="202">
        <v>0</v>
      </c>
      <c r="K3436" s="202"/>
      <c r="L3436" s="203">
        <v>1.8</v>
      </c>
      <c r="M3436" s="204">
        <v>84</v>
      </c>
      <c r="N3436" s="199">
        <f>(('Parâmetro - Portes e Uco'!$P$5*'TABELA HONORÁRIOS MÉDICOS2026'!M3436)/100)*'TABELA HONORÁRIOS MÉDICOS2026'!L3436</f>
        <v>27.444152957526857</v>
      </c>
      <c r="O3436" s="201">
        <v>0</v>
      </c>
      <c r="P3436" s="201"/>
      <c r="Q3436" s="205">
        <f t="shared" si="222"/>
        <v>28.115553826197473</v>
      </c>
    </row>
    <row r="3437" spans="1:17" ht="30" x14ac:dyDescent="0.25">
      <c r="A3437" s="207" t="s">
        <v>4754</v>
      </c>
      <c r="B3437" s="196">
        <v>40307093</v>
      </c>
      <c r="C3437" s="197" t="s">
        <v>2812</v>
      </c>
      <c r="D3437" s="196" t="s">
        <v>3676</v>
      </c>
      <c r="E3437" s="198" t="s">
        <v>3713</v>
      </c>
      <c r="F3437" s="199">
        <f>VLOOKUP(D3437,'Parâmetro - Portes e Uco'!$A$13:$E$54,4,0)*E3437</f>
        <v>0.67140086867061821</v>
      </c>
      <c r="G3437" s="200"/>
      <c r="H3437" s="201"/>
      <c r="I3437" s="196"/>
      <c r="J3437" s="202">
        <v>0</v>
      </c>
      <c r="K3437" s="202"/>
      <c r="L3437" s="203">
        <v>2.1869999999999998</v>
      </c>
      <c r="M3437" s="204">
        <v>84</v>
      </c>
      <c r="N3437" s="199">
        <f>(('Parâmetro - Portes e Uco'!$P$5*'TABELA HONORÁRIOS MÉDICOS2026'!M3437)/100)*'TABELA HONORÁRIOS MÉDICOS2026'!L3437</f>
        <v>33.344645843395128</v>
      </c>
      <c r="O3437" s="201">
        <v>0</v>
      </c>
      <c r="P3437" s="201"/>
      <c r="Q3437" s="205">
        <f t="shared" si="222"/>
        <v>34.016046712065744</v>
      </c>
    </row>
    <row r="3438" spans="1:17" ht="30" x14ac:dyDescent="0.25">
      <c r="A3438" s="207" t="s">
        <v>4754</v>
      </c>
      <c r="B3438" s="196">
        <v>40307107</v>
      </c>
      <c r="C3438" s="197" t="s">
        <v>2813</v>
      </c>
      <c r="D3438" s="196" t="s">
        <v>3676</v>
      </c>
      <c r="E3438" s="198" t="s">
        <v>3713</v>
      </c>
      <c r="F3438" s="199">
        <f>VLOOKUP(D3438,'Parâmetro - Portes e Uco'!$A$13:$E$54,4,0)*E3438</f>
        <v>0.67140086867061821</v>
      </c>
      <c r="G3438" s="200"/>
      <c r="H3438" s="201"/>
      <c r="I3438" s="196"/>
      <c r="J3438" s="202">
        <v>0</v>
      </c>
      <c r="K3438" s="202"/>
      <c r="L3438" s="203">
        <v>1.8</v>
      </c>
      <c r="M3438" s="204">
        <v>84</v>
      </c>
      <c r="N3438" s="199">
        <f>(('Parâmetro - Portes e Uco'!$P$5*'TABELA HONORÁRIOS MÉDICOS2026'!M3438)/100)*'TABELA HONORÁRIOS MÉDICOS2026'!L3438</f>
        <v>27.444152957526857</v>
      </c>
      <c r="O3438" s="201">
        <v>0</v>
      </c>
      <c r="P3438" s="201"/>
      <c r="Q3438" s="205">
        <f t="shared" si="222"/>
        <v>28.115553826197473</v>
      </c>
    </row>
    <row r="3439" spans="1:17" ht="30" x14ac:dyDescent="0.25">
      <c r="A3439" s="207" t="s">
        <v>4754</v>
      </c>
      <c r="B3439" s="196">
        <v>40307115</v>
      </c>
      <c r="C3439" s="197" t="s">
        <v>2814</v>
      </c>
      <c r="D3439" s="196" t="s">
        <v>3676</v>
      </c>
      <c r="E3439" s="198" t="s">
        <v>3713</v>
      </c>
      <c r="F3439" s="199">
        <f>VLOOKUP(D3439,'Parâmetro - Portes e Uco'!$A$13:$E$54,4,0)*E3439</f>
        <v>0.67140086867061821</v>
      </c>
      <c r="G3439" s="200"/>
      <c r="H3439" s="201"/>
      <c r="I3439" s="196"/>
      <c r="J3439" s="202">
        <v>0</v>
      </c>
      <c r="K3439" s="202"/>
      <c r="L3439" s="203">
        <v>2.1869999999999998</v>
      </c>
      <c r="M3439" s="204">
        <v>84</v>
      </c>
      <c r="N3439" s="199">
        <f>(('Parâmetro - Portes e Uco'!$P$5*'TABELA HONORÁRIOS MÉDICOS2026'!M3439)/100)*'TABELA HONORÁRIOS MÉDICOS2026'!L3439</f>
        <v>33.344645843395128</v>
      </c>
      <c r="O3439" s="201">
        <v>0</v>
      </c>
      <c r="P3439" s="201"/>
      <c r="Q3439" s="205">
        <f t="shared" si="222"/>
        <v>34.016046712065744</v>
      </c>
    </row>
    <row r="3440" spans="1:17" ht="120" x14ac:dyDescent="0.25">
      <c r="A3440" s="207" t="s">
        <v>4754</v>
      </c>
      <c r="B3440" s="196">
        <v>40307123</v>
      </c>
      <c r="C3440" s="197" t="s">
        <v>2815</v>
      </c>
      <c r="D3440" s="196" t="s">
        <v>3676</v>
      </c>
      <c r="E3440" s="198" t="s">
        <v>3713</v>
      </c>
      <c r="F3440" s="199">
        <f>VLOOKUP(D3440,'Parâmetro - Portes e Uco'!$A$13:$E$54,4,0)*E3440</f>
        <v>0.67140086867061821</v>
      </c>
      <c r="G3440" s="200"/>
      <c r="H3440" s="201"/>
      <c r="I3440" s="196"/>
      <c r="J3440" s="202">
        <v>0</v>
      </c>
      <c r="K3440" s="202"/>
      <c r="L3440" s="203">
        <v>0.72</v>
      </c>
      <c r="M3440" s="204">
        <v>84</v>
      </c>
      <c r="N3440" s="199">
        <f>(('Parâmetro - Portes e Uco'!$P$5*'TABELA HONORÁRIOS MÉDICOS2026'!M3440)/100)*'TABELA HONORÁRIOS MÉDICOS2026'!L3440</f>
        <v>10.977661183010742</v>
      </c>
      <c r="O3440" s="201">
        <v>0</v>
      </c>
      <c r="P3440" s="201"/>
      <c r="Q3440" s="205">
        <f t="shared" si="222"/>
        <v>11.64906205168136</v>
      </c>
    </row>
    <row r="3441" spans="1:17" x14ac:dyDescent="0.25">
      <c r="A3441" s="207" t="s">
        <v>4754</v>
      </c>
      <c r="B3441" s="196">
        <v>40307140</v>
      </c>
      <c r="C3441" s="197" t="s">
        <v>2816</v>
      </c>
      <c r="D3441" s="196" t="s">
        <v>3676</v>
      </c>
      <c r="E3441" s="198" t="s">
        <v>3712</v>
      </c>
      <c r="F3441" s="199">
        <f>VLOOKUP(D3441,'Parâmetro - Portes e Uco'!$A$13:$E$54,4,0)*E3441</f>
        <v>4.1962554291913641</v>
      </c>
      <c r="G3441" s="200"/>
      <c r="H3441" s="201"/>
      <c r="I3441" s="196"/>
      <c r="J3441" s="202">
        <v>0</v>
      </c>
      <c r="K3441" s="202"/>
      <c r="L3441" s="203">
        <v>6.8940000000000001</v>
      </c>
      <c r="M3441" s="204">
        <v>84</v>
      </c>
      <c r="N3441" s="199">
        <f>(('Parâmetro - Portes e Uco'!$P$5*'TABELA HONORÁRIOS MÉDICOS2026'!M3441)/100)*'TABELA HONORÁRIOS MÉDICOS2026'!L3441</f>
        <v>105.11110582732786</v>
      </c>
      <c r="O3441" s="201">
        <v>0</v>
      </c>
      <c r="P3441" s="201"/>
      <c r="Q3441" s="205">
        <f t="shared" si="222"/>
        <v>109.30736125651923</v>
      </c>
    </row>
    <row r="3442" spans="1:17" ht="30" x14ac:dyDescent="0.25">
      <c r="A3442" s="207" t="s">
        <v>4754</v>
      </c>
      <c r="B3442" s="196">
        <v>40307158</v>
      </c>
      <c r="C3442" s="197" t="s">
        <v>2817</v>
      </c>
      <c r="D3442" s="196" t="s">
        <v>3676</v>
      </c>
      <c r="E3442" s="198" t="s">
        <v>3713</v>
      </c>
      <c r="F3442" s="199">
        <f>VLOOKUP(D3442,'Parâmetro - Portes e Uco'!$A$13:$E$54,4,0)*E3442</f>
        <v>0.67140086867061821</v>
      </c>
      <c r="G3442" s="200"/>
      <c r="H3442" s="201"/>
      <c r="I3442" s="196"/>
      <c r="J3442" s="202">
        <v>0</v>
      </c>
      <c r="K3442" s="202"/>
      <c r="L3442" s="203">
        <v>1.8</v>
      </c>
      <c r="M3442" s="204">
        <v>84</v>
      </c>
      <c r="N3442" s="199">
        <f>(('Parâmetro - Portes e Uco'!$P$5*'TABELA HONORÁRIOS MÉDICOS2026'!M3442)/100)*'TABELA HONORÁRIOS MÉDICOS2026'!L3442</f>
        <v>27.444152957526857</v>
      </c>
      <c r="O3442" s="201">
        <v>0</v>
      </c>
      <c r="P3442" s="201"/>
      <c r="Q3442" s="205">
        <f t="shared" ref="Q3442:Q3473" si="223">F3442+H3442+K3442+N3442+P3442</f>
        <v>28.115553826197473</v>
      </c>
    </row>
    <row r="3443" spans="1:17" ht="30" x14ac:dyDescent="0.25">
      <c r="A3443" s="207" t="s">
        <v>4754</v>
      </c>
      <c r="B3443" s="196">
        <v>40307166</v>
      </c>
      <c r="C3443" s="197" t="s">
        <v>2818</v>
      </c>
      <c r="D3443" s="196" t="s">
        <v>3676</v>
      </c>
      <c r="E3443" s="198" t="s">
        <v>3712</v>
      </c>
      <c r="F3443" s="199">
        <f>VLOOKUP(D3443,'Parâmetro - Portes e Uco'!$A$13:$E$54,4,0)*E3443</f>
        <v>4.1962554291913641</v>
      </c>
      <c r="G3443" s="200"/>
      <c r="H3443" s="201"/>
      <c r="I3443" s="196"/>
      <c r="J3443" s="202">
        <v>0</v>
      </c>
      <c r="K3443" s="202"/>
      <c r="L3443" s="203">
        <v>4.7969999999999997</v>
      </c>
      <c r="M3443" s="204">
        <v>84</v>
      </c>
      <c r="N3443" s="199">
        <f>(('Parâmetro - Portes e Uco'!$P$5*'TABELA HONORÁRIOS MÉDICOS2026'!M3443)/100)*'TABELA HONORÁRIOS MÉDICOS2026'!L3443</f>
        <v>73.138667631809057</v>
      </c>
      <c r="O3443" s="201">
        <v>0</v>
      </c>
      <c r="P3443" s="201"/>
      <c r="Q3443" s="205">
        <f t="shared" si="223"/>
        <v>77.334923061000424</v>
      </c>
    </row>
    <row r="3444" spans="1:17" ht="30" x14ac:dyDescent="0.25">
      <c r="A3444" s="207" t="s">
        <v>4754</v>
      </c>
      <c r="B3444" s="196">
        <v>40307174</v>
      </c>
      <c r="C3444" s="197" t="s">
        <v>2819</v>
      </c>
      <c r="D3444" s="196" t="s">
        <v>3676</v>
      </c>
      <c r="E3444" s="198" t="s">
        <v>3709</v>
      </c>
      <c r="F3444" s="199">
        <f>VLOOKUP(D3444,'Parâmetro - Portes e Uco'!$A$13:$E$54,4,0)*E3444</f>
        <v>1.6785021716765458</v>
      </c>
      <c r="G3444" s="200"/>
      <c r="H3444" s="201"/>
      <c r="I3444" s="196"/>
      <c r="J3444" s="202">
        <v>0</v>
      </c>
      <c r="K3444" s="202"/>
      <c r="L3444" s="203">
        <v>2.8439999999999999</v>
      </c>
      <c r="M3444" s="204">
        <v>84</v>
      </c>
      <c r="N3444" s="199">
        <f>(('Parâmetro - Portes e Uco'!$P$5*'TABELA HONORÁRIOS MÉDICOS2026'!M3444)/100)*'TABELA HONORÁRIOS MÉDICOS2026'!L3444</f>
        <v>43.361761672892428</v>
      </c>
      <c r="O3444" s="201">
        <v>0</v>
      </c>
      <c r="P3444" s="201"/>
      <c r="Q3444" s="205">
        <f t="shared" si="223"/>
        <v>45.040263844568976</v>
      </c>
    </row>
    <row r="3445" spans="1:17" ht="45" x14ac:dyDescent="0.25">
      <c r="A3445" s="207" t="s">
        <v>4754</v>
      </c>
      <c r="B3445" s="196">
        <v>40307182</v>
      </c>
      <c r="C3445" s="197" t="s">
        <v>2820</v>
      </c>
      <c r="D3445" s="196" t="s">
        <v>3676</v>
      </c>
      <c r="E3445" s="198" t="s">
        <v>3709</v>
      </c>
      <c r="F3445" s="199">
        <f>VLOOKUP(D3445,'Parâmetro - Portes e Uco'!$A$13:$E$54,4,0)*E3445</f>
        <v>1.6785021716765458</v>
      </c>
      <c r="G3445" s="200"/>
      <c r="H3445" s="201"/>
      <c r="I3445" s="196"/>
      <c r="J3445" s="202">
        <v>0</v>
      </c>
      <c r="K3445" s="202"/>
      <c r="L3445" s="203">
        <v>3.294</v>
      </c>
      <c r="M3445" s="204">
        <v>84</v>
      </c>
      <c r="N3445" s="199">
        <f>(('Parâmetro - Portes e Uco'!$P$5*'TABELA HONORÁRIOS MÉDICOS2026'!M3445)/100)*'TABELA HONORÁRIOS MÉDICOS2026'!L3445</f>
        <v>50.222799912274148</v>
      </c>
      <c r="O3445" s="201">
        <v>0</v>
      </c>
      <c r="P3445" s="201"/>
      <c r="Q3445" s="205">
        <f t="shared" si="223"/>
        <v>51.901302083950696</v>
      </c>
    </row>
    <row r="3446" spans="1:17" x14ac:dyDescent="0.25">
      <c r="A3446" s="207" t="s">
        <v>4754</v>
      </c>
      <c r="B3446" s="196">
        <v>40307190</v>
      </c>
      <c r="C3446" s="197" t="s">
        <v>2821</v>
      </c>
      <c r="D3446" s="196" t="s">
        <v>3676</v>
      </c>
      <c r="E3446" s="198" t="s">
        <v>3712</v>
      </c>
      <c r="F3446" s="199">
        <f>VLOOKUP(D3446,'Parâmetro - Portes e Uco'!$A$13:$E$54,4,0)*E3446</f>
        <v>4.1962554291913641</v>
      </c>
      <c r="G3446" s="200"/>
      <c r="H3446" s="201"/>
      <c r="I3446" s="196"/>
      <c r="J3446" s="202">
        <v>0</v>
      </c>
      <c r="K3446" s="202"/>
      <c r="L3446" s="203">
        <v>21.852</v>
      </c>
      <c r="M3446" s="204">
        <v>84</v>
      </c>
      <c r="N3446" s="199">
        <f>(('Parâmetro - Portes e Uco'!$P$5*'TABELA HONORÁRIOS MÉDICOS2026'!M3446)/100)*'TABELA HONORÁRIOS MÉDICOS2026'!L3446</f>
        <v>333.17201690437599</v>
      </c>
      <c r="O3446" s="201">
        <v>0</v>
      </c>
      <c r="P3446" s="201"/>
      <c r="Q3446" s="205">
        <f t="shared" si="223"/>
        <v>337.36827233356735</v>
      </c>
    </row>
    <row r="3447" spans="1:17" x14ac:dyDescent="0.25">
      <c r="A3447" s="207" t="s">
        <v>4754</v>
      </c>
      <c r="B3447" s="196">
        <v>40307204</v>
      </c>
      <c r="C3447" s="197" t="s">
        <v>2822</v>
      </c>
      <c r="D3447" s="196" t="s">
        <v>3676</v>
      </c>
      <c r="E3447" s="198" t="s">
        <v>3712</v>
      </c>
      <c r="F3447" s="199">
        <f>VLOOKUP(D3447,'Parâmetro - Portes e Uco'!$A$13:$E$54,4,0)*E3447</f>
        <v>4.1962554291913641</v>
      </c>
      <c r="G3447" s="200"/>
      <c r="H3447" s="201"/>
      <c r="I3447" s="196"/>
      <c r="J3447" s="202">
        <v>0</v>
      </c>
      <c r="K3447" s="202"/>
      <c r="L3447" s="203">
        <v>23.526</v>
      </c>
      <c r="M3447" s="204">
        <v>84</v>
      </c>
      <c r="N3447" s="199">
        <f>(('Parâmetro - Portes e Uco'!$P$5*'TABELA HONORÁRIOS MÉDICOS2026'!M3447)/100)*'TABELA HONORÁRIOS MÉDICOS2026'!L3447</f>
        <v>358.695079154876</v>
      </c>
      <c r="O3447" s="201">
        <v>0</v>
      </c>
      <c r="P3447" s="201"/>
      <c r="Q3447" s="205">
        <f t="shared" si="223"/>
        <v>362.89133458406735</v>
      </c>
    </row>
    <row r="3448" spans="1:17" ht="45" x14ac:dyDescent="0.25">
      <c r="A3448" s="207" t="s">
        <v>4754</v>
      </c>
      <c r="B3448" s="196">
        <v>40307212</v>
      </c>
      <c r="C3448" s="197" t="s">
        <v>2823</v>
      </c>
      <c r="D3448" s="196" t="s">
        <v>3676</v>
      </c>
      <c r="E3448" s="198" t="s">
        <v>3709</v>
      </c>
      <c r="F3448" s="199">
        <f>VLOOKUP(D3448,'Parâmetro - Portes e Uco'!$A$13:$E$54,4,0)*E3448</f>
        <v>1.6785021716765458</v>
      </c>
      <c r="G3448" s="200"/>
      <c r="H3448" s="201"/>
      <c r="I3448" s="196"/>
      <c r="J3448" s="202">
        <v>0</v>
      </c>
      <c r="K3448" s="202"/>
      <c r="L3448" s="203">
        <v>4.05</v>
      </c>
      <c r="M3448" s="204">
        <v>84</v>
      </c>
      <c r="N3448" s="199">
        <f>(('Parâmetro - Portes e Uco'!$P$5*'TABELA HONORÁRIOS MÉDICOS2026'!M3448)/100)*'TABELA HONORÁRIOS MÉDICOS2026'!L3448</f>
        <v>61.74934415443542</v>
      </c>
      <c r="O3448" s="201">
        <v>0</v>
      </c>
      <c r="P3448" s="201"/>
      <c r="Q3448" s="205">
        <f t="shared" si="223"/>
        <v>63.427846326111968</v>
      </c>
    </row>
    <row r="3449" spans="1:17" x14ac:dyDescent="0.25">
      <c r="A3449" s="207" t="s">
        <v>4754</v>
      </c>
      <c r="B3449" s="196">
        <v>40307220</v>
      </c>
      <c r="C3449" s="197" t="s">
        <v>2824</v>
      </c>
      <c r="D3449" s="196" t="s">
        <v>3676</v>
      </c>
      <c r="E3449" s="198" t="s">
        <v>3710</v>
      </c>
      <c r="F3449" s="199">
        <f>VLOOKUP(D3449,'Parâmetro - Portes e Uco'!$A$13:$E$54,4,0)*E3449</f>
        <v>0.16785021716765455</v>
      </c>
      <c r="G3449" s="200"/>
      <c r="H3449" s="201"/>
      <c r="I3449" s="196"/>
      <c r="J3449" s="202">
        <v>0</v>
      </c>
      <c r="K3449" s="202"/>
      <c r="L3449" s="203">
        <v>1.17</v>
      </c>
      <c r="M3449" s="204">
        <v>84</v>
      </c>
      <c r="N3449" s="199">
        <f>(('Parâmetro - Portes e Uco'!$P$5*'TABELA HONORÁRIOS MÉDICOS2026'!M3449)/100)*'TABELA HONORÁRIOS MÉDICOS2026'!L3449</f>
        <v>17.838699422392455</v>
      </c>
      <c r="O3449" s="201">
        <v>0</v>
      </c>
      <c r="P3449" s="201"/>
      <c r="Q3449" s="205">
        <f t="shared" si="223"/>
        <v>18.006549639560109</v>
      </c>
    </row>
    <row r="3450" spans="1:17" x14ac:dyDescent="0.25">
      <c r="A3450" s="207" t="s">
        <v>4754</v>
      </c>
      <c r="B3450" s="196">
        <v>40307247</v>
      </c>
      <c r="C3450" s="197" t="s">
        <v>2825</v>
      </c>
      <c r="D3450" s="196" t="s">
        <v>3676</v>
      </c>
      <c r="E3450" s="198" t="s">
        <v>3713</v>
      </c>
      <c r="F3450" s="199">
        <f>VLOOKUP(D3450,'Parâmetro - Portes e Uco'!$A$13:$E$54,4,0)*E3450</f>
        <v>0.67140086867061821</v>
      </c>
      <c r="G3450" s="200"/>
      <c r="H3450" s="201"/>
      <c r="I3450" s="196"/>
      <c r="J3450" s="202">
        <v>0</v>
      </c>
      <c r="K3450" s="202"/>
      <c r="L3450" s="203">
        <v>2.484</v>
      </c>
      <c r="M3450" s="204">
        <v>84</v>
      </c>
      <c r="N3450" s="199">
        <f>(('Parâmetro - Portes e Uco'!$P$5*'TABELA HONORÁRIOS MÉDICOS2026'!M3450)/100)*'TABELA HONORÁRIOS MÉDICOS2026'!L3450</f>
        <v>37.872931081387058</v>
      </c>
      <c r="O3450" s="201">
        <v>0</v>
      </c>
      <c r="P3450" s="201"/>
      <c r="Q3450" s="205">
        <f t="shared" si="223"/>
        <v>38.544331950057675</v>
      </c>
    </row>
    <row r="3451" spans="1:17" ht="30" x14ac:dyDescent="0.25">
      <c r="A3451" s="207" t="s">
        <v>4754</v>
      </c>
      <c r="B3451" s="196">
        <v>40307255</v>
      </c>
      <c r="C3451" s="197" t="s">
        <v>2826</v>
      </c>
      <c r="D3451" s="196" t="s">
        <v>3676</v>
      </c>
      <c r="E3451" s="198" t="s">
        <v>3713</v>
      </c>
      <c r="F3451" s="199">
        <f>VLOOKUP(D3451,'Parâmetro - Portes e Uco'!$A$13:$E$54,4,0)*E3451</f>
        <v>0.67140086867061821</v>
      </c>
      <c r="G3451" s="200"/>
      <c r="H3451" s="201"/>
      <c r="I3451" s="196"/>
      <c r="J3451" s="202">
        <v>0</v>
      </c>
      <c r="K3451" s="202"/>
      <c r="L3451" s="203">
        <v>2.1869999999999998</v>
      </c>
      <c r="M3451" s="204">
        <v>84</v>
      </c>
      <c r="N3451" s="199">
        <f>(('Parâmetro - Portes e Uco'!$P$5*'TABELA HONORÁRIOS MÉDICOS2026'!M3451)/100)*'TABELA HONORÁRIOS MÉDICOS2026'!L3451</f>
        <v>33.344645843395128</v>
      </c>
      <c r="O3451" s="201">
        <v>0</v>
      </c>
      <c r="P3451" s="201"/>
      <c r="Q3451" s="205">
        <f t="shared" si="223"/>
        <v>34.016046712065744</v>
      </c>
    </row>
    <row r="3452" spans="1:17" ht="30" x14ac:dyDescent="0.25">
      <c r="A3452" s="207" t="s">
        <v>4754</v>
      </c>
      <c r="B3452" s="196">
        <v>40307263</v>
      </c>
      <c r="C3452" s="197" t="s">
        <v>2827</v>
      </c>
      <c r="D3452" s="196" t="s">
        <v>3676</v>
      </c>
      <c r="E3452" s="198" t="s">
        <v>3713</v>
      </c>
      <c r="F3452" s="199">
        <f>VLOOKUP(D3452,'Parâmetro - Portes e Uco'!$A$13:$E$54,4,0)*E3452</f>
        <v>0.67140086867061821</v>
      </c>
      <c r="G3452" s="200"/>
      <c r="H3452" s="201"/>
      <c r="I3452" s="196"/>
      <c r="J3452" s="202">
        <v>0</v>
      </c>
      <c r="K3452" s="202"/>
      <c r="L3452" s="203">
        <v>1.8</v>
      </c>
      <c r="M3452" s="204">
        <v>84</v>
      </c>
      <c r="N3452" s="199">
        <f>(('Parâmetro - Portes e Uco'!$P$5*'TABELA HONORÁRIOS MÉDICOS2026'!M3452)/100)*'TABELA HONORÁRIOS MÉDICOS2026'!L3452</f>
        <v>27.444152957526857</v>
      </c>
      <c r="O3452" s="201">
        <v>0</v>
      </c>
      <c r="P3452" s="201"/>
      <c r="Q3452" s="205">
        <f t="shared" si="223"/>
        <v>28.115553826197473</v>
      </c>
    </row>
    <row r="3453" spans="1:17" x14ac:dyDescent="0.25">
      <c r="A3453" s="207" t="s">
        <v>4754</v>
      </c>
      <c r="B3453" s="196">
        <v>40307271</v>
      </c>
      <c r="C3453" s="197" t="s">
        <v>2828</v>
      </c>
      <c r="D3453" s="196" t="s">
        <v>3676</v>
      </c>
      <c r="E3453" s="198" t="s">
        <v>3710</v>
      </c>
      <c r="F3453" s="199">
        <f>VLOOKUP(D3453,'Parâmetro - Portes e Uco'!$A$13:$E$54,4,0)*E3453</f>
        <v>0.16785021716765455</v>
      </c>
      <c r="G3453" s="200"/>
      <c r="H3453" s="201"/>
      <c r="I3453" s="196"/>
      <c r="J3453" s="202">
        <v>0</v>
      </c>
      <c r="K3453" s="202"/>
      <c r="L3453" s="203">
        <v>2.0409999999999999</v>
      </c>
      <c r="M3453" s="204">
        <v>84</v>
      </c>
      <c r="N3453" s="199">
        <f>(('Parâmetro - Portes e Uco'!$P$5*'TABELA HONORÁRIOS MÉDICOS2026'!M3453)/100)*'TABELA HONORÁRIOS MÉDICOS2026'!L3453</f>
        <v>31.118620103506839</v>
      </c>
      <c r="O3453" s="201">
        <v>0</v>
      </c>
      <c r="P3453" s="201"/>
      <c r="Q3453" s="205">
        <f t="shared" si="223"/>
        <v>31.286470320674493</v>
      </c>
    </row>
    <row r="3454" spans="1:17" x14ac:dyDescent="0.25">
      <c r="A3454" s="207" t="s">
        <v>4754</v>
      </c>
      <c r="B3454" s="196">
        <v>40307280</v>
      </c>
      <c r="C3454" s="197" t="s">
        <v>2829</v>
      </c>
      <c r="D3454" s="196" t="s">
        <v>3676</v>
      </c>
      <c r="E3454" s="198" t="s">
        <v>3710</v>
      </c>
      <c r="F3454" s="199">
        <f>VLOOKUP(D3454,'Parâmetro - Portes e Uco'!$A$13:$E$54,4,0)*E3454</f>
        <v>0.16785021716765455</v>
      </c>
      <c r="G3454" s="200"/>
      <c r="H3454" s="201"/>
      <c r="I3454" s="196"/>
      <c r="J3454" s="202">
        <v>0</v>
      </c>
      <c r="K3454" s="202"/>
      <c r="L3454" s="203">
        <v>1.17</v>
      </c>
      <c r="M3454" s="204">
        <v>84</v>
      </c>
      <c r="N3454" s="199">
        <f>(('Parâmetro - Portes e Uco'!$P$5*'TABELA HONORÁRIOS MÉDICOS2026'!M3454)/100)*'TABELA HONORÁRIOS MÉDICOS2026'!L3454</f>
        <v>17.838699422392455</v>
      </c>
      <c r="O3454" s="201">
        <v>0</v>
      </c>
      <c r="P3454" s="201"/>
      <c r="Q3454" s="205">
        <f t="shared" si="223"/>
        <v>18.006549639560109</v>
      </c>
    </row>
    <row r="3455" spans="1:17" ht="30" x14ac:dyDescent="0.25">
      <c r="A3455" s="207" t="s">
        <v>4754</v>
      </c>
      <c r="B3455" s="196">
        <v>40307298</v>
      </c>
      <c r="C3455" s="197" t="s">
        <v>2830</v>
      </c>
      <c r="D3455" s="196" t="s">
        <v>3676</v>
      </c>
      <c r="E3455" s="198" t="s">
        <v>3712</v>
      </c>
      <c r="F3455" s="199">
        <f>VLOOKUP(D3455,'Parâmetro - Portes e Uco'!$A$13:$E$54,4,0)*E3455</f>
        <v>4.1962554291913641</v>
      </c>
      <c r="G3455" s="200"/>
      <c r="H3455" s="201"/>
      <c r="I3455" s="196"/>
      <c r="J3455" s="202">
        <v>0</v>
      </c>
      <c r="K3455" s="202"/>
      <c r="L3455" s="203">
        <v>4.7969999999999997</v>
      </c>
      <c r="M3455" s="204">
        <v>84</v>
      </c>
      <c r="N3455" s="199">
        <f>(('Parâmetro - Portes e Uco'!$P$5*'TABELA HONORÁRIOS MÉDICOS2026'!M3455)/100)*'TABELA HONORÁRIOS MÉDICOS2026'!L3455</f>
        <v>73.138667631809057</v>
      </c>
      <c r="O3455" s="201">
        <v>0</v>
      </c>
      <c r="P3455" s="201"/>
      <c r="Q3455" s="205">
        <f t="shared" si="223"/>
        <v>77.334923061000424</v>
      </c>
    </row>
    <row r="3456" spans="1:17" x14ac:dyDescent="0.25">
      <c r="A3456" s="207" t="s">
        <v>4754</v>
      </c>
      <c r="B3456" s="196">
        <v>40307301</v>
      </c>
      <c r="C3456" s="197" t="s">
        <v>2831</v>
      </c>
      <c r="D3456" s="196" t="s">
        <v>3676</v>
      </c>
      <c r="E3456" s="198" t="s">
        <v>3710</v>
      </c>
      <c r="F3456" s="199">
        <f>VLOOKUP(D3456,'Parâmetro - Portes e Uco'!$A$13:$E$54,4,0)*E3456</f>
        <v>0.16785021716765455</v>
      </c>
      <c r="G3456" s="200"/>
      <c r="H3456" s="201"/>
      <c r="I3456" s="196"/>
      <c r="J3456" s="202">
        <v>0</v>
      </c>
      <c r="K3456" s="202"/>
      <c r="L3456" s="203">
        <v>1.17</v>
      </c>
      <c r="M3456" s="204">
        <v>84</v>
      </c>
      <c r="N3456" s="199">
        <f>(('Parâmetro - Portes e Uco'!$P$5*'TABELA HONORÁRIOS MÉDICOS2026'!M3456)/100)*'TABELA HONORÁRIOS MÉDICOS2026'!L3456</f>
        <v>17.838699422392455</v>
      </c>
      <c r="O3456" s="201">
        <v>0</v>
      </c>
      <c r="P3456" s="201"/>
      <c r="Q3456" s="205">
        <f t="shared" si="223"/>
        <v>18.006549639560109</v>
      </c>
    </row>
    <row r="3457" spans="1:17" ht="45" x14ac:dyDescent="0.25">
      <c r="A3457" s="207" t="s">
        <v>4754</v>
      </c>
      <c r="B3457" s="196">
        <v>40307336</v>
      </c>
      <c r="C3457" s="197" t="s">
        <v>2832</v>
      </c>
      <c r="D3457" s="196" t="s">
        <v>3676</v>
      </c>
      <c r="E3457" s="198" t="s">
        <v>3714</v>
      </c>
      <c r="F3457" s="199">
        <f>VLOOKUP(D3457,'Parâmetro - Portes e Uco'!$A$13:$E$54,4,0)*E3457</f>
        <v>8.3925108583827281</v>
      </c>
      <c r="G3457" s="200"/>
      <c r="H3457" s="201"/>
      <c r="I3457" s="196"/>
      <c r="J3457" s="202">
        <v>0</v>
      </c>
      <c r="K3457" s="202"/>
      <c r="L3457" s="203">
        <v>12.167999999999999</v>
      </c>
      <c r="M3457" s="204">
        <v>84</v>
      </c>
      <c r="N3457" s="199">
        <f>(('Parâmetro - Portes e Uco'!$P$5*'TABELA HONORÁRIOS MÉDICOS2026'!M3457)/100)*'TABELA HONORÁRIOS MÉDICOS2026'!L3457</f>
        <v>185.52247399288152</v>
      </c>
      <c r="O3457" s="201">
        <v>0</v>
      </c>
      <c r="P3457" s="201"/>
      <c r="Q3457" s="205">
        <f t="shared" si="223"/>
        <v>193.91498485126425</v>
      </c>
    </row>
    <row r="3458" spans="1:17" ht="30" x14ac:dyDescent="0.25">
      <c r="A3458" s="207" t="s">
        <v>4754</v>
      </c>
      <c r="B3458" s="196">
        <v>40307344</v>
      </c>
      <c r="C3458" s="197" t="s">
        <v>2833</v>
      </c>
      <c r="D3458" s="196" t="s">
        <v>3676</v>
      </c>
      <c r="E3458" s="198" t="s">
        <v>3713</v>
      </c>
      <c r="F3458" s="199">
        <f>VLOOKUP(D3458,'Parâmetro - Portes e Uco'!$A$13:$E$54,4,0)*E3458</f>
        <v>0.67140086867061821</v>
      </c>
      <c r="G3458" s="200"/>
      <c r="H3458" s="201"/>
      <c r="I3458" s="196"/>
      <c r="J3458" s="202">
        <v>0</v>
      </c>
      <c r="K3458" s="202"/>
      <c r="L3458" s="203">
        <v>2.484</v>
      </c>
      <c r="M3458" s="204">
        <v>84</v>
      </c>
      <c r="N3458" s="199">
        <f>(('Parâmetro - Portes e Uco'!$P$5*'TABELA HONORÁRIOS MÉDICOS2026'!M3458)/100)*'TABELA HONORÁRIOS MÉDICOS2026'!L3458</f>
        <v>37.872931081387058</v>
      </c>
      <c r="O3458" s="201">
        <v>0</v>
      </c>
      <c r="P3458" s="201"/>
      <c r="Q3458" s="205">
        <f t="shared" si="223"/>
        <v>38.544331950057675</v>
      </c>
    </row>
    <row r="3459" spans="1:17" ht="30" x14ac:dyDescent="0.25">
      <c r="A3459" s="207" t="s">
        <v>4754</v>
      </c>
      <c r="B3459" s="196">
        <v>40307352</v>
      </c>
      <c r="C3459" s="197" t="s">
        <v>2834</v>
      </c>
      <c r="D3459" s="196" t="s">
        <v>3676</v>
      </c>
      <c r="E3459" s="198" t="s">
        <v>3713</v>
      </c>
      <c r="F3459" s="199">
        <f>VLOOKUP(D3459,'Parâmetro - Portes e Uco'!$A$13:$E$54,4,0)*E3459</f>
        <v>0.67140086867061821</v>
      </c>
      <c r="G3459" s="200"/>
      <c r="H3459" s="201"/>
      <c r="I3459" s="196"/>
      <c r="J3459" s="202">
        <v>0</v>
      </c>
      <c r="K3459" s="202"/>
      <c r="L3459" s="203">
        <v>0.69299999999999995</v>
      </c>
      <c r="M3459" s="204">
        <v>84</v>
      </c>
      <c r="N3459" s="199">
        <f>(('Parâmetro - Portes e Uco'!$P$5*'TABELA HONORÁRIOS MÉDICOS2026'!M3459)/100)*'TABELA HONORÁRIOS MÉDICOS2026'!L3459</f>
        <v>10.565998888647838</v>
      </c>
      <c r="O3459" s="201">
        <v>0</v>
      </c>
      <c r="P3459" s="201"/>
      <c r="Q3459" s="205">
        <f t="shared" si="223"/>
        <v>11.237399757318457</v>
      </c>
    </row>
    <row r="3460" spans="1:17" ht="30" x14ac:dyDescent="0.25">
      <c r="A3460" s="207" t="s">
        <v>4754</v>
      </c>
      <c r="B3460" s="196">
        <v>40307387</v>
      </c>
      <c r="C3460" s="197" t="s">
        <v>2835</v>
      </c>
      <c r="D3460" s="196" t="s">
        <v>3676</v>
      </c>
      <c r="E3460" s="198" t="s">
        <v>3709</v>
      </c>
      <c r="F3460" s="199">
        <f>VLOOKUP(D3460,'Parâmetro - Portes e Uco'!$A$13:$E$54,4,0)*E3460</f>
        <v>1.6785021716765458</v>
      </c>
      <c r="G3460" s="200"/>
      <c r="H3460" s="201"/>
      <c r="I3460" s="196"/>
      <c r="J3460" s="202">
        <v>0</v>
      </c>
      <c r="K3460" s="202"/>
      <c r="L3460" s="203">
        <v>5.0940000000000003</v>
      </c>
      <c r="M3460" s="204">
        <v>84</v>
      </c>
      <c r="N3460" s="199">
        <f>(('Parâmetro - Portes e Uco'!$P$5*'TABELA HONORÁRIOS MÉDICOS2026'!M3460)/100)*'TABELA HONORÁRIOS MÉDICOS2026'!L3460</f>
        <v>77.666952869801008</v>
      </c>
      <c r="O3460" s="201">
        <v>0</v>
      </c>
      <c r="P3460" s="201"/>
      <c r="Q3460" s="205">
        <f t="shared" si="223"/>
        <v>79.34545504147755</v>
      </c>
    </row>
    <row r="3461" spans="1:17" ht="30" x14ac:dyDescent="0.25">
      <c r="A3461" s="207" t="s">
        <v>4754</v>
      </c>
      <c r="B3461" s="196">
        <v>40307395</v>
      </c>
      <c r="C3461" s="197" t="s">
        <v>2836</v>
      </c>
      <c r="D3461" s="196" t="s">
        <v>3676</v>
      </c>
      <c r="E3461" s="198" t="s">
        <v>3713</v>
      </c>
      <c r="F3461" s="199">
        <f>VLOOKUP(D3461,'Parâmetro - Portes e Uco'!$A$13:$E$54,4,0)*E3461</f>
        <v>0.67140086867061821</v>
      </c>
      <c r="G3461" s="200"/>
      <c r="H3461" s="201"/>
      <c r="I3461" s="196"/>
      <c r="J3461" s="202">
        <v>0</v>
      </c>
      <c r="K3461" s="202"/>
      <c r="L3461" s="203">
        <v>1.8</v>
      </c>
      <c r="M3461" s="204">
        <v>84</v>
      </c>
      <c r="N3461" s="199">
        <f>(('Parâmetro - Portes e Uco'!$P$5*'TABELA HONORÁRIOS MÉDICOS2026'!M3461)/100)*'TABELA HONORÁRIOS MÉDICOS2026'!L3461</f>
        <v>27.444152957526857</v>
      </c>
      <c r="O3461" s="201">
        <v>0</v>
      </c>
      <c r="P3461" s="201"/>
      <c r="Q3461" s="205">
        <f t="shared" si="223"/>
        <v>28.115553826197473</v>
      </c>
    </row>
    <row r="3462" spans="1:17" ht="30" x14ac:dyDescent="0.25">
      <c r="A3462" s="207" t="s">
        <v>4754</v>
      </c>
      <c r="B3462" s="196">
        <v>40307409</v>
      </c>
      <c r="C3462" s="197" t="s">
        <v>2837</v>
      </c>
      <c r="D3462" s="196" t="s">
        <v>3676</v>
      </c>
      <c r="E3462" s="198" t="s">
        <v>3713</v>
      </c>
      <c r="F3462" s="199">
        <f>VLOOKUP(D3462,'Parâmetro - Portes e Uco'!$A$13:$E$54,4,0)*E3462</f>
        <v>0.67140086867061821</v>
      </c>
      <c r="G3462" s="200"/>
      <c r="H3462" s="201"/>
      <c r="I3462" s="196"/>
      <c r="J3462" s="202">
        <v>0</v>
      </c>
      <c r="K3462" s="202"/>
      <c r="L3462" s="203">
        <v>2.1869999999999998</v>
      </c>
      <c r="M3462" s="204">
        <v>84</v>
      </c>
      <c r="N3462" s="199">
        <f>(('Parâmetro - Portes e Uco'!$P$5*'TABELA HONORÁRIOS MÉDICOS2026'!M3462)/100)*'TABELA HONORÁRIOS MÉDICOS2026'!L3462</f>
        <v>33.344645843395128</v>
      </c>
      <c r="O3462" s="201">
        <v>0</v>
      </c>
      <c r="P3462" s="201"/>
      <c r="Q3462" s="205">
        <f t="shared" si="223"/>
        <v>34.016046712065744</v>
      </c>
    </row>
    <row r="3463" spans="1:17" ht="30" x14ac:dyDescent="0.25">
      <c r="A3463" s="207" t="s">
        <v>4754</v>
      </c>
      <c r="B3463" s="196">
        <v>40307417</v>
      </c>
      <c r="C3463" s="197" t="s">
        <v>2838</v>
      </c>
      <c r="D3463" s="196" t="s">
        <v>3676</v>
      </c>
      <c r="E3463" s="198" t="s">
        <v>3713</v>
      </c>
      <c r="F3463" s="199">
        <f>VLOOKUP(D3463,'Parâmetro - Portes e Uco'!$A$13:$E$54,4,0)*E3463</f>
        <v>0.67140086867061821</v>
      </c>
      <c r="G3463" s="200"/>
      <c r="H3463" s="201"/>
      <c r="I3463" s="196"/>
      <c r="J3463" s="202">
        <v>0</v>
      </c>
      <c r="K3463" s="202"/>
      <c r="L3463" s="203">
        <v>2.484</v>
      </c>
      <c r="M3463" s="204">
        <v>84</v>
      </c>
      <c r="N3463" s="199">
        <f>(('Parâmetro - Portes e Uco'!$P$5*'TABELA HONORÁRIOS MÉDICOS2026'!M3463)/100)*'TABELA HONORÁRIOS MÉDICOS2026'!L3463</f>
        <v>37.872931081387058</v>
      </c>
      <c r="O3463" s="201">
        <v>0</v>
      </c>
      <c r="P3463" s="201"/>
      <c r="Q3463" s="205">
        <f t="shared" si="223"/>
        <v>38.544331950057675</v>
      </c>
    </row>
    <row r="3464" spans="1:17" ht="30" x14ac:dyDescent="0.25">
      <c r="A3464" s="207" t="s">
        <v>4754</v>
      </c>
      <c r="B3464" s="196">
        <v>40307425</v>
      </c>
      <c r="C3464" s="197" t="s">
        <v>2839</v>
      </c>
      <c r="D3464" s="196" t="s">
        <v>3676</v>
      </c>
      <c r="E3464" s="198" t="s">
        <v>3713</v>
      </c>
      <c r="F3464" s="199">
        <f>VLOOKUP(D3464,'Parâmetro - Portes e Uco'!$A$13:$E$54,4,0)*E3464</f>
        <v>0.67140086867061821</v>
      </c>
      <c r="G3464" s="200"/>
      <c r="H3464" s="201"/>
      <c r="I3464" s="196"/>
      <c r="J3464" s="202">
        <v>0</v>
      </c>
      <c r="K3464" s="202"/>
      <c r="L3464" s="203">
        <v>1.8</v>
      </c>
      <c r="M3464" s="204">
        <v>84</v>
      </c>
      <c r="N3464" s="199">
        <f>(('Parâmetro - Portes e Uco'!$P$5*'TABELA HONORÁRIOS MÉDICOS2026'!M3464)/100)*'TABELA HONORÁRIOS MÉDICOS2026'!L3464</f>
        <v>27.444152957526857</v>
      </c>
      <c r="O3464" s="201">
        <v>0</v>
      </c>
      <c r="P3464" s="201"/>
      <c r="Q3464" s="205">
        <f t="shared" si="223"/>
        <v>28.115553826197473</v>
      </c>
    </row>
    <row r="3465" spans="1:17" ht="60" x14ac:dyDescent="0.25">
      <c r="A3465" s="207" t="s">
        <v>4754</v>
      </c>
      <c r="B3465" s="196">
        <v>40307433</v>
      </c>
      <c r="C3465" s="197" t="s">
        <v>2840</v>
      </c>
      <c r="D3465" s="196" t="s">
        <v>3676</v>
      </c>
      <c r="E3465" s="198" t="s">
        <v>3709</v>
      </c>
      <c r="F3465" s="199">
        <f>VLOOKUP(D3465,'Parâmetro - Portes e Uco'!$A$13:$E$54,4,0)*E3465</f>
        <v>1.6785021716765458</v>
      </c>
      <c r="G3465" s="200"/>
      <c r="H3465" s="201"/>
      <c r="I3465" s="196"/>
      <c r="J3465" s="202">
        <v>0</v>
      </c>
      <c r="K3465" s="202"/>
      <c r="L3465" s="203">
        <v>3.6</v>
      </c>
      <c r="M3465" s="204">
        <v>84</v>
      </c>
      <c r="N3465" s="199">
        <f>(('Parâmetro - Portes e Uco'!$P$5*'TABELA HONORÁRIOS MÉDICOS2026'!M3465)/100)*'TABELA HONORÁRIOS MÉDICOS2026'!L3465</f>
        <v>54.888305915053714</v>
      </c>
      <c r="O3465" s="201">
        <v>0</v>
      </c>
      <c r="P3465" s="201"/>
      <c r="Q3465" s="205">
        <f t="shared" si="223"/>
        <v>56.566808086730262</v>
      </c>
    </row>
    <row r="3466" spans="1:17" ht="60" x14ac:dyDescent="0.25">
      <c r="A3466" s="207" t="s">
        <v>4754</v>
      </c>
      <c r="B3466" s="196">
        <v>40307441</v>
      </c>
      <c r="C3466" s="197" t="s">
        <v>2841</v>
      </c>
      <c r="D3466" s="196" t="s">
        <v>3676</v>
      </c>
      <c r="E3466" s="198" t="s">
        <v>3709</v>
      </c>
      <c r="F3466" s="199">
        <f>VLOOKUP(D3466,'Parâmetro - Portes e Uco'!$A$13:$E$54,4,0)*E3466</f>
        <v>1.6785021716765458</v>
      </c>
      <c r="G3466" s="200"/>
      <c r="H3466" s="201"/>
      <c r="I3466" s="196"/>
      <c r="J3466" s="202">
        <v>0</v>
      </c>
      <c r="K3466" s="202"/>
      <c r="L3466" s="203">
        <v>3.6</v>
      </c>
      <c r="M3466" s="204">
        <v>84</v>
      </c>
      <c r="N3466" s="199">
        <f>(('Parâmetro - Portes e Uco'!$P$5*'TABELA HONORÁRIOS MÉDICOS2026'!M3466)/100)*'TABELA HONORÁRIOS MÉDICOS2026'!L3466</f>
        <v>54.888305915053714</v>
      </c>
      <c r="O3466" s="201">
        <v>0</v>
      </c>
      <c r="P3466" s="201"/>
      <c r="Q3466" s="205">
        <f t="shared" si="223"/>
        <v>56.566808086730262</v>
      </c>
    </row>
    <row r="3467" spans="1:17" ht="30" x14ac:dyDescent="0.25">
      <c r="A3467" s="207" t="s">
        <v>4754</v>
      </c>
      <c r="B3467" s="196">
        <v>40307450</v>
      </c>
      <c r="C3467" s="197" t="s">
        <v>2842</v>
      </c>
      <c r="D3467" s="196" t="s">
        <v>3676</v>
      </c>
      <c r="E3467" s="198" t="s">
        <v>3713</v>
      </c>
      <c r="F3467" s="199">
        <f>VLOOKUP(D3467,'Parâmetro - Portes e Uco'!$A$13:$E$54,4,0)*E3467</f>
        <v>0.67140086867061821</v>
      </c>
      <c r="G3467" s="200"/>
      <c r="H3467" s="201"/>
      <c r="I3467" s="196"/>
      <c r="J3467" s="202">
        <v>0</v>
      </c>
      <c r="K3467" s="202"/>
      <c r="L3467" s="203">
        <v>1.8</v>
      </c>
      <c r="M3467" s="204">
        <v>84</v>
      </c>
      <c r="N3467" s="199">
        <f>(('Parâmetro - Portes e Uco'!$P$5*'TABELA HONORÁRIOS MÉDICOS2026'!M3467)/100)*'TABELA HONORÁRIOS MÉDICOS2026'!L3467</f>
        <v>27.444152957526857</v>
      </c>
      <c r="O3467" s="201">
        <v>0</v>
      </c>
      <c r="P3467" s="201"/>
      <c r="Q3467" s="205">
        <f t="shared" si="223"/>
        <v>28.115553826197473</v>
      </c>
    </row>
    <row r="3468" spans="1:17" ht="30" x14ac:dyDescent="0.25">
      <c r="A3468" s="207" t="s">
        <v>4754</v>
      </c>
      <c r="B3468" s="196">
        <v>40307468</v>
      </c>
      <c r="C3468" s="197" t="s">
        <v>2843</v>
      </c>
      <c r="D3468" s="196" t="s">
        <v>3676</v>
      </c>
      <c r="E3468" s="198" t="s">
        <v>3709</v>
      </c>
      <c r="F3468" s="199">
        <f>VLOOKUP(D3468,'Parâmetro - Portes e Uco'!$A$13:$E$54,4,0)*E3468</f>
        <v>1.6785021716765458</v>
      </c>
      <c r="G3468" s="200"/>
      <c r="H3468" s="201"/>
      <c r="I3468" s="196"/>
      <c r="J3468" s="202">
        <v>0</v>
      </c>
      <c r="K3468" s="202"/>
      <c r="L3468" s="203">
        <v>3.294</v>
      </c>
      <c r="M3468" s="204">
        <v>84</v>
      </c>
      <c r="N3468" s="199">
        <f>(('Parâmetro - Portes e Uco'!$P$5*'TABELA HONORÁRIOS MÉDICOS2026'!M3468)/100)*'TABELA HONORÁRIOS MÉDICOS2026'!L3468</f>
        <v>50.222799912274148</v>
      </c>
      <c r="O3468" s="201">
        <v>0</v>
      </c>
      <c r="P3468" s="201"/>
      <c r="Q3468" s="205">
        <f t="shared" si="223"/>
        <v>51.901302083950696</v>
      </c>
    </row>
    <row r="3469" spans="1:17" ht="30" x14ac:dyDescent="0.25">
      <c r="A3469" s="207" t="s">
        <v>4754</v>
      </c>
      <c r="B3469" s="196">
        <v>40307476</v>
      </c>
      <c r="C3469" s="197" t="s">
        <v>2844</v>
      </c>
      <c r="D3469" s="196" t="s">
        <v>3676</v>
      </c>
      <c r="E3469" s="198" t="s">
        <v>3709</v>
      </c>
      <c r="F3469" s="199">
        <f>VLOOKUP(D3469,'Parâmetro - Portes e Uco'!$A$13:$E$54,4,0)*E3469</f>
        <v>1.6785021716765458</v>
      </c>
      <c r="G3469" s="200"/>
      <c r="H3469" s="201"/>
      <c r="I3469" s="196"/>
      <c r="J3469" s="202">
        <v>0</v>
      </c>
      <c r="K3469" s="202"/>
      <c r="L3469" s="203">
        <v>3.294</v>
      </c>
      <c r="M3469" s="204">
        <v>84</v>
      </c>
      <c r="N3469" s="199">
        <f>(('Parâmetro - Portes e Uco'!$P$5*'TABELA HONORÁRIOS MÉDICOS2026'!M3469)/100)*'TABELA HONORÁRIOS MÉDICOS2026'!L3469</f>
        <v>50.222799912274148</v>
      </c>
      <c r="O3469" s="201">
        <v>0</v>
      </c>
      <c r="P3469" s="201"/>
      <c r="Q3469" s="205">
        <f t="shared" si="223"/>
        <v>51.901302083950696</v>
      </c>
    </row>
    <row r="3470" spans="1:17" ht="30" x14ac:dyDescent="0.25">
      <c r="A3470" s="207" t="s">
        <v>4754</v>
      </c>
      <c r="B3470" s="196">
        <v>40307484</v>
      </c>
      <c r="C3470" s="197" t="s">
        <v>2845</v>
      </c>
      <c r="D3470" s="196" t="s">
        <v>3676</v>
      </c>
      <c r="E3470" s="198" t="s">
        <v>3713</v>
      </c>
      <c r="F3470" s="199">
        <f>VLOOKUP(D3470,'Parâmetro - Portes e Uco'!$A$13:$E$54,4,0)*E3470</f>
        <v>0.67140086867061821</v>
      </c>
      <c r="G3470" s="200"/>
      <c r="H3470" s="201"/>
      <c r="I3470" s="196"/>
      <c r="J3470" s="202">
        <v>0</v>
      </c>
      <c r="K3470" s="202"/>
      <c r="L3470" s="203">
        <v>1.8</v>
      </c>
      <c r="M3470" s="204">
        <v>84</v>
      </c>
      <c r="N3470" s="199">
        <f>(('Parâmetro - Portes e Uco'!$P$5*'TABELA HONORÁRIOS MÉDICOS2026'!M3470)/100)*'TABELA HONORÁRIOS MÉDICOS2026'!L3470</f>
        <v>27.444152957526857</v>
      </c>
      <c r="O3470" s="201">
        <v>0</v>
      </c>
      <c r="P3470" s="201"/>
      <c r="Q3470" s="205">
        <f t="shared" si="223"/>
        <v>28.115553826197473</v>
      </c>
    </row>
    <row r="3471" spans="1:17" ht="30" x14ac:dyDescent="0.25">
      <c r="A3471" s="207" t="s">
        <v>4754</v>
      </c>
      <c r="B3471" s="196">
        <v>40307492</v>
      </c>
      <c r="C3471" s="197" t="s">
        <v>2846</v>
      </c>
      <c r="D3471" s="196" t="s">
        <v>3676</v>
      </c>
      <c r="E3471" s="198" t="s">
        <v>3713</v>
      </c>
      <c r="F3471" s="199">
        <f>VLOOKUP(D3471,'Parâmetro - Portes e Uco'!$A$13:$E$54,4,0)*E3471</f>
        <v>0.67140086867061821</v>
      </c>
      <c r="G3471" s="200"/>
      <c r="H3471" s="201"/>
      <c r="I3471" s="196"/>
      <c r="J3471" s="202">
        <v>0</v>
      </c>
      <c r="K3471" s="202"/>
      <c r="L3471" s="203">
        <v>2.1869999999999998</v>
      </c>
      <c r="M3471" s="204">
        <v>84</v>
      </c>
      <c r="N3471" s="199">
        <f>(('Parâmetro - Portes e Uco'!$P$5*'TABELA HONORÁRIOS MÉDICOS2026'!M3471)/100)*'TABELA HONORÁRIOS MÉDICOS2026'!L3471</f>
        <v>33.344645843395128</v>
      </c>
      <c r="O3471" s="201">
        <v>0</v>
      </c>
      <c r="P3471" s="201"/>
      <c r="Q3471" s="205">
        <f t="shared" si="223"/>
        <v>34.016046712065744</v>
      </c>
    </row>
    <row r="3472" spans="1:17" ht="30" x14ac:dyDescent="0.25">
      <c r="A3472" s="207" t="s">
        <v>4754</v>
      </c>
      <c r="B3472" s="196">
        <v>40307522</v>
      </c>
      <c r="C3472" s="197" t="s">
        <v>2847</v>
      </c>
      <c r="D3472" s="196" t="s">
        <v>3676</v>
      </c>
      <c r="E3472" s="198" t="s">
        <v>3709</v>
      </c>
      <c r="F3472" s="199">
        <f>VLOOKUP(D3472,'Parâmetro - Portes e Uco'!$A$13:$E$54,4,0)*E3472</f>
        <v>1.6785021716765458</v>
      </c>
      <c r="G3472" s="200"/>
      <c r="H3472" s="201"/>
      <c r="I3472" s="196"/>
      <c r="J3472" s="202">
        <v>0</v>
      </c>
      <c r="K3472" s="202"/>
      <c r="L3472" s="203">
        <v>4.05</v>
      </c>
      <c r="M3472" s="204">
        <v>84</v>
      </c>
      <c r="N3472" s="199">
        <f>(('Parâmetro - Portes e Uco'!$P$5*'TABELA HONORÁRIOS MÉDICOS2026'!M3472)/100)*'TABELA HONORÁRIOS MÉDICOS2026'!L3472</f>
        <v>61.74934415443542</v>
      </c>
      <c r="O3472" s="201">
        <v>0</v>
      </c>
      <c r="P3472" s="201"/>
      <c r="Q3472" s="205">
        <f t="shared" si="223"/>
        <v>63.427846326111968</v>
      </c>
    </row>
    <row r="3473" spans="1:17" ht="30" x14ac:dyDescent="0.25">
      <c r="A3473" s="207" t="s">
        <v>4754</v>
      </c>
      <c r="B3473" s="196">
        <v>40307530</v>
      </c>
      <c r="C3473" s="197" t="s">
        <v>2848</v>
      </c>
      <c r="D3473" s="196" t="s">
        <v>3676</v>
      </c>
      <c r="E3473" s="198" t="s">
        <v>3712</v>
      </c>
      <c r="F3473" s="199">
        <f>VLOOKUP(D3473,'Parâmetro - Portes e Uco'!$A$13:$E$54,4,0)*E3473</f>
        <v>4.1962554291913641</v>
      </c>
      <c r="G3473" s="200"/>
      <c r="H3473" s="201"/>
      <c r="I3473" s="196"/>
      <c r="J3473" s="202">
        <v>0</v>
      </c>
      <c r="K3473" s="202"/>
      <c r="L3473" s="203">
        <v>4.7969999999999997</v>
      </c>
      <c r="M3473" s="204">
        <v>84</v>
      </c>
      <c r="N3473" s="199">
        <f>(('Parâmetro - Portes e Uco'!$P$5*'TABELA HONORÁRIOS MÉDICOS2026'!M3473)/100)*'TABELA HONORÁRIOS MÉDICOS2026'!L3473</f>
        <v>73.138667631809057</v>
      </c>
      <c r="O3473" s="201">
        <v>0</v>
      </c>
      <c r="P3473" s="201"/>
      <c r="Q3473" s="205">
        <f t="shared" si="223"/>
        <v>77.334923061000424</v>
      </c>
    </row>
    <row r="3474" spans="1:17" ht="45" x14ac:dyDescent="0.25">
      <c r="A3474" s="207" t="s">
        <v>4754</v>
      </c>
      <c r="B3474" s="196">
        <v>40307565</v>
      </c>
      <c r="C3474" s="197" t="s">
        <v>2849</v>
      </c>
      <c r="D3474" s="196" t="s">
        <v>3676</v>
      </c>
      <c r="E3474" s="198" t="s">
        <v>3713</v>
      </c>
      <c r="F3474" s="199">
        <f>VLOOKUP(D3474,'Parâmetro - Portes e Uco'!$A$13:$E$54,4,0)*E3474</f>
        <v>0.67140086867061821</v>
      </c>
      <c r="G3474" s="200"/>
      <c r="H3474" s="201"/>
      <c r="I3474" s="196"/>
      <c r="J3474" s="202">
        <v>0</v>
      </c>
      <c r="K3474" s="202"/>
      <c r="L3474" s="203">
        <v>1.8</v>
      </c>
      <c r="M3474" s="204">
        <v>84</v>
      </c>
      <c r="N3474" s="199">
        <f>(('Parâmetro - Portes e Uco'!$P$5*'TABELA HONORÁRIOS MÉDICOS2026'!M3474)/100)*'TABELA HONORÁRIOS MÉDICOS2026'!L3474</f>
        <v>27.444152957526857</v>
      </c>
      <c r="O3474" s="201">
        <v>0</v>
      </c>
      <c r="P3474" s="201"/>
      <c r="Q3474" s="205">
        <f t="shared" ref="Q3474:Q3505" si="224">F3474+H3474+K3474+N3474+P3474</f>
        <v>28.115553826197473</v>
      </c>
    </row>
    <row r="3475" spans="1:17" ht="45" x14ac:dyDescent="0.25">
      <c r="A3475" s="207" t="s">
        <v>4754</v>
      </c>
      <c r="B3475" s="196">
        <v>40307573</v>
      </c>
      <c r="C3475" s="197" t="s">
        <v>2850</v>
      </c>
      <c r="D3475" s="196" t="s">
        <v>3676</v>
      </c>
      <c r="E3475" s="198" t="s">
        <v>3713</v>
      </c>
      <c r="F3475" s="199">
        <f>VLOOKUP(D3475,'Parâmetro - Portes e Uco'!$A$13:$E$54,4,0)*E3475</f>
        <v>0.67140086867061821</v>
      </c>
      <c r="G3475" s="200"/>
      <c r="H3475" s="201"/>
      <c r="I3475" s="196"/>
      <c r="J3475" s="202">
        <v>0</v>
      </c>
      <c r="K3475" s="202"/>
      <c r="L3475" s="203">
        <v>2.1869999999999998</v>
      </c>
      <c r="M3475" s="204">
        <v>84</v>
      </c>
      <c r="N3475" s="199">
        <f>(('Parâmetro - Portes e Uco'!$P$5*'TABELA HONORÁRIOS MÉDICOS2026'!M3475)/100)*'TABELA HONORÁRIOS MÉDICOS2026'!L3475</f>
        <v>33.344645843395128</v>
      </c>
      <c r="O3475" s="201">
        <v>0</v>
      </c>
      <c r="P3475" s="201"/>
      <c r="Q3475" s="205">
        <f t="shared" si="224"/>
        <v>34.016046712065744</v>
      </c>
    </row>
    <row r="3476" spans="1:17" ht="45" x14ac:dyDescent="0.25">
      <c r="A3476" s="207" t="s">
        <v>4754</v>
      </c>
      <c r="B3476" s="196">
        <v>40307581</v>
      </c>
      <c r="C3476" s="197" t="s">
        <v>2851</v>
      </c>
      <c r="D3476" s="196" t="s">
        <v>3676</v>
      </c>
      <c r="E3476" s="198" t="s">
        <v>3713</v>
      </c>
      <c r="F3476" s="199">
        <f>VLOOKUP(D3476,'Parâmetro - Portes e Uco'!$A$13:$E$54,4,0)*E3476</f>
        <v>0.67140086867061821</v>
      </c>
      <c r="G3476" s="200"/>
      <c r="H3476" s="201"/>
      <c r="I3476" s="196"/>
      <c r="J3476" s="202">
        <v>0</v>
      </c>
      <c r="K3476" s="202"/>
      <c r="L3476" s="203">
        <v>2.484</v>
      </c>
      <c r="M3476" s="204">
        <v>84</v>
      </c>
      <c r="N3476" s="199">
        <f>(('Parâmetro - Portes e Uco'!$P$5*'TABELA HONORÁRIOS MÉDICOS2026'!M3476)/100)*'TABELA HONORÁRIOS MÉDICOS2026'!L3476</f>
        <v>37.872931081387058</v>
      </c>
      <c r="O3476" s="201">
        <v>0</v>
      </c>
      <c r="P3476" s="201"/>
      <c r="Q3476" s="205">
        <f t="shared" si="224"/>
        <v>38.544331950057675</v>
      </c>
    </row>
    <row r="3477" spans="1:17" ht="60" x14ac:dyDescent="0.25">
      <c r="A3477" s="207" t="s">
        <v>4754</v>
      </c>
      <c r="B3477" s="196">
        <v>40307603</v>
      </c>
      <c r="C3477" s="197" t="s">
        <v>2854</v>
      </c>
      <c r="D3477" s="196" t="s">
        <v>3676</v>
      </c>
      <c r="E3477" s="198" t="s">
        <v>3711</v>
      </c>
      <c r="F3477" s="199">
        <f>VLOOKUP(D3477,'Parâmetro - Portes e Uco'!$A$13:$E$54,4,0)*E3477</f>
        <v>12.588766287574092</v>
      </c>
      <c r="G3477" s="200"/>
      <c r="H3477" s="201"/>
      <c r="I3477" s="196"/>
      <c r="J3477" s="202">
        <v>0</v>
      </c>
      <c r="K3477" s="202"/>
      <c r="L3477" s="203">
        <v>6.2910000000000004</v>
      </c>
      <c r="M3477" s="204">
        <v>84</v>
      </c>
      <c r="N3477" s="199">
        <f>(('Parâmetro - Portes e Uco'!$P$5*'TABELA HONORÁRIOS MÉDICOS2026'!M3477)/100)*'TABELA HONORÁRIOS MÉDICOS2026'!L3477</f>
        <v>95.917314586556358</v>
      </c>
      <c r="O3477" s="201">
        <v>0</v>
      </c>
      <c r="P3477" s="201"/>
      <c r="Q3477" s="205">
        <f t="shared" si="224"/>
        <v>108.50608087413045</v>
      </c>
    </row>
    <row r="3478" spans="1:17" ht="30" x14ac:dyDescent="0.25">
      <c r="A3478" s="207" t="s">
        <v>4754</v>
      </c>
      <c r="B3478" s="196">
        <v>40307611</v>
      </c>
      <c r="C3478" s="197" t="s">
        <v>2855</v>
      </c>
      <c r="D3478" s="196" t="s">
        <v>3676</v>
      </c>
      <c r="E3478" s="198" t="s">
        <v>3712</v>
      </c>
      <c r="F3478" s="199">
        <f>VLOOKUP(D3478,'Parâmetro - Portes e Uco'!$A$13:$E$54,4,0)*E3478</f>
        <v>4.1962554291913641</v>
      </c>
      <c r="G3478" s="200"/>
      <c r="H3478" s="201"/>
      <c r="I3478" s="196"/>
      <c r="J3478" s="202">
        <v>0</v>
      </c>
      <c r="K3478" s="202"/>
      <c r="L3478" s="203">
        <v>5.58</v>
      </c>
      <c r="M3478" s="204">
        <v>84</v>
      </c>
      <c r="N3478" s="199">
        <f>(('Parâmetro - Portes e Uco'!$P$5*'TABELA HONORÁRIOS MÉDICOS2026'!M3478)/100)*'TABELA HONORÁRIOS MÉDICOS2026'!L3478</f>
        <v>85.076874168333248</v>
      </c>
      <c r="O3478" s="201">
        <v>0</v>
      </c>
      <c r="P3478" s="201"/>
      <c r="Q3478" s="205">
        <f t="shared" si="224"/>
        <v>89.273129597524616</v>
      </c>
    </row>
    <row r="3479" spans="1:17" ht="30" x14ac:dyDescent="0.25">
      <c r="A3479" s="207" t="s">
        <v>4754</v>
      </c>
      <c r="B3479" s="196">
        <v>40307620</v>
      </c>
      <c r="C3479" s="197" t="s">
        <v>4034</v>
      </c>
      <c r="D3479" s="196" t="s">
        <v>3676</v>
      </c>
      <c r="E3479" s="198" t="s">
        <v>3711</v>
      </c>
      <c r="F3479" s="199">
        <f>VLOOKUP(D3479,'Parâmetro - Portes e Uco'!$A$13:$E$54,4,0)*E3479</f>
        <v>12.588766287574092</v>
      </c>
      <c r="G3479" s="200"/>
      <c r="H3479" s="201"/>
      <c r="I3479" s="196"/>
      <c r="J3479" s="202">
        <v>0</v>
      </c>
      <c r="K3479" s="202"/>
      <c r="L3479" s="203">
        <v>38.960999999999999</v>
      </c>
      <c r="M3479" s="204">
        <v>84</v>
      </c>
      <c r="N3479" s="199">
        <f>(('Parâmetro - Portes e Uco'!$P$5*'TABELA HONORÁRIOS MÉDICOS2026'!M3479)/100)*'TABELA HONORÁRIOS MÉDICOS2026'!L3479</f>
        <v>594.02869076566878</v>
      </c>
      <c r="O3479" s="201">
        <v>0</v>
      </c>
      <c r="P3479" s="201"/>
      <c r="Q3479" s="205">
        <f t="shared" si="224"/>
        <v>606.6174570532429</v>
      </c>
    </row>
    <row r="3480" spans="1:17" x14ac:dyDescent="0.25">
      <c r="A3480" s="207" t="s">
        <v>4754</v>
      </c>
      <c r="B3480" s="196">
        <v>40307638</v>
      </c>
      <c r="C3480" s="197" t="s">
        <v>2857</v>
      </c>
      <c r="D3480" s="196" t="s">
        <v>3676</v>
      </c>
      <c r="E3480" s="198" t="s">
        <v>3713</v>
      </c>
      <c r="F3480" s="199">
        <f>VLOOKUP(D3480,'Parâmetro - Portes e Uco'!$A$13:$E$54,4,0)*E3480</f>
        <v>0.67140086867061821</v>
      </c>
      <c r="G3480" s="200"/>
      <c r="H3480" s="201"/>
      <c r="I3480" s="196"/>
      <c r="J3480" s="202">
        <v>0</v>
      </c>
      <c r="K3480" s="202"/>
      <c r="L3480" s="203">
        <v>0.72</v>
      </c>
      <c r="M3480" s="204">
        <v>84</v>
      </c>
      <c r="N3480" s="199">
        <f>(('Parâmetro - Portes e Uco'!$P$5*'TABELA HONORÁRIOS MÉDICOS2026'!M3480)/100)*'TABELA HONORÁRIOS MÉDICOS2026'!L3480</f>
        <v>10.977661183010742</v>
      </c>
      <c r="O3480" s="201">
        <v>0</v>
      </c>
      <c r="P3480" s="201"/>
      <c r="Q3480" s="205">
        <f t="shared" si="224"/>
        <v>11.64906205168136</v>
      </c>
    </row>
    <row r="3481" spans="1:17" ht="45" x14ac:dyDescent="0.25">
      <c r="A3481" s="207" t="s">
        <v>4754</v>
      </c>
      <c r="B3481" s="196">
        <v>40307689</v>
      </c>
      <c r="C3481" s="197" t="s">
        <v>2861</v>
      </c>
      <c r="D3481" s="196" t="s">
        <v>3676</v>
      </c>
      <c r="E3481" s="198" t="s">
        <v>3712</v>
      </c>
      <c r="F3481" s="199">
        <f>VLOOKUP(D3481,'Parâmetro - Portes e Uco'!$A$13:$E$54,4,0)*E3481</f>
        <v>4.1962554291913641</v>
      </c>
      <c r="G3481" s="200"/>
      <c r="H3481" s="201"/>
      <c r="I3481" s="196"/>
      <c r="J3481" s="202">
        <v>0</v>
      </c>
      <c r="K3481" s="202"/>
      <c r="L3481" s="203">
        <v>6.8940000000000001</v>
      </c>
      <c r="M3481" s="204">
        <v>84</v>
      </c>
      <c r="N3481" s="199">
        <f>(('Parâmetro - Portes e Uco'!$P$5*'TABELA HONORÁRIOS MÉDICOS2026'!M3481)/100)*'TABELA HONORÁRIOS MÉDICOS2026'!L3481</f>
        <v>105.11110582732786</v>
      </c>
      <c r="O3481" s="201">
        <v>0</v>
      </c>
      <c r="P3481" s="201"/>
      <c r="Q3481" s="205">
        <f t="shared" si="224"/>
        <v>109.30736125651923</v>
      </c>
    </row>
    <row r="3482" spans="1:17" x14ac:dyDescent="0.25">
      <c r="A3482" s="207" t="s">
        <v>4754</v>
      </c>
      <c r="B3482" s="196">
        <v>40307697</v>
      </c>
      <c r="C3482" s="197" t="s">
        <v>2862</v>
      </c>
      <c r="D3482" s="196" t="s">
        <v>3676</v>
      </c>
      <c r="E3482" s="198" t="s">
        <v>3710</v>
      </c>
      <c r="F3482" s="199">
        <f>VLOOKUP(D3482,'Parâmetro - Portes e Uco'!$A$13:$E$54,4,0)*E3482</f>
        <v>0.16785021716765455</v>
      </c>
      <c r="G3482" s="200"/>
      <c r="H3482" s="201"/>
      <c r="I3482" s="196"/>
      <c r="J3482" s="202">
        <v>0</v>
      </c>
      <c r="K3482" s="202"/>
      <c r="L3482" s="203">
        <v>1.8</v>
      </c>
      <c r="M3482" s="204">
        <v>84</v>
      </c>
      <c r="N3482" s="199">
        <f>(('Parâmetro - Portes e Uco'!$P$5*'TABELA HONORÁRIOS MÉDICOS2026'!M3482)/100)*'TABELA HONORÁRIOS MÉDICOS2026'!L3482</f>
        <v>27.444152957526857</v>
      </c>
      <c r="O3482" s="201">
        <v>0</v>
      </c>
      <c r="P3482" s="201"/>
      <c r="Q3482" s="205">
        <f t="shared" si="224"/>
        <v>27.612003174694511</v>
      </c>
    </row>
    <row r="3483" spans="1:17" x14ac:dyDescent="0.25">
      <c r="A3483" s="207" t="s">
        <v>4754</v>
      </c>
      <c r="B3483" s="196">
        <v>40307700</v>
      </c>
      <c r="C3483" s="197" t="s">
        <v>2863</v>
      </c>
      <c r="D3483" s="196" t="s">
        <v>3676</v>
      </c>
      <c r="E3483" s="198" t="s">
        <v>3710</v>
      </c>
      <c r="F3483" s="199">
        <f>VLOOKUP(D3483,'Parâmetro - Portes e Uco'!$A$13:$E$54,4,0)*E3483</f>
        <v>0.16785021716765455</v>
      </c>
      <c r="G3483" s="200"/>
      <c r="H3483" s="201"/>
      <c r="I3483" s="196"/>
      <c r="J3483" s="202">
        <v>0</v>
      </c>
      <c r="K3483" s="202"/>
      <c r="L3483" s="203">
        <v>2.1869999999999998</v>
      </c>
      <c r="M3483" s="204">
        <v>84</v>
      </c>
      <c r="N3483" s="199">
        <f>(('Parâmetro - Portes e Uco'!$P$5*'TABELA HONORÁRIOS MÉDICOS2026'!M3483)/100)*'TABELA HONORÁRIOS MÉDICOS2026'!L3483</f>
        <v>33.344645843395128</v>
      </c>
      <c r="O3483" s="201">
        <v>0</v>
      </c>
      <c r="P3483" s="201"/>
      <c r="Q3483" s="205">
        <f t="shared" si="224"/>
        <v>33.512496060562782</v>
      </c>
    </row>
    <row r="3484" spans="1:17" ht="30" x14ac:dyDescent="0.25">
      <c r="A3484" s="207" t="s">
        <v>4754</v>
      </c>
      <c r="B3484" s="196">
        <v>40307719</v>
      </c>
      <c r="C3484" s="197" t="s">
        <v>2866</v>
      </c>
      <c r="D3484" s="196" t="s">
        <v>3676</v>
      </c>
      <c r="E3484" s="198" t="s">
        <v>3710</v>
      </c>
      <c r="F3484" s="199">
        <f>VLOOKUP(D3484,'Parâmetro - Portes e Uco'!$A$13:$E$54,4,0)*E3484</f>
        <v>0.16785021716765455</v>
      </c>
      <c r="G3484" s="200"/>
      <c r="H3484" s="201"/>
      <c r="I3484" s="196"/>
      <c r="J3484" s="202">
        <v>0</v>
      </c>
      <c r="K3484" s="202"/>
      <c r="L3484" s="203">
        <v>1.17</v>
      </c>
      <c r="M3484" s="204">
        <v>84</v>
      </c>
      <c r="N3484" s="199">
        <f>(('Parâmetro - Portes e Uco'!$P$5*'TABELA HONORÁRIOS MÉDICOS2026'!M3484)/100)*'TABELA HONORÁRIOS MÉDICOS2026'!L3484</f>
        <v>17.838699422392455</v>
      </c>
      <c r="O3484" s="201">
        <v>0</v>
      </c>
      <c r="P3484" s="201"/>
      <c r="Q3484" s="205">
        <f t="shared" si="224"/>
        <v>18.006549639560109</v>
      </c>
    </row>
    <row r="3485" spans="1:17" ht="30" x14ac:dyDescent="0.25">
      <c r="A3485" s="207" t="s">
        <v>4754</v>
      </c>
      <c r="B3485" s="196">
        <v>40307727</v>
      </c>
      <c r="C3485" s="197" t="s">
        <v>2867</v>
      </c>
      <c r="D3485" s="196" t="s">
        <v>3676</v>
      </c>
      <c r="E3485" s="198" t="s">
        <v>3713</v>
      </c>
      <c r="F3485" s="199">
        <f>VLOOKUP(D3485,'Parâmetro - Portes e Uco'!$A$13:$E$54,4,0)*E3485</f>
        <v>0.67140086867061821</v>
      </c>
      <c r="G3485" s="200"/>
      <c r="H3485" s="201"/>
      <c r="I3485" s="196"/>
      <c r="J3485" s="202">
        <v>0</v>
      </c>
      <c r="K3485" s="202"/>
      <c r="L3485" s="203">
        <v>1.413</v>
      </c>
      <c r="M3485" s="204">
        <v>84</v>
      </c>
      <c r="N3485" s="199">
        <f>(('Parâmetro - Portes e Uco'!$P$5*'TABELA HONORÁRIOS MÉDICOS2026'!M3485)/100)*'TABELA HONORÁRIOS MÉDICOS2026'!L3485</f>
        <v>21.543660071658582</v>
      </c>
      <c r="O3485" s="201">
        <v>0</v>
      </c>
      <c r="P3485" s="201"/>
      <c r="Q3485" s="205">
        <f t="shared" si="224"/>
        <v>22.215060940329199</v>
      </c>
    </row>
    <row r="3486" spans="1:17" ht="30" x14ac:dyDescent="0.25">
      <c r="A3486" s="207" t="s">
        <v>4754</v>
      </c>
      <c r="B3486" s="196">
        <v>40307735</v>
      </c>
      <c r="C3486" s="197" t="s">
        <v>2868</v>
      </c>
      <c r="D3486" s="196" t="s">
        <v>3676</v>
      </c>
      <c r="E3486" s="198" t="s">
        <v>3710</v>
      </c>
      <c r="F3486" s="199">
        <f>VLOOKUP(D3486,'Parâmetro - Portes e Uco'!$A$13:$E$54,4,0)*E3486</f>
        <v>0.16785021716765455</v>
      </c>
      <c r="G3486" s="200"/>
      <c r="H3486" s="201"/>
      <c r="I3486" s="196"/>
      <c r="J3486" s="202">
        <v>0</v>
      </c>
      <c r="K3486" s="202"/>
      <c r="L3486" s="203">
        <v>1.17</v>
      </c>
      <c r="M3486" s="204">
        <v>84</v>
      </c>
      <c r="N3486" s="199">
        <f>(('Parâmetro - Portes e Uco'!$P$5*'TABELA HONORÁRIOS MÉDICOS2026'!M3486)/100)*'TABELA HONORÁRIOS MÉDICOS2026'!L3486</f>
        <v>17.838699422392455</v>
      </c>
      <c r="O3486" s="201">
        <v>0</v>
      </c>
      <c r="P3486" s="201"/>
      <c r="Q3486" s="205">
        <f t="shared" si="224"/>
        <v>18.006549639560109</v>
      </c>
    </row>
    <row r="3487" spans="1:17" ht="30" x14ac:dyDescent="0.25">
      <c r="A3487" s="207" t="s">
        <v>4754</v>
      </c>
      <c r="B3487" s="196">
        <v>40307743</v>
      </c>
      <c r="C3487" s="197" t="s">
        <v>2869</v>
      </c>
      <c r="D3487" s="196" t="s">
        <v>3676</v>
      </c>
      <c r="E3487" s="198" t="s">
        <v>3713</v>
      </c>
      <c r="F3487" s="199">
        <f>VLOOKUP(D3487,'Parâmetro - Portes e Uco'!$A$13:$E$54,4,0)*E3487</f>
        <v>0.67140086867061821</v>
      </c>
      <c r="G3487" s="200"/>
      <c r="H3487" s="201"/>
      <c r="I3487" s="196"/>
      <c r="J3487" s="202">
        <v>0</v>
      </c>
      <c r="K3487" s="202"/>
      <c r="L3487" s="203">
        <v>1.413</v>
      </c>
      <c r="M3487" s="204">
        <v>84</v>
      </c>
      <c r="N3487" s="199">
        <f>(('Parâmetro - Portes e Uco'!$P$5*'TABELA HONORÁRIOS MÉDICOS2026'!M3487)/100)*'TABELA HONORÁRIOS MÉDICOS2026'!L3487</f>
        <v>21.543660071658582</v>
      </c>
      <c r="O3487" s="201">
        <v>0</v>
      </c>
      <c r="P3487" s="201"/>
      <c r="Q3487" s="205">
        <f t="shared" si="224"/>
        <v>22.215060940329199</v>
      </c>
    </row>
    <row r="3488" spans="1:17" x14ac:dyDescent="0.25">
      <c r="A3488" s="207" t="s">
        <v>4754</v>
      </c>
      <c r="B3488" s="196">
        <v>40307751</v>
      </c>
      <c r="C3488" s="197" t="s">
        <v>2870</v>
      </c>
      <c r="D3488" s="196" t="s">
        <v>3676</v>
      </c>
      <c r="E3488" s="198" t="s">
        <v>3710</v>
      </c>
      <c r="F3488" s="199">
        <f>VLOOKUP(D3488,'Parâmetro - Portes e Uco'!$A$13:$E$54,4,0)*E3488</f>
        <v>0.16785021716765455</v>
      </c>
      <c r="G3488" s="200"/>
      <c r="H3488" s="201"/>
      <c r="I3488" s="196"/>
      <c r="J3488" s="202">
        <v>0</v>
      </c>
      <c r="K3488" s="202"/>
      <c r="L3488" s="203">
        <v>1.17</v>
      </c>
      <c r="M3488" s="204">
        <v>84</v>
      </c>
      <c r="N3488" s="199">
        <f>(('Parâmetro - Portes e Uco'!$P$5*'TABELA HONORÁRIOS MÉDICOS2026'!M3488)/100)*'TABELA HONORÁRIOS MÉDICOS2026'!L3488</f>
        <v>17.838699422392455</v>
      </c>
      <c r="O3488" s="201">
        <v>0</v>
      </c>
      <c r="P3488" s="201"/>
      <c r="Q3488" s="205">
        <f t="shared" si="224"/>
        <v>18.006549639560109</v>
      </c>
    </row>
    <row r="3489" spans="1:17" x14ac:dyDescent="0.25">
      <c r="A3489" s="207" t="s">
        <v>4754</v>
      </c>
      <c r="B3489" s="196">
        <v>40307760</v>
      </c>
      <c r="C3489" s="197" t="s">
        <v>2871</v>
      </c>
      <c r="D3489" s="196" t="s">
        <v>3676</v>
      </c>
      <c r="E3489" s="198" t="s">
        <v>3713</v>
      </c>
      <c r="F3489" s="199">
        <f>VLOOKUP(D3489,'Parâmetro - Portes e Uco'!$A$13:$E$54,4,0)*E3489</f>
        <v>0.67140086867061821</v>
      </c>
      <c r="G3489" s="200"/>
      <c r="H3489" s="201"/>
      <c r="I3489" s="196"/>
      <c r="J3489" s="202">
        <v>0</v>
      </c>
      <c r="K3489" s="202"/>
      <c r="L3489" s="203">
        <v>0.72</v>
      </c>
      <c r="M3489" s="204">
        <v>84</v>
      </c>
      <c r="N3489" s="199">
        <f>(('Parâmetro - Portes e Uco'!$P$5*'TABELA HONORÁRIOS MÉDICOS2026'!M3489)/100)*'TABELA HONORÁRIOS MÉDICOS2026'!L3489</f>
        <v>10.977661183010742</v>
      </c>
      <c r="O3489" s="201">
        <v>0</v>
      </c>
      <c r="P3489" s="201"/>
      <c r="Q3489" s="205">
        <f t="shared" si="224"/>
        <v>11.64906205168136</v>
      </c>
    </row>
    <row r="3490" spans="1:17" ht="30" x14ac:dyDescent="0.25">
      <c r="A3490" s="207" t="s">
        <v>4754</v>
      </c>
      <c r="B3490" s="196">
        <v>40307794</v>
      </c>
      <c r="C3490" s="197" t="s">
        <v>2875</v>
      </c>
      <c r="D3490" s="196" t="s">
        <v>3676</v>
      </c>
      <c r="E3490" s="198" t="s">
        <v>3713</v>
      </c>
      <c r="F3490" s="199">
        <f>VLOOKUP(D3490,'Parâmetro - Portes e Uco'!$A$13:$E$54,4,0)*E3490</f>
        <v>0.67140086867061821</v>
      </c>
      <c r="G3490" s="200"/>
      <c r="H3490" s="201"/>
      <c r="I3490" s="196"/>
      <c r="J3490" s="202">
        <v>0</v>
      </c>
      <c r="K3490" s="202"/>
      <c r="L3490" s="203">
        <v>1.8</v>
      </c>
      <c r="M3490" s="204">
        <v>84</v>
      </c>
      <c r="N3490" s="199">
        <f>(('Parâmetro - Portes e Uco'!$P$5*'TABELA HONORÁRIOS MÉDICOS2026'!M3490)/100)*'TABELA HONORÁRIOS MÉDICOS2026'!L3490</f>
        <v>27.444152957526857</v>
      </c>
      <c r="O3490" s="201">
        <v>0</v>
      </c>
      <c r="P3490" s="201"/>
      <c r="Q3490" s="205">
        <f t="shared" si="224"/>
        <v>28.115553826197473</v>
      </c>
    </row>
    <row r="3491" spans="1:17" ht="30" x14ac:dyDescent="0.25">
      <c r="A3491" s="207" t="s">
        <v>4754</v>
      </c>
      <c r="B3491" s="196">
        <v>40307808</v>
      </c>
      <c r="C3491" s="197" t="s">
        <v>2876</v>
      </c>
      <c r="D3491" s="196" t="s">
        <v>3676</v>
      </c>
      <c r="E3491" s="198" t="s">
        <v>3713</v>
      </c>
      <c r="F3491" s="199">
        <f>VLOOKUP(D3491,'Parâmetro - Portes e Uco'!$A$13:$E$54,4,0)*E3491</f>
        <v>0.67140086867061821</v>
      </c>
      <c r="G3491" s="200"/>
      <c r="H3491" s="201"/>
      <c r="I3491" s="196"/>
      <c r="J3491" s="202">
        <v>0</v>
      </c>
      <c r="K3491" s="202"/>
      <c r="L3491" s="203">
        <v>2.1869999999999998</v>
      </c>
      <c r="M3491" s="204">
        <v>84</v>
      </c>
      <c r="N3491" s="199">
        <f>(('Parâmetro - Portes e Uco'!$P$5*'TABELA HONORÁRIOS MÉDICOS2026'!M3491)/100)*'TABELA HONORÁRIOS MÉDICOS2026'!L3491</f>
        <v>33.344645843395128</v>
      </c>
      <c r="O3491" s="201">
        <v>0</v>
      </c>
      <c r="P3491" s="201"/>
      <c r="Q3491" s="205">
        <f t="shared" si="224"/>
        <v>34.016046712065744</v>
      </c>
    </row>
    <row r="3492" spans="1:17" ht="30" x14ac:dyDescent="0.25">
      <c r="A3492" s="207" t="s">
        <v>4754</v>
      </c>
      <c r="B3492" s="196">
        <v>40307824</v>
      </c>
      <c r="C3492" s="197" t="s">
        <v>2878</v>
      </c>
      <c r="D3492" s="196" t="s">
        <v>3676</v>
      </c>
      <c r="E3492" s="198" t="s">
        <v>3710</v>
      </c>
      <c r="F3492" s="199">
        <f>VLOOKUP(D3492,'Parâmetro - Portes e Uco'!$A$13:$E$54,4,0)*E3492</f>
        <v>0.16785021716765455</v>
      </c>
      <c r="G3492" s="200"/>
      <c r="H3492" s="201"/>
      <c r="I3492" s="196"/>
      <c r="J3492" s="202">
        <v>0</v>
      </c>
      <c r="K3492" s="202"/>
      <c r="L3492" s="203">
        <v>1.8</v>
      </c>
      <c r="M3492" s="204">
        <v>84</v>
      </c>
      <c r="N3492" s="199">
        <f>(('Parâmetro - Portes e Uco'!$P$5*'TABELA HONORÁRIOS MÉDICOS2026'!M3492)/100)*'TABELA HONORÁRIOS MÉDICOS2026'!L3492</f>
        <v>27.444152957526857</v>
      </c>
      <c r="O3492" s="201">
        <v>0</v>
      </c>
      <c r="P3492" s="201"/>
      <c r="Q3492" s="205">
        <f t="shared" si="224"/>
        <v>27.612003174694511</v>
      </c>
    </row>
    <row r="3493" spans="1:17" ht="30" x14ac:dyDescent="0.25">
      <c r="A3493" s="207" t="s">
        <v>4754</v>
      </c>
      <c r="B3493" s="196">
        <v>40307832</v>
      </c>
      <c r="C3493" s="197" t="s">
        <v>2879</v>
      </c>
      <c r="D3493" s="196" t="s">
        <v>3676</v>
      </c>
      <c r="E3493" s="198" t="s">
        <v>3710</v>
      </c>
      <c r="F3493" s="199">
        <f>VLOOKUP(D3493,'Parâmetro - Portes e Uco'!$A$13:$E$54,4,0)*E3493</f>
        <v>0.16785021716765455</v>
      </c>
      <c r="G3493" s="200"/>
      <c r="H3493" s="201"/>
      <c r="I3493" s="196"/>
      <c r="J3493" s="202">
        <v>0</v>
      </c>
      <c r="K3493" s="202"/>
      <c r="L3493" s="203">
        <v>2.1869999999999998</v>
      </c>
      <c r="M3493" s="204">
        <v>84</v>
      </c>
      <c r="N3493" s="199">
        <f>(('Parâmetro - Portes e Uco'!$P$5*'TABELA HONORÁRIOS MÉDICOS2026'!M3493)/100)*'TABELA HONORÁRIOS MÉDICOS2026'!L3493</f>
        <v>33.344645843395128</v>
      </c>
      <c r="O3493" s="201">
        <v>0</v>
      </c>
      <c r="P3493" s="201"/>
      <c r="Q3493" s="205">
        <f t="shared" si="224"/>
        <v>33.512496060562782</v>
      </c>
    </row>
    <row r="3494" spans="1:17" ht="30" x14ac:dyDescent="0.25">
      <c r="A3494" s="207" t="s">
        <v>4754</v>
      </c>
      <c r="B3494" s="196">
        <v>40307840</v>
      </c>
      <c r="C3494" s="197" t="s">
        <v>2880</v>
      </c>
      <c r="D3494" s="196" t="s">
        <v>3676</v>
      </c>
      <c r="E3494" s="198" t="s">
        <v>3713</v>
      </c>
      <c r="F3494" s="199">
        <f>VLOOKUP(D3494,'Parâmetro - Portes e Uco'!$A$13:$E$54,4,0)*E3494</f>
        <v>0.67140086867061821</v>
      </c>
      <c r="G3494" s="200"/>
      <c r="H3494" s="201"/>
      <c r="I3494" s="196"/>
      <c r="J3494" s="202">
        <v>0</v>
      </c>
      <c r="K3494" s="202"/>
      <c r="L3494" s="203">
        <v>0.69299999999999995</v>
      </c>
      <c r="M3494" s="204">
        <v>84</v>
      </c>
      <c r="N3494" s="199">
        <f>(('Parâmetro - Portes e Uco'!$P$5*'TABELA HONORÁRIOS MÉDICOS2026'!M3494)/100)*'TABELA HONORÁRIOS MÉDICOS2026'!L3494</f>
        <v>10.565998888647838</v>
      </c>
      <c r="O3494" s="201">
        <v>0</v>
      </c>
      <c r="P3494" s="201"/>
      <c r="Q3494" s="205">
        <f t="shared" si="224"/>
        <v>11.237399757318457</v>
      </c>
    </row>
    <row r="3495" spans="1:17" ht="45" x14ac:dyDescent="0.25">
      <c r="A3495" s="207" t="s">
        <v>4754</v>
      </c>
      <c r="B3495" s="196">
        <v>40307859</v>
      </c>
      <c r="C3495" s="197" t="s">
        <v>2883</v>
      </c>
      <c r="D3495" s="196" t="s">
        <v>3676</v>
      </c>
      <c r="E3495" s="198" t="s">
        <v>3709</v>
      </c>
      <c r="F3495" s="199">
        <f>VLOOKUP(D3495,'Parâmetro - Portes e Uco'!$A$13:$E$54,4,0)*E3495</f>
        <v>1.6785021716765458</v>
      </c>
      <c r="G3495" s="200"/>
      <c r="H3495" s="201"/>
      <c r="I3495" s="196"/>
      <c r="J3495" s="202">
        <v>0</v>
      </c>
      <c r="K3495" s="202"/>
      <c r="L3495" s="203">
        <v>4.05</v>
      </c>
      <c r="M3495" s="204">
        <v>84</v>
      </c>
      <c r="N3495" s="199">
        <f>(('Parâmetro - Portes e Uco'!$P$5*'TABELA HONORÁRIOS MÉDICOS2026'!M3495)/100)*'TABELA HONORÁRIOS MÉDICOS2026'!L3495</f>
        <v>61.74934415443542</v>
      </c>
      <c r="O3495" s="201">
        <v>0</v>
      </c>
      <c r="P3495" s="201"/>
      <c r="Q3495" s="205">
        <f t="shared" si="224"/>
        <v>63.427846326111968</v>
      </c>
    </row>
    <row r="3496" spans="1:17" ht="45" x14ac:dyDescent="0.25">
      <c r="A3496" s="207" t="s">
        <v>4754</v>
      </c>
      <c r="B3496" s="196">
        <v>40307867</v>
      </c>
      <c r="C3496" s="197" t="s">
        <v>2884</v>
      </c>
      <c r="D3496" s="196" t="s">
        <v>3676</v>
      </c>
      <c r="E3496" s="198" t="s">
        <v>3713</v>
      </c>
      <c r="F3496" s="199">
        <f>VLOOKUP(D3496,'Parâmetro - Portes e Uco'!$A$13:$E$54,4,0)*E3496</f>
        <v>0.67140086867061821</v>
      </c>
      <c r="G3496" s="200"/>
      <c r="H3496" s="201"/>
      <c r="I3496" s="196"/>
      <c r="J3496" s="202">
        <v>0</v>
      </c>
      <c r="K3496" s="202"/>
      <c r="L3496" s="203">
        <v>0.72</v>
      </c>
      <c r="M3496" s="204">
        <v>84</v>
      </c>
      <c r="N3496" s="199">
        <f>(('Parâmetro - Portes e Uco'!$P$5*'TABELA HONORÁRIOS MÉDICOS2026'!M3496)/100)*'TABELA HONORÁRIOS MÉDICOS2026'!L3496</f>
        <v>10.977661183010742</v>
      </c>
      <c r="O3496" s="201">
        <v>0</v>
      </c>
      <c r="P3496" s="201"/>
      <c r="Q3496" s="205">
        <f t="shared" si="224"/>
        <v>11.64906205168136</v>
      </c>
    </row>
    <row r="3497" spans="1:17" ht="30" x14ac:dyDescent="0.25">
      <c r="A3497" s="207" t="s">
        <v>4754</v>
      </c>
      <c r="B3497" s="196">
        <v>40307875</v>
      </c>
      <c r="C3497" s="197" t="s">
        <v>2885</v>
      </c>
      <c r="D3497" s="196" t="s">
        <v>3676</v>
      </c>
      <c r="E3497" s="198" t="s">
        <v>3714</v>
      </c>
      <c r="F3497" s="199">
        <f>VLOOKUP(D3497,'Parâmetro - Portes e Uco'!$A$13:$E$54,4,0)*E3497</f>
        <v>8.3925108583827281</v>
      </c>
      <c r="G3497" s="200"/>
      <c r="H3497" s="201"/>
      <c r="I3497" s="196"/>
      <c r="J3497" s="202">
        <v>0</v>
      </c>
      <c r="K3497" s="202"/>
      <c r="L3497" s="203">
        <v>15.587999999999999</v>
      </c>
      <c r="M3497" s="204">
        <v>84</v>
      </c>
      <c r="N3497" s="199">
        <f>(('Parâmetro - Portes e Uco'!$P$5*'TABELA HONORÁRIOS MÉDICOS2026'!M3497)/100)*'TABELA HONORÁRIOS MÉDICOS2026'!L3497</f>
        <v>237.66636461218255</v>
      </c>
      <c r="O3497" s="201">
        <v>0</v>
      </c>
      <c r="P3497" s="201"/>
      <c r="Q3497" s="205">
        <f t="shared" si="224"/>
        <v>246.05887547056528</v>
      </c>
    </row>
    <row r="3498" spans="1:17" ht="45" x14ac:dyDescent="0.25">
      <c r="A3498" s="207" t="s">
        <v>4754</v>
      </c>
      <c r="B3498" s="196">
        <v>40307883</v>
      </c>
      <c r="C3498" s="197" t="s">
        <v>2886</v>
      </c>
      <c r="D3498" s="196" t="s">
        <v>3676</v>
      </c>
      <c r="E3498" s="198" t="s">
        <v>3714</v>
      </c>
      <c r="F3498" s="199">
        <f>VLOOKUP(D3498,'Parâmetro - Portes e Uco'!$A$13:$E$54,4,0)*E3498</f>
        <v>8.3925108583827281</v>
      </c>
      <c r="G3498" s="200"/>
      <c r="H3498" s="201"/>
      <c r="I3498" s="196"/>
      <c r="J3498" s="202">
        <v>0</v>
      </c>
      <c r="K3498" s="202"/>
      <c r="L3498" s="203">
        <v>15.587999999999999</v>
      </c>
      <c r="M3498" s="204">
        <v>84</v>
      </c>
      <c r="N3498" s="199">
        <f>(('Parâmetro - Portes e Uco'!$P$5*'TABELA HONORÁRIOS MÉDICOS2026'!M3498)/100)*'TABELA HONORÁRIOS MÉDICOS2026'!L3498</f>
        <v>237.66636461218255</v>
      </c>
      <c r="O3498" s="201">
        <v>0</v>
      </c>
      <c r="P3498" s="201"/>
      <c r="Q3498" s="205">
        <f t="shared" si="224"/>
        <v>246.05887547056528</v>
      </c>
    </row>
    <row r="3499" spans="1:17" ht="45" x14ac:dyDescent="0.25">
      <c r="A3499" s="207" t="s">
        <v>4754</v>
      </c>
      <c r="B3499" s="196">
        <v>40307905</v>
      </c>
      <c r="C3499" s="197" t="s">
        <v>2711</v>
      </c>
      <c r="D3499" s="196" t="s">
        <v>3676</v>
      </c>
      <c r="E3499" s="198" t="s">
        <v>3709</v>
      </c>
      <c r="F3499" s="199">
        <f>VLOOKUP(D3499,'Parâmetro - Portes e Uco'!$A$13:$E$54,4,0)*E3499</f>
        <v>1.6785021716765458</v>
      </c>
      <c r="G3499" s="200"/>
      <c r="H3499" s="201"/>
      <c r="I3499" s="196"/>
      <c r="J3499" s="202">
        <v>0</v>
      </c>
      <c r="K3499" s="202"/>
      <c r="L3499" s="203">
        <v>64.8</v>
      </c>
      <c r="M3499" s="204">
        <v>84</v>
      </c>
      <c r="N3499" s="199">
        <f>(('Parâmetro - Portes e Uco'!$P$5*'TABELA HONORÁRIOS MÉDICOS2026'!M3499)/100)*'TABELA HONORÁRIOS MÉDICOS2026'!L3499</f>
        <v>987.98950647096672</v>
      </c>
      <c r="O3499" s="201">
        <v>0</v>
      </c>
      <c r="P3499" s="201"/>
      <c r="Q3499" s="205">
        <f t="shared" si="224"/>
        <v>989.66800864264326</v>
      </c>
    </row>
    <row r="3500" spans="1:17" ht="45" x14ac:dyDescent="0.25">
      <c r="A3500" s="207" t="s">
        <v>4754</v>
      </c>
      <c r="B3500" s="196">
        <v>40307948</v>
      </c>
      <c r="C3500" s="197" t="s">
        <v>2731</v>
      </c>
      <c r="D3500" s="196" t="s">
        <v>3676</v>
      </c>
      <c r="E3500" s="198" t="s">
        <v>3713</v>
      </c>
      <c r="F3500" s="199">
        <f>VLOOKUP(D3500,'Parâmetro - Portes e Uco'!$A$13:$E$54,4,0)*E3500</f>
        <v>0.67140086867061821</v>
      </c>
      <c r="G3500" s="200"/>
      <c r="H3500" s="201"/>
      <c r="I3500" s="196"/>
      <c r="J3500" s="202">
        <v>0</v>
      </c>
      <c r="K3500" s="202"/>
      <c r="L3500" s="203">
        <v>8.532</v>
      </c>
      <c r="M3500" s="204">
        <v>84</v>
      </c>
      <c r="N3500" s="199">
        <f>(('Parâmetro - Portes e Uco'!$P$5*'TABELA HONORÁRIOS MÉDICOS2026'!M3500)/100)*'TABELA HONORÁRIOS MÉDICOS2026'!L3500</f>
        <v>130.0852850186773</v>
      </c>
      <c r="O3500" s="201">
        <v>0</v>
      </c>
      <c r="P3500" s="201"/>
      <c r="Q3500" s="205">
        <f t="shared" si="224"/>
        <v>130.75668588734791</v>
      </c>
    </row>
    <row r="3501" spans="1:17" ht="30" x14ac:dyDescent="0.25">
      <c r="A3501" s="207" t="s">
        <v>4754</v>
      </c>
      <c r="B3501" s="196">
        <v>40307964</v>
      </c>
      <c r="C3501" s="197" t="s">
        <v>3992</v>
      </c>
      <c r="D3501" s="196" t="s">
        <v>3676</v>
      </c>
      <c r="E3501" s="198">
        <v>0.04</v>
      </c>
      <c r="F3501" s="199">
        <f>VLOOKUP(D3501,'Parâmetro - Portes e Uco'!$A$13:$E$54,4,0)*E3501</f>
        <v>0.67140086867061821</v>
      </c>
      <c r="G3501" s="200"/>
      <c r="H3501" s="201"/>
      <c r="I3501" s="196"/>
      <c r="J3501" s="202">
        <v>0</v>
      </c>
      <c r="K3501" s="202"/>
      <c r="L3501" s="203">
        <v>3.9870000000000001</v>
      </c>
      <c r="M3501" s="204">
        <v>84</v>
      </c>
      <c r="N3501" s="199">
        <f>(('Parâmetro - Portes e Uco'!$P$5*'TABELA HONORÁRIOS MÉDICOS2026'!M3501)/100)*'TABELA HONORÁRIOS MÉDICOS2026'!L3501</f>
        <v>60.788798800921981</v>
      </c>
      <c r="O3501" s="201" t="s">
        <v>3718</v>
      </c>
      <c r="P3501" s="201"/>
      <c r="Q3501" s="205">
        <f t="shared" si="224"/>
        <v>61.460199669592598</v>
      </c>
    </row>
    <row r="3502" spans="1:17" ht="30" x14ac:dyDescent="0.25">
      <c r="A3502" s="207" t="s">
        <v>4754</v>
      </c>
      <c r="B3502" s="196">
        <v>40307972</v>
      </c>
      <c r="C3502" s="197" t="s">
        <v>3993</v>
      </c>
      <c r="D3502" s="196" t="s">
        <v>3676</v>
      </c>
      <c r="E3502" s="198">
        <v>0.04</v>
      </c>
      <c r="F3502" s="199">
        <f>VLOOKUP(D3502,'Parâmetro - Portes e Uco'!$A$13:$E$54,4,0)*E3502</f>
        <v>0.67140086867061821</v>
      </c>
      <c r="G3502" s="200"/>
      <c r="H3502" s="201"/>
      <c r="I3502" s="196"/>
      <c r="J3502" s="202">
        <v>0</v>
      </c>
      <c r="K3502" s="202"/>
      <c r="L3502" s="203">
        <v>1.8</v>
      </c>
      <c r="M3502" s="204">
        <v>84</v>
      </c>
      <c r="N3502" s="199">
        <f>(('Parâmetro - Portes e Uco'!$P$5*'TABELA HONORÁRIOS MÉDICOS2026'!M3502)/100)*'TABELA HONORÁRIOS MÉDICOS2026'!L3502</f>
        <v>27.444152957526857</v>
      </c>
      <c r="O3502" s="201" t="s">
        <v>3718</v>
      </c>
      <c r="P3502" s="201"/>
      <c r="Q3502" s="205">
        <f t="shared" si="224"/>
        <v>28.115553826197473</v>
      </c>
    </row>
    <row r="3503" spans="1:17" ht="45" x14ac:dyDescent="0.25">
      <c r="A3503" s="207" t="s">
        <v>4754</v>
      </c>
      <c r="B3503" s="196">
        <v>40307999</v>
      </c>
      <c r="C3503" s="197" t="s">
        <v>2774</v>
      </c>
      <c r="D3503" s="196" t="s">
        <v>3676</v>
      </c>
      <c r="E3503" s="198" t="s">
        <v>3710</v>
      </c>
      <c r="F3503" s="199">
        <f>VLOOKUP(D3503,'Parâmetro - Portes e Uco'!$A$13:$E$54,4,0)*E3503</f>
        <v>0.16785021716765455</v>
      </c>
      <c r="G3503" s="200"/>
      <c r="H3503" s="201"/>
      <c r="I3503" s="196"/>
      <c r="J3503" s="202">
        <v>0</v>
      </c>
      <c r="K3503" s="202"/>
      <c r="L3503" s="203">
        <v>2.8260000000000001</v>
      </c>
      <c r="M3503" s="204">
        <v>84</v>
      </c>
      <c r="N3503" s="199">
        <f>(('Parâmetro - Portes e Uco'!$P$5*'TABELA HONORÁRIOS MÉDICOS2026'!M3503)/100)*'TABELA HONORÁRIOS MÉDICOS2026'!L3503</f>
        <v>43.087320143317164</v>
      </c>
      <c r="O3503" s="201">
        <v>0</v>
      </c>
      <c r="P3503" s="201"/>
      <c r="Q3503" s="205">
        <f t="shared" si="224"/>
        <v>43.255170360484819</v>
      </c>
    </row>
    <row r="3504" spans="1:17" ht="45" x14ac:dyDescent="0.25">
      <c r="A3504" s="207" t="s">
        <v>4754</v>
      </c>
      <c r="B3504" s="196">
        <v>40308014</v>
      </c>
      <c r="C3504" s="197" t="s">
        <v>2781</v>
      </c>
      <c r="D3504" s="196" t="s">
        <v>3676</v>
      </c>
      <c r="E3504" s="198" t="s">
        <v>3713</v>
      </c>
      <c r="F3504" s="199">
        <f>VLOOKUP(D3504,'Parâmetro - Portes e Uco'!$A$13:$E$54,4,0)*E3504</f>
        <v>0.67140086867061821</v>
      </c>
      <c r="G3504" s="200"/>
      <c r="H3504" s="201"/>
      <c r="I3504" s="196"/>
      <c r="J3504" s="202">
        <v>0</v>
      </c>
      <c r="K3504" s="202"/>
      <c r="L3504" s="203">
        <v>1.8</v>
      </c>
      <c r="M3504" s="204">
        <v>84</v>
      </c>
      <c r="N3504" s="199">
        <f>(('Parâmetro - Portes e Uco'!$P$5*'TABELA HONORÁRIOS MÉDICOS2026'!M3504)/100)*'TABELA HONORÁRIOS MÉDICOS2026'!L3504</f>
        <v>27.444152957526857</v>
      </c>
      <c r="O3504" s="201">
        <v>0</v>
      </c>
      <c r="P3504" s="201"/>
      <c r="Q3504" s="205">
        <f t="shared" si="224"/>
        <v>28.115553826197473</v>
      </c>
    </row>
    <row r="3505" spans="1:17" x14ac:dyDescent="0.25">
      <c r="A3505" s="207" t="s">
        <v>4754</v>
      </c>
      <c r="B3505" s="196">
        <v>40308022</v>
      </c>
      <c r="C3505" s="197" t="s">
        <v>2785</v>
      </c>
      <c r="D3505" s="196" t="s">
        <v>3676</v>
      </c>
      <c r="E3505" s="198" t="s">
        <v>3709</v>
      </c>
      <c r="F3505" s="199">
        <f>VLOOKUP(D3505,'Parâmetro - Portes e Uco'!$A$13:$E$54,4,0)*E3505</f>
        <v>1.6785021716765458</v>
      </c>
      <c r="G3505" s="200"/>
      <c r="H3505" s="201"/>
      <c r="I3505" s="196"/>
      <c r="J3505" s="202">
        <v>0</v>
      </c>
      <c r="K3505" s="202"/>
      <c r="L3505" s="203">
        <v>3.2669999999999999</v>
      </c>
      <c r="M3505" s="204">
        <v>84</v>
      </c>
      <c r="N3505" s="199">
        <f>(('Parâmetro - Portes e Uco'!$P$5*'TABELA HONORÁRIOS MÉDICOS2026'!M3505)/100)*'TABELA HONORÁRIOS MÉDICOS2026'!L3505</f>
        <v>49.811137617911243</v>
      </c>
      <c r="O3505" s="201">
        <v>0</v>
      </c>
      <c r="P3505" s="201"/>
      <c r="Q3505" s="205">
        <f t="shared" si="224"/>
        <v>51.489639789587791</v>
      </c>
    </row>
    <row r="3506" spans="1:17" ht="45" x14ac:dyDescent="0.25">
      <c r="A3506" s="207" t="s">
        <v>4754</v>
      </c>
      <c r="B3506" s="196">
        <v>40308030</v>
      </c>
      <c r="C3506" s="197" t="s">
        <v>2790</v>
      </c>
      <c r="D3506" s="196" t="s">
        <v>3676</v>
      </c>
      <c r="E3506" s="198" t="s">
        <v>3710</v>
      </c>
      <c r="F3506" s="199">
        <f>VLOOKUP(D3506,'Parâmetro - Portes e Uco'!$A$13:$E$54,4,0)*E3506</f>
        <v>0.16785021716765455</v>
      </c>
      <c r="G3506" s="200"/>
      <c r="H3506" s="201"/>
      <c r="I3506" s="196"/>
      <c r="J3506" s="202">
        <v>0</v>
      </c>
      <c r="K3506" s="202"/>
      <c r="L3506" s="203">
        <v>1.17</v>
      </c>
      <c r="M3506" s="204">
        <v>84</v>
      </c>
      <c r="N3506" s="199">
        <f>(('Parâmetro - Portes e Uco'!$P$5*'TABELA HONORÁRIOS MÉDICOS2026'!M3506)/100)*'TABELA HONORÁRIOS MÉDICOS2026'!L3506</f>
        <v>17.838699422392455</v>
      </c>
      <c r="O3506" s="201">
        <v>0</v>
      </c>
      <c r="P3506" s="201"/>
      <c r="Q3506" s="205">
        <f t="shared" ref="Q3506:Q3528" si="225">F3506+H3506+K3506+N3506+P3506</f>
        <v>18.006549639560109</v>
      </c>
    </row>
    <row r="3507" spans="1:17" x14ac:dyDescent="0.25">
      <c r="A3507" s="207" t="s">
        <v>4754</v>
      </c>
      <c r="B3507" s="196">
        <v>40308090</v>
      </c>
      <c r="C3507" s="197" t="s">
        <v>2853</v>
      </c>
      <c r="D3507" s="196" t="s">
        <v>3676</v>
      </c>
      <c r="E3507" s="198" t="s">
        <v>3713</v>
      </c>
      <c r="F3507" s="199">
        <f>VLOOKUP(D3507,'Parâmetro - Portes e Uco'!$A$13:$E$54,4,0)*E3507</f>
        <v>0.67140086867061821</v>
      </c>
      <c r="G3507" s="200"/>
      <c r="H3507" s="201"/>
      <c r="I3507" s="196"/>
      <c r="J3507" s="202">
        <v>0</v>
      </c>
      <c r="K3507" s="202"/>
      <c r="L3507" s="203">
        <v>3.2669999999999999</v>
      </c>
      <c r="M3507" s="204">
        <v>84</v>
      </c>
      <c r="N3507" s="199">
        <f>(('Parâmetro - Portes e Uco'!$P$5*'TABELA HONORÁRIOS MÉDICOS2026'!M3507)/100)*'TABELA HONORÁRIOS MÉDICOS2026'!L3507</f>
        <v>49.811137617911243</v>
      </c>
      <c r="O3507" s="201">
        <v>0</v>
      </c>
      <c r="P3507" s="201"/>
      <c r="Q3507" s="205">
        <f t="shared" si="225"/>
        <v>50.482538486581859</v>
      </c>
    </row>
    <row r="3508" spans="1:17" ht="30" x14ac:dyDescent="0.25">
      <c r="A3508" s="207" t="s">
        <v>4754</v>
      </c>
      <c r="B3508" s="196">
        <v>40308120</v>
      </c>
      <c r="C3508" s="197" t="s">
        <v>2864</v>
      </c>
      <c r="D3508" s="196" t="s">
        <v>3676</v>
      </c>
      <c r="E3508" s="198" t="s">
        <v>3713</v>
      </c>
      <c r="F3508" s="199">
        <f>VLOOKUP(D3508,'Parâmetro - Portes e Uco'!$A$13:$E$54,4,0)*E3508</f>
        <v>0.67140086867061821</v>
      </c>
      <c r="G3508" s="200"/>
      <c r="H3508" s="201"/>
      <c r="I3508" s="196"/>
      <c r="J3508" s="202">
        <v>0</v>
      </c>
      <c r="K3508" s="202"/>
      <c r="L3508" s="203">
        <v>1.8</v>
      </c>
      <c r="M3508" s="204">
        <v>84</v>
      </c>
      <c r="N3508" s="199">
        <f>(('Parâmetro - Portes e Uco'!$P$5*'TABELA HONORÁRIOS MÉDICOS2026'!M3508)/100)*'TABELA HONORÁRIOS MÉDICOS2026'!L3508</f>
        <v>27.444152957526857</v>
      </c>
      <c r="O3508" s="201">
        <v>0</v>
      </c>
      <c r="P3508" s="201"/>
      <c r="Q3508" s="205">
        <f t="shared" si="225"/>
        <v>28.115553826197473</v>
      </c>
    </row>
    <row r="3509" spans="1:17" ht="30" x14ac:dyDescent="0.25">
      <c r="A3509" s="207" t="s">
        <v>4754</v>
      </c>
      <c r="B3509" s="196">
        <v>40308138</v>
      </c>
      <c r="C3509" s="197" t="s">
        <v>2865</v>
      </c>
      <c r="D3509" s="196" t="s">
        <v>3676</v>
      </c>
      <c r="E3509" s="198" t="s">
        <v>3713</v>
      </c>
      <c r="F3509" s="199">
        <f>VLOOKUP(D3509,'Parâmetro - Portes e Uco'!$A$13:$E$54,4,0)*E3509</f>
        <v>0.67140086867061821</v>
      </c>
      <c r="G3509" s="200"/>
      <c r="H3509" s="201"/>
      <c r="I3509" s="196"/>
      <c r="J3509" s="202">
        <v>0</v>
      </c>
      <c r="K3509" s="202"/>
      <c r="L3509" s="203">
        <v>2.1869999999999998</v>
      </c>
      <c r="M3509" s="204">
        <v>84</v>
      </c>
      <c r="N3509" s="199">
        <f>(('Parâmetro - Portes e Uco'!$P$5*'TABELA HONORÁRIOS MÉDICOS2026'!M3509)/100)*'TABELA HONORÁRIOS MÉDICOS2026'!L3509</f>
        <v>33.344645843395128</v>
      </c>
      <c r="O3509" s="201">
        <v>0</v>
      </c>
      <c r="P3509" s="201"/>
      <c r="Q3509" s="205">
        <f t="shared" si="225"/>
        <v>34.016046712065744</v>
      </c>
    </row>
    <row r="3510" spans="1:17" ht="30" x14ac:dyDescent="0.25">
      <c r="A3510" s="207" t="s">
        <v>4754</v>
      </c>
      <c r="B3510" s="196">
        <v>40308154</v>
      </c>
      <c r="C3510" s="197" t="s">
        <v>2877</v>
      </c>
      <c r="D3510" s="196" t="s">
        <v>3676</v>
      </c>
      <c r="E3510" s="198" t="s">
        <v>3713</v>
      </c>
      <c r="F3510" s="199">
        <f>VLOOKUP(D3510,'Parâmetro - Portes e Uco'!$A$13:$E$54,4,0)*E3510</f>
        <v>0.67140086867061821</v>
      </c>
      <c r="G3510" s="200"/>
      <c r="H3510" s="201"/>
      <c r="I3510" s="196"/>
      <c r="J3510" s="202">
        <v>0</v>
      </c>
      <c r="K3510" s="202"/>
      <c r="L3510" s="203">
        <v>2.1869999999999998</v>
      </c>
      <c r="M3510" s="204">
        <v>84</v>
      </c>
      <c r="N3510" s="199">
        <f>(('Parâmetro - Portes e Uco'!$P$5*'TABELA HONORÁRIOS MÉDICOS2026'!M3510)/100)*'TABELA HONORÁRIOS MÉDICOS2026'!L3510</f>
        <v>33.344645843395128</v>
      </c>
      <c r="O3510" s="201">
        <v>0</v>
      </c>
      <c r="P3510" s="201"/>
      <c r="Q3510" s="205">
        <f t="shared" si="225"/>
        <v>34.016046712065744</v>
      </c>
    </row>
    <row r="3511" spans="1:17" x14ac:dyDescent="0.25">
      <c r="A3511" s="207" t="s">
        <v>4754</v>
      </c>
      <c r="B3511" s="196">
        <v>40308162</v>
      </c>
      <c r="C3511" s="197" t="s">
        <v>2881</v>
      </c>
      <c r="D3511" s="196" t="s">
        <v>3676</v>
      </c>
      <c r="E3511" s="198" t="s">
        <v>3709</v>
      </c>
      <c r="F3511" s="199">
        <f>VLOOKUP(D3511,'Parâmetro - Portes e Uco'!$A$13:$E$54,4,0)*E3511</f>
        <v>1.6785021716765458</v>
      </c>
      <c r="G3511" s="200"/>
      <c r="H3511" s="201"/>
      <c r="I3511" s="196"/>
      <c r="J3511" s="202">
        <v>0</v>
      </c>
      <c r="K3511" s="202"/>
      <c r="L3511" s="203">
        <v>4.7969999999999997</v>
      </c>
      <c r="M3511" s="204">
        <v>84</v>
      </c>
      <c r="N3511" s="199">
        <f>(('Parâmetro - Portes e Uco'!$P$5*'TABELA HONORÁRIOS MÉDICOS2026'!M3511)/100)*'TABELA HONORÁRIOS MÉDICOS2026'!L3511</f>
        <v>73.138667631809057</v>
      </c>
      <c r="O3511" s="201">
        <v>0</v>
      </c>
      <c r="P3511" s="201"/>
      <c r="Q3511" s="205">
        <f t="shared" si="225"/>
        <v>74.817169803485598</v>
      </c>
    </row>
    <row r="3512" spans="1:17" x14ac:dyDescent="0.25">
      <c r="A3512" s="207" t="s">
        <v>4754</v>
      </c>
      <c r="B3512" s="196">
        <v>40308170</v>
      </c>
      <c r="C3512" s="197" t="s">
        <v>2882</v>
      </c>
      <c r="D3512" s="196" t="s">
        <v>3676</v>
      </c>
      <c r="E3512" s="198" t="s">
        <v>3709</v>
      </c>
      <c r="F3512" s="199">
        <f>VLOOKUP(D3512,'Parâmetro - Portes e Uco'!$A$13:$E$54,4,0)*E3512</f>
        <v>1.6785021716765458</v>
      </c>
      <c r="G3512" s="200"/>
      <c r="H3512" s="201"/>
      <c r="I3512" s="196"/>
      <c r="J3512" s="202">
        <v>0</v>
      </c>
      <c r="K3512" s="202"/>
      <c r="L3512" s="203">
        <v>5.0940000000000003</v>
      </c>
      <c r="M3512" s="204">
        <v>84</v>
      </c>
      <c r="N3512" s="199">
        <f>(('Parâmetro - Portes e Uco'!$P$5*'TABELA HONORÁRIOS MÉDICOS2026'!M3512)/100)*'TABELA HONORÁRIOS MÉDICOS2026'!L3512</f>
        <v>77.666952869801008</v>
      </c>
      <c r="O3512" s="201">
        <v>0</v>
      </c>
      <c r="P3512" s="201"/>
      <c r="Q3512" s="205">
        <f t="shared" si="225"/>
        <v>79.34545504147755</v>
      </c>
    </row>
    <row r="3513" spans="1:17" ht="45" x14ac:dyDescent="0.25">
      <c r="A3513" s="207" t="s">
        <v>4754</v>
      </c>
      <c r="B3513" s="196">
        <v>40308197</v>
      </c>
      <c r="C3513" s="197" t="s">
        <v>6110</v>
      </c>
      <c r="D3513" s="196" t="s">
        <v>3676</v>
      </c>
      <c r="E3513" s="198" t="s">
        <v>3709</v>
      </c>
      <c r="F3513" s="199">
        <f>VLOOKUP(D3513,'Parâmetro - Portes e Uco'!$A$13:$E$54,4,0)*E3513</f>
        <v>1.6785021716765458</v>
      </c>
      <c r="G3513" s="200"/>
      <c r="H3513" s="201"/>
      <c r="I3513" s="196"/>
      <c r="J3513" s="202">
        <v>0</v>
      </c>
      <c r="K3513" s="202"/>
      <c r="L3513" s="203">
        <v>4.05</v>
      </c>
      <c r="M3513" s="204">
        <v>84</v>
      </c>
      <c r="N3513" s="199">
        <f>(('Parâmetro - Portes e Uco'!$P$5*'TABELA HONORÁRIOS MÉDICOS2026'!M3513)/100)*'TABELA HONORÁRIOS MÉDICOS2026'!L3513</f>
        <v>61.74934415443542</v>
      </c>
      <c r="O3513" s="201">
        <v>0</v>
      </c>
      <c r="P3513" s="201"/>
      <c r="Q3513" s="205">
        <f t="shared" si="225"/>
        <v>63.427846326111968</v>
      </c>
    </row>
    <row r="3514" spans="1:17" ht="30" x14ac:dyDescent="0.25">
      <c r="A3514" s="207" t="s">
        <v>4754</v>
      </c>
      <c r="B3514" s="196">
        <v>40308235</v>
      </c>
      <c r="C3514" s="197" t="s">
        <v>4350</v>
      </c>
      <c r="D3514" s="196" t="s">
        <v>3676</v>
      </c>
      <c r="E3514" s="198" t="s">
        <v>3714</v>
      </c>
      <c r="F3514" s="199">
        <f>VLOOKUP(D3514,'Parâmetro - Portes e Uco'!$A$13:$E$54,4,0)*E3514</f>
        <v>8.3925108583827281</v>
      </c>
      <c r="G3514" s="200"/>
      <c r="H3514" s="201"/>
      <c r="I3514" s="196"/>
      <c r="J3514" s="202">
        <v>0</v>
      </c>
      <c r="K3514" s="202"/>
      <c r="L3514" s="203">
        <v>15.435</v>
      </c>
      <c r="M3514" s="204">
        <v>84</v>
      </c>
      <c r="N3514" s="199">
        <f>(('Parâmetro - Portes e Uco'!$P$5*'TABELA HONORÁRIOS MÉDICOS2026'!M3514)/100)*'TABELA HONORÁRIOS MÉDICOS2026'!L3514</f>
        <v>235.33361161079279</v>
      </c>
      <c r="O3514" s="201">
        <v>0</v>
      </c>
      <c r="P3514" s="201"/>
      <c r="Q3514" s="205">
        <f t="shared" si="225"/>
        <v>243.72612246917552</v>
      </c>
    </row>
    <row r="3515" spans="1:17" ht="30" x14ac:dyDescent="0.25">
      <c r="A3515" s="207" t="s">
        <v>4754</v>
      </c>
      <c r="B3515" s="196">
        <v>40308286</v>
      </c>
      <c r="C3515" s="197" t="s">
        <v>2872</v>
      </c>
      <c r="D3515" s="196" t="s">
        <v>3676</v>
      </c>
      <c r="E3515" s="198" t="s">
        <v>3710</v>
      </c>
      <c r="F3515" s="199">
        <f>VLOOKUP(D3515,'Parâmetro - Portes e Uco'!$A$13:$E$54,4,0)*E3515</f>
        <v>0.16785021716765455</v>
      </c>
      <c r="G3515" s="200"/>
      <c r="H3515" s="201"/>
      <c r="I3515" s="196"/>
      <c r="J3515" s="202">
        <v>0</v>
      </c>
      <c r="K3515" s="202"/>
      <c r="L3515" s="203">
        <v>1.8</v>
      </c>
      <c r="M3515" s="204">
        <v>84</v>
      </c>
      <c r="N3515" s="199">
        <f>(('Parâmetro - Portes e Uco'!$P$5*'TABELA HONORÁRIOS MÉDICOS2026'!M3515)/100)*'TABELA HONORÁRIOS MÉDICOS2026'!L3515</f>
        <v>27.444152957526857</v>
      </c>
      <c r="O3515" s="201">
        <v>0</v>
      </c>
      <c r="P3515" s="201"/>
      <c r="Q3515" s="205">
        <f t="shared" si="225"/>
        <v>27.612003174694511</v>
      </c>
    </row>
    <row r="3516" spans="1:17" x14ac:dyDescent="0.25">
      <c r="A3516" s="207" t="s">
        <v>4754</v>
      </c>
      <c r="B3516" s="196">
        <v>40308294</v>
      </c>
      <c r="C3516" s="197" t="s">
        <v>2873</v>
      </c>
      <c r="D3516" s="196" t="s">
        <v>3676</v>
      </c>
      <c r="E3516" s="198" t="s">
        <v>3710</v>
      </c>
      <c r="F3516" s="199">
        <f>VLOOKUP(D3516,'Parâmetro - Portes e Uco'!$A$13:$E$54,4,0)*E3516</f>
        <v>0.16785021716765455</v>
      </c>
      <c r="G3516" s="200"/>
      <c r="H3516" s="201"/>
      <c r="I3516" s="196"/>
      <c r="J3516" s="202">
        <v>0</v>
      </c>
      <c r="K3516" s="202"/>
      <c r="L3516" s="203">
        <v>2.6240000000000001</v>
      </c>
      <c r="M3516" s="204">
        <v>84</v>
      </c>
      <c r="N3516" s="199">
        <f>(('Parâmetro - Portes e Uco'!$P$5*'TABELA HONORÁRIOS MÉDICOS2026'!M3516)/100)*'TABELA HONORÁRIOS MÉDICOS2026'!L3516</f>
        <v>40.00747631141693</v>
      </c>
      <c r="O3516" s="201">
        <v>0</v>
      </c>
      <c r="P3516" s="201"/>
      <c r="Q3516" s="205">
        <f t="shared" si="225"/>
        <v>40.175326528584584</v>
      </c>
    </row>
    <row r="3517" spans="1:17" x14ac:dyDescent="0.25">
      <c r="A3517" s="207" t="s">
        <v>4754</v>
      </c>
      <c r="B3517" s="196">
        <v>40308308</v>
      </c>
      <c r="C3517" s="197" t="s">
        <v>2712</v>
      </c>
      <c r="D3517" s="196" t="s">
        <v>3676</v>
      </c>
      <c r="E3517" s="198" t="s">
        <v>3713</v>
      </c>
      <c r="F3517" s="199">
        <f>VLOOKUP(D3517,'Parâmetro - Portes e Uco'!$A$13:$E$54,4,0)*E3517</f>
        <v>0.67140086867061821</v>
      </c>
      <c r="G3517" s="200"/>
      <c r="H3517" s="201"/>
      <c r="I3517" s="196"/>
      <c r="J3517" s="202">
        <v>0</v>
      </c>
      <c r="K3517" s="202"/>
      <c r="L3517" s="203">
        <v>1.8</v>
      </c>
      <c r="M3517" s="204">
        <v>84</v>
      </c>
      <c r="N3517" s="199">
        <f>(('Parâmetro - Portes e Uco'!$P$5*'TABELA HONORÁRIOS MÉDICOS2026'!M3517)/100)*'TABELA HONORÁRIOS MÉDICOS2026'!L3517</f>
        <v>27.444152957526857</v>
      </c>
      <c r="O3517" s="201">
        <v>0</v>
      </c>
      <c r="P3517" s="201"/>
      <c r="Q3517" s="205">
        <f t="shared" si="225"/>
        <v>28.115553826197473</v>
      </c>
    </row>
    <row r="3518" spans="1:17" ht="60" x14ac:dyDescent="0.25">
      <c r="A3518" s="207" t="s">
        <v>4754</v>
      </c>
      <c r="B3518" s="196">
        <v>40308316</v>
      </c>
      <c r="C3518" s="197" t="s">
        <v>4786</v>
      </c>
      <c r="D3518" s="196" t="s">
        <v>3678</v>
      </c>
      <c r="E3518" s="198">
        <v>0.75760499999999997</v>
      </c>
      <c r="F3518" s="199">
        <f>VLOOKUP(D3518,'Parâmetro - Portes e Uco'!$A$13:$E$54,4,0)*E3518</f>
        <v>79.352544435773282</v>
      </c>
      <c r="G3518" s="200"/>
      <c r="H3518" s="201"/>
      <c r="I3518" s="196"/>
      <c r="J3518" s="202"/>
      <c r="K3518" s="202"/>
      <c r="L3518" s="203"/>
      <c r="M3518" s="204"/>
      <c r="N3518" s="199"/>
      <c r="O3518" s="201"/>
      <c r="P3518" s="201"/>
      <c r="Q3518" s="205">
        <f t="shared" si="225"/>
        <v>79.352544435773282</v>
      </c>
    </row>
    <row r="3519" spans="1:17" ht="45" x14ac:dyDescent="0.25">
      <c r="A3519" s="207" t="s">
        <v>4754</v>
      </c>
      <c r="B3519" s="196">
        <v>40308340</v>
      </c>
      <c r="C3519" s="197" t="s">
        <v>2852</v>
      </c>
      <c r="D3519" s="196" t="s">
        <v>3676</v>
      </c>
      <c r="E3519" s="198" t="s">
        <v>3713</v>
      </c>
      <c r="F3519" s="199">
        <f>VLOOKUP(D3519,'Parâmetro - Portes e Uco'!$A$13:$E$54,4,0)*E3519</f>
        <v>0.67140086867061821</v>
      </c>
      <c r="G3519" s="200"/>
      <c r="H3519" s="201"/>
      <c r="I3519" s="196"/>
      <c r="J3519" s="202">
        <v>0</v>
      </c>
      <c r="K3519" s="202"/>
      <c r="L3519" s="203">
        <v>1.8</v>
      </c>
      <c r="M3519" s="204">
        <v>84</v>
      </c>
      <c r="N3519" s="199">
        <f>(('Parâmetro - Portes e Uco'!$P$5*'TABELA HONORÁRIOS MÉDICOS2026'!M3519)/100)*'TABELA HONORÁRIOS MÉDICOS2026'!L3519</f>
        <v>27.444152957526857</v>
      </c>
      <c r="O3519" s="201">
        <v>0</v>
      </c>
      <c r="P3519" s="201"/>
      <c r="Q3519" s="205">
        <f t="shared" si="225"/>
        <v>28.115553826197473</v>
      </c>
    </row>
    <row r="3520" spans="1:17" x14ac:dyDescent="0.25">
      <c r="A3520" s="207" t="s">
        <v>4754</v>
      </c>
      <c r="B3520" s="196">
        <v>40308359</v>
      </c>
      <c r="C3520" s="197" t="s">
        <v>2859</v>
      </c>
      <c r="D3520" s="196" t="s">
        <v>3676</v>
      </c>
      <c r="E3520" s="198" t="s">
        <v>3709</v>
      </c>
      <c r="F3520" s="199">
        <f>VLOOKUP(D3520,'Parâmetro - Portes e Uco'!$A$13:$E$54,4,0)*E3520</f>
        <v>1.6785021716765458</v>
      </c>
      <c r="G3520" s="200"/>
      <c r="H3520" s="201"/>
      <c r="I3520" s="196"/>
      <c r="J3520" s="202">
        <v>0</v>
      </c>
      <c r="K3520" s="202"/>
      <c r="L3520" s="203">
        <v>5.0940000000000003</v>
      </c>
      <c r="M3520" s="204">
        <v>84</v>
      </c>
      <c r="N3520" s="199">
        <f>(('Parâmetro - Portes e Uco'!$P$5*'TABELA HONORÁRIOS MÉDICOS2026'!M3520)/100)*'TABELA HONORÁRIOS MÉDICOS2026'!L3520</f>
        <v>77.666952869801008</v>
      </c>
      <c r="O3520" s="201">
        <v>0</v>
      </c>
      <c r="P3520" s="201"/>
      <c r="Q3520" s="205">
        <f t="shared" si="225"/>
        <v>79.34545504147755</v>
      </c>
    </row>
    <row r="3521" spans="1:17" x14ac:dyDescent="0.25">
      <c r="A3521" s="207" t="s">
        <v>4754</v>
      </c>
      <c r="B3521" s="196">
        <v>40308367</v>
      </c>
      <c r="C3521" s="197" t="s">
        <v>2860</v>
      </c>
      <c r="D3521" s="196" t="s">
        <v>3676</v>
      </c>
      <c r="E3521" s="198" t="s">
        <v>3709</v>
      </c>
      <c r="F3521" s="199">
        <f>VLOOKUP(D3521,'Parâmetro - Portes e Uco'!$A$13:$E$54,4,0)*E3521</f>
        <v>1.6785021716765458</v>
      </c>
      <c r="G3521" s="200"/>
      <c r="H3521" s="201"/>
      <c r="I3521" s="196"/>
      <c r="J3521" s="202">
        <v>0</v>
      </c>
      <c r="K3521" s="202"/>
      <c r="L3521" s="203">
        <v>6.49</v>
      </c>
      <c r="M3521" s="204">
        <v>84</v>
      </c>
      <c r="N3521" s="199">
        <f>(('Parâmetro - Portes e Uco'!$P$5*'TABELA HONORÁRIOS MÉDICOS2026'!M3521)/100)*'TABELA HONORÁRIOS MÉDICOS2026'!L3521</f>
        <v>98.951418163527379</v>
      </c>
      <c r="O3521" s="201">
        <v>0</v>
      </c>
      <c r="P3521" s="201"/>
      <c r="Q3521" s="205">
        <f t="shared" si="225"/>
        <v>100.62992033520392</v>
      </c>
    </row>
    <row r="3522" spans="1:17" ht="30" x14ac:dyDescent="0.25">
      <c r="A3522" s="207" t="s">
        <v>4754</v>
      </c>
      <c r="B3522" s="196">
        <v>40308383</v>
      </c>
      <c r="C3522" s="197" t="s">
        <v>4351</v>
      </c>
      <c r="D3522" s="196" t="s">
        <v>3676</v>
      </c>
      <c r="E3522" s="198">
        <v>0.01</v>
      </c>
      <c r="F3522" s="199">
        <f>VLOOKUP(D3522,'Parâmetro - Portes e Uco'!$A$13:$E$54,4,0)*E3522</f>
        <v>0.16785021716765455</v>
      </c>
      <c r="G3522" s="200"/>
      <c r="H3522" s="201"/>
      <c r="I3522" s="196"/>
      <c r="J3522" s="202">
        <v>0</v>
      </c>
      <c r="K3522" s="202"/>
      <c r="L3522" s="203">
        <v>1.827</v>
      </c>
      <c r="M3522" s="204">
        <v>84</v>
      </c>
      <c r="N3522" s="199">
        <f>(('Parâmetro - Portes e Uco'!$P$5*'TABELA HONORÁRIOS MÉDICOS2026'!M3522)/100)*'TABELA HONORÁRIOS MÉDICOS2026'!L3522</f>
        <v>27.855815251889759</v>
      </c>
      <c r="O3522" s="201">
        <v>0</v>
      </c>
      <c r="P3522" s="201"/>
      <c r="Q3522" s="205">
        <f t="shared" si="225"/>
        <v>28.023665469057413</v>
      </c>
    </row>
    <row r="3523" spans="1:17" ht="60" x14ac:dyDescent="0.25">
      <c r="A3523" s="207" t="s">
        <v>4754</v>
      </c>
      <c r="B3523" s="196">
        <v>40308391</v>
      </c>
      <c r="C3523" s="197" t="s">
        <v>2858</v>
      </c>
      <c r="D3523" s="196" t="s">
        <v>3676</v>
      </c>
      <c r="E3523" s="198" t="s">
        <v>3710</v>
      </c>
      <c r="F3523" s="199">
        <f>VLOOKUP(D3523,'Parâmetro - Portes e Uco'!$A$13:$E$54,4,0)*E3523</f>
        <v>0.16785021716765455</v>
      </c>
      <c r="G3523" s="200"/>
      <c r="H3523" s="201"/>
      <c r="I3523" s="196"/>
      <c r="J3523" s="202">
        <v>0</v>
      </c>
      <c r="K3523" s="202"/>
      <c r="L3523" s="203">
        <v>2.1869999999999998</v>
      </c>
      <c r="M3523" s="204">
        <v>84</v>
      </c>
      <c r="N3523" s="199">
        <f>(('Parâmetro - Portes e Uco'!$P$5*'TABELA HONORÁRIOS MÉDICOS2026'!M3523)/100)*'TABELA HONORÁRIOS MÉDICOS2026'!L3523</f>
        <v>33.344645843395128</v>
      </c>
      <c r="O3523" s="201">
        <v>0</v>
      </c>
      <c r="P3523" s="201"/>
      <c r="Q3523" s="205">
        <f t="shared" si="225"/>
        <v>33.512496060562782</v>
      </c>
    </row>
    <row r="3524" spans="1:17" ht="45" x14ac:dyDescent="0.25">
      <c r="A3524" s="207" t="s">
        <v>4754</v>
      </c>
      <c r="B3524" s="196">
        <v>40308405</v>
      </c>
      <c r="C3524" s="197" t="s">
        <v>2752</v>
      </c>
      <c r="D3524" s="196" t="s">
        <v>3676</v>
      </c>
      <c r="E3524" s="198" t="s">
        <v>3713</v>
      </c>
      <c r="F3524" s="199">
        <f>VLOOKUP(D3524,'Parâmetro - Portes e Uco'!$A$13:$E$54,4,0)*E3524</f>
        <v>0.67140086867061821</v>
      </c>
      <c r="G3524" s="200"/>
      <c r="H3524" s="201"/>
      <c r="I3524" s="196"/>
      <c r="J3524" s="202">
        <v>0</v>
      </c>
      <c r="K3524" s="202"/>
      <c r="L3524" s="203">
        <v>2.1659999999999999</v>
      </c>
      <c r="M3524" s="204">
        <v>84</v>
      </c>
      <c r="N3524" s="199">
        <f>(('Parâmetro - Portes e Uco'!$P$5*'TABELA HONORÁRIOS MÉDICOS2026'!M3524)/100)*'TABELA HONORÁRIOS MÉDICOS2026'!L3524</f>
        <v>33.024464058890651</v>
      </c>
      <c r="O3524" s="201">
        <v>0</v>
      </c>
      <c r="P3524" s="201"/>
      <c r="Q3524" s="205">
        <f t="shared" si="225"/>
        <v>33.695864927561267</v>
      </c>
    </row>
    <row r="3525" spans="1:17" ht="45" x14ac:dyDescent="0.25">
      <c r="A3525" s="207" t="s">
        <v>4754</v>
      </c>
      <c r="B3525" s="196">
        <v>40308413</v>
      </c>
      <c r="C3525" s="197" t="s">
        <v>4352</v>
      </c>
      <c r="D3525" s="196" t="s">
        <v>3676</v>
      </c>
      <c r="E3525" s="198" t="s">
        <v>3713</v>
      </c>
      <c r="F3525" s="199">
        <f>VLOOKUP(D3525,'Parâmetro - Portes e Uco'!$A$13:$E$54,4,0)*E3525</f>
        <v>0.67140086867061821</v>
      </c>
      <c r="G3525" s="200"/>
      <c r="H3525" s="201"/>
      <c r="I3525" s="196"/>
      <c r="J3525" s="202">
        <v>0</v>
      </c>
      <c r="K3525" s="202"/>
      <c r="L3525" s="203">
        <v>5.6239999999999997</v>
      </c>
      <c r="M3525" s="204">
        <v>84</v>
      </c>
      <c r="N3525" s="199">
        <f>(('Parâmetro - Portes e Uco'!$P$5*'TABELA HONORÁRIOS MÉDICOS2026'!M3525)/100)*'TABELA HONORÁRIOS MÉDICOS2026'!L3525</f>
        <v>85.74773124062834</v>
      </c>
      <c r="O3525" s="201">
        <v>0</v>
      </c>
      <c r="P3525" s="201"/>
      <c r="Q3525" s="205">
        <f t="shared" si="225"/>
        <v>86.419132109298957</v>
      </c>
    </row>
    <row r="3526" spans="1:17" x14ac:dyDescent="0.25">
      <c r="A3526" s="207" t="s">
        <v>4754</v>
      </c>
      <c r="B3526" s="196">
        <v>40308421</v>
      </c>
      <c r="C3526" s="197" t="s">
        <v>4051</v>
      </c>
      <c r="D3526" s="196" t="s">
        <v>3676</v>
      </c>
      <c r="E3526" s="198">
        <v>0.04</v>
      </c>
      <c r="F3526" s="199">
        <f>VLOOKUP(D3526,'Parâmetro - Portes e Uco'!$A$13:$E$54,4,0)*E3526</f>
        <v>0.67140086867061821</v>
      </c>
      <c r="G3526" s="200"/>
      <c r="H3526" s="201"/>
      <c r="I3526" s="196"/>
      <c r="J3526" s="202">
        <v>0</v>
      </c>
      <c r="K3526" s="202"/>
      <c r="L3526" s="203">
        <v>2.1880000000000002</v>
      </c>
      <c r="M3526" s="204">
        <v>84</v>
      </c>
      <c r="N3526" s="199">
        <f>(('Parâmetro - Portes e Uco'!$P$5*'TABELA HONORÁRIOS MÉDICOS2026'!M3526)/100)*'TABELA HONORÁRIOS MÉDICOS2026'!L3526</f>
        <v>33.359892595038204</v>
      </c>
      <c r="O3526" s="201">
        <v>0</v>
      </c>
      <c r="P3526" s="201"/>
      <c r="Q3526" s="205">
        <f t="shared" si="225"/>
        <v>34.03129346370882</v>
      </c>
    </row>
    <row r="3527" spans="1:17" ht="30" x14ac:dyDescent="0.25">
      <c r="A3527" s="207" t="s">
        <v>4754</v>
      </c>
      <c r="B3527" s="196">
        <v>40308529</v>
      </c>
      <c r="C3527" s="197" t="s">
        <v>2724</v>
      </c>
      <c r="D3527" s="196" t="s">
        <v>3676</v>
      </c>
      <c r="E3527" s="198" t="s">
        <v>3714</v>
      </c>
      <c r="F3527" s="199">
        <f>VLOOKUP(D3527,'Parâmetro - Portes e Uco'!$A$13:$E$54,4,0)*E3527</f>
        <v>8.3925108583827281</v>
      </c>
      <c r="G3527" s="200"/>
      <c r="H3527" s="201"/>
      <c r="I3527" s="196"/>
      <c r="J3527" s="202">
        <v>0</v>
      </c>
      <c r="K3527" s="202"/>
      <c r="L3527" s="203">
        <v>13.728999999999999</v>
      </c>
      <c r="M3527" s="204">
        <v>84</v>
      </c>
      <c r="N3527" s="199">
        <f>(('Parâmetro - Portes e Uco'!$P$5*'TABELA HONORÁRIOS MÉDICOS2026'!M3527)/100)*'TABELA HONORÁRIOS MÉDICOS2026'!L3527</f>
        <v>209.32265330771455</v>
      </c>
      <c r="O3527" s="201">
        <v>0</v>
      </c>
      <c r="P3527" s="201"/>
      <c r="Q3527" s="205">
        <f t="shared" si="225"/>
        <v>217.71516416609728</v>
      </c>
    </row>
    <row r="3528" spans="1:17" ht="30" x14ac:dyDescent="0.25">
      <c r="A3528" s="207" t="s">
        <v>4754</v>
      </c>
      <c r="B3528" s="196">
        <v>40308553</v>
      </c>
      <c r="C3528" s="197" t="s">
        <v>2713</v>
      </c>
      <c r="D3528" s="196" t="s">
        <v>3676</v>
      </c>
      <c r="E3528" s="198" t="s">
        <v>3714</v>
      </c>
      <c r="F3528" s="199">
        <f>VLOOKUP(D3528,'Parâmetro - Portes e Uco'!$A$13:$E$54,4,0)*E3528</f>
        <v>8.3925108583827281</v>
      </c>
      <c r="G3528" s="200"/>
      <c r="H3528" s="201"/>
      <c r="I3528" s="196"/>
      <c r="J3528" s="202">
        <v>0</v>
      </c>
      <c r="K3528" s="202"/>
      <c r="L3528" s="203">
        <v>4.8150000000000004</v>
      </c>
      <c r="M3528" s="204">
        <v>84</v>
      </c>
      <c r="N3528" s="199">
        <f>(('Parâmetro - Portes e Uco'!$P$5*'TABELA HONORÁRIOS MÉDICOS2026'!M3528)/100)*'TABELA HONORÁRIOS MÉDICOS2026'!L3528</f>
        <v>73.413109161384341</v>
      </c>
      <c r="O3528" s="201">
        <v>0</v>
      </c>
      <c r="P3528" s="201"/>
      <c r="Q3528" s="205">
        <f t="shared" si="225"/>
        <v>81.805620019767076</v>
      </c>
    </row>
    <row r="3529" spans="1:17" ht="60" x14ac:dyDescent="0.25">
      <c r="A3529" s="207" t="s">
        <v>4754</v>
      </c>
      <c r="B3529" s="196">
        <v>40308804</v>
      </c>
      <c r="C3529" s="197" t="s">
        <v>4785</v>
      </c>
      <c r="D3529" s="196" t="s">
        <v>3678</v>
      </c>
      <c r="E3529" s="198">
        <v>0.303398</v>
      </c>
      <c r="F3529" s="199">
        <f>VLOOKUP(D3529,'Parâmetro - Portes e Uco'!$A$13:$E$54,4,0)*E3529</f>
        <v>31.778305682677306</v>
      </c>
      <c r="G3529" s="200"/>
      <c r="H3529" s="201"/>
      <c r="I3529" s="196"/>
      <c r="J3529" s="202"/>
      <c r="K3529" s="202"/>
      <c r="L3529" s="203"/>
      <c r="M3529" s="204"/>
      <c r="N3529" s="199"/>
      <c r="O3529" s="201"/>
      <c r="P3529" s="201"/>
      <c r="Q3529" s="205">
        <v>22.85</v>
      </c>
    </row>
    <row r="3530" spans="1:17" ht="30" x14ac:dyDescent="0.25">
      <c r="A3530" s="207" t="s">
        <v>4754</v>
      </c>
      <c r="B3530" s="196">
        <v>40308901</v>
      </c>
      <c r="C3530" s="197" t="s">
        <v>2706</v>
      </c>
      <c r="D3530" s="196" t="s">
        <v>3676</v>
      </c>
      <c r="E3530" s="198">
        <v>1</v>
      </c>
      <c r="F3530" s="199">
        <f>VLOOKUP(D3530,'Parâmetro - Portes e Uco'!$A$13:$E$54,4,0)*E3530</f>
        <v>16.785021716765456</v>
      </c>
      <c r="G3530" s="200"/>
      <c r="H3530" s="201"/>
      <c r="I3530" s="196"/>
      <c r="J3530" s="202">
        <v>0</v>
      </c>
      <c r="K3530" s="202"/>
      <c r="L3530" s="203">
        <v>35.787999999999997</v>
      </c>
      <c r="M3530" s="204">
        <v>84</v>
      </c>
      <c r="N3530" s="199">
        <f>(('Parâmetro - Portes e Uco'!$P$5*'TABELA HONORÁRIOS MÉDICOS2026'!M3530)/100)*'TABELA HONORÁRIOS MÉDICOS2026'!L3530</f>
        <v>545.65074780220607</v>
      </c>
      <c r="O3530" s="201">
        <v>0</v>
      </c>
      <c r="P3530" s="201"/>
      <c r="Q3530" s="205">
        <f t="shared" ref="Q3530:Q3549" si="226">F3530+H3530+K3530+N3530+P3530</f>
        <v>562.43576951897148</v>
      </c>
    </row>
    <row r="3531" spans="1:17" x14ac:dyDescent="0.25">
      <c r="A3531" s="207" t="s">
        <v>4754</v>
      </c>
      <c r="B3531" s="196">
        <v>40314561</v>
      </c>
      <c r="C3531" s="197" t="s">
        <v>4812</v>
      </c>
      <c r="D3531" s="196" t="s">
        <v>3674</v>
      </c>
      <c r="E3531" s="198">
        <v>1</v>
      </c>
      <c r="F3531" s="199">
        <f>VLOOKUP(D3531,'Parâmetro - Portes e Uco'!$A$13:$E$54,4,0)*E3531</f>
        <v>182.87449126471788</v>
      </c>
      <c r="G3531" s="200"/>
      <c r="H3531" s="201"/>
      <c r="I3531" s="196"/>
      <c r="J3531" s="202">
        <v>0</v>
      </c>
      <c r="K3531" s="202"/>
      <c r="L3531" s="203"/>
      <c r="M3531" s="204"/>
      <c r="N3531" s="199"/>
      <c r="O3531" s="201">
        <v>0</v>
      </c>
      <c r="P3531" s="201"/>
      <c r="Q3531" s="205">
        <f t="shared" si="226"/>
        <v>182.87449126471788</v>
      </c>
    </row>
    <row r="3532" spans="1:17" ht="30" x14ac:dyDescent="0.25">
      <c r="A3532" s="207" t="s">
        <v>4754</v>
      </c>
      <c r="B3532" s="196">
        <v>40323030</v>
      </c>
      <c r="C3532" s="197" t="s">
        <v>2707</v>
      </c>
      <c r="D3532" s="196" t="s">
        <v>3676</v>
      </c>
      <c r="E3532" s="198">
        <v>1</v>
      </c>
      <c r="F3532" s="199">
        <f>VLOOKUP(D3532,'Parâmetro - Portes e Uco'!$A$13:$E$54,4,0)*E3532</f>
        <v>16.785021716765456</v>
      </c>
      <c r="G3532" s="200"/>
      <c r="H3532" s="201"/>
      <c r="I3532" s="196"/>
      <c r="J3532" s="202">
        <v>0</v>
      </c>
      <c r="K3532" s="202"/>
      <c r="L3532" s="203">
        <v>35.787999999999997</v>
      </c>
      <c r="M3532" s="204">
        <v>84</v>
      </c>
      <c r="N3532" s="199">
        <f>(('Parâmetro - Portes e Uco'!$P$5*'TABELA HONORÁRIOS MÉDICOS2026'!M3532)/100)*'TABELA HONORÁRIOS MÉDICOS2026'!L3532</f>
        <v>545.65074780220607</v>
      </c>
      <c r="O3532" s="201">
        <v>0</v>
      </c>
      <c r="P3532" s="201"/>
      <c r="Q3532" s="205">
        <f t="shared" si="226"/>
        <v>562.43576951897148</v>
      </c>
    </row>
    <row r="3533" spans="1:17" ht="30" x14ac:dyDescent="0.25">
      <c r="A3533" s="207" t="s">
        <v>4754</v>
      </c>
      <c r="B3533" s="196">
        <v>40323048</v>
      </c>
      <c r="C3533" s="197" t="s">
        <v>2708</v>
      </c>
      <c r="D3533" s="196" t="s">
        <v>3676</v>
      </c>
      <c r="E3533" s="198">
        <v>1</v>
      </c>
      <c r="F3533" s="199">
        <f>VLOOKUP(D3533,'Parâmetro - Portes e Uco'!$A$13:$E$54,4,0)*E3533</f>
        <v>16.785021716765456</v>
      </c>
      <c r="G3533" s="200"/>
      <c r="H3533" s="201"/>
      <c r="I3533" s="196"/>
      <c r="J3533" s="202">
        <v>0</v>
      </c>
      <c r="K3533" s="202"/>
      <c r="L3533" s="203">
        <v>44.1</v>
      </c>
      <c r="M3533" s="204">
        <v>84</v>
      </c>
      <c r="N3533" s="199">
        <f>(('Parâmetro - Portes e Uco'!$P$5*'TABELA HONORÁRIOS MÉDICOS2026'!M3533)/100)*'TABELA HONORÁRIOS MÉDICOS2026'!L3533</f>
        <v>672.38174745940796</v>
      </c>
      <c r="O3533" s="201">
        <v>0</v>
      </c>
      <c r="P3533" s="201"/>
      <c r="Q3533" s="205">
        <f t="shared" si="226"/>
        <v>689.16676917617337</v>
      </c>
    </row>
    <row r="3534" spans="1:17" x14ac:dyDescent="0.25">
      <c r="A3534" s="207" t="s">
        <v>4754</v>
      </c>
      <c r="B3534" s="196">
        <v>40323153</v>
      </c>
      <c r="C3534" s="197" t="s">
        <v>4787</v>
      </c>
      <c r="D3534" s="196" t="s">
        <v>3692</v>
      </c>
      <c r="E3534" s="198">
        <v>1.3403689999999999</v>
      </c>
      <c r="F3534" s="199">
        <f>VLOOKUP(D3534,'Parâmetro - Portes e Uco'!$A$13:$E$54,4,0)*E3534</f>
        <v>1020.2720121242867</v>
      </c>
      <c r="G3534" s="200"/>
      <c r="H3534" s="201"/>
      <c r="I3534" s="196"/>
      <c r="J3534" s="202"/>
      <c r="K3534" s="202"/>
      <c r="L3534" s="203"/>
      <c r="M3534" s="204"/>
      <c r="N3534" s="199">
        <f>(('Parâmetro - Portes e Uco'!$P$5*'TABELA HONORÁRIOS MÉDICOS2026'!M3534)/100)*'TABELA HONORÁRIOS MÉDICOS2026'!L3534</f>
        <v>0</v>
      </c>
      <c r="O3534" s="201"/>
      <c r="P3534" s="201"/>
      <c r="Q3534" s="205">
        <f t="shared" si="226"/>
        <v>1020.2720121242867</v>
      </c>
    </row>
    <row r="3535" spans="1:17" x14ac:dyDescent="0.25">
      <c r="A3535" s="207" t="s">
        <v>4754</v>
      </c>
      <c r="B3535" s="196">
        <v>40323404</v>
      </c>
      <c r="C3535" s="197" t="s">
        <v>2810</v>
      </c>
      <c r="D3535" s="196" t="s">
        <v>3667</v>
      </c>
      <c r="E3535" s="198">
        <v>1</v>
      </c>
      <c r="F3535" s="199">
        <f>VLOOKUP(D3535,'Parâmetro - Portes e Uco'!$A$13:$E$54,4,0)*E3535</f>
        <v>88.500735621868941</v>
      </c>
      <c r="G3535" s="200"/>
      <c r="H3535" s="201"/>
      <c r="I3535" s="196"/>
      <c r="J3535" s="202">
        <v>0</v>
      </c>
      <c r="K3535" s="202"/>
      <c r="L3535" s="203">
        <v>78.62</v>
      </c>
      <c r="M3535" s="204">
        <v>84</v>
      </c>
      <c r="N3535" s="199">
        <f>(('Parâmetro - Portes e Uco'!$P$5*'TABELA HONORÁRIOS MÉDICOS2026'!M3535)/100)*'TABELA HONORÁRIOS MÉDICOS2026'!L3535</f>
        <v>1198.6996141782008</v>
      </c>
      <c r="O3535" s="201">
        <v>0</v>
      </c>
      <c r="P3535" s="201"/>
      <c r="Q3535" s="205">
        <f t="shared" si="226"/>
        <v>1287.2003498000697</v>
      </c>
    </row>
    <row r="3536" spans="1:17" x14ac:dyDescent="0.25">
      <c r="A3536" s="207" t="s">
        <v>4754</v>
      </c>
      <c r="B3536" s="196">
        <v>40323897</v>
      </c>
      <c r="C3536" s="197" t="s">
        <v>2721</v>
      </c>
      <c r="D3536" s="196" t="s">
        <v>3678</v>
      </c>
      <c r="E3536" s="198">
        <v>1</v>
      </c>
      <c r="F3536" s="199">
        <f>VLOOKUP(D3536,'Parâmetro - Portes e Uco'!$A$13:$E$54,4,0)*E3536</f>
        <v>104.74131564043701</v>
      </c>
      <c r="G3536" s="200"/>
      <c r="H3536" s="201"/>
      <c r="I3536" s="196"/>
      <c r="J3536" s="202">
        <v>0</v>
      </c>
      <c r="K3536" s="202"/>
      <c r="L3536" s="203">
        <v>46.67</v>
      </c>
      <c r="M3536" s="204">
        <v>84</v>
      </c>
      <c r="N3536" s="199">
        <f>(('Parâmetro - Portes e Uco'!$P$5*'TABELA HONORÁRIOS MÉDICOS2026'!M3536)/100)*'TABELA HONORÁRIOS MÉDICOS2026'!L3536</f>
        <v>711.56589918209909</v>
      </c>
      <c r="O3536" s="201">
        <v>0</v>
      </c>
      <c r="P3536" s="201"/>
      <c r="Q3536" s="205">
        <f t="shared" si="226"/>
        <v>816.30721482253614</v>
      </c>
    </row>
    <row r="3537" spans="1:17" x14ac:dyDescent="0.25">
      <c r="A3537" s="207" t="s">
        <v>4754</v>
      </c>
      <c r="B3537" s="196">
        <v>40323900</v>
      </c>
      <c r="C3537" s="197" t="s">
        <v>2725</v>
      </c>
      <c r="D3537" s="196" t="s">
        <v>3676</v>
      </c>
      <c r="E3537" s="198" t="s">
        <v>3714</v>
      </c>
      <c r="F3537" s="199">
        <f>VLOOKUP(D3537,'Parâmetro - Portes e Uco'!$A$13:$E$54,4,0)*E3537</f>
        <v>8.3925108583827281</v>
      </c>
      <c r="G3537" s="200"/>
      <c r="H3537" s="201"/>
      <c r="I3537" s="196"/>
      <c r="J3537" s="202">
        <v>0</v>
      </c>
      <c r="K3537" s="202"/>
      <c r="L3537" s="203">
        <v>6.57</v>
      </c>
      <c r="M3537" s="204">
        <v>84</v>
      </c>
      <c r="N3537" s="199">
        <f>(('Parâmetro - Portes e Uco'!$P$5*'TABELA HONORÁRIOS MÉDICOS2026'!M3537)/100)*'TABELA HONORÁRIOS MÉDICOS2026'!L3537</f>
        <v>100.17115829497303</v>
      </c>
      <c r="O3537" s="201">
        <v>0</v>
      </c>
      <c r="P3537" s="201"/>
      <c r="Q3537" s="205">
        <f t="shared" si="226"/>
        <v>108.56366915335576</v>
      </c>
    </row>
    <row r="3538" spans="1:17" ht="45" x14ac:dyDescent="0.25">
      <c r="A3538" s="207" t="s">
        <v>4754</v>
      </c>
      <c r="B3538" s="196">
        <v>40323919</v>
      </c>
      <c r="C3538" s="197" t="s">
        <v>2874</v>
      </c>
      <c r="D3538" s="196" t="s">
        <v>3676</v>
      </c>
      <c r="E3538" s="198" t="s">
        <v>3709</v>
      </c>
      <c r="F3538" s="199">
        <f>VLOOKUP(D3538,'Parâmetro - Portes e Uco'!$A$13:$E$54,4,0)*E3538</f>
        <v>1.6785021716765458</v>
      </c>
      <c r="G3538" s="200"/>
      <c r="H3538" s="201"/>
      <c r="I3538" s="196"/>
      <c r="J3538" s="202">
        <v>0</v>
      </c>
      <c r="K3538" s="202"/>
      <c r="L3538" s="203">
        <v>4.71</v>
      </c>
      <c r="M3538" s="204">
        <v>84</v>
      </c>
      <c r="N3538" s="199">
        <f>(('Parâmetro - Portes e Uco'!$P$5*'TABELA HONORÁRIOS MÉDICOS2026'!M3538)/100)*'TABELA HONORÁRIOS MÉDICOS2026'!L3538</f>
        <v>71.812200238861934</v>
      </c>
      <c r="O3538" s="201">
        <v>0</v>
      </c>
      <c r="P3538" s="201"/>
      <c r="Q3538" s="205">
        <f t="shared" si="226"/>
        <v>73.490702410538475</v>
      </c>
    </row>
    <row r="3539" spans="1:17" ht="45" x14ac:dyDescent="0.25">
      <c r="A3539" s="207" t="s">
        <v>4754</v>
      </c>
      <c r="B3539" s="196">
        <v>40324060</v>
      </c>
      <c r="C3539" s="197" t="s">
        <v>4353</v>
      </c>
      <c r="D3539" s="196" t="s">
        <v>3676</v>
      </c>
      <c r="E3539" s="198">
        <v>0.1</v>
      </c>
      <c r="F3539" s="199">
        <f>VLOOKUP(D3539,'Parâmetro - Portes e Uco'!$A$13:$E$54,4,0)*E3539</f>
        <v>1.6785021716765458</v>
      </c>
      <c r="G3539" s="200"/>
      <c r="H3539" s="201"/>
      <c r="I3539" s="196"/>
      <c r="J3539" s="202">
        <v>0</v>
      </c>
      <c r="K3539" s="202"/>
      <c r="L3539" s="203">
        <v>11.071999999999999</v>
      </c>
      <c r="M3539" s="204">
        <v>84</v>
      </c>
      <c r="N3539" s="199">
        <f>(('Parâmetro - Portes e Uco'!$P$5*'TABELA HONORÁRIOS MÉDICOS2026'!M3539)/100)*'TABELA HONORÁRIOS MÉDICOS2026'!L3539</f>
        <v>168.81203419207628</v>
      </c>
      <c r="O3539" s="201">
        <v>0</v>
      </c>
      <c r="P3539" s="201"/>
      <c r="Q3539" s="205">
        <f t="shared" si="226"/>
        <v>170.49053636375282</v>
      </c>
    </row>
    <row r="3540" spans="1:17" ht="30" x14ac:dyDescent="0.25">
      <c r="A3540" s="207" t="s">
        <v>4754</v>
      </c>
      <c r="B3540" s="196">
        <v>40324079</v>
      </c>
      <c r="C3540" s="197" t="s">
        <v>4354</v>
      </c>
      <c r="D3540" s="196" t="s">
        <v>3676</v>
      </c>
      <c r="E3540" s="198">
        <v>0.04</v>
      </c>
      <c r="F3540" s="199">
        <f>VLOOKUP(D3540,'Parâmetro - Portes e Uco'!$A$13:$E$54,4,0)*E3540</f>
        <v>0.67140086867061821</v>
      </c>
      <c r="G3540" s="200"/>
      <c r="H3540" s="201"/>
      <c r="I3540" s="196"/>
      <c r="J3540" s="202">
        <v>0</v>
      </c>
      <c r="K3540" s="202"/>
      <c r="L3540" s="203">
        <v>6.2729999999999997</v>
      </c>
      <c r="M3540" s="204">
        <v>84</v>
      </c>
      <c r="N3540" s="199">
        <f>(('Parâmetro - Portes e Uco'!$P$5*'TABELA HONORÁRIOS MÉDICOS2026'!M3540)/100)*'TABELA HONORÁRIOS MÉDICOS2026'!L3540</f>
        <v>95.642873056981088</v>
      </c>
      <c r="O3540" s="201">
        <v>0</v>
      </c>
      <c r="P3540" s="201"/>
      <c r="Q3540" s="205">
        <f t="shared" si="226"/>
        <v>96.314273925651705</v>
      </c>
    </row>
    <row r="3541" spans="1:17" x14ac:dyDescent="0.25">
      <c r="A3541" s="207" t="s">
        <v>4754</v>
      </c>
      <c r="B3541" s="196">
        <v>40324176</v>
      </c>
      <c r="C3541" s="197" t="s">
        <v>4779</v>
      </c>
      <c r="D3541" s="196" t="s">
        <v>3678</v>
      </c>
      <c r="E3541" s="198">
        <v>1.710032</v>
      </c>
      <c r="F3541" s="199">
        <f>VLOOKUP(D3541,'Parâmetro - Portes e Uco'!$A$13:$E$54,4,0)*E3541</f>
        <v>179.11100146724777</v>
      </c>
      <c r="G3541" s="200"/>
      <c r="H3541" s="201"/>
      <c r="I3541" s="196"/>
      <c r="J3541" s="202"/>
      <c r="K3541" s="202"/>
      <c r="L3541" s="203"/>
      <c r="M3541" s="204"/>
      <c r="N3541" s="199"/>
      <c r="O3541" s="201"/>
      <c r="P3541" s="201"/>
      <c r="Q3541" s="205">
        <f t="shared" si="226"/>
        <v>179.11100146724777</v>
      </c>
    </row>
    <row r="3542" spans="1:17" ht="30" x14ac:dyDescent="0.25">
      <c r="A3542" s="207" t="s">
        <v>4754</v>
      </c>
      <c r="B3542" s="196">
        <v>40324192</v>
      </c>
      <c r="C3542" s="197" t="s">
        <v>4780</v>
      </c>
      <c r="D3542" s="196" t="s">
        <v>3669</v>
      </c>
      <c r="E3542" s="198">
        <v>1.1357900000000001</v>
      </c>
      <c r="F3542" s="199">
        <f>VLOOKUP(D3542,'Parâmetro - Portes e Uco'!$A$13:$E$54,4,0)*E3542</f>
        <v>76.25703926274015</v>
      </c>
      <c r="G3542" s="200"/>
      <c r="H3542" s="201"/>
      <c r="I3542" s="196"/>
      <c r="J3542" s="202"/>
      <c r="K3542" s="202"/>
      <c r="L3542" s="203"/>
      <c r="M3542" s="204"/>
      <c r="N3542" s="199"/>
      <c r="O3542" s="201"/>
      <c r="P3542" s="201"/>
      <c r="Q3542" s="205">
        <f t="shared" si="226"/>
        <v>76.25703926274015</v>
      </c>
    </row>
    <row r="3543" spans="1:17" ht="30" x14ac:dyDescent="0.25">
      <c r="A3543" s="207" t="s">
        <v>4754</v>
      </c>
      <c r="B3543" s="196">
        <v>40324362</v>
      </c>
      <c r="C3543" s="197" t="s">
        <v>4355</v>
      </c>
      <c r="D3543" s="196" t="s">
        <v>3672</v>
      </c>
      <c r="E3543" s="198">
        <v>1</v>
      </c>
      <c r="F3543" s="199">
        <f>VLOOKUP(D3543,'Parâmetro - Portes e Uco'!$A$13:$E$54,4,0)*E3543</f>
        <v>308.31617530257381</v>
      </c>
      <c r="G3543" s="200"/>
      <c r="H3543" s="201"/>
      <c r="I3543" s="196"/>
      <c r="J3543" s="202">
        <v>0</v>
      </c>
      <c r="K3543" s="202"/>
      <c r="L3543" s="203">
        <v>69.819999999999993</v>
      </c>
      <c r="M3543" s="204">
        <v>84</v>
      </c>
      <c r="N3543" s="199">
        <f>(('Parâmetro - Portes e Uco'!$P$5*'TABELA HONORÁRIOS MÉDICOS2026'!M3543)/100)*'TABELA HONORÁRIOS MÉDICOS2026'!L3543</f>
        <v>1064.5281997191805</v>
      </c>
      <c r="O3543" s="201">
        <v>0</v>
      </c>
      <c r="P3543" s="201"/>
      <c r="Q3543" s="205">
        <f t="shared" si="226"/>
        <v>1372.8443750217543</v>
      </c>
    </row>
    <row r="3544" spans="1:17" ht="30" x14ac:dyDescent="0.25">
      <c r="A3544" s="207" t="s">
        <v>4754</v>
      </c>
      <c r="B3544" s="196">
        <v>40324370</v>
      </c>
      <c r="C3544" s="197" t="s">
        <v>4356</v>
      </c>
      <c r="D3544" s="196" t="s">
        <v>3672</v>
      </c>
      <c r="E3544" s="198">
        <v>1</v>
      </c>
      <c r="F3544" s="199">
        <f>VLOOKUP(D3544,'Parâmetro - Portes e Uco'!$A$13:$E$54,4,0)*E3544</f>
        <v>308.31617530257381</v>
      </c>
      <c r="G3544" s="200"/>
      <c r="H3544" s="201"/>
      <c r="I3544" s="196"/>
      <c r="J3544" s="202">
        <v>0</v>
      </c>
      <c r="K3544" s="202"/>
      <c r="L3544" s="203">
        <v>108.542</v>
      </c>
      <c r="M3544" s="204">
        <v>84</v>
      </c>
      <c r="N3544" s="199">
        <f>(('Parâmetro - Portes e Uco'!$P$5*'TABELA HONORÁRIOS MÉDICOS2026'!M3544)/100)*'TABELA HONORÁRIOS MÉDICOS2026'!L3544</f>
        <v>1654.9129168421555</v>
      </c>
      <c r="O3544" s="201">
        <v>0</v>
      </c>
      <c r="P3544" s="201"/>
      <c r="Q3544" s="205">
        <f t="shared" si="226"/>
        <v>1963.2290921447293</v>
      </c>
    </row>
    <row r="3545" spans="1:17" ht="60" x14ac:dyDescent="0.25">
      <c r="A3545" s="207" t="s">
        <v>4754</v>
      </c>
      <c r="B3545" s="196">
        <v>40324389</v>
      </c>
      <c r="C3545" s="197" t="s">
        <v>4357</v>
      </c>
      <c r="D3545" s="196" t="s">
        <v>3676</v>
      </c>
      <c r="E3545" s="198">
        <v>0.5</v>
      </c>
      <c r="F3545" s="199">
        <f>VLOOKUP(D3545,'Parâmetro - Portes e Uco'!$A$13:$E$54,4,0)*E3545</f>
        <v>8.3925108583827281</v>
      </c>
      <c r="G3545" s="200"/>
      <c r="H3545" s="201"/>
      <c r="I3545" s="196"/>
      <c r="J3545" s="202">
        <v>0</v>
      </c>
      <c r="K3545" s="202"/>
      <c r="L3545" s="203">
        <v>58.485999999999997</v>
      </c>
      <c r="M3545" s="204">
        <v>84</v>
      </c>
      <c r="N3545" s="199">
        <f>(('Parâmetro - Portes e Uco'!$P$5*'TABELA HONORÁRIOS MÉDICOS2026'!M3545)/100)*'TABELA HONORÁRIOS MÉDICOS2026'!L3545</f>
        <v>891.72151659661972</v>
      </c>
      <c r="O3545" s="201">
        <v>0</v>
      </c>
      <c r="P3545" s="201"/>
      <c r="Q3545" s="205">
        <f t="shared" si="226"/>
        <v>900.11402745500243</v>
      </c>
    </row>
    <row r="3546" spans="1:17" ht="30" x14ac:dyDescent="0.25">
      <c r="A3546" s="207" t="s">
        <v>4754</v>
      </c>
      <c r="B3546" s="196">
        <v>40324559</v>
      </c>
      <c r="C3546" s="197" t="s">
        <v>4781</v>
      </c>
      <c r="D3546" s="196" t="s">
        <v>3669</v>
      </c>
      <c r="E3546" s="198">
        <v>1.1357900000000001</v>
      </c>
      <c r="F3546" s="199">
        <f>VLOOKUP(D3546,'Parâmetro - Portes e Uco'!$A$13:$E$54,4,0)*E3546</f>
        <v>76.25703926274015</v>
      </c>
      <c r="G3546" s="200"/>
      <c r="H3546" s="201"/>
      <c r="I3546" s="196"/>
      <c r="J3546" s="202"/>
      <c r="K3546" s="202"/>
      <c r="L3546" s="203"/>
      <c r="M3546" s="204"/>
      <c r="N3546" s="199"/>
      <c r="O3546" s="201"/>
      <c r="P3546" s="201"/>
      <c r="Q3546" s="205">
        <f t="shared" si="226"/>
        <v>76.25703926274015</v>
      </c>
    </row>
    <row r="3547" spans="1:17" ht="30" x14ac:dyDescent="0.25">
      <c r="A3547" s="207" t="s">
        <v>4754</v>
      </c>
      <c r="B3547" s="196">
        <v>40324567</v>
      </c>
      <c r="C3547" s="197" t="s">
        <v>4782</v>
      </c>
      <c r="D3547" s="196" t="s">
        <v>3669</v>
      </c>
      <c r="E3547" s="198">
        <v>1.1357900000000001</v>
      </c>
      <c r="F3547" s="199">
        <f>VLOOKUP(D3547,'Parâmetro - Portes e Uco'!$A$13:$E$54,4,0)*E3547</f>
        <v>76.25703926274015</v>
      </c>
      <c r="G3547" s="200"/>
      <c r="H3547" s="201"/>
      <c r="I3547" s="196"/>
      <c r="J3547" s="202"/>
      <c r="K3547" s="202"/>
      <c r="L3547" s="203"/>
      <c r="M3547" s="204"/>
      <c r="N3547" s="199"/>
      <c r="O3547" s="201"/>
      <c r="P3547" s="201"/>
      <c r="Q3547" s="205">
        <f t="shared" si="226"/>
        <v>76.25703926274015</v>
      </c>
    </row>
    <row r="3548" spans="1:17" x14ac:dyDescent="0.25">
      <c r="A3548" s="207" t="s">
        <v>4754</v>
      </c>
      <c r="B3548" s="196">
        <v>40324591</v>
      </c>
      <c r="C3548" s="197" t="s">
        <v>4813</v>
      </c>
      <c r="D3548" s="196" t="s">
        <v>3674</v>
      </c>
      <c r="E3548" s="198">
        <v>1</v>
      </c>
      <c r="F3548" s="199">
        <f>VLOOKUP(D3548,'Parâmetro - Portes e Uco'!$A$13:$E$54,4,0)*E3548</f>
        <v>182.87449126471788</v>
      </c>
      <c r="G3548" s="200"/>
      <c r="H3548" s="201"/>
      <c r="I3548" s="196"/>
      <c r="J3548" s="202">
        <v>0</v>
      </c>
      <c r="K3548" s="202"/>
      <c r="L3548" s="203"/>
      <c r="M3548" s="204"/>
      <c r="N3548" s="199"/>
      <c r="O3548" s="201">
        <v>0</v>
      </c>
      <c r="P3548" s="201"/>
      <c r="Q3548" s="205">
        <f t="shared" si="226"/>
        <v>182.87449126471788</v>
      </c>
    </row>
    <row r="3549" spans="1:17" x14ac:dyDescent="0.25">
      <c r="A3549" s="207" t="s">
        <v>4754</v>
      </c>
      <c r="B3549" s="196">
        <v>40324605</v>
      </c>
      <c r="C3549" s="197" t="s">
        <v>4814</v>
      </c>
      <c r="D3549" s="196" t="s">
        <v>3674</v>
      </c>
      <c r="E3549" s="198">
        <v>1</v>
      </c>
      <c r="F3549" s="199">
        <f>VLOOKUP(D3549,'Parâmetro - Portes e Uco'!$A$13:$E$54,4,0)*E3549</f>
        <v>182.87449126471788</v>
      </c>
      <c r="G3549" s="200"/>
      <c r="H3549" s="201"/>
      <c r="I3549" s="196"/>
      <c r="J3549" s="202">
        <v>0</v>
      </c>
      <c r="K3549" s="202"/>
      <c r="L3549" s="203"/>
      <c r="M3549" s="204"/>
      <c r="N3549" s="199"/>
      <c r="O3549" s="201">
        <v>0</v>
      </c>
      <c r="P3549" s="201"/>
      <c r="Q3549" s="205">
        <f t="shared" si="226"/>
        <v>182.87449126471788</v>
      </c>
    </row>
    <row r="3550" spans="1:17" ht="45" x14ac:dyDescent="0.25">
      <c r="A3550" s="207" t="s">
        <v>4754</v>
      </c>
      <c r="B3550" s="196">
        <v>40324648</v>
      </c>
      <c r="C3550" s="197" t="s">
        <v>7384</v>
      </c>
      <c r="D3550" s="196" t="s">
        <v>3676</v>
      </c>
      <c r="E3550" s="198">
        <v>1</v>
      </c>
      <c r="F3550" s="199">
        <f>VLOOKUP(D3550,'Parâmetro - Portes e Uco'!$A$13:$E$54,4,0)*E3550</f>
        <v>16.785021716765456</v>
      </c>
      <c r="G3550" s="200"/>
      <c r="H3550" s="201"/>
      <c r="I3550" s="196"/>
      <c r="J3550" s="202">
        <v>0</v>
      </c>
      <c r="K3550" s="202"/>
      <c r="L3550" s="203">
        <v>26.34</v>
      </c>
      <c r="M3550" s="204">
        <v>84</v>
      </c>
      <c r="N3550" s="199">
        <f>(('Parâmetro - Portes e Uco'!$P$5*'TABELA HONORÁRIOS MÉDICOS2026'!M3550)/100)*'TABELA HONORÁRIOS MÉDICOS2026'!L3550</f>
        <v>401.59943827847633</v>
      </c>
      <c r="O3550" s="201">
        <v>0</v>
      </c>
      <c r="P3550" s="201"/>
      <c r="Q3550" s="205">
        <f t="shared" ref="Q3550:Q3552" si="227">F3550+H3550+K3550+N3550+P3550</f>
        <v>418.3844599952418</v>
      </c>
    </row>
    <row r="3551" spans="1:17" ht="75" x14ac:dyDescent="0.25">
      <c r="A3551" s="207"/>
      <c r="B3551" s="196">
        <v>40324788</v>
      </c>
      <c r="C3551" s="197" t="s">
        <v>6148</v>
      </c>
      <c r="D3551" s="196" t="s">
        <v>3676</v>
      </c>
      <c r="E3551" s="198">
        <v>1</v>
      </c>
      <c r="F3551" s="199">
        <f>VLOOKUP(D3551,'Parâmetro - Portes e Uco'!$A$13:$E$54,4,0)*E3551</f>
        <v>16.785021716765456</v>
      </c>
      <c r="G3551" s="200"/>
      <c r="H3551" s="201"/>
      <c r="I3551" s="196"/>
      <c r="J3551" s="202"/>
      <c r="K3551" s="202"/>
      <c r="L3551" s="203">
        <v>13.05</v>
      </c>
      <c r="M3551" s="204">
        <v>84</v>
      </c>
      <c r="N3551" s="199">
        <f>(('Parâmetro - Portes e Uco'!$P$5*'TABELA HONORÁRIOS MÉDICOS2026'!M3551)/100)*'TABELA HONORÁRIOS MÉDICOS2026'!L3551</f>
        <v>198.97010894206971</v>
      </c>
      <c r="O3551" s="201"/>
      <c r="P3551" s="201"/>
      <c r="Q3551" s="205">
        <f t="shared" si="227"/>
        <v>215.75513065883518</v>
      </c>
    </row>
    <row r="3552" spans="1:17" ht="60" x14ac:dyDescent="0.25">
      <c r="A3552" s="207" t="s">
        <v>4752</v>
      </c>
      <c r="B3552" s="196">
        <v>40324796</v>
      </c>
      <c r="C3552" s="197" t="s">
        <v>6149</v>
      </c>
      <c r="D3552" s="196" t="s">
        <v>3676</v>
      </c>
      <c r="E3552" s="198">
        <v>1</v>
      </c>
      <c r="F3552" s="199">
        <f>VLOOKUP(D3552,'Parâmetro - Portes e Uco'!$A$13:$E$54,4,0)*E3552</f>
        <v>16.785021716765456</v>
      </c>
      <c r="G3552" s="200"/>
      <c r="H3552" s="201"/>
      <c r="I3552" s="196"/>
      <c r="J3552" s="202"/>
      <c r="K3552" s="202"/>
      <c r="L3552" s="203">
        <v>13.05</v>
      </c>
      <c r="M3552" s="204">
        <v>84</v>
      </c>
      <c r="N3552" s="199">
        <f>(('Parâmetro - Portes e Uco'!$P$5*'TABELA HONORÁRIOS MÉDICOS2026'!M3552)/100)*'TABELA HONORÁRIOS MÉDICOS2026'!L3552</f>
        <v>198.97010894206971</v>
      </c>
      <c r="O3552" s="201"/>
      <c r="P3552" s="201"/>
      <c r="Q3552" s="205">
        <f t="shared" si="227"/>
        <v>215.75513065883518</v>
      </c>
    </row>
    <row r="3553" spans="1:17" ht="15" customHeight="1" x14ac:dyDescent="0.25">
      <c r="A3553" s="207" t="s">
        <v>4752</v>
      </c>
      <c r="B3553" s="224">
        <v>40309002</v>
      </c>
      <c r="C3553" s="316" t="s">
        <v>3909</v>
      </c>
      <c r="D3553" s="317"/>
      <c r="E3553" s="317"/>
      <c r="F3553" s="317"/>
      <c r="G3553" s="317"/>
      <c r="H3553" s="317"/>
      <c r="I3553" s="317"/>
      <c r="J3553" s="317"/>
      <c r="K3553" s="317"/>
      <c r="L3553" s="317"/>
      <c r="M3553" s="317"/>
      <c r="N3553" s="317"/>
      <c r="O3553" s="317"/>
      <c r="P3553" s="317"/>
      <c r="Q3553" s="318"/>
    </row>
    <row r="3554" spans="1:17" ht="15" customHeight="1" x14ac:dyDescent="0.25">
      <c r="A3554" s="207" t="s">
        <v>4754</v>
      </c>
      <c r="B3554" s="226"/>
      <c r="C3554" s="316" t="s">
        <v>4358</v>
      </c>
      <c r="D3554" s="317"/>
      <c r="E3554" s="317"/>
      <c r="F3554" s="317"/>
      <c r="G3554" s="317"/>
      <c r="H3554" s="317"/>
      <c r="I3554" s="317"/>
      <c r="J3554" s="317"/>
      <c r="K3554" s="317"/>
      <c r="L3554" s="317"/>
      <c r="M3554" s="317"/>
      <c r="N3554" s="317"/>
      <c r="O3554" s="317"/>
      <c r="P3554" s="317"/>
      <c r="Q3554" s="318"/>
    </row>
    <row r="3555" spans="1:17" ht="45" x14ac:dyDescent="0.25">
      <c r="A3555" s="207" t="s">
        <v>4754</v>
      </c>
      <c r="B3555" s="196">
        <v>40309010</v>
      </c>
      <c r="C3555" s="197" t="s">
        <v>2887</v>
      </c>
      <c r="D3555" s="196" t="s">
        <v>3676</v>
      </c>
      <c r="E3555" s="198" t="s">
        <v>3712</v>
      </c>
      <c r="F3555" s="199">
        <f>VLOOKUP(D3555,'Parâmetro - Portes e Uco'!$A$13:$E$54,4,0)*E3555</f>
        <v>4.1962554291913641</v>
      </c>
      <c r="G3555" s="200"/>
      <c r="H3555" s="201"/>
      <c r="I3555" s="196"/>
      <c r="J3555" s="202">
        <v>0</v>
      </c>
      <c r="K3555" s="202"/>
      <c r="L3555" s="203">
        <v>4.5</v>
      </c>
      <c r="M3555" s="204">
        <v>84</v>
      </c>
      <c r="N3555" s="199">
        <f>(('Parâmetro - Portes e Uco'!$P$5*'TABELA HONORÁRIOS MÉDICOS2026'!M3555)/100)*'TABELA HONORÁRIOS MÉDICOS2026'!L3555</f>
        <v>68.610382393817133</v>
      </c>
      <c r="O3555" s="201">
        <v>0</v>
      </c>
      <c r="P3555" s="201"/>
      <c r="Q3555" s="205">
        <f t="shared" ref="Q3555:Q3571" si="228">F3555+H3555+K3555+N3555+P3555</f>
        <v>72.806637823008501</v>
      </c>
    </row>
    <row r="3556" spans="1:17" ht="45" x14ac:dyDescent="0.25">
      <c r="A3556" s="207" t="s">
        <v>4754</v>
      </c>
      <c r="B3556" s="196">
        <v>40309029</v>
      </c>
      <c r="C3556" s="197" t="s">
        <v>2890</v>
      </c>
      <c r="D3556" s="196" t="s">
        <v>3676</v>
      </c>
      <c r="E3556" s="198" t="s">
        <v>3713</v>
      </c>
      <c r="F3556" s="199">
        <f>VLOOKUP(D3556,'Parâmetro - Portes e Uco'!$A$13:$E$54,4,0)*E3556</f>
        <v>0.67140086867061821</v>
      </c>
      <c r="G3556" s="200"/>
      <c r="H3556" s="201"/>
      <c r="I3556" s="196"/>
      <c r="J3556" s="202">
        <v>0</v>
      </c>
      <c r="K3556" s="202"/>
      <c r="L3556" s="203">
        <v>1.17</v>
      </c>
      <c r="M3556" s="204">
        <v>84</v>
      </c>
      <c r="N3556" s="199">
        <f>(('Parâmetro - Portes e Uco'!$P$5*'TABELA HONORÁRIOS MÉDICOS2026'!M3556)/100)*'TABELA HONORÁRIOS MÉDICOS2026'!L3556</f>
        <v>17.838699422392455</v>
      </c>
      <c r="O3556" s="201">
        <v>0</v>
      </c>
      <c r="P3556" s="201"/>
      <c r="Q3556" s="205">
        <f t="shared" si="228"/>
        <v>18.510100291063072</v>
      </c>
    </row>
    <row r="3557" spans="1:17" ht="30" x14ac:dyDescent="0.25">
      <c r="A3557" s="207" t="s">
        <v>4754</v>
      </c>
      <c r="B3557" s="196">
        <v>40309037</v>
      </c>
      <c r="C3557" s="197" t="s">
        <v>2891</v>
      </c>
      <c r="D3557" s="196" t="s">
        <v>3676</v>
      </c>
      <c r="E3557" s="198" t="s">
        <v>3710</v>
      </c>
      <c r="F3557" s="199">
        <f>VLOOKUP(D3557,'Parâmetro - Portes e Uco'!$A$13:$E$54,4,0)*E3557</f>
        <v>0.16785021716765455</v>
      </c>
      <c r="G3557" s="200"/>
      <c r="H3557" s="201"/>
      <c r="I3557" s="196"/>
      <c r="J3557" s="202">
        <v>0</v>
      </c>
      <c r="K3557" s="202"/>
      <c r="L3557" s="203">
        <v>0.78300000000000003</v>
      </c>
      <c r="M3557" s="204">
        <v>84</v>
      </c>
      <c r="N3557" s="199">
        <f>(('Parâmetro - Portes e Uco'!$P$5*'TABELA HONORÁRIOS MÉDICOS2026'!M3557)/100)*'TABELA HONORÁRIOS MÉDICOS2026'!L3557</f>
        <v>11.938206536524183</v>
      </c>
      <c r="O3557" s="201">
        <v>0</v>
      </c>
      <c r="P3557" s="201"/>
      <c r="Q3557" s="205">
        <f t="shared" si="228"/>
        <v>12.106056753691837</v>
      </c>
    </row>
    <row r="3558" spans="1:17" ht="75" x14ac:dyDescent="0.25">
      <c r="A3558" s="207" t="s">
        <v>4754</v>
      </c>
      <c r="B3558" s="196">
        <v>40309045</v>
      </c>
      <c r="C3558" s="197" t="s">
        <v>2892</v>
      </c>
      <c r="D3558" s="196" t="s">
        <v>3676</v>
      </c>
      <c r="E3558" s="198" t="s">
        <v>3709</v>
      </c>
      <c r="F3558" s="199">
        <f>VLOOKUP(D3558,'Parâmetro - Portes e Uco'!$A$13:$E$54,4,0)*E3558</f>
        <v>1.6785021716765458</v>
      </c>
      <c r="G3558" s="200"/>
      <c r="H3558" s="201"/>
      <c r="I3558" s="196"/>
      <c r="J3558" s="202">
        <v>0</v>
      </c>
      <c r="K3558" s="202"/>
      <c r="L3558" s="203">
        <v>3.4740000000000002</v>
      </c>
      <c r="M3558" s="204">
        <v>84</v>
      </c>
      <c r="N3558" s="199">
        <f>(('Parâmetro - Portes e Uco'!$P$5*'TABELA HONORÁRIOS MÉDICOS2026'!M3558)/100)*'TABELA HONORÁRIOS MÉDICOS2026'!L3558</f>
        <v>52.967215208026829</v>
      </c>
      <c r="O3558" s="201">
        <v>0</v>
      </c>
      <c r="P3558" s="201"/>
      <c r="Q3558" s="205">
        <f t="shared" si="228"/>
        <v>54.645717379703378</v>
      </c>
    </row>
    <row r="3559" spans="1:17" ht="45" x14ac:dyDescent="0.25">
      <c r="A3559" s="207" t="s">
        <v>4754</v>
      </c>
      <c r="B3559" s="196">
        <v>40309053</v>
      </c>
      <c r="C3559" s="197" t="s">
        <v>2894</v>
      </c>
      <c r="D3559" s="196" t="s">
        <v>3676</v>
      </c>
      <c r="E3559" s="198" t="s">
        <v>3713</v>
      </c>
      <c r="F3559" s="199">
        <f>VLOOKUP(D3559,'Parâmetro - Portes e Uco'!$A$13:$E$54,4,0)*E3559</f>
        <v>0.67140086867061821</v>
      </c>
      <c r="G3559" s="200"/>
      <c r="H3559" s="201"/>
      <c r="I3559" s="196"/>
      <c r="J3559" s="202">
        <v>0</v>
      </c>
      <c r="K3559" s="202"/>
      <c r="L3559" s="203">
        <v>1.8</v>
      </c>
      <c r="M3559" s="204">
        <v>84</v>
      </c>
      <c r="N3559" s="199">
        <f>(('Parâmetro - Portes e Uco'!$P$5*'TABELA HONORÁRIOS MÉDICOS2026'!M3559)/100)*'TABELA HONORÁRIOS MÉDICOS2026'!L3559</f>
        <v>27.444152957526857</v>
      </c>
      <c r="O3559" s="201">
        <v>0</v>
      </c>
      <c r="P3559" s="201"/>
      <c r="Q3559" s="205">
        <f t="shared" si="228"/>
        <v>28.115553826197473</v>
      </c>
    </row>
    <row r="3560" spans="1:17" ht="45" x14ac:dyDescent="0.25">
      <c r="A3560" s="207" t="s">
        <v>4754</v>
      </c>
      <c r="B3560" s="196">
        <v>40309061</v>
      </c>
      <c r="C3560" s="197" t="s">
        <v>2896</v>
      </c>
      <c r="D3560" s="196" t="s">
        <v>3676</v>
      </c>
      <c r="E3560" s="198" t="s">
        <v>3713</v>
      </c>
      <c r="F3560" s="199">
        <f>VLOOKUP(D3560,'Parâmetro - Portes e Uco'!$A$13:$E$54,4,0)*E3560</f>
        <v>0.67140086867061821</v>
      </c>
      <c r="G3560" s="200"/>
      <c r="H3560" s="201"/>
      <c r="I3560" s="196"/>
      <c r="J3560" s="202">
        <v>0</v>
      </c>
      <c r="K3560" s="202"/>
      <c r="L3560" s="203">
        <v>2.25</v>
      </c>
      <c r="M3560" s="204">
        <v>84</v>
      </c>
      <c r="N3560" s="199">
        <f>(('Parâmetro - Portes e Uco'!$P$5*'TABELA HONORÁRIOS MÉDICOS2026'!M3560)/100)*'TABELA HONORÁRIOS MÉDICOS2026'!L3560</f>
        <v>34.305191196908567</v>
      </c>
      <c r="O3560" s="201">
        <v>0</v>
      </c>
      <c r="P3560" s="201"/>
      <c r="Q3560" s="205">
        <f t="shared" si="228"/>
        <v>34.976592065579183</v>
      </c>
    </row>
    <row r="3561" spans="1:17" ht="75" x14ac:dyDescent="0.25">
      <c r="A3561" s="207" t="s">
        <v>4754</v>
      </c>
      <c r="B3561" s="196">
        <v>40309070</v>
      </c>
      <c r="C3561" s="197" t="s">
        <v>2901</v>
      </c>
      <c r="D3561" s="196" t="s">
        <v>3676</v>
      </c>
      <c r="E3561" s="198" t="s">
        <v>3713</v>
      </c>
      <c r="F3561" s="199">
        <f>VLOOKUP(D3561,'Parâmetro - Portes e Uco'!$A$13:$E$54,4,0)*E3561</f>
        <v>0.67140086867061821</v>
      </c>
      <c r="G3561" s="200"/>
      <c r="H3561" s="201"/>
      <c r="I3561" s="196"/>
      <c r="J3561" s="202">
        <v>0</v>
      </c>
      <c r="K3561" s="202"/>
      <c r="L3561" s="203">
        <v>2.25</v>
      </c>
      <c r="M3561" s="204">
        <v>84</v>
      </c>
      <c r="N3561" s="199">
        <f>(('Parâmetro - Portes e Uco'!$P$5*'TABELA HONORÁRIOS MÉDICOS2026'!M3561)/100)*'TABELA HONORÁRIOS MÉDICOS2026'!L3561</f>
        <v>34.305191196908567</v>
      </c>
      <c r="O3561" s="201">
        <v>0</v>
      </c>
      <c r="P3561" s="201"/>
      <c r="Q3561" s="205">
        <f t="shared" si="228"/>
        <v>34.976592065579183</v>
      </c>
    </row>
    <row r="3562" spans="1:17" ht="60" x14ac:dyDescent="0.25">
      <c r="A3562" s="207" t="s">
        <v>4754</v>
      </c>
      <c r="B3562" s="196">
        <v>40309088</v>
      </c>
      <c r="C3562" s="197" t="s">
        <v>2902</v>
      </c>
      <c r="D3562" s="196" t="s">
        <v>3676</v>
      </c>
      <c r="E3562" s="198" t="s">
        <v>3713</v>
      </c>
      <c r="F3562" s="199">
        <f>VLOOKUP(D3562,'Parâmetro - Portes e Uco'!$A$13:$E$54,4,0)*E3562</f>
        <v>0.67140086867061821</v>
      </c>
      <c r="G3562" s="200"/>
      <c r="H3562" s="201"/>
      <c r="I3562" s="196"/>
      <c r="J3562" s="202">
        <v>0</v>
      </c>
      <c r="K3562" s="202"/>
      <c r="L3562" s="203">
        <v>2.25</v>
      </c>
      <c r="M3562" s="204">
        <v>84</v>
      </c>
      <c r="N3562" s="199">
        <f>(('Parâmetro - Portes e Uco'!$P$5*'TABELA HONORÁRIOS MÉDICOS2026'!M3562)/100)*'TABELA HONORÁRIOS MÉDICOS2026'!L3562</f>
        <v>34.305191196908567</v>
      </c>
      <c r="O3562" s="201">
        <v>0</v>
      </c>
      <c r="P3562" s="201"/>
      <c r="Q3562" s="205">
        <f t="shared" si="228"/>
        <v>34.976592065579183</v>
      </c>
    </row>
    <row r="3563" spans="1:17" ht="45" x14ac:dyDescent="0.25">
      <c r="A3563" s="207" t="s">
        <v>4754</v>
      </c>
      <c r="B3563" s="196">
        <v>40309096</v>
      </c>
      <c r="C3563" s="197" t="s">
        <v>2903</v>
      </c>
      <c r="D3563" s="196" t="s">
        <v>3676</v>
      </c>
      <c r="E3563" s="198" t="s">
        <v>3713</v>
      </c>
      <c r="F3563" s="199">
        <f>VLOOKUP(D3563,'Parâmetro - Portes e Uco'!$A$13:$E$54,4,0)*E3563</f>
        <v>0.67140086867061821</v>
      </c>
      <c r="G3563" s="200"/>
      <c r="H3563" s="201"/>
      <c r="I3563" s="196"/>
      <c r="J3563" s="202">
        <v>0</v>
      </c>
      <c r="K3563" s="202"/>
      <c r="L3563" s="203">
        <v>2.25</v>
      </c>
      <c r="M3563" s="204">
        <v>84</v>
      </c>
      <c r="N3563" s="199">
        <f>(('Parâmetro - Portes e Uco'!$P$5*'TABELA HONORÁRIOS MÉDICOS2026'!M3563)/100)*'TABELA HONORÁRIOS MÉDICOS2026'!L3563</f>
        <v>34.305191196908567</v>
      </c>
      <c r="O3563" s="201">
        <v>0</v>
      </c>
      <c r="P3563" s="201"/>
      <c r="Q3563" s="205">
        <f t="shared" si="228"/>
        <v>34.976592065579183</v>
      </c>
    </row>
    <row r="3564" spans="1:17" ht="180" x14ac:dyDescent="0.25">
      <c r="A3564" s="207" t="s">
        <v>4754</v>
      </c>
      <c r="B3564" s="196">
        <v>40309100</v>
      </c>
      <c r="C3564" s="197" t="s">
        <v>2904</v>
      </c>
      <c r="D3564" s="196" t="s">
        <v>3676</v>
      </c>
      <c r="E3564" s="198" t="s">
        <v>3712</v>
      </c>
      <c r="F3564" s="199">
        <f>VLOOKUP(D3564,'Parâmetro - Portes e Uco'!$A$13:$E$54,4,0)*E3564</f>
        <v>4.1962554291913641</v>
      </c>
      <c r="G3564" s="200"/>
      <c r="H3564" s="201"/>
      <c r="I3564" s="196"/>
      <c r="J3564" s="202">
        <v>0</v>
      </c>
      <c r="K3564" s="202"/>
      <c r="L3564" s="203">
        <v>8.6940000000000008</v>
      </c>
      <c r="M3564" s="204">
        <v>84</v>
      </c>
      <c r="N3564" s="199">
        <f>(('Parâmetro - Portes e Uco'!$P$5*'TABELA HONORÁRIOS MÉDICOS2026'!M3564)/100)*'TABELA HONORÁRIOS MÉDICOS2026'!L3564</f>
        <v>132.55525878485471</v>
      </c>
      <c r="O3564" s="201">
        <v>0</v>
      </c>
      <c r="P3564" s="201"/>
      <c r="Q3564" s="205">
        <f t="shared" si="228"/>
        <v>136.75151421404607</v>
      </c>
    </row>
    <row r="3565" spans="1:17" ht="180" x14ac:dyDescent="0.25">
      <c r="A3565" s="207" t="s">
        <v>4754</v>
      </c>
      <c r="B3565" s="196">
        <v>40309118</v>
      </c>
      <c r="C3565" s="197" t="s">
        <v>2905</v>
      </c>
      <c r="D3565" s="196" t="s">
        <v>3676</v>
      </c>
      <c r="E3565" s="198" t="s">
        <v>3712</v>
      </c>
      <c r="F3565" s="199">
        <f>VLOOKUP(D3565,'Parâmetro - Portes e Uco'!$A$13:$E$54,4,0)*E3565</f>
        <v>4.1962554291913641</v>
      </c>
      <c r="G3565" s="200"/>
      <c r="H3565" s="201"/>
      <c r="I3565" s="196"/>
      <c r="J3565" s="202">
        <v>0</v>
      </c>
      <c r="K3565" s="202"/>
      <c r="L3565" s="203">
        <v>11.538</v>
      </c>
      <c r="M3565" s="204">
        <v>84</v>
      </c>
      <c r="N3565" s="199">
        <f>(('Parâmetro - Portes e Uco'!$P$5*'TABELA HONORÁRIOS MÉDICOS2026'!M3565)/100)*'TABELA HONORÁRIOS MÉDICOS2026'!L3565</f>
        <v>175.91702045774713</v>
      </c>
      <c r="O3565" s="201">
        <v>0</v>
      </c>
      <c r="P3565" s="201"/>
      <c r="Q3565" s="205">
        <f t="shared" si="228"/>
        <v>180.11327588693848</v>
      </c>
    </row>
    <row r="3566" spans="1:17" ht="120" x14ac:dyDescent="0.25">
      <c r="A3566" s="207" t="s">
        <v>4754</v>
      </c>
      <c r="B3566" s="196">
        <v>40309126</v>
      </c>
      <c r="C3566" s="197" t="s">
        <v>2906</v>
      </c>
      <c r="D3566" s="196" t="s">
        <v>3676</v>
      </c>
      <c r="E3566" s="198" t="s">
        <v>3712</v>
      </c>
      <c r="F3566" s="199">
        <f>VLOOKUP(D3566,'Parâmetro - Portes e Uco'!$A$13:$E$54,4,0)*E3566</f>
        <v>4.1962554291913641</v>
      </c>
      <c r="G3566" s="200"/>
      <c r="H3566" s="201"/>
      <c r="I3566" s="196"/>
      <c r="J3566" s="202">
        <v>0</v>
      </c>
      <c r="K3566" s="202"/>
      <c r="L3566" s="203">
        <v>8.6940000000000008</v>
      </c>
      <c r="M3566" s="204">
        <v>84</v>
      </c>
      <c r="N3566" s="199">
        <f>(('Parâmetro - Portes e Uco'!$P$5*'TABELA HONORÁRIOS MÉDICOS2026'!M3566)/100)*'TABELA HONORÁRIOS MÉDICOS2026'!L3566</f>
        <v>132.55525878485471</v>
      </c>
      <c r="O3566" s="201">
        <v>0</v>
      </c>
      <c r="P3566" s="201"/>
      <c r="Q3566" s="205">
        <f t="shared" si="228"/>
        <v>136.75151421404607</v>
      </c>
    </row>
    <row r="3567" spans="1:17" ht="45" x14ac:dyDescent="0.25">
      <c r="A3567" s="207" t="s">
        <v>4754</v>
      </c>
      <c r="B3567" s="196">
        <v>40309134</v>
      </c>
      <c r="C3567" s="197" t="s">
        <v>2908</v>
      </c>
      <c r="D3567" s="196" t="s">
        <v>3676</v>
      </c>
      <c r="E3567" s="198" t="s">
        <v>3714</v>
      </c>
      <c r="F3567" s="199">
        <f>VLOOKUP(D3567,'Parâmetro - Portes e Uco'!$A$13:$E$54,4,0)*E3567</f>
        <v>8.3925108583827281</v>
      </c>
      <c r="G3567" s="200"/>
      <c r="H3567" s="201"/>
      <c r="I3567" s="196"/>
      <c r="J3567" s="202">
        <v>0</v>
      </c>
      <c r="K3567" s="202"/>
      <c r="L3567" s="203">
        <v>15.885</v>
      </c>
      <c r="M3567" s="204">
        <v>84</v>
      </c>
      <c r="N3567" s="199">
        <f>(('Parâmetro - Portes e Uco'!$P$5*'TABELA HONORÁRIOS MÉDICOS2026'!M3567)/100)*'TABELA HONORÁRIOS MÉDICOS2026'!L3567</f>
        <v>242.1946498501745</v>
      </c>
      <c r="O3567" s="201">
        <v>0</v>
      </c>
      <c r="P3567" s="201"/>
      <c r="Q3567" s="205">
        <f t="shared" si="228"/>
        <v>250.58716070855724</v>
      </c>
    </row>
    <row r="3568" spans="1:17" ht="30" x14ac:dyDescent="0.25">
      <c r="A3568" s="207" t="s">
        <v>4754</v>
      </c>
      <c r="B3568" s="196">
        <v>40309142</v>
      </c>
      <c r="C3568" s="197" t="s">
        <v>2909</v>
      </c>
      <c r="D3568" s="196" t="s">
        <v>3676</v>
      </c>
      <c r="E3568" s="198" t="s">
        <v>3712</v>
      </c>
      <c r="F3568" s="199">
        <f>VLOOKUP(D3568,'Parâmetro - Portes e Uco'!$A$13:$E$54,4,0)*E3568</f>
        <v>4.1962554291913641</v>
      </c>
      <c r="G3568" s="200"/>
      <c r="H3568" s="201"/>
      <c r="I3568" s="196"/>
      <c r="J3568" s="202">
        <v>0</v>
      </c>
      <c r="K3568" s="202"/>
      <c r="L3568" s="203">
        <v>8.6940000000000008</v>
      </c>
      <c r="M3568" s="204">
        <v>84</v>
      </c>
      <c r="N3568" s="199">
        <f>(('Parâmetro - Portes e Uco'!$P$5*'TABELA HONORÁRIOS MÉDICOS2026'!M3568)/100)*'TABELA HONORÁRIOS MÉDICOS2026'!L3568</f>
        <v>132.55525878485471</v>
      </c>
      <c r="O3568" s="201">
        <v>0</v>
      </c>
      <c r="P3568" s="201"/>
      <c r="Q3568" s="205">
        <f t="shared" si="228"/>
        <v>136.75151421404607</v>
      </c>
    </row>
    <row r="3569" spans="1:17" ht="75" x14ac:dyDescent="0.25">
      <c r="A3569" s="207" t="s">
        <v>4754</v>
      </c>
      <c r="B3569" s="196">
        <v>40309150</v>
      </c>
      <c r="C3569" s="197" t="s">
        <v>2910</v>
      </c>
      <c r="D3569" s="196" t="s">
        <v>3678</v>
      </c>
      <c r="E3569" s="198">
        <v>1</v>
      </c>
      <c r="F3569" s="199">
        <f>VLOOKUP(D3569,'Parâmetro - Portes e Uco'!$A$13:$E$54,4,0)*E3569</f>
        <v>104.74131564043701</v>
      </c>
      <c r="G3569" s="200"/>
      <c r="H3569" s="201"/>
      <c r="I3569" s="196"/>
      <c r="J3569" s="202">
        <v>0</v>
      </c>
      <c r="K3569" s="202"/>
      <c r="L3569" s="203">
        <v>3.86</v>
      </c>
      <c r="M3569" s="204">
        <v>84</v>
      </c>
      <c r="N3569" s="199">
        <f>(('Parâmetro - Portes e Uco'!$P$5*'TABELA HONORÁRIOS MÉDICOS2026'!M3569)/100)*'TABELA HONORÁRIOS MÉDICOS2026'!L3569</f>
        <v>58.852461342252028</v>
      </c>
      <c r="O3569" s="201">
        <v>0</v>
      </c>
      <c r="P3569" s="201"/>
      <c r="Q3569" s="205">
        <f t="shared" si="228"/>
        <v>163.59377698268904</v>
      </c>
    </row>
    <row r="3570" spans="1:17" ht="60" x14ac:dyDescent="0.25">
      <c r="A3570" s="207" t="s">
        <v>4754</v>
      </c>
      <c r="B3570" s="196">
        <v>40309169</v>
      </c>
      <c r="C3570" s="197" t="s">
        <v>2911</v>
      </c>
      <c r="D3570" s="196" t="s">
        <v>3667</v>
      </c>
      <c r="E3570" s="198">
        <v>1</v>
      </c>
      <c r="F3570" s="199">
        <f>VLOOKUP(D3570,'Parâmetro - Portes e Uco'!$A$13:$E$54,4,0)*E3570</f>
        <v>88.500735621868941</v>
      </c>
      <c r="G3570" s="200"/>
      <c r="H3570" s="201"/>
      <c r="I3570" s="196"/>
      <c r="J3570" s="202">
        <v>0</v>
      </c>
      <c r="K3570" s="202"/>
      <c r="L3570" s="203">
        <v>3.86</v>
      </c>
      <c r="M3570" s="204">
        <v>84</v>
      </c>
      <c r="N3570" s="199">
        <f>(('Parâmetro - Portes e Uco'!$P$5*'TABELA HONORÁRIOS MÉDICOS2026'!M3570)/100)*'TABELA HONORÁRIOS MÉDICOS2026'!L3570</f>
        <v>58.852461342252028</v>
      </c>
      <c r="O3570" s="201">
        <v>0</v>
      </c>
      <c r="P3570" s="201"/>
      <c r="Q3570" s="205">
        <f t="shared" si="228"/>
        <v>147.35319696412097</v>
      </c>
    </row>
    <row r="3571" spans="1:17" ht="30" x14ac:dyDescent="0.25">
      <c r="A3571" s="207" t="s">
        <v>4754</v>
      </c>
      <c r="B3571" s="196">
        <v>40309266</v>
      </c>
      <c r="C3571" s="197" t="s">
        <v>2888</v>
      </c>
      <c r="D3571" s="196" t="s">
        <v>3672</v>
      </c>
      <c r="E3571" s="198">
        <v>1</v>
      </c>
      <c r="F3571" s="199">
        <f>VLOOKUP(D3571,'Parâmetro - Portes e Uco'!$A$13:$E$54,4,0)*E3571</f>
        <v>308.31617530257381</v>
      </c>
      <c r="G3571" s="200"/>
      <c r="H3571" s="201"/>
      <c r="I3571" s="196"/>
      <c r="J3571" s="202">
        <v>0</v>
      </c>
      <c r="K3571" s="202"/>
      <c r="L3571" s="203">
        <v>86.677999999999997</v>
      </c>
      <c r="M3571" s="204">
        <v>84</v>
      </c>
      <c r="N3571" s="199">
        <f>(('Parâmetro - Portes e Uco'!$P$5*'TABELA HONORÁRIOS MÉDICOS2026'!M3571)/100)*'TABELA HONORÁRIOS MÉDICOS2026'!L3571</f>
        <v>1321.5579389180625</v>
      </c>
      <c r="O3571" s="201">
        <v>0</v>
      </c>
      <c r="P3571" s="201"/>
      <c r="Q3571" s="205">
        <f t="shared" si="228"/>
        <v>1629.8741142206363</v>
      </c>
    </row>
    <row r="3572" spans="1:17" x14ac:dyDescent="0.25">
      <c r="A3572" s="207" t="s">
        <v>4754</v>
      </c>
      <c r="B3572" s="226"/>
      <c r="C3572" s="316" t="s">
        <v>3910</v>
      </c>
      <c r="D3572" s="317"/>
      <c r="E3572" s="317"/>
      <c r="F3572" s="317"/>
      <c r="G3572" s="317"/>
      <c r="H3572" s="317"/>
      <c r="I3572" s="317"/>
      <c r="J3572" s="317"/>
      <c r="K3572" s="317"/>
      <c r="L3572" s="317"/>
      <c r="M3572" s="317"/>
      <c r="N3572" s="317"/>
      <c r="O3572" s="317"/>
      <c r="P3572" s="317"/>
      <c r="Q3572" s="318"/>
    </row>
    <row r="3573" spans="1:17" ht="45" x14ac:dyDescent="0.25">
      <c r="A3573" s="207" t="s">
        <v>4754</v>
      </c>
      <c r="B3573" s="196">
        <v>40309304</v>
      </c>
      <c r="C3573" s="197" t="s">
        <v>2889</v>
      </c>
      <c r="D3573" s="196" t="s">
        <v>3676</v>
      </c>
      <c r="E3573" s="198" t="s">
        <v>3713</v>
      </c>
      <c r="F3573" s="199">
        <f>VLOOKUP(D3573,'Parâmetro - Portes e Uco'!$A$13:$E$54,4,0)*E3573</f>
        <v>0.67140086867061821</v>
      </c>
      <c r="G3573" s="200"/>
      <c r="H3573" s="201"/>
      <c r="I3573" s="196"/>
      <c r="J3573" s="202">
        <v>0</v>
      </c>
      <c r="K3573" s="202"/>
      <c r="L3573" s="203">
        <v>2.1869999999999998</v>
      </c>
      <c r="M3573" s="204">
        <v>84</v>
      </c>
      <c r="N3573" s="199">
        <f>(('Parâmetro - Portes e Uco'!$P$5*'TABELA HONORÁRIOS MÉDICOS2026'!M3573)/100)*'TABELA HONORÁRIOS MÉDICOS2026'!L3573</f>
        <v>33.344645843395128</v>
      </c>
      <c r="O3573" s="201">
        <v>0</v>
      </c>
      <c r="P3573" s="201"/>
      <c r="Q3573" s="205">
        <f>F3573+H3573+K3573+N3573+P3573</f>
        <v>34.016046712065744</v>
      </c>
    </row>
    <row r="3574" spans="1:17" ht="75" x14ac:dyDescent="0.25">
      <c r="A3574" s="207" t="s">
        <v>4754</v>
      </c>
      <c r="B3574" s="196">
        <v>40309312</v>
      </c>
      <c r="C3574" s="197" t="s">
        <v>2898</v>
      </c>
      <c r="D3574" s="196" t="s">
        <v>3676</v>
      </c>
      <c r="E3574" s="198" t="s">
        <v>3709</v>
      </c>
      <c r="F3574" s="199">
        <f>VLOOKUP(D3574,'Parâmetro - Portes e Uco'!$A$13:$E$54,4,0)*E3574</f>
        <v>1.6785021716765458</v>
      </c>
      <c r="G3574" s="200"/>
      <c r="H3574" s="201"/>
      <c r="I3574" s="196"/>
      <c r="J3574" s="202">
        <v>0</v>
      </c>
      <c r="K3574" s="202"/>
      <c r="L3574" s="203">
        <v>3.177</v>
      </c>
      <c r="M3574" s="204">
        <v>84</v>
      </c>
      <c r="N3574" s="199">
        <f>(('Parâmetro - Portes e Uco'!$P$5*'TABELA HONORÁRIOS MÉDICOS2026'!M3574)/100)*'TABELA HONORÁRIOS MÉDICOS2026'!L3574</f>
        <v>48.438929970034899</v>
      </c>
      <c r="O3574" s="201">
        <v>0</v>
      </c>
      <c r="P3574" s="201"/>
      <c r="Q3574" s="205">
        <f>F3574+H3574+K3574+N3574+P3574</f>
        <v>50.117432141711447</v>
      </c>
    </row>
    <row r="3575" spans="1:17" ht="75" x14ac:dyDescent="0.25">
      <c r="A3575" s="207" t="s">
        <v>4754</v>
      </c>
      <c r="B3575" s="196">
        <v>40309320</v>
      </c>
      <c r="C3575" s="197" t="s">
        <v>2899</v>
      </c>
      <c r="D3575" s="196" t="s">
        <v>3676</v>
      </c>
      <c r="E3575" s="198" t="s">
        <v>3709</v>
      </c>
      <c r="F3575" s="199">
        <f>VLOOKUP(D3575,'Parâmetro - Portes e Uco'!$A$13:$E$54,4,0)*E3575</f>
        <v>1.6785021716765458</v>
      </c>
      <c r="G3575" s="200"/>
      <c r="H3575" s="201"/>
      <c r="I3575" s="196"/>
      <c r="J3575" s="202">
        <v>0</v>
      </c>
      <c r="K3575" s="202"/>
      <c r="L3575" s="203">
        <v>3.177</v>
      </c>
      <c r="M3575" s="204">
        <v>84</v>
      </c>
      <c r="N3575" s="199">
        <f>(('Parâmetro - Portes e Uco'!$P$5*'TABELA HONORÁRIOS MÉDICOS2026'!M3575)/100)*'TABELA HONORÁRIOS MÉDICOS2026'!L3575</f>
        <v>48.438929970034899</v>
      </c>
      <c r="O3575" s="201">
        <v>0</v>
      </c>
      <c r="P3575" s="201"/>
      <c r="Q3575" s="205">
        <f>F3575+H3575+K3575+N3575+P3575</f>
        <v>50.117432141711447</v>
      </c>
    </row>
    <row r="3576" spans="1:17" x14ac:dyDescent="0.25">
      <c r="A3576" s="207" t="s">
        <v>4754</v>
      </c>
      <c r="B3576" s="226"/>
      <c r="C3576" s="316" t="s">
        <v>3911</v>
      </c>
      <c r="D3576" s="317"/>
      <c r="E3576" s="317"/>
      <c r="F3576" s="317"/>
      <c r="G3576" s="317"/>
      <c r="H3576" s="317"/>
      <c r="I3576" s="317"/>
      <c r="J3576" s="317"/>
      <c r="K3576" s="317"/>
      <c r="L3576" s="317"/>
      <c r="M3576" s="317"/>
      <c r="N3576" s="317"/>
      <c r="O3576" s="317"/>
      <c r="P3576" s="317"/>
      <c r="Q3576" s="318"/>
    </row>
    <row r="3577" spans="1:17" x14ac:dyDescent="0.25">
      <c r="A3577" s="207" t="s">
        <v>4754</v>
      </c>
      <c r="B3577" s="196">
        <v>40309401</v>
      </c>
      <c r="C3577" s="197" t="s">
        <v>2893</v>
      </c>
      <c r="D3577" s="196" t="s">
        <v>3676</v>
      </c>
      <c r="E3577" s="198" t="s">
        <v>3710</v>
      </c>
      <c r="F3577" s="199">
        <f>VLOOKUP(D3577,'Parâmetro - Portes e Uco'!$A$13:$E$54,4,0)*E3577</f>
        <v>0.16785021716765455</v>
      </c>
      <c r="G3577" s="200"/>
      <c r="H3577" s="201"/>
      <c r="I3577" s="196"/>
      <c r="J3577" s="202">
        <v>0</v>
      </c>
      <c r="K3577" s="202"/>
      <c r="L3577" s="203">
        <v>0.38700000000000001</v>
      </c>
      <c r="M3577" s="204">
        <v>84</v>
      </c>
      <c r="N3577" s="199">
        <f>(('Parâmetro - Portes e Uco'!$P$5*'TABELA HONORÁRIOS MÉDICOS2026'!M3577)/100)*'TABELA HONORÁRIOS MÉDICOS2026'!L3577</f>
        <v>5.9004928858682737</v>
      </c>
      <c r="O3577" s="201">
        <v>0</v>
      </c>
      <c r="P3577" s="201"/>
      <c r="Q3577" s="205">
        <f>F3577+H3577+K3577+N3577+P3577</f>
        <v>6.0683431030359278</v>
      </c>
    </row>
    <row r="3578" spans="1:17" ht="30" x14ac:dyDescent="0.25">
      <c r="A3578" s="207" t="s">
        <v>4754</v>
      </c>
      <c r="B3578" s="196">
        <v>40309410</v>
      </c>
      <c r="C3578" s="197" t="s">
        <v>2897</v>
      </c>
      <c r="D3578" s="196" t="s">
        <v>3676</v>
      </c>
      <c r="E3578" s="198" t="s">
        <v>3710</v>
      </c>
      <c r="F3578" s="199">
        <f>VLOOKUP(D3578,'Parâmetro - Portes e Uco'!$A$13:$E$54,4,0)*E3578</f>
        <v>0.16785021716765455</v>
      </c>
      <c r="G3578" s="200"/>
      <c r="H3578" s="201"/>
      <c r="I3578" s="196"/>
      <c r="J3578" s="202">
        <v>0</v>
      </c>
      <c r="K3578" s="202"/>
      <c r="L3578" s="203">
        <v>0.38700000000000001</v>
      </c>
      <c r="M3578" s="204">
        <v>84</v>
      </c>
      <c r="N3578" s="199">
        <f>(('Parâmetro - Portes e Uco'!$P$5*'TABELA HONORÁRIOS MÉDICOS2026'!M3578)/100)*'TABELA HONORÁRIOS MÉDICOS2026'!L3578</f>
        <v>5.9004928858682737</v>
      </c>
      <c r="O3578" s="201">
        <v>0</v>
      </c>
      <c r="P3578" s="201"/>
      <c r="Q3578" s="205">
        <f>F3578+H3578+K3578+N3578+P3578</f>
        <v>6.0683431030359278</v>
      </c>
    </row>
    <row r="3579" spans="1:17" ht="60" x14ac:dyDescent="0.25">
      <c r="A3579" s="207" t="s">
        <v>4754</v>
      </c>
      <c r="B3579" s="196">
        <v>40309428</v>
      </c>
      <c r="C3579" s="197" t="s">
        <v>2900</v>
      </c>
      <c r="D3579" s="196" t="s">
        <v>3676</v>
      </c>
      <c r="E3579" s="198" t="s">
        <v>3713</v>
      </c>
      <c r="F3579" s="199">
        <f>VLOOKUP(D3579,'Parâmetro - Portes e Uco'!$A$13:$E$54,4,0)*E3579</f>
        <v>0.67140086867061821</v>
      </c>
      <c r="G3579" s="200"/>
      <c r="H3579" s="201"/>
      <c r="I3579" s="196"/>
      <c r="J3579" s="202">
        <v>0</v>
      </c>
      <c r="K3579" s="202"/>
      <c r="L3579" s="203">
        <v>1.44</v>
      </c>
      <c r="M3579" s="204">
        <v>84</v>
      </c>
      <c r="N3579" s="199">
        <f>(('Parâmetro - Portes e Uco'!$P$5*'TABELA HONORÁRIOS MÉDICOS2026'!M3579)/100)*'TABELA HONORÁRIOS MÉDICOS2026'!L3579</f>
        <v>21.955322366021484</v>
      </c>
      <c r="O3579" s="201">
        <v>0</v>
      </c>
      <c r="P3579" s="201"/>
      <c r="Q3579" s="205">
        <f>F3579+H3579+K3579+N3579+P3579</f>
        <v>22.626723234692101</v>
      </c>
    </row>
    <row r="3580" spans="1:17" ht="30" x14ac:dyDescent="0.25">
      <c r="A3580" s="207" t="s">
        <v>4754</v>
      </c>
      <c r="B3580" s="196">
        <v>40309436</v>
      </c>
      <c r="C3580" s="197" t="s">
        <v>2907</v>
      </c>
      <c r="D3580" s="196" t="s">
        <v>3676</v>
      </c>
      <c r="E3580" s="198" t="s">
        <v>3709</v>
      </c>
      <c r="F3580" s="199">
        <f>VLOOKUP(D3580,'Parâmetro - Portes e Uco'!$A$13:$E$54,4,0)*E3580</f>
        <v>1.6785021716765458</v>
      </c>
      <c r="G3580" s="200"/>
      <c r="H3580" s="201"/>
      <c r="I3580" s="196"/>
      <c r="J3580" s="202">
        <v>0</v>
      </c>
      <c r="K3580" s="202"/>
      <c r="L3580" s="203">
        <v>3.2669999999999999</v>
      </c>
      <c r="M3580" s="204">
        <v>84</v>
      </c>
      <c r="N3580" s="199">
        <f>(('Parâmetro - Portes e Uco'!$P$5*'TABELA HONORÁRIOS MÉDICOS2026'!M3580)/100)*'TABELA HONORÁRIOS MÉDICOS2026'!L3580</f>
        <v>49.811137617911243</v>
      </c>
      <c r="O3580" s="201">
        <v>0</v>
      </c>
      <c r="P3580" s="201"/>
      <c r="Q3580" s="205">
        <f>F3580+H3580+K3580+N3580+P3580</f>
        <v>51.489639789587791</v>
      </c>
    </row>
    <row r="3581" spans="1:17" ht="90" x14ac:dyDescent="0.25">
      <c r="A3581" s="207" t="s">
        <v>4754</v>
      </c>
      <c r="B3581" s="196">
        <v>40309444</v>
      </c>
      <c r="C3581" s="197" t="s">
        <v>2913</v>
      </c>
      <c r="D3581" s="196" t="s">
        <v>3676</v>
      </c>
      <c r="E3581" s="198" t="s">
        <v>3709</v>
      </c>
      <c r="F3581" s="199">
        <f>VLOOKUP(D3581,'Parâmetro - Portes e Uco'!$A$13:$E$54,4,0)*E3581</f>
        <v>1.6785021716765458</v>
      </c>
      <c r="G3581" s="200"/>
      <c r="H3581" s="201"/>
      <c r="I3581" s="196"/>
      <c r="J3581" s="202">
        <v>0</v>
      </c>
      <c r="K3581" s="202"/>
      <c r="L3581" s="203">
        <v>2.097</v>
      </c>
      <c r="M3581" s="204">
        <v>84</v>
      </c>
      <c r="N3581" s="199">
        <f>(('Parâmetro - Portes e Uco'!$P$5*'TABELA HONORÁRIOS MÉDICOS2026'!M3581)/100)*'TABELA HONORÁRIOS MÉDICOS2026'!L3581</f>
        <v>31.972438195518784</v>
      </c>
      <c r="O3581" s="201">
        <v>0</v>
      </c>
      <c r="P3581" s="201"/>
      <c r="Q3581" s="205">
        <f>F3581+H3581+K3581+N3581+P3581</f>
        <v>33.650940367195332</v>
      </c>
    </row>
    <row r="3582" spans="1:17" x14ac:dyDescent="0.25">
      <c r="A3582" s="207" t="s">
        <v>4754</v>
      </c>
      <c r="B3582" s="226"/>
      <c r="C3582" s="316" t="s">
        <v>3913</v>
      </c>
      <c r="D3582" s="317"/>
      <c r="E3582" s="317"/>
      <c r="F3582" s="317"/>
      <c r="G3582" s="317"/>
      <c r="H3582" s="317"/>
      <c r="I3582" s="317"/>
      <c r="J3582" s="317"/>
      <c r="K3582" s="317"/>
      <c r="L3582" s="317"/>
      <c r="M3582" s="317"/>
      <c r="N3582" s="317"/>
      <c r="O3582" s="317"/>
      <c r="P3582" s="317"/>
      <c r="Q3582" s="318"/>
    </row>
    <row r="3583" spans="1:17" ht="30" x14ac:dyDescent="0.25">
      <c r="A3583" s="227"/>
      <c r="B3583" s="196">
        <v>40309509</v>
      </c>
      <c r="C3583" s="197" t="s">
        <v>2895</v>
      </c>
      <c r="D3583" s="196" t="s">
        <v>3676</v>
      </c>
      <c r="E3583" s="198" t="s">
        <v>3713</v>
      </c>
      <c r="F3583" s="199">
        <f>VLOOKUP(D3583,'Parâmetro - Portes e Uco'!$A$13:$E$54,4,0)*E3583</f>
        <v>0.67140086867061821</v>
      </c>
      <c r="G3583" s="200"/>
      <c r="H3583" s="201"/>
      <c r="I3583" s="196"/>
      <c r="J3583" s="202">
        <v>0</v>
      </c>
      <c r="K3583" s="202"/>
      <c r="L3583" s="203">
        <v>0.81</v>
      </c>
      <c r="M3583" s="204">
        <v>84</v>
      </c>
      <c r="N3583" s="199">
        <f>(('Parâmetro - Portes e Uco'!$P$5*'TABELA HONORÁRIOS MÉDICOS2026'!M3583)/100)*'TABELA HONORÁRIOS MÉDICOS2026'!L3583</f>
        <v>12.349868830887086</v>
      </c>
      <c r="O3583" s="201">
        <v>0</v>
      </c>
      <c r="P3583" s="201"/>
      <c r="Q3583" s="205">
        <f>F3583+H3583+K3583+N3583+P3583</f>
        <v>13.021269699557704</v>
      </c>
    </row>
    <row r="3584" spans="1:17" x14ac:dyDescent="0.25">
      <c r="A3584" s="207" t="s">
        <v>4754</v>
      </c>
      <c r="B3584" s="196">
        <v>40309517</v>
      </c>
      <c r="C3584" s="197" t="s">
        <v>2912</v>
      </c>
      <c r="D3584" s="196" t="s">
        <v>3676</v>
      </c>
      <c r="E3584" s="198" t="s">
        <v>3713</v>
      </c>
      <c r="F3584" s="199">
        <f>VLOOKUP(D3584,'Parâmetro - Portes e Uco'!$A$13:$E$54,4,0)*E3584</f>
        <v>0.67140086867061821</v>
      </c>
      <c r="G3584" s="200"/>
      <c r="H3584" s="201"/>
      <c r="I3584" s="196"/>
      <c r="J3584" s="202">
        <v>0</v>
      </c>
      <c r="K3584" s="202"/>
      <c r="L3584" s="203">
        <v>0.38700000000000001</v>
      </c>
      <c r="M3584" s="204">
        <v>84</v>
      </c>
      <c r="N3584" s="199">
        <f>(('Parâmetro - Portes e Uco'!$P$5*'TABELA HONORÁRIOS MÉDICOS2026'!M3584)/100)*'TABELA HONORÁRIOS MÉDICOS2026'!L3584</f>
        <v>5.9004928858682737</v>
      </c>
      <c r="O3584" s="201">
        <v>0</v>
      </c>
      <c r="P3584" s="201"/>
      <c r="Q3584" s="205">
        <f>F3584+H3584+K3584+N3584+P3584</f>
        <v>6.571893754538892</v>
      </c>
    </row>
    <row r="3585" spans="1:17" ht="60" x14ac:dyDescent="0.25">
      <c r="A3585" s="207" t="s">
        <v>4754</v>
      </c>
      <c r="B3585" s="196">
        <v>40309525</v>
      </c>
      <c r="C3585" s="197" t="s">
        <v>2914</v>
      </c>
      <c r="D3585" s="196" t="s">
        <v>3676</v>
      </c>
      <c r="E3585" s="198" t="s">
        <v>3709</v>
      </c>
      <c r="F3585" s="199">
        <f>VLOOKUP(D3585,'Parâmetro - Portes e Uco'!$A$13:$E$54,4,0)*E3585</f>
        <v>1.6785021716765458</v>
      </c>
      <c r="G3585" s="200"/>
      <c r="H3585" s="201"/>
      <c r="I3585" s="196"/>
      <c r="J3585" s="202">
        <v>0</v>
      </c>
      <c r="K3585" s="202"/>
      <c r="L3585" s="203">
        <v>2.097</v>
      </c>
      <c r="M3585" s="204">
        <v>84</v>
      </c>
      <c r="N3585" s="199">
        <f>(('Parâmetro - Portes e Uco'!$P$5*'TABELA HONORÁRIOS MÉDICOS2026'!M3585)/100)*'TABELA HONORÁRIOS MÉDICOS2026'!L3585</f>
        <v>31.972438195518784</v>
      </c>
      <c r="O3585" s="201">
        <v>0</v>
      </c>
      <c r="P3585" s="201"/>
      <c r="Q3585" s="205">
        <f>F3585+H3585+K3585+N3585+P3585</f>
        <v>33.650940367195332</v>
      </c>
    </row>
    <row r="3586" spans="1:17" x14ac:dyDescent="0.25">
      <c r="A3586" s="207" t="s">
        <v>4754</v>
      </c>
      <c r="B3586" s="224">
        <v>40310000</v>
      </c>
      <c r="C3586" s="316" t="s">
        <v>3912</v>
      </c>
      <c r="D3586" s="317"/>
      <c r="E3586" s="317"/>
      <c r="F3586" s="317"/>
      <c r="G3586" s="317"/>
      <c r="H3586" s="317"/>
      <c r="I3586" s="317"/>
      <c r="J3586" s="317"/>
      <c r="K3586" s="317"/>
      <c r="L3586" s="317"/>
      <c r="M3586" s="317"/>
      <c r="N3586" s="317"/>
      <c r="O3586" s="317"/>
      <c r="P3586" s="317"/>
      <c r="Q3586" s="318"/>
    </row>
    <row r="3587" spans="1:17" x14ac:dyDescent="0.25">
      <c r="A3587" s="207" t="s">
        <v>4754</v>
      </c>
      <c r="B3587" s="196">
        <v>40310019</v>
      </c>
      <c r="C3587" s="197" t="s">
        <v>2915</v>
      </c>
      <c r="D3587" s="196" t="s">
        <v>3676</v>
      </c>
      <c r="E3587" s="198" t="s">
        <v>3713</v>
      </c>
      <c r="F3587" s="199">
        <f>VLOOKUP(D3587,'Parâmetro - Portes e Uco'!$A$13:$E$54,4,0)*E3587</f>
        <v>0.67140086867061821</v>
      </c>
      <c r="G3587" s="200"/>
      <c r="H3587" s="201"/>
      <c r="I3587" s="196"/>
      <c r="J3587" s="202">
        <v>0</v>
      </c>
      <c r="K3587" s="202"/>
      <c r="L3587" s="203">
        <v>0.69299999999999995</v>
      </c>
      <c r="M3587" s="204">
        <v>84</v>
      </c>
      <c r="N3587" s="199">
        <f>(('Parâmetro - Portes e Uco'!$P$5*'TABELA HONORÁRIOS MÉDICOS2026'!M3587)/100)*'TABELA HONORÁRIOS MÉDICOS2026'!L3587</f>
        <v>10.565998888647838</v>
      </c>
      <c r="O3587" s="201">
        <v>0</v>
      </c>
      <c r="P3587" s="201"/>
      <c r="Q3587" s="205">
        <f t="shared" ref="Q3587:Q3618" si="229">F3587+H3587+K3587+N3587+P3587</f>
        <v>11.237399757318457</v>
      </c>
    </row>
    <row r="3588" spans="1:17" ht="45" x14ac:dyDescent="0.25">
      <c r="A3588" s="207" t="s">
        <v>4754</v>
      </c>
      <c r="B3588" s="196">
        <v>40310035</v>
      </c>
      <c r="C3588" s="197" t="s">
        <v>2918</v>
      </c>
      <c r="D3588" s="196" t="s">
        <v>3676</v>
      </c>
      <c r="E3588" s="198" t="s">
        <v>3709</v>
      </c>
      <c r="F3588" s="199">
        <f>VLOOKUP(D3588,'Parâmetro - Portes e Uco'!$A$13:$E$54,4,0)*E3588</f>
        <v>1.6785021716765458</v>
      </c>
      <c r="G3588" s="200"/>
      <c r="H3588" s="201"/>
      <c r="I3588" s="196"/>
      <c r="J3588" s="202">
        <v>0</v>
      </c>
      <c r="K3588" s="202"/>
      <c r="L3588" s="203">
        <v>3.177</v>
      </c>
      <c r="M3588" s="204">
        <v>84</v>
      </c>
      <c r="N3588" s="199">
        <f>(('Parâmetro - Portes e Uco'!$P$5*'TABELA HONORÁRIOS MÉDICOS2026'!M3588)/100)*'TABELA HONORÁRIOS MÉDICOS2026'!L3588</f>
        <v>48.438929970034899</v>
      </c>
      <c r="O3588" s="201">
        <v>0</v>
      </c>
      <c r="P3588" s="201"/>
      <c r="Q3588" s="205">
        <f t="shared" si="229"/>
        <v>50.117432141711447</v>
      </c>
    </row>
    <row r="3589" spans="1:17" ht="30" x14ac:dyDescent="0.25">
      <c r="A3589" s="207" t="s">
        <v>4754</v>
      </c>
      <c r="B3589" s="196">
        <v>40310043</v>
      </c>
      <c r="C3589" s="197" t="s">
        <v>2920</v>
      </c>
      <c r="D3589" s="196" t="s">
        <v>3676</v>
      </c>
      <c r="E3589" s="198" t="s">
        <v>3709</v>
      </c>
      <c r="F3589" s="199">
        <f>VLOOKUP(D3589,'Parâmetro - Portes e Uco'!$A$13:$E$54,4,0)*E3589</f>
        <v>1.6785021716765458</v>
      </c>
      <c r="G3589" s="200"/>
      <c r="H3589" s="201"/>
      <c r="I3589" s="196"/>
      <c r="J3589" s="202">
        <v>0</v>
      </c>
      <c r="K3589" s="202"/>
      <c r="L3589" s="203">
        <v>2.484</v>
      </c>
      <c r="M3589" s="204">
        <v>84</v>
      </c>
      <c r="N3589" s="199">
        <f>(('Parâmetro - Portes e Uco'!$P$5*'TABELA HONORÁRIOS MÉDICOS2026'!M3589)/100)*'TABELA HONORÁRIOS MÉDICOS2026'!L3589</f>
        <v>37.872931081387058</v>
      </c>
      <c r="O3589" s="201">
        <v>0</v>
      </c>
      <c r="P3589" s="201"/>
      <c r="Q3589" s="205">
        <f t="shared" si="229"/>
        <v>39.551433253063607</v>
      </c>
    </row>
    <row r="3590" spans="1:17" ht="75" x14ac:dyDescent="0.25">
      <c r="A3590" s="207" t="s">
        <v>4754</v>
      </c>
      <c r="B3590" s="196">
        <v>40310051</v>
      </c>
      <c r="C3590" s="197" t="s">
        <v>2921</v>
      </c>
      <c r="D3590" s="196" t="s">
        <v>3676</v>
      </c>
      <c r="E3590" s="198" t="s">
        <v>3713</v>
      </c>
      <c r="F3590" s="199">
        <f>VLOOKUP(D3590,'Parâmetro - Portes e Uco'!$A$13:$E$54,4,0)*E3590</f>
        <v>0.67140086867061821</v>
      </c>
      <c r="G3590" s="200"/>
      <c r="H3590" s="201"/>
      <c r="I3590" s="196"/>
      <c r="J3590" s="202">
        <v>0</v>
      </c>
      <c r="K3590" s="202"/>
      <c r="L3590" s="203">
        <v>0.69299999999999995</v>
      </c>
      <c r="M3590" s="204">
        <v>84</v>
      </c>
      <c r="N3590" s="199">
        <f>(('Parâmetro - Portes e Uco'!$P$5*'TABELA HONORÁRIOS MÉDICOS2026'!M3590)/100)*'TABELA HONORÁRIOS MÉDICOS2026'!L3590</f>
        <v>10.565998888647838</v>
      </c>
      <c r="O3590" s="201">
        <v>0</v>
      </c>
      <c r="P3590" s="201"/>
      <c r="Q3590" s="205">
        <f t="shared" si="229"/>
        <v>11.237399757318457</v>
      </c>
    </row>
    <row r="3591" spans="1:17" ht="45" x14ac:dyDescent="0.25">
      <c r="A3591" s="207" t="s">
        <v>4754</v>
      </c>
      <c r="B3591" s="196">
        <v>40310060</v>
      </c>
      <c r="C3591" s="197" t="s">
        <v>2922</v>
      </c>
      <c r="D3591" s="196" t="s">
        <v>3676</v>
      </c>
      <c r="E3591" s="198" t="s">
        <v>3713</v>
      </c>
      <c r="F3591" s="199">
        <f>VLOOKUP(D3591,'Parâmetro - Portes e Uco'!$A$13:$E$54,4,0)*E3591</f>
        <v>0.67140086867061821</v>
      </c>
      <c r="G3591" s="200"/>
      <c r="H3591" s="201"/>
      <c r="I3591" s="196"/>
      <c r="J3591" s="202">
        <v>0</v>
      </c>
      <c r="K3591" s="202"/>
      <c r="L3591" s="203">
        <v>0.69299999999999995</v>
      </c>
      <c r="M3591" s="204">
        <v>84</v>
      </c>
      <c r="N3591" s="199">
        <f>(('Parâmetro - Portes e Uco'!$P$5*'TABELA HONORÁRIOS MÉDICOS2026'!M3591)/100)*'TABELA HONORÁRIOS MÉDICOS2026'!L3591</f>
        <v>10.565998888647838</v>
      </c>
      <c r="O3591" s="201">
        <v>0</v>
      </c>
      <c r="P3591" s="201"/>
      <c r="Q3591" s="205">
        <f t="shared" si="229"/>
        <v>11.237399757318457</v>
      </c>
    </row>
    <row r="3592" spans="1:17" x14ac:dyDescent="0.25">
      <c r="A3592" s="207" t="s">
        <v>4754</v>
      </c>
      <c r="B3592" s="196">
        <v>40310078</v>
      </c>
      <c r="C3592" s="197" t="s">
        <v>2923</v>
      </c>
      <c r="D3592" s="196" t="s">
        <v>3676</v>
      </c>
      <c r="E3592" s="198" t="s">
        <v>3709</v>
      </c>
      <c r="F3592" s="199">
        <f>VLOOKUP(D3592,'Parâmetro - Portes e Uco'!$A$13:$E$54,4,0)*E3592</f>
        <v>1.6785021716765458</v>
      </c>
      <c r="G3592" s="200"/>
      <c r="H3592" s="201"/>
      <c r="I3592" s="196"/>
      <c r="J3592" s="202">
        <v>0</v>
      </c>
      <c r="K3592" s="202"/>
      <c r="L3592" s="203">
        <v>3.177</v>
      </c>
      <c r="M3592" s="204">
        <v>84</v>
      </c>
      <c r="N3592" s="199">
        <f>(('Parâmetro - Portes e Uco'!$P$5*'TABELA HONORÁRIOS MÉDICOS2026'!M3592)/100)*'TABELA HONORÁRIOS MÉDICOS2026'!L3592</f>
        <v>48.438929970034899</v>
      </c>
      <c r="O3592" s="201">
        <v>0</v>
      </c>
      <c r="P3592" s="201"/>
      <c r="Q3592" s="205">
        <f t="shared" si="229"/>
        <v>50.117432141711447</v>
      </c>
    </row>
    <row r="3593" spans="1:17" ht="30" x14ac:dyDescent="0.25">
      <c r="A3593" s="207" t="s">
        <v>4754</v>
      </c>
      <c r="B3593" s="196">
        <v>40310086</v>
      </c>
      <c r="C3593" s="197" t="s">
        <v>2925</v>
      </c>
      <c r="D3593" s="196" t="s">
        <v>3676</v>
      </c>
      <c r="E3593" s="198" t="s">
        <v>3709</v>
      </c>
      <c r="F3593" s="199">
        <f>VLOOKUP(D3593,'Parâmetro - Portes e Uco'!$A$13:$E$54,4,0)*E3593</f>
        <v>1.6785021716765458</v>
      </c>
      <c r="G3593" s="200"/>
      <c r="H3593" s="201"/>
      <c r="I3593" s="196"/>
      <c r="J3593" s="202">
        <v>0</v>
      </c>
      <c r="K3593" s="202"/>
      <c r="L3593" s="203">
        <v>4.0140000000000002</v>
      </c>
      <c r="M3593" s="204">
        <v>84</v>
      </c>
      <c r="N3593" s="199">
        <f>(('Parâmetro - Portes e Uco'!$P$5*'TABELA HONORÁRIOS MÉDICOS2026'!M3593)/100)*'TABELA HONORÁRIOS MÉDICOS2026'!L3593</f>
        <v>61.200461095284886</v>
      </c>
      <c r="O3593" s="201">
        <v>0</v>
      </c>
      <c r="P3593" s="201"/>
      <c r="Q3593" s="205">
        <f t="shared" si="229"/>
        <v>62.878963266961435</v>
      </c>
    </row>
    <row r="3594" spans="1:17" ht="45" x14ac:dyDescent="0.25">
      <c r="A3594" s="207" t="s">
        <v>4754</v>
      </c>
      <c r="B3594" s="196">
        <v>40310094</v>
      </c>
      <c r="C3594" s="197" t="s">
        <v>2926</v>
      </c>
      <c r="D3594" s="196" t="s">
        <v>3676</v>
      </c>
      <c r="E3594" s="198" t="s">
        <v>3713</v>
      </c>
      <c r="F3594" s="199">
        <f>VLOOKUP(D3594,'Parâmetro - Portes e Uco'!$A$13:$E$54,4,0)*E3594</f>
        <v>0.67140086867061821</v>
      </c>
      <c r="G3594" s="200"/>
      <c r="H3594" s="201"/>
      <c r="I3594" s="196"/>
      <c r="J3594" s="202">
        <v>0</v>
      </c>
      <c r="K3594" s="202"/>
      <c r="L3594" s="203">
        <v>0.69299999999999995</v>
      </c>
      <c r="M3594" s="204">
        <v>84</v>
      </c>
      <c r="N3594" s="199">
        <f>(('Parâmetro - Portes e Uco'!$P$5*'TABELA HONORÁRIOS MÉDICOS2026'!M3594)/100)*'TABELA HONORÁRIOS MÉDICOS2026'!L3594</f>
        <v>10.565998888647838</v>
      </c>
      <c r="O3594" s="201">
        <v>0</v>
      </c>
      <c r="P3594" s="201"/>
      <c r="Q3594" s="205">
        <f t="shared" si="229"/>
        <v>11.237399757318457</v>
      </c>
    </row>
    <row r="3595" spans="1:17" ht="30" x14ac:dyDescent="0.25">
      <c r="A3595" s="207" t="s">
        <v>4754</v>
      </c>
      <c r="B3595" s="196">
        <v>40310108</v>
      </c>
      <c r="C3595" s="197" t="s">
        <v>2927</v>
      </c>
      <c r="D3595" s="196" t="s">
        <v>3676</v>
      </c>
      <c r="E3595" s="198" t="s">
        <v>3713</v>
      </c>
      <c r="F3595" s="199">
        <f>VLOOKUP(D3595,'Parâmetro - Portes e Uco'!$A$13:$E$54,4,0)*E3595</f>
        <v>0.67140086867061821</v>
      </c>
      <c r="G3595" s="200"/>
      <c r="H3595" s="201"/>
      <c r="I3595" s="196"/>
      <c r="J3595" s="202">
        <v>0</v>
      </c>
      <c r="K3595" s="202"/>
      <c r="L3595" s="203">
        <v>0.69299999999999995</v>
      </c>
      <c r="M3595" s="204">
        <v>84</v>
      </c>
      <c r="N3595" s="199">
        <f>(('Parâmetro - Portes e Uco'!$P$5*'TABELA HONORÁRIOS MÉDICOS2026'!M3595)/100)*'TABELA HONORÁRIOS MÉDICOS2026'!L3595</f>
        <v>10.565998888647838</v>
      </c>
      <c r="O3595" s="201">
        <v>0</v>
      </c>
      <c r="P3595" s="201"/>
      <c r="Q3595" s="205">
        <f t="shared" si="229"/>
        <v>11.237399757318457</v>
      </c>
    </row>
    <row r="3596" spans="1:17" ht="30" x14ac:dyDescent="0.25">
      <c r="A3596" s="207" t="s">
        <v>4754</v>
      </c>
      <c r="B3596" s="196">
        <v>40310116</v>
      </c>
      <c r="C3596" s="197" t="s">
        <v>2928</v>
      </c>
      <c r="D3596" s="196" t="s">
        <v>3676</v>
      </c>
      <c r="E3596" s="198" t="s">
        <v>3713</v>
      </c>
      <c r="F3596" s="199">
        <f>VLOOKUP(D3596,'Parâmetro - Portes e Uco'!$A$13:$E$54,4,0)*E3596</f>
        <v>0.67140086867061821</v>
      </c>
      <c r="G3596" s="200"/>
      <c r="H3596" s="201"/>
      <c r="I3596" s="196"/>
      <c r="J3596" s="202">
        <v>0</v>
      </c>
      <c r="K3596" s="202"/>
      <c r="L3596" s="203">
        <v>0.69299999999999995</v>
      </c>
      <c r="M3596" s="204">
        <v>84</v>
      </c>
      <c r="N3596" s="199">
        <f>(('Parâmetro - Portes e Uco'!$P$5*'TABELA HONORÁRIOS MÉDICOS2026'!M3596)/100)*'TABELA HONORÁRIOS MÉDICOS2026'!L3596</f>
        <v>10.565998888647838</v>
      </c>
      <c r="O3596" s="201">
        <v>0</v>
      </c>
      <c r="P3596" s="201"/>
      <c r="Q3596" s="205">
        <f t="shared" si="229"/>
        <v>11.237399757318457</v>
      </c>
    </row>
    <row r="3597" spans="1:17" ht="45" x14ac:dyDescent="0.25">
      <c r="A3597" s="207" t="s">
        <v>4754</v>
      </c>
      <c r="B3597" s="196">
        <v>40310124</v>
      </c>
      <c r="C3597" s="197" t="s">
        <v>2930</v>
      </c>
      <c r="D3597" s="196" t="s">
        <v>3676</v>
      </c>
      <c r="E3597" s="198" t="s">
        <v>3709</v>
      </c>
      <c r="F3597" s="199">
        <f>VLOOKUP(D3597,'Parâmetro - Portes e Uco'!$A$13:$E$54,4,0)*E3597</f>
        <v>1.6785021716765458</v>
      </c>
      <c r="G3597" s="200"/>
      <c r="H3597" s="201"/>
      <c r="I3597" s="196"/>
      <c r="J3597" s="202">
        <v>0</v>
      </c>
      <c r="K3597" s="202"/>
      <c r="L3597" s="203">
        <v>2.214</v>
      </c>
      <c r="M3597" s="204">
        <v>84</v>
      </c>
      <c r="N3597" s="199">
        <f>(('Parâmetro - Portes e Uco'!$P$5*'TABELA HONORÁRIOS MÉDICOS2026'!M3597)/100)*'TABELA HONORÁRIOS MÉDICOS2026'!L3597</f>
        <v>33.756308137758033</v>
      </c>
      <c r="O3597" s="201">
        <v>0</v>
      </c>
      <c r="P3597" s="201"/>
      <c r="Q3597" s="205">
        <f t="shared" si="229"/>
        <v>35.434810309434582</v>
      </c>
    </row>
    <row r="3598" spans="1:17" ht="30" x14ac:dyDescent="0.25">
      <c r="A3598" s="207" t="s">
        <v>4754</v>
      </c>
      <c r="B3598" s="196">
        <v>40310132</v>
      </c>
      <c r="C3598" s="197" t="s">
        <v>2931</v>
      </c>
      <c r="D3598" s="196" t="s">
        <v>3676</v>
      </c>
      <c r="E3598" s="198" t="s">
        <v>3709</v>
      </c>
      <c r="F3598" s="199">
        <f>VLOOKUP(D3598,'Parâmetro - Portes e Uco'!$A$13:$E$54,4,0)*E3598</f>
        <v>1.6785021716765458</v>
      </c>
      <c r="G3598" s="200"/>
      <c r="H3598" s="201"/>
      <c r="I3598" s="196"/>
      <c r="J3598" s="202">
        <v>0</v>
      </c>
      <c r="K3598" s="202"/>
      <c r="L3598" s="203">
        <v>3.177</v>
      </c>
      <c r="M3598" s="204">
        <v>84</v>
      </c>
      <c r="N3598" s="199">
        <f>(('Parâmetro - Portes e Uco'!$P$5*'TABELA HONORÁRIOS MÉDICOS2026'!M3598)/100)*'TABELA HONORÁRIOS MÉDICOS2026'!L3598</f>
        <v>48.438929970034899</v>
      </c>
      <c r="O3598" s="201">
        <v>0</v>
      </c>
      <c r="P3598" s="201"/>
      <c r="Q3598" s="205">
        <f t="shared" si="229"/>
        <v>50.117432141711447</v>
      </c>
    </row>
    <row r="3599" spans="1:17" x14ac:dyDescent="0.25">
      <c r="A3599" s="207" t="s">
        <v>4754</v>
      </c>
      <c r="B3599" s="196">
        <v>40310140</v>
      </c>
      <c r="C3599" s="197" t="s">
        <v>2932</v>
      </c>
      <c r="D3599" s="196" t="s">
        <v>3676</v>
      </c>
      <c r="E3599" s="198" t="s">
        <v>3714</v>
      </c>
      <c r="F3599" s="199">
        <f>VLOOKUP(D3599,'Parâmetro - Portes e Uco'!$A$13:$E$54,4,0)*E3599</f>
        <v>8.3925108583827281</v>
      </c>
      <c r="G3599" s="200"/>
      <c r="H3599" s="201"/>
      <c r="I3599" s="196"/>
      <c r="J3599" s="202">
        <v>0</v>
      </c>
      <c r="K3599" s="202"/>
      <c r="L3599" s="203">
        <v>1.8</v>
      </c>
      <c r="M3599" s="204">
        <v>84</v>
      </c>
      <c r="N3599" s="199">
        <f>(('Parâmetro - Portes e Uco'!$P$5*'TABELA HONORÁRIOS MÉDICOS2026'!M3599)/100)*'TABELA HONORÁRIOS MÉDICOS2026'!L3599</f>
        <v>27.444152957526857</v>
      </c>
      <c r="O3599" s="201">
        <v>0</v>
      </c>
      <c r="P3599" s="201"/>
      <c r="Q3599" s="205">
        <f t="shared" si="229"/>
        <v>35.836663815909588</v>
      </c>
    </row>
    <row r="3600" spans="1:17" ht="30" x14ac:dyDescent="0.25">
      <c r="A3600" s="207" t="s">
        <v>4754</v>
      </c>
      <c r="B3600" s="196">
        <v>40310159</v>
      </c>
      <c r="C3600" s="197" t="s">
        <v>2933</v>
      </c>
      <c r="D3600" s="196" t="s">
        <v>3676</v>
      </c>
      <c r="E3600" s="198" t="s">
        <v>3714</v>
      </c>
      <c r="F3600" s="199">
        <f>VLOOKUP(D3600,'Parâmetro - Portes e Uco'!$A$13:$E$54,4,0)*E3600</f>
        <v>8.3925108583827281</v>
      </c>
      <c r="G3600" s="200"/>
      <c r="H3600" s="201"/>
      <c r="I3600" s="196"/>
      <c r="J3600" s="202">
        <v>0</v>
      </c>
      <c r="K3600" s="202"/>
      <c r="L3600" s="203">
        <v>1.8</v>
      </c>
      <c r="M3600" s="204">
        <v>84</v>
      </c>
      <c r="N3600" s="199">
        <f>(('Parâmetro - Portes e Uco'!$P$5*'TABELA HONORÁRIOS MÉDICOS2026'!M3600)/100)*'TABELA HONORÁRIOS MÉDICOS2026'!L3600</f>
        <v>27.444152957526857</v>
      </c>
      <c r="O3600" s="201">
        <v>0</v>
      </c>
      <c r="P3600" s="201"/>
      <c r="Q3600" s="205">
        <f t="shared" si="229"/>
        <v>35.836663815909588</v>
      </c>
    </row>
    <row r="3601" spans="1:17" ht="75" x14ac:dyDescent="0.25">
      <c r="A3601" s="207" t="s">
        <v>4754</v>
      </c>
      <c r="B3601" s="196">
        <v>40310167</v>
      </c>
      <c r="C3601" s="197" t="s">
        <v>2934</v>
      </c>
      <c r="D3601" s="196" t="s">
        <v>3676</v>
      </c>
      <c r="E3601" s="198" t="s">
        <v>3709</v>
      </c>
      <c r="F3601" s="199">
        <f>VLOOKUP(D3601,'Parâmetro - Portes e Uco'!$A$13:$E$54,4,0)*E3601</f>
        <v>1.6785021716765458</v>
      </c>
      <c r="G3601" s="200"/>
      <c r="H3601" s="201"/>
      <c r="I3601" s="196"/>
      <c r="J3601" s="202">
        <v>0</v>
      </c>
      <c r="K3601" s="202"/>
      <c r="L3601" s="203">
        <v>3.177</v>
      </c>
      <c r="M3601" s="204">
        <v>84</v>
      </c>
      <c r="N3601" s="199">
        <f>(('Parâmetro - Portes e Uco'!$P$5*'TABELA HONORÁRIOS MÉDICOS2026'!M3601)/100)*'TABELA HONORÁRIOS MÉDICOS2026'!L3601</f>
        <v>48.438929970034899</v>
      </c>
      <c r="O3601" s="201">
        <v>0</v>
      </c>
      <c r="P3601" s="201"/>
      <c r="Q3601" s="205">
        <f t="shared" si="229"/>
        <v>50.117432141711447</v>
      </c>
    </row>
    <row r="3602" spans="1:17" ht="105" x14ac:dyDescent="0.25">
      <c r="A3602" s="207" t="s">
        <v>4754</v>
      </c>
      <c r="B3602" s="196">
        <v>40310175</v>
      </c>
      <c r="C3602" s="197" t="s">
        <v>2935</v>
      </c>
      <c r="D3602" s="196" t="s">
        <v>3676</v>
      </c>
      <c r="E3602" s="198" t="s">
        <v>3709</v>
      </c>
      <c r="F3602" s="199">
        <f>VLOOKUP(D3602,'Parâmetro - Portes e Uco'!$A$13:$E$54,4,0)*E3602</f>
        <v>1.6785021716765458</v>
      </c>
      <c r="G3602" s="200"/>
      <c r="H3602" s="201"/>
      <c r="I3602" s="196"/>
      <c r="J3602" s="202">
        <v>0</v>
      </c>
      <c r="K3602" s="202"/>
      <c r="L3602" s="203">
        <v>3.294</v>
      </c>
      <c r="M3602" s="204">
        <v>84</v>
      </c>
      <c r="N3602" s="199">
        <f>(('Parâmetro - Portes e Uco'!$P$5*'TABELA HONORÁRIOS MÉDICOS2026'!M3602)/100)*'TABELA HONORÁRIOS MÉDICOS2026'!L3602</f>
        <v>50.222799912274148</v>
      </c>
      <c r="O3602" s="201">
        <v>0</v>
      </c>
      <c r="P3602" s="201"/>
      <c r="Q3602" s="205">
        <f t="shared" si="229"/>
        <v>51.901302083950696</v>
      </c>
    </row>
    <row r="3603" spans="1:17" ht="75" x14ac:dyDescent="0.25">
      <c r="A3603" s="207" t="s">
        <v>4754</v>
      </c>
      <c r="B3603" s="196">
        <v>40310183</v>
      </c>
      <c r="C3603" s="197" t="s">
        <v>2936</v>
      </c>
      <c r="D3603" s="196" t="s">
        <v>3676</v>
      </c>
      <c r="E3603" s="198" t="s">
        <v>3709</v>
      </c>
      <c r="F3603" s="199">
        <f>VLOOKUP(D3603,'Parâmetro - Portes e Uco'!$A$13:$E$54,4,0)*E3603</f>
        <v>1.6785021716765458</v>
      </c>
      <c r="G3603" s="200"/>
      <c r="H3603" s="201"/>
      <c r="I3603" s="196"/>
      <c r="J3603" s="202">
        <v>0</v>
      </c>
      <c r="K3603" s="202"/>
      <c r="L3603" s="203">
        <v>3.177</v>
      </c>
      <c r="M3603" s="204">
        <v>84</v>
      </c>
      <c r="N3603" s="199">
        <f>(('Parâmetro - Portes e Uco'!$P$5*'TABELA HONORÁRIOS MÉDICOS2026'!M3603)/100)*'TABELA HONORÁRIOS MÉDICOS2026'!L3603</f>
        <v>48.438929970034899</v>
      </c>
      <c r="O3603" s="201">
        <v>0</v>
      </c>
      <c r="P3603" s="201"/>
      <c r="Q3603" s="205">
        <f t="shared" si="229"/>
        <v>50.117432141711447</v>
      </c>
    </row>
    <row r="3604" spans="1:17" ht="30" x14ac:dyDescent="0.25">
      <c r="A3604" s="207" t="s">
        <v>4754</v>
      </c>
      <c r="B3604" s="196">
        <v>40310191</v>
      </c>
      <c r="C3604" s="197" t="s">
        <v>2937</v>
      </c>
      <c r="D3604" s="196" t="s">
        <v>3676</v>
      </c>
      <c r="E3604" s="198" t="s">
        <v>3712</v>
      </c>
      <c r="F3604" s="199">
        <f>VLOOKUP(D3604,'Parâmetro - Portes e Uco'!$A$13:$E$54,4,0)*E3604</f>
        <v>4.1962554291913641</v>
      </c>
      <c r="G3604" s="200"/>
      <c r="H3604" s="201"/>
      <c r="I3604" s="196"/>
      <c r="J3604" s="202">
        <v>0</v>
      </c>
      <c r="K3604" s="202"/>
      <c r="L3604" s="203">
        <v>5.6970000000000001</v>
      </c>
      <c r="M3604" s="204">
        <v>84</v>
      </c>
      <c r="N3604" s="199">
        <f>(('Parâmetro - Portes e Uco'!$P$5*'TABELA HONORÁRIOS MÉDICOS2026'!M3604)/100)*'TABELA HONORÁRIOS MÉDICOS2026'!L3604</f>
        <v>86.860744110572497</v>
      </c>
      <c r="O3604" s="201">
        <v>0</v>
      </c>
      <c r="P3604" s="201"/>
      <c r="Q3604" s="205">
        <f t="shared" si="229"/>
        <v>91.056999539763865</v>
      </c>
    </row>
    <row r="3605" spans="1:17" ht="30" x14ac:dyDescent="0.25">
      <c r="A3605" s="207" t="s">
        <v>4754</v>
      </c>
      <c r="B3605" s="196">
        <v>40310205</v>
      </c>
      <c r="C3605" s="197" t="s">
        <v>2938</v>
      </c>
      <c r="D3605" s="196" t="s">
        <v>3676</v>
      </c>
      <c r="E3605" s="198" t="s">
        <v>3709</v>
      </c>
      <c r="F3605" s="199">
        <f>VLOOKUP(D3605,'Parâmetro - Portes e Uco'!$A$13:$E$54,4,0)*E3605</f>
        <v>1.6785021716765458</v>
      </c>
      <c r="G3605" s="200"/>
      <c r="H3605" s="201"/>
      <c r="I3605" s="196"/>
      <c r="J3605" s="202">
        <v>0</v>
      </c>
      <c r="K3605" s="202"/>
      <c r="L3605" s="203">
        <v>3.177</v>
      </c>
      <c r="M3605" s="204">
        <v>84</v>
      </c>
      <c r="N3605" s="199">
        <f>(('Parâmetro - Portes e Uco'!$P$5*'TABELA HONORÁRIOS MÉDICOS2026'!M3605)/100)*'TABELA HONORÁRIOS MÉDICOS2026'!L3605</f>
        <v>48.438929970034899</v>
      </c>
      <c r="O3605" s="201">
        <v>0</v>
      </c>
      <c r="P3605" s="201"/>
      <c r="Q3605" s="205">
        <f t="shared" si="229"/>
        <v>50.117432141711447</v>
      </c>
    </row>
    <row r="3606" spans="1:17" ht="30" x14ac:dyDescent="0.25">
      <c r="A3606" s="207" t="s">
        <v>4754</v>
      </c>
      <c r="B3606" s="196">
        <v>40310213</v>
      </c>
      <c r="C3606" s="197" t="s">
        <v>2939</v>
      </c>
      <c r="D3606" s="196" t="s">
        <v>3676</v>
      </c>
      <c r="E3606" s="198" t="s">
        <v>3713</v>
      </c>
      <c r="F3606" s="199">
        <f>VLOOKUP(D3606,'Parâmetro - Portes e Uco'!$A$13:$E$54,4,0)*E3606</f>
        <v>0.67140086867061821</v>
      </c>
      <c r="G3606" s="200"/>
      <c r="H3606" s="201"/>
      <c r="I3606" s="196"/>
      <c r="J3606" s="202">
        <v>0</v>
      </c>
      <c r="K3606" s="202"/>
      <c r="L3606" s="203">
        <v>1.8</v>
      </c>
      <c r="M3606" s="204">
        <v>84</v>
      </c>
      <c r="N3606" s="199">
        <f>(('Parâmetro - Portes e Uco'!$P$5*'TABELA HONORÁRIOS MÉDICOS2026'!M3606)/100)*'TABELA HONORÁRIOS MÉDICOS2026'!L3606</f>
        <v>27.444152957526857</v>
      </c>
      <c r="O3606" s="201">
        <v>0</v>
      </c>
      <c r="P3606" s="201"/>
      <c r="Q3606" s="205">
        <f t="shared" si="229"/>
        <v>28.115553826197473</v>
      </c>
    </row>
    <row r="3607" spans="1:17" ht="30" x14ac:dyDescent="0.25">
      <c r="A3607" s="207" t="s">
        <v>4754</v>
      </c>
      <c r="B3607" s="196">
        <v>40310221</v>
      </c>
      <c r="C3607" s="197" t="s">
        <v>2940</v>
      </c>
      <c r="D3607" s="196" t="s">
        <v>3676</v>
      </c>
      <c r="E3607" s="198" t="s">
        <v>3713</v>
      </c>
      <c r="F3607" s="199">
        <f>VLOOKUP(D3607,'Parâmetro - Portes e Uco'!$A$13:$E$54,4,0)*E3607</f>
        <v>0.67140086867061821</v>
      </c>
      <c r="G3607" s="200"/>
      <c r="H3607" s="201"/>
      <c r="I3607" s="196"/>
      <c r="J3607" s="202">
        <v>0</v>
      </c>
      <c r="K3607" s="202"/>
      <c r="L3607" s="203">
        <v>1.8</v>
      </c>
      <c r="M3607" s="204">
        <v>84</v>
      </c>
      <c r="N3607" s="199">
        <f>(('Parâmetro - Portes e Uco'!$P$5*'TABELA HONORÁRIOS MÉDICOS2026'!M3607)/100)*'TABELA HONORÁRIOS MÉDICOS2026'!L3607</f>
        <v>27.444152957526857</v>
      </c>
      <c r="O3607" s="201">
        <v>0</v>
      </c>
      <c r="P3607" s="201"/>
      <c r="Q3607" s="205">
        <f t="shared" si="229"/>
        <v>28.115553826197473</v>
      </c>
    </row>
    <row r="3608" spans="1:17" ht="45" x14ac:dyDescent="0.25">
      <c r="A3608" s="207" t="s">
        <v>4754</v>
      </c>
      <c r="B3608" s="196">
        <v>40310230</v>
      </c>
      <c r="C3608" s="197" t="s">
        <v>2941</v>
      </c>
      <c r="D3608" s="196" t="s">
        <v>3676</v>
      </c>
      <c r="E3608" s="198" t="s">
        <v>3713</v>
      </c>
      <c r="F3608" s="199">
        <f>VLOOKUP(D3608,'Parâmetro - Portes e Uco'!$A$13:$E$54,4,0)*E3608</f>
        <v>0.67140086867061821</v>
      </c>
      <c r="G3608" s="200"/>
      <c r="H3608" s="201"/>
      <c r="I3608" s="196"/>
      <c r="J3608" s="202">
        <v>0</v>
      </c>
      <c r="K3608" s="202"/>
      <c r="L3608" s="203">
        <v>0.69299999999999995</v>
      </c>
      <c r="M3608" s="204">
        <v>84</v>
      </c>
      <c r="N3608" s="199">
        <f>(('Parâmetro - Portes e Uco'!$P$5*'TABELA HONORÁRIOS MÉDICOS2026'!M3608)/100)*'TABELA HONORÁRIOS MÉDICOS2026'!L3608</f>
        <v>10.565998888647838</v>
      </c>
      <c r="O3608" s="201">
        <v>0</v>
      </c>
      <c r="P3608" s="201"/>
      <c r="Q3608" s="205">
        <f t="shared" si="229"/>
        <v>11.237399757318457</v>
      </c>
    </row>
    <row r="3609" spans="1:17" ht="30" x14ac:dyDescent="0.25">
      <c r="A3609" s="207" t="s">
        <v>4754</v>
      </c>
      <c r="B3609" s="196">
        <v>40310248</v>
      </c>
      <c r="C3609" s="197" t="s">
        <v>2943</v>
      </c>
      <c r="D3609" s="196" t="s">
        <v>3676</v>
      </c>
      <c r="E3609" s="198" t="s">
        <v>3709</v>
      </c>
      <c r="F3609" s="199">
        <f>VLOOKUP(D3609,'Parâmetro - Portes e Uco'!$A$13:$E$54,4,0)*E3609</f>
        <v>1.6785021716765458</v>
      </c>
      <c r="G3609" s="200"/>
      <c r="H3609" s="201"/>
      <c r="I3609" s="196"/>
      <c r="J3609" s="202">
        <v>0</v>
      </c>
      <c r="K3609" s="202"/>
      <c r="L3609" s="203">
        <v>2.214</v>
      </c>
      <c r="M3609" s="204">
        <v>84</v>
      </c>
      <c r="N3609" s="199">
        <f>(('Parâmetro - Portes e Uco'!$P$5*'TABELA HONORÁRIOS MÉDICOS2026'!M3609)/100)*'TABELA HONORÁRIOS MÉDICOS2026'!L3609</f>
        <v>33.756308137758033</v>
      </c>
      <c r="O3609" s="201">
        <v>0</v>
      </c>
      <c r="P3609" s="201"/>
      <c r="Q3609" s="205">
        <f t="shared" si="229"/>
        <v>35.434810309434582</v>
      </c>
    </row>
    <row r="3610" spans="1:17" ht="45" x14ac:dyDescent="0.25">
      <c r="A3610" s="207" t="s">
        <v>4754</v>
      </c>
      <c r="B3610" s="196">
        <v>40310256</v>
      </c>
      <c r="C3610" s="197" t="s">
        <v>2944</v>
      </c>
      <c r="D3610" s="196" t="s">
        <v>3676</v>
      </c>
      <c r="E3610" s="198" t="s">
        <v>3709</v>
      </c>
      <c r="F3610" s="199">
        <f>VLOOKUP(D3610,'Parâmetro - Portes e Uco'!$A$13:$E$54,4,0)*E3610</f>
        <v>1.6785021716765458</v>
      </c>
      <c r="G3610" s="200"/>
      <c r="H3610" s="201"/>
      <c r="I3610" s="196"/>
      <c r="J3610" s="202">
        <v>0</v>
      </c>
      <c r="K3610" s="202"/>
      <c r="L3610" s="203">
        <v>3.177</v>
      </c>
      <c r="M3610" s="204">
        <v>84</v>
      </c>
      <c r="N3610" s="199">
        <f>(('Parâmetro - Portes e Uco'!$P$5*'TABELA HONORÁRIOS MÉDICOS2026'!M3610)/100)*'TABELA HONORÁRIOS MÉDICOS2026'!L3610</f>
        <v>48.438929970034899</v>
      </c>
      <c r="O3610" s="201">
        <v>0</v>
      </c>
      <c r="P3610" s="201"/>
      <c r="Q3610" s="205">
        <f t="shared" si="229"/>
        <v>50.117432141711447</v>
      </c>
    </row>
    <row r="3611" spans="1:17" ht="45" x14ac:dyDescent="0.25">
      <c r="A3611" s="207" t="s">
        <v>4754</v>
      </c>
      <c r="B3611" s="196">
        <v>40310264</v>
      </c>
      <c r="C3611" s="197" t="s">
        <v>2945</v>
      </c>
      <c r="D3611" s="196" t="s">
        <v>3676</v>
      </c>
      <c r="E3611" s="198" t="s">
        <v>3709</v>
      </c>
      <c r="F3611" s="199">
        <f>VLOOKUP(D3611,'Parâmetro - Portes e Uco'!$A$13:$E$54,4,0)*E3611</f>
        <v>1.6785021716765458</v>
      </c>
      <c r="G3611" s="200"/>
      <c r="H3611" s="201"/>
      <c r="I3611" s="196"/>
      <c r="J3611" s="202">
        <v>0</v>
      </c>
      <c r="K3611" s="202"/>
      <c r="L3611" s="203">
        <v>3.177</v>
      </c>
      <c r="M3611" s="204">
        <v>84</v>
      </c>
      <c r="N3611" s="199">
        <f>(('Parâmetro - Portes e Uco'!$P$5*'TABELA HONORÁRIOS MÉDICOS2026'!M3611)/100)*'TABELA HONORÁRIOS MÉDICOS2026'!L3611</f>
        <v>48.438929970034899</v>
      </c>
      <c r="O3611" s="201">
        <v>0</v>
      </c>
      <c r="P3611" s="201"/>
      <c r="Q3611" s="205">
        <f t="shared" si="229"/>
        <v>50.117432141711447</v>
      </c>
    </row>
    <row r="3612" spans="1:17" ht="30" x14ac:dyDescent="0.25">
      <c r="A3612" s="207" t="s">
        <v>4754</v>
      </c>
      <c r="B3612" s="196">
        <v>40310272</v>
      </c>
      <c r="C3612" s="197" t="s">
        <v>2946</v>
      </c>
      <c r="D3612" s="196" t="s">
        <v>3676</v>
      </c>
      <c r="E3612" s="198" t="s">
        <v>3709</v>
      </c>
      <c r="F3612" s="199">
        <f>VLOOKUP(D3612,'Parâmetro - Portes e Uco'!$A$13:$E$54,4,0)*E3612</f>
        <v>1.6785021716765458</v>
      </c>
      <c r="G3612" s="200"/>
      <c r="H3612" s="201"/>
      <c r="I3612" s="196"/>
      <c r="J3612" s="202">
        <v>0</v>
      </c>
      <c r="K3612" s="202"/>
      <c r="L3612" s="203">
        <v>5.0940000000000003</v>
      </c>
      <c r="M3612" s="204">
        <v>84</v>
      </c>
      <c r="N3612" s="199">
        <f>(('Parâmetro - Portes e Uco'!$P$5*'TABELA HONORÁRIOS MÉDICOS2026'!M3612)/100)*'TABELA HONORÁRIOS MÉDICOS2026'!L3612</f>
        <v>77.666952869801008</v>
      </c>
      <c r="O3612" s="201">
        <v>0</v>
      </c>
      <c r="P3612" s="201"/>
      <c r="Q3612" s="205">
        <f t="shared" si="229"/>
        <v>79.34545504147755</v>
      </c>
    </row>
    <row r="3613" spans="1:17" ht="30" x14ac:dyDescent="0.25">
      <c r="A3613" s="207" t="s">
        <v>4754</v>
      </c>
      <c r="B3613" s="196">
        <v>40310280</v>
      </c>
      <c r="C3613" s="197" t="s">
        <v>2942</v>
      </c>
      <c r="D3613" s="196" t="s">
        <v>3676</v>
      </c>
      <c r="E3613" s="198" t="s">
        <v>3713</v>
      </c>
      <c r="F3613" s="199">
        <f>VLOOKUP(D3613,'Parâmetro - Portes e Uco'!$A$13:$E$54,4,0)*E3613</f>
        <v>0.67140086867061821</v>
      </c>
      <c r="G3613" s="200"/>
      <c r="H3613" s="201"/>
      <c r="I3613" s="196"/>
      <c r="J3613" s="202">
        <v>0</v>
      </c>
      <c r="K3613" s="202"/>
      <c r="L3613" s="203">
        <v>0.69299999999999995</v>
      </c>
      <c r="M3613" s="204">
        <v>84</v>
      </c>
      <c r="N3613" s="199">
        <f>(('Parâmetro - Portes e Uco'!$P$5*'TABELA HONORÁRIOS MÉDICOS2026'!M3613)/100)*'TABELA HONORÁRIOS MÉDICOS2026'!L3613</f>
        <v>10.565998888647838</v>
      </c>
      <c r="O3613" s="201">
        <v>0</v>
      </c>
      <c r="P3613" s="201"/>
      <c r="Q3613" s="205">
        <f t="shared" si="229"/>
        <v>11.237399757318457</v>
      </c>
    </row>
    <row r="3614" spans="1:17" ht="45" x14ac:dyDescent="0.25">
      <c r="A3614" s="207" t="s">
        <v>4754</v>
      </c>
      <c r="B3614" s="196">
        <v>40310299</v>
      </c>
      <c r="C3614" s="197" t="s">
        <v>2948</v>
      </c>
      <c r="D3614" s="196" t="s">
        <v>3676</v>
      </c>
      <c r="E3614" s="198" t="s">
        <v>3713</v>
      </c>
      <c r="F3614" s="199">
        <f>VLOOKUP(D3614,'Parâmetro - Portes e Uco'!$A$13:$E$54,4,0)*E3614</f>
        <v>0.67140086867061821</v>
      </c>
      <c r="G3614" s="200"/>
      <c r="H3614" s="201"/>
      <c r="I3614" s="196"/>
      <c r="J3614" s="202">
        <v>0</v>
      </c>
      <c r="K3614" s="202"/>
      <c r="L3614" s="203">
        <v>0.69299999999999995</v>
      </c>
      <c r="M3614" s="204">
        <v>84</v>
      </c>
      <c r="N3614" s="199">
        <f>(('Parâmetro - Portes e Uco'!$P$5*'TABELA HONORÁRIOS MÉDICOS2026'!M3614)/100)*'TABELA HONORÁRIOS MÉDICOS2026'!L3614</f>
        <v>10.565998888647838</v>
      </c>
      <c r="O3614" s="201">
        <v>0</v>
      </c>
      <c r="P3614" s="201"/>
      <c r="Q3614" s="205">
        <f t="shared" si="229"/>
        <v>11.237399757318457</v>
      </c>
    </row>
    <row r="3615" spans="1:17" ht="45" x14ac:dyDescent="0.25">
      <c r="A3615" s="207" t="s">
        <v>4754</v>
      </c>
      <c r="B3615" s="196">
        <v>40310302</v>
      </c>
      <c r="C3615" s="197" t="s">
        <v>2949</v>
      </c>
      <c r="D3615" s="196" t="s">
        <v>3676</v>
      </c>
      <c r="E3615" s="198" t="s">
        <v>3712</v>
      </c>
      <c r="F3615" s="199">
        <f>VLOOKUP(D3615,'Parâmetro - Portes e Uco'!$A$13:$E$54,4,0)*E3615</f>
        <v>4.1962554291913641</v>
      </c>
      <c r="G3615" s="200"/>
      <c r="H3615" s="201"/>
      <c r="I3615" s="196"/>
      <c r="J3615" s="202">
        <v>0</v>
      </c>
      <c r="K3615" s="202"/>
      <c r="L3615" s="203">
        <v>5.6970000000000001</v>
      </c>
      <c r="M3615" s="204">
        <v>84</v>
      </c>
      <c r="N3615" s="199">
        <f>(('Parâmetro - Portes e Uco'!$P$5*'TABELA HONORÁRIOS MÉDICOS2026'!M3615)/100)*'TABELA HONORÁRIOS MÉDICOS2026'!L3615</f>
        <v>86.860744110572497</v>
      </c>
      <c r="O3615" s="201">
        <v>0</v>
      </c>
      <c r="P3615" s="201"/>
      <c r="Q3615" s="205">
        <f t="shared" si="229"/>
        <v>91.056999539763865</v>
      </c>
    </row>
    <row r="3616" spans="1:17" ht="30" x14ac:dyDescent="0.25">
      <c r="A3616" s="207" t="s">
        <v>4754</v>
      </c>
      <c r="B3616" s="196">
        <v>40310310</v>
      </c>
      <c r="C3616" s="197" t="s">
        <v>2951</v>
      </c>
      <c r="D3616" s="196" t="s">
        <v>3676</v>
      </c>
      <c r="E3616" s="198" t="s">
        <v>3713</v>
      </c>
      <c r="F3616" s="199">
        <f>VLOOKUP(D3616,'Parâmetro - Portes e Uco'!$A$13:$E$54,4,0)*E3616</f>
        <v>0.67140086867061821</v>
      </c>
      <c r="G3616" s="200"/>
      <c r="H3616" s="201"/>
      <c r="I3616" s="196"/>
      <c r="J3616" s="202">
        <v>0</v>
      </c>
      <c r="K3616" s="202"/>
      <c r="L3616" s="203">
        <v>0.69299999999999995</v>
      </c>
      <c r="M3616" s="204">
        <v>84</v>
      </c>
      <c r="N3616" s="199">
        <f>(('Parâmetro - Portes e Uco'!$P$5*'TABELA HONORÁRIOS MÉDICOS2026'!M3616)/100)*'TABELA HONORÁRIOS MÉDICOS2026'!L3616</f>
        <v>10.565998888647838</v>
      </c>
      <c r="O3616" s="201">
        <v>0</v>
      </c>
      <c r="P3616" s="201"/>
      <c r="Q3616" s="205">
        <f t="shared" si="229"/>
        <v>11.237399757318457</v>
      </c>
    </row>
    <row r="3617" spans="1:17" ht="45" x14ac:dyDescent="0.25">
      <c r="A3617" s="207" t="s">
        <v>4754</v>
      </c>
      <c r="B3617" s="196">
        <v>40310329</v>
      </c>
      <c r="C3617" s="197" t="s">
        <v>2952</v>
      </c>
      <c r="D3617" s="196" t="s">
        <v>3676</v>
      </c>
      <c r="E3617" s="198" t="s">
        <v>3713</v>
      </c>
      <c r="F3617" s="199">
        <f>VLOOKUP(D3617,'Parâmetro - Portes e Uco'!$A$13:$E$54,4,0)*E3617</f>
        <v>0.67140086867061821</v>
      </c>
      <c r="G3617" s="200"/>
      <c r="H3617" s="201"/>
      <c r="I3617" s="196"/>
      <c r="J3617" s="202">
        <v>0</v>
      </c>
      <c r="K3617" s="202"/>
      <c r="L3617" s="203">
        <v>1.8</v>
      </c>
      <c r="M3617" s="204">
        <v>84</v>
      </c>
      <c r="N3617" s="199">
        <f>(('Parâmetro - Portes e Uco'!$P$5*'TABELA HONORÁRIOS MÉDICOS2026'!M3617)/100)*'TABELA HONORÁRIOS MÉDICOS2026'!L3617</f>
        <v>27.444152957526857</v>
      </c>
      <c r="O3617" s="201">
        <v>0</v>
      </c>
      <c r="P3617" s="201"/>
      <c r="Q3617" s="205">
        <f t="shared" si="229"/>
        <v>28.115553826197473</v>
      </c>
    </row>
    <row r="3618" spans="1:17" x14ac:dyDescent="0.25">
      <c r="A3618" s="207" t="s">
        <v>4754</v>
      </c>
      <c r="B3618" s="196">
        <v>40310337</v>
      </c>
      <c r="C3618" s="197" t="s">
        <v>2953</v>
      </c>
      <c r="D3618" s="196" t="s">
        <v>3676</v>
      </c>
      <c r="E3618" s="198" t="s">
        <v>3713</v>
      </c>
      <c r="F3618" s="199">
        <f>VLOOKUP(D3618,'Parâmetro - Portes e Uco'!$A$13:$E$54,4,0)*E3618</f>
        <v>0.67140086867061821</v>
      </c>
      <c r="G3618" s="200"/>
      <c r="H3618" s="201"/>
      <c r="I3618" s="196"/>
      <c r="J3618" s="202">
        <v>0</v>
      </c>
      <c r="K3618" s="202"/>
      <c r="L3618" s="203">
        <v>1.8</v>
      </c>
      <c r="M3618" s="204">
        <v>84</v>
      </c>
      <c r="N3618" s="199">
        <f>(('Parâmetro - Portes e Uco'!$P$5*'TABELA HONORÁRIOS MÉDICOS2026'!M3618)/100)*'TABELA HONORÁRIOS MÉDICOS2026'!L3618</f>
        <v>27.444152957526857</v>
      </c>
      <c r="O3618" s="201">
        <v>0</v>
      </c>
      <c r="P3618" s="201"/>
      <c r="Q3618" s="205">
        <f t="shared" si="229"/>
        <v>28.115553826197473</v>
      </c>
    </row>
    <row r="3619" spans="1:17" ht="30" x14ac:dyDescent="0.25">
      <c r="A3619" s="207" t="s">
        <v>4754</v>
      </c>
      <c r="B3619" s="196">
        <v>40310345</v>
      </c>
      <c r="C3619" s="197" t="s">
        <v>2955</v>
      </c>
      <c r="D3619" s="196" t="s">
        <v>3676</v>
      </c>
      <c r="E3619" s="198" t="s">
        <v>3713</v>
      </c>
      <c r="F3619" s="199">
        <f>VLOOKUP(D3619,'Parâmetro - Portes e Uco'!$A$13:$E$54,4,0)*E3619</f>
        <v>0.67140086867061821</v>
      </c>
      <c r="G3619" s="200"/>
      <c r="H3619" s="201"/>
      <c r="I3619" s="196"/>
      <c r="J3619" s="202">
        <v>0</v>
      </c>
      <c r="K3619" s="202"/>
      <c r="L3619" s="203">
        <v>0.69299999999999995</v>
      </c>
      <c r="M3619" s="204">
        <v>84</v>
      </c>
      <c r="N3619" s="199">
        <f>(('Parâmetro - Portes e Uco'!$P$5*'TABELA HONORÁRIOS MÉDICOS2026'!M3619)/100)*'TABELA HONORÁRIOS MÉDICOS2026'!L3619</f>
        <v>10.565998888647838</v>
      </c>
      <c r="O3619" s="201">
        <v>0</v>
      </c>
      <c r="P3619" s="201"/>
      <c r="Q3619" s="205">
        <f t="shared" ref="Q3619:Q3635" si="230">F3619+H3619+K3619+N3619+P3619</f>
        <v>11.237399757318457</v>
      </c>
    </row>
    <row r="3620" spans="1:17" ht="30" x14ac:dyDescent="0.25">
      <c r="A3620" s="207" t="s">
        <v>4754</v>
      </c>
      <c r="B3620" s="196">
        <v>40310361</v>
      </c>
      <c r="C3620" s="197" t="s">
        <v>2924</v>
      </c>
      <c r="D3620" s="196" t="s">
        <v>3676</v>
      </c>
      <c r="E3620" s="198" t="s">
        <v>3714</v>
      </c>
      <c r="F3620" s="199">
        <f>VLOOKUP(D3620,'Parâmetro - Portes e Uco'!$A$13:$E$54,4,0)*E3620</f>
        <v>8.3925108583827281</v>
      </c>
      <c r="G3620" s="200"/>
      <c r="H3620" s="201"/>
      <c r="I3620" s="196"/>
      <c r="J3620" s="202">
        <v>0</v>
      </c>
      <c r="K3620" s="202"/>
      <c r="L3620" s="203">
        <v>36.594000000000001</v>
      </c>
      <c r="M3620" s="204">
        <v>84</v>
      </c>
      <c r="N3620" s="199">
        <f>(('Parâmetro - Portes e Uco'!$P$5*'TABELA HONORÁRIOS MÉDICOS2026'!M3620)/100)*'TABELA HONORÁRIOS MÉDICOS2026'!L3620</f>
        <v>557.93962962652097</v>
      </c>
      <c r="O3620" s="201">
        <v>0</v>
      </c>
      <c r="P3620" s="201"/>
      <c r="Q3620" s="205">
        <f t="shared" si="230"/>
        <v>566.33214048490368</v>
      </c>
    </row>
    <row r="3621" spans="1:17" ht="30" x14ac:dyDescent="0.25">
      <c r="A3621" s="207" t="s">
        <v>4754</v>
      </c>
      <c r="B3621" s="196">
        <v>40310370</v>
      </c>
      <c r="C3621" s="197" t="s">
        <v>2950</v>
      </c>
      <c r="D3621" s="196" t="s">
        <v>3676</v>
      </c>
      <c r="E3621" s="198" t="s">
        <v>3713</v>
      </c>
      <c r="F3621" s="199">
        <f>VLOOKUP(D3621,'Parâmetro - Portes e Uco'!$A$13:$E$54,4,0)*E3621</f>
        <v>0.67140086867061821</v>
      </c>
      <c r="G3621" s="200"/>
      <c r="H3621" s="201"/>
      <c r="I3621" s="196"/>
      <c r="J3621" s="202">
        <v>0</v>
      </c>
      <c r="K3621" s="202"/>
      <c r="L3621" s="203">
        <v>0.69299999999999995</v>
      </c>
      <c r="M3621" s="204">
        <v>84</v>
      </c>
      <c r="N3621" s="199">
        <f>(('Parâmetro - Portes e Uco'!$P$5*'TABELA HONORÁRIOS MÉDICOS2026'!M3621)/100)*'TABELA HONORÁRIOS MÉDICOS2026'!L3621</f>
        <v>10.565998888647838</v>
      </c>
      <c r="O3621" s="201">
        <v>0</v>
      </c>
      <c r="P3621" s="201"/>
      <c r="Q3621" s="205">
        <f t="shared" si="230"/>
        <v>11.237399757318457</v>
      </c>
    </row>
    <row r="3622" spans="1:17" ht="30" x14ac:dyDescent="0.25">
      <c r="A3622" s="207" t="s">
        <v>4754</v>
      </c>
      <c r="B3622" s="196">
        <v>40310388</v>
      </c>
      <c r="C3622" s="197" t="s">
        <v>2954</v>
      </c>
      <c r="D3622" s="196" t="s">
        <v>3676</v>
      </c>
      <c r="E3622" s="198" t="s">
        <v>3713</v>
      </c>
      <c r="F3622" s="199">
        <f>VLOOKUP(D3622,'Parâmetro - Portes e Uco'!$A$13:$E$54,4,0)*E3622</f>
        <v>0.67140086867061821</v>
      </c>
      <c r="G3622" s="200"/>
      <c r="H3622" s="201"/>
      <c r="I3622" s="196"/>
      <c r="J3622" s="202">
        <v>0</v>
      </c>
      <c r="K3622" s="202"/>
      <c r="L3622" s="203">
        <v>0.42299999999999999</v>
      </c>
      <c r="M3622" s="204">
        <v>84</v>
      </c>
      <c r="N3622" s="199">
        <f>(('Parâmetro - Portes e Uco'!$P$5*'TABELA HONORÁRIOS MÉDICOS2026'!M3622)/100)*'TABELA HONORÁRIOS MÉDICOS2026'!L3622</f>
        <v>6.4493759450188106</v>
      </c>
      <c r="O3622" s="201">
        <v>0</v>
      </c>
      <c r="P3622" s="201"/>
      <c r="Q3622" s="205">
        <f t="shared" si="230"/>
        <v>7.1207768136894289</v>
      </c>
    </row>
    <row r="3623" spans="1:17" x14ac:dyDescent="0.25">
      <c r="A3623" s="207" t="s">
        <v>4754</v>
      </c>
      <c r="B3623" s="196">
        <v>40310400</v>
      </c>
      <c r="C3623" s="197" t="s">
        <v>2929</v>
      </c>
      <c r="D3623" s="196" t="s">
        <v>3676</v>
      </c>
      <c r="E3623" s="198" t="s">
        <v>3709</v>
      </c>
      <c r="F3623" s="199">
        <f>VLOOKUP(D3623,'Parâmetro - Portes e Uco'!$A$13:$E$54,4,0)*E3623</f>
        <v>1.6785021716765458</v>
      </c>
      <c r="G3623" s="200"/>
      <c r="H3623" s="201"/>
      <c r="I3623" s="196"/>
      <c r="J3623" s="202">
        <v>0</v>
      </c>
      <c r="K3623" s="202"/>
      <c r="L3623" s="203">
        <v>4.9770000000000003</v>
      </c>
      <c r="M3623" s="204">
        <v>84</v>
      </c>
      <c r="N3623" s="199">
        <f>(('Parâmetro - Portes e Uco'!$P$5*'TABELA HONORÁRIOS MÉDICOS2026'!M3623)/100)*'TABELA HONORÁRIOS MÉDICOS2026'!L3623</f>
        <v>75.883082927561759</v>
      </c>
      <c r="O3623" s="201">
        <v>0</v>
      </c>
      <c r="P3623" s="201"/>
      <c r="Q3623" s="205">
        <f t="shared" si="230"/>
        <v>77.5615850992383</v>
      </c>
    </row>
    <row r="3624" spans="1:17" ht="90" x14ac:dyDescent="0.25">
      <c r="A3624" s="207" t="s">
        <v>4754</v>
      </c>
      <c r="B3624" s="196">
        <v>40310418</v>
      </c>
      <c r="C3624" s="197" t="s">
        <v>2916</v>
      </c>
      <c r="D3624" s="196" t="s">
        <v>3676</v>
      </c>
      <c r="E3624" s="198" t="s">
        <v>3709</v>
      </c>
      <c r="F3624" s="199">
        <f>VLOOKUP(D3624,'Parâmetro - Portes e Uco'!$A$13:$E$54,4,0)*E3624</f>
        <v>1.6785021716765458</v>
      </c>
      <c r="G3624" s="200"/>
      <c r="H3624" s="201"/>
      <c r="I3624" s="196"/>
      <c r="J3624" s="202">
        <v>0</v>
      </c>
      <c r="K3624" s="202"/>
      <c r="L3624" s="203">
        <v>2.484</v>
      </c>
      <c r="M3624" s="204">
        <v>84</v>
      </c>
      <c r="N3624" s="199">
        <f>(('Parâmetro - Portes e Uco'!$P$5*'TABELA HONORÁRIOS MÉDICOS2026'!M3624)/100)*'TABELA HONORÁRIOS MÉDICOS2026'!L3624</f>
        <v>37.872931081387058</v>
      </c>
      <c r="O3624" s="201">
        <v>0</v>
      </c>
      <c r="P3624" s="201"/>
      <c r="Q3624" s="205">
        <f t="shared" si="230"/>
        <v>39.551433253063607</v>
      </c>
    </row>
    <row r="3625" spans="1:17" ht="30" x14ac:dyDescent="0.25">
      <c r="A3625" s="207" t="s">
        <v>4754</v>
      </c>
      <c r="B3625" s="196">
        <v>40310426</v>
      </c>
      <c r="C3625" s="197" t="s">
        <v>2917</v>
      </c>
      <c r="D3625" s="196" t="s">
        <v>3676</v>
      </c>
      <c r="E3625" s="198" t="s">
        <v>3709</v>
      </c>
      <c r="F3625" s="199">
        <f>VLOOKUP(D3625,'Parâmetro - Portes e Uco'!$A$13:$E$54,4,0)*E3625</f>
        <v>1.6785021716765458</v>
      </c>
      <c r="G3625" s="200"/>
      <c r="H3625" s="201"/>
      <c r="I3625" s="196"/>
      <c r="J3625" s="202">
        <v>0</v>
      </c>
      <c r="K3625" s="202"/>
      <c r="L3625" s="203">
        <v>4.0140000000000002</v>
      </c>
      <c r="M3625" s="204">
        <v>84</v>
      </c>
      <c r="N3625" s="199">
        <f>(('Parâmetro - Portes e Uco'!$P$5*'TABELA HONORÁRIOS MÉDICOS2026'!M3625)/100)*'TABELA HONORÁRIOS MÉDICOS2026'!L3625</f>
        <v>61.200461095284886</v>
      </c>
      <c r="O3625" s="201">
        <v>0</v>
      </c>
      <c r="P3625" s="201"/>
      <c r="Q3625" s="205">
        <f t="shared" si="230"/>
        <v>62.878963266961435</v>
      </c>
    </row>
    <row r="3626" spans="1:17" x14ac:dyDescent="0.25">
      <c r="A3626" s="207" t="s">
        <v>4754</v>
      </c>
      <c r="B3626" s="196">
        <v>40310434</v>
      </c>
      <c r="C3626" s="197" t="s">
        <v>2947</v>
      </c>
      <c r="D3626" s="196" t="s">
        <v>3676</v>
      </c>
      <c r="E3626" s="198" t="s">
        <v>3713</v>
      </c>
      <c r="F3626" s="199">
        <f>VLOOKUP(D3626,'Parâmetro - Portes e Uco'!$A$13:$E$54,4,0)*E3626</f>
        <v>0.67140086867061821</v>
      </c>
      <c r="G3626" s="200"/>
      <c r="H3626" s="201"/>
      <c r="I3626" s="196"/>
      <c r="J3626" s="202">
        <v>0</v>
      </c>
      <c r="K3626" s="202"/>
      <c r="L3626" s="203">
        <v>5.1950000000000003</v>
      </c>
      <c r="M3626" s="204">
        <v>84</v>
      </c>
      <c r="N3626" s="199">
        <f>(('Parâmetro - Portes e Uco'!$P$5*'TABELA HONORÁRIOS MÉDICOS2026'!M3626)/100)*'TABELA HONORÁRIOS MÉDICOS2026'!L3626</f>
        <v>79.206874785751126</v>
      </c>
      <c r="O3626" s="201">
        <v>0</v>
      </c>
      <c r="P3626" s="201"/>
      <c r="Q3626" s="205">
        <f t="shared" si="230"/>
        <v>79.878275654421742</v>
      </c>
    </row>
    <row r="3627" spans="1:17" ht="30" x14ac:dyDescent="0.25">
      <c r="A3627" s="207" t="s">
        <v>4754</v>
      </c>
      <c r="B3627" s="196">
        <v>40310515</v>
      </c>
      <c r="C3627" s="197" t="s">
        <v>4359</v>
      </c>
      <c r="D3627" s="196" t="s">
        <v>3676</v>
      </c>
      <c r="E3627" s="198">
        <v>0.01</v>
      </c>
      <c r="F3627" s="199">
        <f>VLOOKUP(D3627,'Parâmetro - Portes e Uco'!$A$13:$E$54,4,0)*E3627</f>
        <v>0.16785021716765455</v>
      </c>
      <c r="G3627" s="200"/>
      <c r="H3627" s="201"/>
      <c r="I3627" s="196"/>
      <c r="J3627" s="202">
        <v>0</v>
      </c>
      <c r="K3627" s="202"/>
      <c r="L3627" s="203">
        <v>13.675000000000001</v>
      </c>
      <c r="M3627" s="204">
        <v>84</v>
      </c>
      <c r="N3627" s="199">
        <f>(('Parâmetro - Portes e Uco'!$P$5*'TABELA HONORÁRIOS MÉDICOS2026'!M3627)/100)*'TABELA HONORÁRIOS MÉDICOS2026'!L3627</f>
        <v>208.49932871898875</v>
      </c>
      <c r="O3627" s="201">
        <v>0</v>
      </c>
      <c r="P3627" s="201"/>
      <c r="Q3627" s="205">
        <f t="shared" si="230"/>
        <v>208.6671789361564</v>
      </c>
    </row>
    <row r="3628" spans="1:17" ht="45" x14ac:dyDescent="0.25">
      <c r="A3628" s="207" t="s">
        <v>4754</v>
      </c>
      <c r="B3628" s="196">
        <v>40310566</v>
      </c>
      <c r="C3628" s="197" t="s">
        <v>4360</v>
      </c>
      <c r="D3628" s="196" t="s">
        <v>3676</v>
      </c>
      <c r="E3628" s="198">
        <v>0.25</v>
      </c>
      <c r="F3628" s="199">
        <f>VLOOKUP(D3628,'Parâmetro - Portes e Uco'!$A$13:$E$54,4,0)*E3628</f>
        <v>4.1962554291913641</v>
      </c>
      <c r="G3628" s="200"/>
      <c r="H3628" s="201"/>
      <c r="I3628" s="196"/>
      <c r="J3628" s="202">
        <v>0</v>
      </c>
      <c r="K3628" s="202"/>
      <c r="L3628" s="203">
        <v>24.2</v>
      </c>
      <c r="M3628" s="204">
        <v>84</v>
      </c>
      <c r="N3628" s="199">
        <f>(('Parâmetro - Portes e Uco'!$P$5*'TABELA HONORÁRIOS MÉDICOS2026'!M3628)/100)*'TABELA HONORÁRIOS MÉDICOS2026'!L3628</f>
        <v>368.97138976230548</v>
      </c>
      <c r="O3628" s="201">
        <v>0</v>
      </c>
      <c r="P3628" s="201"/>
      <c r="Q3628" s="205">
        <f t="shared" si="230"/>
        <v>373.16764519149683</v>
      </c>
    </row>
    <row r="3629" spans="1:17" ht="30" x14ac:dyDescent="0.25">
      <c r="A3629" s="207" t="s">
        <v>4754</v>
      </c>
      <c r="B3629" s="196">
        <v>40310590</v>
      </c>
      <c r="C3629" s="197" t="s">
        <v>4361</v>
      </c>
      <c r="D3629" s="196" t="s">
        <v>3676</v>
      </c>
      <c r="E3629" s="198">
        <v>0.25</v>
      </c>
      <c r="F3629" s="199">
        <f>VLOOKUP(D3629,'Parâmetro - Portes e Uco'!$A$13:$E$54,4,0)*E3629</f>
        <v>4.1962554291913641</v>
      </c>
      <c r="G3629" s="200"/>
      <c r="H3629" s="201"/>
      <c r="I3629" s="196"/>
      <c r="J3629" s="202">
        <v>0</v>
      </c>
      <c r="K3629" s="202"/>
      <c r="L3629" s="203">
        <v>14.311999999999999</v>
      </c>
      <c r="M3629" s="204">
        <v>84</v>
      </c>
      <c r="N3629" s="199">
        <f>(('Parâmetro - Portes e Uco'!$P$5*'TABELA HONORÁRIOS MÉDICOS2026'!M3629)/100)*'TABELA HONORÁRIOS MÉDICOS2026'!L3629</f>
        <v>218.21150951562461</v>
      </c>
      <c r="O3629" s="201">
        <v>0</v>
      </c>
      <c r="P3629" s="201"/>
      <c r="Q3629" s="205">
        <f t="shared" si="230"/>
        <v>222.40776494481597</v>
      </c>
    </row>
    <row r="3630" spans="1:17" x14ac:dyDescent="0.25">
      <c r="A3630" s="207" t="s">
        <v>4754</v>
      </c>
      <c r="B3630" s="196">
        <v>40310604</v>
      </c>
      <c r="C3630" s="197" t="s">
        <v>2919</v>
      </c>
      <c r="D3630" s="196" t="s">
        <v>3676</v>
      </c>
      <c r="E3630" s="198" t="s">
        <v>3714</v>
      </c>
      <c r="F3630" s="199">
        <f>VLOOKUP(D3630,'Parâmetro - Portes e Uco'!$A$13:$E$54,4,0)*E3630</f>
        <v>8.3925108583827281</v>
      </c>
      <c r="G3630" s="200"/>
      <c r="H3630" s="201"/>
      <c r="I3630" s="196"/>
      <c r="J3630" s="202">
        <v>0</v>
      </c>
      <c r="K3630" s="202"/>
      <c r="L3630" s="203">
        <v>5.6</v>
      </c>
      <c r="M3630" s="204">
        <v>84</v>
      </c>
      <c r="N3630" s="199">
        <f>(('Parâmetro - Portes e Uco'!$P$5*'TABELA HONORÁRIOS MÉDICOS2026'!M3630)/100)*'TABELA HONORÁRIOS MÉDICOS2026'!L3630</f>
        <v>85.381809201194656</v>
      </c>
      <c r="O3630" s="201">
        <v>0</v>
      </c>
      <c r="P3630" s="201"/>
      <c r="Q3630" s="205">
        <f t="shared" si="230"/>
        <v>93.774320059577377</v>
      </c>
    </row>
    <row r="3631" spans="1:17" ht="45" x14ac:dyDescent="0.25">
      <c r="A3631" s="207" t="s">
        <v>4754</v>
      </c>
      <c r="B3631" s="196">
        <v>40310620</v>
      </c>
      <c r="C3631" s="197" t="s">
        <v>4362</v>
      </c>
      <c r="D3631" s="196" t="s">
        <v>3676</v>
      </c>
      <c r="E3631" s="198" t="s">
        <v>3709</v>
      </c>
      <c r="F3631" s="199">
        <f>VLOOKUP(D3631,'Parâmetro - Portes e Uco'!$A$13:$E$54,4,0)*E3631</f>
        <v>1.6785021716765458</v>
      </c>
      <c r="G3631" s="200"/>
      <c r="H3631" s="201"/>
      <c r="I3631" s="196"/>
      <c r="J3631" s="202">
        <v>0</v>
      </c>
      <c r="K3631" s="202"/>
      <c r="L3631" s="203">
        <v>3.177</v>
      </c>
      <c r="M3631" s="204">
        <v>84</v>
      </c>
      <c r="N3631" s="199">
        <f>(('Parâmetro - Portes e Uco'!$P$5*'TABELA HONORÁRIOS MÉDICOS2026'!M3631)/100)*'TABELA HONORÁRIOS MÉDICOS2026'!L3631</f>
        <v>48.438929970034899</v>
      </c>
      <c r="O3631" s="201">
        <v>0</v>
      </c>
      <c r="P3631" s="201"/>
      <c r="Q3631" s="205">
        <f t="shared" si="230"/>
        <v>50.117432141711447</v>
      </c>
    </row>
    <row r="3632" spans="1:17" ht="30" x14ac:dyDescent="0.25">
      <c r="A3632" s="207" t="s">
        <v>4754</v>
      </c>
      <c r="B3632" s="196">
        <v>40310647</v>
      </c>
      <c r="C3632" s="197" t="s">
        <v>4363</v>
      </c>
      <c r="D3632" s="196" t="s">
        <v>3676</v>
      </c>
      <c r="E3632" s="198">
        <v>0.1</v>
      </c>
      <c r="F3632" s="199">
        <f>VLOOKUP(D3632,'Parâmetro - Portes e Uco'!$A$13:$E$54,4,0)*E3632</f>
        <v>1.6785021716765458</v>
      </c>
      <c r="G3632" s="200"/>
      <c r="H3632" s="201"/>
      <c r="I3632" s="196"/>
      <c r="J3632" s="202">
        <v>0</v>
      </c>
      <c r="K3632" s="202"/>
      <c r="L3632" s="203">
        <v>9.9589999999999996</v>
      </c>
      <c r="M3632" s="204">
        <v>84</v>
      </c>
      <c r="N3632" s="199">
        <f>(('Parâmetro - Portes e Uco'!$P$5*'TABELA HONORÁRIOS MÉDICOS2026'!M3632)/100)*'TABELA HONORÁRIOS MÉDICOS2026'!L3632</f>
        <v>151.84239961333884</v>
      </c>
      <c r="O3632" s="201">
        <v>0</v>
      </c>
      <c r="P3632" s="201"/>
      <c r="Q3632" s="205">
        <f t="shared" si="230"/>
        <v>153.52090178501538</v>
      </c>
    </row>
    <row r="3633" spans="1:17" x14ac:dyDescent="0.25">
      <c r="A3633" s="207" t="s">
        <v>4754</v>
      </c>
      <c r="B3633" s="196">
        <v>40310671</v>
      </c>
      <c r="C3633" s="197" t="s">
        <v>4364</v>
      </c>
      <c r="D3633" s="196" t="s">
        <v>3676</v>
      </c>
      <c r="E3633" s="198">
        <v>0.04</v>
      </c>
      <c r="F3633" s="199">
        <f>VLOOKUP(D3633,'Parâmetro - Portes e Uco'!$A$13:$E$54,4,0)*E3633</f>
        <v>0.67140086867061821</v>
      </c>
      <c r="G3633" s="200"/>
      <c r="H3633" s="201"/>
      <c r="I3633" s="196"/>
      <c r="J3633" s="202">
        <v>0</v>
      </c>
      <c r="K3633" s="202"/>
      <c r="L3633" s="203">
        <v>4.9889999999999999</v>
      </c>
      <c r="M3633" s="204">
        <v>84</v>
      </c>
      <c r="N3633" s="199">
        <f>(('Parâmetro - Portes e Uco'!$P$5*'TABELA HONORÁRIOS MÉDICOS2026'!M3633)/100)*'TABELA HONORÁRIOS MÉDICOS2026'!L3633</f>
        <v>76.066043947278601</v>
      </c>
      <c r="O3633" s="201">
        <v>0</v>
      </c>
      <c r="P3633" s="201"/>
      <c r="Q3633" s="205">
        <f t="shared" si="230"/>
        <v>76.737444815949218</v>
      </c>
    </row>
    <row r="3634" spans="1:17" ht="30" x14ac:dyDescent="0.25">
      <c r="A3634" s="207" t="s">
        <v>4754</v>
      </c>
      <c r="B3634" s="196">
        <v>40310728</v>
      </c>
      <c r="C3634" s="197" t="s">
        <v>4365</v>
      </c>
      <c r="D3634" s="196" t="s">
        <v>3676</v>
      </c>
      <c r="E3634" s="198">
        <v>0.04</v>
      </c>
      <c r="F3634" s="199">
        <f>VLOOKUP(D3634,'Parâmetro - Portes e Uco'!$A$13:$E$54,4,0)*E3634</f>
        <v>0.67140086867061821</v>
      </c>
      <c r="G3634" s="200"/>
      <c r="H3634" s="201"/>
      <c r="I3634" s="196"/>
      <c r="J3634" s="202">
        <v>0</v>
      </c>
      <c r="K3634" s="202"/>
      <c r="L3634" s="203">
        <v>3.8860000000000001</v>
      </c>
      <c r="M3634" s="204">
        <v>84</v>
      </c>
      <c r="N3634" s="199">
        <f>(('Parâmetro - Portes e Uco'!$P$5*'TABELA HONORÁRIOS MÉDICOS2026'!M3634)/100)*'TABELA HONORÁRIOS MÉDICOS2026'!L3634</f>
        <v>59.248876884971864</v>
      </c>
      <c r="O3634" s="201">
        <v>0</v>
      </c>
      <c r="P3634" s="201"/>
      <c r="Q3634" s="205">
        <f t="shared" si="230"/>
        <v>59.92027775364248</v>
      </c>
    </row>
    <row r="3635" spans="1:17" ht="45" x14ac:dyDescent="0.25">
      <c r="A3635" s="207" t="s">
        <v>4754</v>
      </c>
      <c r="B3635" s="196">
        <v>40310736</v>
      </c>
      <c r="C3635" s="197" t="s">
        <v>4366</v>
      </c>
      <c r="D3635" s="196" t="s">
        <v>3676</v>
      </c>
      <c r="E3635" s="198">
        <v>0.04</v>
      </c>
      <c r="F3635" s="199">
        <f>VLOOKUP(D3635,'Parâmetro - Portes e Uco'!$A$13:$E$54,4,0)*E3635</f>
        <v>0.67140086867061821</v>
      </c>
      <c r="G3635" s="200"/>
      <c r="H3635" s="201"/>
      <c r="I3635" s="196"/>
      <c r="J3635" s="202">
        <v>0</v>
      </c>
      <c r="K3635" s="202"/>
      <c r="L3635" s="203">
        <v>6.5339999999999998</v>
      </c>
      <c r="M3635" s="204">
        <v>84</v>
      </c>
      <c r="N3635" s="199">
        <f>(('Parâmetro - Portes e Uco'!$P$5*'TABELA HONORÁRIOS MÉDICOS2026'!M3635)/100)*'TABELA HONORÁRIOS MÉDICOS2026'!L3635</f>
        <v>99.622275235822485</v>
      </c>
      <c r="O3635" s="201">
        <v>0</v>
      </c>
      <c r="P3635" s="201"/>
      <c r="Q3635" s="205">
        <f t="shared" si="230"/>
        <v>100.2936761044931</v>
      </c>
    </row>
    <row r="3636" spans="1:17" x14ac:dyDescent="0.25">
      <c r="A3636" s="207" t="s">
        <v>4754</v>
      </c>
      <c r="B3636" s="224"/>
      <c r="C3636" s="316"/>
      <c r="D3636" s="317"/>
      <c r="E3636" s="317"/>
      <c r="F3636" s="317"/>
      <c r="G3636" s="317"/>
      <c r="H3636" s="317"/>
      <c r="I3636" s="317"/>
      <c r="J3636" s="317"/>
      <c r="K3636" s="317"/>
      <c r="L3636" s="317"/>
      <c r="M3636" s="317"/>
      <c r="N3636" s="317"/>
      <c r="O3636" s="317"/>
      <c r="P3636" s="317"/>
      <c r="Q3636" s="318"/>
    </row>
    <row r="3637" spans="1:17" ht="30" x14ac:dyDescent="0.25">
      <c r="A3637" s="227"/>
      <c r="B3637" s="196">
        <v>40311015</v>
      </c>
      <c r="C3637" s="197" t="s">
        <v>2957</v>
      </c>
      <c r="D3637" s="196" t="s">
        <v>3676</v>
      </c>
      <c r="E3637" s="198" t="s">
        <v>3709</v>
      </c>
      <c r="F3637" s="199">
        <f>VLOOKUP(D3637,'Parâmetro - Portes e Uco'!$A$13:$E$54,4,0)*E3637</f>
        <v>1.6785021716765458</v>
      </c>
      <c r="G3637" s="200"/>
      <c r="H3637" s="201"/>
      <c r="I3637" s="196"/>
      <c r="J3637" s="202">
        <v>0</v>
      </c>
      <c r="K3637" s="202"/>
      <c r="L3637" s="203">
        <v>2.097</v>
      </c>
      <c r="M3637" s="204">
        <v>84</v>
      </c>
      <c r="N3637" s="199">
        <f>(('Parâmetro - Portes e Uco'!$P$5*'TABELA HONORÁRIOS MÉDICOS2026'!M3637)/100)*'TABELA HONORÁRIOS MÉDICOS2026'!L3637</f>
        <v>31.972438195518784</v>
      </c>
      <c r="O3637" s="201">
        <v>0</v>
      </c>
      <c r="P3637" s="201"/>
      <c r="Q3637" s="205">
        <f t="shared" ref="Q3637:Q3670" si="231">F3637+H3637+K3637+N3637+P3637</f>
        <v>33.650940367195332</v>
      </c>
    </row>
    <row r="3638" spans="1:17" ht="45" x14ac:dyDescent="0.25">
      <c r="A3638" s="207" t="s">
        <v>4754</v>
      </c>
      <c r="B3638" s="196">
        <v>40311023</v>
      </c>
      <c r="C3638" s="197" t="s">
        <v>2958</v>
      </c>
      <c r="D3638" s="196" t="s">
        <v>3676</v>
      </c>
      <c r="E3638" s="198" t="s">
        <v>3713</v>
      </c>
      <c r="F3638" s="199">
        <f>VLOOKUP(D3638,'Parâmetro - Portes e Uco'!$A$13:$E$54,4,0)*E3638</f>
        <v>0.67140086867061821</v>
      </c>
      <c r="G3638" s="200"/>
      <c r="H3638" s="201"/>
      <c r="I3638" s="196"/>
      <c r="J3638" s="202">
        <v>0</v>
      </c>
      <c r="K3638" s="202"/>
      <c r="L3638" s="203">
        <v>1.0529999999999999</v>
      </c>
      <c r="M3638" s="204">
        <v>84</v>
      </c>
      <c r="N3638" s="199">
        <f>(('Parâmetro - Portes e Uco'!$P$5*'TABELA HONORÁRIOS MÉDICOS2026'!M3638)/100)*'TABELA HONORÁRIOS MÉDICOS2026'!L3638</f>
        <v>16.054829480153209</v>
      </c>
      <c r="O3638" s="201">
        <v>0</v>
      </c>
      <c r="P3638" s="201"/>
      <c r="Q3638" s="205">
        <f t="shared" si="231"/>
        <v>16.726230348823826</v>
      </c>
    </row>
    <row r="3639" spans="1:17" x14ac:dyDescent="0.25">
      <c r="A3639" s="207" t="s">
        <v>4754</v>
      </c>
      <c r="B3639" s="196">
        <v>40311031</v>
      </c>
      <c r="C3639" s="197" t="s">
        <v>2959</v>
      </c>
      <c r="D3639" s="196" t="s">
        <v>3676</v>
      </c>
      <c r="E3639" s="198" t="s">
        <v>3710</v>
      </c>
      <c r="F3639" s="199">
        <f>VLOOKUP(D3639,'Parâmetro - Portes e Uco'!$A$13:$E$54,4,0)*E3639</f>
        <v>0.16785021716765455</v>
      </c>
      <c r="G3639" s="200"/>
      <c r="H3639" s="201"/>
      <c r="I3639" s="196"/>
      <c r="J3639" s="202">
        <v>0</v>
      </c>
      <c r="K3639" s="202"/>
      <c r="L3639" s="203">
        <v>0.60299999999999998</v>
      </c>
      <c r="M3639" s="204">
        <v>84</v>
      </c>
      <c r="N3639" s="199">
        <f>(('Parâmetro - Portes e Uco'!$P$5*'TABELA HONORÁRIOS MÉDICOS2026'!M3639)/100)*'TABELA HONORÁRIOS MÉDICOS2026'!L3639</f>
        <v>9.1937912407714961</v>
      </c>
      <c r="O3639" s="201">
        <v>0</v>
      </c>
      <c r="P3639" s="201"/>
      <c r="Q3639" s="205">
        <f t="shared" si="231"/>
        <v>9.3616414579391503</v>
      </c>
    </row>
    <row r="3640" spans="1:17" ht="30" x14ac:dyDescent="0.25">
      <c r="A3640" s="207" t="s">
        <v>4754</v>
      </c>
      <c r="B3640" s="196">
        <v>40311040</v>
      </c>
      <c r="C3640" s="197" t="s">
        <v>2960</v>
      </c>
      <c r="D3640" s="196" t="s">
        <v>3676</v>
      </c>
      <c r="E3640" s="198" t="s">
        <v>3713</v>
      </c>
      <c r="F3640" s="199">
        <f>VLOOKUP(D3640,'Parâmetro - Portes e Uco'!$A$13:$E$54,4,0)*E3640</f>
        <v>0.67140086867061821</v>
      </c>
      <c r="G3640" s="200"/>
      <c r="H3640" s="201"/>
      <c r="I3640" s="196"/>
      <c r="J3640" s="202">
        <v>0</v>
      </c>
      <c r="K3640" s="202"/>
      <c r="L3640" s="203">
        <v>1.44</v>
      </c>
      <c r="M3640" s="204">
        <v>84</v>
      </c>
      <c r="N3640" s="199">
        <f>(('Parâmetro - Portes e Uco'!$P$5*'TABELA HONORÁRIOS MÉDICOS2026'!M3640)/100)*'TABELA HONORÁRIOS MÉDICOS2026'!L3640</f>
        <v>21.955322366021484</v>
      </c>
      <c r="O3640" s="201">
        <v>0</v>
      </c>
      <c r="P3640" s="201"/>
      <c r="Q3640" s="205">
        <f t="shared" si="231"/>
        <v>22.626723234692101</v>
      </c>
    </row>
    <row r="3641" spans="1:17" ht="75" x14ac:dyDescent="0.25">
      <c r="A3641" s="207" t="s">
        <v>4754</v>
      </c>
      <c r="B3641" s="196">
        <v>40311058</v>
      </c>
      <c r="C3641" s="197" t="s">
        <v>2961</v>
      </c>
      <c r="D3641" s="196" t="s">
        <v>3676</v>
      </c>
      <c r="E3641" s="198" t="s">
        <v>3709</v>
      </c>
      <c r="F3641" s="199">
        <f>VLOOKUP(D3641,'Parâmetro - Portes e Uco'!$A$13:$E$54,4,0)*E3641</f>
        <v>1.6785021716765458</v>
      </c>
      <c r="G3641" s="200"/>
      <c r="H3641" s="201"/>
      <c r="I3641" s="196"/>
      <c r="J3641" s="202">
        <v>0</v>
      </c>
      <c r="K3641" s="202"/>
      <c r="L3641" s="203">
        <v>2.097</v>
      </c>
      <c r="M3641" s="204">
        <v>84</v>
      </c>
      <c r="N3641" s="199">
        <f>(('Parâmetro - Portes e Uco'!$P$5*'TABELA HONORÁRIOS MÉDICOS2026'!M3641)/100)*'TABELA HONORÁRIOS MÉDICOS2026'!L3641</f>
        <v>31.972438195518784</v>
      </c>
      <c r="O3641" s="201">
        <v>0</v>
      </c>
      <c r="P3641" s="201"/>
      <c r="Q3641" s="205">
        <f t="shared" si="231"/>
        <v>33.650940367195332</v>
      </c>
    </row>
    <row r="3642" spans="1:17" x14ac:dyDescent="0.25">
      <c r="A3642" s="207" t="s">
        <v>4754</v>
      </c>
      <c r="B3642" s="196">
        <v>40311066</v>
      </c>
      <c r="C3642" s="197" t="s">
        <v>2963</v>
      </c>
      <c r="D3642" s="196" t="s">
        <v>3676</v>
      </c>
      <c r="E3642" s="198" t="s">
        <v>3713</v>
      </c>
      <c r="F3642" s="199">
        <f>VLOOKUP(D3642,'Parâmetro - Portes e Uco'!$A$13:$E$54,4,0)*E3642</f>
        <v>0.67140086867061821</v>
      </c>
      <c r="G3642" s="200"/>
      <c r="H3642" s="201"/>
      <c r="I3642" s="196"/>
      <c r="J3642" s="202">
        <v>0</v>
      </c>
      <c r="K3642" s="202"/>
      <c r="L3642" s="203">
        <v>0.81</v>
      </c>
      <c r="M3642" s="204">
        <v>84</v>
      </c>
      <c r="N3642" s="199">
        <f>(('Parâmetro - Portes e Uco'!$P$5*'TABELA HONORÁRIOS MÉDICOS2026'!M3642)/100)*'TABELA HONORÁRIOS MÉDICOS2026'!L3642</f>
        <v>12.349868830887086</v>
      </c>
      <c r="O3642" s="201">
        <v>0</v>
      </c>
      <c r="P3642" s="201"/>
      <c r="Q3642" s="205">
        <f t="shared" si="231"/>
        <v>13.021269699557704</v>
      </c>
    </row>
    <row r="3643" spans="1:17" ht="45" x14ac:dyDescent="0.25">
      <c r="A3643" s="207" t="s">
        <v>4754</v>
      </c>
      <c r="B3643" s="196">
        <v>40311074</v>
      </c>
      <c r="C3643" s="197" t="s">
        <v>2965</v>
      </c>
      <c r="D3643" s="196" t="s">
        <v>3676</v>
      </c>
      <c r="E3643" s="198" t="s">
        <v>3713</v>
      </c>
      <c r="F3643" s="199">
        <f>VLOOKUP(D3643,'Parâmetro - Portes e Uco'!$A$13:$E$54,4,0)*E3643</f>
        <v>0.67140086867061821</v>
      </c>
      <c r="G3643" s="200"/>
      <c r="H3643" s="201"/>
      <c r="I3643" s="196"/>
      <c r="J3643" s="202">
        <v>0</v>
      </c>
      <c r="K3643" s="202"/>
      <c r="L3643" s="203">
        <v>1.44</v>
      </c>
      <c r="M3643" s="204">
        <v>84</v>
      </c>
      <c r="N3643" s="199">
        <f>(('Parâmetro - Portes e Uco'!$P$5*'TABELA HONORÁRIOS MÉDICOS2026'!M3643)/100)*'TABELA HONORÁRIOS MÉDICOS2026'!L3643</f>
        <v>21.955322366021484</v>
      </c>
      <c r="O3643" s="201">
        <v>0</v>
      </c>
      <c r="P3643" s="201"/>
      <c r="Q3643" s="205">
        <f t="shared" si="231"/>
        <v>22.626723234692101</v>
      </c>
    </row>
    <row r="3644" spans="1:17" ht="30" x14ac:dyDescent="0.25">
      <c r="A3644" s="207" t="s">
        <v>4754</v>
      </c>
      <c r="B3644" s="196">
        <v>40311082</v>
      </c>
      <c r="C3644" s="197" t="s">
        <v>2966</v>
      </c>
      <c r="D3644" s="196" t="s">
        <v>3676</v>
      </c>
      <c r="E3644" s="198" t="s">
        <v>3710</v>
      </c>
      <c r="F3644" s="199">
        <f>VLOOKUP(D3644,'Parâmetro - Portes e Uco'!$A$13:$E$54,4,0)*E3644</f>
        <v>0.16785021716765455</v>
      </c>
      <c r="G3644" s="200"/>
      <c r="H3644" s="201"/>
      <c r="I3644" s="196"/>
      <c r="J3644" s="202">
        <v>0</v>
      </c>
      <c r="K3644" s="202"/>
      <c r="L3644" s="203">
        <v>0.45</v>
      </c>
      <c r="M3644" s="204">
        <v>84</v>
      </c>
      <c r="N3644" s="199">
        <f>(('Parâmetro - Portes e Uco'!$P$5*'TABELA HONORÁRIOS MÉDICOS2026'!M3644)/100)*'TABELA HONORÁRIOS MÉDICOS2026'!L3644</f>
        <v>6.8610382393817142</v>
      </c>
      <c r="O3644" s="201">
        <v>0</v>
      </c>
      <c r="P3644" s="201"/>
      <c r="Q3644" s="205">
        <f t="shared" si="231"/>
        <v>7.0288884565493683</v>
      </c>
    </row>
    <row r="3645" spans="1:17" ht="30" x14ac:dyDescent="0.25">
      <c r="A3645" s="207" t="s">
        <v>4754</v>
      </c>
      <c r="B3645" s="196">
        <v>40311090</v>
      </c>
      <c r="C3645" s="197" t="s">
        <v>2967</v>
      </c>
      <c r="D3645" s="196" t="s">
        <v>3676</v>
      </c>
      <c r="E3645" s="198" t="s">
        <v>3713</v>
      </c>
      <c r="F3645" s="199">
        <f>VLOOKUP(D3645,'Parâmetro - Portes e Uco'!$A$13:$E$54,4,0)*E3645</f>
        <v>0.67140086867061821</v>
      </c>
      <c r="G3645" s="200"/>
      <c r="H3645" s="201"/>
      <c r="I3645" s="196"/>
      <c r="J3645" s="202">
        <v>0</v>
      </c>
      <c r="K3645" s="202"/>
      <c r="L3645" s="203">
        <v>2.88</v>
      </c>
      <c r="M3645" s="204">
        <v>84</v>
      </c>
      <c r="N3645" s="199">
        <f>(('Parâmetro - Portes e Uco'!$P$5*'TABELA HONORÁRIOS MÉDICOS2026'!M3645)/100)*'TABELA HONORÁRIOS MÉDICOS2026'!L3645</f>
        <v>43.910644732042968</v>
      </c>
      <c r="O3645" s="201">
        <v>0</v>
      </c>
      <c r="P3645" s="201"/>
      <c r="Q3645" s="205">
        <f t="shared" si="231"/>
        <v>44.582045600713585</v>
      </c>
    </row>
    <row r="3646" spans="1:17" ht="60" x14ac:dyDescent="0.25">
      <c r="A3646" s="207" t="s">
        <v>4754</v>
      </c>
      <c r="B3646" s="196">
        <v>40311104</v>
      </c>
      <c r="C3646" s="197" t="s">
        <v>2968</v>
      </c>
      <c r="D3646" s="196" t="s">
        <v>3676</v>
      </c>
      <c r="E3646" s="198" t="s">
        <v>3713</v>
      </c>
      <c r="F3646" s="199">
        <f>VLOOKUP(D3646,'Parâmetro - Portes e Uco'!$A$13:$E$54,4,0)*E3646</f>
        <v>0.67140086867061821</v>
      </c>
      <c r="G3646" s="200"/>
      <c r="H3646" s="201"/>
      <c r="I3646" s="196"/>
      <c r="J3646" s="202">
        <v>0</v>
      </c>
      <c r="K3646" s="202"/>
      <c r="L3646" s="203">
        <v>0.81</v>
      </c>
      <c r="M3646" s="204">
        <v>84</v>
      </c>
      <c r="N3646" s="199">
        <f>(('Parâmetro - Portes e Uco'!$P$5*'TABELA HONORÁRIOS MÉDICOS2026'!M3646)/100)*'TABELA HONORÁRIOS MÉDICOS2026'!L3646</f>
        <v>12.349868830887086</v>
      </c>
      <c r="O3646" s="201">
        <v>0</v>
      </c>
      <c r="P3646" s="201"/>
      <c r="Q3646" s="205">
        <f t="shared" si="231"/>
        <v>13.021269699557704</v>
      </c>
    </row>
    <row r="3647" spans="1:17" ht="75" x14ac:dyDescent="0.25">
      <c r="A3647" s="207" t="s">
        <v>4754</v>
      </c>
      <c r="B3647" s="196">
        <v>40311112</v>
      </c>
      <c r="C3647" s="197" t="s">
        <v>2970</v>
      </c>
      <c r="D3647" s="196" t="s">
        <v>3676</v>
      </c>
      <c r="E3647" s="198" t="s">
        <v>3711</v>
      </c>
      <c r="F3647" s="199">
        <f>VLOOKUP(D3647,'Parâmetro - Portes e Uco'!$A$13:$E$54,4,0)*E3647</f>
        <v>12.588766287574092</v>
      </c>
      <c r="G3647" s="200"/>
      <c r="H3647" s="201"/>
      <c r="I3647" s="196"/>
      <c r="J3647" s="202">
        <v>0</v>
      </c>
      <c r="K3647" s="202"/>
      <c r="L3647" s="203">
        <v>4.3680000000000003</v>
      </c>
      <c r="M3647" s="204">
        <v>84</v>
      </c>
      <c r="N3647" s="199">
        <f>(('Parâmetro - Portes e Uco'!$P$5*'TABELA HONORÁRIOS MÉDICOS2026'!M3647)/100)*'TABELA HONORÁRIOS MÉDICOS2026'!L3647</f>
        <v>66.597811176931842</v>
      </c>
      <c r="O3647" s="201">
        <v>0</v>
      </c>
      <c r="P3647" s="201"/>
      <c r="Q3647" s="205">
        <f t="shared" si="231"/>
        <v>79.18657746450593</v>
      </c>
    </row>
    <row r="3648" spans="1:17" x14ac:dyDescent="0.25">
      <c r="A3648" s="207" t="s">
        <v>4754</v>
      </c>
      <c r="B3648" s="196">
        <v>40311120</v>
      </c>
      <c r="C3648" s="197" t="s">
        <v>2972</v>
      </c>
      <c r="D3648" s="196" t="s">
        <v>3676</v>
      </c>
      <c r="E3648" s="198" t="s">
        <v>3710</v>
      </c>
      <c r="F3648" s="199">
        <f>VLOOKUP(D3648,'Parâmetro - Portes e Uco'!$A$13:$E$54,4,0)*E3648</f>
        <v>0.16785021716765455</v>
      </c>
      <c r="G3648" s="200"/>
      <c r="H3648" s="201"/>
      <c r="I3648" s="196"/>
      <c r="J3648" s="202">
        <v>0</v>
      </c>
      <c r="K3648" s="202"/>
      <c r="L3648" s="203">
        <v>0.60299999999999998</v>
      </c>
      <c r="M3648" s="204">
        <v>84</v>
      </c>
      <c r="N3648" s="199">
        <f>(('Parâmetro - Portes e Uco'!$P$5*'TABELA HONORÁRIOS MÉDICOS2026'!M3648)/100)*'TABELA HONORÁRIOS MÉDICOS2026'!L3648</f>
        <v>9.1937912407714961</v>
      </c>
      <c r="O3648" s="201">
        <v>0</v>
      </c>
      <c r="P3648" s="201"/>
      <c r="Q3648" s="205">
        <f t="shared" si="231"/>
        <v>9.3616414579391503</v>
      </c>
    </row>
    <row r="3649" spans="1:17" x14ac:dyDescent="0.25">
      <c r="A3649" s="207" t="s">
        <v>4754</v>
      </c>
      <c r="B3649" s="196">
        <v>40311139</v>
      </c>
      <c r="C3649" s="197" t="s">
        <v>2973</v>
      </c>
      <c r="D3649" s="196" t="s">
        <v>3676</v>
      </c>
      <c r="E3649" s="198" t="s">
        <v>3710</v>
      </c>
      <c r="F3649" s="199">
        <f>VLOOKUP(D3649,'Parâmetro - Portes e Uco'!$A$13:$E$54,4,0)*E3649</f>
        <v>0.16785021716765455</v>
      </c>
      <c r="G3649" s="200"/>
      <c r="H3649" s="201"/>
      <c r="I3649" s="196"/>
      <c r="J3649" s="202">
        <v>0</v>
      </c>
      <c r="K3649" s="202"/>
      <c r="L3649" s="203">
        <v>0.60299999999999998</v>
      </c>
      <c r="M3649" s="204">
        <v>84</v>
      </c>
      <c r="N3649" s="199">
        <f>(('Parâmetro - Portes e Uco'!$P$5*'TABELA HONORÁRIOS MÉDICOS2026'!M3649)/100)*'TABELA HONORÁRIOS MÉDICOS2026'!L3649</f>
        <v>9.1937912407714961</v>
      </c>
      <c r="O3649" s="201">
        <v>0</v>
      </c>
      <c r="P3649" s="201"/>
      <c r="Q3649" s="205">
        <f t="shared" si="231"/>
        <v>9.3616414579391503</v>
      </c>
    </row>
    <row r="3650" spans="1:17" ht="30" x14ac:dyDescent="0.25">
      <c r="A3650" s="207" t="s">
        <v>4754</v>
      </c>
      <c r="B3650" s="196">
        <v>40311147</v>
      </c>
      <c r="C3650" s="197" t="s">
        <v>2975</v>
      </c>
      <c r="D3650" s="196" t="s">
        <v>3676</v>
      </c>
      <c r="E3650" s="198" t="s">
        <v>3713</v>
      </c>
      <c r="F3650" s="199">
        <f>VLOOKUP(D3650,'Parâmetro - Portes e Uco'!$A$13:$E$54,4,0)*E3650</f>
        <v>0.67140086867061821</v>
      </c>
      <c r="G3650" s="200"/>
      <c r="H3650" s="201"/>
      <c r="I3650" s="196"/>
      <c r="J3650" s="202">
        <v>0</v>
      </c>
      <c r="K3650" s="202"/>
      <c r="L3650" s="203">
        <v>0.45</v>
      </c>
      <c r="M3650" s="204">
        <v>84</v>
      </c>
      <c r="N3650" s="199">
        <f>(('Parâmetro - Portes e Uco'!$P$5*'TABELA HONORÁRIOS MÉDICOS2026'!M3650)/100)*'TABELA HONORÁRIOS MÉDICOS2026'!L3650</f>
        <v>6.8610382393817142</v>
      </c>
      <c r="O3650" s="201">
        <v>0</v>
      </c>
      <c r="P3650" s="201"/>
      <c r="Q3650" s="205">
        <f t="shared" si="231"/>
        <v>7.5324391080523325</v>
      </c>
    </row>
    <row r="3651" spans="1:17" ht="30" x14ac:dyDescent="0.25">
      <c r="A3651" s="207" t="s">
        <v>4754</v>
      </c>
      <c r="B3651" s="196">
        <v>40311155</v>
      </c>
      <c r="C3651" s="197" t="s">
        <v>2976</v>
      </c>
      <c r="D3651" s="196" t="s">
        <v>3676</v>
      </c>
      <c r="E3651" s="198" t="s">
        <v>3710</v>
      </c>
      <c r="F3651" s="199">
        <f>VLOOKUP(D3651,'Parâmetro - Portes e Uco'!$A$13:$E$54,4,0)*E3651</f>
        <v>0.16785021716765455</v>
      </c>
      <c r="G3651" s="200"/>
      <c r="H3651" s="201"/>
      <c r="I3651" s="196"/>
      <c r="J3651" s="202">
        <v>0</v>
      </c>
      <c r="K3651" s="202"/>
      <c r="L3651" s="203">
        <v>0.60299999999999998</v>
      </c>
      <c r="M3651" s="204">
        <v>84</v>
      </c>
      <c r="N3651" s="199">
        <f>(('Parâmetro - Portes e Uco'!$P$5*'TABELA HONORÁRIOS MÉDICOS2026'!M3651)/100)*'TABELA HONORÁRIOS MÉDICOS2026'!L3651</f>
        <v>9.1937912407714961</v>
      </c>
      <c r="O3651" s="201">
        <v>0</v>
      </c>
      <c r="P3651" s="201"/>
      <c r="Q3651" s="205">
        <f t="shared" si="231"/>
        <v>9.3616414579391503</v>
      </c>
    </row>
    <row r="3652" spans="1:17" ht="30" x14ac:dyDescent="0.25">
      <c r="A3652" s="207" t="s">
        <v>4754</v>
      </c>
      <c r="B3652" s="196">
        <v>40311163</v>
      </c>
      <c r="C3652" s="197" t="s">
        <v>2977</v>
      </c>
      <c r="D3652" s="196" t="s">
        <v>3676</v>
      </c>
      <c r="E3652" s="198" t="s">
        <v>3709</v>
      </c>
      <c r="F3652" s="199">
        <f>VLOOKUP(D3652,'Parâmetro - Portes e Uco'!$A$13:$E$54,4,0)*E3652</f>
        <v>1.6785021716765458</v>
      </c>
      <c r="G3652" s="200"/>
      <c r="H3652" s="201"/>
      <c r="I3652" s="196"/>
      <c r="J3652" s="202">
        <v>0</v>
      </c>
      <c r="K3652" s="202"/>
      <c r="L3652" s="203">
        <v>3.2669999999999999</v>
      </c>
      <c r="M3652" s="204">
        <v>84</v>
      </c>
      <c r="N3652" s="199">
        <f>(('Parâmetro - Portes e Uco'!$P$5*'TABELA HONORÁRIOS MÉDICOS2026'!M3652)/100)*'TABELA HONORÁRIOS MÉDICOS2026'!L3652</f>
        <v>49.811137617911243</v>
      </c>
      <c r="O3652" s="201">
        <v>0</v>
      </c>
      <c r="P3652" s="201"/>
      <c r="Q3652" s="205">
        <f t="shared" si="231"/>
        <v>51.489639789587791</v>
      </c>
    </row>
    <row r="3653" spans="1:17" ht="30" x14ac:dyDescent="0.25">
      <c r="A3653" s="207" t="s">
        <v>4754</v>
      </c>
      <c r="B3653" s="196">
        <v>40311171</v>
      </c>
      <c r="C3653" s="197" t="s">
        <v>2978</v>
      </c>
      <c r="D3653" s="196" t="s">
        <v>3676</v>
      </c>
      <c r="E3653" s="198" t="s">
        <v>3709</v>
      </c>
      <c r="F3653" s="199">
        <f>VLOOKUP(D3653,'Parâmetro - Portes e Uco'!$A$13:$E$54,4,0)*E3653</f>
        <v>1.6785021716765458</v>
      </c>
      <c r="G3653" s="200"/>
      <c r="H3653" s="201"/>
      <c r="I3653" s="196"/>
      <c r="J3653" s="202">
        <v>0</v>
      </c>
      <c r="K3653" s="202"/>
      <c r="L3653" s="203">
        <v>1.764</v>
      </c>
      <c r="M3653" s="204">
        <v>84</v>
      </c>
      <c r="N3653" s="199">
        <f>(('Parâmetro - Portes e Uco'!$P$5*'TABELA HONORÁRIOS MÉDICOS2026'!M3653)/100)*'TABELA HONORÁRIOS MÉDICOS2026'!L3653</f>
        <v>26.895269898376316</v>
      </c>
      <c r="O3653" s="201">
        <v>0</v>
      </c>
      <c r="P3653" s="201"/>
      <c r="Q3653" s="205">
        <f t="shared" si="231"/>
        <v>28.573772070052861</v>
      </c>
    </row>
    <row r="3654" spans="1:17" ht="30" x14ac:dyDescent="0.25">
      <c r="A3654" s="207" t="s">
        <v>4754</v>
      </c>
      <c r="B3654" s="196">
        <v>40311180</v>
      </c>
      <c r="C3654" s="197" t="s">
        <v>2981</v>
      </c>
      <c r="D3654" s="196" t="s">
        <v>3676</v>
      </c>
      <c r="E3654" s="198" t="s">
        <v>3713</v>
      </c>
      <c r="F3654" s="199">
        <f>VLOOKUP(D3654,'Parâmetro - Portes e Uco'!$A$13:$E$54,4,0)*E3654</f>
        <v>0.67140086867061821</v>
      </c>
      <c r="G3654" s="200"/>
      <c r="H3654" s="201"/>
      <c r="I3654" s="196"/>
      <c r="J3654" s="202">
        <v>0</v>
      </c>
      <c r="K3654" s="202"/>
      <c r="L3654" s="203">
        <v>0.45</v>
      </c>
      <c r="M3654" s="204">
        <v>84</v>
      </c>
      <c r="N3654" s="199">
        <f>(('Parâmetro - Portes e Uco'!$P$5*'TABELA HONORÁRIOS MÉDICOS2026'!M3654)/100)*'TABELA HONORÁRIOS MÉDICOS2026'!L3654</f>
        <v>6.8610382393817142</v>
      </c>
      <c r="O3654" s="201">
        <v>0</v>
      </c>
      <c r="P3654" s="201"/>
      <c r="Q3654" s="205">
        <f t="shared" si="231"/>
        <v>7.5324391080523325</v>
      </c>
    </row>
    <row r="3655" spans="1:17" ht="30" x14ac:dyDescent="0.25">
      <c r="A3655" s="207" t="s">
        <v>4754</v>
      </c>
      <c r="B3655" s="196">
        <v>40311198</v>
      </c>
      <c r="C3655" s="197" t="s">
        <v>2982</v>
      </c>
      <c r="D3655" s="196" t="s">
        <v>3676</v>
      </c>
      <c r="E3655" s="198" t="s">
        <v>3713</v>
      </c>
      <c r="F3655" s="199">
        <f>VLOOKUP(D3655,'Parâmetro - Portes e Uco'!$A$13:$E$54,4,0)*E3655</f>
        <v>0.67140086867061821</v>
      </c>
      <c r="G3655" s="200"/>
      <c r="H3655" s="201"/>
      <c r="I3655" s="196"/>
      <c r="J3655" s="202">
        <v>0</v>
      </c>
      <c r="K3655" s="202"/>
      <c r="L3655" s="203">
        <v>0.45</v>
      </c>
      <c r="M3655" s="204">
        <v>84</v>
      </c>
      <c r="N3655" s="199">
        <f>(('Parâmetro - Portes e Uco'!$P$5*'TABELA HONORÁRIOS MÉDICOS2026'!M3655)/100)*'TABELA HONORÁRIOS MÉDICOS2026'!L3655</f>
        <v>6.8610382393817142</v>
      </c>
      <c r="O3655" s="201">
        <v>0</v>
      </c>
      <c r="P3655" s="201"/>
      <c r="Q3655" s="205">
        <f t="shared" si="231"/>
        <v>7.5324391080523325</v>
      </c>
    </row>
    <row r="3656" spans="1:17" ht="30" x14ac:dyDescent="0.25">
      <c r="A3656" s="207" t="s">
        <v>4754</v>
      </c>
      <c r="B3656" s="196">
        <v>40311201</v>
      </c>
      <c r="C3656" s="197" t="s">
        <v>2984</v>
      </c>
      <c r="D3656" s="196" t="s">
        <v>3676</v>
      </c>
      <c r="E3656" s="198" t="s">
        <v>3713</v>
      </c>
      <c r="F3656" s="199">
        <f>VLOOKUP(D3656,'Parâmetro - Portes e Uco'!$A$13:$E$54,4,0)*E3656</f>
        <v>0.67140086867061821</v>
      </c>
      <c r="G3656" s="200"/>
      <c r="H3656" s="201"/>
      <c r="I3656" s="196"/>
      <c r="J3656" s="202">
        <v>0</v>
      </c>
      <c r="K3656" s="202"/>
      <c r="L3656" s="203">
        <v>0.81</v>
      </c>
      <c r="M3656" s="204">
        <v>84</v>
      </c>
      <c r="N3656" s="199">
        <f>(('Parâmetro - Portes e Uco'!$P$5*'TABELA HONORÁRIOS MÉDICOS2026'!M3656)/100)*'TABELA HONORÁRIOS MÉDICOS2026'!L3656</f>
        <v>12.349868830887086</v>
      </c>
      <c r="O3656" s="201">
        <v>0</v>
      </c>
      <c r="P3656" s="201"/>
      <c r="Q3656" s="205">
        <f t="shared" si="231"/>
        <v>13.021269699557704</v>
      </c>
    </row>
    <row r="3657" spans="1:17" ht="60" x14ac:dyDescent="0.25">
      <c r="A3657" s="207" t="s">
        <v>4754</v>
      </c>
      <c r="B3657" s="196">
        <v>40311210</v>
      </c>
      <c r="C3657" s="197" t="s">
        <v>2986</v>
      </c>
      <c r="D3657" s="196" t="s">
        <v>3676</v>
      </c>
      <c r="E3657" s="198" t="s">
        <v>3713</v>
      </c>
      <c r="F3657" s="199">
        <f>VLOOKUP(D3657,'Parâmetro - Portes e Uco'!$A$13:$E$54,4,0)*E3657</f>
        <v>0.67140086867061821</v>
      </c>
      <c r="G3657" s="200"/>
      <c r="H3657" s="201"/>
      <c r="I3657" s="196"/>
      <c r="J3657" s="202">
        <v>0</v>
      </c>
      <c r="K3657" s="202"/>
      <c r="L3657" s="203">
        <v>0.81</v>
      </c>
      <c r="M3657" s="204">
        <v>84</v>
      </c>
      <c r="N3657" s="199">
        <f>(('Parâmetro - Portes e Uco'!$P$5*'TABELA HONORÁRIOS MÉDICOS2026'!M3657)/100)*'TABELA HONORÁRIOS MÉDICOS2026'!L3657</f>
        <v>12.349868830887086</v>
      </c>
      <c r="O3657" s="201">
        <v>0</v>
      </c>
      <c r="P3657" s="201"/>
      <c r="Q3657" s="205">
        <f t="shared" si="231"/>
        <v>13.021269699557704</v>
      </c>
    </row>
    <row r="3658" spans="1:17" ht="30" x14ac:dyDescent="0.25">
      <c r="A3658" s="207" t="s">
        <v>4754</v>
      </c>
      <c r="B3658" s="196">
        <v>40311228</v>
      </c>
      <c r="C3658" s="197" t="s">
        <v>2988</v>
      </c>
      <c r="D3658" s="196" t="s">
        <v>3676</v>
      </c>
      <c r="E3658" s="198" t="s">
        <v>3710</v>
      </c>
      <c r="F3658" s="199">
        <f>VLOOKUP(D3658,'Parâmetro - Portes e Uco'!$A$13:$E$54,4,0)*E3658</f>
        <v>0.16785021716765455</v>
      </c>
      <c r="G3658" s="200"/>
      <c r="H3658" s="201"/>
      <c r="I3658" s="196"/>
      <c r="J3658" s="202">
        <v>0</v>
      </c>
      <c r="K3658" s="202"/>
      <c r="L3658" s="203">
        <v>0.45</v>
      </c>
      <c r="M3658" s="204">
        <v>84</v>
      </c>
      <c r="N3658" s="199">
        <f>(('Parâmetro - Portes e Uco'!$P$5*'TABELA HONORÁRIOS MÉDICOS2026'!M3658)/100)*'TABELA HONORÁRIOS MÉDICOS2026'!L3658</f>
        <v>6.8610382393817142</v>
      </c>
      <c r="O3658" s="201">
        <v>0</v>
      </c>
      <c r="P3658" s="201"/>
      <c r="Q3658" s="205">
        <f t="shared" si="231"/>
        <v>7.0288884565493683</v>
      </c>
    </row>
    <row r="3659" spans="1:17" ht="30" x14ac:dyDescent="0.25">
      <c r="A3659" s="207" t="s">
        <v>4754</v>
      </c>
      <c r="B3659" s="196">
        <v>40311236</v>
      </c>
      <c r="C3659" s="197" t="s">
        <v>2956</v>
      </c>
      <c r="D3659" s="196" t="s">
        <v>3676</v>
      </c>
      <c r="E3659" s="198" t="s">
        <v>3709</v>
      </c>
      <c r="F3659" s="199">
        <f>VLOOKUP(D3659,'Parâmetro - Portes e Uco'!$A$13:$E$54,4,0)*E3659</f>
        <v>1.6785021716765458</v>
      </c>
      <c r="G3659" s="200"/>
      <c r="H3659" s="201"/>
      <c r="I3659" s="196"/>
      <c r="J3659" s="202">
        <v>0</v>
      </c>
      <c r="K3659" s="202"/>
      <c r="L3659" s="203">
        <v>2.097</v>
      </c>
      <c r="M3659" s="204">
        <v>84</v>
      </c>
      <c r="N3659" s="199">
        <f>(('Parâmetro - Portes e Uco'!$P$5*'TABELA HONORÁRIOS MÉDICOS2026'!M3659)/100)*'TABELA HONORÁRIOS MÉDICOS2026'!L3659</f>
        <v>31.972438195518784</v>
      </c>
      <c r="O3659" s="201">
        <v>0</v>
      </c>
      <c r="P3659" s="201"/>
      <c r="Q3659" s="205">
        <f t="shared" si="231"/>
        <v>33.650940367195332</v>
      </c>
    </row>
    <row r="3660" spans="1:17" ht="30" x14ac:dyDescent="0.25">
      <c r="A3660" s="207" t="s">
        <v>4754</v>
      </c>
      <c r="B3660" s="196">
        <v>40311244</v>
      </c>
      <c r="C3660" s="197" t="s">
        <v>2962</v>
      </c>
      <c r="D3660" s="196" t="s">
        <v>3676</v>
      </c>
      <c r="E3660" s="198" t="s">
        <v>3709</v>
      </c>
      <c r="F3660" s="199">
        <f>VLOOKUP(D3660,'Parâmetro - Portes e Uco'!$A$13:$E$54,4,0)*E3660</f>
        <v>1.6785021716765458</v>
      </c>
      <c r="G3660" s="200"/>
      <c r="H3660" s="201"/>
      <c r="I3660" s="196"/>
      <c r="J3660" s="202">
        <v>0</v>
      </c>
      <c r="K3660" s="202"/>
      <c r="L3660" s="203">
        <v>3.2669999999999999</v>
      </c>
      <c r="M3660" s="204">
        <v>84</v>
      </c>
      <c r="N3660" s="199">
        <f>(('Parâmetro - Portes e Uco'!$P$5*'TABELA HONORÁRIOS MÉDICOS2026'!M3660)/100)*'TABELA HONORÁRIOS MÉDICOS2026'!L3660</f>
        <v>49.811137617911243</v>
      </c>
      <c r="O3660" s="201">
        <v>0</v>
      </c>
      <c r="P3660" s="201"/>
      <c r="Q3660" s="205">
        <f t="shared" si="231"/>
        <v>51.489639789587791</v>
      </c>
    </row>
    <row r="3661" spans="1:17" x14ac:dyDescent="0.25">
      <c r="A3661" s="207" t="s">
        <v>4754</v>
      </c>
      <c r="B3661" s="196">
        <v>40311252</v>
      </c>
      <c r="C3661" s="197" t="s">
        <v>2983</v>
      </c>
      <c r="D3661" s="196" t="s">
        <v>3676</v>
      </c>
      <c r="E3661" s="198" t="s">
        <v>3709</v>
      </c>
      <c r="F3661" s="199">
        <f>VLOOKUP(D3661,'Parâmetro - Portes e Uco'!$A$13:$E$54,4,0)*E3661</f>
        <v>1.6785021716765458</v>
      </c>
      <c r="G3661" s="200"/>
      <c r="H3661" s="201"/>
      <c r="I3661" s="196"/>
      <c r="J3661" s="202">
        <v>0</v>
      </c>
      <c r="K3661" s="202"/>
      <c r="L3661" s="203">
        <v>2.097</v>
      </c>
      <c r="M3661" s="204">
        <v>84</v>
      </c>
      <c r="N3661" s="199">
        <f>(('Parâmetro - Portes e Uco'!$P$5*'TABELA HONORÁRIOS MÉDICOS2026'!M3661)/100)*'TABELA HONORÁRIOS MÉDICOS2026'!L3661</f>
        <v>31.972438195518784</v>
      </c>
      <c r="O3661" s="201">
        <v>0</v>
      </c>
      <c r="P3661" s="201"/>
      <c r="Q3661" s="205">
        <f t="shared" si="231"/>
        <v>33.650940367195332</v>
      </c>
    </row>
    <row r="3662" spans="1:17" ht="30" x14ac:dyDescent="0.25">
      <c r="A3662" s="207" t="s">
        <v>4754</v>
      </c>
      <c r="B3662" s="196">
        <v>40311295</v>
      </c>
      <c r="C3662" s="197" t="s">
        <v>2964</v>
      </c>
      <c r="D3662" s="196" t="s">
        <v>3676</v>
      </c>
      <c r="E3662" s="198" t="s">
        <v>3710</v>
      </c>
      <c r="F3662" s="199">
        <f>VLOOKUP(D3662,'Parâmetro - Portes e Uco'!$A$13:$E$54,4,0)*E3662</f>
        <v>0.16785021716765455</v>
      </c>
      <c r="G3662" s="200"/>
      <c r="H3662" s="201"/>
      <c r="I3662" s="196"/>
      <c r="J3662" s="202">
        <v>0</v>
      </c>
      <c r="K3662" s="202"/>
      <c r="L3662" s="203">
        <v>0.90600000000000003</v>
      </c>
      <c r="M3662" s="204">
        <v>84</v>
      </c>
      <c r="N3662" s="199">
        <f>(('Parâmetro - Portes e Uco'!$P$5*'TABELA HONORÁRIOS MÉDICOS2026'!M3662)/100)*'TABELA HONORÁRIOS MÉDICOS2026'!L3662</f>
        <v>13.813556988621851</v>
      </c>
      <c r="O3662" s="201">
        <v>0</v>
      </c>
      <c r="P3662" s="201"/>
      <c r="Q3662" s="205">
        <f t="shared" si="231"/>
        <v>13.981407205789505</v>
      </c>
    </row>
    <row r="3663" spans="1:17" ht="45" x14ac:dyDescent="0.25">
      <c r="A3663" s="207" t="s">
        <v>4754</v>
      </c>
      <c r="B3663" s="196">
        <v>40311309</v>
      </c>
      <c r="C3663" s="197" t="s">
        <v>2969</v>
      </c>
      <c r="D3663" s="196" t="s">
        <v>3676</v>
      </c>
      <c r="E3663" s="198" t="s">
        <v>3713</v>
      </c>
      <c r="F3663" s="199">
        <f>VLOOKUP(D3663,'Parâmetro - Portes e Uco'!$A$13:$E$54,4,0)*E3663</f>
        <v>0.67140086867061821</v>
      </c>
      <c r="G3663" s="200"/>
      <c r="H3663" s="201"/>
      <c r="I3663" s="196"/>
      <c r="J3663" s="202">
        <v>0</v>
      </c>
      <c r="K3663" s="202"/>
      <c r="L3663" s="203">
        <v>2.25</v>
      </c>
      <c r="M3663" s="204">
        <v>84</v>
      </c>
      <c r="N3663" s="199">
        <f>(('Parâmetro - Portes e Uco'!$P$5*'TABELA HONORÁRIOS MÉDICOS2026'!M3663)/100)*'TABELA HONORÁRIOS MÉDICOS2026'!L3663</f>
        <v>34.305191196908567</v>
      </c>
      <c r="O3663" s="201">
        <v>0</v>
      </c>
      <c r="P3663" s="201"/>
      <c r="Q3663" s="205">
        <f t="shared" si="231"/>
        <v>34.976592065579183</v>
      </c>
    </row>
    <row r="3664" spans="1:17" x14ac:dyDescent="0.25">
      <c r="A3664" s="207" t="s">
        <v>4754</v>
      </c>
      <c r="B3664" s="196">
        <v>40311317</v>
      </c>
      <c r="C3664" s="197" t="s">
        <v>2971</v>
      </c>
      <c r="D3664" s="196" t="s">
        <v>3676</v>
      </c>
      <c r="E3664" s="198" t="s">
        <v>3709</v>
      </c>
      <c r="F3664" s="199">
        <f>VLOOKUP(D3664,'Parâmetro - Portes e Uco'!$A$13:$E$54,4,0)*E3664</f>
        <v>1.6785021716765458</v>
      </c>
      <c r="G3664" s="200"/>
      <c r="H3664" s="201"/>
      <c r="I3664" s="196"/>
      <c r="J3664" s="202">
        <v>0</v>
      </c>
      <c r="K3664" s="202"/>
      <c r="L3664" s="203">
        <v>0.434</v>
      </c>
      <c r="M3664" s="204">
        <v>84</v>
      </c>
      <c r="N3664" s="199">
        <f>(('Parâmetro - Portes e Uco'!$P$5*'TABELA HONORÁRIOS MÉDICOS2026'!M3664)/100)*'TABELA HONORÁRIOS MÉDICOS2026'!L3664</f>
        <v>6.6170902130925864</v>
      </c>
      <c r="O3664" s="201">
        <v>0</v>
      </c>
      <c r="P3664" s="201"/>
      <c r="Q3664" s="205">
        <f t="shared" si="231"/>
        <v>8.2955923847691331</v>
      </c>
    </row>
    <row r="3665" spans="1:17" ht="30" x14ac:dyDescent="0.25">
      <c r="A3665" s="207" t="s">
        <v>4754</v>
      </c>
      <c r="B3665" s="196">
        <v>40311325</v>
      </c>
      <c r="C3665" s="197" t="s">
        <v>2974</v>
      </c>
      <c r="D3665" s="196" t="s">
        <v>3676</v>
      </c>
      <c r="E3665" s="198" t="s">
        <v>3709</v>
      </c>
      <c r="F3665" s="199">
        <f>VLOOKUP(D3665,'Parâmetro - Portes e Uco'!$A$13:$E$54,4,0)*E3665</f>
        <v>1.6785021716765458</v>
      </c>
      <c r="G3665" s="200"/>
      <c r="H3665" s="201"/>
      <c r="I3665" s="196"/>
      <c r="J3665" s="202">
        <v>0</v>
      </c>
      <c r="K3665" s="202"/>
      <c r="L3665" s="203">
        <v>0.42</v>
      </c>
      <c r="M3665" s="204">
        <v>84</v>
      </c>
      <c r="N3665" s="199">
        <f>(('Parâmetro - Portes e Uco'!$P$5*'TABELA HONORÁRIOS MÉDICOS2026'!M3665)/100)*'TABELA HONORÁRIOS MÉDICOS2026'!L3665</f>
        <v>6.4036356900895992</v>
      </c>
      <c r="O3665" s="201">
        <v>0</v>
      </c>
      <c r="P3665" s="201"/>
      <c r="Q3665" s="205">
        <f t="shared" si="231"/>
        <v>8.0821378617661459</v>
      </c>
    </row>
    <row r="3666" spans="1:17" ht="30" x14ac:dyDescent="0.25">
      <c r="A3666" s="207" t="s">
        <v>4754</v>
      </c>
      <c r="B3666" s="196">
        <v>40311341</v>
      </c>
      <c r="C3666" s="197" t="s">
        <v>2979</v>
      </c>
      <c r="D3666" s="196" t="s">
        <v>3676</v>
      </c>
      <c r="E3666" s="198" t="s">
        <v>3709</v>
      </c>
      <c r="F3666" s="199">
        <f>VLOOKUP(D3666,'Parâmetro - Portes e Uco'!$A$13:$E$54,4,0)*E3666</f>
        <v>1.6785021716765458</v>
      </c>
      <c r="G3666" s="200"/>
      <c r="H3666" s="201"/>
      <c r="I3666" s="196"/>
      <c r="J3666" s="202">
        <v>0</v>
      </c>
      <c r="K3666" s="202"/>
      <c r="L3666" s="203">
        <v>3.2669999999999999</v>
      </c>
      <c r="M3666" s="204">
        <v>84</v>
      </c>
      <c r="N3666" s="199">
        <f>(('Parâmetro - Portes e Uco'!$P$5*'TABELA HONORÁRIOS MÉDICOS2026'!M3666)/100)*'TABELA HONORÁRIOS MÉDICOS2026'!L3666</f>
        <v>49.811137617911243</v>
      </c>
      <c r="O3666" s="201">
        <v>0</v>
      </c>
      <c r="P3666" s="201"/>
      <c r="Q3666" s="205">
        <f t="shared" si="231"/>
        <v>51.489639789587791</v>
      </c>
    </row>
    <row r="3667" spans="1:17" ht="30" x14ac:dyDescent="0.25">
      <c r="A3667" s="207" t="s">
        <v>4754</v>
      </c>
      <c r="B3667" s="196">
        <v>40311350</v>
      </c>
      <c r="C3667" s="197" t="s">
        <v>2980</v>
      </c>
      <c r="D3667" s="196" t="s">
        <v>3676</v>
      </c>
      <c r="E3667" s="198" t="s">
        <v>3710</v>
      </c>
      <c r="F3667" s="199">
        <f>VLOOKUP(D3667,'Parâmetro - Portes e Uco'!$A$13:$E$54,4,0)*E3667</f>
        <v>0.16785021716765455</v>
      </c>
      <c r="G3667" s="200"/>
      <c r="H3667" s="201"/>
      <c r="I3667" s="196"/>
      <c r="J3667" s="202">
        <v>0</v>
      </c>
      <c r="K3667" s="202"/>
      <c r="L3667" s="203">
        <v>1.05</v>
      </c>
      <c r="M3667" s="204">
        <v>84</v>
      </c>
      <c r="N3667" s="199">
        <f>(('Parâmetro - Portes e Uco'!$P$5*'TABELA HONORÁRIOS MÉDICOS2026'!M3667)/100)*'TABELA HONORÁRIOS MÉDICOS2026'!L3667</f>
        <v>16.009089225223999</v>
      </c>
      <c r="O3667" s="201">
        <v>0</v>
      </c>
      <c r="P3667" s="201"/>
      <c r="Q3667" s="205">
        <f t="shared" si="231"/>
        <v>16.176939442391653</v>
      </c>
    </row>
    <row r="3668" spans="1:17" ht="45" x14ac:dyDescent="0.25">
      <c r="A3668" s="207" t="s">
        <v>4754</v>
      </c>
      <c r="B3668" s="196">
        <v>40311368</v>
      </c>
      <c r="C3668" s="197" t="s">
        <v>2985</v>
      </c>
      <c r="D3668" s="196" t="s">
        <v>3676</v>
      </c>
      <c r="E3668" s="198" t="s">
        <v>3709</v>
      </c>
      <c r="F3668" s="199">
        <f>VLOOKUP(D3668,'Parâmetro - Portes e Uco'!$A$13:$E$54,4,0)*E3668</f>
        <v>1.6785021716765458</v>
      </c>
      <c r="G3668" s="200"/>
      <c r="H3668" s="201"/>
      <c r="I3668" s="196"/>
      <c r="J3668" s="202">
        <v>0</v>
      </c>
      <c r="K3668" s="202"/>
      <c r="L3668" s="203">
        <v>0.42</v>
      </c>
      <c r="M3668" s="204">
        <v>84</v>
      </c>
      <c r="N3668" s="199">
        <f>(('Parâmetro - Portes e Uco'!$P$5*'TABELA HONORÁRIOS MÉDICOS2026'!M3668)/100)*'TABELA HONORÁRIOS MÉDICOS2026'!L3668</f>
        <v>6.4036356900895992</v>
      </c>
      <c r="O3668" s="201">
        <v>0</v>
      </c>
      <c r="P3668" s="201"/>
      <c r="Q3668" s="205">
        <f t="shared" si="231"/>
        <v>8.0821378617661459</v>
      </c>
    </row>
    <row r="3669" spans="1:17" ht="30" x14ac:dyDescent="0.25">
      <c r="A3669" s="207" t="s">
        <v>4754</v>
      </c>
      <c r="B3669" s="196">
        <v>40311392</v>
      </c>
      <c r="C3669" s="197" t="s">
        <v>2987</v>
      </c>
      <c r="D3669" s="196" t="s">
        <v>3676</v>
      </c>
      <c r="E3669" s="198" t="s">
        <v>3709</v>
      </c>
      <c r="F3669" s="199">
        <f>VLOOKUP(D3669,'Parâmetro - Portes e Uco'!$A$13:$E$54,4,0)*E3669</f>
        <v>1.6785021716765458</v>
      </c>
      <c r="G3669" s="200"/>
      <c r="H3669" s="201"/>
      <c r="I3669" s="196"/>
      <c r="J3669" s="202">
        <v>0</v>
      </c>
      <c r="K3669" s="202"/>
      <c r="L3669" s="203">
        <v>0.42</v>
      </c>
      <c r="M3669" s="204">
        <v>84</v>
      </c>
      <c r="N3669" s="199">
        <f>(('Parâmetro - Portes e Uco'!$P$5*'TABELA HONORÁRIOS MÉDICOS2026'!M3669)/100)*'TABELA HONORÁRIOS MÉDICOS2026'!L3669</f>
        <v>6.4036356900895992</v>
      </c>
      <c r="O3669" s="201">
        <v>0</v>
      </c>
      <c r="P3669" s="201"/>
      <c r="Q3669" s="205">
        <f t="shared" si="231"/>
        <v>8.0821378617661459</v>
      </c>
    </row>
    <row r="3670" spans="1:17" ht="45" x14ac:dyDescent="0.25">
      <c r="A3670" s="207" t="s">
        <v>4754</v>
      </c>
      <c r="B3670" s="196">
        <v>40311503</v>
      </c>
      <c r="C3670" s="197" t="s">
        <v>2856</v>
      </c>
      <c r="D3670" s="196" t="s">
        <v>3676</v>
      </c>
      <c r="E3670" s="198" t="s">
        <v>3714</v>
      </c>
      <c r="F3670" s="199">
        <f>VLOOKUP(D3670,'Parâmetro - Portes e Uco'!$A$13:$E$54,4,0)*E3670</f>
        <v>8.3925108583827281</v>
      </c>
      <c r="G3670" s="200"/>
      <c r="H3670" s="201"/>
      <c r="I3670" s="196"/>
      <c r="J3670" s="202">
        <v>0</v>
      </c>
      <c r="K3670" s="202"/>
      <c r="L3670" s="203">
        <v>3</v>
      </c>
      <c r="M3670" s="204">
        <v>84</v>
      </c>
      <c r="N3670" s="199">
        <f>(('Parâmetro - Portes e Uco'!$P$5*'TABELA HONORÁRIOS MÉDICOS2026'!M3670)/100)*'TABELA HONORÁRIOS MÉDICOS2026'!L3670</f>
        <v>45.740254929211424</v>
      </c>
      <c r="O3670" s="201">
        <v>0</v>
      </c>
      <c r="P3670" s="201"/>
      <c r="Q3670" s="205">
        <f t="shared" si="231"/>
        <v>54.132765787594153</v>
      </c>
    </row>
    <row r="3671" spans="1:17" x14ac:dyDescent="0.25">
      <c r="A3671" s="207" t="s">
        <v>4754</v>
      </c>
      <c r="B3671" s="224">
        <v>40312003</v>
      </c>
      <c r="C3671" s="316" t="s">
        <v>3914</v>
      </c>
      <c r="D3671" s="317"/>
      <c r="E3671" s="317"/>
      <c r="F3671" s="317"/>
      <c r="G3671" s="317"/>
      <c r="H3671" s="317"/>
      <c r="I3671" s="317"/>
      <c r="J3671" s="317"/>
      <c r="K3671" s="317"/>
      <c r="L3671" s="317"/>
      <c r="M3671" s="317"/>
      <c r="N3671" s="317"/>
      <c r="O3671" s="317"/>
      <c r="P3671" s="317"/>
      <c r="Q3671" s="318"/>
    </row>
    <row r="3672" spans="1:17" ht="30" x14ac:dyDescent="0.25">
      <c r="A3672" s="227"/>
      <c r="B3672" s="196">
        <v>40312020</v>
      </c>
      <c r="C3672" s="197" t="s">
        <v>2989</v>
      </c>
      <c r="D3672" s="196" t="s">
        <v>3676</v>
      </c>
      <c r="E3672" s="198" t="s">
        <v>3713</v>
      </c>
      <c r="F3672" s="199">
        <f>VLOOKUP(D3672,'Parâmetro - Portes e Uco'!$A$13:$E$54,4,0)*E3672</f>
        <v>0.67140086867061821</v>
      </c>
      <c r="G3672" s="200"/>
      <c r="H3672" s="201"/>
      <c r="I3672" s="196"/>
      <c r="J3672" s="202">
        <v>0</v>
      </c>
      <c r="K3672" s="202"/>
      <c r="L3672" s="203">
        <v>0.78300000000000003</v>
      </c>
      <c r="M3672" s="204">
        <v>84</v>
      </c>
      <c r="N3672" s="199">
        <f>(('Parâmetro - Portes e Uco'!$P$5*'TABELA HONORÁRIOS MÉDICOS2026'!M3672)/100)*'TABELA HONORÁRIOS MÉDICOS2026'!L3672</f>
        <v>11.938206536524183</v>
      </c>
      <c r="O3672" s="201">
        <v>0</v>
      </c>
      <c r="P3672" s="201"/>
      <c r="Q3672" s="205">
        <f t="shared" ref="Q3672:Q3677" si="232">F3672+H3672+K3672+N3672+P3672</f>
        <v>12.609607405194801</v>
      </c>
    </row>
    <row r="3673" spans="1:17" ht="45" x14ac:dyDescent="0.25">
      <c r="A3673" s="207" t="s">
        <v>4754</v>
      </c>
      <c r="B3673" s="196">
        <v>40312046</v>
      </c>
      <c r="C3673" s="197" t="s">
        <v>2991</v>
      </c>
      <c r="D3673" s="196" t="s">
        <v>3676</v>
      </c>
      <c r="E3673" s="198" t="s">
        <v>3709</v>
      </c>
      <c r="F3673" s="199">
        <f>VLOOKUP(D3673,'Parâmetro - Portes e Uco'!$A$13:$E$54,4,0)*E3673</f>
        <v>1.6785021716765458</v>
      </c>
      <c r="G3673" s="200"/>
      <c r="H3673" s="201"/>
      <c r="I3673" s="196"/>
      <c r="J3673" s="202">
        <v>0</v>
      </c>
      <c r="K3673" s="202"/>
      <c r="L3673" s="203">
        <v>3.2669999999999999</v>
      </c>
      <c r="M3673" s="204">
        <v>84</v>
      </c>
      <c r="N3673" s="199">
        <f>(('Parâmetro - Portes e Uco'!$P$5*'TABELA HONORÁRIOS MÉDICOS2026'!M3673)/100)*'TABELA HONORÁRIOS MÉDICOS2026'!L3673</f>
        <v>49.811137617911243</v>
      </c>
      <c r="O3673" s="201">
        <v>0</v>
      </c>
      <c r="P3673" s="201"/>
      <c r="Q3673" s="205">
        <f t="shared" si="232"/>
        <v>51.489639789587791</v>
      </c>
    </row>
    <row r="3674" spans="1:17" ht="30" x14ac:dyDescent="0.25">
      <c r="A3674" s="207" t="s">
        <v>4754</v>
      </c>
      <c r="B3674" s="196">
        <v>40312054</v>
      </c>
      <c r="C3674" s="197" t="s">
        <v>2992</v>
      </c>
      <c r="D3674" s="196" t="s">
        <v>3676</v>
      </c>
      <c r="E3674" s="198" t="s">
        <v>3713</v>
      </c>
      <c r="F3674" s="199">
        <f>VLOOKUP(D3674,'Parâmetro - Portes e Uco'!$A$13:$E$54,4,0)*E3674</f>
        <v>0.67140086867061821</v>
      </c>
      <c r="G3674" s="200"/>
      <c r="H3674" s="201"/>
      <c r="I3674" s="196"/>
      <c r="J3674" s="202">
        <v>0</v>
      </c>
      <c r="K3674" s="202"/>
      <c r="L3674" s="203">
        <v>0.78300000000000003</v>
      </c>
      <c r="M3674" s="204">
        <v>84</v>
      </c>
      <c r="N3674" s="199">
        <f>(('Parâmetro - Portes e Uco'!$P$5*'TABELA HONORÁRIOS MÉDICOS2026'!M3674)/100)*'TABELA HONORÁRIOS MÉDICOS2026'!L3674</f>
        <v>11.938206536524183</v>
      </c>
      <c r="O3674" s="201">
        <v>0</v>
      </c>
      <c r="P3674" s="201"/>
      <c r="Q3674" s="205">
        <f t="shared" si="232"/>
        <v>12.609607405194801</v>
      </c>
    </row>
    <row r="3675" spans="1:17" ht="75" x14ac:dyDescent="0.25">
      <c r="A3675" s="207" t="s">
        <v>4754</v>
      </c>
      <c r="B3675" s="196">
        <v>40312062</v>
      </c>
      <c r="C3675" s="197" t="s">
        <v>2994</v>
      </c>
      <c r="D3675" s="196" t="s">
        <v>3676</v>
      </c>
      <c r="E3675" s="198" t="s">
        <v>3711</v>
      </c>
      <c r="F3675" s="199">
        <f>VLOOKUP(D3675,'Parâmetro - Portes e Uco'!$A$13:$E$54,4,0)*E3675</f>
        <v>12.588766287574092</v>
      </c>
      <c r="G3675" s="200"/>
      <c r="H3675" s="201"/>
      <c r="I3675" s="196"/>
      <c r="J3675" s="202">
        <v>0</v>
      </c>
      <c r="K3675" s="202"/>
      <c r="L3675" s="203">
        <v>6.2910000000000004</v>
      </c>
      <c r="M3675" s="204">
        <v>84</v>
      </c>
      <c r="N3675" s="199">
        <f>(('Parâmetro - Portes e Uco'!$P$5*'TABELA HONORÁRIOS MÉDICOS2026'!M3675)/100)*'TABELA HONORÁRIOS MÉDICOS2026'!L3675</f>
        <v>95.917314586556358</v>
      </c>
      <c r="O3675" s="201">
        <v>0</v>
      </c>
      <c r="P3675" s="201"/>
      <c r="Q3675" s="205">
        <f t="shared" si="232"/>
        <v>108.50608087413045</v>
      </c>
    </row>
    <row r="3676" spans="1:17" ht="90" x14ac:dyDescent="0.25">
      <c r="A3676" s="207" t="s">
        <v>4754</v>
      </c>
      <c r="B3676" s="196">
        <v>40312070</v>
      </c>
      <c r="C3676" s="197" t="s">
        <v>2990</v>
      </c>
      <c r="D3676" s="196" t="s">
        <v>3676</v>
      </c>
      <c r="E3676" s="198" t="s">
        <v>3709</v>
      </c>
      <c r="F3676" s="199">
        <f>VLOOKUP(D3676,'Parâmetro - Portes e Uco'!$A$13:$E$54,4,0)*E3676</f>
        <v>1.6785021716765458</v>
      </c>
      <c r="G3676" s="200"/>
      <c r="H3676" s="201"/>
      <c r="I3676" s="196"/>
      <c r="J3676" s="202">
        <v>0</v>
      </c>
      <c r="K3676" s="202"/>
      <c r="L3676" s="203">
        <v>2.87</v>
      </c>
      <c r="M3676" s="204">
        <v>84</v>
      </c>
      <c r="N3676" s="199">
        <f>(('Parâmetro - Portes e Uco'!$P$5*'TABELA HONORÁRIOS MÉDICOS2026'!M3676)/100)*'TABELA HONORÁRIOS MÉDICOS2026'!L3676</f>
        <v>43.758177215612264</v>
      </c>
      <c r="O3676" s="201">
        <v>0</v>
      </c>
      <c r="P3676" s="201"/>
      <c r="Q3676" s="205">
        <f t="shared" si="232"/>
        <v>45.436679387288812</v>
      </c>
    </row>
    <row r="3677" spans="1:17" ht="30" x14ac:dyDescent="0.25">
      <c r="A3677" s="207" t="s">
        <v>4754</v>
      </c>
      <c r="B3677" s="196">
        <v>40312097</v>
      </c>
      <c r="C3677" s="197" t="s">
        <v>2993</v>
      </c>
      <c r="D3677" s="196" t="s">
        <v>3676</v>
      </c>
      <c r="E3677" s="198" t="s">
        <v>3709</v>
      </c>
      <c r="F3677" s="199">
        <f>VLOOKUP(D3677,'Parâmetro - Portes e Uco'!$A$13:$E$54,4,0)*E3677</f>
        <v>1.6785021716765458</v>
      </c>
      <c r="G3677" s="200"/>
      <c r="H3677" s="201"/>
      <c r="I3677" s="196"/>
      <c r="J3677" s="202">
        <v>0</v>
      </c>
      <c r="K3677" s="202"/>
      <c r="L3677" s="203">
        <v>2.79</v>
      </c>
      <c r="M3677" s="204">
        <v>84</v>
      </c>
      <c r="N3677" s="199">
        <f>(('Parâmetro - Portes e Uco'!$P$5*'TABELA HONORÁRIOS MÉDICOS2026'!M3677)/100)*'TABELA HONORÁRIOS MÉDICOS2026'!L3677</f>
        <v>42.538437084166624</v>
      </c>
      <c r="O3677" s="201">
        <v>0</v>
      </c>
      <c r="P3677" s="201"/>
      <c r="Q3677" s="205">
        <f t="shared" si="232"/>
        <v>44.216939255843172</v>
      </c>
    </row>
    <row r="3678" spans="1:17" x14ac:dyDescent="0.25">
      <c r="A3678" s="207" t="s">
        <v>4754</v>
      </c>
      <c r="B3678" s="224">
        <v>40310000</v>
      </c>
      <c r="C3678" s="316" t="s">
        <v>3912</v>
      </c>
      <c r="D3678" s="317"/>
      <c r="E3678" s="317"/>
      <c r="F3678" s="317"/>
      <c r="G3678" s="317"/>
      <c r="H3678" s="317"/>
      <c r="I3678" s="317"/>
      <c r="J3678" s="317"/>
      <c r="K3678" s="317"/>
      <c r="L3678" s="317"/>
      <c r="M3678" s="317"/>
      <c r="N3678" s="317"/>
      <c r="O3678" s="317"/>
      <c r="P3678" s="317"/>
      <c r="Q3678" s="318"/>
    </row>
    <row r="3679" spans="1:17" ht="75" x14ac:dyDescent="0.25">
      <c r="A3679" s="227"/>
      <c r="B3679" s="196">
        <v>40312100</v>
      </c>
      <c r="C3679" s="197" t="s">
        <v>2998</v>
      </c>
      <c r="D3679" s="196" t="s">
        <v>3676</v>
      </c>
      <c r="E3679" s="198" t="s">
        <v>3709</v>
      </c>
      <c r="F3679" s="199">
        <f>VLOOKUP(D3679,'Parâmetro - Portes e Uco'!$A$13:$E$54,4,0)*E3679</f>
        <v>1.6785021716765458</v>
      </c>
      <c r="G3679" s="200"/>
      <c r="H3679" s="201"/>
      <c r="I3679" s="196"/>
      <c r="J3679" s="202">
        <v>0</v>
      </c>
      <c r="K3679" s="202"/>
      <c r="L3679" s="203">
        <v>2.99</v>
      </c>
      <c r="M3679" s="204">
        <v>84</v>
      </c>
      <c r="N3679" s="199">
        <f>(('Parâmetro - Portes e Uco'!$P$5*'TABELA HONORÁRIOS MÉDICOS2026'!M3679)/100)*'TABELA HONORÁRIOS MÉDICOS2026'!L3679</f>
        <v>45.58778741278072</v>
      </c>
      <c r="O3679" s="201">
        <v>0</v>
      </c>
      <c r="P3679" s="201"/>
      <c r="Q3679" s="205">
        <f t="shared" ref="Q3679:Q3685" si="233">F3679+H3679+K3679+N3679+P3679</f>
        <v>47.266289584457269</v>
      </c>
    </row>
    <row r="3680" spans="1:17" ht="75" x14ac:dyDescent="0.25">
      <c r="A3680" s="207" t="s">
        <v>4754</v>
      </c>
      <c r="B3680" s="196">
        <v>40312127</v>
      </c>
      <c r="C3680" s="197" t="s">
        <v>2995</v>
      </c>
      <c r="D3680" s="196" t="s">
        <v>3676</v>
      </c>
      <c r="E3680" s="198" t="s">
        <v>3709</v>
      </c>
      <c r="F3680" s="199">
        <f>VLOOKUP(D3680,'Parâmetro - Portes e Uco'!$A$13:$E$54,4,0)*E3680</f>
        <v>1.6785021716765458</v>
      </c>
      <c r="G3680" s="200"/>
      <c r="H3680" s="201"/>
      <c r="I3680" s="196"/>
      <c r="J3680" s="202">
        <v>0</v>
      </c>
      <c r="K3680" s="202"/>
      <c r="L3680" s="203">
        <v>7.5510000000000002</v>
      </c>
      <c r="M3680" s="204">
        <v>84</v>
      </c>
      <c r="N3680" s="199">
        <f>(('Parâmetro - Portes e Uco'!$P$5*'TABELA HONORÁRIOS MÉDICOS2026'!M3680)/100)*'TABELA HONORÁRIOS MÉDICOS2026'!L3680</f>
        <v>115.12822165682516</v>
      </c>
      <c r="O3680" s="201">
        <v>0</v>
      </c>
      <c r="P3680" s="201"/>
      <c r="Q3680" s="205">
        <f t="shared" si="233"/>
        <v>116.8067238285017</v>
      </c>
    </row>
    <row r="3681" spans="1:17" ht="90" x14ac:dyDescent="0.25">
      <c r="A3681" s="207" t="s">
        <v>4754</v>
      </c>
      <c r="B3681" s="196">
        <v>40312143</v>
      </c>
      <c r="C3681" s="197" t="s">
        <v>2996</v>
      </c>
      <c r="D3681" s="196" t="s">
        <v>3676</v>
      </c>
      <c r="E3681" s="198" t="s">
        <v>3709</v>
      </c>
      <c r="F3681" s="199">
        <f>VLOOKUP(D3681,'Parâmetro - Portes e Uco'!$A$13:$E$54,4,0)*E3681</f>
        <v>1.6785021716765458</v>
      </c>
      <c r="G3681" s="200"/>
      <c r="H3681" s="201"/>
      <c r="I3681" s="196"/>
      <c r="J3681" s="202">
        <v>0</v>
      </c>
      <c r="K3681" s="202"/>
      <c r="L3681" s="203">
        <v>6.3390000000000004</v>
      </c>
      <c r="M3681" s="204">
        <v>84</v>
      </c>
      <c r="N3681" s="199">
        <f>(('Parâmetro - Portes e Uco'!$P$5*'TABELA HONORÁRIOS MÉDICOS2026'!M3681)/100)*'TABELA HONORÁRIOS MÉDICOS2026'!L3681</f>
        <v>96.649158665423741</v>
      </c>
      <c r="O3681" s="201">
        <v>0</v>
      </c>
      <c r="P3681" s="201"/>
      <c r="Q3681" s="205">
        <f t="shared" si="233"/>
        <v>98.327660837100282</v>
      </c>
    </row>
    <row r="3682" spans="1:17" ht="75" x14ac:dyDescent="0.25">
      <c r="A3682" s="207" t="s">
        <v>4754</v>
      </c>
      <c r="B3682" s="196">
        <v>40312151</v>
      </c>
      <c r="C3682" s="197" t="s">
        <v>2997</v>
      </c>
      <c r="D3682" s="196" t="s">
        <v>3676</v>
      </c>
      <c r="E3682" s="198" t="s">
        <v>3709</v>
      </c>
      <c r="F3682" s="199">
        <f>VLOOKUP(D3682,'Parâmetro - Portes e Uco'!$A$13:$E$54,4,0)*E3682</f>
        <v>1.6785021716765458</v>
      </c>
      <c r="G3682" s="200"/>
      <c r="H3682" s="201"/>
      <c r="I3682" s="196"/>
      <c r="J3682" s="202">
        <v>0</v>
      </c>
      <c r="K3682" s="202"/>
      <c r="L3682" s="203">
        <v>5.0309999999999997</v>
      </c>
      <c r="M3682" s="204">
        <v>84</v>
      </c>
      <c r="N3682" s="199">
        <f>(('Parâmetro - Portes e Uco'!$P$5*'TABELA HONORÁRIOS MÉDICOS2026'!M3682)/100)*'TABELA HONORÁRIOS MÉDICOS2026'!L3682</f>
        <v>76.706407516287555</v>
      </c>
      <c r="O3682" s="201">
        <v>0</v>
      </c>
      <c r="P3682" s="201"/>
      <c r="Q3682" s="205">
        <f t="shared" si="233"/>
        <v>78.384909687964097</v>
      </c>
    </row>
    <row r="3683" spans="1:17" ht="75" x14ac:dyDescent="0.25">
      <c r="A3683" s="207" t="s">
        <v>4754</v>
      </c>
      <c r="B3683" s="196">
        <v>40312160</v>
      </c>
      <c r="C3683" s="197" t="s">
        <v>3000</v>
      </c>
      <c r="D3683" s="196" t="s">
        <v>3676</v>
      </c>
      <c r="E3683" s="198" t="s">
        <v>3710</v>
      </c>
      <c r="F3683" s="199">
        <f>VLOOKUP(D3683,'Parâmetro - Portes e Uco'!$A$13:$E$54,4,0)*E3683</f>
        <v>0.16785021716765455</v>
      </c>
      <c r="G3683" s="200"/>
      <c r="H3683" s="201"/>
      <c r="I3683" s="196"/>
      <c r="J3683" s="202">
        <v>0</v>
      </c>
      <c r="K3683" s="202"/>
      <c r="L3683" s="203">
        <v>5.09</v>
      </c>
      <c r="M3683" s="204">
        <v>84</v>
      </c>
      <c r="N3683" s="199">
        <f>(('Parâmetro - Portes e Uco'!$P$5*'TABELA HONORÁRIOS MÉDICOS2026'!M3683)/100)*'TABELA HONORÁRIOS MÉDICOS2026'!L3683</f>
        <v>77.605965863228718</v>
      </c>
      <c r="O3683" s="201">
        <v>0</v>
      </c>
      <c r="P3683" s="201"/>
      <c r="Q3683" s="205">
        <f t="shared" si="233"/>
        <v>77.773816080396372</v>
      </c>
    </row>
    <row r="3684" spans="1:17" ht="105" x14ac:dyDescent="0.25">
      <c r="A3684" s="207" t="s">
        <v>4754</v>
      </c>
      <c r="B3684" s="196">
        <v>40312178</v>
      </c>
      <c r="C3684" s="197" t="s">
        <v>2999</v>
      </c>
      <c r="D3684" s="196" t="s">
        <v>3676</v>
      </c>
      <c r="E3684" s="198" t="s">
        <v>3710</v>
      </c>
      <c r="F3684" s="199">
        <f>VLOOKUP(D3684,'Parâmetro - Portes e Uco'!$A$13:$E$54,4,0)*E3684</f>
        <v>0.16785021716765455</v>
      </c>
      <c r="G3684" s="200"/>
      <c r="H3684" s="201"/>
      <c r="I3684" s="196"/>
      <c r="J3684" s="202">
        <v>0</v>
      </c>
      <c r="K3684" s="202"/>
      <c r="L3684" s="203">
        <v>9.5</v>
      </c>
      <c r="M3684" s="204">
        <v>84</v>
      </c>
      <c r="N3684" s="199">
        <f>(('Parâmetro - Portes e Uco'!$P$5*'TABELA HONORÁRIOS MÉDICOS2026'!M3684)/100)*'TABELA HONORÁRIOS MÉDICOS2026'!L3684</f>
        <v>144.8441406091695</v>
      </c>
      <c r="O3684" s="201">
        <v>0</v>
      </c>
      <c r="P3684" s="201"/>
      <c r="Q3684" s="205">
        <f t="shared" si="233"/>
        <v>145.01199082633715</v>
      </c>
    </row>
    <row r="3685" spans="1:17" x14ac:dyDescent="0.25">
      <c r="A3685" s="207" t="s">
        <v>4754</v>
      </c>
      <c r="B3685" s="196">
        <v>40312267</v>
      </c>
      <c r="C3685" s="197" t="s">
        <v>4367</v>
      </c>
      <c r="D3685" s="196" t="s">
        <v>3676</v>
      </c>
      <c r="E3685" s="198">
        <v>0.04</v>
      </c>
      <c r="F3685" s="199">
        <f>VLOOKUP(D3685,'Parâmetro - Portes e Uco'!$A$13:$E$54,4,0)*E3685</f>
        <v>0.67140086867061821</v>
      </c>
      <c r="G3685" s="200"/>
      <c r="H3685" s="201"/>
      <c r="I3685" s="196"/>
      <c r="J3685" s="202">
        <v>0</v>
      </c>
      <c r="K3685" s="202"/>
      <c r="L3685" s="203">
        <v>6.4130000000000003</v>
      </c>
      <c r="M3685" s="204">
        <v>84</v>
      </c>
      <c r="N3685" s="199">
        <f>(('Parâmetro - Portes e Uco'!$P$5*'TABELA HONORÁRIOS MÉDICOS2026'!M3685)/100)*'TABELA HONORÁRIOS MÉDICOS2026'!L3685</f>
        <v>97.77741828701096</v>
      </c>
      <c r="O3685" s="201">
        <v>0</v>
      </c>
      <c r="P3685" s="201"/>
      <c r="Q3685" s="205">
        <f t="shared" si="233"/>
        <v>98.448819155681576</v>
      </c>
    </row>
    <row r="3686" spans="1:17" ht="15" customHeight="1" x14ac:dyDescent="0.25">
      <c r="A3686" s="207" t="s">
        <v>4754</v>
      </c>
      <c r="B3686" s="224">
        <v>40313000</v>
      </c>
      <c r="C3686" s="316" t="s">
        <v>3915</v>
      </c>
      <c r="D3686" s="317"/>
      <c r="E3686" s="317"/>
      <c r="F3686" s="317"/>
      <c r="G3686" s="317"/>
      <c r="H3686" s="317"/>
      <c r="I3686" s="317"/>
      <c r="J3686" s="317"/>
      <c r="K3686" s="317"/>
      <c r="L3686" s="317"/>
      <c r="M3686" s="317"/>
      <c r="N3686" s="317"/>
      <c r="O3686" s="317"/>
      <c r="P3686" s="317"/>
      <c r="Q3686" s="318"/>
    </row>
    <row r="3687" spans="1:17" ht="60" x14ac:dyDescent="0.25">
      <c r="A3687" s="227"/>
      <c r="B3687" s="196">
        <v>40313018</v>
      </c>
      <c r="C3687" s="197" t="s">
        <v>3001</v>
      </c>
      <c r="D3687" s="196" t="s">
        <v>3676</v>
      </c>
      <c r="E3687" s="198" t="s">
        <v>3713</v>
      </c>
      <c r="F3687" s="199">
        <f>VLOOKUP(D3687,'Parâmetro - Portes e Uco'!$A$13:$E$54,4,0)*E3687</f>
        <v>0.67140086867061821</v>
      </c>
      <c r="G3687" s="200"/>
      <c r="H3687" s="201"/>
      <c r="I3687" s="196"/>
      <c r="J3687" s="202">
        <v>0</v>
      </c>
      <c r="K3687" s="202"/>
      <c r="L3687" s="203">
        <v>1.0529999999999999</v>
      </c>
      <c r="M3687" s="204">
        <v>84</v>
      </c>
      <c r="N3687" s="199">
        <f>(('Parâmetro - Portes e Uco'!$P$5*'TABELA HONORÁRIOS MÉDICOS2026'!M3687)/100)*'TABELA HONORÁRIOS MÉDICOS2026'!L3687</f>
        <v>16.054829480153209</v>
      </c>
      <c r="O3687" s="201">
        <v>0</v>
      </c>
      <c r="P3687" s="201"/>
      <c r="Q3687" s="205">
        <f t="shared" ref="Q3687:Q3713" si="234">F3687+H3687+K3687+N3687+P3687</f>
        <v>16.726230348823826</v>
      </c>
    </row>
    <row r="3688" spans="1:17" ht="75" x14ac:dyDescent="0.25">
      <c r="A3688" s="207" t="s">
        <v>4754</v>
      </c>
      <c r="B3688" s="196">
        <v>40313026</v>
      </c>
      <c r="C3688" s="197" t="s">
        <v>3002</v>
      </c>
      <c r="D3688" s="196" t="s">
        <v>3676</v>
      </c>
      <c r="E3688" s="198" t="s">
        <v>3709</v>
      </c>
      <c r="F3688" s="199">
        <f>VLOOKUP(D3688,'Parâmetro - Portes e Uco'!$A$13:$E$54,4,0)*E3688</f>
        <v>1.6785021716765458</v>
      </c>
      <c r="G3688" s="200"/>
      <c r="H3688" s="201"/>
      <c r="I3688" s="196"/>
      <c r="J3688" s="202">
        <v>0</v>
      </c>
      <c r="K3688" s="202"/>
      <c r="L3688" s="203">
        <v>1.647</v>
      </c>
      <c r="M3688" s="204">
        <v>84</v>
      </c>
      <c r="N3688" s="199">
        <f>(('Parâmetro - Portes e Uco'!$P$5*'TABELA HONORÁRIOS MÉDICOS2026'!M3688)/100)*'TABELA HONORÁRIOS MÉDICOS2026'!L3688</f>
        <v>25.111399956137074</v>
      </c>
      <c r="O3688" s="201">
        <v>0</v>
      </c>
      <c r="P3688" s="201"/>
      <c r="Q3688" s="205">
        <f t="shared" si="234"/>
        <v>26.789902127813619</v>
      </c>
    </row>
    <row r="3689" spans="1:17" ht="45" x14ac:dyDescent="0.25">
      <c r="A3689" s="207" t="s">
        <v>4754</v>
      </c>
      <c r="B3689" s="196">
        <v>40313034</v>
      </c>
      <c r="C3689" s="197" t="s">
        <v>3003</v>
      </c>
      <c r="D3689" s="196" t="s">
        <v>3676</v>
      </c>
      <c r="E3689" s="198" t="s">
        <v>3709</v>
      </c>
      <c r="F3689" s="199">
        <f>VLOOKUP(D3689,'Parâmetro - Portes e Uco'!$A$13:$E$54,4,0)*E3689</f>
        <v>1.6785021716765458</v>
      </c>
      <c r="G3689" s="200"/>
      <c r="H3689" s="201"/>
      <c r="I3689" s="196"/>
      <c r="J3689" s="202">
        <v>0</v>
      </c>
      <c r="K3689" s="202"/>
      <c r="L3689" s="203">
        <v>1.647</v>
      </c>
      <c r="M3689" s="204">
        <v>84</v>
      </c>
      <c r="N3689" s="199">
        <f>(('Parâmetro - Portes e Uco'!$P$5*'TABELA HONORÁRIOS MÉDICOS2026'!M3689)/100)*'TABELA HONORÁRIOS MÉDICOS2026'!L3689</f>
        <v>25.111399956137074</v>
      </c>
      <c r="O3689" s="201">
        <v>0</v>
      </c>
      <c r="P3689" s="201"/>
      <c r="Q3689" s="205">
        <f t="shared" si="234"/>
        <v>26.789902127813619</v>
      </c>
    </row>
    <row r="3690" spans="1:17" ht="45" x14ac:dyDescent="0.25">
      <c r="A3690" s="207" t="s">
        <v>4754</v>
      </c>
      <c r="B3690" s="196">
        <v>40313042</v>
      </c>
      <c r="C3690" s="197" t="s">
        <v>3004</v>
      </c>
      <c r="D3690" s="196" t="s">
        <v>3676</v>
      </c>
      <c r="E3690" s="198" t="s">
        <v>3713</v>
      </c>
      <c r="F3690" s="199">
        <f>VLOOKUP(D3690,'Parâmetro - Portes e Uco'!$A$13:$E$54,4,0)*E3690</f>
        <v>0.67140086867061821</v>
      </c>
      <c r="G3690" s="200"/>
      <c r="H3690" s="201"/>
      <c r="I3690" s="196"/>
      <c r="J3690" s="202">
        <v>0</v>
      </c>
      <c r="K3690" s="202"/>
      <c r="L3690" s="203">
        <v>1.44</v>
      </c>
      <c r="M3690" s="204">
        <v>84</v>
      </c>
      <c r="N3690" s="199">
        <f>(('Parâmetro - Portes e Uco'!$P$5*'TABELA HONORÁRIOS MÉDICOS2026'!M3690)/100)*'TABELA HONORÁRIOS MÉDICOS2026'!L3690</f>
        <v>21.955322366021484</v>
      </c>
      <c r="O3690" s="201">
        <v>0</v>
      </c>
      <c r="P3690" s="201"/>
      <c r="Q3690" s="205">
        <f t="shared" si="234"/>
        <v>22.626723234692101</v>
      </c>
    </row>
    <row r="3691" spans="1:17" ht="45" x14ac:dyDescent="0.25">
      <c r="A3691" s="207" t="s">
        <v>4754</v>
      </c>
      <c r="B3691" s="196">
        <v>40313050</v>
      </c>
      <c r="C3691" s="197" t="s">
        <v>3005</v>
      </c>
      <c r="D3691" s="196" t="s">
        <v>3676</v>
      </c>
      <c r="E3691" s="198" t="s">
        <v>3713</v>
      </c>
      <c r="F3691" s="199">
        <f>VLOOKUP(D3691,'Parâmetro - Portes e Uco'!$A$13:$E$54,4,0)*E3691</f>
        <v>0.67140086867061821</v>
      </c>
      <c r="G3691" s="200"/>
      <c r="H3691" s="201"/>
      <c r="I3691" s="196"/>
      <c r="J3691" s="202">
        <v>0</v>
      </c>
      <c r="K3691" s="202"/>
      <c r="L3691" s="203">
        <v>1.44</v>
      </c>
      <c r="M3691" s="204">
        <v>84</v>
      </c>
      <c r="N3691" s="199">
        <f>(('Parâmetro - Portes e Uco'!$P$5*'TABELA HONORÁRIOS MÉDICOS2026'!M3691)/100)*'TABELA HONORÁRIOS MÉDICOS2026'!L3691</f>
        <v>21.955322366021484</v>
      </c>
      <c r="O3691" s="201">
        <v>0</v>
      </c>
      <c r="P3691" s="201"/>
      <c r="Q3691" s="205">
        <f t="shared" si="234"/>
        <v>22.626723234692101</v>
      </c>
    </row>
    <row r="3692" spans="1:17" ht="45" x14ac:dyDescent="0.25">
      <c r="A3692" s="207" t="s">
        <v>4754</v>
      </c>
      <c r="B3692" s="196">
        <v>40313069</v>
      </c>
      <c r="C3692" s="197" t="s">
        <v>3007</v>
      </c>
      <c r="D3692" s="196" t="s">
        <v>3676</v>
      </c>
      <c r="E3692" s="198" t="s">
        <v>3709</v>
      </c>
      <c r="F3692" s="199">
        <f>VLOOKUP(D3692,'Parâmetro - Portes e Uco'!$A$13:$E$54,4,0)*E3692</f>
        <v>1.6785021716765458</v>
      </c>
      <c r="G3692" s="200"/>
      <c r="H3692" s="201"/>
      <c r="I3692" s="196"/>
      <c r="J3692" s="202">
        <v>0</v>
      </c>
      <c r="K3692" s="202"/>
      <c r="L3692" s="203">
        <v>1.647</v>
      </c>
      <c r="M3692" s="204">
        <v>84</v>
      </c>
      <c r="N3692" s="199">
        <f>(('Parâmetro - Portes e Uco'!$P$5*'TABELA HONORÁRIOS MÉDICOS2026'!M3692)/100)*'TABELA HONORÁRIOS MÉDICOS2026'!L3692</f>
        <v>25.111399956137074</v>
      </c>
      <c r="O3692" s="201">
        <v>0</v>
      </c>
      <c r="P3692" s="201"/>
      <c r="Q3692" s="205">
        <f t="shared" si="234"/>
        <v>26.789902127813619</v>
      </c>
    </row>
    <row r="3693" spans="1:17" ht="30" x14ac:dyDescent="0.25">
      <c r="A3693" s="207" t="s">
        <v>4754</v>
      </c>
      <c r="B3693" s="196">
        <v>40313077</v>
      </c>
      <c r="C3693" s="197" t="s">
        <v>3008</v>
      </c>
      <c r="D3693" s="196" t="s">
        <v>3676</v>
      </c>
      <c r="E3693" s="198" t="s">
        <v>3709</v>
      </c>
      <c r="F3693" s="199">
        <f>VLOOKUP(D3693,'Parâmetro - Portes e Uco'!$A$13:$E$54,4,0)*E3693</f>
        <v>1.6785021716765458</v>
      </c>
      <c r="G3693" s="200"/>
      <c r="H3693" s="201"/>
      <c r="I3693" s="196"/>
      <c r="J3693" s="202">
        <v>0</v>
      </c>
      <c r="K3693" s="202"/>
      <c r="L3693" s="203">
        <v>2.097</v>
      </c>
      <c r="M3693" s="204">
        <v>84</v>
      </c>
      <c r="N3693" s="199">
        <f>(('Parâmetro - Portes e Uco'!$P$5*'TABELA HONORÁRIOS MÉDICOS2026'!M3693)/100)*'TABELA HONORÁRIOS MÉDICOS2026'!L3693</f>
        <v>31.972438195518784</v>
      </c>
      <c r="O3693" s="201">
        <v>0</v>
      </c>
      <c r="P3693" s="201"/>
      <c r="Q3693" s="205">
        <f t="shared" si="234"/>
        <v>33.650940367195332</v>
      </c>
    </row>
    <row r="3694" spans="1:17" ht="60" x14ac:dyDescent="0.25">
      <c r="A3694" s="207" t="s">
        <v>4754</v>
      </c>
      <c r="B3694" s="196">
        <v>40313093</v>
      </c>
      <c r="C3694" s="197" t="s">
        <v>3009</v>
      </c>
      <c r="D3694" s="196" t="s">
        <v>3676</v>
      </c>
      <c r="E3694" s="198" t="s">
        <v>3713</v>
      </c>
      <c r="F3694" s="199">
        <f>VLOOKUP(D3694,'Parâmetro - Portes e Uco'!$A$13:$E$54,4,0)*E3694</f>
        <v>0.67140086867061821</v>
      </c>
      <c r="G3694" s="200"/>
      <c r="H3694" s="201"/>
      <c r="I3694" s="196"/>
      <c r="J3694" s="202">
        <v>0</v>
      </c>
      <c r="K3694" s="202"/>
      <c r="L3694" s="203">
        <v>0.9</v>
      </c>
      <c r="M3694" s="204">
        <v>84</v>
      </c>
      <c r="N3694" s="199">
        <f>(('Parâmetro - Portes e Uco'!$P$5*'TABELA HONORÁRIOS MÉDICOS2026'!M3694)/100)*'TABELA HONORÁRIOS MÉDICOS2026'!L3694</f>
        <v>13.722076478763428</v>
      </c>
      <c r="O3694" s="201">
        <v>0</v>
      </c>
      <c r="P3694" s="201"/>
      <c r="Q3694" s="205">
        <f t="shared" si="234"/>
        <v>14.393477347434047</v>
      </c>
    </row>
    <row r="3695" spans="1:17" x14ac:dyDescent="0.25">
      <c r="A3695" s="207" t="s">
        <v>4754</v>
      </c>
      <c r="B3695" s="196">
        <v>40313107</v>
      </c>
      <c r="C3695" s="197" t="s">
        <v>3010</v>
      </c>
      <c r="D3695" s="196" t="s">
        <v>3676</v>
      </c>
      <c r="E3695" s="198" t="s">
        <v>3709</v>
      </c>
      <c r="F3695" s="199">
        <f>VLOOKUP(D3695,'Parâmetro - Portes e Uco'!$A$13:$E$54,4,0)*E3695</f>
        <v>1.6785021716765458</v>
      </c>
      <c r="G3695" s="200"/>
      <c r="H3695" s="201"/>
      <c r="I3695" s="196"/>
      <c r="J3695" s="202">
        <v>0</v>
      </c>
      <c r="K3695" s="202"/>
      <c r="L3695" s="203">
        <v>2.7269999999999999</v>
      </c>
      <c r="M3695" s="204">
        <v>84</v>
      </c>
      <c r="N3695" s="199">
        <f>(('Parâmetro - Portes e Uco'!$P$5*'TABELA HONORÁRIOS MÉDICOS2026'!M3695)/100)*'TABELA HONORÁRIOS MÉDICOS2026'!L3695</f>
        <v>41.577891730653185</v>
      </c>
      <c r="O3695" s="201">
        <v>0</v>
      </c>
      <c r="P3695" s="201"/>
      <c r="Q3695" s="205">
        <f t="shared" si="234"/>
        <v>43.256393902329734</v>
      </c>
    </row>
    <row r="3696" spans="1:17" ht="60" x14ac:dyDescent="0.25">
      <c r="A3696" s="207" t="s">
        <v>4754</v>
      </c>
      <c r="B3696" s="196">
        <v>40313115</v>
      </c>
      <c r="C3696" s="197" t="s">
        <v>3011</v>
      </c>
      <c r="D3696" s="196" t="s">
        <v>3676</v>
      </c>
      <c r="E3696" s="198" t="s">
        <v>3713</v>
      </c>
      <c r="F3696" s="199">
        <f>VLOOKUP(D3696,'Parâmetro - Portes e Uco'!$A$13:$E$54,4,0)*E3696</f>
        <v>0.67140086867061821</v>
      </c>
      <c r="G3696" s="200"/>
      <c r="H3696" s="201"/>
      <c r="I3696" s="196"/>
      <c r="J3696" s="202">
        <v>0</v>
      </c>
      <c r="K3696" s="202"/>
      <c r="L3696" s="203">
        <v>0.9</v>
      </c>
      <c r="M3696" s="204">
        <v>84</v>
      </c>
      <c r="N3696" s="199">
        <f>(('Parâmetro - Portes e Uco'!$P$5*'TABELA HONORÁRIOS MÉDICOS2026'!M3696)/100)*'TABELA HONORÁRIOS MÉDICOS2026'!L3696</f>
        <v>13.722076478763428</v>
      </c>
      <c r="O3696" s="201">
        <v>0</v>
      </c>
      <c r="P3696" s="201"/>
      <c r="Q3696" s="205">
        <f t="shared" si="234"/>
        <v>14.393477347434047</v>
      </c>
    </row>
    <row r="3697" spans="1:17" ht="45" x14ac:dyDescent="0.25">
      <c r="A3697" s="207" t="s">
        <v>4754</v>
      </c>
      <c r="B3697" s="196">
        <v>40313123</v>
      </c>
      <c r="C3697" s="197" t="s">
        <v>3012</v>
      </c>
      <c r="D3697" s="196" t="s">
        <v>3676</v>
      </c>
      <c r="E3697" s="198" t="s">
        <v>3713</v>
      </c>
      <c r="F3697" s="199">
        <f>VLOOKUP(D3697,'Parâmetro - Portes e Uco'!$A$13:$E$54,4,0)*E3697</f>
        <v>0.67140086867061821</v>
      </c>
      <c r="G3697" s="200"/>
      <c r="H3697" s="201"/>
      <c r="I3697" s="196"/>
      <c r="J3697" s="202">
        <v>0</v>
      </c>
      <c r="K3697" s="202"/>
      <c r="L3697" s="203">
        <v>1.44</v>
      </c>
      <c r="M3697" s="204">
        <v>84</v>
      </c>
      <c r="N3697" s="199">
        <f>(('Parâmetro - Portes e Uco'!$P$5*'TABELA HONORÁRIOS MÉDICOS2026'!M3697)/100)*'TABELA HONORÁRIOS MÉDICOS2026'!L3697</f>
        <v>21.955322366021484</v>
      </c>
      <c r="O3697" s="201">
        <v>0</v>
      </c>
      <c r="P3697" s="201"/>
      <c r="Q3697" s="205">
        <f t="shared" si="234"/>
        <v>22.626723234692101</v>
      </c>
    </row>
    <row r="3698" spans="1:17" ht="30" x14ac:dyDescent="0.25">
      <c r="A3698" s="207" t="s">
        <v>4754</v>
      </c>
      <c r="B3698" s="196">
        <v>40313140</v>
      </c>
      <c r="C3698" s="197" t="s">
        <v>3014</v>
      </c>
      <c r="D3698" s="196" t="s">
        <v>3676</v>
      </c>
      <c r="E3698" s="198" t="s">
        <v>3709</v>
      </c>
      <c r="F3698" s="199">
        <f>VLOOKUP(D3698,'Parâmetro - Portes e Uco'!$A$13:$E$54,4,0)*E3698</f>
        <v>1.6785021716765458</v>
      </c>
      <c r="G3698" s="200"/>
      <c r="H3698" s="201"/>
      <c r="I3698" s="196"/>
      <c r="J3698" s="202">
        <v>0</v>
      </c>
      <c r="K3698" s="202"/>
      <c r="L3698" s="203">
        <v>2.097</v>
      </c>
      <c r="M3698" s="204">
        <v>84</v>
      </c>
      <c r="N3698" s="199">
        <f>(('Parâmetro - Portes e Uco'!$P$5*'TABELA HONORÁRIOS MÉDICOS2026'!M3698)/100)*'TABELA HONORÁRIOS MÉDICOS2026'!L3698</f>
        <v>31.972438195518784</v>
      </c>
      <c r="O3698" s="201">
        <v>0</v>
      </c>
      <c r="P3698" s="201"/>
      <c r="Q3698" s="205">
        <f t="shared" si="234"/>
        <v>33.650940367195332</v>
      </c>
    </row>
    <row r="3699" spans="1:17" ht="45" x14ac:dyDescent="0.25">
      <c r="A3699" s="207" t="s">
        <v>4754</v>
      </c>
      <c r="B3699" s="196">
        <v>40313158</v>
      </c>
      <c r="C3699" s="197" t="s">
        <v>3015</v>
      </c>
      <c r="D3699" s="196" t="s">
        <v>3676</v>
      </c>
      <c r="E3699" s="198" t="s">
        <v>3709</v>
      </c>
      <c r="F3699" s="199">
        <f>VLOOKUP(D3699,'Parâmetro - Portes e Uco'!$A$13:$E$54,4,0)*E3699</f>
        <v>1.6785021716765458</v>
      </c>
      <c r="G3699" s="200"/>
      <c r="H3699" s="201"/>
      <c r="I3699" s="196"/>
      <c r="J3699" s="202">
        <v>0</v>
      </c>
      <c r="K3699" s="202"/>
      <c r="L3699" s="203">
        <v>1.647</v>
      </c>
      <c r="M3699" s="204">
        <v>84</v>
      </c>
      <c r="N3699" s="199">
        <f>(('Parâmetro - Portes e Uco'!$P$5*'TABELA HONORÁRIOS MÉDICOS2026'!M3699)/100)*'TABELA HONORÁRIOS MÉDICOS2026'!L3699</f>
        <v>25.111399956137074</v>
      </c>
      <c r="O3699" s="201">
        <v>0</v>
      </c>
      <c r="P3699" s="201"/>
      <c r="Q3699" s="205">
        <f t="shared" si="234"/>
        <v>26.789902127813619</v>
      </c>
    </row>
    <row r="3700" spans="1:17" ht="30" x14ac:dyDescent="0.25">
      <c r="A3700" s="207" t="s">
        <v>4754</v>
      </c>
      <c r="B3700" s="196">
        <v>40313166</v>
      </c>
      <c r="C3700" s="197" t="s">
        <v>3016</v>
      </c>
      <c r="D3700" s="196" t="s">
        <v>3676</v>
      </c>
      <c r="E3700" s="198" t="s">
        <v>3713</v>
      </c>
      <c r="F3700" s="199">
        <f>VLOOKUP(D3700,'Parâmetro - Portes e Uco'!$A$13:$E$54,4,0)*E3700</f>
        <v>0.67140086867061821</v>
      </c>
      <c r="G3700" s="200"/>
      <c r="H3700" s="201"/>
      <c r="I3700" s="196"/>
      <c r="J3700" s="202">
        <v>0</v>
      </c>
      <c r="K3700" s="202"/>
      <c r="L3700" s="203">
        <v>1.44</v>
      </c>
      <c r="M3700" s="204">
        <v>84</v>
      </c>
      <c r="N3700" s="199">
        <f>(('Parâmetro - Portes e Uco'!$P$5*'TABELA HONORÁRIOS MÉDICOS2026'!M3700)/100)*'TABELA HONORÁRIOS MÉDICOS2026'!L3700</f>
        <v>21.955322366021484</v>
      </c>
      <c r="O3700" s="201">
        <v>0</v>
      </c>
      <c r="P3700" s="201"/>
      <c r="Q3700" s="205">
        <f t="shared" si="234"/>
        <v>22.626723234692101</v>
      </c>
    </row>
    <row r="3701" spans="1:17" ht="30" x14ac:dyDescent="0.25">
      <c r="A3701" s="207" t="s">
        <v>4754</v>
      </c>
      <c r="B3701" s="196">
        <v>40313174</v>
      </c>
      <c r="C3701" s="197" t="s">
        <v>3017</v>
      </c>
      <c r="D3701" s="196" t="s">
        <v>3676</v>
      </c>
      <c r="E3701" s="198" t="s">
        <v>3709</v>
      </c>
      <c r="F3701" s="199">
        <f>VLOOKUP(D3701,'Parâmetro - Portes e Uco'!$A$13:$E$54,4,0)*E3701</f>
        <v>1.6785021716765458</v>
      </c>
      <c r="G3701" s="200"/>
      <c r="H3701" s="201"/>
      <c r="I3701" s="196"/>
      <c r="J3701" s="202">
        <v>0</v>
      </c>
      <c r="K3701" s="202"/>
      <c r="L3701" s="203">
        <v>2.097</v>
      </c>
      <c r="M3701" s="204">
        <v>84</v>
      </c>
      <c r="N3701" s="199">
        <f>(('Parâmetro - Portes e Uco'!$P$5*'TABELA HONORÁRIOS MÉDICOS2026'!M3701)/100)*'TABELA HONORÁRIOS MÉDICOS2026'!L3701</f>
        <v>31.972438195518784</v>
      </c>
      <c r="O3701" s="201">
        <v>0</v>
      </c>
      <c r="P3701" s="201"/>
      <c r="Q3701" s="205">
        <f t="shared" si="234"/>
        <v>33.650940367195332</v>
      </c>
    </row>
    <row r="3702" spans="1:17" ht="45" x14ac:dyDescent="0.25">
      <c r="A3702" s="207" t="s">
        <v>4754</v>
      </c>
      <c r="B3702" s="196">
        <v>40313182</v>
      </c>
      <c r="C3702" s="197" t="s">
        <v>3018</v>
      </c>
      <c r="D3702" s="196" t="s">
        <v>3676</v>
      </c>
      <c r="E3702" s="198" t="s">
        <v>3713</v>
      </c>
      <c r="F3702" s="199">
        <f>VLOOKUP(D3702,'Parâmetro - Portes e Uco'!$A$13:$E$54,4,0)*E3702</f>
        <v>0.67140086867061821</v>
      </c>
      <c r="G3702" s="200"/>
      <c r="H3702" s="201"/>
      <c r="I3702" s="196"/>
      <c r="J3702" s="202">
        <v>0</v>
      </c>
      <c r="K3702" s="202"/>
      <c r="L3702" s="203">
        <v>0.9</v>
      </c>
      <c r="M3702" s="204">
        <v>84</v>
      </c>
      <c r="N3702" s="199">
        <f>(('Parâmetro - Portes e Uco'!$P$5*'TABELA HONORÁRIOS MÉDICOS2026'!M3702)/100)*'TABELA HONORÁRIOS MÉDICOS2026'!L3702</f>
        <v>13.722076478763428</v>
      </c>
      <c r="O3702" s="201">
        <v>0</v>
      </c>
      <c r="P3702" s="201"/>
      <c r="Q3702" s="205">
        <f t="shared" si="234"/>
        <v>14.393477347434047</v>
      </c>
    </row>
    <row r="3703" spans="1:17" ht="60" x14ac:dyDescent="0.25">
      <c r="A3703" s="207" t="s">
        <v>4754</v>
      </c>
      <c r="B3703" s="196">
        <v>40313190</v>
      </c>
      <c r="C3703" s="197" t="s">
        <v>3019</v>
      </c>
      <c r="D3703" s="196" t="s">
        <v>3676</v>
      </c>
      <c r="E3703" s="198" t="s">
        <v>3709</v>
      </c>
      <c r="F3703" s="199">
        <f>VLOOKUP(D3703,'Parâmetro - Portes e Uco'!$A$13:$E$54,4,0)*E3703</f>
        <v>1.6785021716765458</v>
      </c>
      <c r="G3703" s="200"/>
      <c r="H3703" s="201"/>
      <c r="I3703" s="196"/>
      <c r="J3703" s="202">
        <v>0</v>
      </c>
      <c r="K3703" s="202"/>
      <c r="L3703" s="203">
        <v>2.7269999999999999</v>
      </c>
      <c r="M3703" s="204">
        <v>84</v>
      </c>
      <c r="N3703" s="199">
        <f>(('Parâmetro - Portes e Uco'!$P$5*'TABELA HONORÁRIOS MÉDICOS2026'!M3703)/100)*'TABELA HONORÁRIOS MÉDICOS2026'!L3703</f>
        <v>41.577891730653185</v>
      </c>
      <c r="O3703" s="201">
        <v>0</v>
      </c>
      <c r="P3703" s="201"/>
      <c r="Q3703" s="205">
        <f t="shared" si="234"/>
        <v>43.256393902329734</v>
      </c>
    </row>
    <row r="3704" spans="1:17" ht="30" x14ac:dyDescent="0.25">
      <c r="A3704" s="207" t="s">
        <v>4754</v>
      </c>
      <c r="B3704" s="196">
        <v>40313204</v>
      </c>
      <c r="C3704" s="197" t="s">
        <v>3020</v>
      </c>
      <c r="D3704" s="196" t="s">
        <v>3676</v>
      </c>
      <c r="E3704" s="198" t="s">
        <v>3709</v>
      </c>
      <c r="F3704" s="199">
        <f>VLOOKUP(D3704,'Parâmetro - Portes e Uco'!$A$13:$E$54,4,0)*E3704</f>
        <v>1.6785021716765458</v>
      </c>
      <c r="G3704" s="200"/>
      <c r="H3704" s="201"/>
      <c r="I3704" s="196"/>
      <c r="J3704" s="202">
        <v>0</v>
      </c>
      <c r="K3704" s="202"/>
      <c r="L3704" s="203">
        <v>1.647</v>
      </c>
      <c r="M3704" s="204">
        <v>84</v>
      </c>
      <c r="N3704" s="199">
        <f>(('Parâmetro - Portes e Uco'!$P$5*'TABELA HONORÁRIOS MÉDICOS2026'!M3704)/100)*'TABELA HONORÁRIOS MÉDICOS2026'!L3704</f>
        <v>25.111399956137074</v>
      </c>
      <c r="O3704" s="201">
        <v>0</v>
      </c>
      <c r="P3704" s="201"/>
      <c r="Q3704" s="205">
        <f t="shared" si="234"/>
        <v>26.789902127813619</v>
      </c>
    </row>
    <row r="3705" spans="1:17" ht="45" x14ac:dyDescent="0.25">
      <c r="A3705" s="207" t="s">
        <v>4754</v>
      </c>
      <c r="B3705" s="196">
        <v>40313212</v>
      </c>
      <c r="C3705" s="197" t="s">
        <v>3022</v>
      </c>
      <c r="D3705" s="196" t="s">
        <v>3676</v>
      </c>
      <c r="E3705" s="198" t="s">
        <v>3713</v>
      </c>
      <c r="F3705" s="199">
        <f>VLOOKUP(D3705,'Parâmetro - Portes e Uco'!$A$13:$E$54,4,0)*E3705</f>
        <v>0.67140086867061821</v>
      </c>
      <c r="G3705" s="200"/>
      <c r="H3705" s="201"/>
      <c r="I3705" s="196"/>
      <c r="J3705" s="202">
        <v>0</v>
      </c>
      <c r="K3705" s="202"/>
      <c r="L3705" s="203">
        <v>1.647</v>
      </c>
      <c r="M3705" s="204">
        <v>84</v>
      </c>
      <c r="N3705" s="199">
        <f>(('Parâmetro - Portes e Uco'!$P$5*'TABELA HONORÁRIOS MÉDICOS2026'!M3705)/100)*'TABELA HONORÁRIOS MÉDICOS2026'!L3705</f>
        <v>25.111399956137074</v>
      </c>
      <c r="O3705" s="201">
        <v>0</v>
      </c>
      <c r="P3705" s="201"/>
      <c r="Q3705" s="205">
        <f t="shared" si="234"/>
        <v>25.782800824807691</v>
      </c>
    </row>
    <row r="3706" spans="1:17" ht="45" x14ac:dyDescent="0.25">
      <c r="A3706" s="207" t="s">
        <v>4754</v>
      </c>
      <c r="B3706" s="196">
        <v>40313247</v>
      </c>
      <c r="C3706" s="197" t="s">
        <v>3023</v>
      </c>
      <c r="D3706" s="196" t="s">
        <v>3676</v>
      </c>
      <c r="E3706" s="198" t="s">
        <v>3713</v>
      </c>
      <c r="F3706" s="199">
        <f>VLOOKUP(D3706,'Parâmetro - Portes e Uco'!$A$13:$E$54,4,0)*E3706</f>
        <v>0.67140086867061821</v>
      </c>
      <c r="G3706" s="200"/>
      <c r="H3706" s="201"/>
      <c r="I3706" s="196"/>
      <c r="J3706" s="202">
        <v>0</v>
      </c>
      <c r="K3706" s="202"/>
      <c r="L3706" s="203">
        <v>1.44</v>
      </c>
      <c r="M3706" s="204">
        <v>84</v>
      </c>
      <c r="N3706" s="199">
        <f>(('Parâmetro - Portes e Uco'!$P$5*'TABELA HONORÁRIOS MÉDICOS2026'!M3706)/100)*'TABELA HONORÁRIOS MÉDICOS2026'!L3706</f>
        <v>21.955322366021484</v>
      </c>
      <c r="O3706" s="201">
        <v>0</v>
      </c>
      <c r="P3706" s="201"/>
      <c r="Q3706" s="205">
        <f t="shared" si="234"/>
        <v>22.626723234692101</v>
      </c>
    </row>
    <row r="3707" spans="1:17" ht="45" x14ac:dyDescent="0.25">
      <c r="A3707" s="207" t="s">
        <v>4754</v>
      </c>
      <c r="B3707" s="196">
        <v>40313263</v>
      </c>
      <c r="C3707" s="197" t="s">
        <v>3025</v>
      </c>
      <c r="D3707" s="196" t="s">
        <v>3676</v>
      </c>
      <c r="E3707" s="198" t="s">
        <v>3713</v>
      </c>
      <c r="F3707" s="199">
        <f>VLOOKUP(D3707,'Parâmetro - Portes e Uco'!$A$13:$E$54,4,0)*E3707</f>
        <v>0.67140086867061821</v>
      </c>
      <c r="G3707" s="200"/>
      <c r="H3707" s="201"/>
      <c r="I3707" s="196"/>
      <c r="J3707" s="202">
        <v>0</v>
      </c>
      <c r="K3707" s="202"/>
      <c r="L3707" s="203">
        <v>0.72</v>
      </c>
      <c r="M3707" s="204">
        <v>84</v>
      </c>
      <c r="N3707" s="199">
        <f>(('Parâmetro - Portes e Uco'!$P$5*'TABELA HONORÁRIOS MÉDICOS2026'!M3707)/100)*'TABELA HONORÁRIOS MÉDICOS2026'!L3707</f>
        <v>10.977661183010742</v>
      </c>
      <c r="O3707" s="201">
        <v>0</v>
      </c>
      <c r="P3707" s="201"/>
      <c r="Q3707" s="205">
        <f t="shared" si="234"/>
        <v>11.64906205168136</v>
      </c>
    </row>
    <row r="3708" spans="1:17" ht="75" x14ac:dyDescent="0.25">
      <c r="A3708" s="207" t="s">
        <v>4754</v>
      </c>
      <c r="B3708" s="196">
        <v>40313280</v>
      </c>
      <c r="C3708" s="197" t="s">
        <v>3026</v>
      </c>
      <c r="D3708" s="196" t="s">
        <v>3676</v>
      </c>
      <c r="E3708" s="198" t="s">
        <v>3709</v>
      </c>
      <c r="F3708" s="199">
        <f>VLOOKUP(D3708,'Parâmetro - Portes e Uco'!$A$13:$E$54,4,0)*E3708</f>
        <v>1.6785021716765458</v>
      </c>
      <c r="G3708" s="200"/>
      <c r="H3708" s="201"/>
      <c r="I3708" s="196"/>
      <c r="J3708" s="202">
        <v>0</v>
      </c>
      <c r="K3708" s="202"/>
      <c r="L3708" s="203">
        <v>1.647</v>
      </c>
      <c r="M3708" s="204">
        <v>84</v>
      </c>
      <c r="N3708" s="199">
        <f>(('Parâmetro - Portes e Uco'!$P$5*'TABELA HONORÁRIOS MÉDICOS2026'!M3708)/100)*'TABELA HONORÁRIOS MÉDICOS2026'!L3708</f>
        <v>25.111399956137074</v>
      </c>
      <c r="O3708" s="201">
        <v>0</v>
      </c>
      <c r="P3708" s="201"/>
      <c r="Q3708" s="205">
        <f t="shared" si="234"/>
        <v>26.789902127813619</v>
      </c>
    </row>
    <row r="3709" spans="1:17" ht="30" x14ac:dyDescent="0.25">
      <c r="A3709" s="207" t="s">
        <v>4754</v>
      </c>
      <c r="B3709" s="196">
        <v>40313301</v>
      </c>
      <c r="C3709" s="197" t="s">
        <v>3006</v>
      </c>
      <c r="D3709" s="196" t="s">
        <v>3676</v>
      </c>
      <c r="E3709" s="198" t="s">
        <v>3711</v>
      </c>
      <c r="F3709" s="199">
        <f>VLOOKUP(D3709,'Parâmetro - Portes e Uco'!$A$13:$E$54,4,0)*E3709</f>
        <v>12.588766287574092</v>
      </c>
      <c r="G3709" s="200"/>
      <c r="H3709" s="201"/>
      <c r="I3709" s="196"/>
      <c r="J3709" s="202">
        <v>0</v>
      </c>
      <c r="K3709" s="202"/>
      <c r="L3709" s="203">
        <v>29.79</v>
      </c>
      <c r="M3709" s="204">
        <v>84</v>
      </c>
      <c r="N3709" s="199">
        <f>(('Parâmetro - Portes e Uco'!$P$5*'TABELA HONORÁRIOS MÉDICOS2026'!M3709)/100)*'TABELA HONORÁRIOS MÉDICOS2026'!L3709</f>
        <v>454.20073144706942</v>
      </c>
      <c r="O3709" s="201">
        <v>0</v>
      </c>
      <c r="P3709" s="201"/>
      <c r="Q3709" s="205">
        <f t="shared" si="234"/>
        <v>466.78949773464353</v>
      </c>
    </row>
    <row r="3710" spans="1:17" ht="30" x14ac:dyDescent="0.25">
      <c r="A3710" s="207" t="s">
        <v>4754</v>
      </c>
      <c r="B3710" s="196">
        <v>40313310</v>
      </c>
      <c r="C3710" s="197" t="s">
        <v>3013</v>
      </c>
      <c r="D3710" s="196" t="s">
        <v>3676</v>
      </c>
      <c r="E3710" s="198" t="s">
        <v>3709</v>
      </c>
      <c r="F3710" s="199">
        <f>VLOOKUP(D3710,'Parâmetro - Portes e Uco'!$A$13:$E$54,4,0)*E3710</f>
        <v>1.6785021716765458</v>
      </c>
      <c r="G3710" s="200"/>
      <c r="H3710" s="201"/>
      <c r="I3710" s="196"/>
      <c r="J3710" s="202">
        <v>0</v>
      </c>
      <c r="K3710" s="202"/>
      <c r="L3710" s="203">
        <v>3.2669999999999999</v>
      </c>
      <c r="M3710" s="204">
        <v>84</v>
      </c>
      <c r="N3710" s="199">
        <f>(('Parâmetro - Portes e Uco'!$P$5*'TABELA HONORÁRIOS MÉDICOS2026'!M3710)/100)*'TABELA HONORÁRIOS MÉDICOS2026'!L3710</f>
        <v>49.811137617911243</v>
      </c>
      <c r="O3710" s="201">
        <v>0</v>
      </c>
      <c r="P3710" s="201"/>
      <c r="Q3710" s="205">
        <f t="shared" si="234"/>
        <v>51.489639789587791</v>
      </c>
    </row>
    <row r="3711" spans="1:17" ht="30" x14ac:dyDescent="0.25">
      <c r="A3711" s="207" t="s">
        <v>4754</v>
      </c>
      <c r="B3711" s="196">
        <v>40313328</v>
      </c>
      <c r="C3711" s="197" t="s">
        <v>3027</v>
      </c>
      <c r="D3711" s="196" t="s">
        <v>3676</v>
      </c>
      <c r="E3711" s="198" t="s">
        <v>3709</v>
      </c>
      <c r="F3711" s="199">
        <f>VLOOKUP(D3711,'Parâmetro - Portes e Uco'!$A$13:$E$54,4,0)*E3711</f>
        <v>1.6785021716765458</v>
      </c>
      <c r="G3711" s="200"/>
      <c r="H3711" s="201"/>
      <c r="I3711" s="196"/>
      <c r="J3711" s="202">
        <v>0</v>
      </c>
      <c r="K3711" s="202"/>
      <c r="L3711" s="203">
        <v>3.2669999999999999</v>
      </c>
      <c r="M3711" s="204">
        <v>84</v>
      </c>
      <c r="N3711" s="199">
        <f>(('Parâmetro - Portes e Uco'!$P$5*'TABELA HONORÁRIOS MÉDICOS2026'!M3711)/100)*'TABELA HONORÁRIOS MÉDICOS2026'!L3711</f>
        <v>49.811137617911243</v>
      </c>
      <c r="O3711" s="201">
        <v>0</v>
      </c>
      <c r="P3711" s="201"/>
      <c r="Q3711" s="205">
        <f t="shared" si="234"/>
        <v>51.489639789587791</v>
      </c>
    </row>
    <row r="3712" spans="1:17" x14ac:dyDescent="0.25">
      <c r="A3712" s="207" t="s">
        <v>4754</v>
      </c>
      <c r="B3712" s="196">
        <v>40313336</v>
      </c>
      <c r="C3712" s="197" t="s">
        <v>3024</v>
      </c>
      <c r="D3712" s="196" t="s">
        <v>3676</v>
      </c>
      <c r="E3712" s="198" t="s">
        <v>3710</v>
      </c>
      <c r="F3712" s="199">
        <f>VLOOKUP(D3712,'Parâmetro - Portes e Uco'!$A$13:$E$54,4,0)*E3712</f>
        <v>0.16785021716765455</v>
      </c>
      <c r="G3712" s="200"/>
      <c r="H3712" s="201"/>
      <c r="I3712" s="196"/>
      <c r="J3712" s="202">
        <v>0</v>
      </c>
      <c r="K3712" s="202"/>
      <c r="L3712" s="203">
        <v>1.04</v>
      </c>
      <c r="M3712" s="204">
        <v>84</v>
      </c>
      <c r="N3712" s="199">
        <f>(('Parâmetro - Portes e Uco'!$P$5*'TABELA HONORÁRIOS MÉDICOS2026'!M3712)/100)*'TABELA HONORÁRIOS MÉDICOS2026'!L3712</f>
        <v>15.856621708793295</v>
      </c>
      <c r="O3712" s="201">
        <v>0</v>
      </c>
      <c r="P3712" s="201"/>
      <c r="Q3712" s="205">
        <f t="shared" si="234"/>
        <v>16.024471925960949</v>
      </c>
    </row>
    <row r="3713" spans="1:17" ht="30" x14ac:dyDescent="0.25">
      <c r="A3713" s="207" t="s">
        <v>4754</v>
      </c>
      <c r="B3713" s="196">
        <v>40313344</v>
      </c>
      <c r="C3713" s="197" t="s">
        <v>3021</v>
      </c>
      <c r="D3713" s="196" t="s">
        <v>3676</v>
      </c>
      <c r="E3713" s="198" t="s">
        <v>3709</v>
      </c>
      <c r="F3713" s="199">
        <f>VLOOKUP(D3713,'Parâmetro - Portes e Uco'!$A$13:$E$54,4,0)*E3713</f>
        <v>1.6785021716765458</v>
      </c>
      <c r="G3713" s="200"/>
      <c r="H3713" s="201"/>
      <c r="I3713" s="196"/>
      <c r="J3713" s="202">
        <v>0</v>
      </c>
      <c r="K3713" s="202"/>
      <c r="L3713" s="203">
        <v>2.7269999999999999</v>
      </c>
      <c r="M3713" s="204">
        <v>84</v>
      </c>
      <c r="N3713" s="199">
        <f>(('Parâmetro - Portes e Uco'!$P$5*'TABELA HONORÁRIOS MÉDICOS2026'!M3713)/100)*'TABELA HONORÁRIOS MÉDICOS2026'!L3713</f>
        <v>41.577891730653185</v>
      </c>
      <c r="O3713" s="201">
        <v>0</v>
      </c>
      <c r="P3713" s="201"/>
      <c r="Q3713" s="205">
        <f t="shared" si="234"/>
        <v>43.256393902329734</v>
      </c>
    </row>
    <row r="3714" spans="1:17" x14ac:dyDescent="0.25">
      <c r="A3714" s="207" t="s">
        <v>4754</v>
      </c>
      <c r="B3714" s="224">
        <v>40314006</v>
      </c>
      <c r="C3714" s="316" t="s">
        <v>3916</v>
      </c>
      <c r="D3714" s="317"/>
      <c r="E3714" s="317"/>
      <c r="F3714" s="317"/>
      <c r="G3714" s="317"/>
      <c r="H3714" s="317"/>
      <c r="I3714" s="317"/>
      <c r="J3714" s="317"/>
      <c r="K3714" s="317"/>
      <c r="L3714" s="317"/>
      <c r="M3714" s="317"/>
      <c r="N3714" s="317"/>
      <c r="O3714" s="317"/>
      <c r="P3714" s="317"/>
      <c r="Q3714" s="318"/>
    </row>
    <row r="3715" spans="1:17" ht="45" x14ac:dyDescent="0.25">
      <c r="A3715" s="227"/>
      <c r="B3715" s="196">
        <v>40314022</v>
      </c>
      <c r="C3715" s="197" t="s">
        <v>3030</v>
      </c>
      <c r="D3715" s="196" t="s">
        <v>3676</v>
      </c>
      <c r="E3715" s="198" t="s">
        <v>3712</v>
      </c>
      <c r="F3715" s="199">
        <f>VLOOKUP(D3715,'Parâmetro - Portes e Uco'!$A$13:$E$54,4,0)*E3715</f>
        <v>4.1962554291913641</v>
      </c>
      <c r="G3715" s="200"/>
      <c r="H3715" s="201"/>
      <c r="I3715" s="196"/>
      <c r="J3715" s="202">
        <v>0</v>
      </c>
      <c r="K3715" s="202"/>
      <c r="L3715" s="203">
        <v>17.981999999999999</v>
      </c>
      <c r="M3715" s="204">
        <v>84</v>
      </c>
      <c r="N3715" s="199">
        <f>(('Parâmetro - Portes e Uco'!$P$5*'TABELA HONORÁRIOS MÉDICOS2026'!M3715)/100)*'TABELA HONORÁRIOS MÉDICOS2026'!L3715</f>
        <v>274.16708804569328</v>
      </c>
      <c r="O3715" s="201">
        <v>0</v>
      </c>
      <c r="P3715" s="201"/>
      <c r="Q3715" s="205">
        <f t="shared" ref="Q3715:Q3746" si="235">F3715+H3715+K3715+N3715+P3715</f>
        <v>278.36334347488463</v>
      </c>
    </row>
    <row r="3716" spans="1:17" ht="30" x14ac:dyDescent="0.25">
      <c r="A3716" s="207" t="s">
        <v>4754</v>
      </c>
      <c r="B3716" s="196">
        <v>40314030</v>
      </c>
      <c r="C3716" s="197" t="s">
        <v>3031</v>
      </c>
      <c r="D3716" s="196" t="s">
        <v>3676</v>
      </c>
      <c r="E3716" s="198" t="s">
        <v>3712</v>
      </c>
      <c r="F3716" s="199">
        <f>VLOOKUP(D3716,'Parâmetro - Portes e Uco'!$A$13:$E$54,4,0)*E3716</f>
        <v>4.1962554291913641</v>
      </c>
      <c r="G3716" s="200"/>
      <c r="H3716" s="201"/>
      <c r="I3716" s="196"/>
      <c r="J3716" s="202">
        <v>0</v>
      </c>
      <c r="K3716" s="202"/>
      <c r="L3716" s="203">
        <v>25.245000000000001</v>
      </c>
      <c r="M3716" s="204">
        <v>84</v>
      </c>
      <c r="N3716" s="199">
        <f>(('Parâmetro - Portes e Uco'!$P$5*'TABELA HONORÁRIOS MÉDICOS2026'!M3716)/100)*'TABELA HONORÁRIOS MÉDICOS2026'!L3716</f>
        <v>384.90424522931414</v>
      </c>
      <c r="O3716" s="201">
        <v>0</v>
      </c>
      <c r="P3716" s="201"/>
      <c r="Q3716" s="205">
        <f t="shared" si="235"/>
        <v>389.1005006585055</v>
      </c>
    </row>
    <row r="3717" spans="1:17" ht="30" x14ac:dyDescent="0.25">
      <c r="A3717" s="207" t="s">
        <v>4754</v>
      </c>
      <c r="B3717" s="196">
        <v>40314049</v>
      </c>
      <c r="C3717" s="197" t="s">
        <v>3032</v>
      </c>
      <c r="D3717" s="196" t="s">
        <v>3676</v>
      </c>
      <c r="E3717" s="198" t="s">
        <v>3712</v>
      </c>
      <c r="F3717" s="199">
        <f>VLOOKUP(D3717,'Parâmetro - Portes e Uco'!$A$13:$E$54,4,0)*E3717</f>
        <v>4.1962554291913641</v>
      </c>
      <c r="G3717" s="200"/>
      <c r="H3717" s="201"/>
      <c r="I3717" s="196"/>
      <c r="J3717" s="202">
        <v>0</v>
      </c>
      <c r="K3717" s="202"/>
      <c r="L3717" s="203">
        <v>29.97</v>
      </c>
      <c r="M3717" s="204">
        <v>84</v>
      </c>
      <c r="N3717" s="199">
        <f>(('Parâmetro - Portes e Uco'!$P$5*'TABELA HONORÁRIOS MÉDICOS2026'!M3717)/100)*'TABELA HONORÁRIOS MÉDICOS2026'!L3717</f>
        <v>456.94514674282209</v>
      </c>
      <c r="O3717" s="201">
        <v>0</v>
      </c>
      <c r="P3717" s="201"/>
      <c r="Q3717" s="205">
        <f t="shared" si="235"/>
        <v>461.14140217201344</v>
      </c>
    </row>
    <row r="3718" spans="1:17" ht="30" x14ac:dyDescent="0.25">
      <c r="A3718" s="207" t="s">
        <v>4754</v>
      </c>
      <c r="B3718" s="196">
        <v>40314057</v>
      </c>
      <c r="C3718" s="197" t="s">
        <v>3033</v>
      </c>
      <c r="D3718" s="196" t="s">
        <v>3676</v>
      </c>
      <c r="E3718" s="198" t="s">
        <v>3712</v>
      </c>
      <c r="F3718" s="199">
        <f>VLOOKUP(D3718,'Parâmetro - Portes e Uco'!$A$13:$E$54,4,0)*E3718</f>
        <v>4.1962554291913641</v>
      </c>
      <c r="G3718" s="200"/>
      <c r="H3718" s="201"/>
      <c r="I3718" s="196"/>
      <c r="J3718" s="202">
        <v>0</v>
      </c>
      <c r="K3718" s="202"/>
      <c r="L3718" s="203">
        <v>25.478999999999999</v>
      </c>
      <c r="M3718" s="204">
        <v>84</v>
      </c>
      <c r="N3718" s="199">
        <f>(('Parâmetro - Portes e Uco'!$P$5*'TABELA HONORÁRIOS MÉDICOS2026'!M3718)/100)*'TABELA HONORÁRIOS MÉDICOS2026'!L3718</f>
        <v>388.47198511379264</v>
      </c>
      <c r="O3718" s="201">
        <v>0</v>
      </c>
      <c r="P3718" s="201"/>
      <c r="Q3718" s="205">
        <f t="shared" si="235"/>
        <v>392.66824054298399</v>
      </c>
    </row>
    <row r="3719" spans="1:17" ht="30" x14ac:dyDescent="0.25">
      <c r="A3719" s="207" t="s">
        <v>4754</v>
      </c>
      <c r="B3719" s="196">
        <v>40314065</v>
      </c>
      <c r="C3719" s="197" t="s">
        <v>3034</v>
      </c>
      <c r="D3719" s="196" t="s">
        <v>3676</v>
      </c>
      <c r="E3719" s="198" t="s">
        <v>3712</v>
      </c>
      <c r="F3719" s="199">
        <f>VLOOKUP(D3719,'Parâmetro - Portes e Uco'!$A$13:$E$54,4,0)*E3719</f>
        <v>4.1962554291913641</v>
      </c>
      <c r="G3719" s="200"/>
      <c r="H3719" s="201"/>
      <c r="I3719" s="196"/>
      <c r="J3719" s="202">
        <v>0</v>
      </c>
      <c r="K3719" s="202"/>
      <c r="L3719" s="203">
        <v>17.981999999999999</v>
      </c>
      <c r="M3719" s="204">
        <v>84</v>
      </c>
      <c r="N3719" s="199">
        <f>(('Parâmetro - Portes e Uco'!$P$5*'TABELA HONORÁRIOS MÉDICOS2026'!M3719)/100)*'TABELA HONORÁRIOS MÉDICOS2026'!L3719</f>
        <v>274.16708804569328</v>
      </c>
      <c r="O3719" s="201">
        <v>0</v>
      </c>
      <c r="P3719" s="201"/>
      <c r="Q3719" s="205">
        <f t="shared" si="235"/>
        <v>278.36334347488463</v>
      </c>
    </row>
    <row r="3720" spans="1:17" ht="30" x14ac:dyDescent="0.25">
      <c r="A3720" s="207" t="s">
        <v>4754</v>
      </c>
      <c r="B3720" s="196">
        <v>40314081</v>
      </c>
      <c r="C3720" s="197" t="s">
        <v>3035</v>
      </c>
      <c r="D3720" s="196" t="s">
        <v>3676</v>
      </c>
      <c r="E3720" s="198" t="s">
        <v>3712</v>
      </c>
      <c r="F3720" s="199">
        <f>VLOOKUP(D3720,'Parâmetro - Portes e Uco'!$A$13:$E$54,4,0)*E3720</f>
        <v>4.1962554291913641</v>
      </c>
      <c r="G3720" s="200"/>
      <c r="H3720" s="201"/>
      <c r="I3720" s="196"/>
      <c r="J3720" s="202">
        <v>0</v>
      </c>
      <c r="K3720" s="202"/>
      <c r="L3720" s="203">
        <v>25.478999999999999</v>
      </c>
      <c r="M3720" s="204">
        <v>84</v>
      </c>
      <c r="N3720" s="199">
        <f>(('Parâmetro - Portes e Uco'!$P$5*'TABELA HONORÁRIOS MÉDICOS2026'!M3720)/100)*'TABELA HONORÁRIOS MÉDICOS2026'!L3720</f>
        <v>388.47198511379264</v>
      </c>
      <c r="O3720" s="201">
        <v>0</v>
      </c>
      <c r="P3720" s="201"/>
      <c r="Q3720" s="205">
        <f t="shared" si="235"/>
        <v>392.66824054298399</v>
      </c>
    </row>
    <row r="3721" spans="1:17" ht="30" x14ac:dyDescent="0.25">
      <c r="A3721" s="207" t="s">
        <v>4754</v>
      </c>
      <c r="B3721" s="196">
        <v>40314090</v>
      </c>
      <c r="C3721" s="197" t="s">
        <v>3037</v>
      </c>
      <c r="D3721" s="196" t="s">
        <v>3676</v>
      </c>
      <c r="E3721" s="198" t="s">
        <v>3712</v>
      </c>
      <c r="F3721" s="199">
        <f>VLOOKUP(D3721,'Parâmetro - Portes e Uco'!$A$13:$E$54,4,0)*E3721</f>
        <v>4.1962554291913641</v>
      </c>
      <c r="G3721" s="200"/>
      <c r="H3721" s="201"/>
      <c r="I3721" s="196"/>
      <c r="J3721" s="202">
        <v>0</v>
      </c>
      <c r="K3721" s="202"/>
      <c r="L3721" s="203">
        <v>10.701000000000001</v>
      </c>
      <c r="M3721" s="204">
        <v>84</v>
      </c>
      <c r="N3721" s="199">
        <f>(('Parâmetro - Portes e Uco'!$P$5*'TABELA HONORÁRIOS MÉDICOS2026'!M3721)/100)*'TABELA HONORÁRIOS MÉDICOS2026'!L3721</f>
        <v>163.15548933249715</v>
      </c>
      <c r="O3721" s="201">
        <v>0</v>
      </c>
      <c r="P3721" s="201"/>
      <c r="Q3721" s="205">
        <f t="shared" si="235"/>
        <v>167.35174476168851</v>
      </c>
    </row>
    <row r="3722" spans="1:17" ht="30" x14ac:dyDescent="0.25">
      <c r="A3722" s="207" t="s">
        <v>4754</v>
      </c>
      <c r="B3722" s="196">
        <v>40314103</v>
      </c>
      <c r="C3722" s="197" t="s">
        <v>3038</v>
      </c>
      <c r="D3722" s="196" t="s">
        <v>3676</v>
      </c>
      <c r="E3722" s="198" t="s">
        <v>3712</v>
      </c>
      <c r="F3722" s="199">
        <f>VLOOKUP(D3722,'Parâmetro - Portes e Uco'!$A$13:$E$54,4,0)*E3722</f>
        <v>4.1962554291913641</v>
      </c>
      <c r="G3722" s="200"/>
      <c r="H3722" s="201"/>
      <c r="I3722" s="196"/>
      <c r="J3722" s="202">
        <v>0</v>
      </c>
      <c r="K3722" s="202"/>
      <c r="L3722" s="203">
        <v>29.97</v>
      </c>
      <c r="M3722" s="204">
        <v>84</v>
      </c>
      <c r="N3722" s="199">
        <f>(('Parâmetro - Portes e Uco'!$P$5*'TABELA HONORÁRIOS MÉDICOS2026'!M3722)/100)*'TABELA HONORÁRIOS MÉDICOS2026'!L3722</f>
        <v>456.94514674282209</v>
      </c>
      <c r="O3722" s="201">
        <v>0</v>
      </c>
      <c r="P3722" s="201"/>
      <c r="Q3722" s="205">
        <f t="shared" si="235"/>
        <v>461.14140217201344</v>
      </c>
    </row>
    <row r="3723" spans="1:17" ht="30" x14ac:dyDescent="0.25">
      <c r="A3723" s="207" t="s">
        <v>4754</v>
      </c>
      <c r="B3723" s="196">
        <v>40314111</v>
      </c>
      <c r="C3723" s="197" t="s">
        <v>3036</v>
      </c>
      <c r="D3723" s="196" t="s">
        <v>3676</v>
      </c>
      <c r="E3723" s="198" t="s">
        <v>3714</v>
      </c>
      <c r="F3723" s="199">
        <f>VLOOKUP(D3723,'Parâmetro - Portes e Uco'!$A$13:$E$54,4,0)*E3723</f>
        <v>8.3925108583827281</v>
      </c>
      <c r="G3723" s="200"/>
      <c r="H3723" s="201"/>
      <c r="I3723" s="196"/>
      <c r="J3723" s="202">
        <v>0</v>
      </c>
      <c r="K3723" s="202"/>
      <c r="L3723" s="203">
        <v>55.448999999999998</v>
      </c>
      <c r="M3723" s="204">
        <v>84</v>
      </c>
      <c r="N3723" s="199">
        <f>(('Parâmetro - Portes e Uco'!$P$5*'TABELA HONORÁRIOS MÉDICOS2026'!M3723)/100)*'TABELA HONORÁRIOS MÉDICOS2026'!L3723</f>
        <v>845.41713185661467</v>
      </c>
      <c r="O3723" s="201">
        <v>0</v>
      </c>
      <c r="P3723" s="201"/>
      <c r="Q3723" s="205">
        <f t="shared" si="235"/>
        <v>853.80964271499738</v>
      </c>
    </row>
    <row r="3724" spans="1:17" ht="30" x14ac:dyDescent="0.25">
      <c r="A3724" s="207" t="s">
        <v>4754</v>
      </c>
      <c r="B3724" s="196">
        <v>40314120</v>
      </c>
      <c r="C3724" s="197" t="s">
        <v>3039</v>
      </c>
      <c r="D3724" s="196" t="s">
        <v>3676</v>
      </c>
      <c r="E3724" s="198" t="s">
        <v>3712</v>
      </c>
      <c r="F3724" s="199">
        <f>VLOOKUP(D3724,'Parâmetro - Portes e Uco'!$A$13:$E$54,4,0)*E3724</f>
        <v>4.1962554291913641</v>
      </c>
      <c r="G3724" s="200"/>
      <c r="H3724" s="201"/>
      <c r="I3724" s="196"/>
      <c r="J3724" s="202">
        <v>0</v>
      </c>
      <c r="K3724" s="202"/>
      <c r="L3724" s="203">
        <v>29.97</v>
      </c>
      <c r="M3724" s="204">
        <v>84</v>
      </c>
      <c r="N3724" s="199">
        <f>(('Parâmetro - Portes e Uco'!$P$5*'TABELA HONORÁRIOS MÉDICOS2026'!M3724)/100)*'TABELA HONORÁRIOS MÉDICOS2026'!L3724</f>
        <v>456.94514674282209</v>
      </c>
      <c r="O3724" s="201">
        <v>0</v>
      </c>
      <c r="P3724" s="201"/>
      <c r="Q3724" s="205">
        <f t="shared" si="235"/>
        <v>461.14140217201344</v>
      </c>
    </row>
    <row r="3725" spans="1:17" ht="30" x14ac:dyDescent="0.25">
      <c r="A3725" s="207" t="s">
        <v>4754</v>
      </c>
      <c r="B3725" s="196">
        <v>40314138</v>
      </c>
      <c r="C3725" s="197" t="s">
        <v>3040</v>
      </c>
      <c r="D3725" s="196" t="s">
        <v>3676</v>
      </c>
      <c r="E3725" s="198" t="s">
        <v>3712</v>
      </c>
      <c r="F3725" s="199">
        <f>VLOOKUP(D3725,'Parâmetro - Portes e Uco'!$A$13:$E$54,4,0)*E3725</f>
        <v>4.1962554291913641</v>
      </c>
      <c r="G3725" s="200"/>
      <c r="H3725" s="201"/>
      <c r="I3725" s="196"/>
      <c r="J3725" s="202">
        <v>0</v>
      </c>
      <c r="K3725" s="202"/>
      <c r="L3725" s="203">
        <v>10.701000000000001</v>
      </c>
      <c r="M3725" s="204">
        <v>84</v>
      </c>
      <c r="N3725" s="199">
        <f>(('Parâmetro - Portes e Uco'!$P$5*'TABELA HONORÁRIOS MÉDICOS2026'!M3725)/100)*'TABELA HONORÁRIOS MÉDICOS2026'!L3725</f>
        <v>163.15548933249715</v>
      </c>
      <c r="O3725" s="201">
        <v>0</v>
      </c>
      <c r="P3725" s="201"/>
      <c r="Q3725" s="205">
        <f t="shared" si="235"/>
        <v>167.35174476168851</v>
      </c>
    </row>
    <row r="3726" spans="1:17" ht="30" x14ac:dyDescent="0.25">
      <c r="A3726" s="207" t="s">
        <v>4754</v>
      </c>
      <c r="B3726" s="196">
        <v>40314146</v>
      </c>
      <c r="C3726" s="197" t="s">
        <v>3041</v>
      </c>
      <c r="D3726" s="196" t="s">
        <v>3676</v>
      </c>
      <c r="E3726" s="198" t="s">
        <v>3714</v>
      </c>
      <c r="F3726" s="199">
        <f>VLOOKUP(D3726,'Parâmetro - Portes e Uco'!$A$13:$E$54,4,0)*E3726</f>
        <v>8.3925108583827281</v>
      </c>
      <c r="G3726" s="200"/>
      <c r="H3726" s="201"/>
      <c r="I3726" s="196"/>
      <c r="J3726" s="202">
        <v>0</v>
      </c>
      <c r="K3726" s="202"/>
      <c r="L3726" s="203">
        <v>59.94</v>
      </c>
      <c r="M3726" s="204">
        <v>84</v>
      </c>
      <c r="N3726" s="199">
        <f>(('Parâmetro - Portes e Uco'!$P$5*'TABELA HONORÁRIOS MÉDICOS2026'!M3726)/100)*'TABELA HONORÁRIOS MÉDICOS2026'!L3726</f>
        <v>913.89029348564418</v>
      </c>
      <c r="O3726" s="201">
        <v>0</v>
      </c>
      <c r="P3726" s="201"/>
      <c r="Q3726" s="205">
        <f t="shared" si="235"/>
        <v>922.28280434402689</v>
      </c>
    </row>
    <row r="3727" spans="1:17" ht="60" x14ac:dyDescent="0.25">
      <c r="A3727" s="207" t="s">
        <v>4754</v>
      </c>
      <c r="B3727" s="196">
        <v>40314154</v>
      </c>
      <c r="C3727" s="197" t="s">
        <v>3042</v>
      </c>
      <c r="D3727" s="196" t="s">
        <v>3676</v>
      </c>
      <c r="E3727" s="198" t="s">
        <v>3714</v>
      </c>
      <c r="F3727" s="199">
        <f>VLOOKUP(D3727,'Parâmetro - Portes e Uco'!$A$13:$E$54,4,0)*E3727</f>
        <v>8.3925108583827281</v>
      </c>
      <c r="G3727" s="200"/>
      <c r="H3727" s="201"/>
      <c r="I3727" s="196"/>
      <c r="J3727" s="202">
        <v>0</v>
      </c>
      <c r="K3727" s="202"/>
      <c r="L3727" s="203">
        <v>32.966999999999999</v>
      </c>
      <c r="M3727" s="204">
        <v>84</v>
      </c>
      <c r="N3727" s="199">
        <f>(('Parâmetro - Portes e Uco'!$P$5*'TABELA HONORÁRIOS MÉDICOS2026'!M3727)/100)*'TABELA HONORÁRIOS MÉDICOS2026'!L3727</f>
        <v>502.63966141710432</v>
      </c>
      <c r="O3727" s="201">
        <v>0</v>
      </c>
      <c r="P3727" s="201"/>
      <c r="Q3727" s="205">
        <f t="shared" si="235"/>
        <v>511.03217227548703</v>
      </c>
    </row>
    <row r="3728" spans="1:17" ht="30" x14ac:dyDescent="0.25">
      <c r="A3728" s="207" t="s">
        <v>4754</v>
      </c>
      <c r="B3728" s="196">
        <v>40314162</v>
      </c>
      <c r="C3728" s="197" t="s">
        <v>3043</v>
      </c>
      <c r="D3728" s="196" t="s">
        <v>3676</v>
      </c>
      <c r="E3728" s="198" t="s">
        <v>3712</v>
      </c>
      <c r="F3728" s="199">
        <f>VLOOKUP(D3728,'Parâmetro - Portes e Uco'!$A$13:$E$54,4,0)*E3728</f>
        <v>4.1962554291913641</v>
      </c>
      <c r="G3728" s="200"/>
      <c r="H3728" s="201"/>
      <c r="I3728" s="196"/>
      <c r="J3728" s="202">
        <v>0</v>
      </c>
      <c r="K3728" s="202"/>
      <c r="L3728" s="203">
        <v>29.97</v>
      </c>
      <c r="M3728" s="204">
        <v>84</v>
      </c>
      <c r="N3728" s="199">
        <f>(('Parâmetro - Portes e Uco'!$P$5*'TABELA HONORÁRIOS MÉDICOS2026'!M3728)/100)*'TABELA HONORÁRIOS MÉDICOS2026'!L3728</f>
        <v>456.94514674282209</v>
      </c>
      <c r="O3728" s="201">
        <v>0</v>
      </c>
      <c r="P3728" s="201"/>
      <c r="Q3728" s="205">
        <f t="shared" si="235"/>
        <v>461.14140217201344</v>
      </c>
    </row>
    <row r="3729" spans="1:17" ht="30" x14ac:dyDescent="0.25">
      <c r="A3729" s="207" t="s">
        <v>4754</v>
      </c>
      <c r="B3729" s="196">
        <v>40314170</v>
      </c>
      <c r="C3729" s="197" t="s">
        <v>3044</v>
      </c>
      <c r="D3729" s="196" t="s">
        <v>3676</v>
      </c>
      <c r="E3729" s="198" t="s">
        <v>3712</v>
      </c>
      <c r="F3729" s="199">
        <f>VLOOKUP(D3729,'Parâmetro - Portes e Uco'!$A$13:$E$54,4,0)*E3729</f>
        <v>4.1962554291913641</v>
      </c>
      <c r="G3729" s="200"/>
      <c r="H3729" s="201"/>
      <c r="I3729" s="196"/>
      <c r="J3729" s="202">
        <v>0</v>
      </c>
      <c r="K3729" s="202"/>
      <c r="L3729" s="203">
        <v>10.701000000000001</v>
      </c>
      <c r="M3729" s="204">
        <v>84</v>
      </c>
      <c r="N3729" s="199">
        <f>(('Parâmetro - Portes e Uco'!$P$5*'TABELA HONORÁRIOS MÉDICOS2026'!M3729)/100)*'TABELA HONORÁRIOS MÉDICOS2026'!L3729</f>
        <v>163.15548933249715</v>
      </c>
      <c r="O3729" s="201">
        <v>0</v>
      </c>
      <c r="P3729" s="201"/>
      <c r="Q3729" s="205">
        <f t="shared" si="235"/>
        <v>167.35174476168851</v>
      </c>
    </row>
    <row r="3730" spans="1:17" ht="30" x14ac:dyDescent="0.25">
      <c r="A3730" s="207" t="s">
        <v>4754</v>
      </c>
      <c r="B3730" s="196">
        <v>40314197</v>
      </c>
      <c r="C3730" s="197" t="s">
        <v>4784</v>
      </c>
      <c r="D3730" s="196" t="s">
        <v>3678</v>
      </c>
      <c r="E3730" s="198">
        <v>1.626214</v>
      </c>
      <c r="F3730" s="199">
        <f>VLOOKUP(D3730,'Parâmetro - Portes e Uco'!$A$13:$E$54,4,0)*E3730</f>
        <v>170.33179387289763</v>
      </c>
      <c r="G3730" s="200"/>
      <c r="H3730" s="201"/>
      <c r="I3730" s="196"/>
      <c r="J3730" s="202"/>
      <c r="K3730" s="202"/>
      <c r="L3730" s="203"/>
      <c r="M3730" s="204"/>
      <c r="N3730" s="199"/>
      <c r="O3730" s="201"/>
      <c r="P3730" s="201"/>
      <c r="Q3730" s="205">
        <f t="shared" si="235"/>
        <v>170.33179387289763</v>
      </c>
    </row>
    <row r="3731" spans="1:17" ht="30" x14ac:dyDescent="0.25">
      <c r="A3731" s="207" t="s">
        <v>4754</v>
      </c>
      <c r="B3731" s="196">
        <v>40314227</v>
      </c>
      <c r="C3731" s="197" t="s">
        <v>4817</v>
      </c>
      <c r="D3731" s="196" t="s">
        <v>3676</v>
      </c>
      <c r="E3731" s="198">
        <v>0.25</v>
      </c>
      <c r="F3731" s="199">
        <f>VLOOKUP(D3731,'Parâmetro - Portes e Uco'!$A$13:$E$54,4,0)*E3731</f>
        <v>4.1962554291913641</v>
      </c>
      <c r="G3731" s="200"/>
      <c r="H3731" s="201"/>
      <c r="I3731" s="196"/>
      <c r="J3731" s="202">
        <v>0</v>
      </c>
      <c r="K3731" s="202"/>
      <c r="L3731" s="203">
        <v>21.852</v>
      </c>
      <c r="M3731" s="204">
        <v>84</v>
      </c>
      <c r="N3731" s="199">
        <f>(('Parâmetro - Portes e Uco'!$P$5*'TABELA HONORÁRIOS MÉDICOS2026'!M3731)/100)*'TABELA HONORÁRIOS MÉDICOS2026'!L3731</f>
        <v>333.17201690437599</v>
      </c>
      <c r="O3731" s="201">
        <v>0</v>
      </c>
      <c r="P3731" s="201"/>
      <c r="Q3731" s="205">
        <f t="shared" si="235"/>
        <v>337.36827233356735</v>
      </c>
    </row>
    <row r="3732" spans="1:17" x14ac:dyDescent="0.25">
      <c r="A3732" s="207" t="s">
        <v>4754</v>
      </c>
      <c r="B3732" s="196">
        <v>40314235</v>
      </c>
      <c r="C3732" s="197" t="s">
        <v>3049</v>
      </c>
      <c r="D3732" s="196" t="s">
        <v>3676</v>
      </c>
      <c r="E3732" s="198" t="s">
        <v>3714</v>
      </c>
      <c r="F3732" s="199">
        <f>VLOOKUP(D3732,'Parâmetro - Portes e Uco'!$A$13:$E$54,4,0)*E3732</f>
        <v>8.3925108583827281</v>
      </c>
      <c r="G3732" s="200"/>
      <c r="H3732" s="201"/>
      <c r="I3732" s="196"/>
      <c r="J3732" s="202">
        <v>0</v>
      </c>
      <c r="K3732" s="202"/>
      <c r="L3732" s="203">
        <v>31.23</v>
      </c>
      <c r="M3732" s="204">
        <v>84</v>
      </c>
      <c r="N3732" s="199">
        <f>(('Parâmetro - Portes e Uco'!$P$5*'TABELA HONORÁRIOS MÉDICOS2026'!M3732)/100)*'TABELA HONORÁRIOS MÉDICOS2026'!L3732</f>
        <v>476.15605381309092</v>
      </c>
      <c r="O3732" s="201">
        <v>0</v>
      </c>
      <c r="P3732" s="201"/>
      <c r="Q3732" s="205">
        <f t="shared" si="235"/>
        <v>484.54856467147363</v>
      </c>
    </row>
    <row r="3733" spans="1:17" ht="30" x14ac:dyDescent="0.25">
      <c r="A3733" s="207" t="s">
        <v>4754</v>
      </c>
      <c r="B3733" s="196">
        <v>40314243</v>
      </c>
      <c r="C3733" s="197" t="s">
        <v>3029</v>
      </c>
      <c r="D3733" s="196" t="s">
        <v>3676</v>
      </c>
      <c r="E3733" s="198" t="s">
        <v>3712</v>
      </c>
      <c r="F3733" s="199">
        <f>VLOOKUP(D3733,'Parâmetro - Portes e Uco'!$A$13:$E$54,4,0)*E3733</f>
        <v>4.1962554291913641</v>
      </c>
      <c r="G3733" s="200"/>
      <c r="H3733" s="201"/>
      <c r="I3733" s="196"/>
      <c r="J3733" s="202">
        <v>0</v>
      </c>
      <c r="K3733" s="202"/>
      <c r="L3733" s="203">
        <v>21.852</v>
      </c>
      <c r="M3733" s="204">
        <v>84</v>
      </c>
      <c r="N3733" s="199">
        <f>(('Parâmetro - Portes e Uco'!$P$5*'TABELA HONORÁRIOS MÉDICOS2026'!M3733)/100)*'TABELA HONORÁRIOS MÉDICOS2026'!L3733</f>
        <v>333.17201690437599</v>
      </c>
      <c r="O3733" s="201">
        <v>0</v>
      </c>
      <c r="P3733" s="201"/>
      <c r="Q3733" s="205">
        <f t="shared" si="235"/>
        <v>337.36827233356735</v>
      </c>
    </row>
    <row r="3734" spans="1:17" ht="45" x14ac:dyDescent="0.25">
      <c r="A3734" s="207" t="s">
        <v>4754</v>
      </c>
      <c r="B3734" s="196">
        <v>40314260</v>
      </c>
      <c r="C3734" s="197" t="s">
        <v>3028</v>
      </c>
      <c r="D3734" s="196" t="s">
        <v>3676</v>
      </c>
      <c r="E3734" s="198" t="s">
        <v>3712</v>
      </c>
      <c r="F3734" s="199">
        <f>VLOOKUP(D3734,'Parâmetro - Portes e Uco'!$A$13:$E$54,4,0)*E3734</f>
        <v>4.1962554291913641</v>
      </c>
      <c r="G3734" s="200"/>
      <c r="H3734" s="201"/>
      <c r="I3734" s="196"/>
      <c r="J3734" s="202">
        <v>0</v>
      </c>
      <c r="K3734" s="202"/>
      <c r="L3734" s="203">
        <v>10.701000000000001</v>
      </c>
      <c r="M3734" s="204">
        <v>84</v>
      </c>
      <c r="N3734" s="199">
        <f>(('Parâmetro - Portes e Uco'!$P$5*'TABELA HONORÁRIOS MÉDICOS2026'!M3734)/100)*'TABELA HONORÁRIOS MÉDICOS2026'!L3734</f>
        <v>163.15548933249715</v>
      </c>
      <c r="O3734" s="201">
        <v>0</v>
      </c>
      <c r="P3734" s="201"/>
      <c r="Q3734" s="205">
        <f t="shared" si="235"/>
        <v>167.35174476168851</v>
      </c>
    </row>
    <row r="3735" spans="1:17" ht="30" x14ac:dyDescent="0.25">
      <c r="A3735" s="207" t="s">
        <v>4754</v>
      </c>
      <c r="B3735" s="196">
        <v>40314278</v>
      </c>
      <c r="C3735" s="197" t="s">
        <v>3046</v>
      </c>
      <c r="D3735" s="196" t="s">
        <v>3676</v>
      </c>
      <c r="E3735" s="198" t="s">
        <v>3712</v>
      </c>
      <c r="F3735" s="199">
        <f>VLOOKUP(D3735,'Parâmetro - Portes e Uco'!$A$13:$E$54,4,0)*E3735</f>
        <v>4.1962554291913641</v>
      </c>
      <c r="G3735" s="200"/>
      <c r="H3735" s="201"/>
      <c r="I3735" s="196"/>
      <c r="J3735" s="202">
        <v>0</v>
      </c>
      <c r="K3735" s="202"/>
      <c r="L3735" s="203">
        <v>10.701000000000001</v>
      </c>
      <c r="M3735" s="204">
        <v>84</v>
      </c>
      <c r="N3735" s="199">
        <f>(('Parâmetro - Portes e Uco'!$P$5*'TABELA HONORÁRIOS MÉDICOS2026'!M3735)/100)*'TABELA HONORÁRIOS MÉDICOS2026'!L3735</f>
        <v>163.15548933249715</v>
      </c>
      <c r="O3735" s="201">
        <v>0</v>
      </c>
      <c r="P3735" s="201"/>
      <c r="Q3735" s="205">
        <f t="shared" si="235"/>
        <v>167.35174476168851</v>
      </c>
    </row>
    <row r="3736" spans="1:17" ht="30" x14ac:dyDescent="0.25">
      <c r="A3736" s="207" t="s">
        <v>4754</v>
      </c>
      <c r="B3736" s="196">
        <v>40314286</v>
      </c>
      <c r="C3736" s="197" t="s">
        <v>3045</v>
      </c>
      <c r="D3736" s="196" t="s">
        <v>3676</v>
      </c>
      <c r="E3736" s="198" t="s">
        <v>3712</v>
      </c>
      <c r="F3736" s="199">
        <f>VLOOKUP(D3736,'Parâmetro - Portes e Uco'!$A$13:$E$54,4,0)*E3736</f>
        <v>4.1962554291913641</v>
      </c>
      <c r="G3736" s="200"/>
      <c r="H3736" s="201"/>
      <c r="I3736" s="196"/>
      <c r="J3736" s="202">
        <v>0</v>
      </c>
      <c r="K3736" s="202"/>
      <c r="L3736" s="203">
        <v>10.701000000000001</v>
      </c>
      <c r="M3736" s="204">
        <v>84</v>
      </c>
      <c r="N3736" s="199">
        <f>(('Parâmetro - Portes e Uco'!$P$5*'TABELA HONORÁRIOS MÉDICOS2026'!M3736)/100)*'TABELA HONORÁRIOS MÉDICOS2026'!L3736</f>
        <v>163.15548933249715</v>
      </c>
      <c r="O3736" s="201">
        <v>0</v>
      </c>
      <c r="P3736" s="201"/>
      <c r="Q3736" s="205">
        <f t="shared" si="235"/>
        <v>167.35174476168851</v>
      </c>
    </row>
    <row r="3737" spans="1:17" ht="60" x14ac:dyDescent="0.25">
      <c r="A3737" s="207" t="s">
        <v>4754</v>
      </c>
      <c r="B3737" s="196">
        <v>40314294</v>
      </c>
      <c r="C3737" s="197" t="s">
        <v>3048</v>
      </c>
      <c r="D3737" s="196" t="s">
        <v>3676</v>
      </c>
      <c r="E3737" s="198">
        <v>0.5</v>
      </c>
      <c r="F3737" s="199">
        <f>VLOOKUP(D3737,'Parâmetro - Portes e Uco'!$A$13:$E$54,4,0)*E3737</f>
        <v>8.3925108583827281</v>
      </c>
      <c r="G3737" s="200"/>
      <c r="H3737" s="201"/>
      <c r="I3737" s="196"/>
      <c r="J3737" s="202">
        <v>0</v>
      </c>
      <c r="K3737" s="202"/>
      <c r="L3737" s="203">
        <v>31.23</v>
      </c>
      <c r="M3737" s="204">
        <v>84</v>
      </c>
      <c r="N3737" s="199">
        <f>(('Parâmetro - Portes e Uco'!$P$5*'TABELA HONORÁRIOS MÉDICOS2026'!M3737)/100)*'TABELA HONORÁRIOS MÉDICOS2026'!L3737</f>
        <v>476.15605381309092</v>
      </c>
      <c r="O3737" s="201">
        <v>0</v>
      </c>
      <c r="P3737" s="201"/>
      <c r="Q3737" s="205">
        <f t="shared" si="235"/>
        <v>484.54856467147363</v>
      </c>
    </row>
    <row r="3738" spans="1:17" ht="30" x14ac:dyDescent="0.25">
      <c r="A3738" s="207" t="s">
        <v>4754</v>
      </c>
      <c r="B3738" s="196">
        <v>40314308</v>
      </c>
      <c r="C3738" s="197" t="s">
        <v>3047</v>
      </c>
      <c r="D3738" s="196" t="s">
        <v>3676</v>
      </c>
      <c r="E3738" s="198">
        <v>0.25</v>
      </c>
      <c r="F3738" s="199">
        <f>VLOOKUP(D3738,'Parâmetro - Portes e Uco'!$A$13:$E$54,4,0)*E3738</f>
        <v>4.1962554291913641</v>
      </c>
      <c r="G3738" s="200"/>
      <c r="H3738" s="201"/>
      <c r="I3738" s="196"/>
      <c r="J3738" s="202">
        <v>0</v>
      </c>
      <c r="K3738" s="202"/>
      <c r="L3738" s="203">
        <v>29.97</v>
      </c>
      <c r="M3738" s="204">
        <v>84</v>
      </c>
      <c r="N3738" s="199">
        <f>(('Parâmetro - Portes e Uco'!$P$5*'TABELA HONORÁRIOS MÉDICOS2026'!M3738)/100)*'TABELA HONORÁRIOS MÉDICOS2026'!L3738</f>
        <v>456.94514674282209</v>
      </c>
      <c r="O3738" s="201">
        <v>0</v>
      </c>
      <c r="P3738" s="201"/>
      <c r="Q3738" s="205">
        <f t="shared" si="235"/>
        <v>461.14140217201344</v>
      </c>
    </row>
    <row r="3739" spans="1:17" ht="30" x14ac:dyDescent="0.25">
      <c r="A3739" s="207" t="s">
        <v>4754</v>
      </c>
      <c r="B3739" s="196">
        <v>40314359</v>
      </c>
      <c r="C3739" s="197" t="s">
        <v>4368</v>
      </c>
      <c r="D3739" s="196" t="s">
        <v>3676</v>
      </c>
      <c r="E3739" s="198"/>
      <c r="F3739" s="199">
        <f>VLOOKUP(D3739,'Parâmetro - Portes e Uco'!$A$13:$E$54,4,0)*E3739</f>
        <v>0</v>
      </c>
      <c r="G3739" s="200"/>
      <c r="H3739" s="201"/>
      <c r="I3739" s="196"/>
      <c r="J3739" s="202">
        <v>0</v>
      </c>
      <c r="K3739" s="202"/>
      <c r="L3739" s="203">
        <v>15.343999999999999</v>
      </c>
      <c r="M3739" s="204">
        <v>84</v>
      </c>
      <c r="N3739" s="199">
        <f>(('Parâmetro - Portes e Uco'!$P$5*'TABELA HONORÁRIOS MÉDICOS2026'!M3739)/100)*'TABELA HONORÁRIOS MÉDICOS2026'!L3739</f>
        <v>233.94615721127334</v>
      </c>
      <c r="O3739" s="201">
        <v>0</v>
      </c>
      <c r="P3739" s="201"/>
      <c r="Q3739" s="205">
        <f t="shared" si="235"/>
        <v>233.94615721127334</v>
      </c>
    </row>
    <row r="3740" spans="1:17" ht="30" x14ac:dyDescent="0.25">
      <c r="A3740" s="207" t="s">
        <v>4754</v>
      </c>
      <c r="B3740" s="196">
        <v>40314413</v>
      </c>
      <c r="C3740" s="197" t="s">
        <v>4369</v>
      </c>
      <c r="D3740" s="196" t="s">
        <v>3676</v>
      </c>
      <c r="E3740" s="198">
        <v>0.5</v>
      </c>
      <c r="F3740" s="199">
        <f>VLOOKUP(D3740,'Parâmetro - Portes e Uco'!$A$13:$E$54,4,0)*E3740</f>
        <v>8.3925108583827281</v>
      </c>
      <c r="G3740" s="200"/>
      <c r="H3740" s="201"/>
      <c r="I3740" s="196"/>
      <c r="J3740" s="202">
        <v>0</v>
      </c>
      <c r="K3740" s="202"/>
      <c r="L3740" s="203">
        <v>64.37</v>
      </c>
      <c r="M3740" s="204">
        <v>84</v>
      </c>
      <c r="N3740" s="199">
        <f>(('Parâmetro - Portes e Uco'!$P$5*'TABELA HONORÁRIOS MÉDICOS2026'!M3740)/100)*'TABELA HONORÁRIOS MÉDICOS2026'!L3740</f>
        <v>981.4334032644465</v>
      </c>
      <c r="O3740" s="201">
        <v>0</v>
      </c>
      <c r="P3740" s="201"/>
      <c r="Q3740" s="205">
        <f t="shared" si="235"/>
        <v>989.8259141228292</v>
      </c>
    </row>
    <row r="3741" spans="1:17" ht="30" x14ac:dyDescent="0.25">
      <c r="A3741" s="207" t="s">
        <v>4754</v>
      </c>
      <c r="B3741" s="196">
        <v>40314448</v>
      </c>
      <c r="C3741" s="197" t="s">
        <v>4370</v>
      </c>
      <c r="D3741" s="196" t="s">
        <v>3676</v>
      </c>
      <c r="E3741" s="198">
        <v>0.5</v>
      </c>
      <c r="F3741" s="199">
        <f>VLOOKUP(D3741,'Parâmetro - Portes e Uco'!$A$13:$E$54,4,0)*E3741</f>
        <v>8.3925108583827281</v>
      </c>
      <c r="G3741" s="200"/>
      <c r="H3741" s="201"/>
      <c r="I3741" s="196"/>
      <c r="J3741" s="202">
        <v>0</v>
      </c>
      <c r="K3741" s="202"/>
      <c r="L3741" s="203">
        <v>65.028999999999996</v>
      </c>
      <c r="M3741" s="204">
        <v>84</v>
      </c>
      <c r="N3741" s="199">
        <f>(('Parâmetro - Portes e Uco'!$P$5*'TABELA HONORÁRIOS MÉDICOS2026'!M3741)/100)*'TABELA HONORÁRIOS MÉDICOS2026'!L3741</f>
        <v>991.48101259722989</v>
      </c>
      <c r="O3741" s="201">
        <v>0</v>
      </c>
      <c r="P3741" s="201"/>
      <c r="Q3741" s="205">
        <f t="shared" si="235"/>
        <v>999.8735234556126</v>
      </c>
    </row>
    <row r="3742" spans="1:17" ht="30" x14ac:dyDescent="0.25">
      <c r="A3742" s="207" t="s">
        <v>4754</v>
      </c>
      <c r="B3742" s="196">
        <v>40314502</v>
      </c>
      <c r="C3742" s="197" t="s">
        <v>4371</v>
      </c>
      <c r="D3742" s="196" t="s">
        <v>3676</v>
      </c>
      <c r="E3742" s="198">
        <v>0.1</v>
      </c>
      <c r="F3742" s="199">
        <f>VLOOKUP(D3742,'Parâmetro - Portes e Uco'!$A$13:$E$54,4,0)*E3742</f>
        <v>1.6785021716765458</v>
      </c>
      <c r="G3742" s="200"/>
      <c r="H3742" s="201"/>
      <c r="I3742" s="196"/>
      <c r="J3742" s="202">
        <v>0</v>
      </c>
      <c r="K3742" s="202"/>
      <c r="L3742" s="203">
        <v>11.343999999999999</v>
      </c>
      <c r="M3742" s="204">
        <v>84</v>
      </c>
      <c r="N3742" s="199">
        <f>(('Parâmetro - Portes e Uco'!$P$5*'TABELA HONORÁRIOS MÉDICOS2026'!M3742)/100)*'TABELA HONORÁRIOS MÉDICOS2026'!L3742</f>
        <v>172.95915063899145</v>
      </c>
      <c r="O3742" s="201">
        <v>0</v>
      </c>
      <c r="P3742" s="201"/>
      <c r="Q3742" s="205">
        <f t="shared" si="235"/>
        <v>174.63765281066799</v>
      </c>
    </row>
    <row r="3743" spans="1:17" ht="30" x14ac:dyDescent="0.25">
      <c r="A3743" s="207" t="s">
        <v>4754</v>
      </c>
      <c r="B3743" s="196">
        <v>40314537</v>
      </c>
      <c r="C3743" s="197" t="s">
        <v>4372</v>
      </c>
      <c r="D3743" s="196" t="s">
        <v>3676</v>
      </c>
      <c r="E3743" s="198">
        <v>0.5</v>
      </c>
      <c r="F3743" s="199">
        <f>VLOOKUP(D3743,'Parâmetro - Portes e Uco'!$A$13:$E$54,4,0)*E3743</f>
        <v>8.3925108583827281</v>
      </c>
      <c r="G3743" s="200"/>
      <c r="H3743" s="201"/>
      <c r="I3743" s="196"/>
      <c r="J3743" s="202">
        <v>0</v>
      </c>
      <c r="K3743" s="202"/>
      <c r="L3743" s="203">
        <v>35.951000000000001</v>
      </c>
      <c r="M3743" s="204">
        <v>84</v>
      </c>
      <c r="N3743" s="199">
        <f>(('Parâmetro - Portes e Uco'!$P$5*'TABELA HONORÁRIOS MÉDICOS2026'!M3743)/100)*'TABELA HONORÁRIOS MÉDICOS2026'!L3743</f>
        <v>548.13596832002668</v>
      </c>
      <c r="O3743" s="201">
        <v>0</v>
      </c>
      <c r="P3743" s="201"/>
      <c r="Q3743" s="205">
        <f t="shared" si="235"/>
        <v>556.52847917840938</v>
      </c>
    </row>
    <row r="3744" spans="1:17" ht="45" x14ac:dyDescent="0.25">
      <c r="A3744" s="207" t="s">
        <v>4754</v>
      </c>
      <c r="B3744" s="196">
        <v>40314545</v>
      </c>
      <c r="C3744" s="197" t="s">
        <v>4373</v>
      </c>
      <c r="D3744" s="196" t="s">
        <v>3676</v>
      </c>
      <c r="E3744" s="198">
        <v>0.25</v>
      </c>
      <c r="F3744" s="199">
        <f>VLOOKUP(D3744,'Parâmetro - Portes e Uco'!$A$13:$E$54,4,0)*E3744</f>
        <v>4.1962554291913641</v>
      </c>
      <c r="G3744" s="200"/>
      <c r="H3744" s="201"/>
      <c r="I3744" s="196"/>
      <c r="J3744" s="202">
        <v>0</v>
      </c>
      <c r="K3744" s="202"/>
      <c r="L3744" s="203">
        <v>27.689</v>
      </c>
      <c r="M3744" s="204">
        <v>84</v>
      </c>
      <c r="N3744" s="199">
        <f>(('Parâmetro - Portes e Uco'!$P$5*'TABELA HONORÁRIOS MÉDICOS2026'!M3744)/100)*'TABELA HONORÁRIOS MÉDICOS2026'!L3744</f>
        <v>422.16730624497836</v>
      </c>
      <c r="O3744" s="201">
        <v>0</v>
      </c>
      <c r="P3744" s="201"/>
      <c r="Q3744" s="205">
        <f t="shared" si="235"/>
        <v>426.36356167416972</v>
      </c>
    </row>
    <row r="3745" spans="1:17" ht="30" x14ac:dyDescent="0.25">
      <c r="A3745" s="207" t="s">
        <v>4754</v>
      </c>
      <c r="B3745" s="196">
        <v>40316661</v>
      </c>
      <c r="C3745" s="197" t="s">
        <v>4824</v>
      </c>
      <c r="D3745" s="196" t="s">
        <v>11006</v>
      </c>
      <c r="E3745" s="198">
        <v>1</v>
      </c>
      <c r="F3745" s="199">
        <f>VLOOKUP(D3745,'Parâmetro - Portes e Uco'!$A$13:$E$54,4,0)*E3745</f>
        <v>182.87449126471788</v>
      </c>
      <c r="G3745" s="200"/>
      <c r="H3745" s="201"/>
      <c r="I3745" s="196"/>
      <c r="J3745" s="202"/>
      <c r="K3745" s="202"/>
      <c r="L3745" s="203"/>
      <c r="M3745" s="204"/>
      <c r="N3745" s="199"/>
      <c r="O3745" s="201"/>
      <c r="P3745" s="201"/>
      <c r="Q3745" s="205">
        <f t="shared" si="235"/>
        <v>182.87449126471788</v>
      </c>
    </row>
    <row r="3746" spans="1:17" ht="30" x14ac:dyDescent="0.25">
      <c r="A3746" s="207" t="s">
        <v>4754</v>
      </c>
      <c r="B3746" s="196">
        <v>40323110</v>
      </c>
      <c r="C3746" s="197" t="s">
        <v>4765</v>
      </c>
      <c r="D3746" s="196" t="s">
        <v>3674</v>
      </c>
      <c r="E3746" s="198">
        <v>1</v>
      </c>
      <c r="F3746" s="199">
        <f>VLOOKUP(D3746,'Parâmetro - Portes e Uco'!$A$13:$E$54,4,0)*E3746</f>
        <v>182.87449126471788</v>
      </c>
      <c r="G3746" s="200"/>
      <c r="H3746" s="201"/>
      <c r="I3746" s="196"/>
      <c r="J3746" s="202"/>
      <c r="K3746" s="202"/>
      <c r="L3746" s="203"/>
      <c r="M3746" s="204"/>
      <c r="N3746" s="199"/>
      <c r="O3746" s="201"/>
      <c r="P3746" s="201"/>
      <c r="Q3746" s="205">
        <f t="shared" si="235"/>
        <v>182.87449126471788</v>
      </c>
    </row>
    <row r="3747" spans="1:17" ht="45" x14ac:dyDescent="0.25">
      <c r="A3747" s="207" t="s">
        <v>4754</v>
      </c>
      <c r="B3747" s="196">
        <v>40324265</v>
      </c>
      <c r="C3747" s="197" t="s">
        <v>4818</v>
      </c>
      <c r="D3747" s="196" t="s">
        <v>3676</v>
      </c>
      <c r="E3747" s="198">
        <v>0.04</v>
      </c>
      <c r="F3747" s="199">
        <f>VLOOKUP(D3747,'Parâmetro - Portes e Uco'!$A$13:$E$54,4,0)*E3747</f>
        <v>0.67140086867061821</v>
      </c>
      <c r="G3747" s="201"/>
      <c r="H3747" s="201"/>
      <c r="I3747" s="196"/>
      <c r="J3747" s="202">
        <v>0</v>
      </c>
      <c r="K3747" s="202"/>
      <c r="L3747" s="203">
        <v>21.988</v>
      </c>
      <c r="M3747" s="204">
        <v>84</v>
      </c>
      <c r="N3747" s="199">
        <f>(('Parâmetro - Portes e Uco'!$P$5*'TABELA HONORÁRIOS MÉDICOS2026'!M3747)/100)*'TABELA HONORÁRIOS MÉDICOS2026'!L3747</f>
        <v>335.2455751278336</v>
      </c>
      <c r="O3747" s="201">
        <v>0</v>
      </c>
      <c r="P3747" s="201"/>
      <c r="Q3747" s="205">
        <f>F3747+H3747+K3747+N3747+P3747</f>
        <v>335.91697599650422</v>
      </c>
    </row>
    <row r="3748" spans="1:17" s="18" customFormat="1" x14ac:dyDescent="0.25">
      <c r="A3748" s="207" t="s">
        <v>4754</v>
      </c>
      <c r="B3748" s="224">
        <v>40401006</v>
      </c>
      <c r="C3748" s="316" t="s">
        <v>3917</v>
      </c>
      <c r="D3748" s="317"/>
      <c r="E3748" s="317"/>
      <c r="F3748" s="317"/>
      <c r="G3748" s="317"/>
      <c r="H3748" s="317"/>
      <c r="I3748" s="317"/>
      <c r="J3748" s="317"/>
      <c r="K3748" s="317"/>
      <c r="L3748" s="317"/>
      <c r="M3748" s="317"/>
      <c r="N3748" s="317"/>
      <c r="O3748" s="317"/>
      <c r="P3748" s="317"/>
      <c r="Q3748" s="318"/>
    </row>
    <row r="3749" spans="1:17" ht="45" x14ac:dyDescent="0.25">
      <c r="A3749" s="207"/>
      <c r="B3749" s="196">
        <v>40401014</v>
      </c>
      <c r="C3749" s="197" t="s">
        <v>3050</v>
      </c>
      <c r="D3749" s="196" t="s">
        <v>3676</v>
      </c>
      <c r="E3749" s="198">
        <v>1</v>
      </c>
      <c r="F3749" s="199">
        <f>VLOOKUP(D3749,'Parâmetro - Portes e Uco'!$A$13:$E$54,4,0)*E3749</f>
        <v>16.785021716765456</v>
      </c>
      <c r="G3749" s="200"/>
      <c r="H3749" s="201"/>
      <c r="I3749" s="196"/>
      <c r="J3749" s="202">
        <v>0</v>
      </c>
      <c r="K3749" s="202"/>
      <c r="L3749" s="203"/>
      <c r="M3749" s="204"/>
      <c r="N3749" s="199"/>
      <c r="O3749" s="201">
        <v>0</v>
      </c>
      <c r="P3749" s="201"/>
      <c r="Q3749" s="205">
        <f>F3749+H3749+K3749+N3749+P3749</f>
        <v>16.785021716765456</v>
      </c>
    </row>
    <row r="3750" spans="1:17" ht="30" x14ac:dyDescent="0.25">
      <c r="A3750" s="207" t="s">
        <v>4754</v>
      </c>
      <c r="B3750" s="196">
        <v>40401022</v>
      </c>
      <c r="C3750" s="197" t="s">
        <v>3051</v>
      </c>
      <c r="D3750" s="196" t="s">
        <v>3691</v>
      </c>
      <c r="E3750" s="198">
        <v>1</v>
      </c>
      <c r="F3750" s="199">
        <f>VLOOKUP(D3750,'Parâmetro - Portes e Uco'!$A$13:$E$54,4,0)*E3750</f>
        <v>331.90092631384664</v>
      </c>
      <c r="G3750" s="200"/>
      <c r="H3750" s="201"/>
      <c r="I3750" s="196"/>
      <c r="J3750" s="202">
        <v>0</v>
      </c>
      <c r="K3750" s="202"/>
      <c r="L3750" s="203"/>
      <c r="M3750" s="204"/>
      <c r="N3750" s="199"/>
      <c r="O3750" s="201">
        <v>0</v>
      </c>
      <c r="P3750" s="201"/>
      <c r="Q3750" s="205">
        <f>F3750+H3750+K3750+N3750+P3750</f>
        <v>331.90092631384664</v>
      </c>
    </row>
    <row r="3751" spans="1:17" x14ac:dyDescent="0.25">
      <c r="A3751" s="207" t="s">
        <v>4754</v>
      </c>
      <c r="B3751" s="224">
        <v>40402002</v>
      </c>
      <c r="C3751" s="316" t="s">
        <v>3918</v>
      </c>
      <c r="D3751" s="317"/>
      <c r="E3751" s="317"/>
      <c r="F3751" s="317"/>
      <c r="G3751" s="317"/>
      <c r="H3751" s="317"/>
      <c r="I3751" s="317"/>
      <c r="J3751" s="317"/>
      <c r="K3751" s="317"/>
      <c r="L3751" s="317"/>
      <c r="M3751" s="317"/>
      <c r="N3751" s="317"/>
      <c r="O3751" s="317"/>
      <c r="P3751" s="317"/>
      <c r="Q3751" s="318"/>
    </row>
    <row r="3752" spans="1:17" ht="90" x14ac:dyDescent="0.25">
      <c r="A3752" s="227"/>
      <c r="B3752" s="196">
        <v>40402010</v>
      </c>
      <c r="C3752" s="197" t="s">
        <v>3056</v>
      </c>
      <c r="D3752" s="196" t="s">
        <v>3676</v>
      </c>
      <c r="E3752" s="198" t="s">
        <v>3709</v>
      </c>
      <c r="F3752" s="199">
        <f>VLOOKUP(D3752,'Parâmetro - Portes e Uco'!$A$13:$E$54,4,0)*E3752</f>
        <v>1.6785021716765458</v>
      </c>
      <c r="G3752" s="200"/>
      <c r="H3752" s="201"/>
      <c r="I3752" s="196"/>
      <c r="J3752" s="202">
        <v>0</v>
      </c>
      <c r="K3752" s="202"/>
      <c r="L3752" s="203">
        <v>104</v>
      </c>
      <c r="M3752" s="204">
        <v>80</v>
      </c>
      <c r="N3752" s="199">
        <f>(('Parâmetro - Portes e Uco'!$P$5*'TABELA HONORÁRIOS MÉDICOS2026'!M3752)/100)*'TABELA HONORÁRIOS MÉDICOS2026'!L3752</f>
        <v>1510.154448456504</v>
      </c>
      <c r="O3752" s="201">
        <v>0</v>
      </c>
      <c r="P3752" s="201"/>
      <c r="Q3752" s="205">
        <f t="shared" ref="Q3752:Q3767" si="236">F3752+H3752+K3752+N3752+P3752</f>
        <v>1511.8329506281807</v>
      </c>
    </row>
    <row r="3753" spans="1:17" ht="75" x14ac:dyDescent="0.25">
      <c r="A3753" s="207" t="s">
        <v>4754</v>
      </c>
      <c r="B3753" s="196">
        <v>40402029</v>
      </c>
      <c r="C3753" s="197" t="s">
        <v>3057</v>
      </c>
      <c r="D3753" s="196" t="s">
        <v>3676</v>
      </c>
      <c r="E3753" s="198" t="s">
        <v>3709</v>
      </c>
      <c r="F3753" s="199">
        <f>VLOOKUP(D3753,'Parâmetro - Portes e Uco'!$A$13:$E$54,4,0)*E3753</f>
        <v>1.6785021716765458</v>
      </c>
      <c r="G3753" s="200"/>
      <c r="H3753" s="201"/>
      <c r="I3753" s="196"/>
      <c r="J3753" s="202">
        <v>0</v>
      </c>
      <c r="K3753" s="202"/>
      <c r="L3753" s="203">
        <v>100</v>
      </c>
      <c r="M3753" s="204">
        <v>80</v>
      </c>
      <c r="N3753" s="199">
        <f>(('Parâmetro - Portes e Uco'!$P$5*'TABELA HONORÁRIOS MÉDICOS2026'!M3753)/100)*'TABELA HONORÁRIOS MÉDICOS2026'!L3753</f>
        <v>1452.0715850543309</v>
      </c>
      <c r="O3753" s="201">
        <v>0</v>
      </c>
      <c r="P3753" s="201"/>
      <c r="Q3753" s="205">
        <f t="shared" si="236"/>
        <v>1453.7500872260075</v>
      </c>
    </row>
    <row r="3754" spans="1:17" x14ac:dyDescent="0.25">
      <c r="A3754" s="207" t="s">
        <v>4754</v>
      </c>
      <c r="B3754" s="196">
        <v>40402037</v>
      </c>
      <c r="C3754" s="197" t="s">
        <v>3058</v>
      </c>
      <c r="D3754" s="196" t="s">
        <v>3676</v>
      </c>
      <c r="E3754" s="198">
        <v>1</v>
      </c>
      <c r="F3754" s="199">
        <f>VLOOKUP(D3754,'Parâmetro - Portes e Uco'!$A$13:$E$54,4,0)*E3754</f>
        <v>16.785021716765456</v>
      </c>
      <c r="G3754" s="200"/>
      <c r="H3754" s="201"/>
      <c r="I3754" s="196"/>
      <c r="J3754" s="202">
        <v>0</v>
      </c>
      <c r="K3754" s="202"/>
      <c r="L3754" s="203">
        <v>3.04</v>
      </c>
      <c r="M3754" s="204">
        <v>80</v>
      </c>
      <c r="N3754" s="199">
        <f>(('Parâmetro - Portes e Uco'!$P$5*'TABELA HONORÁRIOS MÉDICOS2026'!M3754)/100)*'TABELA HONORÁRIOS MÉDICOS2026'!L3754</f>
        <v>44.142976185651655</v>
      </c>
      <c r="O3754" s="201">
        <v>0</v>
      </c>
      <c r="P3754" s="201"/>
      <c r="Q3754" s="205">
        <f t="shared" si="236"/>
        <v>60.927997902417111</v>
      </c>
    </row>
    <row r="3755" spans="1:17" ht="30" x14ac:dyDescent="0.25">
      <c r="A3755" s="207" t="s">
        <v>4754</v>
      </c>
      <c r="B3755" s="196">
        <v>40402045</v>
      </c>
      <c r="C3755" s="197" t="s">
        <v>3060</v>
      </c>
      <c r="D3755" s="196" t="s">
        <v>3676</v>
      </c>
      <c r="E3755" s="198">
        <v>1</v>
      </c>
      <c r="F3755" s="199">
        <f>VLOOKUP(D3755,'Parâmetro - Portes e Uco'!$A$13:$E$54,4,0)*E3755</f>
        <v>16.785021716765456</v>
      </c>
      <c r="G3755" s="200"/>
      <c r="H3755" s="201"/>
      <c r="I3755" s="196"/>
      <c r="J3755" s="202">
        <v>0</v>
      </c>
      <c r="K3755" s="202"/>
      <c r="L3755" s="203">
        <v>5.28</v>
      </c>
      <c r="M3755" s="204">
        <v>80</v>
      </c>
      <c r="N3755" s="199">
        <f>(('Parâmetro - Portes e Uco'!$P$5*'TABELA HONORÁRIOS MÉDICOS2026'!M3755)/100)*'TABELA HONORÁRIOS MÉDICOS2026'!L3755</f>
        <v>76.669379690868666</v>
      </c>
      <c r="O3755" s="201">
        <v>0</v>
      </c>
      <c r="P3755" s="201"/>
      <c r="Q3755" s="205">
        <f t="shared" si="236"/>
        <v>93.454401407634123</v>
      </c>
    </row>
    <row r="3756" spans="1:17" ht="30" x14ac:dyDescent="0.25">
      <c r="A3756" s="207" t="s">
        <v>4754</v>
      </c>
      <c r="B3756" s="196">
        <v>40402053</v>
      </c>
      <c r="C3756" s="197" t="s">
        <v>3061</v>
      </c>
      <c r="D3756" s="196" t="s">
        <v>3676</v>
      </c>
      <c r="E3756" s="198">
        <v>1</v>
      </c>
      <c r="F3756" s="199">
        <f>VLOOKUP(D3756,'Parâmetro - Portes e Uco'!$A$13:$E$54,4,0)*E3756</f>
        <v>16.785021716765456</v>
      </c>
      <c r="G3756" s="200"/>
      <c r="H3756" s="201"/>
      <c r="I3756" s="196"/>
      <c r="J3756" s="202">
        <v>0</v>
      </c>
      <c r="K3756" s="202"/>
      <c r="L3756" s="203">
        <v>6.69</v>
      </c>
      <c r="M3756" s="204">
        <v>80</v>
      </c>
      <c r="N3756" s="199">
        <f>(('Parâmetro - Portes e Uco'!$P$5*'TABELA HONORÁRIOS MÉDICOS2026'!M3756)/100)*'TABELA HONORÁRIOS MÉDICOS2026'!L3756</f>
        <v>97.143589040134728</v>
      </c>
      <c r="O3756" s="201">
        <v>0</v>
      </c>
      <c r="P3756" s="201"/>
      <c r="Q3756" s="205">
        <f t="shared" si="236"/>
        <v>113.92861075690018</v>
      </c>
    </row>
    <row r="3757" spans="1:17" ht="30" x14ac:dyDescent="0.25">
      <c r="A3757" s="207" t="s">
        <v>4754</v>
      </c>
      <c r="B3757" s="196">
        <v>40402061</v>
      </c>
      <c r="C3757" s="197" t="s">
        <v>3063</v>
      </c>
      <c r="D3757" s="196" t="s">
        <v>3676</v>
      </c>
      <c r="E3757" s="198">
        <v>1</v>
      </c>
      <c r="F3757" s="199">
        <f>VLOOKUP(D3757,'Parâmetro - Portes e Uco'!$A$13:$E$54,4,0)*E3757</f>
        <v>16.785021716765456</v>
      </c>
      <c r="G3757" s="200"/>
      <c r="H3757" s="201"/>
      <c r="I3757" s="196"/>
      <c r="J3757" s="202">
        <v>0</v>
      </c>
      <c r="K3757" s="202"/>
      <c r="L3757" s="203">
        <v>2.2799999999999998</v>
      </c>
      <c r="M3757" s="204">
        <v>80</v>
      </c>
      <c r="N3757" s="199">
        <f>(('Parâmetro - Portes e Uco'!$P$5*'TABELA HONORÁRIOS MÉDICOS2026'!M3757)/100)*'TABELA HONORÁRIOS MÉDICOS2026'!L3757</f>
        <v>33.107232139238739</v>
      </c>
      <c r="O3757" s="201">
        <v>0</v>
      </c>
      <c r="P3757" s="201"/>
      <c r="Q3757" s="205">
        <f t="shared" si="236"/>
        <v>49.892253856004196</v>
      </c>
    </row>
    <row r="3758" spans="1:17" ht="30" x14ac:dyDescent="0.25">
      <c r="A3758" s="207" t="s">
        <v>4754</v>
      </c>
      <c r="B3758" s="196">
        <v>40402070</v>
      </c>
      <c r="C3758" s="197" t="s">
        <v>3064</v>
      </c>
      <c r="D3758" s="196" t="s">
        <v>3676</v>
      </c>
      <c r="E3758" s="198">
        <v>1</v>
      </c>
      <c r="F3758" s="199">
        <f>VLOOKUP(D3758,'Parâmetro - Portes e Uco'!$A$13:$E$54,4,0)*E3758</f>
        <v>16.785021716765456</v>
      </c>
      <c r="G3758" s="200"/>
      <c r="H3758" s="201"/>
      <c r="I3758" s="196"/>
      <c r="J3758" s="202">
        <v>0</v>
      </c>
      <c r="K3758" s="202"/>
      <c r="L3758" s="203">
        <v>4.3499999999999996</v>
      </c>
      <c r="M3758" s="204">
        <v>80</v>
      </c>
      <c r="N3758" s="199">
        <f>(('Parâmetro - Portes e Uco'!$P$5*'TABELA HONORÁRIOS MÉDICOS2026'!M3758)/100)*'TABELA HONORÁRIOS MÉDICOS2026'!L3758</f>
        <v>63.165113949863382</v>
      </c>
      <c r="O3758" s="201">
        <v>0</v>
      </c>
      <c r="P3758" s="201"/>
      <c r="Q3758" s="205">
        <f t="shared" si="236"/>
        <v>79.950135666628839</v>
      </c>
    </row>
    <row r="3759" spans="1:17" ht="45" x14ac:dyDescent="0.25">
      <c r="A3759" s="207" t="s">
        <v>4754</v>
      </c>
      <c r="B3759" s="196">
        <v>40402088</v>
      </c>
      <c r="C3759" s="197" t="s">
        <v>3065</v>
      </c>
      <c r="D3759" s="196" t="s">
        <v>3676</v>
      </c>
      <c r="E3759" s="198">
        <v>1</v>
      </c>
      <c r="F3759" s="199">
        <f>VLOOKUP(D3759,'Parâmetro - Portes e Uco'!$A$13:$E$54,4,0)*E3759</f>
        <v>16.785021716765456</v>
      </c>
      <c r="G3759" s="200"/>
      <c r="H3759" s="201"/>
      <c r="I3759" s="196"/>
      <c r="J3759" s="202">
        <v>0</v>
      </c>
      <c r="K3759" s="202"/>
      <c r="L3759" s="203">
        <v>3.91</v>
      </c>
      <c r="M3759" s="204">
        <v>80</v>
      </c>
      <c r="N3759" s="199">
        <f>(('Parâmetro - Portes e Uco'!$P$5*'TABELA HONORÁRIOS MÉDICOS2026'!M3759)/100)*'TABELA HONORÁRIOS MÉDICOS2026'!L3759</f>
        <v>56.775998975624333</v>
      </c>
      <c r="O3759" s="201">
        <v>0</v>
      </c>
      <c r="P3759" s="201"/>
      <c r="Q3759" s="205">
        <f t="shared" si="236"/>
        <v>73.561020692389789</v>
      </c>
    </row>
    <row r="3760" spans="1:17" x14ac:dyDescent="0.25">
      <c r="A3760" s="207" t="s">
        <v>4754</v>
      </c>
      <c r="B3760" s="196">
        <v>40402096</v>
      </c>
      <c r="C3760" s="197" t="s">
        <v>3066</v>
      </c>
      <c r="D3760" s="196" t="s">
        <v>3676</v>
      </c>
      <c r="E3760" s="198">
        <v>1</v>
      </c>
      <c r="F3760" s="199">
        <f>VLOOKUP(D3760,'Parâmetro - Portes e Uco'!$A$13:$E$54,4,0)*E3760</f>
        <v>16.785021716765456</v>
      </c>
      <c r="G3760" s="200"/>
      <c r="H3760" s="201"/>
      <c r="I3760" s="196"/>
      <c r="J3760" s="202">
        <v>0</v>
      </c>
      <c r="K3760" s="202"/>
      <c r="L3760" s="203">
        <v>3.74</v>
      </c>
      <c r="M3760" s="204">
        <v>80</v>
      </c>
      <c r="N3760" s="199">
        <f>(('Parâmetro - Portes e Uco'!$P$5*'TABELA HONORÁRIOS MÉDICOS2026'!M3760)/100)*'TABELA HONORÁRIOS MÉDICOS2026'!L3760</f>
        <v>54.307477281031971</v>
      </c>
      <c r="O3760" s="201">
        <v>0</v>
      </c>
      <c r="P3760" s="201"/>
      <c r="Q3760" s="205">
        <f t="shared" si="236"/>
        <v>71.092498997797435</v>
      </c>
    </row>
    <row r="3761" spans="1:17" x14ac:dyDescent="0.25">
      <c r="A3761" s="207" t="s">
        <v>4754</v>
      </c>
      <c r="B3761" s="196">
        <v>40402100</v>
      </c>
      <c r="C3761" s="197" t="s">
        <v>3067</v>
      </c>
      <c r="D3761" s="196" t="s">
        <v>3676</v>
      </c>
      <c r="E3761" s="198">
        <v>1</v>
      </c>
      <c r="F3761" s="199">
        <f>VLOOKUP(D3761,'Parâmetro - Portes e Uco'!$A$13:$E$54,4,0)*E3761</f>
        <v>16.785021716765456</v>
      </c>
      <c r="G3761" s="200"/>
      <c r="H3761" s="201"/>
      <c r="I3761" s="196"/>
      <c r="J3761" s="202">
        <v>0</v>
      </c>
      <c r="K3761" s="202"/>
      <c r="L3761" s="203">
        <v>7.35</v>
      </c>
      <c r="M3761" s="204">
        <v>80</v>
      </c>
      <c r="N3761" s="199">
        <f>(('Parâmetro - Portes e Uco'!$P$5*'TABELA HONORÁRIOS MÉDICOS2026'!M3761)/100)*'TABELA HONORÁRIOS MÉDICOS2026'!L3761</f>
        <v>106.7272615014933</v>
      </c>
      <c r="O3761" s="201" t="s">
        <v>3718</v>
      </c>
      <c r="P3761" s="201"/>
      <c r="Q3761" s="205">
        <f t="shared" si="236"/>
        <v>123.51228321825876</v>
      </c>
    </row>
    <row r="3762" spans="1:17" ht="60" x14ac:dyDescent="0.25">
      <c r="A3762" s="207" t="s">
        <v>4754</v>
      </c>
      <c r="B3762" s="196">
        <v>40402118</v>
      </c>
      <c r="C3762" s="197" t="s">
        <v>3052</v>
      </c>
      <c r="D3762" s="196" t="s">
        <v>3676</v>
      </c>
      <c r="E3762" s="198" t="s">
        <v>3709</v>
      </c>
      <c r="F3762" s="199">
        <f>VLOOKUP(D3762,'Parâmetro - Portes e Uco'!$A$13:$E$54,4,0)*E3762</f>
        <v>1.6785021716765458</v>
      </c>
      <c r="G3762" s="200"/>
      <c r="H3762" s="201"/>
      <c r="I3762" s="196"/>
      <c r="J3762" s="202">
        <v>0</v>
      </c>
      <c r="K3762" s="202"/>
      <c r="L3762" s="203">
        <v>17.170000000000002</v>
      </c>
      <c r="M3762" s="204">
        <v>80</v>
      </c>
      <c r="N3762" s="199">
        <f>(('Parâmetro - Portes e Uco'!$P$5*'TABELA HONORÁRIOS MÉDICOS2026'!M3762)/100)*'TABELA HONORÁRIOS MÉDICOS2026'!L3762</f>
        <v>249.32069115382862</v>
      </c>
      <c r="O3762" s="201">
        <v>0</v>
      </c>
      <c r="P3762" s="201"/>
      <c r="Q3762" s="205">
        <f t="shared" si="236"/>
        <v>250.99919332550516</v>
      </c>
    </row>
    <row r="3763" spans="1:17" ht="60" x14ac:dyDescent="0.25">
      <c r="A3763" s="207" t="s">
        <v>4754</v>
      </c>
      <c r="B3763" s="196">
        <v>40402126</v>
      </c>
      <c r="C3763" s="197" t="s">
        <v>3053</v>
      </c>
      <c r="D3763" s="196" t="s">
        <v>3676</v>
      </c>
      <c r="E3763" s="198" t="s">
        <v>3709</v>
      </c>
      <c r="F3763" s="199">
        <f>VLOOKUP(D3763,'Parâmetro - Portes e Uco'!$A$13:$E$54,4,0)*E3763</f>
        <v>1.6785021716765458</v>
      </c>
      <c r="G3763" s="200"/>
      <c r="H3763" s="201"/>
      <c r="I3763" s="196"/>
      <c r="J3763" s="202">
        <v>0</v>
      </c>
      <c r="K3763" s="202"/>
      <c r="L3763" s="203">
        <v>20.170000000000002</v>
      </c>
      <c r="M3763" s="204">
        <v>80</v>
      </c>
      <c r="N3763" s="199">
        <f>(('Parâmetro - Portes e Uco'!$P$5*'TABELA HONORÁRIOS MÉDICOS2026'!M3763)/100)*'TABELA HONORÁRIOS MÉDICOS2026'!L3763</f>
        <v>292.88283870545854</v>
      </c>
      <c r="O3763" s="201">
        <v>0</v>
      </c>
      <c r="P3763" s="201"/>
      <c r="Q3763" s="205">
        <f t="shared" si="236"/>
        <v>294.56134087713508</v>
      </c>
    </row>
    <row r="3764" spans="1:17" ht="45" x14ac:dyDescent="0.25">
      <c r="A3764" s="207" t="s">
        <v>4754</v>
      </c>
      <c r="B3764" s="196">
        <v>40402134</v>
      </c>
      <c r="C3764" s="197" t="s">
        <v>3055</v>
      </c>
      <c r="D3764" s="196" t="s">
        <v>3676</v>
      </c>
      <c r="E3764" s="198" t="s">
        <v>3709</v>
      </c>
      <c r="F3764" s="199">
        <f>VLOOKUP(D3764,'Parâmetro - Portes e Uco'!$A$13:$E$54,4,0)*E3764</f>
        <v>1.6785021716765458</v>
      </c>
      <c r="G3764" s="200"/>
      <c r="H3764" s="201"/>
      <c r="I3764" s="196"/>
      <c r="J3764" s="202">
        <v>0</v>
      </c>
      <c r="K3764" s="202"/>
      <c r="L3764" s="203">
        <v>3.08</v>
      </c>
      <c r="M3764" s="204">
        <v>80</v>
      </c>
      <c r="N3764" s="199">
        <f>(('Parâmetro - Portes e Uco'!$P$5*'TABELA HONORÁRIOS MÉDICOS2026'!M3764)/100)*'TABELA HONORÁRIOS MÉDICOS2026'!L3764</f>
        <v>44.72380481967339</v>
      </c>
      <c r="O3764" s="201">
        <v>0</v>
      </c>
      <c r="P3764" s="201"/>
      <c r="Q3764" s="205">
        <f t="shared" si="236"/>
        <v>46.402306991349938</v>
      </c>
    </row>
    <row r="3765" spans="1:17" ht="60" x14ac:dyDescent="0.25">
      <c r="A3765" s="207" t="s">
        <v>4754</v>
      </c>
      <c r="B3765" s="196">
        <v>40402142</v>
      </c>
      <c r="C3765" s="197" t="s">
        <v>3054</v>
      </c>
      <c r="D3765" s="196" t="s">
        <v>3676</v>
      </c>
      <c r="E3765" s="198" t="s">
        <v>3709</v>
      </c>
      <c r="F3765" s="199">
        <f>VLOOKUP(D3765,'Parâmetro - Portes e Uco'!$A$13:$E$54,4,0)*E3765</f>
        <v>1.6785021716765458</v>
      </c>
      <c r="G3765" s="200"/>
      <c r="H3765" s="201"/>
      <c r="I3765" s="196"/>
      <c r="J3765" s="202">
        <v>0</v>
      </c>
      <c r="K3765" s="202"/>
      <c r="L3765" s="203">
        <v>20.170000000000002</v>
      </c>
      <c r="M3765" s="204">
        <v>80</v>
      </c>
      <c r="N3765" s="199">
        <f>(('Parâmetro - Portes e Uco'!$P$5*'TABELA HONORÁRIOS MÉDICOS2026'!M3765)/100)*'TABELA HONORÁRIOS MÉDICOS2026'!L3765</f>
        <v>292.88283870545854</v>
      </c>
      <c r="O3765" s="201">
        <v>0</v>
      </c>
      <c r="P3765" s="201"/>
      <c r="Q3765" s="205">
        <f t="shared" si="236"/>
        <v>294.56134087713508</v>
      </c>
    </row>
    <row r="3766" spans="1:17" ht="30" x14ac:dyDescent="0.25">
      <c r="A3766" s="207" t="s">
        <v>4754</v>
      </c>
      <c r="B3766" s="196">
        <v>40402150</v>
      </c>
      <c r="C3766" s="197" t="s">
        <v>3059</v>
      </c>
      <c r="D3766" s="196" t="s">
        <v>3669</v>
      </c>
      <c r="E3766" s="198"/>
      <c r="F3766" s="199">
        <f>VLOOKUP(D3766,'Parâmetro - Portes e Uco'!$A$13:$E$54,4,0)</f>
        <v>67.140086867061825</v>
      </c>
      <c r="G3766" s="200"/>
      <c r="H3766" s="201"/>
      <c r="I3766" s="196"/>
      <c r="J3766" s="202">
        <v>0</v>
      </c>
      <c r="K3766" s="202"/>
      <c r="L3766" s="203">
        <v>86.69</v>
      </c>
      <c r="M3766" s="204">
        <v>80</v>
      </c>
      <c r="N3766" s="199">
        <f>(('Parâmetro - Portes e Uco'!$P$5*'TABELA HONORÁRIOS MÉDICOS2026'!M3766)/100)*'TABELA HONORÁRIOS MÉDICOS2026'!L3766</f>
        <v>1258.8008570835993</v>
      </c>
      <c r="O3766" s="201">
        <v>0</v>
      </c>
      <c r="P3766" s="201"/>
      <c r="Q3766" s="205">
        <f t="shared" si="236"/>
        <v>1325.9409439506612</v>
      </c>
    </row>
    <row r="3767" spans="1:17" ht="45" x14ac:dyDescent="0.25">
      <c r="A3767" s="207" t="s">
        <v>4754</v>
      </c>
      <c r="B3767" s="196">
        <v>40402169</v>
      </c>
      <c r="C3767" s="197" t="s">
        <v>3062</v>
      </c>
      <c r="D3767" s="196" t="s">
        <v>3676</v>
      </c>
      <c r="E3767" s="198">
        <v>0</v>
      </c>
      <c r="F3767" s="199">
        <f>VLOOKUP(D3767,'Parâmetro - Portes e Uco'!$A$13:$E$54,4,0)</f>
        <v>16.785021716765456</v>
      </c>
      <c r="G3767" s="200"/>
      <c r="H3767" s="201"/>
      <c r="I3767" s="196"/>
      <c r="J3767" s="202">
        <v>0</v>
      </c>
      <c r="K3767" s="202"/>
      <c r="L3767" s="203">
        <v>4.3499999999999996</v>
      </c>
      <c r="M3767" s="204">
        <v>80</v>
      </c>
      <c r="N3767" s="199">
        <f>(('Parâmetro - Portes e Uco'!$P$5*'TABELA HONORÁRIOS MÉDICOS2026'!M3767)/100)*'TABELA HONORÁRIOS MÉDICOS2026'!L3767</f>
        <v>63.165113949863382</v>
      </c>
      <c r="O3767" s="201" t="s">
        <v>3718</v>
      </c>
      <c r="P3767" s="201"/>
      <c r="Q3767" s="205">
        <f t="shared" si="236"/>
        <v>79.950135666628839</v>
      </c>
    </row>
    <row r="3768" spans="1:17" x14ac:dyDescent="0.25">
      <c r="A3768" s="207" t="s">
        <v>4754</v>
      </c>
      <c r="B3768" s="224">
        <v>40403009</v>
      </c>
      <c r="C3768" s="316" t="s">
        <v>3767</v>
      </c>
      <c r="D3768" s="317"/>
      <c r="E3768" s="317"/>
      <c r="F3768" s="317"/>
      <c r="G3768" s="317"/>
      <c r="H3768" s="317"/>
      <c r="I3768" s="317"/>
      <c r="J3768" s="317"/>
      <c r="K3768" s="317"/>
      <c r="L3768" s="317"/>
      <c r="M3768" s="317"/>
      <c r="N3768" s="317"/>
      <c r="O3768" s="317"/>
      <c r="P3768" s="317"/>
      <c r="Q3768" s="318"/>
    </row>
    <row r="3769" spans="1:17" ht="90" x14ac:dyDescent="0.25">
      <c r="A3769" s="227"/>
      <c r="B3769" s="196">
        <v>40403017</v>
      </c>
      <c r="C3769" s="197" t="s">
        <v>3068</v>
      </c>
      <c r="D3769" s="196" t="s">
        <v>3674</v>
      </c>
      <c r="E3769" s="198"/>
      <c r="F3769" s="199">
        <f>VLOOKUP(D3769,'Parâmetro - Portes e Uco'!$A$13:$E$54,4,0)</f>
        <v>182.87449126471788</v>
      </c>
      <c r="G3769" s="200"/>
      <c r="H3769" s="201"/>
      <c r="I3769" s="196"/>
      <c r="J3769" s="202">
        <v>0</v>
      </c>
      <c r="K3769" s="202"/>
      <c r="L3769" s="203"/>
      <c r="M3769" s="204"/>
      <c r="N3769" s="199"/>
      <c r="O3769" s="201">
        <v>0</v>
      </c>
      <c r="P3769" s="201"/>
      <c r="Q3769" s="205">
        <f t="shared" ref="Q3769:Q3795" si="237">F3769+H3769+K3769+N3769+P3769</f>
        <v>182.87449126471788</v>
      </c>
    </row>
    <row r="3770" spans="1:17" ht="45" x14ac:dyDescent="0.25">
      <c r="A3770" s="207" t="s">
        <v>4754</v>
      </c>
      <c r="B3770" s="196">
        <v>40403025</v>
      </c>
      <c r="C3770" s="197" t="s">
        <v>3070</v>
      </c>
      <c r="D3770" s="196" t="s">
        <v>3676</v>
      </c>
      <c r="E3770" s="198" t="s">
        <v>3709</v>
      </c>
      <c r="F3770" s="199">
        <f>VLOOKUP(D3770,'Parâmetro - Portes e Uco'!$A$13:$E$54,4,0)*E3770</f>
        <v>1.6785021716765458</v>
      </c>
      <c r="G3770" s="200"/>
      <c r="H3770" s="201"/>
      <c r="I3770" s="196"/>
      <c r="J3770" s="202">
        <v>0</v>
      </c>
      <c r="K3770" s="202"/>
      <c r="L3770" s="203">
        <v>1.59</v>
      </c>
      <c r="M3770" s="204">
        <v>80</v>
      </c>
      <c r="N3770" s="199">
        <f>(('Parâmetro - Portes e Uco'!$P$5*'TABELA HONORÁRIOS MÉDICOS2026'!M3770)/100)*'TABELA HONORÁRIOS MÉDICOS2026'!L3770</f>
        <v>23.087938202363862</v>
      </c>
      <c r="O3770" s="201">
        <v>0</v>
      </c>
      <c r="P3770" s="201"/>
      <c r="Q3770" s="205">
        <f t="shared" si="237"/>
        <v>24.766440374040407</v>
      </c>
    </row>
    <row r="3771" spans="1:17" ht="30" x14ac:dyDescent="0.25">
      <c r="A3771" s="207" t="s">
        <v>4754</v>
      </c>
      <c r="B3771" s="196">
        <v>40403033</v>
      </c>
      <c r="C3771" s="197" t="s">
        <v>3072</v>
      </c>
      <c r="D3771" s="196" t="s">
        <v>3673</v>
      </c>
      <c r="E3771" s="198"/>
      <c r="F3771" s="199">
        <f>VLOOKUP(D3771,'Parâmetro - Portes e Uco'!$A$13:$E$54,4,0)</f>
        <v>249.30796231071506</v>
      </c>
      <c r="G3771" s="200"/>
      <c r="H3771" s="201"/>
      <c r="I3771" s="196"/>
      <c r="J3771" s="202">
        <v>0</v>
      </c>
      <c r="K3771" s="202"/>
      <c r="L3771" s="203">
        <v>4.26</v>
      </c>
      <c r="M3771" s="204">
        <v>80</v>
      </c>
      <c r="N3771" s="199">
        <f>(('Parâmetro - Portes e Uco'!$P$5*'TABELA HONORÁRIOS MÉDICOS2026'!M3771)/100)*'TABELA HONORÁRIOS MÉDICOS2026'!L3771</f>
        <v>61.858249523314491</v>
      </c>
      <c r="O3771" s="201">
        <v>0</v>
      </c>
      <c r="P3771" s="201"/>
      <c r="Q3771" s="205">
        <f t="shared" si="237"/>
        <v>311.16621183402953</v>
      </c>
    </row>
    <row r="3772" spans="1:17" ht="75" x14ac:dyDescent="0.25">
      <c r="A3772" s="207" t="s">
        <v>4754</v>
      </c>
      <c r="B3772" s="196">
        <v>40403041</v>
      </c>
      <c r="C3772" s="197" t="s">
        <v>3077</v>
      </c>
      <c r="D3772" s="196" t="s">
        <v>3674</v>
      </c>
      <c r="E3772" s="198"/>
      <c r="F3772" s="199">
        <f>VLOOKUP(D3772,'Parâmetro - Portes e Uco'!$A$13:$E$54,4,0)</f>
        <v>182.87449126471788</v>
      </c>
      <c r="G3772" s="200"/>
      <c r="H3772" s="201"/>
      <c r="I3772" s="196"/>
      <c r="J3772" s="202">
        <v>0</v>
      </c>
      <c r="K3772" s="202"/>
      <c r="L3772" s="203">
        <v>35.299999999999997</v>
      </c>
      <c r="M3772" s="204">
        <v>80</v>
      </c>
      <c r="N3772" s="199">
        <f>(('Parâmetro - Portes e Uco'!$P$5*'TABELA HONORÁRIOS MÉDICOS2026'!M3772)/100)*'TABELA HONORÁRIOS MÉDICOS2026'!L3772</f>
        <v>512.58126952417877</v>
      </c>
      <c r="O3772" s="201">
        <v>0</v>
      </c>
      <c r="P3772" s="201"/>
      <c r="Q3772" s="205">
        <f t="shared" si="237"/>
        <v>695.45576078889667</v>
      </c>
    </row>
    <row r="3773" spans="1:17" ht="75" x14ac:dyDescent="0.25">
      <c r="A3773" s="207" t="s">
        <v>4754</v>
      </c>
      <c r="B3773" s="196">
        <v>40403050</v>
      </c>
      <c r="C3773" s="197" t="s">
        <v>3078</v>
      </c>
      <c r="D3773" s="196" t="s">
        <v>3691</v>
      </c>
      <c r="E3773" s="198"/>
      <c r="F3773" s="199">
        <f>VLOOKUP(D3773,'Parâmetro - Portes e Uco'!$A$13:$E$54,4,0)</f>
        <v>331.90092631384664</v>
      </c>
      <c r="G3773" s="200"/>
      <c r="H3773" s="201"/>
      <c r="I3773" s="196"/>
      <c r="J3773" s="202">
        <v>0</v>
      </c>
      <c r="K3773" s="202"/>
      <c r="L3773" s="203">
        <v>101</v>
      </c>
      <c r="M3773" s="204">
        <v>80</v>
      </c>
      <c r="N3773" s="199">
        <f>(('Parâmetro - Portes e Uco'!$P$5*'TABELA HONORÁRIOS MÉDICOS2026'!M3773)/100)*'TABELA HONORÁRIOS MÉDICOS2026'!L3773</f>
        <v>1466.592300904874</v>
      </c>
      <c r="O3773" s="201">
        <v>0</v>
      </c>
      <c r="P3773" s="201"/>
      <c r="Q3773" s="205">
        <f t="shared" si="237"/>
        <v>1798.4932272187207</v>
      </c>
    </row>
    <row r="3774" spans="1:17" ht="30" x14ac:dyDescent="0.25">
      <c r="A3774" s="207" t="s">
        <v>4754</v>
      </c>
      <c r="B3774" s="196">
        <v>40403068</v>
      </c>
      <c r="C3774" s="197" t="s">
        <v>3076</v>
      </c>
      <c r="D3774" s="196" t="s">
        <v>3678</v>
      </c>
      <c r="E3774" s="198"/>
      <c r="F3774" s="199">
        <f>VLOOKUP(D3774,'Parâmetro - Portes e Uco'!$A$13:$E$54,4,0)</f>
        <v>104.74131564043701</v>
      </c>
      <c r="G3774" s="200">
        <v>2</v>
      </c>
      <c r="H3774" s="199">
        <f>VLOOKUP(G3774,'Parâmetro - Portes e Uco'!$B$19:$E$46,4,0)</f>
        <v>303.45</v>
      </c>
      <c r="I3774" s="196"/>
      <c r="J3774" s="202">
        <v>0</v>
      </c>
      <c r="K3774" s="202"/>
      <c r="L3774" s="203">
        <v>21.57</v>
      </c>
      <c r="M3774" s="204">
        <v>80</v>
      </c>
      <c r="N3774" s="199">
        <f>(('Parâmetro - Portes e Uco'!$P$5*'TABELA HONORÁRIOS MÉDICOS2026'!M3774)/100)*'TABELA HONORÁRIOS MÉDICOS2026'!L3774</f>
        <v>313.21184089621914</v>
      </c>
      <c r="O3774" s="201">
        <v>0</v>
      </c>
      <c r="P3774" s="201"/>
      <c r="Q3774" s="205">
        <f t="shared" si="237"/>
        <v>721.40315653665607</v>
      </c>
    </row>
    <row r="3775" spans="1:17" ht="30" x14ac:dyDescent="0.25">
      <c r="A3775" s="207" t="s">
        <v>4754</v>
      </c>
      <c r="B3775" s="196">
        <v>40403076</v>
      </c>
      <c r="C3775" s="197" t="s">
        <v>3080</v>
      </c>
      <c r="D3775" s="196" t="s">
        <v>3700</v>
      </c>
      <c r="E3775" s="198"/>
      <c r="F3775" s="199">
        <f>VLOOKUP(D3775,'Parâmetro - Portes e Uco'!$A$13:$E$54,4,0)</f>
        <v>498.60434075551103</v>
      </c>
      <c r="G3775" s="200">
        <v>3</v>
      </c>
      <c r="H3775" s="199">
        <f>VLOOKUP(G3775,'Parâmetro - Portes e Uco'!$B$19:$E$46,4,0)</f>
        <v>446.65</v>
      </c>
      <c r="I3775" s="196"/>
      <c r="J3775" s="202">
        <v>0</v>
      </c>
      <c r="K3775" s="202"/>
      <c r="L3775" s="203">
        <v>28.92</v>
      </c>
      <c r="M3775" s="204">
        <v>80</v>
      </c>
      <c r="N3775" s="199">
        <f>(('Parâmetro - Portes e Uco'!$P$5*'TABELA HONORÁRIOS MÉDICOS2026'!M3775)/100)*'TABELA HONORÁRIOS MÉDICOS2026'!L3775</f>
        <v>419.93910239771247</v>
      </c>
      <c r="O3775" s="201">
        <v>0</v>
      </c>
      <c r="P3775" s="201"/>
      <c r="Q3775" s="205">
        <f t="shared" si="237"/>
        <v>1365.1934431532236</v>
      </c>
    </row>
    <row r="3776" spans="1:17" ht="45" x14ac:dyDescent="0.25">
      <c r="A3776" s="207" t="s">
        <v>4754</v>
      </c>
      <c r="B3776" s="196">
        <v>40403084</v>
      </c>
      <c r="C3776" s="197" t="s">
        <v>3084</v>
      </c>
      <c r="D3776" s="196" t="s">
        <v>3677</v>
      </c>
      <c r="E3776" s="198"/>
      <c r="F3776" s="199">
        <f>VLOOKUP(D3776,'Parâmetro - Portes e Uco'!$A$13:$E$54,4,0)</f>
        <v>33.558459567611813</v>
      </c>
      <c r="G3776" s="200"/>
      <c r="H3776" s="201"/>
      <c r="I3776" s="196"/>
      <c r="J3776" s="202">
        <v>0</v>
      </c>
      <c r="K3776" s="202"/>
      <c r="L3776" s="203">
        <v>15</v>
      </c>
      <c r="M3776" s="204">
        <v>80</v>
      </c>
      <c r="N3776" s="199">
        <f>(('Parâmetro - Portes e Uco'!$P$5*'TABELA HONORÁRIOS MÉDICOS2026'!M3776)/100)*'TABELA HONORÁRIOS MÉDICOS2026'!L3776</f>
        <v>217.81073775814963</v>
      </c>
      <c r="O3776" s="201">
        <v>0</v>
      </c>
      <c r="P3776" s="201"/>
      <c r="Q3776" s="205">
        <f t="shared" si="237"/>
        <v>251.36919732576143</v>
      </c>
    </row>
    <row r="3777" spans="1:17" ht="45" x14ac:dyDescent="0.25">
      <c r="A3777" s="207" t="s">
        <v>4754</v>
      </c>
      <c r="B3777" s="196">
        <v>40403092</v>
      </c>
      <c r="C3777" s="197" t="s">
        <v>3085</v>
      </c>
      <c r="D3777" s="196" t="s">
        <v>3677</v>
      </c>
      <c r="E3777" s="198">
        <v>0</v>
      </c>
      <c r="F3777" s="199">
        <f>VLOOKUP(D3777,'Parâmetro - Portes e Uco'!$A$13:$E$54,4,0)</f>
        <v>33.558459567611813</v>
      </c>
      <c r="G3777" s="200"/>
      <c r="H3777" s="201"/>
      <c r="I3777" s="196"/>
      <c r="J3777" s="202">
        <v>0</v>
      </c>
      <c r="K3777" s="202"/>
      <c r="L3777" s="203">
        <v>18.59</v>
      </c>
      <c r="M3777" s="204">
        <v>80</v>
      </c>
      <c r="N3777" s="199">
        <f>(('Parâmetro - Portes e Uco'!$P$5*'TABELA HONORÁRIOS MÉDICOS2026'!M3777)/100)*'TABELA HONORÁRIOS MÉDICOS2026'!L3777</f>
        <v>269.94010766160011</v>
      </c>
      <c r="O3777" s="201" t="s">
        <v>3718</v>
      </c>
      <c r="P3777" s="201"/>
      <c r="Q3777" s="205">
        <f t="shared" si="237"/>
        <v>303.49856722921191</v>
      </c>
    </row>
    <row r="3778" spans="1:17" ht="60" x14ac:dyDescent="0.25">
      <c r="A3778" s="207" t="s">
        <v>4754</v>
      </c>
      <c r="B3778" s="196">
        <v>40403106</v>
      </c>
      <c r="C3778" s="197" t="s">
        <v>3090</v>
      </c>
      <c r="D3778" s="196" t="s">
        <v>3676</v>
      </c>
      <c r="E3778" s="198" t="s">
        <v>3709</v>
      </c>
      <c r="F3778" s="199">
        <f>VLOOKUP(D3778,'Parâmetro - Portes e Uco'!$A$13:$E$54,4,0)*E3778</f>
        <v>1.6785021716765458</v>
      </c>
      <c r="G3778" s="200"/>
      <c r="H3778" s="201"/>
      <c r="I3778" s="196"/>
      <c r="J3778" s="202">
        <v>0</v>
      </c>
      <c r="K3778" s="202"/>
      <c r="L3778" s="203">
        <v>0.57999999999999996</v>
      </c>
      <c r="M3778" s="204">
        <v>80</v>
      </c>
      <c r="N3778" s="199">
        <f>(('Parâmetro - Portes e Uco'!$P$5*'TABELA HONORÁRIOS MÉDICOS2026'!M3778)/100)*'TABELA HONORÁRIOS MÉDICOS2026'!L3778</f>
        <v>8.4220151933151186</v>
      </c>
      <c r="O3778" s="201">
        <v>0</v>
      </c>
      <c r="P3778" s="201"/>
      <c r="Q3778" s="205">
        <f t="shared" si="237"/>
        <v>10.100517364991664</v>
      </c>
    </row>
    <row r="3779" spans="1:17" ht="45" x14ac:dyDescent="0.25">
      <c r="A3779" s="207" t="s">
        <v>4754</v>
      </c>
      <c r="B3779" s="196">
        <v>40403114</v>
      </c>
      <c r="C3779" s="197" t="s">
        <v>3091</v>
      </c>
      <c r="D3779" s="196" t="s">
        <v>3676</v>
      </c>
      <c r="E3779" s="198" t="s">
        <v>3709</v>
      </c>
      <c r="F3779" s="199">
        <f>VLOOKUP(D3779,'Parâmetro - Portes e Uco'!$A$13:$E$54,4,0)*E3779</f>
        <v>1.6785021716765458</v>
      </c>
      <c r="G3779" s="200"/>
      <c r="H3779" s="201"/>
      <c r="I3779" s="196"/>
      <c r="J3779" s="202">
        <v>0</v>
      </c>
      <c r="K3779" s="202"/>
      <c r="L3779" s="203">
        <v>0.82</v>
      </c>
      <c r="M3779" s="204">
        <v>80</v>
      </c>
      <c r="N3779" s="199">
        <f>(('Parâmetro - Portes e Uco'!$P$5*'TABELA HONORÁRIOS MÉDICOS2026'!M3779)/100)*'TABELA HONORÁRIOS MÉDICOS2026'!L3779</f>
        <v>11.906986997445511</v>
      </c>
      <c r="O3779" s="201" t="s">
        <v>3718</v>
      </c>
      <c r="P3779" s="201"/>
      <c r="Q3779" s="205">
        <f t="shared" si="237"/>
        <v>13.585489169122056</v>
      </c>
    </row>
    <row r="3780" spans="1:17" x14ac:dyDescent="0.25">
      <c r="A3780" s="207" t="s">
        <v>4754</v>
      </c>
      <c r="B3780" s="196">
        <v>40403122</v>
      </c>
      <c r="C3780" s="197" t="s">
        <v>3094</v>
      </c>
      <c r="D3780" s="196" t="s">
        <v>3691</v>
      </c>
      <c r="E3780" s="198"/>
      <c r="F3780" s="199">
        <f>VLOOKUP(D3780,'Parâmetro - Portes e Uco'!$A$13:$E$54,4,0)</f>
        <v>331.90092631384664</v>
      </c>
      <c r="G3780" s="200"/>
      <c r="H3780" s="201"/>
      <c r="I3780" s="196"/>
      <c r="J3780" s="202">
        <v>0</v>
      </c>
      <c r="K3780" s="202"/>
      <c r="L3780" s="203"/>
      <c r="M3780" s="204"/>
      <c r="N3780" s="199">
        <f>(('Parâmetro - Portes e Uco'!$P$5*'TABELA HONORÁRIOS MÉDICOS2026'!M3780)/100)*'TABELA HONORÁRIOS MÉDICOS2026'!L3780</f>
        <v>0</v>
      </c>
      <c r="O3780" s="201">
        <v>0</v>
      </c>
      <c r="P3780" s="201"/>
      <c r="Q3780" s="205">
        <f t="shared" si="237"/>
        <v>331.90092631384664</v>
      </c>
    </row>
    <row r="3781" spans="1:17" ht="45" x14ac:dyDescent="0.25">
      <c r="A3781" s="207" t="s">
        <v>4754</v>
      </c>
      <c r="B3781" s="196">
        <v>40403130</v>
      </c>
      <c r="C3781" s="197" t="s">
        <v>3095</v>
      </c>
      <c r="D3781" s="196" t="s">
        <v>3676</v>
      </c>
      <c r="E3781" s="198" t="s">
        <v>3709</v>
      </c>
      <c r="F3781" s="199">
        <f>VLOOKUP(D3781,'Parâmetro - Portes e Uco'!$A$13:$E$54,4,0)*E3781</f>
        <v>1.6785021716765458</v>
      </c>
      <c r="G3781" s="200"/>
      <c r="H3781" s="201"/>
      <c r="I3781" s="196"/>
      <c r="J3781" s="202">
        <v>0</v>
      </c>
      <c r="K3781" s="202"/>
      <c r="L3781" s="203">
        <v>1.82</v>
      </c>
      <c r="M3781" s="204">
        <v>80</v>
      </c>
      <c r="N3781" s="199">
        <f>(('Parâmetro - Portes e Uco'!$P$5*'TABELA HONORÁRIOS MÉDICOS2026'!M3781)/100)*'TABELA HONORÁRIOS MÉDICOS2026'!L3781</f>
        <v>26.427702847988822</v>
      </c>
      <c r="O3781" s="201">
        <v>0</v>
      </c>
      <c r="P3781" s="201"/>
      <c r="Q3781" s="205">
        <f t="shared" si="237"/>
        <v>28.106205019665367</v>
      </c>
    </row>
    <row r="3782" spans="1:17" ht="45" x14ac:dyDescent="0.25">
      <c r="A3782" s="207" t="s">
        <v>4754</v>
      </c>
      <c r="B3782" s="196">
        <v>40403149</v>
      </c>
      <c r="C3782" s="197" t="s">
        <v>3096</v>
      </c>
      <c r="D3782" s="196" t="s">
        <v>3676</v>
      </c>
      <c r="E3782" s="198" t="s">
        <v>3709</v>
      </c>
      <c r="F3782" s="199">
        <f>VLOOKUP(D3782,'Parâmetro - Portes e Uco'!$A$13:$E$54,4,0)*E3782</f>
        <v>1.6785021716765458</v>
      </c>
      <c r="G3782" s="200"/>
      <c r="H3782" s="201"/>
      <c r="I3782" s="196"/>
      <c r="J3782" s="202">
        <v>0</v>
      </c>
      <c r="K3782" s="202"/>
      <c r="L3782" s="203">
        <v>2.92</v>
      </c>
      <c r="M3782" s="204">
        <v>80</v>
      </c>
      <c r="N3782" s="199">
        <f>(('Parâmetro - Portes e Uco'!$P$5*'TABELA HONORÁRIOS MÉDICOS2026'!M3782)/100)*'TABELA HONORÁRIOS MÉDICOS2026'!L3782</f>
        <v>42.400490283586457</v>
      </c>
      <c r="O3782" s="201">
        <v>0</v>
      </c>
      <c r="P3782" s="201"/>
      <c r="Q3782" s="205">
        <f t="shared" si="237"/>
        <v>44.078992455263005</v>
      </c>
    </row>
    <row r="3783" spans="1:17" ht="45" x14ac:dyDescent="0.25">
      <c r="A3783" s="207" t="s">
        <v>4754</v>
      </c>
      <c r="B3783" s="196">
        <v>40403157</v>
      </c>
      <c r="C3783" s="197" t="s">
        <v>3097</v>
      </c>
      <c r="D3783" s="196" t="s">
        <v>3676</v>
      </c>
      <c r="E3783" s="198" t="s">
        <v>3709</v>
      </c>
      <c r="F3783" s="199">
        <f>VLOOKUP(D3783,'Parâmetro - Portes e Uco'!$A$13:$E$54,4,0)*E3783</f>
        <v>1.6785021716765458</v>
      </c>
      <c r="G3783" s="200"/>
      <c r="H3783" s="201"/>
      <c r="I3783" s="196"/>
      <c r="J3783" s="202">
        <v>0</v>
      </c>
      <c r="K3783" s="202"/>
      <c r="L3783" s="203">
        <v>2.04</v>
      </c>
      <c r="M3783" s="204">
        <v>80</v>
      </c>
      <c r="N3783" s="199">
        <f>(('Parâmetro - Portes e Uco'!$P$5*'TABELA HONORÁRIOS MÉDICOS2026'!M3783)/100)*'TABELA HONORÁRIOS MÉDICOS2026'!L3783</f>
        <v>29.622260335108347</v>
      </c>
      <c r="O3783" s="201">
        <v>0</v>
      </c>
      <c r="P3783" s="201"/>
      <c r="Q3783" s="205">
        <f t="shared" si="237"/>
        <v>31.300762506784892</v>
      </c>
    </row>
    <row r="3784" spans="1:17" ht="30" x14ac:dyDescent="0.25">
      <c r="A3784" s="207" t="s">
        <v>4754</v>
      </c>
      <c r="B3784" s="196">
        <v>40403165</v>
      </c>
      <c r="C3784" s="197" t="s">
        <v>3098</v>
      </c>
      <c r="D3784" s="196" t="s">
        <v>3676</v>
      </c>
      <c r="E3784" s="198" t="s">
        <v>3709</v>
      </c>
      <c r="F3784" s="199">
        <f>VLOOKUP(D3784,'Parâmetro - Portes e Uco'!$A$13:$E$54,4,0)*E3784</f>
        <v>1.6785021716765458</v>
      </c>
      <c r="G3784" s="200"/>
      <c r="H3784" s="201"/>
      <c r="I3784" s="196"/>
      <c r="J3784" s="202">
        <v>0</v>
      </c>
      <c r="K3784" s="202"/>
      <c r="L3784" s="203">
        <v>1.74</v>
      </c>
      <c r="M3784" s="204">
        <v>80</v>
      </c>
      <c r="N3784" s="199">
        <f>(('Parâmetro - Portes e Uco'!$P$5*'TABELA HONORÁRIOS MÉDICOS2026'!M3784)/100)*'TABELA HONORÁRIOS MÉDICOS2026'!L3784</f>
        <v>25.266045579945356</v>
      </c>
      <c r="O3784" s="201">
        <v>0</v>
      </c>
      <c r="P3784" s="201"/>
      <c r="Q3784" s="205">
        <f t="shared" si="237"/>
        <v>26.944547751621901</v>
      </c>
    </row>
    <row r="3785" spans="1:17" ht="30" x14ac:dyDescent="0.25">
      <c r="A3785" s="207" t="s">
        <v>4754</v>
      </c>
      <c r="B3785" s="196">
        <v>40403173</v>
      </c>
      <c r="C3785" s="197" t="s">
        <v>3099</v>
      </c>
      <c r="D3785" s="196" t="s">
        <v>3676</v>
      </c>
      <c r="E3785" s="198" t="s">
        <v>3709</v>
      </c>
      <c r="F3785" s="199">
        <f>VLOOKUP(D3785,'Parâmetro - Portes e Uco'!$A$13:$E$54,4,0)*E3785</f>
        <v>1.6785021716765458</v>
      </c>
      <c r="G3785" s="200"/>
      <c r="H3785" s="201"/>
      <c r="I3785" s="196"/>
      <c r="J3785" s="202">
        <v>0</v>
      </c>
      <c r="K3785" s="202"/>
      <c r="L3785" s="203">
        <v>0.93</v>
      </c>
      <c r="M3785" s="204">
        <v>80</v>
      </c>
      <c r="N3785" s="199">
        <f>(('Parâmetro - Portes e Uco'!$P$5*'TABELA HONORÁRIOS MÉDICOS2026'!M3785)/100)*'TABELA HONORÁRIOS MÉDICOS2026'!L3785</f>
        <v>13.504265741005277</v>
      </c>
      <c r="O3785" s="201">
        <v>0</v>
      </c>
      <c r="P3785" s="201"/>
      <c r="Q3785" s="205">
        <f t="shared" si="237"/>
        <v>15.182767912681822</v>
      </c>
    </row>
    <row r="3786" spans="1:17" ht="30" x14ac:dyDescent="0.25">
      <c r="A3786" s="207" t="s">
        <v>4754</v>
      </c>
      <c r="B3786" s="196">
        <v>40403181</v>
      </c>
      <c r="C3786" s="197" t="s">
        <v>3100</v>
      </c>
      <c r="D3786" s="196" t="s">
        <v>3676</v>
      </c>
      <c r="E3786" s="198" t="s">
        <v>3709</v>
      </c>
      <c r="F3786" s="199">
        <f>VLOOKUP(D3786,'Parâmetro - Portes e Uco'!$A$13:$E$54,4,0)*E3786</f>
        <v>1.6785021716765458</v>
      </c>
      <c r="G3786" s="200"/>
      <c r="H3786" s="201"/>
      <c r="I3786" s="196"/>
      <c r="J3786" s="202">
        <v>0</v>
      </c>
      <c r="K3786" s="202"/>
      <c r="L3786" s="203">
        <v>1.9</v>
      </c>
      <c r="M3786" s="204">
        <v>80</v>
      </c>
      <c r="N3786" s="199">
        <f>(('Parâmetro - Portes e Uco'!$P$5*'TABELA HONORÁRIOS MÉDICOS2026'!M3786)/100)*'TABELA HONORÁRIOS MÉDICOS2026'!L3786</f>
        <v>27.589360116032285</v>
      </c>
      <c r="O3786" s="201">
        <v>0</v>
      </c>
      <c r="P3786" s="201"/>
      <c r="Q3786" s="205">
        <f t="shared" si="237"/>
        <v>29.26786228770883</v>
      </c>
    </row>
    <row r="3787" spans="1:17" ht="75" x14ac:dyDescent="0.25">
      <c r="A3787" s="207" t="s">
        <v>4754</v>
      </c>
      <c r="B3787" s="196">
        <v>40403190</v>
      </c>
      <c r="C3787" s="197" t="s">
        <v>3101</v>
      </c>
      <c r="D3787" s="196" t="s">
        <v>3676</v>
      </c>
      <c r="E3787" s="198" t="s">
        <v>3709</v>
      </c>
      <c r="F3787" s="199">
        <f>VLOOKUP(D3787,'Parâmetro - Portes e Uco'!$A$13:$E$54,4,0)*E3787</f>
        <v>1.6785021716765458</v>
      </c>
      <c r="G3787" s="200"/>
      <c r="H3787" s="201"/>
      <c r="I3787" s="196"/>
      <c r="J3787" s="202">
        <v>0</v>
      </c>
      <c r="K3787" s="202"/>
      <c r="L3787" s="203">
        <v>9.77</v>
      </c>
      <c r="M3787" s="204">
        <v>80</v>
      </c>
      <c r="N3787" s="199">
        <f>(('Parâmetro - Portes e Uco'!$P$5*'TABELA HONORÁRIOS MÉDICOS2026'!M3787)/100)*'TABELA HONORÁRIOS MÉDICOS2026'!L3787</f>
        <v>141.86739385980812</v>
      </c>
      <c r="O3787" s="201">
        <v>0</v>
      </c>
      <c r="P3787" s="201"/>
      <c r="Q3787" s="205">
        <f t="shared" si="237"/>
        <v>143.54589603148466</v>
      </c>
    </row>
    <row r="3788" spans="1:17" ht="75" x14ac:dyDescent="0.25">
      <c r="A3788" s="207" t="s">
        <v>4754</v>
      </c>
      <c r="B3788" s="196">
        <v>40403203</v>
      </c>
      <c r="C3788" s="197" t="s">
        <v>3102</v>
      </c>
      <c r="D3788" s="196" t="s">
        <v>3676</v>
      </c>
      <c r="E3788" s="198" t="s">
        <v>3709</v>
      </c>
      <c r="F3788" s="199">
        <f>VLOOKUP(D3788,'Parâmetro - Portes e Uco'!$A$13:$E$54,4,0)*E3788</f>
        <v>1.6785021716765458</v>
      </c>
      <c r="G3788" s="200"/>
      <c r="H3788" s="201"/>
      <c r="I3788" s="196"/>
      <c r="J3788" s="202">
        <v>0</v>
      </c>
      <c r="K3788" s="202"/>
      <c r="L3788" s="203">
        <v>4.2</v>
      </c>
      <c r="M3788" s="204">
        <v>80</v>
      </c>
      <c r="N3788" s="199">
        <f>(('Parâmetro - Portes e Uco'!$P$5*'TABELA HONORÁRIOS MÉDICOS2026'!M3788)/100)*'TABELA HONORÁRIOS MÉDICOS2026'!L3788</f>
        <v>60.987006572281892</v>
      </c>
      <c r="O3788" s="201">
        <v>0</v>
      </c>
      <c r="P3788" s="201"/>
      <c r="Q3788" s="205">
        <f t="shared" si="237"/>
        <v>62.665508743958441</v>
      </c>
    </row>
    <row r="3789" spans="1:17" ht="75" x14ac:dyDescent="0.25">
      <c r="A3789" s="207" t="s">
        <v>4754</v>
      </c>
      <c r="B3789" s="196">
        <v>40403211</v>
      </c>
      <c r="C3789" s="197" t="s">
        <v>3103</v>
      </c>
      <c r="D3789" s="196" t="s">
        <v>3676</v>
      </c>
      <c r="E3789" s="198" t="s">
        <v>3709</v>
      </c>
      <c r="F3789" s="199">
        <f>VLOOKUP(D3789,'Parâmetro - Portes e Uco'!$A$13:$E$54,4,0)*E3789</f>
        <v>1.6785021716765458</v>
      </c>
      <c r="G3789" s="200"/>
      <c r="H3789" s="201"/>
      <c r="I3789" s="196"/>
      <c r="J3789" s="202">
        <v>0</v>
      </c>
      <c r="K3789" s="202"/>
      <c r="L3789" s="203">
        <v>3.91</v>
      </c>
      <c r="M3789" s="204">
        <v>80</v>
      </c>
      <c r="N3789" s="199">
        <f>(('Parâmetro - Portes e Uco'!$P$5*'TABELA HONORÁRIOS MÉDICOS2026'!M3789)/100)*'TABELA HONORÁRIOS MÉDICOS2026'!L3789</f>
        <v>56.775998975624333</v>
      </c>
      <c r="O3789" s="201">
        <v>0</v>
      </c>
      <c r="P3789" s="201"/>
      <c r="Q3789" s="205">
        <f t="shared" si="237"/>
        <v>58.454501147300881</v>
      </c>
    </row>
    <row r="3790" spans="1:17" ht="90" x14ac:dyDescent="0.25">
      <c r="A3790" s="207" t="s">
        <v>4754</v>
      </c>
      <c r="B3790" s="196">
        <v>40403220</v>
      </c>
      <c r="C3790" s="197" t="s">
        <v>3105</v>
      </c>
      <c r="D3790" s="196" t="s">
        <v>3676</v>
      </c>
      <c r="E3790" s="198" t="s">
        <v>3709</v>
      </c>
      <c r="F3790" s="199">
        <f>VLOOKUP(D3790,'Parâmetro - Portes e Uco'!$A$13:$E$54,4,0)*E3790</f>
        <v>1.6785021716765458</v>
      </c>
      <c r="G3790" s="200"/>
      <c r="H3790" s="201"/>
      <c r="I3790" s="196"/>
      <c r="J3790" s="202">
        <v>0</v>
      </c>
      <c r="K3790" s="202"/>
      <c r="L3790" s="203">
        <v>4.5999999999999996</v>
      </c>
      <c r="M3790" s="204">
        <v>80</v>
      </c>
      <c r="N3790" s="199">
        <f>(('Parâmetro - Portes e Uco'!$P$5*'TABELA HONORÁRIOS MÉDICOS2026'!M3790)/100)*'TABELA HONORÁRIOS MÉDICOS2026'!L3790</f>
        <v>66.795292912499207</v>
      </c>
      <c r="O3790" s="201">
        <v>0</v>
      </c>
      <c r="P3790" s="201"/>
      <c r="Q3790" s="205">
        <f t="shared" si="237"/>
        <v>68.473795084175748</v>
      </c>
    </row>
    <row r="3791" spans="1:17" ht="90" x14ac:dyDescent="0.25">
      <c r="A3791" s="207" t="s">
        <v>4754</v>
      </c>
      <c r="B3791" s="196">
        <v>40403238</v>
      </c>
      <c r="C3791" s="197" t="s">
        <v>3104</v>
      </c>
      <c r="D3791" s="196" t="s">
        <v>3676</v>
      </c>
      <c r="E3791" s="198" t="s">
        <v>3709</v>
      </c>
      <c r="F3791" s="199">
        <f>VLOOKUP(D3791,'Parâmetro - Portes e Uco'!$A$13:$E$54,4,0)*E3791</f>
        <v>1.6785021716765458</v>
      </c>
      <c r="G3791" s="200"/>
      <c r="H3791" s="201"/>
      <c r="I3791" s="196"/>
      <c r="J3791" s="202">
        <v>0</v>
      </c>
      <c r="K3791" s="202"/>
      <c r="L3791" s="203">
        <v>4.2</v>
      </c>
      <c r="M3791" s="204">
        <v>80</v>
      </c>
      <c r="N3791" s="199">
        <f>(('Parâmetro - Portes e Uco'!$P$5*'TABELA HONORÁRIOS MÉDICOS2026'!M3791)/100)*'TABELA HONORÁRIOS MÉDICOS2026'!L3791</f>
        <v>60.987006572281892</v>
      </c>
      <c r="O3791" s="201">
        <v>0</v>
      </c>
      <c r="P3791" s="201"/>
      <c r="Q3791" s="205">
        <f t="shared" si="237"/>
        <v>62.665508743958441</v>
      </c>
    </row>
    <row r="3792" spans="1:17" ht="60" x14ac:dyDescent="0.25">
      <c r="A3792" s="207" t="s">
        <v>4754</v>
      </c>
      <c r="B3792" s="196">
        <v>40403246</v>
      </c>
      <c r="C3792" s="197" t="s">
        <v>3106</v>
      </c>
      <c r="D3792" s="196" t="s">
        <v>3676</v>
      </c>
      <c r="E3792" s="198">
        <v>0.5</v>
      </c>
      <c r="F3792" s="199">
        <f>VLOOKUP(D3792,'Parâmetro - Portes e Uco'!$A$13:$E$54,4,0)*E3792</f>
        <v>8.3925108583827281</v>
      </c>
      <c r="G3792" s="200"/>
      <c r="H3792" s="201"/>
      <c r="I3792" s="196"/>
      <c r="J3792" s="202">
        <v>0</v>
      </c>
      <c r="K3792" s="202"/>
      <c r="L3792" s="203">
        <v>27.582000000000001</v>
      </c>
      <c r="M3792" s="204">
        <v>80</v>
      </c>
      <c r="N3792" s="199">
        <f>(('Parâmetro - Portes e Uco'!$P$5*'TABELA HONORÁRIOS MÉDICOS2026'!M3792)/100)*'TABELA HONORÁRIOS MÉDICOS2026'!L3792</f>
        <v>400.51038458968554</v>
      </c>
      <c r="O3792" s="201">
        <v>0</v>
      </c>
      <c r="P3792" s="201"/>
      <c r="Q3792" s="205">
        <f t="shared" si="237"/>
        <v>408.90289544806825</v>
      </c>
    </row>
    <row r="3793" spans="1:17" ht="60" x14ac:dyDescent="0.25">
      <c r="A3793" s="207" t="s">
        <v>4754</v>
      </c>
      <c r="B3793" s="196">
        <v>40403254</v>
      </c>
      <c r="C3793" s="197" t="s">
        <v>3107</v>
      </c>
      <c r="D3793" s="196" t="s">
        <v>3676</v>
      </c>
      <c r="E3793" s="198">
        <v>0.5</v>
      </c>
      <c r="F3793" s="199">
        <f>VLOOKUP(D3793,'Parâmetro - Portes e Uco'!$A$13:$E$54,4,0)*E3793</f>
        <v>8.3925108583827281</v>
      </c>
      <c r="G3793" s="200"/>
      <c r="H3793" s="201"/>
      <c r="I3793" s="196"/>
      <c r="J3793" s="202">
        <v>0</v>
      </c>
      <c r="K3793" s="202"/>
      <c r="L3793" s="203">
        <v>64.040000000000006</v>
      </c>
      <c r="M3793" s="204">
        <v>80</v>
      </c>
      <c r="N3793" s="199">
        <f>(('Parâmetro - Portes e Uco'!$P$5*'TABELA HONORÁRIOS MÉDICOS2026'!M3793)/100)*'TABELA HONORÁRIOS MÉDICOS2026'!L3793</f>
        <v>929.90664306879353</v>
      </c>
      <c r="O3793" s="201">
        <v>0</v>
      </c>
      <c r="P3793" s="201"/>
      <c r="Q3793" s="205">
        <f t="shared" si="237"/>
        <v>938.29915392717623</v>
      </c>
    </row>
    <row r="3794" spans="1:17" ht="60" x14ac:dyDescent="0.25">
      <c r="A3794" s="207" t="s">
        <v>4754</v>
      </c>
      <c r="B3794" s="196">
        <v>40403262</v>
      </c>
      <c r="C3794" s="197" t="s">
        <v>4796</v>
      </c>
      <c r="D3794" s="196" t="s">
        <v>3668</v>
      </c>
      <c r="E3794" s="198"/>
      <c r="F3794" s="199">
        <f>VLOOKUP(D3794,'Parâmetro - Portes e Uco'!$A$13:$E$54,4,0)</f>
        <v>143.11866343039139</v>
      </c>
      <c r="G3794" s="200"/>
      <c r="H3794" s="201"/>
      <c r="I3794" s="196"/>
      <c r="J3794" s="202"/>
      <c r="K3794" s="202"/>
      <c r="L3794" s="203">
        <v>1.0516000000000001</v>
      </c>
      <c r="M3794" s="204">
        <v>80</v>
      </c>
      <c r="N3794" s="199">
        <f>(('Parâmetro - Portes e Uco'!$P$5*'TABELA HONORÁRIOS MÉDICOS2026'!M3794)/100)*'TABELA HONORÁRIOS MÉDICOS2026'!L3794</f>
        <v>15.269984788431344</v>
      </c>
      <c r="O3794" s="201"/>
      <c r="P3794" s="201"/>
      <c r="Q3794" s="205">
        <f t="shared" si="237"/>
        <v>158.38864821882274</v>
      </c>
    </row>
    <row r="3795" spans="1:17" ht="45" x14ac:dyDescent="0.25">
      <c r="A3795" s="207" t="s">
        <v>4754</v>
      </c>
      <c r="B3795" s="196">
        <v>40403270</v>
      </c>
      <c r="C3795" s="197" t="s">
        <v>4800</v>
      </c>
      <c r="D3795" s="196" t="s">
        <v>3674</v>
      </c>
      <c r="E3795" s="198"/>
      <c r="F3795" s="199">
        <f>VLOOKUP(D3795,'Parâmetro - Portes e Uco'!$A$13:$E$54,4,0)</f>
        <v>182.87449126471788</v>
      </c>
      <c r="G3795" s="200"/>
      <c r="H3795" s="201"/>
      <c r="I3795" s="196"/>
      <c r="J3795" s="202">
        <v>0</v>
      </c>
      <c r="K3795" s="202"/>
      <c r="L3795" s="203"/>
      <c r="M3795" s="204"/>
      <c r="N3795" s="199"/>
      <c r="O3795" s="201">
        <v>0</v>
      </c>
      <c r="P3795" s="201"/>
      <c r="Q3795" s="205">
        <f t="shared" si="237"/>
        <v>182.87449126471788</v>
      </c>
    </row>
    <row r="3796" spans="1:17" ht="60" x14ac:dyDescent="0.25">
      <c r="A3796" s="207" t="s">
        <v>4754</v>
      </c>
      <c r="B3796" s="196">
        <v>40403289</v>
      </c>
      <c r="C3796" s="197" t="s">
        <v>4797</v>
      </c>
      <c r="D3796" s="196" t="s">
        <v>3668</v>
      </c>
      <c r="E3796" s="198"/>
      <c r="F3796" s="199">
        <f>VLOOKUP(D3796,'Parâmetro - Portes e Uco'!$A$13:$E$54,4,0)</f>
        <v>143.11866343039139</v>
      </c>
      <c r="G3796" s="200"/>
      <c r="H3796" s="201"/>
      <c r="I3796" s="196"/>
      <c r="J3796" s="202"/>
      <c r="K3796" s="202"/>
      <c r="L3796" s="203">
        <v>1.0516000000000001</v>
      </c>
      <c r="M3796" s="204">
        <v>80</v>
      </c>
      <c r="N3796" s="199">
        <f>(('Parâmetro - Portes e Uco'!$P$5*'TABELA HONORÁRIOS MÉDICOS2026'!M3796)/100)*'TABELA HONORÁRIOS MÉDICOS2026'!L3796</f>
        <v>15.269984788431344</v>
      </c>
      <c r="O3796" s="201"/>
      <c r="P3796" s="201"/>
      <c r="Q3796" s="205">
        <f>F3796+H3796+K3796+N3796+P3796</f>
        <v>158.38864821882274</v>
      </c>
    </row>
    <row r="3797" spans="1:17" ht="45" x14ac:dyDescent="0.25">
      <c r="A3797" s="207" t="s">
        <v>4754</v>
      </c>
      <c r="B3797" s="196">
        <v>40403297</v>
      </c>
      <c r="C3797" s="197" t="s">
        <v>4801</v>
      </c>
      <c r="D3797" s="196" t="s">
        <v>3674</v>
      </c>
      <c r="E3797" s="198"/>
      <c r="F3797" s="199">
        <f>VLOOKUP(D3797,'Parâmetro - Portes e Uco'!$A$13:$E$54,4,0)</f>
        <v>182.87449126471788</v>
      </c>
      <c r="G3797" s="200"/>
      <c r="H3797" s="201"/>
      <c r="I3797" s="196"/>
      <c r="J3797" s="202"/>
      <c r="K3797" s="202"/>
      <c r="L3797" s="203"/>
      <c r="M3797" s="204"/>
      <c r="N3797" s="199"/>
      <c r="O3797" s="201"/>
      <c r="P3797" s="201"/>
      <c r="Q3797" s="205">
        <f>Q3795</f>
        <v>182.87449126471788</v>
      </c>
    </row>
    <row r="3798" spans="1:17" ht="60" x14ac:dyDescent="0.25">
      <c r="A3798" s="207" t="s">
        <v>4754</v>
      </c>
      <c r="B3798" s="196">
        <v>40403300</v>
      </c>
      <c r="C3798" s="197" t="s">
        <v>3110</v>
      </c>
      <c r="D3798" s="196" t="s">
        <v>3691</v>
      </c>
      <c r="E3798" s="198"/>
      <c r="F3798" s="199">
        <f>VLOOKUP(D3798,'Parâmetro - Portes e Uco'!$A$13:$E$54,4,0)</f>
        <v>331.90092631384664</v>
      </c>
      <c r="G3798" s="200"/>
      <c r="H3798" s="201"/>
      <c r="I3798" s="196"/>
      <c r="J3798" s="202">
        <v>0</v>
      </c>
      <c r="K3798" s="202"/>
      <c r="L3798" s="203"/>
      <c r="M3798" s="204"/>
      <c r="N3798" s="199"/>
      <c r="O3798" s="201">
        <v>0</v>
      </c>
      <c r="P3798" s="201"/>
      <c r="Q3798" s="205">
        <f t="shared" ref="Q3798:Q3829" si="238">F3798+H3798+K3798+N3798+P3798</f>
        <v>331.90092631384664</v>
      </c>
    </row>
    <row r="3799" spans="1:17" ht="75" x14ac:dyDescent="0.25">
      <c r="A3799" s="207" t="s">
        <v>4754</v>
      </c>
      <c r="B3799" s="196">
        <v>40403319</v>
      </c>
      <c r="C3799" s="197" t="s">
        <v>3111</v>
      </c>
      <c r="D3799" s="196" t="s">
        <v>3686</v>
      </c>
      <c r="E3799" s="198"/>
      <c r="F3799" s="199">
        <f>VLOOKUP(D3799,'Parâmetro - Portes e Uco'!$A$13:$E$54,4,0)</f>
        <v>414.51705804881641</v>
      </c>
      <c r="G3799" s="200"/>
      <c r="H3799" s="201"/>
      <c r="I3799" s="196"/>
      <c r="J3799" s="202">
        <v>0</v>
      </c>
      <c r="K3799" s="202"/>
      <c r="L3799" s="203"/>
      <c r="M3799" s="204"/>
      <c r="N3799" s="199"/>
      <c r="O3799" s="201">
        <v>0</v>
      </c>
      <c r="P3799" s="201"/>
      <c r="Q3799" s="205">
        <f t="shared" si="238"/>
        <v>414.51705804881641</v>
      </c>
    </row>
    <row r="3800" spans="1:17" ht="60" x14ac:dyDescent="0.25">
      <c r="A3800" s="207" t="s">
        <v>4754</v>
      </c>
      <c r="B3800" s="196">
        <v>40403327</v>
      </c>
      <c r="C3800" s="197" t="s">
        <v>3116</v>
      </c>
      <c r="D3800" s="196" t="s">
        <v>3676</v>
      </c>
      <c r="E3800" s="198" t="s">
        <v>3709</v>
      </c>
      <c r="F3800" s="199">
        <f>VLOOKUP(D3800,'Parâmetro - Portes e Uco'!$A$13:$E$54,4,0)*E3800</f>
        <v>1.6785021716765458</v>
      </c>
      <c r="G3800" s="200"/>
      <c r="H3800" s="201"/>
      <c r="I3800" s="196"/>
      <c r="J3800" s="202">
        <v>0</v>
      </c>
      <c r="K3800" s="202"/>
      <c r="L3800" s="203">
        <v>0.95</v>
      </c>
      <c r="M3800" s="204">
        <v>80</v>
      </c>
      <c r="N3800" s="199">
        <f>(('Parâmetro - Portes e Uco'!$P$5*'TABELA HONORÁRIOS MÉDICOS2026'!M3800)/100)*'TABELA HONORÁRIOS MÉDICOS2026'!L3800</f>
        <v>13.794680058016143</v>
      </c>
      <c r="O3800" s="201">
        <v>0</v>
      </c>
      <c r="P3800" s="201"/>
      <c r="Q3800" s="205">
        <f t="shared" si="238"/>
        <v>15.473182229692689</v>
      </c>
    </row>
    <row r="3801" spans="1:17" ht="45" x14ac:dyDescent="0.25">
      <c r="A3801" s="207" t="s">
        <v>4754</v>
      </c>
      <c r="B3801" s="196">
        <v>40403335</v>
      </c>
      <c r="C3801" s="197" t="s">
        <v>3115</v>
      </c>
      <c r="D3801" s="196" t="s">
        <v>3676</v>
      </c>
      <c r="E3801" s="198" t="s">
        <v>3709</v>
      </c>
      <c r="F3801" s="199">
        <f>VLOOKUP(D3801,'Parâmetro - Portes e Uco'!$A$13:$E$54,4,0)*E3801</f>
        <v>1.6785021716765458</v>
      </c>
      <c r="G3801" s="200"/>
      <c r="H3801" s="201"/>
      <c r="I3801" s="196"/>
      <c r="J3801" s="202">
        <v>0</v>
      </c>
      <c r="K3801" s="202"/>
      <c r="L3801" s="203">
        <v>0.41</v>
      </c>
      <c r="M3801" s="204">
        <v>80</v>
      </c>
      <c r="N3801" s="199">
        <f>(('Parâmetro - Portes e Uco'!$P$5*'TABELA HONORÁRIOS MÉDICOS2026'!M3801)/100)*'TABELA HONORÁRIOS MÉDICOS2026'!L3801</f>
        <v>5.9534934987227555</v>
      </c>
      <c r="O3801" s="201">
        <v>0</v>
      </c>
      <c r="P3801" s="201"/>
      <c r="Q3801" s="205">
        <f t="shared" si="238"/>
        <v>7.6319956703993013</v>
      </c>
    </row>
    <row r="3802" spans="1:17" ht="45" x14ac:dyDescent="0.25">
      <c r="A3802" s="207" t="s">
        <v>4754</v>
      </c>
      <c r="B3802" s="196">
        <v>40403343</v>
      </c>
      <c r="C3802" s="197" t="s">
        <v>3117</v>
      </c>
      <c r="D3802" s="196" t="s">
        <v>3676</v>
      </c>
      <c r="E3802" s="198" t="s">
        <v>3709</v>
      </c>
      <c r="F3802" s="199">
        <f>VLOOKUP(D3802,'Parâmetro - Portes e Uco'!$A$13:$E$54,4,0)*E3802</f>
        <v>1.6785021716765458</v>
      </c>
      <c r="G3802" s="200"/>
      <c r="H3802" s="201"/>
      <c r="I3802" s="196"/>
      <c r="J3802" s="202">
        <v>0</v>
      </c>
      <c r="K3802" s="202"/>
      <c r="L3802" s="203">
        <v>1.4</v>
      </c>
      <c r="M3802" s="204">
        <v>80</v>
      </c>
      <c r="N3802" s="199">
        <f>(('Parâmetro - Portes e Uco'!$P$5*'TABELA HONORÁRIOS MÉDICOS2026'!M3802)/100)*'TABELA HONORÁRIOS MÉDICOS2026'!L3802</f>
        <v>20.32900219076063</v>
      </c>
      <c r="O3802" s="201">
        <v>0</v>
      </c>
      <c r="P3802" s="201"/>
      <c r="Q3802" s="205">
        <f t="shared" si="238"/>
        <v>22.007504362437174</v>
      </c>
    </row>
    <row r="3803" spans="1:17" ht="60" x14ac:dyDescent="0.25">
      <c r="A3803" s="207" t="s">
        <v>4754</v>
      </c>
      <c r="B3803" s="196">
        <v>40403351</v>
      </c>
      <c r="C3803" s="197" t="s">
        <v>3118</v>
      </c>
      <c r="D3803" s="196" t="s">
        <v>3676</v>
      </c>
      <c r="E3803" s="198" t="s">
        <v>3709</v>
      </c>
      <c r="F3803" s="199">
        <f>VLOOKUP(D3803,'Parâmetro - Portes e Uco'!$A$13:$E$54,4,0)*E3803</f>
        <v>1.6785021716765458</v>
      </c>
      <c r="G3803" s="200"/>
      <c r="H3803" s="201"/>
      <c r="I3803" s="196"/>
      <c r="J3803" s="202">
        <v>0</v>
      </c>
      <c r="K3803" s="202"/>
      <c r="L3803" s="203">
        <v>1.5</v>
      </c>
      <c r="M3803" s="204">
        <v>80</v>
      </c>
      <c r="N3803" s="199">
        <f>(('Parâmetro - Portes e Uco'!$P$5*'TABELA HONORÁRIOS MÉDICOS2026'!M3803)/100)*'TABELA HONORÁRIOS MÉDICOS2026'!L3803</f>
        <v>21.78107377581496</v>
      </c>
      <c r="O3803" s="201">
        <v>0</v>
      </c>
      <c r="P3803" s="201"/>
      <c r="Q3803" s="205">
        <f t="shared" si="238"/>
        <v>23.459575947491505</v>
      </c>
    </row>
    <row r="3804" spans="1:17" ht="60" x14ac:dyDescent="0.25">
      <c r="A3804" s="207" t="s">
        <v>4754</v>
      </c>
      <c r="B3804" s="196">
        <v>40403360</v>
      </c>
      <c r="C3804" s="197" t="s">
        <v>3119</v>
      </c>
      <c r="D3804" s="196" t="s">
        <v>3676</v>
      </c>
      <c r="E3804" s="198" t="s">
        <v>3709</v>
      </c>
      <c r="F3804" s="199">
        <f>VLOOKUP(D3804,'Parâmetro - Portes e Uco'!$A$13:$E$54,4,0)*E3804</f>
        <v>1.6785021716765458</v>
      </c>
      <c r="G3804" s="200"/>
      <c r="H3804" s="201"/>
      <c r="I3804" s="196"/>
      <c r="J3804" s="202">
        <v>0</v>
      </c>
      <c r="K3804" s="202"/>
      <c r="L3804" s="203">
        <v>1.73</v>
      </c>
      <c r="M3804" s="204">
        <v>80</v>
      </c>
      <c r="N3804" s="199">
        <f>(('Parâmetro - Portes e Uco'!$P$5*'TABELA HONORÁRIOS MÉDICOS2026'!M3804)/100)*'TABELA HONORÁRIOS MÉDICOS2026'!L3804</f>
        <v>25.120838421439924</v>
      </c>
      <c r="O3804" s="201">
        <v>0</v>
      </c>
      <c r="P3804" s="201"/>
      <c r="Q3804" s="205">
        <f t="shared" si="238"/>
        <v>26.799340593116469</v>
      </c>
    </row>
    <row r="3805" spans="1:17" ht="45" x14ac:dyDescent="0.25">
      <c r="A3805" s="207" t="s">
        <v>4754</v>
      </c>
      <c r="B3805" s="196">
        <v>40403378</v>
      </c>
      <c r="C3805" s="197" t="s">
        <v>3120</v>
      </c>
      <c r="D3805" s="196" t="s">
        <v>3676</v>
      </c>
      <c r="E3805" s="198" t="s">
        <v>3709</v>
      </c>
      <c r="F3805" s="199">
        <f>VLOOKUP(D3805,'Parâmetro - Portes e Uco'!$A$13:$E$54,4,0)*E3805</f>
        <v>1.6785021716765458</v>
      </c>
      <c r="G3805" s="200"/>
      <c r="H3805" s="201"/>
      <c r="I3805" s="196"/>
      <c r="J3805" s="202">
        <v>0</v>
      </c>
      <c r="K3805" s="202"/>
      <c r="L3805" s="203">
        <v>0.8</v>
      </c>
      <c r="M3805" s="204">
        <v>80</v>
      </c>
      <c r="N3805" s="199">
        <f>(('Parâmetro - Portes e Uco'!$P$5*'TABELA HONORÁRIOS MÉDICOS2026'!M3805)/100)*'TABELA HONORÁRIOS MÉDICOS2026'!L3805</f>
        <v>11.616572680434647</v>
      </c>
      <c r="O3805" s="201">
        <v>0</v>
      </c>
      <c r="P3805" s="201"/>
      <c r="Q3805" s="205">
        <f t="shared" si="238"/>
        <v>13.295074852111192</v>
      </c>
    </row>
    <row r="3806" spans="1:17" ht="60" x14ac:dyDescent="0.25">
      <c r="A3806" s="207" t="s">
        <v>4754</v>
      </c>
      <c r="B3806" s="196">
        <v>40403386</v>
      </c>
      <c r="C3806" s="197" t="s">
        <v>3121</v>
      </c>
      <c r="D3806" s="196" t="s">
        <v>3676</v>
      </c>
      <c r="E3806" s="198" t="s">
        <v>3709</v>
      </c>
      <c r="F3806" s="199">
        <f>VLOOKUP(D3806,'Parâmetro - Portes e Uco'!$A$13:$E$54,4,0)*E3806</f>
        <v>1.6785021716765458</v>
      </c>
      <c r="G3806" s="200"/>
      <c r="H3806" s="201"/>
      <c r="I3806" s="196"/>
      <c r="J3806" s="202">
        <v>0</v>
      </c>
      <c r="K3806" s="202"/>
      <c r="L3806" s="203">
        <v>2.4</v>
      </c>
      <c r="M3806" s="204">
        <v>80</v>
      </c>
      <c r="N3806" s="199">
        <f>(('Parâmetro - Portes e Uco'!$P$5*'TABELA HONORÁRIOS MÉDICOS2026'!M3806)/100)*'TABELA HONORÁRIOS MÉDICOS2026'!L3806</f>
        <v>34.849718041303937</v>
      </c>
      <c r="O3806" s="201">
        <v>0</v>
      </c>
      <c r="P3806" s="201"/>
      <c r="Q3806" s="205">
        <f t="shared" si="238"/>
        <v>36.528220212980486</v>
      </c>
    </row>
    <row r="3807" spans="1:17" ht="60" x14ac:dyDescent="0.25">
      <c r="A3807" s="207" t="s">
        <v>4754</v>
      </c>
      <c r="B3807" s="196">
        <v>40403394</v>
      </c>
      <c r="C3807" s="197" t="s">
        <v>3122</v>
      </c>
      <c r="D3807" s="196" t="s">
        <v>3676</v>
      </c>
      <c r="E3807" s="198" t="s">
        <v>3709</v>
      </c>
      <c r="F3807" s="199">
        <f>VLOOKUP(D3807,'Parâmetro - Portes e Uco'!$A$13:$E$54,4,0)*E3807</f>
        <v>1.6785021716765458</v>
      </c>
      <c r="G3807" s="200"/>
      <c r="H3807" s="201"/>
      <c r="I3807" s="196"/>
      <c r="J3807" s="202">
        <v>0</v>
      </c>
      <c r="K3807" s="202"/>
      <c r="L3807" s="203">
        <v>3.43</v>
      </c>
      <c r="M3807" s="204">
        <v>80</v>
      </c>
      <c r="N3807" s="199">
        <f>(('Parâmetro - Portes e Uco'!$P$5*'TABELA HONORÁRIOS MÉDICOS2026'!M3807)/100)*'TABELA HONORÁRIOS MÉDICOS2026'!L3807</f>
        <v>49.806055367363548</v>
      </c>
      <c r="O3807" s="201" t="s">
        <v>3718</v>
      </c>
      <c r="P3807" s="201"/>
      <c r="Q3807" s="205">
        <f t="shared" si="238"/>
        <v>51.484557539040097</v>
      </c>
    </row>
    <row r="3808" spans="1:17" ht="45" x14ac:dyDescent="0.25">
      <c r="A3808" s="207" t="s">
        <v>4754</v>
      </c>
      <c r="B3808" s="196">
        <v>40403408</v>
      </c>
      <c r="C3808" s="197" t="s">
        <v>3123</v>
      </c>
      <c r="D3808" s="196" t="s">
        <v>3676</v>
      </c>
      <c r="E3808" s="198">
        <v>0.04</v>
      </c>
      <c r="F3808" s="199">
        <f>VLOOKUP(D3808,'Parâmetro - Portes e Uco'!$A$13:$E$54,4,0)*E3808</f>
        <v>0.67140086867061821</v>
      </c>
      <c r="G3808" s="200"/>
      <c r="H3808" s="201"/>
      <c r="I3808" s="196"/>
      <c r="J3808" s="202">
        <v>0</v>
      </c>
      <c r="K3808" s="202"/>
      <c r="L3808" s="203">
        <v>4.4610000000000003</v>
      </c>
      <c r="M3808" s="204">
        <v>80</v>
      </c>
      <c r="N3808" s="199">
        <f>(('Parâmetro - Portes e Uco'!$P$5*'TABELA HONORÁRIOS MÉDICOS2026'!M3808)/100)*'TABELA HONORÁRIOS MÉDICOS2026'!L3808</f>
        <v>64.776913409273703</v>
      </c>
      <c r="O3808" s="201">
        <v>0</v>
      </c>
      <c r="P3808" s="201"/>
      <c r="Q3808" s="205">
        <f t="shared" si="238"/>
        <v>65.44831427794432</v>
      </c>
    </row>
    <row r="3809" spans="1:17" ht="60" x14ac:dyDescent="0.25">
      <c r="A3809" s="207" t="s">
        <v>4754</v>
      </c>
      <c r="B3809" s="196">
        <v>40403416</v>
      </c>
      <c r="C3809" s="197" t="s">
        <v>3124</v>
      </c>
      <c r="D3809" s="196" t="s">
        <v>3676</v>
      </c>
      <c r="E3809" s="198" t="s">
        <v>3709</v>
      </c>
      <c r="F3809" s="199">
        <f>VLOOKUP(D3809,'Parâmetro - Portes e Uco'!$A$13:$E$54,4,0)*E3809</f>
        <v>1.6785021716765458</v>
      </c>
      <c r="G3809" s="200"/>
      <c r="H3809" s="201"/>
      <c r="I3809" s="196"/>
      <c r="J3809" s="202">
        <v>0</v>
      </c>
      <c r="K3809" s="202"/>
      <c r="L3809" s="203">
        <v>1.3</v>
      </c>
      <c r="M3809" s="204">
        <v>80</v>
      </c>
      <c r="N3809" s="199">
        <f>(('Parâmetro - Portes e Uco'!$P$5*'TABELA HONORÁRIOS MÉDICOS2026'!M3809)/100)*'TABELA HONORÁRIOS MÉDICOS2026'!L3809</f>
        <v>18.876930605706299</v>
      </c>
      <c r="O3809" s="201">
        <v>0</v>
      </c>
      <c r="P3809" s="201"/>
      <c r="Q3809" s="205">
        <f t="shared" si="238"/>
        <v>20.555432777382844</v>
      </c>
    </row>
    <row r="3810" spans="1:17" ht="60" x14ac:dyDescent="0.25">
      <c r="A3810" s="207" t="s">
        <v>4754</v>
      </c>
      <c r="B3810" s="196">
        <v>40403424</v>
      </c>
      <c r="C3810" s="197" t="s">
        <v>3133</v>
      </c>
      <c r="D3810" s="196" t="s">
        <v>3676</v>
      </c>
      <c r="E3810" s="198">
        <v>0.04</v>
      </c>
      <c r="F3810" s="199">
        <f>VLOOKUP(D3810,'Parâmetro - Portes e Uco'!$A$13:$E$54,4,0)*E3810</f>
        <v>0.67140086867061821</v>
      </c>
      <c r="G3810" s="200"/>
      <c r="H3810" s="201"/>
      <c r="I3810" s="196"/>
      <c r="J3810" s="202">
        <v>0</v>
      </c>
      <c r="K3810" s="202"/>
      <c r="L3810" s="203">
        <v>6.1639999999999997</v>
      </c>
      <c r="M3810" s="204">
        <v>80</v>
      </c>
      <c r="N3810" s="199">
        <f>(('Parâmetro - Portes e Uco'!$P$5*'TABELA HONORÁRIOS MÉDICOS2026'!M3810)/100)*'TABELA HONORÁRIOS MÉDICOS2026'!L3810</f>
        <v>89.505692502748943</v>
      </c>
      <c r="O3810" s="201">
        <v>0</v>
      </c>
      <c r="P3810" s="201"/>
      <c r="Q3810" s="205">
        <f t="shared" si="238"/>
        <v>90.177093371419559</v>
      </c>
    </row>
    <row r="3811" spans="1:17" ht="60" x14ac:dyDescent="0.25">
      <c r="A3811" s="207" t="s">
        <v>4754</v>
      </c>
      <c r="B3811" s="196">
        <v>40403432</v>
      </c>
      <c r="C3811" s="197" t="s">
        <v>3134</v>
      </c>
      <c r="D3811" s="196" t="s">
        <v>3676</v>
      </c>
      <c r="E3811" s="198" t="s">
        <v>3709</v>
      </c>
      <c r="F3811" s="199">
        <f>VLOOKUP(D3811,'Parâmetro - Portes e Uco'!$A$13:$E$54,4,0)*E3811</f>
        <v>1.6785021716765458</v>
      </c>
      <c r="G3811" s="200"/>
      <c r="H3811" s="201"/>
      <c r="I3811" s="196"/>
      <c r="J3811" s="202">
        <v>0</v>
      </c>
      <c r="K3811" s="202"/>
      <c r="L3811" s="203">
        <v>4.3</v>
      </c>
      <c r="M3811" s="204">
        <v>80</v>
      </c>
      <c r="N3811" s="199">
        <f>(('Parâmetro - Portes e Uco'!$P$5*'TABELA HONORÁRIOS MÉDICOS2026'!M3811)/100)*'TABELA HONORÁRIOS MÉDICOS2026'!L3811</f>
        <v>62.439078157336219</v>
      </c>
      <c r="O3811" s="201" t="s">
        <v>3718</v>
      </c>
      <c r="P3811" s="201"/>
      <c r="Q3811" s="205">
        <f t="shared" si="238"/>
        <v>64.117580329012767</v>
      </c>
    </row>
    <row r="3812" spans="1:17" ht="45" x14ac:dyDescent="0.25">
      <c r="A3812" s="207" t="s">
        <v>4754</v>
      </c>
      <c r="B3812" s="196">
        <v>40403440</v>
      </c>
      <c r="C3812" s="197" t="s">
        <v>3135</v>
      </c>
      <c r="D3812" s="196" t="s">
        <v>3676</v>
      </c>
      <c r="E3812" s="198" t="s">
        <v>3709</v>
      </c>
      <c r="F3812" s="199">
        <f>VLOOKUP(D3812,'Parâmetro - Portes e Uco'!$A$13:$E$54,4,0)*E3812</f>
        <v>1.6785021716765458</v>
      </c>
      <c r="G3812" s="200"/>
      <c r="H3812" s="201"/>
      <c r="I3812" s="196"/>
      <c r="J3812" s="202">
        <v>0</v>
      </c>
      <c r="K3812" s="202"/>
      <c r="L3812" s="203">
        <v>1.4</v>
      </c>
      <c r="M3812" s="204">
        <v>80</v>
      </c>
      <c r="N3812" s="199">
        <f>(('Parâmetro - Portes e Uco'!$P$5*'TABELA HONORÁRIOS MÉDICOS2026'!M3812)/100)*'TABELA HONORÁRIOS MÉDICOS2026'!L3812</f>
        <v>20.32900219076063</v>
      </c>
      <c r="O3812" s="201">
        <v>0</v>
      </c>
      <c r="P3812" s="201"/>
      <c r="Q3812" s="205">
        <f t="shared" si="238"/>
        <v>22.007504362437174</v>
      </c>
    </row>
    <row r="3813" spans="1:17" ht="30" x14ac:dyDescent="0.25">
      <c r="A3813" s="207" t="s">
        <v>4754</v>
      </c>
      <c r="B3813" s="196">
        <v>40403459</v>
      </c>
      <c r="C3813" s="197" t="s">
        <v>3136</v>
      </c>
      <c r="D3813" s="196" t="s">
        <v>3676</v>
      </c>
      <c r="E3813" s="198" t="s">
        <v>3709</v>
      </c>
      <c r="F3813" s="199">
        <f>VLOOKUP(D3813,'Parâmetro - Portes e Uco'!$A$13:$E$54,4,0)*E3813</f>
        <v>1.6785021716765458</v>
      </c>
      <c r="G3813" s="200"/>
      <c r="H3813" s="201"/>
      <c r="I3813" s="196"/>
      <c r="J3813" s="202">
        <v>0</v>
      </c>
      <c r="K3813" s="202"/>
      <c r="L3813" s="203">
        <v>2</v>
      </c>
      <c r="M3813" s="204">
        <v>80</v>
      </c>
      <c r="N3813" s="199">
        <f>(('Parâmetro - Portes e Uco'!$P$5*'TABELA HONORÁRIOS MÉDICOS2026'!M3813)/100)*'TABELA HONORÁRIOS MÉDICOS2026'!L3813</f>
        <v>29.041431701086616</v>
      </c>
      <c r="O3813" s="201" t="s">
        <v>3718</v>
      </c>
      <c r="P3813" s="201"/>
      <c r="Q3813" s="205">
        <f t="shared" si="238"/>
        <v>30.719933872763161</v>
      </c>
    </row>
    <row r="3814" spans="1:17" ht="45" x14ac:dyDescent="0.25">
      <c r="A3814" s="207" t="s">
        <v>4754</v>
      </c>
      <c r="B3814" s="196">
        <v>40403467</v>
      </c>
      <c r="C3814" s="197" t="s">
        <v>3143</v>
      </c>
      <c r="D3814" s="196" t="s">
        <v>3676</v>
      </c>
      <c r="E3814" s="198" t="s">
        <v>3709</v>
      </c>
      <c r="F3814" s="199">
        <f>VLOOKUP(D3814,'Parâmetro - Portes e Uco'!$A$13:$E$54,4,0)*E3814</f>
        <v>1.6785021716765458</v>
      </c>
      <c r="G3814" s="200"/>
      <c r="H3814" s="201"/>
      <c r="I3814" s="196"/>
      <c r="J3814" s="202">
        <v>0</v>
      </c>
      <c r="K3814" s="202"/>
      <c r="L3814" s="203">
        <v>1.36</v>
      </c>
      <c r="M3814" s="204">
        <v>80</v>
      </c>
      <c r="N3814" s="199">
        <f>(('Parâmetro - Portes e Uco'!$P$5*'TABELA HONORÁRIOS MÉDICOS2026'!M3814)/100)*'TABELA HONORÁRIOS MÉDICOS2026'!L3814</f>
        <v>19.748173556738902</v>
      </c>
      <c r="O3814" s="201">
        <v>0</v>
      </c>
      <c r="P3814" s="201"/>
      <c r="Q3814" s="205">
        <f t="shared" si="238"/>
        <v>21.426675728415447</v>
      </c>
    </row>
    <row r="3815" spans="1:17" ht="45" x14ac:dyDescent="0.25">
      <c r="A3815" s="207" t="s">
        <v>4754</v>
      </c>
      <c r="B3815" s="196">
        <v>40403475</v>
      </c>
      <c r="C3815" s="197" t="s">
        <v>3144</v>
      </c>
      <c r="D3815" s="196" t="s">
        <v>3676</v>
      </c>
      <c r="E3815" s="198" t="s">
        <v>3709</v>
      </c>
      <c r="F3815" s="199">
        <f>VLOOKUP(D3815,'Parâmetro - Portes e Uco'!$A$13:$E$54,4,0)*E3815</f>
        <v>1.6785021716765458</v>
      </c>
      <c r="G3815" s="200"/>
      <c r="H3815" s="201"/>
      <c r="I3815" s="196"/>
      <c r="J3815" s="202">
        <v>0</v>
      </c>
      <c r="K3815" s="202"/>
      <c r="L3815" s="203">
        <v>2.0299999999999998</v>
      </c>
      <c r="M3815" s="204">
        <v>80</v>
      </c>
      <c r="N3815" s="199">
        <f>(('Parâmetro - Portes e Uco'!$P$5*'TABELA HONORÁRIOS MÉDICOS2026'!M3815)/100)*'TABELA HONORÁRIOS MÉDICOS2026'!L3815</f>
        <v>29.477053176602912</v>
      </c>
      <c r="O3815" s="201" t="s">
        <v>3718</v>
      </c>
      <c r="P3815" s="201"/>
      <c r="Q3815" s="205">
        <f t="shared" si="238"/>
        <v>31.155555348279456</v>
      </c>
    </row>
    <row r="3816" spans="1:17" ht="45" x14ac:dyDescent="0.25">
      <c r="A3816" s="207" t="s">
        <v>4754</v>
      </c>
      <c r="B3816" s="196">
        <v>40403483</v>
      </c>
      <c r="C3816" s="197" t="s">
        <v>3145</v>
      </c>
      <c r="D3816" s="196" t="s">
        <v>3676</v>
      </c>
      <c r="E3816" s="198" t="s">
        <v>3709</v>
      </c>
      <c r="F3816" s="199">
        <f>VLOOKUP(D3816,'Parâmetro - Portes e Uco'!$A$13:$E$54,4,0)*E3816</f>
        <v>1.6785021716765458</v>
      </c>
      <c r="G3816" s="200"/>
      <c r="H3816" s="201"/>
      <c r="I3816" s="196"/>
      <c r="J3816" s="202">
        <v>0</v>
      </c>
      <c r="K3816" s="202"/>
      <c r="L3816" s="203">
        <v>3.07</v>
      </c>
      <c r="M3816" s="204">
        <v>80</v>
      </c>
      <c r="N3816" s="199">
        <f>(('Parâmetro - Portes e Uco'!$P$5*'TABELA HONORÁRIOS MÉDICOS2026'!M3816)/100)*'TABELA HONORÁRIOS MÉDICOS2026'!L3816</f>
        <v>44.578597661167954</v>
      </c>
      <c r="O3816" s="201">
        <v>0</v>
      </c>
      <c r="P3816" s="201"/>
      <c r="Q3816" s="205">
        <f t="shared" si="238"/>
        <v>46.257099832844503</v>
      </c>
    </row>
    <row r="3817" spans="1:17" ht="45" x14ac:dyDescent="0.25">
      <c r="A3817" s="207" t="s">
        <v>4754</v>
      </c>
      <c r="B3817" s="196">
        <v>40403491</v>
      </c>
      <c r="C3817" s="197" t="s">
        <v>3146</v>
      </c>
      <c r="D3817" s="196" t="s">
        <v>3676</v>
      </c>
      <c r="E3817" s="198" t="s">
        <v>3709</v>
      </c>
      <c r="F3817" s="199">
        <f>VLOOKUP(D3817,'Parâmetro - Portes e Uco'!$A$13:$E$54,4,0)*E3817</f>
        <v>1.6785021716765458</v>
      </c>
      <c r="G3817" s="200"/>
      <c r="H3817" s="201"/>
      <c r="I3817" s="196"/>
      <c r="J3817" s="202">
        <v>0</v>
      </c>
      <c r="K3817" s="202"/>
      <c r="L3817" s="203">
        <v>4.38</v>
      </c>
      <c r="M3817" s="204">
        <v>80</v>
      </c>
      <c r="N3817" s="199">
        <f>(('Parâmetro - Portes e Uco'!$P$5*'TABELA HONORÁRIOS MÉDICOS2026'!M3817)/100)*'TABELA HONORÁRIOS MÉDICOS2026'!L3817</f>
        <v>63.600735425379689</v>
      </c>
      <c r="O3817" s="201" t="s">
        <v>3718</v>
      </c>
      <c r="P3817" s="201"/>
      <c r="Q3817" s="205">
        <f t="shared" si="238"/>
        <v>65.279237597056238</v>
      </c>
    </row>
    <row r="3818" spans="1:17" ht="45" x14ac:dyDescent="0.25">
      <c r="A3818" s="207" t="s">
        <v>4754</v>
      </c>
      <c r="B3818" s="196">
        <v>40403505</v>
      </c>
      <c r="C3818" s="197" t="s">
        <v>3147</v>
      </c>
      <c r="D3818" s="196" t="s">
        <v>3676</v>
      </c>
      <c r="E3818" s="198" t="s">
        <v>3709</v>
      </c>
      <c r="F3818" s="199">
        <f>VLOOKUP(D3818,'Parâmetro - Portes e Uco'!$A$13:$E$54,4,0)*E3818</f>
        <v>1.6785021716765458</v>
      </c>
      <c r="G3818" s="200"/>
      <c r="H3818" s="201"/>
      <c r="I3818" s="196"/>
      <c r="J3818" s="202">
        <v>0</v>
      </c>
      <c r="K3818" s="202"/>
      <c r="L3818" s="203">
        <v>2.85</v>
      </c>
      <c r="M3818" s="204">
        <v>80</v>
      </c>
      <c r="N3818" s="199">
        <f>(('Parâmetro - Portes e Uco'!$P$5*'TABELA HONORÁRIOS MÉDICOS2026'!M3818)/100)*'TABELA HONORÁRIOS MÉDICOS2026'!L3818</f>
        <v>41.38404017404843</v>
      </c>
      <c r="O3818" s="201">
        <v>0</v>
      </c>
      <c r="P3818" s="201"/>
      <c r="Q3818" s="205">
        <f t="shared" si="238"/>
        <v>43.062542345724978</v>
      </c>
    </row>
    <row r="3819" spans="1:17" ht="30" x14ac:dyDescent="0.25">
      <c r="A3819" s="207" t="s">
        <v>4754</v>
      </c>
      <c r="B3819" s="196">
        <v>40403513</v>
      </c>
      <c r="C3819" s="197" t="s">
        <v>3148</v>
      </c>
      <c r="D3819" s="196" t="s">
        <v>3676</v>
      </c>
      <c r="E3819" s="198" t="s">
        <v>3709</v>
      </c>
      <c r="F3819" s="199">
        <f>VLOOKUP(D3819,'Parâmetro - Portes e Uco'!$A$13:$E$54,4,0)*E3819</f>
        <v>1.6785021716765458</v>
      </c>
      <c r="G3819" s="200"/>
      <c r="H3819" s="201"/>
      <c r="I3819" s="196"/>
      <c r="J3819" s="202">
        <v>0</v>
      </c>
      <c r="K3819" s="202"/>
      <c r="L3819" s="203">
        <v>3.6</v>
      </c>
      <c r="M3819" s="204">
        <v>80</v>
      </c>
      <c r="N3819" s="199">
        <f>(('Parâmetro - Portes e Uco'!$P$5*'TABELA HONORÁRIOS MÉDICOS2026'!M3819)/100)*'TABELA HONORÁRIOS MÉDICOS2026'!L3819</f>
        <v>52.27457706195591</v>
      </c>
      <c r="O3819" s="201" t="s">
        <v>3718</v>
      </c>
      <c r="P3819" s="201"/>
      <c r="Q3819" s="205">
        <f t="shared" si="238"/>
        <v>53.953079233632458</v>
      </c>
    </row>
    <row r="3820" spans="1:17" ht="45" x14ac:dyDescent="0.25">
      <c r="A3820" s="207" t="s">
        <v>4754</v>
      </c>
      <c r="B3820" s="196">
        <v>40403521</v>
      </c>
      <c r="C3820" s="197" t="s">
        <v>3149</v>
      </c>
      <c r="D3820" s="196" t="s">
        <v>3676</v>
      </c>
      <c r="E3820" s="198" t="s">
        <v>3709</v>
      </c>
      <c r="F3820" s="199">
        <f>VLOOKUP(D3820,'Parâmetro - Portes e Uco'!$A$13:$E$54,4,0)*E3820</f>
        <v>1.6785021716765458</v>
      </c>
      <c r="G3820" s="200"/>
      <c r="H3820" s="201"/>
      <c r="I3820" s="196"/>
      <c r="J3820" s="202">
        <v>0</v>
      </c>
      <c r="K3820" s="202"/>
      <c r="L3820" s="203">
        <v>0.74</v>
      </c>
      <c r="M3820" s="204">
        <v>80</v>
      </c>
      <c r="N3820" s="199">
        <f>(('Parâmetro - Portes e Uco'!$P$5*'TABELA HONORÁRIOS MÉDICOS2026'!M3820)/100)*'TABELA HONORÁRIOS MÉDICOS2026'!L3820</f>
        <v>10.745329729402048</v>
      </c>
      <c r="O3820" s="201">
        <v>0</v>
      </c>
      <c r="P3820" s="201"/>
      <c r="Q3820" s="205">
        <f t="shared" si="238"/>
        <v>12.423831901078593</v>
      </c>
    </row>
    <row r="3821" spans="1:17" ht="30" x14ac:dyDescent="0.25">
      <c r="A3821" s="207" t="s">
        <v>4754</v>
      </c>
      <c r="B3821" s="196">
        <v>40403530</v>
      </c>
      <c r="C3821" s="197" t="s">
        <v>3150</v>
      </c>
      <c r="D3821" s="196" t="s">
        <v>3676</v>
      </c>
      <c r="E3821" s="198" t="s">
        <v>3709</v>
      </c>
      <c r="F3821" s="199">
        <f>VLOOKUP(D3821,'Parâmetro - Portes e Uco'!$A$13:$E$54,4,0)*E3821</f>
        <v>1.6785021716765458</v>
      </c>
      <c r="G3821" s="200"/>
      <c r="H3821" s="201"/>
      <c r="I3821" s="196"/>
      <c r="J3821" s="202">
        <v>0</v>
      </c>
      <c r="K3821" s="202"/>
      <c r="L3821" s="203">
        <v>1.5</v>
      </c>
      <c r="M3821" s="204">
        <v>80</v>
      </c>
      <c r="N3821" s="199">
        <f>(('Parâmetro - Portes e Uco'!$P$5*'TABELA HONORÁRIOS MÉDICOS2026'!M3821)/100)*'TABELA HONORÁRIOS MÉDICOS2026'!L3821</f>
        <v>21.78107377581496</v>
      </c>
      <c r="O3821" s="201" t="s">
        <v>3718</v>
      </c>
      <c r="P3821" s="201"/>
      <c r="Q3821" s="205">
        <f t="shared" si="238"/>
        <v>23.459575947491505</v>
      </c>
    </row>
    <row r="3822" spans="1:17" ht="45" x14ac:dyDescent="0.25">
      <c r="A3822" s="207" t="s">
        <v>4754</v>
      </c>
      <c r="B3822" s="196">
        <v>40403548</v>
      </c>
      <c r="C3822" s="197" t="s">
        <v>3151</v>
      </c>
      <c r="D3822" s="196" t="s">
        <v>3676</v>
      </c>
      <c r="E3822" s="198" t="s">
        <v>3709</v>
      </c>
      <c r="F3822" s="199">
        <f>VLOOKUP(D3822,'Parâmetro - Portes e Uco'!$A$13:$E$54,4,0)*E3822</f>
        <v>1.6785021716765458</v>
      </c>
      <c r="G3822" s="200"/>
      <c r="H3822" s="201"/>
      <c r="I3822" s="196"/>
      <c r="J3822" s="202">
        <v>0</v>
      </c>
      <c r="K3822" s="202"/>
      <c r="L3822" s="203">
        <v>1.41</v>
      </c>
      <c r="M3822" s="204">
        <v>80</v>
      </c>
      <c r="N3822" s="199">
        <f>(('Parâmetro - Portes e Uco'!$P$5*'TABELA HONORÁRIOS MÉDICOS2026'!M3822)/100)*'TABELA HONORÁRIOS MÉDICOS2026'!L3822</f>
        <v>20.474209349266062</v>
      </c>
      <c r="O3822" s="201">
        <v>0</v>
      </c>
      <c r="P3822" s="201"/>
      <c r="Q3822" s="205">
        <f t="shared" si="238"/>
        <v>22.152711520942606</v>
      </c>
    </row>
    <row r="3823" spans="1:17" ht="30" x14ac:dyDescent="0.25">
      <c r="A3823" s="207" t="s">
        <v>4754</v>
      </c>
      <c r="B3823" s="196">
        <v>40403556</v>
      </c>
      <c r="C3823" s="197" t="s">
        <v>3152</v>
      </c>
      <c r="D3823" s="196" t="s">
        <v>3676</v>
      </c>
      <c r="E3823" s="198" t="s">
        <v>3709</v>
      </c>
      <c r="F3823" s="199">
        <f>VLOOKUP(D3823,'Parâmetro - Portes e Uco'!$A$13:$E$54,4,0)*E3823</f>
        <v>1.6785021716765458</v>
      </c>
      <c r="G3823" s="200"/>
      <c r="H3823" s="201"/>
      <c r="I3823" s="196"/>
      <c r="J3823" s="202">
        <v>0</v>
      </c>
      <c r="K3823" s="202"/>
      <c r="L3823" s="203">
        <v>2.0099999999999998</v>
      </c>
      <c r="M3823" s="204">
        <v>80</v>
      </c>
      <c r="N3823" s="199">
        <f>(('Parâmetro - Portes e Uco'!$P$5*'TABELA HONORÁRIOS MÉDICOS2026'!M3823)/100)*'TABELA HONORÁRIOS MÉDICOS2026'!L3823</f>
        <v>29.186638859592044</v>
      </c>
      <c r="O3823" s="201" t="s">
        <v>3718</v>
      </c>
      <c r="P3823" s="201"/>
      <c r="Q3823" s="205">
        <f t="shared" si="238"/>
        <v>30.865141031268589</v>
      </c>
    </row>
    <row r="3824" spans="1:17" ht="45" x14ac:dyDescent="0.25">
      <c r="A3824" s="207" t="s">
        <v>4754</v>
      </c>
      <c r="B3824" s="196">
        <v>40403564</v>
      </c>
      <c r="C3824" s="197" t="s">
        <v>3153</v>
      </c>
      <c r="D3824" s="196" t="s">
        <v>3676</v>
      </c>
      <c r="E3824" s="198" t="s">
        <v>3709</v>
      </c>
      <c r="F3824" s="199">
        <f>VLOOKUP(D3824,'Parâmetro - Portes e Uco'!$A$13:$E$54,4,0)*E3824</f>
        <v>1.6785021716765458</v>
      </c>
      <c r="G3824" s="200"/>
      <c r="H3824" s="201"/>
      <c r="I3824" s="196"/>
      <c r="J3824" s="202">
        <v>0</v>
      </c>
      <c r="K3824" s="202"/>
      <c r="L3824" s="203">
        <v>1.19</v>
      </c>
      <c r="M3824" s="204">
        <v>80</v>
      </c>
      <c r="N3824" s="199">
        <f>(('Parâmetro - Portes e Uco'!$P$5*'TABELA HONORÁRIOS MÉDICOS2026'!M3824)/100)*'TABELA HONORÁRIOS MÉDICOS2026'!L3824</f>
        <v>17.279651862146537</v>
      </c>
      <c r="O3824" s="201">
        <v>0</v>
      </c>
      <c r="P3824" s="201"/>
      <c r="Q3824" s="205">
        <f t="shared" si="238"/>
        <v>18.958154033823082</v>
      </c>
    </row>
    <row r="3825" spans="1:17" ht="30" x14ac:dyDescent="0.25">
      <c r="A3825" s="207" t="s">
        <v>4754</v>
      </c>
      <c r="B3825" s="196">
        <v>40403572</v>
      </c>
      <c r="C3825" s="197" t="s">
        <v>3154</v>
      </c>
      <c r="D3825" s="196" t="s">
        <v>3676</v>
      </c>
      <c r="E3825" s="198" t="s">
        <v>3709</v>
      </c>
      <c r="F3825" s="199">
        <f>VLOOKUP(D3825,'Parâmetro - Portes e Uco'!$A$13:$E$54,4,0)*E3825</f>
        <v>1.6785021716765458</v>
      </c>
      <c r="G3825" s="200"/>
      <c r="H3825" s="201"/>
      <c r="I3825" s="196"/>
      <c r="J3825" s="202">
        <v>0</v>
      </c>
      <c r="K3825" s="202"/>
      <c r="L3825" s="203">
        <v>1.7</v>
      </c>
      <c r="M3825" s="204">
        <v>80</v>
      </c>
      <c r="N3825" s="199">
        <f>(('Parâmetro - Portes e Uco'!$P$5*'TABELA HONORÁRIOS MÉDICOS2026'!M3825)/100)*'TABELA HONORÁRIOS MÉDICOS2026'!L3825</f>
        <v>24.685216945923624</v>
      </c>
      <c r="O3825" s="201" t="s">
        <v>3718</v>
      </c>
      <c r="P3825" s="201"/>
      <c r="Q3825" s="205">
        <f t="shared" si="238"/>
        <v>26.363719117600169</v>
      </c>
    </row>
    <row r="3826" spans="1:17" ht="45" x14ac:dyDescent="0.25">
      <c r="A3826" s="207" t="s">
        <v>4754</v>
      </c>
      <c r="B3826" s="196">
        <v>40403580</v>
      </c>
      <c r="C3826" s="197" t="s">
        <v>3155</v>
      </c>
      <c r="D3826" s="196" t="s">
        <v>3676</v>
      </c>
      <c r="E3826" s="198" t="s">
        <v>3709</v>
      </c>
      <c r="F3826" s="199">
        <f>VLOOKUP(D3826,'Parâmetro - Portes e Uco'!$A$13:$E$54,4,0)*E3826</f>
        <v>1.6785021716765458</v>
      </c>
      <c r="G3826" s="200"/>
      <c r="H3826" s="201"/>
      <c r="I3826" s="196"/>
      <c r="J3826" s="202">
        <v>0</v>
      </c>
      <c r="K3826" s="202"/>
      <c r="L3826" s="203">
        <v>0.91</v>
      </c>
      <c r="M3826" s="204">
        <v>80</v>
      </c>
      <c r="N3826" s="199">
        <f>(('Parâmetro - Portes e Uco'!$P$5*'TABELA HONORÁRIOS MÉDICOS2026'!M3826)/100)*'TABELA HONORÁRIOS MÉDICOS2026'!L3826</f>
        <v>13.213851423994411</v>
      </c>
      <c r="O3826" s="201">
        <v>0</v>
      </c>
      <c r="P3826" s="201"/>
      <c r="Q3826" s="205">
        <f t="shared" si="238"/>
        <v>14.892353595670958</v>
      </c>
    </row>
    <row r="3827" spans="1:17" ht="30" x14ac:dyDescent="0.25">
      <c r="A3827" s="207" t="s">
        <v>4754</v>
      </c>
      <c r="B3827" s="196">
        <v>40403599</v>
      </c>
      <c r="C3827" s="197" t="s">
        <v>3156</v>
      </c>
      <c r="D3827" s="196" t="s">
        <v>3676</v>
      </c>
      <c r="E3827" s="198" t="s">
        <v>3709</v>
      </c>
      <c r="F3827" s="199">
        <f>VLOOKUP(D3827,'Parâmetro - Portes e Uco'!$A$13:$E$54,4,0)*E3827</f>
        <v>1.6785021716765458</v>
      </c>
      <c r="G3827" s="200"/>
      <c r="H3827" s="201"/>
      <c r="I3827" s="196"/>
      <c r="J3827" s="202">
        <v>0</v>
      </c>
      <c r="K3827" s="202"/>
      <c r="L3827" s="203">
        <v>1.43</v>
      </c>
      <c r="M3827" s="204">
        <v>80</v>
      </c>
      <c r="N3827" s="199">
        <f>(('Parâmetro - Portes e Uco'!$P$5*'TABELA HONORÁRIOS MÉDICOS2026'!M3827)/100)*'TABELA HONORÁRIOS MÉDICOS2026'!L3827</f>
        <v>20.764623666276929</v>
      </c>
      <c r="O3827" s="201" t="s">
        <v>3718</v>
      </c>
      <c r="P3827" s="201"/>
      <c r="Q3827" s="205">
        <f t="shared" si="238"/>
        <v>22.443125837953474</v>
      </c>
    </row>
    <row r="3828" spans="1:17" ht="45" x14ac:dyDescent="0.25">
      <c r="A3828" s="207" t="s">
        <v>4754</v>
      </c>
      <c r="B3828" s="196">
        <v>40403602</v>
      </c>
      <c r="C3828" s="197" t="s">
        <v>3157</v>
      </c>
      <c r="D3828" s="196" t="s">
        <v>3676</v>
      </c>
      <c r="E3828" s="198" t="s">
        <v>3709</v>
      </c>
      <c r="F3828" s="199">
        <f>VLOOKUP(D3828,'Parâmetro - Portes e Uco'!$A$13:$E$54,4,0)*E3828</f>
        <v>1.6785021716765458</v>
      </c>
      <c r="G3828" s="200"/>
      <c r="H3828" s="201"/>
      <c r="I3828" s="196"/>
      <c r="J3828" s="202">
        <v>0</v>
      </c>
      <c r="K3828" s="202"/>
      <c r="L3828" s="203">
        <v>0.22</v>
      </c>
      <c r="M3828" s="204">
        <v>80</v>
      </c>
      <c r="N3828" s="199">
        <f>(('Parâmetro - Portes e Uco'!$P$5*'TABELA HONORÁRIOS MÉDICOS2026'!M3828)/100)*'TABELA HONORÁRIOS MÉDICOS2026'!L3828</f>
        <v>3.1945574871195279</v>
      </c>
      <c r="O3828" s="201">
        <v>0</v>
      </c>
      <c r="P3828" s="201"/>
      <c r="Q3828" s="205">
        <f t="shared" si="238"/>
        <v>4.8730596587960733</v>
      </c>
    </row>
    <row r="3829" spans="1:17" ht="30" x14ac:dyDescent="0.25">
      <c r="A3829" s="207" t="s">
        <v>4754</v>
      </c>
      <c r="B3829" s="196">
        <v>40403610</v>
      </c>
      <c r="C3829" s="197" t="s">
        <v>3158</v>
      </c>
      <c r="D3829" s="196" t="s">
        <v>3676</v>
      </c>
      <c r="E3829" s="198" t="s">
        <v>3709</v>
      </c>
      <c r="F3829" s="199">
        <f>VLOOKUP(D3829,'Parâmetro - Portes e Uco'!$A$13:$E$54,4,0)*E3829</f>
        <v>1.6785021716765458</v>
      </c>
      <c r="G3829" s="200"/>
      <c r="H3829" s="201"/>
      <c r="I3829" s="196"/>
      <c r="J3829" s="202">
        <v>0</v>
      </c>
      <c r="K3829" s="202"/>
      <c r="L3829" s="203">
        <v>0.5</v>
      </c>
      <c r="M3829" s="204">
        <v>80</v>
      </c>
      <c r="N3829" s="199">
        <f>(('Parâmetro - Portes e Uco'!$P$5*'TABELA HONORÁRIOS MÉDICOS2026'!M3829)/100)*'TABELA HONORÁRIOS MÉDICOS2026'!L3829</f>
        <v>7.2603579252716539</v>
      </c>
      <c r="O3829" s="201" t="s">
        <v>3718</v>
      </c>
      <c r="P3829" s="201"/>
      <c r="Q3829" s="205">
        <f t="shared" si="238"/>
        <v>8.9388600969482006</v>
      </c>
    </row>
    <row r="3830" spans="1:17" ht="45" x14ac:dyDescent="0.25">
      <c r="A3830" s="207" t="s">
        <v>4754</v>
      </c>
      <c r="B3830" s="196">
        <v>40403629</v>
      </c>
      <c r="C3830" s="197" t="s">
        <v>3137</v>
      </c>
      <c r="D3830" s="196" t="s">
        <v>3676</v>
      </c>
      <c r="E3830" s="198" t="s">
        <v>3709</v>
      </c>
      <c r="F3830" s="199">
        <f>VLOOKUP(D3830,'Parâmetro - Portes e Uco'!$A$13:$E$54,4,0)*E3830</f>
        <v>1.6785021716765458</v>
      </c>
      <c r="G3830" s="200"/>
      <c r="H3830" s="201"/>
      <c r="I3830" s="196"/>
      <c r="J3830" s="202">
        <v>0</v>
      </c>
      <c r="K3830" s="202"/>
      <c r="L3830" s="203">
        <v>0.7</v>
      </c>
      <c r="M3830" s="204">
        <v>80</v>
      </c>
      <c r="N3830" s="199">
        <f>(('Parâmetro - Portes e Uco'!$P$5*'TABELA HONORÁRIOS MÉDICOS2026'!M3830)/100)*'TABELA HONORÁRIOS MÉDICOS2026'!L3830</f>
        <v>10.164501095380315</v>
      </c>
      <c r="O3830" s="201">
        <v>0</v>
      </c>
      <c r="P3830" s="201"/>
      <c r="Q3830" s="205">
        <f t="shared" ref="Q3830:Q3855" si="239">F3830+H3830+K3830+N3830+P3830</f>
        <v>11.843003267056861</v>
      </c>
    </row>
    <row r="3831" spans="1:17" ht="30" x14ac:dyDescent="0.25">
      <c r="A3831" s="207" t="s">
        <v>4754</v>
      </c>
      <c r="B3831" s="196">
        <v>40403637</v>
      </c>
      <c r="C3831" s="197" t="s">
        <v>3138</v>
      </c>
      <c r="D3831" s="196" t="s">
        <v>3676</v>
      </c>
      <c r="E3831" s="198" t="s">
        <v>3709</v>
      </c>
      <c r="F3831" s="199">
        <f>VLOOKUP(D3831,'Parâmetro - Portes e Uco'!$A$13:$E$54,4,0)*E3831</f>
        <v>1.6785021716765458</v>
      </c>
      <c r="G3831" s="200"/>
      <c r="H3831" s="201"/>
      <c r="I3831" s="196"/>
      <c r="J3831" s="202">
        <v>0</v>
      </c>
      <c r="K3831" s="202"/>
      <c r="L3831" s="203">
        <v>0.97</v>
      </c>
      <c r="M3831" s="204">
        <v>80</v>
      </c>
      <c r="N3831" s="199">
        <f>(('Parâmetro - Portes e Uco'!$P$5*'TABELA HONORÁRIOS MÉDICOS2026'!M3831)/100)*'TABELA HONORÁRIOS MÉDICOS2026'!L3831</f>
        <v>14.085094375027008</v>
      </c>
      <c r="O3831" s="201" t="s">
        <v>3718</v>
      </c>
      <c r="P3831" s="201"/>
      <c r="Q3831" s="205">
        <f t="shared" si="239"/>
        <v>15.763596546703553</v>
      </c>
    </row>
    <row r="3832" spans="1:17" ht="45" x14ac:dyDescent="0.25">
      <c r="A3832" s="207" t="s">
        <v>4754</v>
      </c>
      <c r="B3832" s="196">
        <v>40403645</v>
      </c>
      <c r="C3832" s="197" t="s">
        <v>3139</v>
      </c>
      <c r="D3832" s="196" t="s">
        <v>3676</v>
      </c>
      <c r="E3832" s="198" t="s">
        <v>3709</v>
      </c>
      <c r="F3832" s="199">
        <f>VLOOKUP(D3832,'Parâmetro - Portes e Uco'!$A$13:$E$54,4,0)*E3832</f>
        <v>1.6785021716765458</v>
      </c>
      <c r="G3832" s="200"/>
      <c r="H3832" s="201"/>
      <c r="I3832" s="196"/>
      <c r="J3832" s="202">
        <v>0</v>
      </c>
      <c r="K3832" s="202"/>
      <c r="L3832" s="203">
        <v>1.07</v>
      </c>
      <c r="M3832" s="204">
        <v>80</v>
      </c>
      <c r="N3832" s="199">
        <f>(('Parâmetro - Portes e Uco'!$P$5*'TABELA HONORÁRIOS MÉDICOS2026'!M3832)/100)*'TABELA HONORÁRIOS MÉDICOS2026'!L3832</f>
        <v>15.537165960081341</v>
      </c>
      <c r="O3832" s="201">
        <v>0</v>
      </c>
      <c r="P3832" s="201"/>
      <c r="Q3832" s="205">
        <f t="shared" si="239"/>
        <v>17.215668131757887</v>
      </c>
    </row>
    <row r="3833" spans="1:17" ht="30" x14ac:dyDescent="0.25">
      <c r="A3833" s="207" t="s">
        <v>4754</v>
      </c>
      <c r="B3833" s="196">
        <v>40403653</v>
      </c>
      <c r="C3833" s="197" t="s">
        <v>3140</v>
      </c>
      <c r="D3833" s="196" t="s">
        <v>3676</v>
      </c>
      <c r="E3833" s="198" t="s">
        <v>3709</v>
      </c>
      <c r="F3833" s="199">
        <f>VLOOKUP(D3833,'Parâmetro - Portes e Uco'!$A$13:$E$54,4,0)*E3833</f>
        <v>1.6785021716765458</v>
      </c>
      <c r="G3833" s="200"/>
      <c r="H3833" s="201"/>
      <c r="I3833" s="196"/>
      <c r="J3833" s="202">
        <v>0</v>
      </c>
      <c r="K3833" s="202"/>
      <c r="L3833" s="203">
        <v>1.49</v>
      </c>
      <c r="M3833" s="204">
        <v>80</v>
      </c>
      <c r="N3833" s="199">
        <f>(('Parâmetro - Portes e Uco'!$P$5*'TABELA HONORÁRIOS MÉDICOS2026'!M3833)/100)*'TABELA HONORÁRIOS MÉDICOS2026'!L3833</f>
        <v>21.635866617309528</v>
      </c>
      <c r="O3833" s="201" t="s">
        <v>3718</v>
      </c>
      <c r="P3833" s="201"/>
      <c r="Q3833" s="205">
        <f t="shared" si="239"/>
        <v>23.314368788986073</v>
      </c>
    </row>
    <row r="3834" spans="1:17" ht="45" x14ac:dyDescent="0.25">
      <c r="A3834" s="207" t="s">
        <v>4754</v>
      </c>
      <c r="B3834" s="196">
        <v>40403661</v>
      </c>
      <c r="C3834" s="197" t="s">
        <v>3141</v>
      </c>
      <c r="D3834" s="196" t="s">
        <v>3676</v>
      </c>
      <c r="E3834" s="198" t="s">
        <v>3709</v>
      </c>
      <c r="F3834" s="199">
        <f>VLOOKUP(D3834,'Parâmetro - Portes e Uco'!$A$13:$E$54,4,0)*E3834</f>
        <v>1.6785021716765458</v>
      </c>
      <c r="G3834" s="200"/>
      <c r="H3834" s="201"/>
      <c r="I3834" s="196"/>
      <c r="J3834" s="202">
        <v>0</v>
      </c>
      <c r="K3834" s="202"/>
      <c r="L3834" s="203">
        <v>1.26</v>
      </c>
      <c r="M3834" s="204">
        <v>80</v>
      </c>
      <c r="N3834" s="199">
        <f>(('Parâmetro - Portes e Uco'!$P$5*'TABELA HONORÁRIOS MÉDICOS2026'!M3834)/100)*'TABELA HONORÁRIOS MÉDICOS2026'!L3834</f>
        <v>18.296101971684568</v>
      </c>
      <c r="O3834" s="201">
        <v>0</v>
      </c>
      <c r="P3834" s="201"/>
      <c r="Q3834" s="205">
        <f t="shared" si="239"/>
        <v>19.974604143361113</v>
      </c>
    </row>
    <row r="3835" spans="1:17" ht="45" x14ac:dyDescent="0.25">
      <c r="A3835" s="207" t="s">
        <v>4754</v>
      </c>
      <c r="B3835" s="196">
        <v>40403670</v>
      </c>
      <c r="C3835" s="197" t="s">
        <v>3142</v>
      </c>
      <c r="D3835" s="196" t="s">
        <v>3676</v>
      </c>
      <c r="E3835" s="198" t="s">
        <v>3709</v>
      </c>
      <c r="F3835" s="199">
        <f>VLOOKUP(D3835,'Parâmetro - Portes e Uco'!$A$13:$E$54,4,0)*E3835</f>
        <v>1.6785021716765458</v>
      </c>
      <c r="G3835" s="200"/>
      <c r="H3835" s="201"/>
      <c r="I3835" s="196"/>
      <c r="J3835" s="202">
        <v>0</v>
      </c>
      <c r="K3835" s="202"/>
      <c r="L3835" s="203">
        <v>1.81</v>
      </c>
      <c r="M3835" s="204">
        <v>80</v>
      </c>
      <c r="N3835" s="199">
        <f>(('Parâmetro - Portes e Uco'!$P$5*'TABELA HONORÁRIOS MÉDICOS2026'!M3835)/100)*'TABELA HONORÁRIOS MÉDICOS2026'!L3835</f>
        <v>26.282495689483387</v>
      </c>
      <c r="O3835" s="201" t="s">
        <v>3718</v>
      </c>
      <c r="P3835" s="201"/>
      <c r="Q3835" s="205">
        <f t="shared" si="239"/>
        <v>27.960997861159932</v>
      </c>
    </row>
    <row r="3836" spans="1:17" x14ac:dyDescent="0.25">
      <c r="A3836" s="207" t="s">
        <v>4754</v>
      </c>
      <c r="B3836" s="196">
        <v>40403688</v>
      </c>
      <c r="C3836" s="197" t="s">
        <v>3160</v>
      </c>
      <c r="D3836" s="196" t="s">
        <v>3676</v>
      </c>
      <c r="E3836" s="198" t="s">
        <v>3709</v>
      </c>
      <c r="F3836" s="199">
        <f>VLOOKUP(D3836,'Parâmetro - Portes e Uco'!$A$13:$E$54,4,0)*E3836</f>
        <v>1.6785021716765458</v>
      </c>
      <c r="G3836" s="200"/>
      <c r="H3836" s="201"/>
      <c r="I3836" s="196"/>
      <c r="J3836" s="202">
        <v>0</v>
      </c>
      <c r="K3836" s="202"/>
      <c r="L3836" s="203">
        <v>0.8</v>
      </c>
      <c r="M3836" s="204">
        <v>80</v>
      </c>
      <c r="N3836" s="199">
        <f>(('Parâmetro - Portes e Uco'!$P$5*'TABELA HONORÁRIOS MÉDICOS2026'!M3836)/100)*'TABELA HONORÁRIOS MÉDICOS2026'!L3836</f>
        <v>11.616572680434647</v>
      </c>
      <c r="O3836" s="201">
        <v>0</v>
      </c>
      <c r="P3836" s="201"/>
      <c r="Q3836" s="205">
        <f t="shared" si="239"/>
        <v>13.295074852111192</v>
      </c>
    </row>
    <row r="3837" spans="1:17" ht="30" x14ac:dyDescent="0.25">
      <c r="A3837" s="207" t="s">
        <v>4754</v>
      </c>
      <c r="B3837" s="196">
        <v>40403696</v>
      </c>
      <c r="C3837" s="197" t="s">
        <v>3161</v>
      </c>
      <c r="D3837" s="196" t="s">
        <v>3676</v>
      </c>
      <c r="E3837" s="198" t="s">
        <v>3709</v>
      </c>
      <c r="F3837" s="199">
        <f>VLOOKUP(D3837,'Parâmetro - Portes e Uco'!$A$13:$E$54,4,0)*E3837</f>
        <v>1.6785021716765458</v>
      </c>
      <c r="G3837" s="200"/>
      <c r="H3837" s="201"/>
      <c r="I3837" s="196"/>
      <c r="J3837" s="202">
        <v>0</v>
      </c>
      <c r="K3837" s="202"/>
      <c r="L3837" s="203">
        <v>0.53</v>
      </c>
      <c r="M3837" s="204">
        <v>80</v>
      </c>
      <c r="N3837" s="199">
        <f>(('Parâmetro - Portes e Uco'!$P$5*'TABELA HONORÁRIOS MÉDICOS2026'!M3837)/100)*'TABELA HONORÁRIOS MÉDICOS2026'!L3837</f>
        <v>7.6959794007879534</v>
      </c>
      <c r="O3837" s="201">
        <v>0</v>
      </c>
      <c r="P3837" s="201"/>
      <c r="Q3837" s="205">
        <f t="shared" si="239"/>
        <v>9.3744815724645001</v>
      </c>
    </row>
    <row r="3838" spans="1:17" ht="60" x14ac:dyDescent="0.25">
      <c r="A3838" s="207" t="s">
        <v>4754</v>
      </c>
      <c r="B3838" s="196">
        <v>40403700</v>
      </c>
      <c r="C3838" s="197" t="s">
        <v>3162</v>
      </c>
      <c r="D3838" s="196" t="s">
        <v>3676</v>
      </c>
      <c r="E3838" s="198" t="s">
        <v>3709</v>
      </c>
      <c r="F3838" s="199">
        <f>VLOOKUP(D3838,'Parâmetro - Portes e Uco'!$A$13:$E$54,4,0)*E3838</f>
        <v>1.6785021716765458</v>
      </c>
      <c r="G3838" s="200"/>
      <c r="H3838" s="201"/>
      <c r="I3838" s="196"/>
      <c r="J3838" s="202">
        <v>0</v>
      </c>
      <c r="K3838" s="202"/>
      <c r="L3838" s="203">
        <v>3.47</v>
      </c>
      <c r="M3838" s="204">
        <v>80</v>
      </c>
      <c r="N3838" s="199">
        <f>(('Parâmetro - Portes e Uco'!$P$5*'TABELA HONORÁRIOS MÉDICOS2026'!M3838)/100)*'TABELA HONORÁRIOS MÉDICOS2026'!L3838</f>
        <v>50.386884001385283</v>
      </c>
      <c r="O3838" s="201">
        <v>0</v>
      </c>
      <c r="P3838" s="201"/>
      <c r="Q3838" s="205">
        <f t="shared" si="239"/>
        <v>52.065386173061832</v>
      </c>
    </row>
    <row r="3839" spans="1:17" ht="75" x14ac:dyDescent="0.25">
      <c r="A3839" s="207" t="s">
        <v>4754</v>
      </c>
      <c r="B3839" s="196">
        <v>40403718</v>
      </c>
      <c r="C3839" s="197" t="s">
        <v>3163</v>
      </c>
      <c r="D3839" s="196" t="s">
        <v>3676</v>
      </c>
      <c r="E3839" s="198" t="s">
        <v>3709</v>
      </c>
      <c r="F3839" s="199">
        <f>VLOOKUP(D3839,'Parâmetro - Portes e Uco'!$A$13:$E$54,4,0)*E3839</f>
        <v>1.6785021716765458</v>
      </c>
      <c r="G3839" s="200"/>
      <c r="H3839" s="201"/>
      <c r="I3839" s="196"/>
      <c r="J3839" s="202">
        <v>0</v>
      </c>
      <c r="K3839" s="202"/>
      <c r="L3839" s="203">
        <v>3.47</v>
      </c>
      <c r="M3839" s="204">
        <v>80</v>
      </c>
      <c r="N3839" s="199">
        <f>(('Parâmetro - Portes e Uco'!$P$5*'TABELA HONORÁRIOS MÉDICOS2026'!M3839)/100)*'TABELA HONORÁRIOS MÉDICOS2026'!L3839</f>
        <v>50.386884001385283</v>
      </c>
      <c r="O3839" s="201">
        <v>0</v>
      </c>
      <c r="P3839" s="201"/>
      <c r="Q3839" s="205">
        <f t="shared" si="239"/>
        <v>52.065386173061832</v>
      </c>
    </row>
    <row r="3840" spans="1:17" ht="45" x14ac:dyDescent="0.25">
      <c r="A3840" s="207" t="s">
        <v>4754</v>
      </c>
      <c r="B3840" s="196">
        <v>40403726</v>
      </c>
      <c r="C3840" s="197" t="s">
        <v>3165</v>
      </c>
      <c r="D3840" s="196" t="s">
        <v>3676</v>
      </c>
      <c r="E3840" s="198" t="s">
        <v>3709</v>
      </c>
      <c r="F3840" s="199">
        <f>VLOOKUP(D3840,'Parâmetro - Portes e Uco'!$A$13:$E$54,4,0)*E3840</f>
        <v>1.6785021716765458</v>
      </c>
      <c r="G3840" s="200"/>
      <c r="H3840" s="201"/>
      <c r="I3840" s="196"/>
      <c r="J3840" s="202">
        <v>0</v>
      </c>
      <c r="K3840" s="202"/>
      <c r="L3840" s="203">
        <v>48.4</v>
      </c>
      <c r="M3840" s="204">
        <v>80</v>
      </c>
      <c r="N3840" s="199">
        <f>(('Parâmetro - Portes e Uco'!$P$5*'TABELA HONORÁRIOS MÉDICOS2026'!M3840)/100)*'TABELA HONORÁRIOS MÉDICOS2026'!L3840</f>
        <v>702.80264716629608</v>
      </c>
      <c r="O3840" s="201">
        <v>0</v>
      </c>
      <c r="P3840" s="201"/>
      <c r="Q3840" s="205">
        <f t="shared" si="239"/>
        <v>704.48114933797262</v>
      </c>
    </row>
    <row r="3841" spans="1:17" ht="45" x14ac:dyDescent="0.25">
      <c r="A3841" s="207" t="s">
        <v>4754</v>
      </c>
      <c r="B3841" s="196">
        <v>40403734</v>
      </c>
      <c r="C3841" s="197" t="s">
        <v>3166</v>
      </c>
      <c r="D3841" s="196" t="s">
        <v>3676</v>
      </c>
      <c r="E3841" s="198" t="s">
        <v>3709</v>
      </c>
      <c r="F3841" s="199">
        <f>VLOOKUP(D3841,'Parâmetro - Portes e Uco'!$A$13:$E$54,4,0)*E3841</f>
        <v>1.6785021716765458</v>
      </c>
      <c r="G3841" s="200"/>
      <c r="H3841" s="201"/>
      <c r="I3841" s="196"/>
      <c r="J3841" s="202">
        <v>0</v>
      </c>
      <c r="K3841" s="202"/>
      <c r="L3841" s="203">
        <v>22.9</v>
      </c>
      <c r="M3841" s="204">
        <v>80</v>
      </c>
      <c r="N3841" s="199">
        <f>(('Parâmetro - Portes e Uco'!$P$5*'TABELA HONORÁRIOS MÉDICOS2026'!M3841)/100)*'TABELA HONORÁRIOS MÉDICOS2026'!L3841</f>
        <v>332.52439297744172</v>
      </c>
      <c r="O3841" s="201" t="s">
        <v>3718</v>
      </c>
      <c r="P3841" s="201"/>
      <c r="Q3841" s="205">
        <f t="shared" si="239"/>
        <v>334.20289514911826</v>
      </c>
    </row>
    <row r="3842" spans="1:17" ht="45" x14ac:dyDescent="0.25">
      <c r="A3842" s="207" t="s">
        <v>4754</v>
      </c>
      <c r="B3842" s="196">
        <v>40403742</v>
      </c>
      <c r="C3842" s="197" t="s">
        <v>3167</v>
      </c>
      <c r="D3842" s="196" t="s">
        <v>3676</v>
      </c>
      <c r="E3842" s="198" t="s">
        <v>3709</v>
      </c>
      <c r="F3842" s="199">
        <f>VLOOKUP(D3842,'Parâmetro - Portes e Uco'!$A$13:$E$54,4,0)*E3842</f>
        <v>1.6785021716765458</v>
      </c>
      <c r="G3842" s="200"/>
      <c r="H3842" s="201"/>
      <c r="I3842" s="196"/>
      <c r="J3842" s="202">
        <v>0</v>
      </c>
      <c r="K3842" s="202"/>
      <c r="L3842" s="203">
        <v>7.14</v>
      </c>
      <c r="M3842" s="204">
        <v>80</v>
      </c>
      <c r="N3842" s="199">
        <f>(('Parâmetro - Portes e Uco'!$P$5*'TABELA HONORÁRIOS MÉDICOS2026'!M3842)/100)*'TABELA HONORÁRIOS MÉDICOS2026'!L3842</f>
        <v>103.67791117287922</v>
      </c>
      <c r="O3842" s="201">
        <v>0</v>
      </c>
      <c r="P3842" s="201"/>
      <c r="Q3842" s="205">
        <f t="shared" si="239"/>
        <v>105.35641334455576</v>
      </c>
    </row>
    <row r="3843" spans="1:17" ht="60" x14ac:dyDescent="0.25">
      <c r="A3843" s="207" t="s">
        <v>4754</v>
      </c>
      <c r="B3843" s="196">
        <v>40403750</v>
      </c>
      <c r="C3843" s="197" t="s">
        <v>3168</v>
      </c>
      <c r="D3843" s="196" t="s">
        <v>3676</v>
      </c>
      <c r="E3843" s="198" t="s">
        <v>3709</v>
      </c>
      <c r="F3843" s="199">
        <f>VLOOKUP(D3843,'Parâmetro - Portes e Uco'!$A$13:$E$54,4,0)*E3843</f>
        <v>1.6785021716765458</v>
      </c>
      <c r="G3843" s="200"/>
      <c r="H3843" s="201"/>
      <c r="I3843" s="196"/>
      <c r="J3843" s="202">
        <v>0</v>
      </c>
      <c r="K3843" s="202"/>
      <c r="L3843" s="203">
        <v>62.4</v>
      </c>
      <c r="M3843" s="204">
        <v>80</v>
      </c>
      <c r="N3843" s="199">
        <f>(('Parâmetro - Portes e Uco'!$P$5*'TABELA HONORÁRIOS MÉDICOS2026'!M3843)/100)*'TABELA HONORÁRIOS MÉDICOS2026'!L3843</f>
        <v>906.09266907390236</v>
      </c>
      <c r="O3843" s="201">
        <v>0</v>
      </c>
      <c r="P3843" s="201"/>
      <c r="Q3843" s="205">
        <f t="shared" si="239"/>
        <v>907.7711712455789</v>
      </c>
    </row>
    <row r="3844" spans="1:17" ht="45" x14ac:dyDescent="0.25">
      <c r="A3844" s="207" t="s">
        <v>4754</v>
      </c>
      <c r="B3844" s="196">
        <v>40403769</v>
      </c>
      <c r="C3844" s="197" t="s">
        <v>3169</v>
      </c>
      <c r="D3844" s="196" t="s">
        <v>3676</v>
      </c>
      <c r="E3844" s="198" t="s">
        <v>3709</v>
      </c>
      <c r="F3844" s="199">
        <f>VLOOKUP(D3844,'Parâmetro - Portes e Uco'!$A$13:$E$54,4,0)*E3844</f>
        <v>1.6785021716765458</v>
      </c>
      <c r="G3844" s="200"/>
      <c r="H3844" s="201"/>
      <c r="I3844" s="196"/>
      <c r="J3844" s="202">
        <v>0</v>
      </c>
      <c r="K3844" s="202"/>
      <c r="L3844" s="203">
        <v>28.8</v>
      </c>
      <c r="M3844" s="204">
        <v>80</v>
      </c>
      <c r="N3844" s="199">
        <f>(('Parâmetro - Portes e Uco'!$P$5*'TABELA HONORÁRIOS MÉDICOS2026'!M3844)/100)*'TABELA HONORÁRIOS MÉDICOS2026'!L3844</f>
        <v>418.19661649564728</v>
      </c>
      <c r="O3844" s="201">
        <v>0</v>
      </c>
      <c r="P3844" s="201"/>
      <c r="Q3844" s="205">
        <f t="shared" si="239"/>
        <v>419.87511866732382</v>
      </c>
    </row>
    <row r="3845" spans="1:17" ht="60" x14ac:dyDescent="0.25">
      <c r="A3845" s="207" t="s">
        <v>4754</v>
      </c>
      <c r="B3845" s="196">
        <v>40403777</v>
      </c>
      <c r="C3845" s="197" t="s">
        <v>3170</v>
      </c>
      <c r="D3845" s="196" t="s">
        <v>3676</v>
      </c>
      <c r="E3845" s="198" t="s">
        <v>3709</v>
      </c>
      <c r="F3845" s="199">
        <f>VLOOKUP(D3845,'Parâmetro - Portes e Uco'!$A$13:$E$54,4,0)*E3845</f>
        <v>1.6785021716765458</v>
      </c>
      <c r="G3845" s="200"/>
      <c r="H3845" s="201"/>
      <c r="I3845" s="196"/>
      <c r="J3845" s="202">
        <v>0</v>
      </c>
      <c r="K3845" s="202"/>
      <c r="L3845" s="203">
        <v>35.47</v>
      </c>
      <c r="M3845" s="204">
        <v>80</v>
      </c>
      <c r="N3845" s="199">
        <f>(('Parâmetro - Portes e Uco'!$P$5*'TABELA HONORÁRIOS MÉDICOS2026'!M3845)/100)*'TABELA HONORÁRIOS MÉDICOS2026'!L3845</f>
        <v>515.04979121877113</v>
      </c>
      <c r="O3845" s="201">
        <v>0</v>
      </c>
      <c r="P3845" s="201"/>
      <c r="Q3845" s="205">
        <f t="shared" si="239"/>
        <v>516.72829339044767</v>
      </c>
    </row>
    <row r="3846" spans="1:17" ht="45" x14ac:dyDescent="0.25">
      <c r="A3846" s="207" t="s">
        <v>4754</v>
      </c>
      <c r="B3846" s="196">
        <v>40403785</v>
      </c>
      <c r="C3846" s="197" t="s">
        <v>3171</v>
      </c>
      <c r="D3846" s="196" t="s">
        <v>3676</v>
      </c>
      <c r="E3846" s="198" t="s">
        <v>3709</v>
      </c>
      <c r="F3846" s="199">
        <f>VLOOKUP(D3846,'Parâmetro - Portes e Uco'!$A$13:$E$54,4,0)*E3846</f>
        <v>1.6785021716765458</v>
      </c>
      <c r="G3846" s="200"/>
      <c r="H3846" s="201"/>
      <c r="I3846" s="196"/>
      <c r="J3846" s="202">
        <v>0</v>
      </c>
      <c r="K3846" s="202"/>
      <c r="L3846" s="203">
        <v>11.41</v>
      </c>
      <c r="M3846" s="204">
        <v>80</v>
      </c>
      <c r="N3846" s="199">
        <f>(('Parâmetro - Portes e Uco'!$P$5*'TABELA HONORÁRIOS MÉDICOS2026'!M3846)/100)*'TABELA HONORÁRIOS MÉDICOS2026'!L3846</f>
        <v>165.68136785469915</v>
      </c>
      <c r="O3846" s="201">
        <v>0</v>
      </c>
      <c r="P3846" s="201"/>
      <c r="Q3846" s="205">
        <f t="shared" si="239"/>
        <v>167.35987002637569</v>
      </c>
    </row>
    <row r="3847" spans="1:17" ht="45" x14ac:dyDescent="0.25">
      <c r="A3847" s="207" t="s">
        <v>4754</v>
      </c>
      <c r="B3847" s="196">
        <v>40403793</v>
      </c>
      <c r="C3847" s="197" t="s">
        <v>3172</v>
      </c>
      <c r="D3847" s="196" t="s">
        <v>3676</v>
      </c>
      <c r="E3847" s="198" t="s">
        <v>3709</v>
      </c>
      <c r="F3847" s="199">
        <f>VLOOKUP(D3847,'Parâmetro - Portes e Uco'!$A$13:$E$54,4,0)*E3847</f>
        <v>1.6785021716765458</v>
      </c>
      <c r="G3847" s="200"/>
      <c r="H3847" s="201"/>
      <c r="I3847" s="196"/>
      <c r="J3847" s="202">
        <v>0</v>
      </c>
      <c r="K3847" s="202"/>
      <c r="L3847" s="203">
        <v>3.8</v>
      </c>
      <c r="M3847" s="204">
        <v>80</v>
      </c>
      <c r="N3847" s="199">
        <f>(('Parâmetro - Portes e Uco'!$P$5*'TABELA HONORÁRIOS MÉDICOS2026'!M3847)/100)*'TABELA HONORÁRIOS MÉDICOS2026'!L3847</f>
        <v>55.17872023206457</v>
      </c>
      <c r="O3847" s="201">
        <v>0</v>
      </c>
      <c r="P3847" s="201"/>
      <c r="Q3847" s="205">
        <f t="shared" si="239"/>
        <v>56.857222403741119</v>
      </c>
    </row>
    <row r="3848" spans="1:17" ht="60" x14ac:dyDescent="0.25">
      <c r="A3848" s="207" t="s">
        <v>4754</v>
      </c>
      <c r="B3848" s="196">
        <v>40403807</v>
      </c>
      <c r="C3848" s="197" t="s">
        <v>3173</v>
      </c>
      <c r="D3848" s="196" t="s">
        <v>3676</v>
      </c>
      <c r="E3848" s="198" t="s">
        <v>3709</v>
      </c>
      <c r="F3848" s="199">
        <f>VLOOKUP(D3848,'Parâmetro - Portes e Uco'!$A$13:$E$54,4,0)*E3848</f>
        <v>1.6785021716765458</v>
      </c>
      <c r="G3848" s="200"/>
      <c r="H3848" s="201"/>
      <c r="I3848" s="196"/>
      <c r="J3848" s="202">
        <v>0</v>
      </c>
      <c r="K3848" s="202"/>
      <c r="L3848" s="203">
        <v>20</v>
      </c>
      <c r="M3848" s="204">
        <v>80</v>
      </c>
      <c r="N3848" s="199">
        <f>(('Parâmetro - Portes e Uco'!$P$5*'TABELA HONORÁRIOS MÉDICOS2026'!M3848)/100)*'TABELA HONORÁRIOS MÉDICOS2026'!L3848</f>
        <v>290.41431701086617</v>
      </c>
      <c r="O3848" s="201">
        <v>0</v>
      </c>
      <c r="P3848" s="201"/>
      <c r="Q3848" s="205">
        <f t="shared" si="239"/>
        <v>292.09281918254271</v>
      </c>
    </row>
    <row r="3849" spans="1:17" ht="60" x14ac:dyDescent="0.25">
      <c r="A3849" s="207" t="s">
        <v>4754</v>
      </c>
      <c r="B3849" s="196">
        <v>40403815</v>
      </c>
      <c r="C3849" s="197" t="s">
        <v>3174</v>
      </c>
      <c r="D3849" s="196" t="s">
        <v>3676</v>
      </c>
      <c r="E3849" s="198" t="s">
        <v>3709</v>
      </c>
      <c r="F3849" s="199">
        <f>VLOOKUP(D3849,'Parâmetro - Portes e Uco'!$A$13:$E$54,4,0)*E3849</f>
        <v>1.6785021716765458</v>
      </c>
      <c r="G3849" s="200"/>
      <c r="H3849" s="201"/>
      <c r="I3849" s="196"/>
      <c r="J3849" s="202">
        <v>0</v>
      </c>
      <c r="K3849" s="202"/>
      <c r="L3849" s="203">
        <v>18.88</v>
      </c>
      <c r="M3849" s="204">
        <v>80</v>
      </c>
      <c r="N3849" s="199">
        <f>(('Parâmetro - Portes e Uco'!$P$5*'TABELA HONORÁRIOS MÉDICOS2026'!M3849)/100)*'TABELA HONORÁRIOS MÉDICOS2026'!L3849</f>
        <v>274.15111525825762</v>
      </c>
      <c r="O3849" s="201">
        <v>0</v>
      </c>
      <c r="P3849" s="201"/>
      <c r="Q3849" s="205">
        <f t="shared" si="239"/>
        <v>275.82961742993416</v>
      </c>
    </row>
    <row r="3850" spans="1:17" ht="45" x14ac:dyDescent="0.25">
      <c r="A3850" s="207" t="s">
        <v>4754</v>
      </c>
      <c r="B3850" s="196">
        <v>40403823</v>
      </c>
      <c r="C3850" s="197" t="s">
        <v>3175</v>
      </c>
      <c r="D3850" s="196" t="s">
        <v>3676</v>
      </c>
      <c r="E3850" s="198" t="s">
        <v>3709</v>
      </c>
      <c r="F3850" s="199">
        <f>VLOOKUP(D3850,'Parâmetro - Portes e Uco'!$A$13:$E$54,4,0)*E3850</f>
        <v>1.6785021716765458</v>
      </c>
      <c r="G3850" s="200"/>
      <c r="H3850" s="201"/>
      <c r="I3850" s="196"/>
      <c r="J3850" s="202">
        <v>0</v>
      </c>
      <c r="K3850" s="202"/>
      <c r="L3850" s="203">
        <v>18.88</v>
      </c>
      <c r="M3850" s="204">
        <v>80</v>
      </c>
      <c r="N3850" s="199">
        <f>(('Parâmetro - Portes e Uco'!$P$5*'TABELA HONORÁRIOS MÉDICOS2026'!M3850)/100)*'TABELA HONORÁRIOS MÉDICOS2026'!L3850</f>
        <v>274.15111525825762</v>
      </c>
      <c r="O3850" s="201">
        <v>0</v>
      </c>
      <c r="P3850" s="201"/>
      <c r="Q3850" s="205">
        <f t="shared" si="239"/>
        <v>275.82961742993416</v>
      </c>
    </row>
    <row r="3851" spans="1:17" ht="75" x14ac:dyDescent="0.25">
      <c r="A3851" s="207" t="s">
        <v>4754</v>
      </c>
      <c r="B3851" s="196">
        <v>40403831</v>
      </c>
      <c r="C3851" s="197" t="s">
        <v>3176</v>
      </c>
      <c r="D3851" s="196" t="s">
        <v>3677</v>
      </c>
      <c r="E3851" s="198"/>
      <c r="F3851" s="199">
        <f>VLOOKUP(D3851,'Parâmetro - Portes e Uco'!$A$13:$E$54,4,0)</f>
        <v>33.558459567611813</v>
      </c>
      <c r="G3851" s="200"/>
      <c r="H3851" s="201"/>
      <c r="I3851" s="196"/>
      <c r="J3851" s="202">
        <v>0</v>
      </c>
      <c r="K3851" s="202"/>
      <c r="L3851" s="203"/>
      <c r="M3851" s="204"/>
      <c r="N3851" s="199"/>
      <c r="O3851" s="201">
        <v>0</v>
      </c>
      <c r="P3851" s="201"/>
      <c r="Q3851" s="205">
        <f t="shared" si="239"/>
        <v>33.558459567611813</v>
      </c>
    </row>
    <row r="3852" spans="1:17" ht="60" x14ac:dyDescent="0.25">
      <c r="A3852" s="207" t="s">
        <v>4754</v>
      </c>
      <c r="B3852" s="196">
        <v>40403840</v>
      </c>
      <c r="C3852" s="197" t="s">
        <v>3177</v>
      </c>
      <c r="D3852" s="196" t="s">
        <v>3676</v>
      </c>
      <c r="E3852" s="198" t="s">
        <v>3709</v>
      </c>
      <c r="F3852" s="199">
        <f>VLOOKUP(D3852,'Parâmetro - Portes e Uco'!$A$13:$E$54,4,0)*E3852</f>
        <v>1.6785021716765458</v>
      </c>
      <c r="G3852" s="200"/>
      <c r="H3852" s="201"/>
      <c r="I3852" s="196"/>
      <c r="J3852" s="202">
        <v>0</v>
      </c>
      <c r="K3852" s="202"/>
      <c r="L3852" s="203">
        <v>0.51</v>
      </c>
      <c r="M3852" s="204">
        <v>80</v>
      </c>
      <c r="N3852" s="199">
        <f>(('Parâmetro - Portes e Uco'!$P$5*'TABELA HONORÁRIOS MÉDICOS2026'!M3852)/100)*'TABELA HONORÁRIOS MÉDICOS2026'!L3852</f>
        <v>7.4055650837770868</v>
      </c>
      <c r="O3852" s="201" t="s">
        <v>3718</v>
      </c>
      <c r="P3852" s="201"/>
      <c r="Q3852" s="205">
        <f t="shared" si="239"/>
        <v>9.0840672554536326</v>
      </c>
    </row>
    <row r="3853" spans="1:17" ht="45" x14ac:dyDescent="0.25">
      <c r="A3853" s="207" t="s">
        <v>4754</v>
      </c>
      <c r="B3853" s="196">
        <v>40403858</v>
      </c>
      <c r="C3853" s="197" t="s">
        <v>3178</v>
      </c>
      <c r="D3853" s="196" t="s">
        <v>3676</v>
      </c>
      <c r="E3853" s="198" t="s">
        <v>3709</v>
      </c>
      <c r="F3853" s="199">
        <f>VLOOKUP(D3853,'Parâmetro - Portes e Uco'!$A$13:$E$54,4,0)*E3853</f>
        <v>1.6785021716765458</v>
      </c>
      <c r="G3853" s="200"/>
      <c r="H3853" s="201"/>
      <c r="I3853" s="196"/>
      <c r="J3853" s="202">
        <v>0</v>
      </c>
      <c r="K3853" s="202"/>
      <c r="L3853" s="203">
        <v>0.76</v>
      </c>
      <c r="M3853" s="204">
        <v>80</v>
      </c>
      <c r="N3853" s="199">
        <f>(('Parâmetro - Portes e Uco'!$P$5*'TABELA HONORÁRIOS MÉDICOS2026'!M3853)/100)*'TABELA HONORÁRIOS MÉDICOS2026'!L3853</f>
        <v>11.035744046412914</v>
      </c>
      <c r="O3853" s="201" t="s">
        <v>3718</v>
      </c>
      <c r="P3853" s="201"/>
      <c r="Q3853" s="205">
        <f t="shared" si="239"/>
        <v>12.71424621808946</v>
      </c>
    </row>
    <row r="3854" spans="1:17" ht="30" x14ac:dyDescent="0.25">
      <c r="A3854" s="207" t="s">
        <v>4754</v>
      </c>
      <c r="B3854" s="196">
        <v>40403866</v>
      </c>
      <c r="C3854" s="197" t="s">
        <v>3179</v>
      </c>
      <c r="D3854" s="196" t="s">
        <v>3691</v>
      </c>
      <c r="E3854" s="198"/>
      <c r="F3854" s="199">
        <f>VLOOKUP(D3854,'Parâmetro - Portes e Uco'!$A$13:$E$54,4,0)</f>
        <v>331.90092631384664</v>
      </c>
      <c r="G3854" s="200"/>
      <c r="H3854" s="201"/>
      <c r="I3854" s="196"/>
      <c r="J3854" s="202">
        <v>0</v>
      </c>
      <c r="K3854" s="202"/>
      <c r="L3854" s="203"/>
      <c r="M3854" s="204"/>
      <c r="N3854" s="199"/>
      <c r="O3854" s="201">
        <v>0</v>
      </c>
      <c r="P3854" s="201"/>
      <c r="Q3854" s="205">
        <f t="shared" si="239"/>
        <v>331.90092631384664</v>
      </c>
    </row>
    <row r="3855" spans="1:17" ht="60" x14ac:dyDescent="0.25">
      <c r="A3855" s="207" t="s">
        <v>4754</v>
      </c>
      <c r="B3855" s="196">
        <v>40403890</v>
      </c>
      <c r="C3855" s="197" t="s">
        <v>4798</v>
      </c>
      <c r="D3855" s="196" t="s">
        <v>3668</v>
      </c>
      <c r="E3855" s="198"/>
      <c r="F3855" s="199">
        <f>VLOOKUP(D3855,'Parâmetro - Portes e Uco'!$A$13:$E$54,4,0)</f>
        <v>143.11866343039139</v>
      </c>
      <c r="G3855" s="200"/>
      <c r="H3855" s="201"/>
      <c r="I3855" s="196"/>
      <c r="J3855" s="202"/>
      <c r="K3855" s="202"/>
      <c r="L3855" s="203">
        <v>1.0516000000000001</v>
      </c>
      <c r="M3855" s="204">
        <v>80</v>
      </c>
      <c r="N3855" s="199">
        <f>(('Parâmetro - Portes e Uco'!$P$5*'TABELA HONORÁRIOS MÉDICOS2026'!M3855)/100)*'TABELA HONORÁRIOS MÉDICOS2026'!L3855</f>
        <v>15.269984788431344</v>
      </c>
      <c r="O3855" s="201"/>
      <c r="P3855" s="201"/>
      <c r="Q3855" s="205">
        <f t="shared" si="239"/>
        <v>158.38864821882274</v>
      </c>
    </row>
    <row r="3856" spans="1:17" ht="45" x14ac:dyDescent="0.25">
      <c r="A3856" s="207" t="s">
        <v>4754</v>
      </c>
      <c r="B3856" s="196">
        <v>40403904</v>
      </c>
      <c r="C3856" s="197" t="s">
        <v>4802</v>
      </c>
      <c r="D3856" s="196" t="s">
        <v>3674</v>
      </c>
      <c r="E3856" s="198"/>
      <c r="F3856" s="199">
        <f>VLOOKUP(D3856,'Parâmetro - Portes e Uco'!$A$13:$E$54,4,0)</f>
        <v>182.87449126471788</v>
      </c>
      <c r="G3856" s="200"/>
      <c r="H3856" s="201"/>
      <c r="I3856" s="196"/>
      <c r="J3856" s="202"/>
      <c r="K3856" s="202"/>
      <c r="L3856" s="203"/>
      <c r="M3856" s="204"/>
      <c r="N3856" s="199"/>
      <c r="O3856" s="201"/>
      <c r="P3856" s="201"/>
      <c r="Q3856" s="205">
        <f>Q3795</f>
        <v>182.87449126471788</v>
      </c>
    </row>
    <row r="3857" spans="1:17" ht="45" x14ac:dyDescent="0.25">
      <c r="A3857" s="207" t="s">
        <v>4754</v>
      </c>
      <c r="B3857" s="196">
        <v>40403912</v>
      </c>
      <c r="C3857" s="197" t="s">
        <v>3092</v>
      </c>
      <c r="D3857" s="196" t="s">
        <v>3678</v>
      </c>
      <c r="E3857" s="198"/>
      <c r="F3857" s="199">
        <f>VLOOKUP(D3857,'Parâmetro - Portes e Uco'!$A$13:$E$54,4,0)</f>
        <v>104.74131564043701</v>
      </c>
      <c r="G3857" s="200"/>
      <c r="H3857" s="201"/>
      <c r="I3857" s="196"/>
      <c r="J3857" s="202">
        <v>0</v>
      </c>
      <c r="K3857" s="202"/>
      <c r="L3857" s="203">
        <v>456.16</v>
      </c>
      <c r="M3857" s="204">
        <v>80</v>
      </c>
      <c r="N3857" s="199">
        <f>(('Parâmetro - Portes e Uco'!$P$5*'TABELA HONORÁRIOS MÉDICOS2026'!M3857)/100)*'TABELA HONORÁRIOS MÉDICOS2026'!L3857</f>
        <v>6623.7697423838354</v>
      </c>
      <c r="O3857" s="201">
        <v>0</v>
      </c>
      <c r="P3857" s="201"/>
      <c r="Q3857" s="205">
        <f t="shared" ref="Q3857:Q3892" si="240">F3857+H3857+K3857+N3857+P3857</f>
        <v>6728.5110580242726</v>
      </c>
    </row>
    <row r="3858" spans="1:17" ht="60" x14ac:dyDescent="0.25">
      <c r="A3858" s="207" t="s">
        <v>4754</v>
      </c>
      <c r="B3858" s="196">
        <v>40403920</v>
      </c>
      <c r="C3858" s="197" t="s">
        <v>3086</v>
      </c>
      <c r="D3858" s="196" t="s">
        <v>3676</v>
      </c>
      <c r="E3858" s="198" t="s">
        <v>3709</v>
      </c>
      <c r="F3858" s="199">
        <f>VLOOKUP(D3858,'Parâmetro - Portes e Uco'!$A$13:$E$54,4,0)*E3858</f>
        <v>1.6785021716765458</v>
      </c>
      <c r="G3858" s="200"/>
      <c r="H3858" s="201"/>
      <c r="I3858" s="196"/>
      <c r="J3858" s="202">
        <v>0</v>
      </c>
      <c r="K3858" s="202"/>
      <c r="L3858" s="203">
        <v>0.55800000000000005</v>
      </c>
      <c r="M3858" s="204">
        <v>80</v>
      </c>
      <c r="N3858" s="199">
        <f>(('Parâmetro - Portes e Uco'!$P$5*'TABELA HONORÁRIOS MÉDICOS2026'!M3858)/100)*'TABELA HONORÁRIOS MÉDICOS2026'!L3858</f>
        <v>8.1025594446031661</v>
      </c>
      <c r="O3858" s="201">
        <v>0</v>
      </c>
      <c r="P3858" s="201"/>
      <c r="Q3858" s="205">
        <f t="shared" si="240"/>
        <v>9.781061616279711</v>
      </c>
    </row>
    <row r="3859" spans="1:17" ht="45" x14ac:dyDescent="0.25">
      <c r="A3859" s="207" t="s">
        <v>4754</v>
      </c>
      <c r="B3859" s="196">
        <v>40403939</v>
      </c>
      <c r="C3859" s="197" t="s">
        <v>3087</v>
      </c>
      <c r="D3859" s="196" t="s">
        <v>3686</v>
      </c>
      <c r="E3859" s="198">
        <v>0</v>
      </c>
      <c r="F3859" s="199">
        <f>VLOOKUP(D3859,'Parâmetro - Portes e Uco'!$A$13:$E$54,4,0)</f>
        <v>414.51705804881641</v>
      </c>
      <c r="G3859" s="200"/>
      <c r="H3859" s="201"/>
      <c r="I3859" s="196"/>
      <c r="J3859" s="202">
        <v>0</v>
      </c>
      <c r="K3859" s="202"/>
      <c r="L3859" s="203">
        <v>104</v>
      </c>
      <c r="M3859" s="204">
        <v>80</v>
      </c>
      <c r="N3859" s="199">
        <f>(('Parâmetro - Portes e Uco'!$P$5*'TABELA HONORÁRIOS MÉDICOS2026'!M3859)/100)*'TABELA HONORÁRIOS MÉDICOS2026'!L3859</f>
        <v>1510.154448456504</v>
      </c>
      <c r="O3859" s="201" t="s">
        <v>3718</v>
      </c>
      <c r="P3859" s="201"/>
      <c r="Q3859" s="205">
        <f t="shared" si="240"/>
        <v>1924.6715065053204</v>
      </c>
    </row>
    <row r="3860" spans="1:17" ht="60" x14ac:dyDescent="0.25">
      <c r="A3860" s="207" t="s">
        <v>4754</v>
      </c>
      <c r="B3860" s="196">
        <v>40403947</v>
      </c>
      <c r="C3860" s="197" t="s">
        <v>3088</v>
      </c>
      <c r="D3860" s="196" t="s">
        <v>3675</v>
      </c>
      <c r="E3860" s="198"/>
      <c r="F3860" s="199">
        <f>VLOOKUP(D3860,'Parâmetro - Portes e Uco'!$A$13:$E$54,4,0)</f>
        <v>50.355065150296362</v>
      </c>
      <c r="G3860" s="200"/>
      <c r="H3860" s="201"/>
      <c r="I3860" s="196"/>
      <c r="J3860" s="202">
        <v>0</v>
      </c>
      <c r="K3860" s="202"/>
      <c r="L3860" s="203">
        <v>4.3499999999999996</v>
      </c>
      <c r="M3860" s="204">
        <v>80</v>
      </c>
      <c r="N3860" s="199">
        <f>(('Parâmetro - Portes e Uco'!$P$5*'TABELA HONORÁRIOS MÉDICOS2026'!M3860)/100)*'TABELA HONORÁRIOS MÉDICOS2026'!L3860</f>
        <v>63.165113949863382</v>
      </c>
      <c r="O3860" s="201">
        <v>0</v>
      </c>
      <c r="P3860" s="201"/>
      <c r="Q3860" s="205">
        <f t="shared" si="240"/>
        <v>113.52017910015974</v>
      </c>
    </row>
    <row r="3861" spans="1:17" ht="30" x14ac:dyDescent="0.25">
      <c r="A3861" s="207" t="s">
        <v>4754</v>
      </c>
      <c r="B3861" s="196">
        <v>40403955</v>
      </c>
      <c r="C3861" s="197" t="s">
        <v>3089</v>
      </c>
      <c r="D3861" s="196" t="s">
        <v>3677</v>
      </c>
      <c r="E3861" s="198"/>
      <c r="F3861" s="199">
        <f>VLOOKUP(D3861,'Parâmetro - Portes e Uco'!$A$13:$E$54,4,0)</f>
        <v>33.558459567611813</v>
      </c>
      <c r="G3861" s="200"/>
      <c r="H3861" s="201"/>
      <c r="I3861" s="196"/>
      <c r="J3861" s="202">
        <v>0</v>
      </c>
      <c r="K3861" s="202"/>
      <c r="L3861" s="203">
        <v>28.18</v>
      </c>
      <c r="M3861" s="204">
        <v>80</v>
      </c>
      <c r="N3861" s="199">
        <f>(('Parâmetro - Portes e Uco'!$P$5*'TABELA HONORÁRIOS MÉDICOS2026'!M3861)/100)*'TABELA HONORÁRIOS MÉDICOS2026'!L3861</f>
        <v>409.19377266831043</v>
      </c>
      <c r="O3861" s="201">
        <v>0</v>
      </c>
      <c r="P3861" s="201"/>
      <c r="Q3861" s="205">
        <f t="shared" si="240"/>
        <v>442.75223223592224</v>
      </c>
    </row>
    <row r="3862" spans="1:17" ht="105" x14ac:dyDescent="0.25">
      <c r="A3862" s="207" t="s">
        <v>4754</v>
      </c>
      <c r="B3862" s="196">
        <v>40403963</v>
      </c>
      <c r="C3862" s="197" t="s">
        <v>3093</v>
      </c>
      <c r="D3862" s="196" t="s">
        <v>3676</v>
      </c>
      <c r="E3862" s="198" t="s">
        <v>3715</v>
      </c>
      <c r="F3862" s="199">
        <f>VLOOKUP(D3862,'Parâmetro - Portes e Uco'!$A$13:$E$54,4,0)*E3862</f>
        <v>3.3570043433530916</v>
      </c>
      <c r="G3862" s="200"/>
      <c r="H3862" s="201"/>
      <c r="I3862" s="196"/>
      <c r="J3862" s="202">
        <v>0</v>
      </c>
      <c r="K3862" s="202"/>
      <c r="L3862" s="203">
        <v>1.73</v>
      </c>
      <c r="M3862" s="204">
        <v>80</v>
      </c>
      <c r="N3862" s="199">
        <f>(('Parâmetro - Portes e Uco'!$P$5*'TABELA HONORÁRIOS MÉDICOS2026'!M3862)/100)*'TABELA HONORÁRIOS MÉDICOS2026'!L3862</f>
        <v>25.120838421439924</v>
      </c>
      <c r="O3862" s="201" t="s">
        <v>3718</v>
      </c>
      <c r="P3862" s="201"/>
      <c r="Q3862" s="205">
        <f t="shared" si="240"/>
        <v>28.477842764793017</v>
      </c>
    </row>
    <row r="3863" spans="1:17" ht="150" x14ac:dyDescent="0.25">
      <c r="A3863" s="207" t="s">
        <v>4754</v>
      </c>
      <c r="B3863" s="196">
        <v>40403971</v>
      </c>
      <c r="C3863" s="197" t="s">
        <v>3108</v>
      </c>
      <c r="D3863" s="196" t="s">
        <v>3676</v>
      </c>
      <c r="E3863" s="198" t="s">
        <v>3716</v>
      </c>
      <c r="F3863" s="199">
        <f>VLOOKUP(D3863,'Parâmetro - Portes e Uco'!$A$13:$E$54,4,0)*E3863</f>
        <v>5.0355065150296365</v>
      </c>
      <c r="G3863" s="200"/>
      <c r="H3863" s="201"/>
      <c r="I3863" s="196"/>
      <c r="J3863" s="202">
        <v>0</v>
      </c>
      <c r="K3863" s="202"/>
      <c r="L3863" s="203">
        <v>6.24</v>
      </c>
      <c r="M3863" s="204">
        <v>80</v>
      </c>
      <c r="N3863" s="199">
        <f>(('Parâmetro - Portes e Uco'!$P$5*'TABELA HONORÁRIOS MÉDICOS2026'!M3863)/100)*'TABELA HONORÁRIOS MÉDICOS2026'!L3863</f>
        <v>90.60926690739025</v>
      </c>
      <c r="O3863" s="201" t="s">
        <v>3718</v>
      </c>
      <c r="P3863" s="201"/>
      <c r="Q3863" s="205">
        <f t="shared" si="240"/>
        <v>95.644773422419888</v>
      </c>
    </row>
    <row r="3864" spans="1:17" ht="90" x14ac:dyDescent="0.25">
      <c r="A3864" s="207" t="s">
        <v>4754</v>
      </c>
      <c r="B3864" s="196">
        <v>40403980</v>
      </c>
      <c r="C3864" s="197" t="s">
        <v>3109</v>
      </c>
      <c r="D3864" s="196" t="s">
        <v>3676</v>
      </c>
      <c r="E3864" s="198" t="s">
        <v>3709</v>
      </c>
      <c r="F3864" s="199">
        <f>VLOOKUP(D3864,'Parâmetro - Portes e Uco'!$A$13:$E$54,4,0)*E3864</f>
        <v>1.6785021716765458</v>
      </c>
      <c r="G3864" s="200"/>
      <c r="H3864" s="201"/>
      <c r="I3864" s="196"/>
      <c r="J3864" s="202">
        <v>0</v>
      </c>
      <c r="K3864" s="202"/>
      <c r="L3864" s="203">
        <v>2.17</v>
      </c>
      <c r="M3864" s="204">
        <v>80</v>
      </c>
      <c r="N3864" s="199">
        <f>(('Parâmetro - Portes e Uco'!$P$5*'TABELA HONORÁRIOS MÉDICOS2026'!M3864)/100)*'TABELA HONORÁRIOS MÉDICOS2026'!L3864</f>
        <v>31.509953395678977</v>
      </c>
      <c r="O3864" s="201" t="s">
        <v>3718</v>
      </c>
      <c r="P3864" s="201"/>
      <c r="Q3864" s="205">
        <f t="shared" si="240"/>
        <v>33.188455567355525</v>
      </c>
    </row>
    <row r="3865" spans="1:17" ht="90" x14ac:dyDescent="0.25">
      <c r="A3865" s="207" t="s">
        <v>4754</v>
      </c>
      <c r="B3865" s="196">
        <v>40403998</v>
      </c>
      <c r="C3865" s="197" t="s">
        <v>3164</v>
      </c>
      <c r="D3865" s="196" t="s">
        <v>3676</v>
      </c>
      <c r="E3865" s="198" t="s">
        <v>3709</v>
      </c>
      <c r="F3865" s="199">
        <f>VLOOKUP(D3865,'Parâmetro - Portes e Uco'!$A$13:$E$54,4,0)*E3865</f>
        <v>1.6785021716765458</v>
      </c>
      <c r="G3865" s="200"/>
      <c r="H3865" s="201"/>
      <c r="I3865" s="196"/>
      <c r="J3865" s="202">
        <v>0</v>
      </c>
      <c r="K3865" s="202"/>
      <c r="L3865" s="203">
        <v>0.55800000000000005</v>
      </c>
      <c r="M3865" s="204">
        <v>80</v>
      </c>
      <c r="N3865" s="199">
        <f>(('Parâmetro - Portes e Uco'!$P$5*'TABELA HONORÁRIOS MÉDICOS2026'!M3865)/100)*'TABELA HONORÁRIOS MÉDICOS2026'!L3865</f>
        <v>8.1025594446031661</v>
      </c>
      <c r="O3865" s="201" t="s">
        <v>3718</v>
      </c>
      <c r="P3865" s="201"/>
      <c r="Q3865" s="205">
        <f t="shared" si="240"/>
        <v>9.781061616279711</v>
      </c>
    </row>
    <row r="3866" spans="1:17" ht="75" x14ac:dyDescent="0.25">
      <c r="A3866" s="207" t="s">
        <v>4754</v>
      </c>
      <c r="B3866" s="196">
        <v>40404013</v>
      </c>
      <c r="C3866" s="197" t="s">
        <v>3994</v>
      </c>
      <c r="D3866" s="196" t="s">
        <v>3691</v>
      </c>
      <c r="E3866" s="198">
        <v>0</v>
      </c>
      <c r="F3866" s="199">
        <f>VLOOKUP(D3866,'Parâmetro - Portes e Uco'!$A$13:$E$54,4,0)</f>
        <v>331.90092631384664</v>
      </c>
      <c r="G3866" s="200"/>
      <c r="H3866" s="201"/>
      <c r="I3866" s="196"/>
      <c r="J3866" s="202">
        <v>0</v>
      </c>
      <c r="K3866" s="202"/>
      <c r="L3866" s="203"/>
      <c r="M3866" s="204"/>
      <c r="N3866" s="199"/>
      <c r="O3866" s="201" t="s">
        <v>3718</v>
      </c>
      <c r="P3866" s="201"/>
      <c r="Q3866" s="205">
        <f t="shared" si="240"/>
        <v>331.90092631384664</v>
      </c>
    </row>
    <row r="3867" spans="1:17" ht="30" x14ac:dyDescent="0.25">
      <c r="A3867" s="207" t="s">
        <v>4754</v>
      </c>
      <c r="B3867" s="196">
        <v>40404021</v>
      </c>
      <c r="C3867" s="197" t="s">
        <v>3069</v>
      </c>
      <c r="D3867" s="196" t="s">
        <v>3691</v>
      </c>
      <c r="E3867" s="198"/>
      <c r="F3867" s="199">
        <f>VLOOKUP(D3867,'Parâmetro - Portes e Uco'!$A$13:$E$54,4,0)</f>
        <v>331.90092631384664</v>
      </c>
      <c r="G3867" s="200"/>
      <c r="H3867" s="201"/>
      <c r="I3867" s="196"/>
      <c r="J3867" s="202">
        <v>0</v>
      </c>
      <c r="K3867" s="202"/>
      <c r="L3867" s="203"/>
      <c r="M3867" s="204"/>
      <c r="N3867" s="199"/>
      <c r="O3867" s="201">
        <v>0</v>
      </c>
      <c r="P3867" s="201"/>
      <c r="Q3867" s="205">
        <f t="shared" si="240"/>
        <v>331.90092631384664</v>
      </c>
    </row>
    <row r="3868" spans="1:17" ht="45" x14ac:dyDescent="0.25">
      <c r="A3868" s="207" t="s">
        <v>4754</v>
      </c>
      <c r="B3868" s="196">
        <v>40404030</v>
      </c>
      <c r="C3868" s="197" t="s">
        <v>3071</v>
      </c>
      <c r="D3868" s="196" t="s">
        <v>3676</v>
      </c>
      <c r="E3868" s="198" t="s">
        <v>3712</v>
      </c>
      <c r="F3868" s="199">
        <f>VLOOKUP(D3868,'Parâmetro - Portes e Uco'!$A$13:$E$54,4,0)*E3868</f>
        <v>4.1962554291913641</v>
      </c>
      <c r="G3868" s="200"/>
      <c r="H3868" s="201"/>
      <c r="I3868" s="196"/>
      <c r="J3868" s="202">
        <v>0</v>
      </c>
      <c r="K3868" s="202"/>
      <c r="L3868" s="203">
        <v>25.245000000000001</v>
      </c>
      <c r="M3868" s="204">
        <v>80</v>
      </c>
      <c r="N3868" s="199">
        <f>(('Parâmetro - Portes e Uco'!$P$5*'TABELA HONORÁRIOS MÉDICOS2026'!M3868)/100)*'TABELA HONORÁRIOS MÉDICOS2026'!L3868</f>
        <v>366.57547164696581</v>
      </c>
      <c r="O3868" s="201">
        <v>0</v>
      </c>
      <c r="P3868" s="201"/>
      <c r="Q3868" s="205">
        <f t="shared" si="240"/>
        <v>370.77172707615716</v>
      </c>
    </row>
    <row r="3869" spans="1:17" ht="45" x14ac:dyDescent="0.25">
      <c r="A3869" s="207" t="s">
        <v>4754</v>
      </c>
      <c r="B3869" s="196">
        <v>40404048</v>
      </c>
      <c r="C3869" s="197" t="s">
        <v>3073</v>
      </c>
      <c r="D3869" s="196" t="s">
        <v>3676</v>
      </c>
      <c r="E3869" s="198" t="s">
        <v>3709</v>
      </c>
      <c r="F3869" s="199">
        <f>VLOOKUP(D3869,'Parâmetro - Portes e Uco'!$A$13:$E$54,4,0)*E3869</f>
        <v>1.6785021716765458</v>
      </c>
      <c r="G3869" s="200"/>
      <c r="H3869" s="201"/>
      <c r="I3869" s="196"/>
      <c r="J3869" s="202">
        <v>0</v>
      </c>
      <c r="K3869" s="202"/>
      <c r="L3869" s="203">
        <v>62.4</v>
      </c>
      <c r="M3869" s="204">
        <v>80</v>
      </c>
      <c r="N3869" s="199">
        <f>(('Parâmetro - Portes e Uco'!$P$5*'TABELA HONORÁRIOS MÉDICOS2026'!M3869)/100)*'TABELA HONORÁRIOS MÉDICOS2026'!L3869</f>
        <v>906.09266907390236</v>
      </c>
      <c r="O3869" s="201">
        <v>0</v>
      </c>
      <c r="P3869" s="201"/>
      <c r="Q3869" s="205">
        <f t="shared" si="240"/>
        <v>907.7711712455789</v>
      </c>
    </row>
    <row r="3870" spans="1:17" ht="45" x14ac:dyDescent="0.25">
      <c r="A3870" s="207" t="s">
        <v>4754</v>
      </c>
      <c r="B3870" s="196">
        <v>40404056</v>
      </c>
      <c r="C3870" s="197" t="s">
        <v>3074</v>
      </c>
      <c r="D3870" s="196" t="s">
        <v>3676</v>
      </c>
      <c r="E3870" s="198" t="s">
        <v>3709</v>
      </c>
      <c r="F3870" s="199">
        <f>VLOOKUP(D3870,'Parâmetro - Portes e Uco'!$A$13:$E$54,4,0)*E3870</f>
        <v>1.6785021716765458</v>
      </c>
      <c r="G3870" s="200"/>
      <c r="H3870" s="201"/>
      <c r="I3870" s="196"/>
      <c r="J3870" s="202">
        <v>0</v>
      </c>
      <c r="K3870" s="202"/>
      <c r="L3870" s="203">
        <v>62.4</v>
      </c>
      <c r="M3870" s="204">
        <v>80</v>
      </c>
      <c r="N3870" s="199">
        <f>(('Parâmetro - Portes e Uco'!$P$5*'TABELA HONORÁRIOS MÉDICOS2026'!M3870)/100)*'TABELA HONORÁRIOS MÉDICOS2026'!L3870</f>
        <v>906.09266907390236</v>
      </c>
      <c r="O3870" s="201">
        <v>0</v>
      </c>
      <c r="P3870" s="201"/>
      <c r="Q3870" s="205">
        <f t="shared" si="240"/>
        <v>907.7711712455789</v>
      </c>
    </row>
    <row r="3871" spans="1:17" ht="45" x14ac:dyDescent="0.25">
      <c r="A3871" s="207" t="s">
        <v>4754</v>
      </c>
      <c r="B3871" s="196">
        <v>40404064</v>
      </c>
      <c r="C3871" s="197" t="s">
        <v>3075</v>
      </c>
      <c r="D3871" s="196" t="s">
        <v>3676</v>
      </c>
      <c r="E3871" s="198" t="s">
        <v>3709</v>
      </c>
      <c r="F3871" s="199">
        <f>VLOOKUP(D3871,'Parâmetro - Portes e Uco'!$A$13:$E$54,4,0)*E3871</f>
        <v>1.6785021716765458</v>
      </c>
      <c r="G3871" s="200"/>
      <c r="H3871" s="201"/>
      <c r="I3871" s="196"/>
      <c r="J3871" s="202">
        <v>0</v>
      </c>
      <c r="K3871" s="202"/>
      <c r="L3871" s="203">
        <v>62.4</v>
      </c>
      <c r="M3871" s="204">
        <v>80</v>
      </c>
      <c r="N3871" s="199">
        <f>(('Parâmetro - Portes e Uco'!$P$5*'TABELA HONORÁRIOS MÉDICOS2026'!M3871)/100)*'TABELA HONORÁRIOS MÉDICOS2026'!L3871</f>
        <v>906.09266907390236</v>
      </c>
      <c r="O3871" s="201">
        <v>0</v>
      </c>
      <c r="P3871" s="201"/>
      <c r="Q3871" s="205">
        <f t="shared" si="240"/>
        <v>907.7711712455789</v>
      </c>
    </row>
    <row r="3872" spans="1:17" ht="105" x14ac:dyDescent="0.25">
      <c r="A3872" s="207" t="s">
        <v>4754</v>
      </c>
      <c r="B3872" s="196">
        <v>40404072</v>
      </c>
      <c r="C3872" s="197" t="s">
        <v>3079</v>
      </c>
      <c r="D3872" s="196" t="s">
        <v>3691</v>
      </c>
      <c r="E3872" s="198"/>
      <c r="F3872" s="199">
        <f>VLOOKUP(D3872,'Parâmetro - Portes e Uco'!$A$13:$E$54,4,0)</f>
        <v>331.90092631384664</v>
      </c>
      <c r="G3872" s="200"/>
      <c r="H3872" s="201"/>
      <c r="I3872" s="196"/>
      <c r="J3872" s="202">
        <v>0</v>
      </c>
      <c r="K3872" s="202"/>
      <c r="L3872" s="203">
        <v>101</v>
      </c>
      <c r="M3872" s="204">
        <v>80</v>
      </c>
      <c r="N3872" s="199">
        <f>(('Parâmetro - Portes e Uco'!$P$5*'TABELA HONORÁRIOS MÉDICOS2026'!M3872)/100)*'TABELA HONORÁRIOS MÉDICOS2026'!L3872</f>
        <v>1466.592300904874</v>
      </c>
      <c r="O3872" s="201">
        <v>0</v>
      </c>
      <c r="P3872" s="201"/>
      <c r="Q3872" s="205">
        <f t="shared" si="240"/>
        <v>1798.4932272187207</v>
      </c>
    </row>
    <row r="3873" spans="1:17" ht="75" x14ac:dyDescent="0.25">
      <c r="A3873" s="207" t="s">
        <v>4754</v>
      </c>
      <c r="B3873" s="196">
        <v>40404080</v>
      </c>
      <c r="C3873" s="197" t="s">
        <v>3081</v>
      </c>
      <c r="D3873" s="196" t="s">
        <v>3676</v>
      </c>
      <c r="E3873" s="198" t="s">
        <v>3709</v>
      </c>
      <c r="F3873" s="199">
        <f>VLOOKUP(D3873,'Parâmetro - Portes e Uco'!$A$13:$E$54,4,0)*E3873</f>
        <v>1.6785021716765458</v>
      </c>
      <c r="G3873" s="200"/>
      <c r="H3873" s="201"/>
      <c r="I3873" s="196"/>
      <c r="J3873" s="202">
        <v>0</v>
      </c>
      <c r="K3873" s="202"/>
      <c r="L3873" s="203">
        <v>3.177</v>
      </c>
      <c r="M3873" s="204">
        <v>80</v>
      </c>
      <c r="N3873" s="199">
        <f>(('Parâmetro - Portes e Uco'!$P$5*'TABELA HONORÁRIOS MÉDICOS2026'!M3873)/100)*'TABELA HONORÁRIOS MÉDICOS2026'!L3873</f>
        <v>46.132314257176091</v>
      </c>
      <c r="O3873" s="201">
        <v>0</v>
      </c>
      <c r="P3873" s="201"/>
      <c r="Q3873" s="205">
        <f t="shared" si="240"/>
        <v>47.81081642885264</v>
      </c>
    </row>
    <row r="3874" spans="1:17" ht="90" x14ac:dyDescent="0.25">
      <c r="A3874" s="207" t="s">
        <v>4754</v>
      </c>
      <c r="B3874" s="196">
        <v>40404099</v>
      </c>
      <c r="C3874" s="197" t="s">
        <v>3082</v>
      </c>
      <c r="D3874" s="196" t="s">
        <v>3676</v>
      </c>
      <c r="E3874" s="198" t="s">
        <v>3709</v>
      </c>
      <c r="F3874" s="199">
        <f>VLOOKUP(D3874,'Parâmetro - Portes e Uco'!$A$13:$E$54,4,0)*E3874</f>
        <v>1.6785021716765458</v>
      </c>
      <c r="G3874" s="200"/>
      <c r="H3874" s="201"/>
      <c r="I3874" s="196"/>
      <c r="J3874" s="202">
        <v>0</v>
      </c>
      <c r="K3874" s="202"/>
      <c r="L3874" s="203">
        <v>3.177</v>
      </c>
      <c r="M3874" s="204">
        <v>80</v>
      </c>
      <c r="N3874" s="199">
        <f>(('Parâmetro - Portes e Uco'!$P$5*'TABELA HONORÁRIOS MÉDICOS2026'!M3874)/100)*'TABELA HONORÁRIOS MÉDICOS2026'!L3874</f>
        <v>46.132314257176091</v>
      </c>
      <c r="O3874" s="201">
        <v>0</v>
      </c>
      <c r="P3874" s="201"/>
      <c r="Q3874" s="205">
        <f t="shared" si="240"/>
        <v>47.81081642885264</v>
      </c>
    </row>
    <row r="3875" spans="1:17" ht="90" x14ac:dyDescent="0.25">
      <c r="A3875" s="207" t="s">
        <v>4754</v>
      </c>
      <c r="B3875" s="196">
        <v>40404102</v>
      </c>
      <c r="C3875" s="197" t="s">
        <v>3083</v>
      </c>
      <c r="D3875" s="196" t="s">
        <v>3691</v>
      </c>
      <c r="E3875" s="198"/>
      <c r="F3875" s="199">
        <f>VLOOKUP(D3875,'Parâmetro - Portes e Uco'!$A$13:$E$54,4,0)</f>
        <v>331.90092631384664</v>
      </c>
      <c r="G3875" s="200"/>
      <c r="H3875" s="201"/>
      <c r="I3875" s="196"/>
      <c r="J3875" s="202">
        <v>0</v>
      </c>
      <c r="K3875" s="202"/>
      <c r="L3875" s="203"/>
      <c r="M3875" s="204"/>
      <c r="N3875" s="199"/>
      <c r="O3875" s="201">
        <v>0</v>
      </c>
      <c r="P3875" s="201"/>
      <c r="Q3875" s="205">
        <f t="shared" si="240"/>
        <v>331.90092631384664</v>
      </c>
    </row>
    <row r="3876" spans="1:17" ht="45" x14ac:dyDescent="0.25">
      <c r="A3876" s="207" t="s">
        <v>4754</v>
      </c>
      <c r="B3876" s="196">
        <v>40404129</v>
      </c>
      <c r="C3876" s="197" t="s">
        <v>3112</v>
      </c>
      <c r="D3876" s="196" t="s">
        <v>3676</v>
      </c>
      <c r="E3876" s="198" t="s">
        <v>3712</v>
      </c>
      <c r="F3876" s="199">
        <f>VLOOKUP(D3876,'Parâmetro - Portes e Uco'!$A$13:$E$54,4,0)*E3876</f>
        <v>4.1962554291913641</v>
      </c>
      <c r="G3876" s="200"/>
      <c r="H3876" s="201"/>
      <c r="I3876" s="196"/>
      <c r="J3876" s="202">
        <v>0</v>
      </c>
      <c r="K3876" s="202"/>
      <c r="L3876" s="203">
        <v>25.245000000000001</v>
      </c>
      <c r="M3876" s="204">
        <v>80</v>
      </c>
      <c r="N3876" s="199">
        <f>(('Parâmetro - Portes e Uco'!$P$5*'TABELA HONORÁRIOS MÉDICOS2026'!M3876)/100)*'TABELA HONORÁRIOS MÉDICOS2026'!L3876</f>
        <v>366.57547164696581</v>
      </c>
      <c r="O3876" s="201">
        <v>0</v>
      </c>
      <c r="P3876" s="201"/>
      <c r="Q3876" s="205">
        <f t="shared" si="240"/>
        <v>370.77172707615716</v>
      </c>
    </row>
    <row r="3877" spans="1:17" ht="45" x14ac:dyDescent="0.25">
      <c r="A3877" s="207" t="s">
        <v>4754</v>
      </c>
      <c r="B3877" s="196">
        <v>40404137</v>
      </c>
      <c r="C3877" s="197" t="s">
        <v>3113</v>
      </c>
      <c r="D3877" s="196" t="s">
        <v>3676</v>
      </c>
      <c r="E3877" s="198" t="s">
        <v>3712</v>
      </c>
      <c r="F3877" s="199">
        <f>VLOOKUP(D3877,'Parâmetro - Portes e Uco'!$A$13:$E$54,4,0)*E3877</f>
        <v>4.1962554291913641</v>
      </c>
      <c r="G3877" s="200"/>
      <c r="H3877" s="201"/>
      <c r="I3877" s="196"/>
      <c r="J3877" s="202">
        <v>0</v>
      </c>
      <c r="K3877" s="202"/>
      <c r="L3877" s="203">
        <v>25.245000000000001</v>
      </c>
      <c r="M3877" s="204">
        <v>80</v>
      </c>
      <c r="N3877" s="199">
        <f>(('Parâmetro - Portes e Uco'!$P$5*'TABELA HONORÁRIOS MÉDICOS2026'!M3877)/100)*'TABELA HONORÁRIOS MÉDICOS2026'!L3877</f>
        <v>366.57547164696581</v>
      </c>
      <c r="O3877" s="201">
        <v>0</v>
      </c>
      <c r="P3877" s="201"/>
      <c r="Q3877" s="205">
        <f t="shared" si="240"/>
        <v>370.77172707615716</v>
      </c>
    </row>
    <row r="3878" spans="1:17" ht="45" x14ac:dyDescent="0.25">
      <c r="A3878" s="207" t="s">
        <v>4754</v>
      </c>
      <c r="B3878" s="196">
        <v>40404145</v>
      </c>
      <c r="C3878" s="197" t="s">
        <v>3114</v>
      </c>
      <c r="D3878" s="196" t="s">
        <v>3676</v>
      </c>
      <c r="E3878" s="198" t="s">
        <v>3712</v>
      </c>
      <c r="F3878" s="199">
        <f>VLOOKUP(D3878,'Parâmetro - Portes e Uco'!$A$13:$E$54,4,0)*E3878</f>
        <v>4.1962554291913641</v>
      </c>
      <c r="G3878" s="200"/>
      <c r="H3878" s="201"/>
      <c r="I3878" s="196"/>
      <c r="J3878" s="202">
        <v>0</v>
      </c>
      <c r="K3878" s="202"/>
      <c r="L3878" s="203">
        <v>25.245000000000001</v>
      </c>
      <c r="M3878" s="204">
        <v>80</v>
      </c>
      <c r="N3878" s="199">
        <f>(('Parâmetro - Portes e Uco'!$P$5*'TABELA HONORÁRIOS MÉDICOS2026'!M3878)/100)*'TABELA HONORÁRIOS MÉDICOS2026'!L3878</f>
        <v>366.57547164696581</v>
      </c>
      <c r="O3878" s="201">
        <v>0</v>
      </c>
      <c r="P3878" s="201"/>
      <c r="Q3878" s="205">
        <f t="shared" si="240"/>
        <v>370.77172707615716</v>
      </c>
    </row>
    <row r="3879" spans="1:17" ht="45" x14ac:dyDescent="0.25">
      <c r="A3879" s="207" t="s">
        <v>4754</v>
      </c>
      <c r="B3879" s="196">
        <v>40404153</v>
      </c>
      <c r="C3879" s="197" t="s">
        <v>6015</v>
      </c>
      <c r="D3879" s="196" t="s">
        <v>3676</v>
      </c>
      <c r="E3879" s="198">
        <v>0.25</v>
      </c>
      <c r="F3879" s="199">
        <f>VLOOKUP(D3879,'Parâmetro - Portes e Uco'!$A$13:$E$54,4,0)*E3879</f>
        <v>4.1962554291913641</v>
      </c>
      <c r="G3879" s="200"/>
      <c r="H3879" s="201"/>
      <c r="I3879" s="196"/>
      <c r="J3879" s="202"/>
      <c r="K3879" s="202"/>
      <c r="L3879" s="203" t="s">
        <v>6119</v>
      </c>
      <c r="M3879" s="204">
        <v>84</v>
      </c>
      <c r="N3879" s="199">
        <f>(('Parâmetro - Portes e Uco'!$P$5*'TABELA HONORÁRIOS MÉDICOS2026'!M3879)/100)*'TABELA HONORÁRIOS MÉDICOS2026'!L3879</f>
        <v>384.90424522931414</v>
      </c>
      <c r="O3879" s="201"/>
      <c r="P3879" s="201"/>
      <c r="Q3879" s="205">
        <f t="shared" si="240"/>
        <v>389.1005006585055</v>
      </c>
    </row>
    <row r="3880" spans="1:17" ht="30" x14ac:dyDescent="0.25">
      <c r="A3880" s="207" t="s">
        <v>4754</v>
      </c>
      <c r="B3880" s="196">
        <v>40404161</v>
      </c>
      <c r="C3880" s="197" t="s">
        <v>6016</v>
      </c>
      <c r="D3880" s="196" t="s">
        <v>3676</v>
      </c>
      <c r="E3880" s="198">
        <v>0.25</v>
      </c>
      <c r="F3880" s="199">
        <f>VLOOKUP(D3880,'Parâmetro - Portes e Uco'!$A$13:$E$54,4,0)*E3880</f>
        <v>4.1962554291913641</v>
      </c>
      <c r="G3880" s="200"/>
      <c r="H3880" s="201"/>
      <c r="I3880" s="196"/>
      <c r="J3880" s="202"/>
      <c r="K3880" s="202"/>
      <c r="L3880" s="203" t="s">
        <v>6119</v>
      </c>
      <c r="M3880" s="204">
        <v>84</v>
      </c>
      <c r="N3880" s="199">
        <f>(('Parâmetro - Portes e Uco'!$P$5*'TABELA HONORÁRIOS MÉDICOS2026'!M3880)/100)*'TABELA HONORÁRIOS MÉDICOS2026'!L3880</f>
        <v>384.90424522931414</v>
      </c>
      <c r="O3880" s="201"/>
      <c r="P3880" s="201"/>
      <c r="Q3880" s="205">
        <f t="shared" si="240"/>
        <v>389.1005006585055</v>
      </c>
    </row>
    <row r="3881" spans="1:17" ht="90" x14ac:dyDescent="0.25">
      <c r="A3881" s="207" t="s">
        <v>4754</v>
      </c>
      <c r="B3881" s="196">
        <v>40404170</v>
      </c>
      <c r="C3881" s="197" t="s">
        <v>3125</v>
      </c>
      <c r="D3881" s="196" t="s">
        <v>3677</v>
      </c>
      <c r="E3881" s="198">
        <v>0</v>
      </c>
      <c r="F3881" s="199">
        <f>VLOOKUP(D3881,'Parâmetro - Portes e Uco'!$A$13:$E$54,4,0)</f>
        <v>33.558459567611813</v>
      </c>
      <c r="G3881" s="200"/>
      <c r="H3881" s="201"/>
      <c r="I3881" s="196"/>
      <c r="J3881" s="202">
        <v>0</v>
      </c>
      <c r="K3881" s="202"/>
      <c r="L3881" s="203">
        <v>15</v>
      </c>
      <c r="M3881" s="204">
        <v>80</v>
      </c>
      <c r="N3881" s="199">
        <f>(('Parâmetro - Portes e Uco'!$P$5*'TABELA HONORÁRIOS MÉDICOS2026'!M3881)/100)*'TABELA HONORÁRIOS MÉDICOS2026'!L3881</f>
        <v>217.81073775814963</v>
      </c>
      <c r="O3881" s="201" t="s">
        <v>3718</v>
      </c>
      <c r="P3881" s="201"/>
      <c r="Q3881" s="205">
        <f t="shared" si="240"/>
        <v>251.36919732576143</v>
      </c>
    </row>
    <row r="3882" spans="1:17" ht="90" x14ac:dyDescent="0.25">
      <c r="A3882" s="207" t="s">
        <v>4752</v>
      </c>
      <c r="B3882" s="196">
        <v>40404188</v>
      </c>
      <c r="C3882" s="197" t="s">
        <v>3126</v>
      </c>
      <c r="D3882" s="196" t="s">
        <v>3677</v>
      </c>
      <c r="E3882" s="198">
        <v>0</v>
      </c>
      <c r="F3882" s="199">
        <f>VLOOKUP(D3882,'Parâmetro - Portes e Uco'!$A$13:$E$54,4,0)</f>
        <v>33.558459567611813</v>
      </c>
      <c r="G3882" s="200"/>
      <c r="H3882" s="201"/>
      <c r="I3882" s="196"/>
      <c r="J3882" s="202">
        <v>0</v>
      </c>
      <c r="K3882" s="202"/>
      <c r="L3882" s="203">
        <v>15</v>
      </c>
      <c r="M3882" s="204">
        <v>80</v>
      </c>
      <c r="N3882" s="199">
        <f>(('Parâmetro - Portes e Uco'!$P$5*'TABELA HONORÁRIOS MÉDICOS2026'!M3882)/100)*'TABELA HONORÁRIOS MÉDICOS2026'!L3882</f>
        <v>217.81073775814963</v>
      </c>
      <c r="O3882" s="201" t="s">
        <v>3718</v>
      </c>
      <c r="P3882" s="201"/>
      <c r="Q3882" s="205">
        <f t="shared" si="240"/>
        <v>251.36919732576143</v>
      </c>
    </row>
    <row r="3883" spans="1:17" ht="90" x14ac:dyDescent="0.25">
      <c r="A3883" s="207" t="s">
        <v>4752</v>
      </c>
      <c r="B3883" s="196">
        <v>40404196</v>
      </c>
      <c r="C3883" s="197" t="s">
        <v>3127</v>
      </c>
      <c r="D3883" s="196" t="s">
        <v>3677</v>
      </c>
      <c r="E3883" s="198"/>
      <c r="F3883" s="199">
        <f>VLOOKUP(D3883,'Parâmetro - Portes e Uco'!$A$13:$E$54,4,0)</f>
        <v>33.558459567611813</v>
      </c>
      <c r="G3883" s="200"/>
      <c r="H3883" s="201"/>
      <c r="I3883" s="196"/>
      <c r="J3883" s="202">
        <v>0</v>
      </c>
      <c r="K3883" s="202"/>
      <c r="L3883" s="203">
        <v>15</v>
      </c>
      <c r="M3883" s="204">
        <v>80</v>
      </c>
      <c r="N3883" s="199">
        <f>(('Parâmetro - Portes e Uco'!$P$5*'TABELA HONORÁRIOS MÉDICOS2026'!M3883)/100)*'TABELA HONORÁRIOS MÉDICOS2026'!L3883</f>
        <v>217.81073775814963</v>
      </c>
      <c r="O3883" s="201">
        <v>0</v>
      </c>
      <c r="P3883" s="201"/>
      <c r="Q3883" s="205">
        <f t="shared" si="240"/>
        <v>251.36919732576143</v>
      </c>
    </row>
    <row r="3884" spans="1:17" ht="105" x14ac:dyDescent="0.25">
      <c r="A3884" s="207" t="s">
        <v>4754</v>
      </c>
      <c r="B3884" s="196">
        <v>40404200</v>
      </c>
      <c r="C3884" s="197" t="s">
        <v>3128</v>
      </c>
      <c r="D3884" s="196" t="s">
        <v>3677</v>
      </c>
      <c r="E3884" s="198"/>
      <c r="F3884" s="199">
        <f>VLOOKUP(D3884,'Parâmetro - Portes e Uco'!$A$13:$E$54,4,0)</f>
        <v>33.558459567611813</v>
      </c>
      <c r="G3884" s="200"/>
      <c r="H3884" s="201"/>
      <c r="I3884" s="196"/>
      <c r="J3884" s="202">
        <v>0</v>
      </c>
      <c r="K3884" s="202"/>
      <c r="L3884" s="203">
        <v>15</v>
      </c>
      <c r="M3884" s="204">
        <v>80</v>
      </c>
      <c r="N3884" s="199">
        <f>(('Parâmetro - Portes e Uco'!$P$5*'TABELA HONORÁRIOS MÉDICOS2026'!M3884)/100)*'TABELA HONORÁRIOS MÉDICOS2026'!L3884</f>
        <v>217.81073775814963</v>
      </c>
      <c r="O3884" s="201">
        <v>0</v>
      </c>
      <c r="P3884" s="201"/>
      <c r="Q3884" s="205">
        <f t="shared" si="240"/>
        <v>251.36919732576143</v>
      </c>
    </row>
    <row r="3885" spans="1:17" ht="90" x14ac:dyDescent="0.25">
      <c r="A3885" s="207" t="s">
        <v>4754</v>
      </c>
      <c r="B3885" s="196">
        <v>40404218</v>
      </c>
      <c r="C3885" s="197" t="s">
        <v>3129</v>
      </c>
      <c r="D3885" s="196" t="s">
        <v>3677</v>
      </c>
      <c r="E3885" s="198"/>
      <c r="F3885" s="199">
        <f>VLOOKUP(D3885,'Parâmetro - Portes e Uco'!$A$13:$E$54,4,0)</f>
        <v>33.558459567611813</v>
      </c>
      <c r="G3885" s="200"/>
      <c r="H3885" s="201"/>
      <c r="I3885" s="196"/>
      <c r="J3885" s="202">
        <v>0</v>
      </c>
      <c r="K3885" s="202"/>
      <c r="L3885" s="203">
        <v>15</v>
      </c>
      <c r="M3885" s="204">
        <v>80</v>
      </c>
      <c r="N3885" s="199">
        <f>(('Parâmetro - Portes e Uco'!$P$5*'TABELA HONORÁRIOS MÉDICOS2026'!M3885)/100)*'TABELA HONORÁRIOS MÉDICOS2026'!L3885</f>
        <v>217.81073775814963</v>
      </c>
      <c r="O3885" s="201">
        <v>0</v>
      </c>
      <c r="P3885" s="201"/>
      <c r="Q3885" s="205">
        <f t="shared" si="240"/>
        <v>251.36919732576143</v>
      </c>
    </row>
    <row r="3886" spans="1:17" ht="90" x14ac:dyDescent="0.25">
      <c r="A3886" s="207" t="s">
        <v>4754</v>
      </c>
      <c r="B3886" s="196">
        <v>40404226</v>
      </c>
      <c r="C3886" s="197" t="s">
        <v>3130</v>
      </c>
      <c r="D3886" s="196" t="s">
        <v>3677</v>
      </c>
      <c r="E3886" s="198"/>
      <c r="F3886" s="199">
        <f>VLOOKUP(D3886,'Parâmetro - Portes e Uco'!$A$13:$E$54,4,0)</f>
        <v>33.558459567611813</v>
      </c>
      <c r="G3886" s="200"/>
      <c r="H3886" s="201"/>
      <c r="I3886" s="196"/>
      <c r="J3886" s="202">
        <v>0</v>
      </c>
      <c r="K3886" s="202"/>
      <c r="L3886" s="203">
        <v>15</v>
      </c>
      <c r="M3886" s="204">
        <v>80</v>
      </c>
      <c r="N3886" s="199">
        <f>(('Parâmetro - Portes e Uco'!$P$5*'TABELA HONORÁRIOS MÉDICOS2026'!M3886)/100)*'TABELA HONORÁRIOS MÉDICOS2026'!L3886</f>
        <v>217.81073775814963</v>
      </c>
      <c r="O3886" s="201">
        <v>0</v>
      </c>
      <c r="P3886" s="201"/>
      <c r="Q3886" s="205">
        <f t="shared" si="240"/>
        <v>251.36919732576143</v>
      </c>
    </row>
    <row r="3887" spans="1:17" ht="105" x14ac:dyDescent="0.25">
      <c r="A3887" s="207" t="s">
        <v>4754</v>
      </c>
      <c r="B3887" s="196">
        <v>40404234</v>
      </c>
      <c r="C3887" s="197" t="s">
        <v>3131</v>
      </c>
      <c r="D3887" s="196" t="s">
        <v>3676</v>
      </c>
      <c r="E3887" s="198" t="s">
        <v>3710</v>
      </c>
      <c r="F3887" s="199">
        <f>VLOOKUP(D3887,'Parâmetro - Portes e Uco'!$A$13:$E$54,4,0)*E3887</f>
        <v>0.16785021716765455</v>
      </c>
      <c r="G3887" s="200"/>
      <c r="H3887" s="201"/>
      <c r="I3887" s="196"/>
      <c r="J3887" s="202">
        <v>0</v>
      </c>
      <c r="K3887" s="202"/>
      <c r="L3887" s="203">
        <v>0.63</v>
      </c>
      <c r="M3887" s="204">
        <v>80</v>
      </c>
      <c r="N3887" s="199">
        <f>(('Parâmetro - Portes e Uco'!$P$5*'TABELA HONORÁRIOS MÉDICOS2026'!M3887)/100)*'TABELA HONORÁRIOS MÉDICOS2026'!L3887</f>
        <v>9.1480509858422838</v>
      </c>
      <c r="O3887" s="201">
        <v>0</v>
      </c>
      <c r="P3887" s="201"/>
      <c r="Q3887" s="205">
        <f t="shared" si="240"/>
        <v>9.315901203009938</v>
      </c>
    </row>
    <row r="3888" spans="1:17" ht="90" x14ac:dyDescent="0.25">
      <c r="A3888" s="207" t="s">
        <v>4754</v>
      </c>
      <c r="B3888" s="196">
        <v>40404242</v>
      </c>
      <c r="C3888" s="197" t="s">
        <v>3132</v>
      </c>
      <c r="D3888" s="196" t="s">
        <v>3676</v>
      </c>
      <c r="E3888" s="198" t="s">
        <v>3710</v>
      </c>
      <c r="F3888" s="199">
        <f>VLOOKUP(D3888,'Parâmetro - Portes e Uco'!$A$13:$E$54,4,0)*E3888</f>
        <v>0.16785021716765455</v>
      </c>
      <c r="G3888" s="200"/>
      <c r="H3888" s="201"/>
      <c r="I3888" s="196"/>
      <c r="J3888" s="202">
        <v>0</v>
      </c>
      <c r="K3888" s="202"/>
      <c r="L3888" s="203">
        <v>0.63</v>
      </c>
      <c r="M3888" s="204">
        <v>80</v>
      </c>
      <c r="N3888" s="199">
        <f>(('Parâmetro - Portes e Uco'!$P$5*'TABELA HONORÁRIOS MÉDICOS2026'!M3888)/100)*'TABELA HONORÁRIOS MÉDICOS2026'!L3888</f>
        <v>9.1480509858422838</v>
      </c>
      <c r="O3888" s="201">
        <v>0</v>
      </c>
      <c r="P3888" s="201"/>
      <c r="Q3888" s="205">
        <f t="shared" si="240"/>
        <v>9.315901203009938</v>
      </c>
    </row>
    <row r="3889" spans="1:17" ht="105" x14ac:dyDescent="0.25">
      <c r="A3889" s="207" t="s">
        <v>4754</v>
      </c>
      <c r="B3889" s="196">
        <v>40404250</v>
      </c>
      <c r="C3889" s="197" t="s">
        <v>3159</v>
      </c>
      <c r="D3889" s="196" t="s">
        <v>3691</v>
      </c>
      <c r="E3889" s="198"/>
      <c r="F3889" s="199">
        <f>VLOOKUP(D3889,'Parâmetro - Portes e Uco'!$A$13:$E$54,4,0)</f>
        <v>331.90092631384664</v>
      </c>
      <c r="G3889" s="200"/>
      <c r="H3889" s="201"/>
      <c r="I3889" s="196"/>
      <c r="J3889" s="202">
        <v>0</v>
      </c>
      <c r="K3889" s="202"/>
      <c r="L3889" s="203"/>
      <c r="M3889" s="204"/>
      <c r="N3889" s="199"/>
      <c r="O3889" s="201">
        <v>0</v>
      </c>
      <c r="P3889" s="201"/>
      <c r="Q3889" s="205">
        <f t="shared" si="240"/>
        <v>331.90092631384664</v>
      </c>
    </row>
    <row r="3890" spans="1:17" ht="120" x14ac:dyDescent="0.25">
      <c r="A3890" s="207" t="s">
        <v>4754</v>
      </c>
      <c r="B3890" s="196">
        <v>40404269</v>
      </c>
      <c r="C3890" s="197" t="s">
        <v>3182</v>
      </c>
      <c r="D3890" s="196" t="s">
        <v>3677</v>
      </c>
      <c r="E3890" s="198"/>
      <c r="F3890" s="199">
        <f>VLOOKUP(D3890,'Parâmetro - Portes e Uco'!$A$13:$E$54,4,0)</f>
        <v>33.558459567611813</v>
      </c>
      <c r="G3890" s="200"/>
      <c r="H3890" s="201"/>
      <c r="I3890" s="196"/>
      <c r="J3890" s="202">
        <v>0</v>
      </c>
      <c r="K3890" s="202"/>
      <c r="L3890" s="203">
        <v>15</v>
      </c>
      <c r="M3890" s="204">
        <v>80</v>
      </c>
      <c r="N3890" s="199">
        <f>(('Parâmetro - Portes e Uco'!$P$5*'TABELA HONORÁRIOS MÉDICOS2026'!M3890)/100)*'TABELA HONORÁRIOS MÉDICOS2026'!L3890</f>
        <v>217.81073775814963</v>
      </c>
      <c r="O3890" s="201">
        <v>0</v>
      </c>
      <c r="P3890" s="201"/>
      <c r="Q3890" s="205">
        <f t="shared" si="240"/>
        <v>251.36919732576143</v>
      </c>
    </row>
    <row r="3891" spans="1:17" ht="60" x14ac:dyDescent="0.25">
      <c r="A3891" s="207" t="s">
        <v>4754</v>
      </c>
      <c r="B3891" s="196">
        <v>40404277</v>
      </c>
      <c r="C3891" s="197" t="s">
        <v>3180</v>
      </c>
      <c r="D3891" s="196" t="s">
        <v>3677</v>
      </c>
      <c r="E3891" s="198"/>
      <c r="F3891" s="199">
        <f>VLOOKUP(D3891,'Parâmetro - Portes e Uco'!$A$13:$E$54,4,0)</f>
        <v>33.558459567611813</v>
      </c>
      <c r="G3891" s="200"/>
      <c r="H3891" s="201"/>
      <c r="I3891" s="196"/>
      <c r="J3891" s="202">
        <v>0</v>
      </c>
      <c r="K3891" s="202"/>
      <c r="L3891" s="203">
        <v>15</v>
      </c>
      <c r="M3891" s="204">
        <v>80</v>
      </c>
      <c r="N3891" s="199">
        <f>(('Parâmetro - Portes e Uco'!$P$5*'TABELA HONORÁRIOS MÉDICOS2026'!M3891)/100)*'TABELA HONORÁRIOS MÉDICOS2026'!L3891</f>
        <v>217.81073775814963</v>
      </c>
      <c r="O3891" s="201">
        <v>0</v>
      </c>
      <c r="P3891" s="201"/>
      <c r="Q3891" s="205">
        <f t="shared" si="240"/>
        <v>251.36919732576143</v>
      </c>
    </row>
    <row r="3892" spans="1:17" ht="60" x14ac:dyDescent="0.25">
      <c r="A3892" s="207" t="s">
        <v>4754</v>
      </c>
      <c r="B3892" s="196">
        <v>40404285</v>
      </c>
      <c r="C3892" s="197" t="s">
        <v>3181</v>
      </c>
      <c r="D3892" s="196" t="s">
        <v>3677</v>
      </c>
      <c r="E3892" s="198"/>
      <c r="F3892" s="199">
        <f>VLOOKUP(D3892,'Parâmetro - Portes e Uco'!$A$13:$E$54,4,0)</f>
        <v>33.558459567611813</v>
      </c>
      <c r="G3892" s="200"/>
      <c r="H3892" s="201"/>
      <c r="I3892" s="196"/>
      <c r="J3892" s="202">
        <v>0</v>
      </c>
      <c r="K3892" s="202"/>
      <c r="L3892" s="203">
        <v>15</v>
      </c>
      <c r="M3892" s="204">
        <v>80</v>
      </c>
      <c r="N3892" s="199">
        <f>(('Parâmetro - Portes e Uco'!$P$5*'TABELA HONORÁRIOS MÉDICOS2026'!M3892)/100)*'TABELA HONORÁRIOS MÉDICOS2026'!L3892</f>
        <v>217.81073775814963</v>
      </c>
      <c r="O3892" s="201">
        <v>0</v>
      </c>
      <c r="P3892" s="201"/>
      <c r="Q3892" s="205">
        <f t="shared" si="240"/>
        <v>251.36919732576143</v>
      </c>
    </row>
    <row r="3893" spans="1:17" x14ac:dyDescent="0.25">
      <c r="A3893" s="207" t="s">
        <v>4754</v>
      </c>
      <c r="B3893" s="224">
        <v>40499006</v>
      </c>
      <c r="C3893" s="316" t="s">
        <v>3743</v>
      </c>
      <c r="D3893" s="317"/>
      <c r="E3893" s="317"/>
      <c r="F3893" s="317"/>
      <c r="G3893" s="317"/>
      <c r="H3893" s="317"/>
      <c r="I3893" s="317"/>
      <c r="J3893" s="317"/>
      <c r="K3893" s="317"/>
      <c r="L3893" s="317"/>
      <c r="M3893" s="317"/>
      <c r="N3893" s="317"/>
      <c r="O3893" s="317"/>
      <c r="P3893" s="317"/>
      <c r="Q3893" s="318"/>
    </row>
    <row r="3894" spans="1:17" ht="15" customHeight="1" x14ac:dyDescent="0.25">
      <c r="A3894" s="206"/>
      <c r="B3894" s="307" t="s">
        <v>3920</v>
      </c>
      <c r="C3894" s="308"/>
      <c r="D3894" s="308"/>
      <c r="E3894" s="308"/>
      <c r="F3894" s="308"/>
      <c r="G3894" s="308"/>
      <c r="H3894" s="308"/>
      <c r="I3894" s="308"/>
      <c r="J3894" s="308"/>
      <c r="K3894" s="308"/>
      <c r="L3894" s="308"/>
      <c r="M3894" s="308"/>
      <c r="N3894" s="308"/>
      <c r="O3894" s="308"/>
      <c r="P3894" s="308"/>
      <c r="Q3894" s="309"/>
    </row>
    <row r="3895" spans="1:17" ht="15" customHeight="1" x14ac:dyDescent="0.25">
      <c r="A3895" s="206"/>
      <c r="B3895" s="307" t="s">
        <v>4374</v>
      </c>
      <c r="C3895" s="308"/>
      <c r="D3895" s="308"/>
      <c r="E3895" s="308"/>
      <c r="F3895" s="308"/>
      <c r="G3895" s="308"/>
      <c r="H3895" s="308"/>
      <c r="I3895" s="308"/>
      <c r="J3895" s="308"/>
      <c r="K3895" s="308"/>
      <c r="L3895" s="308"/>
      <c r="M3895" s="308"/>
      <c r="N3895" s="308"/>
      <c r="O3895" s="308"/>
      <c r="P3895" s="308"/>
      <c r="Q3895" s="309"/>
    </row>
    <row r="3896" spans="1:17" ht="15" customHeight="1" x14ac:dyDescent="0.25">
      <c r="A3896" s="206"/>
      <c r="B3896" s="307" t="s">
        <v>4375</v>
      </c>
      <c r="C3896" s="308"/>
      <c r="D3896" s="308"/>
      <c r="E3896" s="308"/>
      <c r="F3896" s="308"/>
      <c r="G3896" s="308"/>
      <c r="H3896" s="308"/>
      <c r="I3896" s="308"/>
      <c r="J3896" s="308"/>
      <c r="K3896" s="308"/>
      <c r="L3896" s="308"/>
      <c r="M3896" s="308"/>
      <c r="N3896" s="308"/>
      <c r="O3896" s="308"/>
      <c r="P3896" s="308"/>
      <c r="Q3896" s="309"/>
    </row>
    <row r="3897" spans="1:17" ht="15" customHeight="1" x14ac:dyDescent="0.25">
      <c r="A3897" s="206"/>
      <c r="B3897" s="307" t="s">
        <v>3919</v>
      </c>
      <c r="C3897" s="308"/>
      <c r="D3897" s="308"/>
      <c r="E3897" s="308"/>
      <c r="F3897" s="308"/>
      <c r="G3897" s="308"/>
      <c r="H3897" s="308"/>
      <c r="I3897" s="308"/>
      <c r="J3897" s="308"/>
      <c r="K3897" s="308"/>
      <c r="L3897" s="308"/>
      <c r="M3897" s="308"/>
      <c r="N3897" s="308"/>
      <c r="O3897" s="308"/>
      <c r="P3897" s="308"/>
      <c r="Q3897" s="309"/>
    </row>
    <row r="3898" spans="1:17" ht="15" customHeight="1" x14ac:dyDescent="0.25">
      <c r="A3898" s="206"/>
      <c r="B3898" s="307" t="s">
        <v>4376</v>
      </c>
      <c r="C3898" s="308"/>
      <c r="D3898" s="308"/>
      <c r="E3898" s="308"/>
      <c r="F3898" s="308"/>
      <c r="G3898" s="308"/>
      <c r="H3898" s="308"/>
      <c r="I3898" s="308"/>
      <c r="J3898" s="308"/>
      <c r="K3898" s="308"/>
      <c r="L3898" s="308"/>
      <c r="M3898" s="308"/>
      <c r="N3898" s="308"/>
      <c r="O3898" s="308"/>
      <c r="P3898" s="308"/>
      <c r="Q3898" s="309"/>
    </row>
    <row r="3899" spans="1:17" ht="15" customHeight="1" x14ac:dyDescent="0.25">
      <c r="A3899" s="206"/>
      <c r="B3899" s="307" t="s">
        <v>4377</v>
      </c>
      <c r="C3899" s="308"/>
      <c r="D3899" s="308"/>
      <c r="E3899" s="308"/>
      <c r="F3899" s="308"/>
      <c r="G3899" s="308"/>
      <c r="H3899" s="308"/>
      <c r="I3899" s="308"/>
      <c r="J3899" s="308"/>
      <c r="K3899" s="308"/>
      <c r="L3899" s="308"/>
      <c r="M3899" s="308"/>
      <c r="N3899" s="308"/>
      <c r="O3899" s="308"/>
      <c r="P3899" s="308"/>
      <c r="Q3899" s="309"/>
    </row>
    <row r="3900" spans="1:17" ht="15" customHeight="1" x14ac:dyDescent="0.25">
      <c r="A3900" s="206"/>
      <c r="B3900" s="307" t="s">
        <v>4378</v>
      </c>
      <c r="C3900" s="308"/>
      <c r="D3900" s="308"/>
      <c r="E3900" s="308"/>
      <c r="F3900" s="308"/>
      <c r="G3900" s="308"/>
      <c r="H3900" s="308"/>
      <c r="I3900" s="308"/>
      <c r="J3900" s="308"/>
      <c r="K3900" s="308"/>
      <c r="L3900" s="308"/>
      <c r="M3900" s="308"/>
      <c r="N3900" s="308"/>
      <c r="O3900" s="308"/>
      <c r="P3900" s="308"/>
      <c r="Q3900" s="309"/>
    </row>
    <row r="3901" spans="1:17" ht="15" customHeight="1" x14ac:dyDescent="0.25">
      <c r="A3901" s="206"/>
      <c r="B3901" s="307" t="s">
        <v>4379</v>
      </c>
      <c r="C3901" s="308"/>
      <c r="D3901" s="308"/>
      <c r="E3901" s="308"/>
      <c r="F3901" s="308"/>
      <c r="G3901" s="308"/>
      <c r="H3901" s="308"/>
      <c r="I3901" s="308"/>
      <c r="J3901" s="308"/>
      <c r="K3901" s="308"/>
      <c r="L3901" s="308"/>
      <c r="M3901" s="308"/>
      <c r="N3901" s="308"/>
      <c r="O3901" s="308"/>
      <c r="P3901" s="308"/>
      <c r="Q3901" s="309"/>
    </row>
    <row r="3902" spans="1:17" x14ac:dyDescent="0.25">
      <c r="A3902" s="206"/>
      <c r="B3902" s="224">
        <v>40501000</v>
      </c>
      <c r="C3902" s="316" t="s">
        <v>3921</v>
      </c>
      <c r="D3902" s="317"/>
      <c r="E3902" s="317"/>
      <c r="F3902" s="317"/>
      <c r="G3902" s="317"/>
      <c r="H3902" s="317"/>
      <c r="I3902" s="317"/>
      <c r="J3902" s="317"/>
      <c r="K3902" s="317"/>
      <c r="L3902" s="317"/>
      <c r="M3902" s="317"/>
      <c r="N3902" s="317"/>
      <c r="O3902" s="317"/>
      <c r="P3902" s="317"/>
      <c r="Q3902" s="318"/>
    </row>
    <row r="3903" spans="1:17" ht="45" x14ac:dyDescent="0.25">
      <c r="A3903" s="206"/>
      <c r="B3903" s="196">
        <v>40501019</v>
      </c>
      <c r="C3903" s="197" t="s">
        <v>3183</v>
      </c>
      <c r="D3903" s="196" t="s">
        <v>3667</v>
      </c>
      <c r="E3903" s="198"/>
      <c r="F3903" s="199">
        <f>VLOOKUP(D3903,'Parâmetro - Portes e Uco'!$A$13:$E$54,4,0)</f>
        <v>88.500735621868941</v>
      </c>
      <c r="G3903" s="200"/>
      <c r="H3903" s="201"/>
      <c r="I3903" s="196"/>
      <c r="J3903" s="202">
        <v>0</v>
      </c>
      <c r="K3903" s="202"/>
      <c r="L3903" s="203">
        <v>63.6</v>
      </c>
      <c r="M3903" s="204">
        <v>65</v>
      </c>
      <c r="N3903" s="199">
        <f>(('Parâmetro - Portes e Uco'!$P$5*'TABELA HONORÁRIOS MÉDICOS2026'!M3903)/100)*'TABELA HONORÁRIOS MÉDICOS2026'!L3903</f>
        <v>750.3579915768255</v>
      </c>
      <c r="O3903" s="201">
        <v>0</v>
      </c>
      <c r="P3903" s="201"/>
      <c r="Q3903" s="205">
        <f t="shared" ref="Q3903:Q3927" si="241">F3903+H3903+K3903+N3903+P3903</f>
        <v>838.8587271986944</v>
      </c>
    </row>
    <row r="3904" spans="1:17" ht="45" x14ac:dyDescent="0.25">
      <c r="A3904" s="207" t="s">
        <v>4754</v>
      </c>
      <c r="B3904" s="196">
        <v>40501027</v>
      </c>
      <c r="C3904" s="197" t="s">
        <v>3184</v>
      </c>
      <c r="D3904" s="196" t="s">
        <v>3668</v>
      </c>
      <c r="E3904" s="198"/>
      <c r="F3904" s="199">
        <f>VLOOKUP(D3904,'Parâmetro - Portes e Uco'!$A$13:$E$54,4,0)</f>
        <v>143.11866343039139</v>
      </c>
      <c r="G3904" s="200"/>
      <c r="H3904" s="201"/>
      <c r="I3904" s="196"/>
      <c r="J3904" s="202">
        <v>0</v>
      </c>
      <c r="K3904" s="202"/>
      <c r="L3904" s="203">
        <v>38.24</v>
      </c>
      <c r="M3904" s="204">
        <v>65</v>
      </c>
      <c r="N3904" s="199">
        <f>(('Parâmetro - Portes e Uco'!$P$5*'TABELA HONORÁRIOS MÉDICOS2026'!M3904)/100)*'TABELA HONORÁRIOS MÉDICOS2026'!L3904</f>
        <v>451.15864147638058</v>
      </c>
      <c r="O3904" s="201">
        <v>0</v>
      </c>
      <c r="P3904" s="201"/>
      <c r="Q3904" s="205">
        <f t="shared" si="241"/>
        <v>594.27730490677197</v>
      </c>
    </row>
    <row r="3905" spans="1:17" ht="30" x14ac:dyDescent="0.25">
      <c r="A3905" s="207" t="s">
        <v>4754</v>
      </c>
      <c r="B3905" s="196">
        <v>40501035</v>
      </c>
      <c r="C3905" s="197" t="s">
        <v>3185</v>
      </c>
      <c r="D3905" s="196" t="s">
        <v>3668</v>
      </c>
      <c r="E3905" s="198"/>
      <c r="F3905" s="199">
        <f>VLOOKUP(D3905,'Parâmetro - Portes e Uco'!$A$13:$E$54,4,0)</f>
        <v>143.11866343039139</v>
      </c>
      <c r="G3905" s="200"/>
      <c r="H3905" s="201"/>
      <c r="I3905" s="196"/>
      <c r="J3905" s="202">
        <v>0</v>
      </c>
      <c r="K3905" s="202"/>
      <c r="L3905" s="203">
        <v>51.47</v>
      </c>
      <c r="M3905" s="204">
        <v>65</v>
      </c>
      <c r="N3905" s="199">
        <f>(('Parâmetro - Portes e Uco'!$P$5*'TABELA HONORÁRIOS MÉDICOS2026'!M3905)/100)*'TABELA HONORÁRIOS MÉDICOS2026'!L3905</f>
        <v>607.24726142231452</v>
      </c>
      <c r="O3905" s="201">
        <v>0</v>
      </c>
      <c r="P3905" s="201"/>
      <c r="Q3905" s="205">
        <f t="shared" si="241"/>
        <v>750.36592485270592</v>
      </c>
    </row>
    <row r="3906" spans="1:17" ht="30" x14ac:dyDescent="0.25">
      <c r="A3906" s="207" t="s">
        <v>4754</v>
      </c>
      <c r="B3906" s="196">
        <v>40501043</v>
      </c>
      <c r="C3906" s="197" t="s">
        <v>3186</v>
      </c>
      <c r="D3906" s="196" t="s">
        <v>3668</v>
      </c>
      <c r="E3906" s="198"/>
      <c r="F3906" s="199">
        <f>VLOOKUP(D3906,'Parâmetro - Portes e Uco'!$A$13:$E$54,4,0)</f>
        <v>143.11866343039139</v>
      </c>
      <c r="G3906" s="200"/>
      <c r="H3906" s="201"/>
      <c r="I3906" s="196"/>
      <c r="J3906" s="202">
        <v>0</v>
      </c>
      <c r="K3906" s="202"/>
      <c r="L3906" s="203">
        <v>40.479999999999997</v>
      </c>
      <c r="M3906" s="204">
        <v>65</v>
      </c>
      <c r="N3906" s="199">
        <f>(('Parâmetro - Portes e Uco'!$P$5*'TABELA HONORÁRIOS MÉDICOS2026'!M3906)/100)*'TABELA HONORÁRIOS MÉDICOS2026'!L3906</f>
        <v>477.58634432436935</v>
      </c>
      <c r="O3906" s="201">
        <v>0</v>
      </c>
      <c r="P3906" s="201"/>
      <c r="Q3906" s="205">
        <f t="shared" si="241"/>
        <v>620.7050077547608</v>
      </c>
    </row>
    <row r="3907" spans="1:17" ht="30" x14ac:dyDescent="0.25">
      <c r="A3907" s="207" t="s">
        <v>4754</v>
      </c>
      <c r="B3907" s="196">
        <v>40501051</v>
      </c>
      <c r="C3907" s="197" t="s">
        <v>3187</v>
      </c>
      <c r="D3907" s="196" t="s">
        <v>3668</v>
      </c>
      <c r="E3907" s="198"/>
      <c r="F3907" s="199">
        <f>VLOOKUP(D3907,'Parâmetro - Portes e Uco'!$A$13:$E$54,4,0)</f>
        <v>143.11866343039139</v>
      </c>
      <c r="G3907" s="200"/>
      <c r="H3907" s="201"/>
      <c r="I3907" s="196"/>
      <c r="J3907" s="202">
        <v>0</v>
      </c>
      <c r="K3907" s="202"/>
      <c r="L3907" s="203">
        <v>28.35</v>
      </c>
      <c r="M3907" s="204">
        <v>65</v>
      </c>
      <c r="N3907" s="199">
        <f>(('Parâmetro - Portes e Uco'!$P$5*'TABELA HONORÁRIOS MÉDICOS2026'!M3907)/100)*'TABELA HONORÁRIOS MÉDICOS2026'!L3907</f>
        <v>334.47561416985855</v>
      </c>
      <c r="O3907" s="201">
        <v>0</v>
      </c>
      <c r="P3907" s="201"/>
      <c r="Q3907" s="205">
        <f t="shared" si="241"/>
        <v>477.59427760024994</v>
      </c>
    </row>
    <row r="3908" spans="1:17" ht="45" x14ac:dyDescent="0.25">
      <c r="A3908" s="207" t="s">
        <v>4754</v>
      </c>
      <c r="B3908" s="196">
        <v>40501060</v>
      </c>
      <c r="C3908" s="197" t="s">
        <v>3188</v>
      </c>
      <c r="D3908" s="196" t="s">
        <v>3674</v>
      </c>
      <c r="E3908" s="198"/>
      <c r="F3908" s="199">
        <f>VLOOKUP(D3908,'Parâmetro - Portes e Uco'!$A$13:$E$54,4,0)</f>
        <v>182.87449126471788</v>
      </c>
      <c r="G3908" s="200"/>
      <c r="H3908" s="201"/>
      <c r="I3908" s="196"/>
      <c r="J3908" s="202">
        <v>0</v>
      </c>
      <c r="K3908" s="202"/>
      <c r="L3908" s="203">
        <v>31.55</v>
      </c>
      <c r="M3908" s="204">
        <v>65</v>
      </c>
      <c r="N3908" s="199">
        <f>(('Parâmetro - Portes e Uco'!$P$5*'TABELA HONORÁRIOS MÉDICOS2026'!M3908)/100)*'TABELA HONORÁRIOS MÉDICOS2026'!L3908</f>
        <v>372.22947538127113</v>
      </c>
      <c r="O3908" s="201">
        <v>0</v>
      </c>
      <c r="P3908" s="201"/>
      <c r="Q3908" s="205">
        <f t="shared" si="241"/>
        <v>555.10396664598898</v>
      </c>
    </row>
    <row r="3909" spans="1:17" ht="45" x14ac:dyDescent="0.25">
      <c r="A3909" s="207" t="s">
        <v>4754</v>
      </c>
      <c r="B3909" s="196">
        <v>40501078</v>
      </c>
      <c r="C3909" s="197" t="s">
        <v>3189</v>
      </c>
      <c r="D3909" s="196" t="s">
        <v>3668</v>
      </c>
      <c r="E3909" s="198"/>
      <c r="F3909" s="199">
        <f>VLOOKUP(D3909,'Parâmetro - Portes e Uco'!$A$13:$E$54,4,0)</f>
        <v>143.11866343039139</v>
      </c>
      <c r="G3909" s="200"/>
      <c r="H3909" s="201"/>
      <c r="I3909" s="196"/>
      <c r="J3909" s="202">
        <v>0</v>
      </c>
      <c r="K3909" s="202"/>
      <c r="L3909" s="203">
        <v>39.86</v>
      </c>
      <c r="M3909" s="204">
        <v>65</v>
      </c>
      <c r="N3909" s="199">
        <f>(('Parâmetro - Portes e Uco'!$P$5*'TABELA HONORÁRIOS MÉDICOS2026'!M3909)/100)*'TABELA HONORÁRIOS MÉDICOS2026'!L3909</f>
        <v>470.27153371465823</v>
      </c>
      <c r="O3909" s="201">
        <v>0</v>
      </c>
      <c r="P3909" s="201"/>
      <c r="Q3909" s="205">
        <f t="shared" si="241"/>
        <v>613.39019714504957</v>
      </c>
    </row>
    <row r="3910" spans="1:17" ht="30" x14ac:dyDescent="0.25">
      <c r="A3910" s="207" t="s">
        <v>4754</v>
      </c>
      <c r="B3910" s="196">
        <v>40501086</v>
      </c>
      <c r="C3910" s="197" t="s">
        <v>3190</v>
      </c>
      <c r="D3910" s="196" t="s">
        <v>3668</v>
      </c>
      <c r="E3910" s="198"/>
      <c r="F3910" s="199">
        <f>VLOOKUP(D3910,'Parâmetro - Portes e Uco'!$A$13:$E$54,4,0)</f>
        <v>143.11866343039139</v>
      </c>
      <c r="G3910" s="200"/>
      <c r="H3910" s="201"/>
      <c r="I3910" s="196"/>
      <c r="J3910" s="202">
        <v>0</v>
      </c>
      <c r="K3910" s="202"/>
      <c r="L3910" s="203">
        <v>39.380000000000003</v>
      </c>
      <c r="M3910" s="204">
        <v>65</v>
      </c>
      <c r="N3910" s="199">
        <f>(('Parâmetro - Portes e Uco'!$P$5*'TABELA HONORÁRIOS MÉDICOS2026'!M3910)/100)*'TABELA HONORÁRIOS MÉDICOS2026'!L3910</f>
        <v>464.60845453294633</v>
      </c>
      <c r="O3910" s="201">
        <v>0</v>
      </c>
      <c r="P3910" s="201"/>
      <c r="Q3910" s="205">
        <f t="shared" si="241"/>
        <v>607.72711796333772</v>
      </c>
    </row>
    <row r="3911" spans="1:17" ht="45" x14ac:dyDescent="0.25">
      <c r="A3911" s="207" t="s">
        <v>4754</v>
      </c>
      <c r="B3911" s="196">
        <v>40501094</v>
      </c>
      <c r="C3911" s="197" t="s">
        <v>3191</v>
      </c>
      <c r="D3911" s="196" t="s">
        <v>3674</v>
      </c>
      <c r="E3911" s="198"/>
      <c r="F3911" s="199">
        <f>VLOOKUP(D3911,'Parâmetro - Portes e Uco'!$A$13:$E$54,4,0)</f>
        <v>182.87449126471788</v>
      </c>
      <c r="G3911" s="200"/>
      <c r="H3911" s="201"/>
      <c r="I3911" s="196"/>
      <c r="J3911" s="202">
        <v>0</v>
      </c>
      <c r="K3911" s="202"/>
      <c r="L3911" s="203">
        <v>56.34</v>
      </c>
      <c r="M3911" s="204">
        <v>65</v>
      </c>
      <c r="N3911" s="199">
        <f>(('Parâmetro - Portes e Uco'!$P$5*'TABELA HONORÁRIOS MÉDICOS2026'!M3911)/100)*'TABELA HONORÁRIOS MÉDICOS2026'!L3911</f>
        <v>664.70391895343312</v>
      </c>
      <c r="O3911" s="201">
        <v>0</v>
      </c>
      <c r="P3911" s="201"/>
      <c r="Q3911" s="205">
        <f t="shared" si="241"/>
        <v>847.57841021815102</v>
      </c>
    </row>
    <row r="3912" spans="1:17" ht="45" x14ac:dyDescent="0.25">
      <c r="A3912" s="207" t="s">
        <v>4754</v>
      </c>
      <c r="B3912" s="196">
        <v>40501108</v>
      </c>
      <c r="C3912" s="197" t="s">
        <v>3192</v>
      </c>
      <c r="D3912" s="196" t="s">
        <v>3668</v>
      </c>
      <c r="E3912" s="198"/>
      <c r="F3912" s="199">
        <f>VLOOKUP(D3912,'Parâmetro - Portes e Uco'!$A$13:$E$54,4,0)</f>
        <v>143.11866343039139</v>
      </c>
      <c r="G3912" s="200"/>
      <c r="H3912" s="201"/>
      <c r="I3912" s="196"/>
      <c r="J3912" s="202">
        <v>0</v>
      </c>
      <c r="K3912" s="202"/>
      <c r="L3912" s="203">
        <v>40.479999999999997</v>
      </c>
      <c r="M3912" s="204">
        <v>65</v>
      </c>
      <c r="N3912" s="199">
        <f>(('Parâmetro - Portes e Uco'!$P$5*'TABELA HONORÁRIOS MÉDICOS2026'!M3912)/100)*'TABELA HONORÁRIOS MÉDICOS2026'!L3912</f>
        <v>477.58634432436935</v>
      </c>
      <c r="O3912" s="201">
        <v>0</v>
      </c>
      <c r="P3912" s="201"/>
      <c r="Q3912" s="205">
        <f t="shared" si="241"/>
        <v>620.7050077547608</v>
      </c>
    </row>
    <row r="3913" spans="1:17" x14ac:dyDescent="0.25">
      <c r="A3913" s="207" t="s">
        <v>4754</v>
      </c>
      <c r="B3913" s="196">
        <v>40501116</v>
      </c>
      <c r="C3913" s="197" t="s">
        <v>3193</v>
      </c>
      <c r="D3913" s="196" t="s">
        <v>3676</v>
      </c>
      <c r="E3913" s="198"/>
      <c r="F3913" s="199">
        <f>VLOOKUP(D3913,'Parâmetro - Portes e Uco'!$A$13:$E$54,4,0)</f>
        <v>16.785021716765456</v>
      </c>
      <c r="G3913" s="200"/>
      <c r="H3913" s="201"/>
      <c r="I3913" s="196"/>
      <c r="J3913" s="202">
        <v>0</v>
      </c>
      <c r="K3913" s="202"/>
      <c r="L3913" s="203">
        <v>5.42</v>
      </c>
      <c r="M3913" s="204">
        <v>65</v>
      </c>
      <c r="N3913" s="199">
        <f>(('Parâmetro - Portes e Uco'!$P$5*'TABELA HONORÁRIOS MÉDICOS2026'!M3913)/100)*'TABELA HONORÁRIOS MÉDICOS2026'!L3913</f>
        <v>63.945602426830092</v>
      </c>
      <c r="O3913" s="201">
        <v>0</v>
      </c>
      <c r="P3913" s="201"/>
      <c r="Q3913" s="205">
        <f t="shared" si="241"/>
        <v>80.730624143595549</v>
      </c>
    </row>
    <row r="3914" spans="1:17" ht="45" x14ac:dyDescent="0.25">
      <c r="A3914" s="207" t="s">
        <v>4754</v>
      </c>
      <c r="B3914" s="196">
        <v>40501124</v>
      </c>
      <c r="C3914" s="197" t="s">
        <v>3194</v>
      </c>
      <c r="D3914" s="196" t="s">
        <v>3675</v>
      </c>
      <c r="E3914" s="198"/>
      <c r="F3914" s="199">
        <f>VLOOKUP(D3914,'Parâmetro - Portes e Uco'!$A$13:$E$54,4,0)</f>
        <v>50.355065150296362</v>
      </c>
      <c r="G3914" s="200"/>
      <c r="H3914" s="201"/>
      <c r="I3914" s="196"/>
      <c r="J3914" s="202">
        <v>0</v>
      </c>
      <c r="K3914" s="202"/>
      <c r="L3914" s="203">
        <v>63.6</v>
      </c>
      <c r="M3914" s="204">
        <v>65</v>
      </c>
      <c r="N3914" s="199">
        <f>(('Parâmetro - Portes e Uco'!$P$5*'TABELA HONORÁRIOS MÉDICOS2026'!M3914)/100)*'TABELA HONORÁRIOS MÉDICOS2026'!L3914</f>
        <v>750.3579915768255</v>
      </c>
      <c r="O3914" s="201">
        <v>0</v>
      </c>
      <c r="P3914" s="201"/>
      <c r="Q3914" s="205">
        <f t="shared" si="241"/>
        <v>800.71305672712185</v>
      </c>
    </row>
    <row r="3915" spans="1:17" ht="60" x14ac:dyDescent="0.25">
      <c r="A3915" s="207" t="s">
        <v>4754</v>
      </c>
      <c r="B3915" s="196">
        <v>40501126</v>
      </c>
      <c r="C3915" s="197" t="s">
        <v>10990</v>
      </c>
      <c r="D3915" s="196" t="s">
        <v>3688</v>
      </c>
      <c r="E3915" s="198"/>
      <c r="F3915" s="199">
        <f>VLOOKUP(D3915,'Parâmetro - Portes e Uco'!$A$13:$E$54,4,0)</f>
        <v>899.85787232696623</v>
      </c>
      <c r="G3915" s="200"/>
      <c r="H3915" s="201"/>
      <c r="I3915" s="196"/>
      <c r="J3915" s="202"/>
      <c r="K3915" s="202"/>
      <c r="L3915" s="203"/>
      <c r="M3915" s="204"/>
      <c r="N3915" s="199"/>
      <c r="O3915" s="201"/>
      <c r="P3915" s="201"/>
      <c r="Q3915" s="205">
        <f>F3915+H3915+K3915+N3915+P3915</f>
        <v>899.85787232696623</v>
      </c>
    </row>
    <row r="3916" spans="1:17" ht="30" x14ac:dyDescent="0.25">
      <c r="A3916" s="207"/>
      <c r="B3916" s="196">
        <v>40501127</v>
      </c>
      <c r="C3916" s="197" t="s">
        <v>10991</v>
      </c>
      <c r="D3916" s="196" t="s">
        <v>3706</v>
      </c>
      <c r="E3916" s="198"/>
      <c r="F3916" s="199">
        <f>VLOOKUP(D3916,'Parâmetro - Portes e Uco'!$A$13:$E$54,4,0)</f>
        <v>3248.301345568324</v>
      </c>
      <c r="G3916" s="200"/>
      <c r="H3916" s="201"/>
      <c r="I3916" s="196"/>
      <c r="J3916" s="202"/>
      <c r="K3916" s="202"/>
      <c r="L3916" s="203"/>
      <c r="M3916" s="204"/>
      <c r="N3916" s="199"/>
      <c r="O3916" s="201"/>
      <c r="P3916" s="201"/>
      <c r="Q3916" s="205">
        <f>F3916+H3916+K3916+N3916+P3916</f>
        <v>3248.301345568324</v>
      </c>
    </row>
    <row r="3917" spans="1:17" ht="45" x14ac:dyDescent="0.25">
      <c r="A3917" s="207"/>
      <c r="B3917" s="196">
        <v>40501132</v>
      </c>
      <c r="C3917" s="197" t="s">
        <v>3195</v>
      </c>
      <c r="D3917" s="196" t="s">
        <v>3675</v>
      </c>
      <c r="E3917" s="198"/>
      <c r="F3917" s="199">
        <f>VLOOKUP(D3917,'Parâmetro - Portes e Uco'!$A$13:$E$54,4,0)</f>
        <v>50.355065150296362</v>
      </c>
      <c r="G3917" s="200"/>
      <c r="H3917" s="201"/>
      <c r="I3917" s="196"/>
      <c r="J3917" s="202">
        <v>0</v>
      </c>
      <c r="K3917" s="202"/>
      <c r="L3917" s="203">
        <v>56.27</v>
      </c>
      <c r="M3917" s="204">
        <v>65</v>
      </c>
      <c r="N3917" s="199">
        <f>(('Parâmetro - Portes e Uco'!$P$5*'TABELA HONORÁRIOS MÉDICOS2026'!M3917)/100)*'TABELA HONORÁRIOS MÉDICOS2026'!L3917</f>
        <v>663.87805323943348</v>
      </c>
      <c r="O3917" s="201">
        <v>0</v>
      </c>
      <c r="P3917" s="201"/>
      <c r="Q3917" s="205">
        <f>F3917+H3917+K3917+N3917+P3917</f>
        <v>714.23311838972984</v>
      </c>
    </row>
    <row r="3918" spans="1:17" ht="45" x14ac:dyDescent="0.25">
      <c r="A3918" s="207" t="s">
        <v>4754</v>
      </c>
      <c r="B3918" s="196">
        <v>40501159</v>
      </c>
      <c r="C3918" s="197" t="s">
        <v>3197</v>
      </c>
      <c r="D3918" s="196" t="s">
        <v>3667</v>
      </c>
      <c r="E3918" s="198"/>
      <c r="F3918" s="199">
        <f>VLOOKUP(D3918,'Parâmetro - Portes e Uco'!$A$13:$E$54,4,0)</f>
        <v>88.500735621868941</v>
      </c>
      <c r="G3918" s="200"/>
      <c r="H3918" s="201"/>
      <c r="I3918" s="196"/>
      <c r="J3918" s="202">
        <v>0</v>
      </c>
      <c r="K3918" s="202"/>
      <c r="L3918" s="203">
        <v>19.14</v>
      </c>
      <c r="M3918" s="204">
        <v>65</v>
      </c>
      <c r="N3918" s="199">
        <f>(('Parâmetro - Portes e Uco'!$P$5*'TABELA HONORÁRIOS MÉDICOS2026'!M3918)/100)*'TABELA HONORÁRIOS MÉDICOS2026'!L3918</f>
        <v>225.81528237076162</v>
      </c>
      <c r="O3918" s="201">
        <v>0</v>
      </c>
      <c r="P3918" s="201"/>
      <c r="Q3918" s="205">
        <f t="shared" si="241"/>
        <v>314.31601799263058</v>
      </c>
    </row>
    <row r="3919" spans="1:17" x14ac:dyDescent="0.25">
      <c r="A3919" s="207" t="s">
        <v>4754</v>
      </c>
      <c r="B3919" s="196">
        <v>40501167</v>
      </c>
      <c r="C3919" s="197" t="s">
        <v>3198</v>
      </c>
      <c r="D3919" s="196" t="s">
        <v>3674</v>
      </c>
      <c r="E3919" s="198"/>
      <c r="F3919" s="199">
        <f>VLOOKUP(D3919,'Parâmetro - Portes e Uco'!$A$13:$E$54,4,0)</f>
        <v>182.87449126471788</v>
      </c>
      <c r="G3919" s="200"/>
      <c r="H3919" s="201"/>
      <c r="I3919" s="196"/>
      <c r="J3919" s="202">
        <v>0</v>
      </c>
      <c r="K3919" s="202"/>
      <c r="L3919" s="203">
        <v>17.39</v>
      </c>
      <c r="M3919" s="204">
        <v>65</v>
      </c>
      <c r="N3919" s="199">
        <f>(('Parâmetro - Portes e Uco'!$P$5*'TABELA HONORÁRIOS MÉDICOS2026'!M3919)/100)*'TABELA HONORÁRIOS MÉDICOS2026'!L3919</f>
        <v>205.16863952077037</v>
      </c>
      <c r="O3919" s="201">
        <v>0</v>
      </c>
      <c r="P3919" s="201"/>
      <c r="Q3919" s="205">
        <f t="shared" si="241"/>
        <v>388.04313078548824</v>
      </c>
    </row>
    <row r="3920" spans="1:17" ht="30" x14ac:dyDescent="0.25">
      <c r="A3920" s="207" t="s">
        <v>4754</v>
      </c>
      <c r="B3920" s="196">
        <v>40501175</v>
      </c>
      <c r="C3920" s="197" t="s">
        <v>3199</v>
      </c>
      <c r="D3920" s="196" t="s">
        <v>3674</v>
      </c>
      <c r="E3920" s="198"/>
      <c r="F3920" s="199">
        <f>VLOOKUP(D3920,'Parâmetro - Portes e Uco'!$A$13:$E$54,4,0)</f>
        <v>182.87449126471788</v>
      </c>
      <c r="G3920" s="200"/>
      <c r="H3920" s="201"/>
      <c r="I3920" s="196"/>
      <c r="J3920" s="202">
        <v>0</v>
      </c>
      <c r="K3920" s="202"/>
      <c r="L3920" s="203">
        <v>56.34</v>
      </c>
      <c r="M3920" s="204">
        <v>65</v>
      </c>
      <c r="N3920" s="199">
        <f>(('Parâmetro - Portes e Uco'!$P$5*'TABELA HONORÁRIOS MÉDICOS2026'!M3920)/100)*'TABELA HONORÁRIOS MÉDICOS2026'!L3920</f>
        <v>664.70391895343312</v>
      </c>
      <c r="O3920" s="201">
        <v>0</v>
      </c>
      <c r="P3920" s="201"/>
      <c r="Q3920" s="205">
        <f t="shared" si="241"/>
        <v>847.57841021815102</v>
      </c>
    </row>
    <row r="3921" spans="1:17" ht="90" x14ac:dyDescent="0.25">
      <c r="A3921" s="207" t="s">
        <v>4754</v>
      </c>
      <c r="B3921" s="196">
        <v>40501183</v>
      </c>
      <c r="C3921" s="197" t="s">
        <v>3200</v>
      </c>
      <c r="D3921" s="196" t="s">
        <v>3675</v>
      </c>
      <c r="E3921" s="198"/>
      <c r="F3921" s="199">
        <f>VLOOKUP(D3921,'Parâmetro - Portes e Uco'!$A$13:$E$54,4,0)</f>
        <v>50.355065150296362</v>
      </c>
      <c r="G3921" s="200"/>
      <c r="H3921" s="201"/>
      <c r="I3921" s="196"/>
      <c r="J3921" s="202">
        <v>0</v>
      </c>
      <c r="K3921" s="202"/>
      <c r="L3921" s="203">
        <v>42.5</v>
      </c>
      <c r="M3921" s="204">
        <v>65</v>
      </c>
      <c r="N3921" s="199">
        <f>(('Parâmetro - Portes e Uco'!$P$5*'TABELA HONORÁRIOS MÉDICOS2026'!M3921)/100)*'TABELA HONORÁRIOS MÉDICOS2026'!L3921</f>
        <v>501.41846921407358</v>
      </c>
      <c r="O3921" s="201">
        <v>0</v>
      </c>
      <c r="P3921" s="201"/>
      <c r="Q3921" s="205">
        <f t="shared" si="241"/>
        <v>551.77353436436999</v>
      </c>
    </row>
    <row r="3922" spans="1:17" ht="60" x14ac:dyDescent="0.25">
      <c r="A3922" s="207" t="s">
        <v>4754</v>
      </c>
      <c r="B3922" s="196">
        <v>40501191</v>
      </c>
      <c r="C3922" s="197" t="s">
        <v>3202</v>
      </c>
      <c r="D3922" s="196" t="s">
        <v>3675</v>
      </c>
      <c r="E3922" s="198"/>
      <c r="F3922" s="199">
        <f>VLOOKUP(D3922,'Parâmetro - Portes e Uco'!$A$13:$E$54,4,0)</f>
        <v>50.355065150296362</v>
      </c>
      <c r="G3922" s="200"/>
      <c r="H3922" s="201"/>
      <c r="I3922" s="196"/>
      <c r="J3922" s="202">
        <v>0</v>
      </c>
      <c r="K3922" s="202"/>
      <c r="L3922" s="203">
        <v>42.5</v>
      </c>
      <c r="M3922" s="204">
        <v>65</v>
      </c>
      <c r="N3922" s="199">
        <f>(('Parâmetro - Portes e Uco'!$P$5*'TABELA HONORÁRIOS MÉDICOS2026'!M3922)/100)*'TABELA HONORÁRIOS MÉDICOS2026'!L3922</f>
        <v>501.41846921407358</v>
      </c>
      <c r="O3922" s="201">
        <v>0</v>
      </c>
      <c r="P3922" s="201"/>
      <c r="Q3922" s="205">
        <f t="shared" si="241"/>
        <v>551.77353436436999</v>
      </c>
    </row>
    <row r="3923" spans="1:17" ht="75" x14ac:dyDescent="0.25">
      <c r="A3923" s="207" t="s">
        <v>4754</v>
      </c>
      <c r="B3923" s="196">
        <v>40501205</v>
      </c>
      <c r="C3923" s="197" t="s">
        <v>3196</v>
      </c>
      <c r="D3923" s="196" t="s">
        <v>3667</v>
      </c>
      <c r="E3923" s="198"/>
      <c r="F3923" s="199">
        <f>VLOOKUP(D3923,'Parâmetro - Portes e Uco'!$A$13:$E$54,4,0)</f>
        <v>88.500735621868941</v>
      </c>
      <c r="G3923" s="200"/>
      <c r="H3923" s="201"/>
      <c r="I3923" s="196"/>
      <c r="J3923" s="202">
        <v>0</v>
      </c>
      <c r="K3923" s="202"/>
      <c r="L3923" s="203">
        <v>19.14</v>
      </c>
      <c r="M3923" s="204">
        <v>65</v>
      </c>
      <c r="N3923" s="199">
        <f>(('Parâmetro - Portes e Uco'!$P$5*'TABELA HONORÁRIOS MÉDICOS2026'!M3923)/100)*'TABELA HONORÁRIOS MÉDICOS2026'!L3923</f>
        <v>225.81528237076162</v>
      </c>
      <c r="O3923" s="201">
        <v>0</v>
      </c>
      <c r="P3923" s="201"/>
      <c r="Q3923" s="205">
        <f t="shared" si="241"/>
        <v>314.31601799263058</v>
      </c>
    </row>
    <row r="3924" spans="1:17" ht="30" x14ac:dyDescent="0.25">
      <c r="A3924" s="207" t="s">
        <v>4754</v>
      </c>
      <c r="B3924" s="196">
        <v>40501213</v>
      </c>
      <c r="C3924" s="197" t="s">
        <v>3201</v>
      </c>
      <c r="D3924" s="196" t="s">
        <v>3675</v>
      </c>
      <c r="E3924" s="198"/>
      <c r="F3924" s="199">
        <f>VLOOKUP(D3924,'Parâmetro - Portes e Uco'!$A$13:$E$54,4,0)</f>
        <v>50.355065150296362</v>
      </c>
      <c r="G3924" s="200"/>
      <c r="H3924" s="201"/>
      <c r="I3924" s="196"/>
      <c r="J3924" s="202">
        <v>0</v>
      </c>
      <c r="K3924" s="202"/>
      <c r="L3924" s="203">
        <v>19.14</v>
      </c>
      <c r="M3924" s="204">
        <v>65</v>
      </c>
      <c r="N3924" s="199">
        <f>(('Parâmetro - Portes e Uco'!$P$5*'TABELA HONORÁRIOS MÉDICOS2026'!M3924)/100)*'TABELA HONORÁRIOS MÉDICOS2026'!L3924</f>
        <v>225.81528237076162</v>
      </c>
      <c r="O3924" s="201">
        <v>0</v>
      </c>
      <c r="P3924" s="201"/>
      <c r="Q3924" s="205">
        <f t="shared" si="241"/>
        <v>276.17034752105798</v>
      </c>
    </row>
    <row r="3925" spans="1:17" ht="60" x14ac:dyDescent="0.25">
      <c r="A3925" s="207" t="s">
        <v>4754</v>
      </c>
      <c r="B3925" s="196">
        <v>40501221</v>
      </c>
      <c r="C3925" s="197" t="s">
        <v>4380</v>
      </c>
      <c r="D3925" s="196" t="s">
        <v>3668</v>
      </c>
      <c r="E3925" s="198"/>
      <c r="F3925" s="199">
        <f>VLOOKUP(D3925,'Parâmetro - Portes e Uco'!$A$13:$E$54,4,0)</f>
        <v>143.11866343039139</v>
      </c>
      <c r="G3925" s="200"/>
      <c r="H3925" s="201"/>
      <c r="I3925" s="196"/>
      <c r="J3925" s="202">
        <v>0</v>
      </c>
      <c r="K3925" s="202"/>
      <c r="L3925" s="203">
        <v>60</v>
      </c>
      <c r="M3925" s="204">
        <v>65</v>
      </c>
      <c r="N3925" s="199">
        <f>(('Parâmetro - Portes e Uco'!$P$5*'TABELA HONORÁRIOS MÉDICOS2026'!M3925)/100)*'TABELA HONORÁRIOS MÉDICOS2026'!L3925</f>
        <v>707.88489771398622</v>
      </c>
      <c r="O3925" s="201">
        <v>0</v>
      </c>
      <c r="P3925" s="201"/>
      <c r="Q3925" s="205">
        <f t="shared" si="241"/>
        <v>851.00356114437761</v>
      </c>
    </row>
    <row r="3926" spans="1:17" ht="45" x14ac:dyDescent="0.25">
      <c r="A3926" s="207"/>
      <c r="B3926" s="196">
        <v>40501248</v>
      </c>
      <c r="C3926" s="197" t="s">
        <v>6711</v>
      </c>
      <c r="D3926" s="196"/>
      <c r="E3926" s="198"/>
      <c r="F3926" s="199">
        <f>881.79*104.17%</f>
        <v>918.56064300000003</v>
      </c>
      <c r="G3926" s="200"/>
      <c r="H3926" s="201"/>
      <c r="I3926" s="196"/>
      <c r="J3926" s="202"/>
      <c r="K3926" s="202"/>
      <c r="L3926" s="203"/>
      <c r="M3926" s="204"/>
      <c r="N3926" s="199"/>
      <c r="O3926" s="201"/>
      <c r="P3926" s="201"/>
      <c r="Q3926" s="205">
        <f t="shared" si="241"/>
        <v>918.56064300000003</v>
      </c>
    </row>
    <row r="3927" spans="1:17" ht="45" x14ac:dyDescent="0.25">
      <c r="A3927" s="207"/>
      <c r="B3927" s="196">
        <v>40501256</v>
      </c>
      <c r="C3927" s="197" t="s">
        <v>6712</v>
      </c>
      <c r="D3927" s="196"/>
      <c r="E3927" s="198"/>
      <c r="F3927" s="199">
        <f>881.79*104.17%</f>
        <v>918.56064300000003</v>
      </c>
      <c r="G3927" s="200"/>
      <c r="H3927" s="201"/>
      <c r="I3927" s="196"/>
      <c r="J3927" s="202"/>
      <c r="K3927" s="202"/>
      <c r="L3927" s="203"/>
      <c r="M3927" s="204"/>
      <c r="N3927" s="199"/>
      <c r="O3927" s="201"/>
      <c r="P3927" s="201"/>
      <c r="Q3927" s="205">
        <f t="shared" si="241"/>
        <v>918.56064300000003</v>
      </c>
    </row>
    <row r="3928" spans="1:17" x14ac:dyDescent="0.25">
      <c r="A3928" s="207" t="s">
        <v>4754</v>
      </c>
      <c r="B3928" s="224">
        <v>40502007</v>
      </c>
      <c r="C3928" s="316" t="s">
        <v>3922</v>
      </c>
      <c r="D3928" s="317"/>
      <c r="E3928" s="317"/>
      <c r="F3928" s="317"/>
      <c r="G3928" s="317"/>
      <c r="H3928" s="317"/>
      <c r="I3928" s="317"/>
      <c r="J3928" s="317"/>
      <c r="K3928" s="317"/>
      <c r="L3928" s="317"/>
      <c r="M3928" s="317"/>
      <c r="N3928" s="317"/>
      <c r="O3928" s="317"/>
      <c r="P3928" s="317"/>
      <c r="Q3928" s="318"/>
    </row>
    <row r="3929" spans="1:17" ht="90" x14ac:dyDescent="0.25">
      <c r="A3929" s="206"/>
      <c r="B3929" s="196">
        <v>40502015</v>
      </c>
      <c r="C3929" s="197" t="s">
        <v>3211</v>
      </c>
      <c r="D3929" s="196" t="s">
        <v>3676</v>
      </c>
      <c r="E3929" s="198"/>
      <c r="F3929" s="199">
        <f>VLOOKUP(D3929,'Parâmetro - Portes e Uco'!$A$13:$E$54,4,0)</f>
        <v>16.785021716765456</v>
      </c>
      <c r="G3929" s="200"/>
      <c r="H3929" s="201"/>
      <c r="I3929" s="196"/>
      <c r="J3929" s="202">
        <v>0</v>
      </c>
      <c r="K3929" s="202"/>
      <c r="L3929" s="203">
        <v>9</v>
      </c>
      <c r="M3929" s="204">
        <v>65</v>
      </c>
      <c r="N3929" s="199">
        <f>(('Parâmetro - Portes e Uco'!$P$5*'TABELA HONORÁRIOS MÉDICOS2026'!M3929)/100)*'TABELA HONORÁRIOS MÉDICOS2026'!L3929</f>
        <v>106.18273465709794</v>
      </c>
      <c r="O3929" s="201">
        <v>0</v>
      </c>
      <c r="P3929" s="201"/>
      <c r="Q3929" s="205">
        <f t="shared" ref="Q3929:Q3948" si="242">F3929+H3929+K3929+N3929+P3929</f>
        <v>122.96775637386339</v>
      </c>
    </row>
    <row r="3930" spans="1:17" ht="75" x14ac:dyDescent="0.25">
      <c r="A3930" s="207" t="s">
        <v>4754</v>
      </c>
      <c r="B3930" s="196">
        <v>40502040</v>
      </c>
      <c r="C3930" s="197" t="s">
        <v>3995</v>
      </c>
      <c r="D3930" s="196" t="s">
        <v>3676</v>
      </c>
      <c r="E3930" s="198">
        <v>0</v>
      </c>
      <c r="F3930" s="199">
        <f>VLOOKUP(D3930,'Parâmetro - Portes e Uco'!$A$13:$E$54,4,0)</f>
        <v>16.785021716765456</v>
      </c>
      <c r="G3930" s="200"/>
      <c r="H3930" s="201"/>
      <c r="I3930" s="196"/>
      <c r="J3930" s="202">
        <v>0</v>
      </c>
      <c r="K3930" s="202"/>
      <c r="L3930" s="203">
        <v>4.3680000000000003</v>
      </c>
      <c r="M3930" s="204">
        <v>65</v>
      </c>
      <c r="N3930" s="199">
        <f>(('Parâmetro - Portes e Uco'!$P$5*'TABELA HONORÁRIOS MÉDICOS2026'!M3930)/100)*'TABELA HONORÁRIOS MÉDICOS2026'!L3930</f>
        <v>51.534020553578202</v>
      </c>
      <c r="O3930" s="201" t="s">
        <v>3718</v>
      </c>
      <c r="P3930" s="201"/>
      <c r="Q3930" s="205">
        <f t="shared" si="242"/>
        <v>68.319042270343658</v>
      </c>
    </row>
    <row r="3931" spans="1:17" ht="45" x14ac:dyDescent="0.25">
      <c r="A3931" s="207" t="s">
        <v>4752</v>
      </c>
      <c r="B3931" s="196">
        <v>40502058</v>
      </c>
      <c r="C3931" s="197" t="s">
        <v>3203</v>
      </c>
      <c r="D3931" s="196" t="s">
        <v>3676</v>
      </c>
      <c r="E3931" s="198"/>
      <c r="F3931" s="199">
        <f>VLOOKUP(D3931,'Parâmetro - Portes e Uco'!$A$13:$E$54,4,0)</f>
        <v>16.785021716765456</v>
      </c>
      <c r="G3931" s="200"/>
      <c r="H3931" s="201"/>
      <c r="I3931" s="196"/>
      <c r="J3931" s="202">
        <v>0</v>
      </c>
      <c r="K3931" s="202"/>
      <c r="L3931" s="203">
        <v>8.33</v>
      </c>
      <c r="M3931" s="204">
        <v>65</v>
      </c>
      <c r="N3931" s="199">
        <f>(('Parâmetro - Portes e Uco'!$P$5*'TABELA HONORÁRIOS MÉDICOS2026'!M3931)/100)*'TABELA HONORÁRIOS MÉDICOS2026'!L3931</f>
        <v>98.278019965958421</v>
      </c>
      <c r="O3931" s="201">
        <v>0</v>
      </c>
      <c r="P3931" s="201"/>
      <c r="Q3931" s="205">
        <f t="shared" si="242"/>
        <v>115.06304168272388</v>
      </c>
    </row>
    <row r="3932" spans="1:17" ht="135" x14ac:dyDescent="0.25">
      <c r="A3932" s="207" t="s">
        <v>4754</v>
      </c>
      <c r="B3932" s="196">
        <v>40502066</v>
      </c>
      <c r="C3932" s="197" t="s">
        <v>3996</v>
      </c>
      <c r="D3932" s="196" t="s">
        <v>3667</v>
      </c>
      <c r="E3932" s="198">
        <v>0</v>
      </c>
      <c r="F3932" s="199">
        <f>VLOOKUP(D3932,'Parâmetro - Portes e Uco'!$A$13:$E$54,4,0)</f>
        <v>88.500735621868941</v>
      </c>
      <c r="G3932" s="200"/>
      <c r="H3932" s="201"/>
      <c r="I3932" s="196"/>
      <c r="J3932" s="202">
        <v>0</v>
      </c>
      <c r="K3932" s="202"/>
      <c r="L3932" s="203">
        <v>35</v>
      </c>
      <c r="M3932" s="204">
        <v>65</v>
      </c>
      <c r="N3932" s="199">
        <f>(('Parâmetro - Portes e Uco'!$P$5*'TABELA HONORÁRIOS MÉDICOS2026'!M3932)/100)*'TABELA HONORÁRIOS MÉDICOS2026'!L3932</f>
        <v>412.93285699982533</v>
      </c>
      <c r="O3932" s="201" t="s">
        <v>3718</v>
      </c>
      <c r="P3932" s="201"/>
      <c r="Q3932" s="205">
        <f t="shared" si="242"/>
        <v>501.43359262169429</v>
      </c>
    </row>
    <row r="3933" spans="1:17" ht="90" x14ac:dyDescent="0.25">
      <c r="A3933" s="207" t="s">
        <v>4752</v>
      </c>
      <c r="B3933" s="196">
        <v>40502074</v>
      </c>
      <c r="C3933" s="197" t="s">
        <v>3205</v>
      </c>
      <c r="D3933" s="196" t="s">
        <v>3667</v>
      </c>
      <c r="E3933" s="198"/>
      <c r="F3933" s="199">
        <f>VLOOKUP(D3933,'Parâmetro - Portes e Uco'!$A$13:$E$54,4,0)</f>
        <v>88.500735621868941</v>
      </c>
      <c r="G3933" s="200"/>
      <c r="H3933" s="201"/>
      <c r="I3933" s="196"/>
      <c r="J3933" s="202">
        <v>0</v>
      </c>
      <c r="K3933" s="202"/>
      <c r="L3933" s="203">
        <v>125</v>
      </c>
      <c r="M3933" s="204">
        <v>65</v>
      </c>
      <c r="N3933" s="199">
        <f>(('Parâmetro - Portes e Uco'!$P$5*'TABELA HONORÁRIOS MÉDICOS2026'!M3933)/100)*'TABELA HONORÁRIOS MÉDICOS2026'!L3933</f>
        <v>1474.7602035708048</v>
      </c>
      <c r="O3933" s="201">
        <v>0</v>
      </c>
      <c r="P3933" s="201"/>
      <c r="Q3933" s="205">
        <f t="shared" si="242"/>
        <v>1563.2609391926737</v>
      </c>
    </row>
    <row r="3934" spans="1:17" ht="90" x14ac:dyDescent="0.25">
      <c r="A3934" s="207" t="s">
        <v>4754</v>
      </c>
      <c r="B3934" s="196">
        <v>40502082</v>
      </c>
      <c r="C3934" s="197" t="s">
        <v>3206</v>
      </c>
      <c r="D3934" s="196" t="s">
        <v>3667</v>
      </c>
      <c r="E3934" s="198"/>
      <c r="F3934" s="199">
        <f>VLOOKUP(D3934,'Parâmetro - Portes e Uco'!$A$13:$E$54,4,0)</f>
        <v>88.500735621868941</v>
      </c>
      <c r="G3934" s="200"/>
      <c r="H3934" s="201"/>
      <c r="I3934" s="196"/>
      <c r="J3934" s="202">
        <v>0</v>
      </c>
      <c r="K3934" s="202"/>
      <c r="L3934" s="203">
        <v>83.33</v>
      </c>
      <c r="M3934" s="204">
        <v>65</v>
      </c>
      <c r="N3934" s="199">
        <f>(('Parâmetro - Portes e Uco'!$P$5*'TABELA HONORÁRIOS MÉDICOS2026'!M3934)/100)*'TABELA HONORÁRIOS MÉDICOS2026'!L3934</f>
        <v>983.13414210844121</v>
      </c>
      <c r="O3934" s="201">
        <v>0</v>
      </c>
      <c r="P3934" s="201"/>
      <c r="Q3934" s="205">
        <f t="shared" si="242"/>
        <v>1071.6348777303101</v>
      </c>
    </row>
    <row r="3935" spans="1:17" ht="165" x14ac:dyDescent="0.25">
      <c r="A3935" s="207" t="s">
        <v>4754</v>
      </c>
      <c r="B3935" s="196">
        <v>40502090</v>
      </c>
      <c r="C3935" s="197" t="s">
        <v>3207</v>
      </c>
      <c r="D3935" s="196" t="s">
        <v>3676</v>
      </c>
      <c r="E3935" s="198"/>
      <c r="F3935" s="199">
        <f>VLOOKUP(D3935,'Parâmetro - Portes e Uco'!$A$13:$E$54,4,0)</f>
        <v>16.785021716765456</v>
      </c>
      <c r="G3935" s="200"/>
      <c r="H3935" s="201"/>
      <c r="I3935" s="196"/>
      <c r="J3935" s="202">
        <v>0</v>
      </c>
      <c r="K3935" s="202"/>
      <c r="L3935" s="203">
        <v>29.17</v>
      </c>
      <c r="M3935" s="204">
        <v>65</v>
      </c>
      <c r="N3935" s="199">
        <f>(('Parâmetro - Portes e Uco'!$P$5*'TABELA HONORÁRIOS MÉDICOS2026'!M3935)/100)*'TABELA HONORÁRIOS MÉDICOS2026'!L3935</f>
        <v>344.15004110528304</v>
      </c>
      <c r="O3935" s="201">
        <v>0</v>
      </c>
      <c r="P3935" s="201"/>
      <c r="Q3935" s="205">
        <f t="shared" si="242"/>
        <v>360.93506282204851</v>
      </c>
    </row>
    <row r="3936" spans="1:17" ht="105" x14ac:dyDescent="0.25">
      <c r="A3936" s="207" t="s">
        <v>4754</v>
      </c>
      <c r="B3936" s="196">
        <v>40502104</v>
      </c>
      <c r="C3936" s="197" t="s">
        <v>3208</v>
      </c>
      <c r="D3936" s="196" t="s">
        <v>3667</v>
      </c>
      <c r="E3936" s="198"/>
      <c r="F3936" s="199">
        <f>VLOOKUP(D3936,'Parâmetro - Portes e Uco'!$A$13:$E$54,4,0)</f>
        <v>88.500735621868941</v>
      </c>
      <c r="G3936" s="200"/>
      <c r="H3936" s="201"/>
      <c r="I3936" s="196"/>
      <c r="J3936" s="202">
        <v>0</v>
      </c>
      <c r="K3936" s="202"/>
      <c r="L3936" s="203">
        <v>125</v>
      </c>
      <c r="M3936" s="204">
        <v>65</v>
      </c>
      <c r="N3936" s="199">
        <f>(('Parâmetro - Portes e Uco'!$P$5*'TABELA HONORÁRIOS MÉDICOS2026'!M3936)/100)*'TABELA HONORÁRIOS MÉDICOS2026'!L3936</f>
        <v>1474.7602035708048</v>
      </c>
      <c r="O3936" s="201">
        <v>0</v>
      </c>
      <c r="P3936" s="201"/>
      <c r="Q3936" s="205">
        <f t="shared" si="242"/>
        <v>1563.2609391926737</v>
      </c>
    </row>
    <row r="3937" spans="1:17" ht="120" x14ac:dyDescent="0.25">
      <c r="A3937" s="207" t="s">
        <v>4754</v>
      </c>
      <c r="B3937" s="196">
        <v>40502112</v>
      </c>
      <c r="C3937" s="197" t="s">
        <v>3209</v>
      </c>
      <c r="D3937" s="196" t="s">
        <v>3667</v>
      </c>
      <c r="E3937" s="198"/>
      <c r="F3937" s="199">
        <f>VLOOKUP(D3937,'Parâmetro - Portes e Uco'!$A$13:$E$54,4,0)</f>
        <v>88.500735621868941</v>
      </c>
      <c r="G3937" s="200"/>
      <c r="H3937" s="201"/>
      <c r="I3937" s="196"/>
      <c r="J3937" s="202">
        <v>0</v>
      </c>
      <c r="K3937" s="202"/>
      <c r="L3937" s="203">
        <v>108.33</v>
      </c>
      <c r="M3937" s="204">
        <v>65</v>
      </c>
      <c r="N3937" s="199">
        <f>(('Parâmetro - Portes e Uco'!$P$5*'TABELA HONORÁRIOS MÉDICOS2026'!M3937)/100)*'TABELA HONORÁRIOS MÉDICOS2026'!L3937</f>
        <v>1278.0861828226023</v>
      </c>
      <c r="O3937" s="201">
        <v>0</v>
      </c>
      <c r="P3937" s="201"/>
      <c r="Q3937" s="205">
        <f t="shared" si="242"/>
        <v>1366.5869184444712</v>
      </c>
    </row>
    <row r="3938" spans="1:17" ht="60" x14ac:dyDescent="0.25">
      <c r="A3938" s="207" t="s">
        <v>4754</v>
      </c>
      <c r="B3938" s="196">
        <v>40502120</v>
      </c>
      <c r="C3938" s="197" t="s">
        <v>3210</v>
      </c>
      <c r="D3938" s="196" t="s">
        <v>3667</v>
      </c>
      <c r="E3938" s="198"/>
      <c r="F3938" s="199">
        <f>VLOOKUP(D3938,'Parâmetro - Portes e Uco'!$A$13:$E$54,4,0)</f>
        <v>88.500735621868941</v>
      </c>
      <c r="G3938" s="200"/>
      <c r="H3938" s="201"/>
      <c r="I3938" s="196"/>
      <c r="J3938" s="202">
        <v>0</v>
      </c>
      <c r="K3938" s="202"/>
      <c r="L3938" s="203">
        <v>108.33</v>
      </c>
      <c r="M3938" s="204">
        <v>65</v>
      </c>
      <c r="N3938" s="199">
        <f>(('Parâmetro - Portes e Uco'!$P$5*'TABELA HONORÁRIOS MÉDICOS2026'!M3938)/100)*'TABELA HONORÁRIOS MÉDICOS2026'!L3938</f>
        <v>1278.0861828226023</v>
      </c>
      <c r="O3938" s="201">
        <v>0</v>
      </c>
      <c r="P3938" s="201"/>
      <c r="Q3938" s="205">
        <f t="shared" si="242"/>
        <v>1366.5869184444712</v>
      </c>
    </row>
    <row r="3939" spans="1:17" ht="105" x14ac:dyDescent="0.25">
      <c r="A3939" s="207" t="s">
        <v>4754</v>
      </c>
      <c r="B3939" s="196">
        <v>40502139</v>
      </c>
      <c r="C3939" s="197" t="s">
        <v>3212</v>
      </c>
      <c r="D3939" s="196" t="s">
        <v>3676</v>
      </c>
      <c r="E3939" s="198"/>
      <c r="F3939" s="199">
        <f>VLOOKUP(D3939,'Parâmetro - Portes e Uco'!$A$13:$E$54,4,0)</f>
        <v>16.785021716765456</v>
      </c>
      <c r="G3939" s="200"/>
      <c r="H3939" s="201"/>
      <c r="I3939" s="196"/>
      <c r="J3939" s="202">
        <v>0</v>
      </c>
      <c r="K3939" s="202"/>
      <c r="L3939" s="203">
        <v>41.67</v>
      </c>
      <c r="M3939" s="204">
        <v>65</v>
      </c>
      <c r="N3939" s="199">
        <f>(('Parâmetro - Portes e Uco'!$P$5*'TABELA HONORÁRIOS MÉDICOS2026'!M3939)/100)*'TABELA HONORÁRIOS MÉDICOS2026'!L3939</f>
        <v>491.62606146236351</v>
      </c>
      <c r="O3939" s="201">
        <v>0</v>
      </c>
      <c r="P3939" s="201"/>
      <c r="Q3939" s="205">
        <f t="shared" si="242"/>
        <v>508.41108317912898</v>
      </c>
    </row>
    <row r="3940" spans="1:17" ht="105" x14ac:dyDescent="0.25">
      <c r="A3940" s="207" t="s">
        <v>4754</v>
      </c>
      <c r="B3940" s="196">
        <v>40502147</v>
      </c>
      <c r="C3940" s="197" t="s">
        <v>3213</v>
      </c>
      <c r="D3940" s="196" t="s">
        <v>3676</v>
      </c>
      <c r="E3940" s="198"/>
      <c r="F3940" s="199">
        <f>VLOOKUP(D3940,'Parâmetro - Portes e Uco'!$A$13:$E$54,4,0)</f>
        <v>16.785021716765456</v>
      </c>
      <c r="G3940" s="200"/>
      <c r="H3940" s="201"/>
      <c r="I3940" s="196"/>
      <c r="J3940" s="202">
        <v>0</v>
      </c>
      <c r="K3940" s="202"/>
      <c r="L3940" s="203">
        <v>41.67</v>
      </c>
      <c r="M3940" s="204">
        <v>65</v>
      </c>
      <c r="N3940" s="199">
        <f>(('Parâmetro - Portes e Uco'!$P$5*'TABELA HONORÁRIOS MÉDICOS2026'!M3940)/100)*'TABELA HONORÁRIOS MÉDICOS2026'!L3940</f>
        <v>491.62606146236351</v>
      </c>
      <c r="O3940" s="201">
        <v>0</v>
      </c>
      <c r="P3940" s="201"/>
      <c r="Q3940" s="205">
        <f t="shared" si="242"/>
        <v>508.41108317912898</v>
      </c>
    </row>
    <row r="3941" spans="1:17" ht="105" x14ac:dyDescent="0.25">
      <c r="A3941" s="207" t="s">
        <v>4754</v>
      </c>
      <c r="B3941" s="196">
        <v>40502155</v>
      </c>
      <c r="C3941" s="197" t="s">
        <v>3214</v>
      </c>
      <c r="D3941" s="196" t="s">
        <v>3676</v>
      </c>
      <c r="E3941" s="198"/>
      <c r="F3941" s="199">
        <f>VLOOKUP(D3941,'Parâmetro - Portes e Uco'!$A$13:$E$54,4,0)</f>
        <v>16.785021716765456</v>
      </c>
      <c r="G3941" s="200"/>
      <c r="H3941" s="201"/>
      <c r="I3941" s="196"/>
      <c r="J3941" s="202">
        <v>0</v>
      </c>
      <c r="K3941" s="202"/>
      <c r="L3941" s="203">
        <v>50</v>
      </c>
      <c r="M3941" s="204">
        <v>65</v>
      </c>
      <c r="N3941" s="199">
        <f>(('Parâmetro - Portes e Uco'!$P$5*'TABELA HONORÁRIOS MÉDICOS2026'!M3941)/100)*'TABELA HONORÁRIOS MÉDICOS2026'!L3941</f>
        <v>589.90408142832189</v>
      </c>
      <c r="O3941" s="201">
        <v>0</v>
      </c>
      <c r="P3941" s="201"/>
      <c r="Q3941" s="205">
        <f t="shared" si="242"/>
        <v>606.6891031450873</v>
      </c>
    </row>
    <row r="3942" spans="1:17" ht="60" x14ac:dyDescent="0.25">
      <c r="A3942" s="207" t="s">
        <v>4754</v>
      </c>
      <c r="B3942" s="196">
        <v>40502163</v>
      </c>
      <c r="C3942" s="197" t="s">
        <v>3215</v>
      </c>
      <c r="D3942" s="196" t="s">
        <v>3676</v>
      </c>
      <c r="E3942" s="198"/>
      <c r="F3942" s="199">
        <f>VLOOKUP(D3942,'Parâmetro - Portes e Uco'!$A$13:$E$54,4,0)</f>
        <v>16.785021716765456</v>
      </c>
      <c r="G3942" s="200"/>
      <c r="H3942" s="201"/>
      <c r="I3942" s="196"/>
      <c r="J3942" s="202">
        <v>0</v>
      </c>
      <c r="K3942" s="202"/>
      <c r="L3942" s="203">
        <v>16.670000000000002</v>
      </c>
      <c r="M3942" s="204">
        <v>65</v>
      </c>
      <c r="N3942" s="199">
        <f>(('Parâmetro - Portes e Uco'!$P$5*'TABELA HONORÁRIOS MÉDICOS2026'!M3942)/100)*'TABELA HONORÁRIOS MÉDICOS2026'!L3942</f>
        <v>196.67402074820254</v>
      </c>
      <c r="O3942" s="201">
        <v>0</v>
      </c>
      <c r="P3942" s="201"/>
      <c r="Q3942" s="205">
        <f t="shared" si="242"/>
        <v>213.45904246496798</v>
      </c>
    </row>
    <row r="3943" spans="1:17" ht="75" x14ac:dyDescent="0.25">
      <c r="A3943" s="207" t="s">
        <v>4754</v>
      </c>
      <c r="B3943" s="196">
        <v>40502171</v>
      </c>
      <c r="C3943" s="197" t="s">
        <v>4381</v>
      </c>
      <c r="D3943" s="196" t="s">
        <v>3676</v>
      </c>
      <c r="E3943" s="198"/>
      <c r="F3943" s="199">
        <f>VLOOKUP(D3943,'Parâmetro - Portes e Uco'!$A$13:$E$54,4,0)</f>
        <v>16.785021716765456</v>
      </c>
      <c r="G3943" s="200"/>
      <c r="H3943" s="201"/>
      <c r="I3943" s="196"/>
      <c r="J3943" s="202">
        <v>0</v>
      </c>
      <c r="K3943" s="202"/>
      <c r="L3943" s="203">
        <v>166.67</v>
      </c>
      <c r="M3943" s="204">
        <v>65</v>
      </c>
      <c r="N3943" s="199">
        <f>(('Parâmetro - Portes e Uco'!$P$5*'TABELA HONORÁRIOS MÉDICOS2026'!M3943)/100)*'TABELA HONORÁRIOS MÉDICOS2026'!L3943</f>
        <v>1966.386265033168</v>
      </c>
      <c r="O3943" s="201">
        <v>0</v>
      </c>
      <c r="P3943" s="201"/>
      <c r="Q3943" s="205">
        <f t="shared" si="242"/>
        <v>1983.1712867499334</v>
      </c>
    </row>
    <row r="3944" spans="1:17" ht="60" x14ac:dyDescent="0.25">
      <c r="A3944" s="207" t="s">
        <v>4754</v>
      </c>
      <c r="B3944" s="196">
        <v>40502180</v>
      </c>
      <c r="C3944" s="197" t="s">
        <v>3204</v>
      </c>
      <c r="D3944" s="196" t="s">
        <v>3676</v>
      </c>
      <c r="E3944" s="198"/>
      <c r="F3944" s="199">
        <f>VLOOKUP(D3944,'Parâmetro - Portes e Uco'!$A$13:$E$54,4,0)</f>
        <v>16.785021716765456</v>
      </c>
      <c r="G3944" s="200"/>
      <c r="H3944" s="201"/>
      <c r="I3944" s="196"/>
      <c r="J3944" s="202">
        <v>0</v>
      </c>
      <c r="K3944" s="202"/>
      <c r="L3944" s="203">
        <v>208.33</v>
      </c>
      <c r="M3944" s="204">
        <v>65</v>
      </c>
      <c r="N3944" s="199">
        <f>(('Parâmetro - Portes e Uco'!$P$5*'TABELA HONORÁRIOS MÉDICOS2026'!M3944)/100)*'TABELA HONORÁRIOS MÉDICOS2026'!L3944</f>
        <v>2457.8943456792463</v>
      </c>
      <c r="O3944" s="201">
        <v>0</v>
      </c>
      <c r="P3944" s="201"/>
      <c r="Q3944" s="205">
        <f t="shared" si="242"/>
        <v>2474.6793673960119</v>
      </c>
    </row>
    <row r="3945" spans="1:17" ht="105" x14ac:dyDescent="0.25">
      <c r="A3945" s="207" t="s">
        <v>4754</v>
      </c>
      <c r="B3945" s="196">
        <v>40502198</v>
      </c>
      <c r="C3945" s="197" t="s">
        <v>4382</v>
      </c>
      <c r="D3945" s="196" t="s">
        <v>3676</v>
      </c>
      <c r="E3945" s="198"/>
      <c r="F3945" s="199">
        <f>VLOOKUP(D3945,'Parâmetro - Portes e Uco'!$A$13:$E$54,4,0)</f>
        <v>16.785021716765456</v>
      </c>
      <c r="G3945" s="200"/>
      <c r="H3945" s="201"/>
      <c r="I3945" s="196"/>
      <c r="J3945" s="202">
        <v>0</v>
      </c>
      <c r="K3945" s="202"/>
      <c r="L3945" s="203">
        <v>191.67</v>
      </c>
      <c r="M3945" s="204">
        <v>65</v>
      </c>
      <c r="N3945" s="199">
        <f>(('Parâmetro - Portes e Uco'!$P$5*'TABELA HONORÁRIOS MÉDICOS2026'!M3945)/100)*'TABELA HONORÁRIOS MÉDICOS2026'!L3945</f>
        <v>2261.3383057473288</v>
      </c>
      <c r="O3945" s="201">
        <v>0</v>
      </c>
      <c r="P3945" s="201"/>
      <c r="Q3945" s="205">
        <f t="shared" si="242"/>
        <v>2278.1233274640945</v>
      </c>
    </row>
    <row r="3946" spans="1:17" ht="105" x14ac:dyDescent="0.25">
      <c r="A3946" s="207" t="s">
        <v>4754</v>
      </c>
      <c r="B3946" s="196">
        <v>40502201</v>
      </c>
      <c r="C3946" s="197" t="s">
        <v>4383</v>
      </c>
      <c r="D3946" s="196" t="s">
        <v>3676</v>
      </c>
      <c r="E3946" s="198"/>
      <c r="F3946" s="199">
        <f>VLOOKUP(D3946,'Parâmetro - Portes e Uco'!$A$13:$E$54,4,0)</f>
        <v>16.785021716765456</v>
      </c>
      <c r="G3946" s="200"/>
      <c r="H3946" s="201"/>
      <c r="I3946" s="196"/>
      <c r="J3946" s="202">
        <v>0</v>
      </c>
      <c r="K3946" s="202"/>
      <c r="L3946" s="203">
        <v>191.67</v>
      </c>
      <c r="M3946" s="204">
        <v>65</v>
      </c>
      <c r="N3946" s="199">
        <f>(('Parâmetro - Portes e Uco'!$P$5*'TABELA HONORÁRIOS MÉDICOS2026'!M3946)/100)*'TABELA HONORÁRIOS MÉDICOS2026'!L3946</f>
        <v>2261.3383057473288</v>
      </c>
      <c r="O3946" s="201">
        <v>0</v>
      </c>
      <c r="P3946" s="201"/>
      <c r="Q3946" s="205">
        <f t="shared" si="242"/>
        <v>2278.1233274640945</v>
      </c>
    </row>
    <row r="3947" spans="1:17" ht="45" x14ac:dyDescent="0.25">
      <c r="A3947" s="207" t="s">
        <v>4754</v>
      </c>
      <c r="B3947" s="196">
        <v>40502228</v>
      </c>
      <c r="C3947" s="197" t="s">
        <v>4384</v>
      </c>
      <c r="D3947" s="196" t="s">
        <v>3676</v>
      </c>
      <c r="E3947" s="198"/>
      <c r="F3947" s="199">
        <f>VLOOKUP(D3947,'Parâmetro - Portes e Uco'!$A$13:$E$54,4,0)</f>
        <v>16.785021716765456</v>
      </c>
      <c r="G3947" s="200"/>
      <c r="H3947" s="201"/>
      <c r="I3947" s="196"/>
      <c r="J3947" s="202">
        <v>0</v>
      </c>
      <c r="K3947" s="202"/>
      <c r="L3947" s="203">
        <v>83.33</v>
      </c>
      <c r="M3947" s="204">
        <v>65</v>
      </c>
      <c r="N3947" s="199">
        <f>(('Parâmetro - Portes e Uco'!$P$5*'TABELA HONORÁRIOS MÉDICOS2026'!M3947)/100)*'TABELA HONORÁRIOS MÉDICOS2026'!L3947</f>
        <v>983.13414210844121</v>
      </c>
      <c r="O3947" s="201">
        <v>0</v>
      </c>
      <c r="P3947" s="201"/>
      <c r="Q3947" s="205">
        <f t="shared" si="242"/>
        <v>999.91916382520662</v>
      </c>
    </row>
    <row r="3948" spans="1:17" ht="105" x14ac:dyDescent="0.25">
      <c r="A3948" s="207" t="s">
        <v>4754</v>
      </c>
      <c r="B3948" s="196">
        <v>40502236</v>
      </c>
      <c r="C3948" s="197" t="s">
        <v>4385</v>
      </c>
      <c r="D3948" s="196" t="s">
        <v>3667</v>
      </c>
      <c r="E3948" s="198"/>
      <c r="F3948" s="199">
        <f>VLOOKUP(D3948,'Parâmetro - Portes e Uco'!$A$13:$E$54,4,0)</f>
        <v>88.500735621868941</v>
      </c>
      <c r="G3948" s="200"/>
      <c r="H3948" s="201"/>
      <c r="I3948" s="196"/>
      <c r="J3948" s="202">
        <v>0</v>
      </c>
      <c r="K3948" s="202"/>
      <c r="L3948" s="203">
        <v>150</v>
      </c>
      <c r="M3948" s="204">
        <v>65</v>
      </c>
      <c r="N3948" s="199">
        <f>(('Parâmetro - Portes e Uco'!$P$5*'TABELA HONORÁRIOS MÉDICOS2026'!M3948)/100)*'TABELA HONORÁRIOS MÉDICOS2026'!L3948</f>
        <v>1769.7122442849657</v>
      </c>
      <c r="O3948" s="201">
        <v>0</v>
      </c>
      <c r="P3948" s="201"/>
      <c r="Q3948" s="205">
        <f t="shared" si="242"/>
        <v>1858.2129799068346</v>
      </c>
    </row>
    <row r="3949" spans="1:17" x14ac:dyDescent="0.25">
      <c r="A3949" s="207" t="s">
        <v>4754</v>
      </c>
      <c r="B3949" s="224">
        <v>40503003</v>
      </c>
      <c r="C3949" s="316" t="s">
        <v>3923</v>
      </c>
      <c r="D3949" s="317"/>
      <c r="E3949" s="317"/>
      <c r="F3949" s="317"/>
      <c r="G3949" s="317"/>
      <c r="H3949" s="317"/>
      <c r="I3949" s="317"/>
      <c r="J3949" s="317"/>
      <c r="K3949" s="317"/>
      <c r="L3949" s="317"/>
      <c r="M3949" s="317"/>
      <c r="N3949" s="317"/>
      <c r="O3949" s="317"/>
      <c r="P3949" s="317"/>
      <c r="Q3949" s="318"/>
    </row>
    <row r="3950" spans="1:17" ht="60" x14ac:dyDescent="0.25">
      <c r="A3950" s="206"/>
      <c r="B3950" s="196">
        <v>40503011</v>
      </c>
      <c r="C3950" s="197" t="s">
        <v>3216</v>
      </c>
      <c r="D3950" s="196" t="s">
        <v>3675</v>
      </c>
      <c r="E3950" s="198"/>
      <c r="F3950" s="199">
        <f>VLOOKUP(D3950,'Parâmetro - Portes e Uco'!$A$13:$E$54,4,0)</f>
        <v>50.355065150296362</v>
      </c>
      <c r="G3950" s="200"/>
      <c r="H3950" s="201"/>
      <c r="I3950" s="196"/>
      <c r="J3950" s="202">
        <v>0</v>
      </c>
      <c r="K3950" s="202"/>
      <c r="L3950" s="203">
        <v>17.32</v>
      </c>
      <c r="M3950" s="204">
        <v>65</v>
      </c>
      <c r="N3950" s="199">
        <f>(('Parâmetro - Portes e Uco'!$P$5*'TABELA HONORÁRIOS MÉDICOS2026'!M3950)/100)*'TABELA HONORÁRIOS MÉDICOS2026'!L3950</f>
        <v>204.34277380677071</v>
      </c>
      <c r="O3950" s="201">
        <v>0</v>
      </c>
      <c r="P3950" s="201"/>
      <c r="Q3950" s="205">
        <f t="shared" ref="Q3950:Q3978" si="243">F3950+H3950+K3950+N3950+P3950</f>
        <v>254.69783895706706</v>
      </c>
    </row>
    <row r="3951" spans="1:17" ht="60" x14ac:dyDescent="0.25">
      <c r="A3951" s="207" t="s">
        <v>4754</v>
      </c>
      <c r="B3951" s="196">
        <v>40503020</v>
      </c>
      <c r="C3951" s="197" t="s">
        <v>3217</v>
      </c>
      <c r="D3951" s="196" t="s">
        <v>3670</v>
      </c>
      <c r="E3951" s="198"/>
      <c r="F3951" s="199">
        <f>VLOOKUP(D3951,'Parâmetro - Portes e Uco'!$A$13:$E$54,4,0)</f>
        <v>209.47104741495494</v>
      </c>
      <c r="G3951" s="200"/>
      <c r="H3951" s="201"/>
      <c r="I3951" s="196"/>
      <c r="J3951" s="202">
        <v>0</v>
      </c>
      <c r="K3951" s="202"/>
      <c r="L3951" s="203">
        <v>4.8239999999999998</v>
      </c>
      <c r="M3951" s="204">
        <v>65</v>
      </c>
      <c r="N3951" s="199">
        <f>(('Parâmetro - Portes e Uco'!$P$5*'TABELA HONORÁRIOS MÉDICOS2026'!M3951)/100)*'TABELA HONORÁRIOS MÉDICOS2026'!L3951</f>
        <v>56.913945776204493</v>
      </c>
      <c r="O3951" s="201">
        <v>0</v>
      </c>
      <c r="P3951" s="201"/>
      <c r="Q3951" s="205">
        <f t="shared" si="243"/>
        <v>266.38499319115942</v>
      </c>
    </row>
    <row r="3952" spans="1:17" ht="45" x14ac:dyDescent="0.25">
      <c r="A3952" s="207" t="s">
        <v>4754</v>
      </c>
      <c r="B3952" s="196">
        <v>40503038</v>
      </c>
      <c r="C3952" s="197" t="s">
        <v>3997</v>
      </c>
      <c r="D3952" s="196" t="s">
        <v>3668</v>
      </c>
      <c r="E3952" s="198">
        <v>0</v>
      </c>
      <c r="F3952" s="199">
        <f>VLOOKUP(D3952,'Parâmetro - Portes e Uco'!$A$13:$E$54,4,0)</f>
        <v>143.11866343039139</v>
      </c>
      <c r="G3952" s="200"/>
      <c r="H3952" s="201"/>
      <c r="I3952" s="196"/>
      <c r="J3952" s="202">
        <v>0</v>
      </c>
      <c r="K3952" s="202"/>
      <c r="L3952" s="203">
        <v>22.256</v>
      </c>
      <c r="M3952" s="204">
        <v>65</v>
      </c>
      <c r="N3952" s="199">
        <f>(('Parâmetro - Portes e Uco'!$P$5*'TABELA HONORÁRIOS MÉDICOS2026'!M3952)/100)*'TABELA HONORÁRIOS MÉDICOS2026'!L3952</f>
        <v>262.57810472537466</v>
      </c>
      <c r="O3952" s="201" t="s">
        <v>3718</v>
      </c>
      <c r="P3952" s="201"/>
      <c r="Q3952" s="205">
        <f t="shared" si="243"/>
        <v>405.69676815576605</v>
      </c>
    </row>
    <row r="3953" spans="1:17" ht="45" x14ac:dyDescent="0.25">
      <c r="A3953" s="207" t="s">
        <v>4752</v>
      </c>
      <c r="B3953" s="196">
        <v>40503046</v>
      </c>
      <c r="C3953" s="197" t="s">
        <v>3218</v>
      </c>
      <c r="D3953" s="196" t="s">
        <v>3675</v>
      </c>
      <c r="E3953" s="198"/>
      <c r="F3953" s="199">
        <f>VLOOKUP(D3953,'Parâmetro - Portes e Uco'!$A$13:$E$54,4,0)</f>
        <v>50.355065150296362</v>
      </c>
      <c r="G3953" s="200"/>
      <c r="H3953" s="201"/>
      <c r="I3953" s="196"/>
      <c r="J3953" s="202">
        <v>0</v>
      </c>
      <c r="K3953" s="202"/>
      <c r="L3953" s="203">
        <v>4.8479999999999999</v>
      </c>
      <c r="M3953" s="204">
        <v>65</v>
      </c>
      <c r="N3953" s="199">
        <f>(('Parâmetro - Portes e Uco'!$P$5*'TABELA HONORÁRIOS MÉDICOS2026'!M3953)/100)*'TABELA HONORÁRIOS MÉDICOS2026'!L3953</f>
        <v>57.197099735290088</v>
      </c>
      <c r="O3953" s="201">
        <v>0</v>
      </c>
      <c r="P3953" s="201"/>
      <c r="Q3953" s="205">
        <f t="shared" si="243"/>
        <v>107.55216488558645</v>
      </c>
    </row>
    <row r="3954" spans="1:17" ht="45" x14ac:dyDescent="0.25">
      <c r="A3954" s="207" t="s">
        <v>4754</v>
      </c>
      <c r="B3954" s="196">
        <v>40503054</v>
      </c>
      <c r="C3954" s="197" t="s">
        <v>3219</v>
      </c>
      <c r="D3954" s="196" t="s">
        <v>3675</v>
      </c>
      <c r="E3954" s="198"/>
      <c r="F3954" s="199">
        <f>VLOOKUP(D3954,'Parâmetro - Portes e Uco'!$A$13:$E$54,4,0)</f>
        <v>50.355065150296362</v>
      </c>
      <c r="G3954" s="200"/>
      <c r="H3954" s="201"/>
      <c r="I3954" s="196"/>
      <c r="J3954" s="202">
        <v>0</v>
      </c>
      <c r="K3954" s="202"/>
      <c r="L3954" s="203">
        <v>22.256</v>
      </c>
      <c r="M3954" s="204">
        <v>65</v>
      </c>
      <c r="N3954" s="199">
        <f>(('Parâmetro - Portes e Uco'!$P$5*'TABELA HONORÁRIOS MÉDICOS2026'!M3954)/100)*'TABELA HONORÁRIOS MÉDICOS2026'!L3954</f>
        <v>262.57810472537466</v>
      </c>
      <c r="O3954" s="201">
        <v>0</v>
      </c>
      <c r="P3954" s="201"/>
      <c r="Q3954" s="205">
        <f t="shared" si="243"/>
        <v>312.93316987567101</v>
      </c>
    </row>
    <row r="3955" spans="1:17" ht="45" x14ac:dyDescent="0.25">
      <c r="A3955" s="207" t="s">
        <v>4754</v>
      </c>
      <c r="B3955" s="196">
        <v>40503062</v>
      </c>
      <c r="C3955" s="197" t="s">
        <v>3998</v>
      </c>
      <c r="D3955" s="196" t="s">
        <v>3675</v>
      </c>
      <c r="E3955" s="198">
        <v>0</v>
      </c>
      <c r="F3955" s="199">
        <f>VLOOKUP(D3955,'Parâmetro - Portes e Uco'!$A$13:$E$54,4,0)</f>
        <v>50.355065150296362</v>
      </c>
      <c r="G3955" s="200"/>
      <c r="H3955" s="201"/>
      <c r="I3955" s="196"/>
      <c r="J3955" s="202">
        <v>0</v>
      </c>
      <c r="K3955" s="202"/>
      <c r="L3955" s="203">
        <v>22.256</v>
      </c>
      <c r="M3955" s="204">
        <v>65</v>
      </c>
      <c r="N3955" s="199">
        <f>(('Parâmetro - Portes e Uco'!$P$5*'TABELA HONORÁRIOS MÉDICOS2026'!M3955)/100)*'TABELA HONORÁRIOS MÉDICOS2026'!L3955</f>
        <v>262.57810472537466</v>
      </c>
      <c r="O3955" s="201" t="s">
        <v>3718</v>
      </c>
      <c r="P3955" s="201"/>
      <c r="Q3955" s="205">
        <f t="shared" si="243"/>
        <v>312.93316987567101</v>
      </c>
    </row>
    <row r="3956" spans="1:17" ht="30" x14ac:dyDescent="0.25">
      <c r="A3956" s="207" t="s">
        <v>4754</v>
      </c>
      <c r="B3956" s="196">
        <v>40503089</v>
      </c>
      <c r="C3956" s="197" t="s">
        <v>3220</v>
      </c>
      <c r="D3956" s="196" t="s">
        <v>3677</v>
      </c>
      <c r="E3956" s="198"/>
      <c r="F3956" s="199">
        <f>VLOOKUP(D3956,'Parâmetro - Portes e Uco'!$A$13:$E$54,4,0)</f>
        <v>33.558459567611813</v>
      </c>
      <c r="G3956" s="200"/>
      <c r="H3956" s="201"/>
      <c r="I3956" s="196"/>
      <c r="J3956" s="202">
        <v>0</v>
      </c>
      <c r="K3956" s="202"/>
      <c r="L3956" s="203">
        <v>40.36</v>
      </c>
      <c r="M3956" s="204">
        <v>65</v>
      </c>
      <c r="N3956" s="199">
        <f>(('Parâmetro - Portes e Uco'!$P$5*'TABELA HONORÁRIOS MÉDICOS2026'!M3956)/100)*'TABELA HONORÁRIOS MÉDICOS2026'!L3956</f>
        <v>476.17057452894142</v>
      </c>
      <c r="O3956" s="201">
        <v>0</v>
      </c>
      <c r="P3956" s="201"/>
      <c r="Q3956" s="205">
        <f t="shared" si="243"/>
        <v>509.72903409655322</v>
      </c>
    </row>
    <row r="3957" spans="1:17" ht="75" x14ac:dyDescent="0.25">
      <c r="A3957" s="207" t="s">
        <v>4754</v>
      </c>
      <c r="B3957" s="196">
        <v>40503097</v>
      </c>
      <c r="C3957" s="197" t="s">
        <v>3999</v>
      </c>
      <c r="D3957" s="196" t="s">
        <v>3676</v>
      </c>
      <c r="E3957" s="198">
        <v>0</v>
      </c>
      <c r="F3957" s="199">
        <f>VLOOKUP(D3957,'Parâmetro - Portes e Uco'!$A$13:$E$54,4,0)</f>
        <v>16.785021716765456</v>
      </c>
      <c r="G3957" s="200"/>
      <c r="H3957" s="201"/>
      <c r="I3957" s="196"/>
      <c r="J3957" s="202">
        <v>0</v>
      </c>
      <c r="K3957" s="202"/>
      <c r="L3957" s="203">
        <v>2.8159999999999998</v>
      </c>
      <c r="M3957" s="204">
        <v>65</v>
      </c>
      <c r="N3957" s="199">
        <f>(('Parâmetro - Portes e Uco'!$P$5*'TABELA HONORÁRIOS MÉDICOS2026'!M3957)/100)*'TABELA HONORÁRIOS MÉDICOS2026'!L3957</f>
        <v>33.223397866043086</v>
      </c>
      <c r="O3957" s="201" t="s">
        <v>3718</v>
      </c>
      <c r="P3957" s="201"/>
      <c r="Q3957" s="205">
        <f t="shared" si="243"/>
        <v>50.008419582808543</v>
      </c>
    </row>
    <row r="3958" spans="1:17" ht="75" x14ac:dyDescent="0.25">
      <c r="A3958" s="207" t="s">
        <v>4752</v>
      </c>
      <c r="B3958" s="196">
        <v>40503100</v>
      </c>
      <c r="C3958" s="197" t="s">
        <v>3221</v>
      </c>
      <c r="D3958" s="196" t="s">
        <v>3669</v>
      </c>
      <c r="E3958" s="198"/>
      <c r="F3958" s="199">
        <f>VLOOKUP(D3958,'Parâmetro - Portes e Uco'!$A$13:$E$54,4,0)</f>
        <v>67.140086867061825</v>
      </c>
      <c r="G3958" s="200"/>
      <c r="H3958" s="201"/>
      <c r="I3958" s="196"/>
      <c r="J3958" s="202">
        <v>0</v>
      </c>
      <c r="K3958" s="202"/>
      <c r="L3958" s="203">
        <v>8</v>
      </c>
      <c r="M3958" s="204">
        <v>65</v>
      </c>
      <c r="N3958" s="199">
        <f>(('Parâmetro - Portes e Uco'!$P$5*'TABELA HONORÁRIOS MÉDICOS2026'!M3958)/100)*'TABELA HONORÁRIOS MÉDICOS2026'!L3958</f>
        <v>94.384653028531503</v>
      </c>
      <c r="O3958" s="201">
        <v>0</v>
      </c>
      <c r="P3958" s="201"/>
      <c r="Q3958" s="205">
        <f t="shared" si="243"/>
        <v>161.52473989559331</v>
      </c>
    </row>
    <row r="3959" spans="1:17" ht="75" x14ac:dyDescent="0.25">
      <c r="A3959" s="207" t="s">
        <v>4754</v>
      </c>
      <c r="B3959" s="196">
        <v>40503119</v>
      </c>
      <c r="C3959" s="197" t="s">
        <v>4386</v>
      </c>
      <c r="D3959" s="196" t="s">
        <v>3675</v>
      </c>
      <c r="E3959" s="198"/>
      <c r="F3959" s="199">
        <f>VLOOKUP(D3959,'Parâmetro - Portes e Uco'!$A$13:$E$54,4,0)</f>
        <v>50.355065150296362</v>
      </c>
      <c r="G3959" s="200"/>
      <c r="H3959" s="201"/>
      <c r="I3959" s="196"/>
      <c r="J3959" s="202">
        <v>0</v>
      </c>
      <c r="K3959" s="202"/>
      <c r="L3959" s="203">
        <v>5.71</v>
      </c>
      <c r="M3959" s="204">
        <v>65</v>
      </c>
      <c r="N3959" s="199">
        <f>(('Parâmetro - Portes e Uco'!$P$5*'TABELA HONORÁRIOS MÉDICOS2026'!M3959)/100)*'TABELA HONORÁRIOS MÉDICOS2026'!L3959</f>
        <v>67.367046099114361</v>
      </c>
      <c r="O3959" s="201">
        <v>0</v>
      </c>
      <c r="P3959" s="201"/>
      <c r="Q3959" s="205">
        <f t="shared" si="243"/>
        <v>117.72211124941072</v>
      </c>
    </row>
    <row r="3960" spans="1:17" ht="75" x14ac:dyDescent="0.25">
      <c r="A3960" s="207" t="s">
        <v>4754</v>
      </c>
      <c r="B3960" s="196">
        <v>40503127</v>
      </c>
      <c r="C3960" s="197" t="s">
        <v>4387</v>
      </c>
      <c r="D3960" s="196" t="s">
        <v>3672</v>
      </c>
      <c r="E3960" s="198"/>
      <c r="F3960" s="199">
        <f>VLOOKUP(D3960,'Parâmetro - Portes e Uco'!$A$13:$E$54,4,0)</f>
        <v>308.31617530257381</v>
      </c>
      <c r="G3960" s="200"/>
      <c r="H3960" s="201"/>
      <c r="I3960" s="196"/>
      <c r="J3960" s="202">
        <v>0</v>
      </c>
      <c r="K3960" s="202"/>
      <c r="L3960" s="203">
        <v>12.54</v>
      </c>
      <c r="M3960" s="204">
        <v>65</v>
      </c>
      <c r="N3960" s="199">
        <f>(('Parâmetro - Portes e Uco'!$P$5*'TABELA HONORÁRIOS MÉDICOS2026'!M3960)/100)*'TABELA HONORÁRIOS MÉDICOS2026'!L3960</f>
        <v>147.94794362222311</v>
      </c>
      <c r="O3960" s="201">
        <v>0</v>
      </c>
      <c r="P3960" s="201"/>
      <c r="Q3960" s="205">
        <f t="shared" si="243"/>
        <v>456.26411892479689</v>
      </c>
    </row>
    <row r="3961" spans="1:17" ht="90" x14ac:dyDescent="0.25">
      <c r="A3961" s="207" t="s">
        <v>4754</v>
      </c>
      <c r="B3961" s="196">
        <v>40503143</v>
      </c>
      <c r="C3961" s="197" t="s">
        <v>4388</v>
      </c>
      <c r="D3961" s="196" t="s">
        <v>3672</v>
      </c>
      <c r="E3961" s="198"/>
      <c r="F3961" s="199">
        <f>VLOOKUP(D3961,'Parâmetro - Portes e Uco'!$A$13:$E$54,4,0)</f>
        <v>308.31617530257381</v>
      </c>
      <c r="G3961" s="200"/>
      <c r="H3961" s="201"/>
      <c r="I3961" s="196"/>
      <c r="J3961" s="202">
        <v>0</v>
      </c>
      <c r="K3961" s="202"/>
      <c r="L3961" s="203">
        <v>32.64</v>
      </c>
      <c r="M3961" s="204">
        <v>65</v>
      </c>
      <c r="N3961" s="199">
        <f>(('Parâmetro - Portes e Uco'!$P$5*'TABELA HONORÁRIOS MÉDICOS2026'!M3961)/100)*'TABELA HONORÁRIOS MÉDICOS2026'!L3961</f>
        <v>385.08938435640852</v>
      </c>
      <c r="O3961" s="201">
        <v>0</v>
      </c>
      <c r="P3961" s="201"/>
      <c r="Q3961" s="205">
        <f t="shared" si="243"/>
        <v>693.40555965898238</v>
      </c>
    </row>
    <row r="3962" spans="1:17" ht="45" x14ac:dyDescent="0.25">
      <c r="A3962" s="207" t="s">
        <v>4754</v>
      </c>
      <c r="B3962" s="260">
        <v>40503151</v>
      </c>
      <c r="C3962" s="197" t="s">
        <v>4389</v>
      </c>
      <c r="D3962" s="196"/>
      <c r="E3962" s="198"/>
      <c r="F3962" s="199">
        <f>1859.56*104.17%</f>
        <v>1937.103652</v>
      </c>
      <c r="G3962" s="200"/>
      <c r="H3962" s="201"/>
      <c r="I3962" s="196"/>
      <c r="J3962" s="202">
        <v>0</v>
      </c>
      <c r="K3962" s="202"/>
      <c r="L3962" s="203"/>
      <c r="M3962" s="204"/>
      <c r="N3962" s="199">
        <f>(('Parâmetro - Portes e Uco'!$P$5*'TABELA HONORÁRIOS MÉDICOS2026'!M3962)/100)*'TABELA HONORÁRIOS MÉDICOS2026'!L3962</f>
        <v>0</v>
      </c>
      <c r="O3962" s="201">
        <v>0</v>
      </c>
      <c r="P3962" s="201"/>
      <c r="Q3962" s="205">
        <f t="shared" si="243"/>
        <v>1937.103652</v>
      </c>
    </row>
    <row r="3963" spans="1:17" ht="60" x14ac:dyDescent="0.25">
      <c r="A3963" s="207" t="s">
        <v>4754</v>
      </c>
      <c r="B3963" s="196">
        <v>40503160</v>
      </c>
      <c r="C3963" s="197" t="s">
        <v>4390</v>
      </c>
      <c r="D3963" s="196" t="s">
        <v>3672</v>
      </c>
      <c r="E3963" s="198"/>
      <c r="F3963" s="199">
        <f>VLOOKUP(D3963,'Parâmetro - Portes e Uco'!$A$13:$E$54,4,0)</f>
        <v>308.31617530257381</v>
      </c>
      <c r="G3963" s="200"/>
      <c r="H3963" s="201"/>
      <c r="I3963" s="196"/>
      <c r="J3963" s="202">
        <v>0</v>
      </c>
      <c r="K3963" s="202"/>
      <c r="L3963" s="203">
        <v>20.88</v>
      </c>
      <c r="M3963" s="204">
        <v>65</v>
      </c>
      <c r="N3963" s="199">
        <f>(('Parâmetro - Portes e Uco'!$P$5*'TABELA HONORÁRIOS MÉDICOS2026'!M3963)/100)*'TABELA HONORÁRIOS MÉDICOS2026'!L3963</f>
        <v>246.34394440446721</v>
      </c>
      <c r="O3963" s="201">
        <v>0</v>
      </c>
      <c r="P3963" s="201"/>
      <c r="Q3963" s="205">
        <f t="shared" si="243"/>
        <v>554.66011970704108</v>
      </c>
    </row>
    <row r="3964" spans="1:17" ht="45" x14ac:dyDescent="0.25">
      <c r="A3964" s="207" t="s">
        <v>4754</v>
      </c>
      <c r="B3964" s="196">
        <v>40503178</v>
      </c>
      <c r="C3964" s="197" t="s">
        <v>4391</v>
      </c>
      <c r="D3964" s="196" t="s">
        <v>3672</v>
      </c>
      <c r="E3964" s="198"/>
      <c r="F3964" s="199">
        <f>VLOOKUP(D3964,'Parâmetro - Portes e Uco'!$A$13:$E$54,4,0)</f>
        <v>308.31617530257381</v>
      </c>
      <c r="G3964" s="200"/>
      <c r="H3964" s="201"/>
      <c r="I3964" s="196"/>
      <c r="J3964" s="202">
        <v>0</v>
      </c>
      <c r="K3964" s="202"/>
      <c r="L3964" s="203">
        <v>12.54</v>
      </c>
      <c r="M3964" s="204">
        <v>65</v>
      </c>
      <c r="N3964" s="199">
        <f>(('Parâmetro - Portes e Uco'!$P$5*'TABELA HONORÁRIOS MÉDICOS2026'!M3964)/100)*'TABELA HONORÁRIOS MÉDICOS2026'!L3964</f>
        <v>147.94794362222311</v>
      </c>
      <c r="O3964" s="201">
        <v>0</v>
      </c>
      <c r="P3964" s="201"/>
      <c r="Q3964" s="205">
        <f t="shared" si="243"/>
        <v>456.26411892479689</v>
      </c>
    </row>
    <row r="3965" spans="1:17" ht="75" x14ac:dyDescent="0.25">
      <c r="A3965" s="207" t="s">
        <v>4754</v>
      </c>
      <c r="B3965" s="196">
        <v>40503186</v>
      </c>
      <c r="C3965" s="197" t="s">
        <v>4392</v>
      </c>
      <c r="D3965" s="196" t="s">
        <v>3672</v>
      </c>
      <c r="E3965" s="198"/>
      <c r="F3965" s="199">
        <f>VLOOKUP(D3965,'Parâmetro - Portes e Uco'!$A$13:$E$54,4,0)</f>
        <v>308.31617530257381</v>
      </c>
      <c r="G3965" s="200"/>
      <c r="H3965" s="201"/>
      <c r="I3965" s="196"/>
      <c r="J3965" s="202">
        <v>0</v>
      </c>
      <c r="K3965" s="202"/>
      <c r="L3965" s="203">
        <v>20.38</v>
      </c>
      <c r="M3965" s="204">
        <v>65</v>
      </c>
      <c r="N3965" s="199">
        <f>(('Parâmetro - Portes e Uco'!$P$5*'TABELA HONORÁRIOS MÉDICOS2026'!M3965)/100)*'TABELA HONORÁRIOS MÉDICOS2026'!L3965</f>
        <v>240.444903590184</v>
      </c>
      <c r="O3965" s="201">
        <v>0</v>
      </c>
      <c r="P3965" s="201"/>
      <c r="Q3965" s="205">
        <f t="shared" si="243"/>
        <v>548.76107889275784</v>
      </c>
    </row>
    <row r="3966" spans="1:17" ht="180" x14ac:dyDescent="0.25">
      <c r="A3966" s="207" t="s">
        <v>4754</v>
      </c>
      <c r="B3966" s="196">
        <v>40503194</v>
      </c>
      <c r="C3966" s="197" t="s">
        <v>4393</v>
      </c>
      <c r="D3966" s="196" t="s">
        <v>3672</v>
      </c>
      <c r="E3966" s="198"/>
      <c r="F3966" s="199">
        <f>VLOOKUP(D3966,'Parâmetro - Portes e Uco'!$A$13:$E$54,4,0)</f>
        <v>308.31617530257381</v>
      </c>
      <c r="G3966" s="200"/>
      <c r="H3966" s="201"/>
      <c r="I3966" s="196"/>
      <c r="J3966" s="202">
        <v>0</v>
      </c>
      <c r="K3966" s="202"/>
      <c r="L3966" s="203">
        <v>20.88</v>
      </c>
      <c r="M3966" s="204">
        <v>65</v>
      </c>
      <c r="N3966" s="199">
        <f>(('Parâmetro - Portes e Uco'!$P$5*'TABELA HONORÁRIOS MÉDICOS2026'!M3966)/100)*'TABELA HONORÁRIOS MÉDICOS2026'!L3966</f>
        <v>246.34394440446721</v>
      </c>
      <c r="O3966" s="201">
        <v>0</v>
      </c>
      <c r="P3966" s="201"/>
      <c r="Q3966" s="205">
        <f t="shared" si="243"/>
        <v>554.66011970704108</v>
      </c>
    </row>
    <row r="3967" spans="1:17" ht="60" x14ac:dyDescent="0.25">
      <c r="A3967" s="207" t="s">
        <v>4754</v>
      </c>
      <c r="B3967" s="196">
        <v>40503208</v>
      </c>
      <c r="C3967" s="197" t="s">
        <v>4394</v>
      </c>
      <c r="D3967" s="196" t="s">
        <v>3672</v>
      </c>
      <c r="E3967" s="198"/>
      <c r="F3967" s="199">
        <f>VLOOKUP(D3967,'Parâmetro - Portes e Uco'!$A$13:$E$54,4,0)</f>
        <v>308.31617530257381</v>
      </c>
      <c r="G3967" s="200"/>
      <c r="H3967" s="201"/>
      <c r="I3967" s="196"/>
      <c r="J3967" s="202">
        <v>0</v>
      </c>
      <c r="K3967" s="202"/>
      <c r="L3967" s="203">
        <v>0.54</v>
      </c>
      <c r="M3967" s="204">
        <v>65</v>
      </c>
      <c r="N3967" s="199">
        <f>(('Parâmetro - Portes e Uco'!$P$5*'TABELA HONORÁRIOS MÉDICOS2026'!M3967)/100)*'TABELA HONORÁRIOS MÉDICOS2026'!L3967</f>
        <v>6.3709640794258773</v>
      </c>
      <c r="O3967" s="201">
        <v>0</v>
      </c>
      <c r="P3967" s="201"/>
      <c r="Q3967" s="205">
        <f t="shared" si="243"/>
        <v>314.68713938199971</v>
      </c>
    </row>
    <row r="3968" spans="1:17" ht="60" x14ac:dyDescent="0.25">
      <c r="A3968" s="207" t="s">
        <v>4754</v>
      </c>
      <c r="B3968" s="196">
        <v>40503216</v>
      </c>
      <c r="C3968" s="197" t="s">
        <v>4395</v>
      </c>
      <c r="D3968" s="196" t="s">
        <v>3686</v>
      </c>
      <c r="E3968" s="198"/>
      <c r="F3968" s="199">
        <f>VLOOKUP(D3968,'Parâmetro - Portes e Uco'!$A$13:$E$54,4,0)</f>
        <v>414.51705804881641</v>
      </c>
      <c r="G3968" s="200"/>
      <c r="H3968" s="201"/>
      <c r="I3968" s="196"/>
      <c r="J3968" s="202">
        <v>0</v>
      </c>
      <c r="K3968" s="202"/>
      <c r="L3968" s="203">
        <v>7.79</v>
      </c>
      <c r="M3968" s="204">
        <v>65</v>
      </c>
      <c r="N3968" s="199">
        <f>(('Parâmetro - Portes e Uco'!$P$5*'TABELA HONORÁRIOS MÉDICOS2026'!M3968)/100)*'TABELA HONORÁRIOS MÉDICOS2026'!L3968</f>
        <v>91.907055886532547</v>
      </c>
      <c r="O3968" s="201">
        <v>0</v>
      </c>
      <c r="P3968" s="201"/>
      <c r="Q3968" s="205">
        <f t="shared" si="243"/>
        <v>506.42411393534894</v>
      </c>
    </row>
    <row r="3969" spans="1:17" ht="150" x14ac:dyDescent="0.25">
      <c r="A3969" s="207" t="s">
        <v>4754</v>
      </c>
      <c r="B3969" s="196">
        <v>40503232</v>
      </c>
      <c r="C3969" s="197" t="s">
        <v>4396</v>
      </c>
      <c r="D3969" s="196" t="s">
        <v>3674</v>
      </c>
      <c r="E3969" s="198"/>
      <c r="F3969" s="199">
        <f>VLOOKUP(D3969,'Parâmetro - Portes e Uco'!$A$13:$E$54,4,0)</f>
        <v>182.87449126471788</v>
      </c>
      <c r="G3969" s="200"/>
      <c r="H3969" s="201"/>
      <c r="I3969" s="196"/>
      <c r="J3969" s="202">
        <v>0</v>
      </c>
      <c r="K3969" s="202"/>
      <c r="L3969" s="203">
        <v>141</v>
      </c>
      <c r="M3969" s="204">
        <v>65</v>
      </c>
      <c r="N3969" s="199">
        <f>(('Parâmetro - Portes e Uco'!$P$5*'TABELA HONORÁRIOS MÉDICOS2026'!M3969)/100)*'TABELA HONORÁRIOS MÉDICOS2026'!L3969</f>
        <v>1663.5295096278678</v>
      </c>
      <c r="O3969" s="201">
        <v>0</v>
      </c>
      <c r="P3969" s="201"/>
      <c r="Q3969" s="205">
        <f t="shared" si="243"/>
        <v>1846.4040008925856</v>
      </c>
    </row>
    <row r="3970" spans="1:17" ht="150" x14ac:dyDescent="0.25">
      <c r="A3970" s="207" t="s">
        <v>4754</v>
      </c>
      <c r="B3970" s="196">
        <v>40503240</v>
      </c>
      <c r="C3970" s="197" t="s">
        <v>4397</v>
      </c>
      <c r="D3970" s="196" t="s">
        <v>3676</v>
      </c>
      <c r="E3970" s="198" t="s">
        <v>3709</v>
      </c>
      <c r="F3970" s="199">
        <f>VLOOKUP(D3970,'Parâmetro - Portes e Uco'!$A$13:$E$54,4,0)</f>
        <v>16.785021716765456</v>
      </c>
      <c r="G3970" s="200"/>
      <c r="H3970" s="201"/>
      <c r="I3970" s="196"/>
      <c r="J3970" s="202">
        <v>0</v>
      </c>
      <c r="K3970" s="202"/>
      <c r="L3970" s="203">
        <v>0.1</v>
      </c>
      <c r="M3970" s="204">
        <v>65</v>
      </c>
      <c r="N3970" s="199">
        <f>(('Parâmetro - Portes e Uco'!$P$5*'TABELA HONORÁRIOS MÉDICOS2026'!M3970)/100)*'TABELA HONORÁRIOS MÉDICOS2026'!L3970</f>
        <v>1.1798081628566439</v>
      </c>
      <c r="O3970" s="201">
        <v>0</v>
      </c>
      <c r="P3970" s="201"/>
      <c r="Q3970" s="205">
        <f t="shared" si="243"/>
        <v>17.964829879622101</v>
      </c>
    </row>
    <row r="3971" spans="1:17" ht="135" x14ac:dyDescent="0.25">
      <c r="A3971" s="207" t="s">
        <v>4754</v>
      </c>
      <c r="B3971" s="196">
        <v>40503259</v>
      </c>
      <c r="C3971" s="197" t="s">
        <v>4398</v>
      </c>
      <c r="D3971" s="196" t="s">
        <v>3674</v>
      </c>
      <c r="E3971" s="198"/>
      <c r="F3971" s="199">
        <f>VLOOKUP(D3971,'Parâmetro - Portes e Uco'!$A$13:$E$54,4,0)</f>
        <v>182.87449126471788</v>
      </c>
      <c r="G3971" s="200"/>
      <c r="H3971" s="201"/>
      <c r="I3971" s="196"/>
      <c r="J3971" s="202">
        <v>0</v>
      </c>
      <c r="K3971" s="202"/>
      <c r="L3971" s="203">
        <v>141</v>
      </c>
      <c r="M3971" s="204">
        <v>65</v>
      </c>
      <c r="N3971" s="199">
        <f>(('Parâmetro - Portes e Uco'!$P$5*'TABELA HONORÁRIOS MÉDICOS2026'!M3971)/100)*'TABELA HONORÁRIOS MÉDICOS2026'!L3971</f>
        <v>1663.5295096278678</v>
      </c>
      <c r="O3971" s="201">
        <v>0</v>
      </c>
      <c r="P3971" s="201"/>
      <c r="Q3971" s="205">
        <f t="shared" si="243"/>
        <v>1846.4040008925856</v>
      </c>
    </row>
    <row r="3972" spans="1:17" ht="30" x14ac:dyDescent="0.25">
      <c r="A3972" s="207" t="s">
        <v>4754</v>
      </c>
      <c r="B3972" s="196">
        <v>40503518</v>
      </c>
      <c r="C3972" s="197" t="s">
        <v>4807</v>
      </c>
      <c r="D3972" s="196" t="s">
        <v>3708</v>
      </c>
      <c r="E3972" s="198"/>
      <c r="F3972" s="199">
        <f>VLOOKUP(D3972,'Parâmetro - Portes e Uco'!$A$13:$E$54,4,0)</f>
        <v>4344.3435711010461</v>
      </c>
      <c r="G3972" s="200"/>
      <c r="H3972" s="201"/>
      <c r="I3972" s="196"/>
      <c r="J3972" s="202"/>
      <c r="K3972" s="202"/>
      <c r="L3972" s="203">
        <v>4.6239999999999997</v>
      </c>
      <c r="M3972" s="204">
        <v>100</v>
      </c>
      <c r="N3972" s="199">
        <f>(('Parâmetro - Portes e Uco'!$P$5*'TABELA HONORÁRIOS MÉDICOS2026'!M3972)/100)*'TABELA HONORÁRIOS MÉDICOS2026'!L3972</f>
        <v>83.929737616140315</v>
      </c>
      <c r="O3972" s="201"/>
      <c r="P3972" s="201"/>
      <c r="Q3972" s="205">
        <f t="shared" si="243"/>
        <v>4428.2733087171864</v>
      </c>
    </row>
    <row r="3973" spans="1:17" ht="45" x14ac:dyDescent="0.25">
      <c r="A3973" s="207" t="s">
        <v>4754</v>
      </c>
      <c r="B3973" s="196">
        <v>40503542</v>
      </c>
      <c r="C3973" s="197" t="s">
        <v>4826</v>
      </c>
      <c r="D3973" s="196" t="s">
        <v>3687</v>
      </c>
      <c r="E3973" s="198"/>
      <c r="F3973" s="199">
        <f>VLOOKUP(D3973,'Parâmetro - Portes e Uco'!$A$13:$E$54,4,0)</f>
        <v>983.94515503366074</v>
      </c>
      <c r="G3973" s="200"/>
      <c r="H3973" s="201"/>
      <c r="I3973" s="196"/>
      <c r="J3973" s="202"/>
      <c r="K3973" s="202"/>
      <c r="L3973" s="203">
        <v>7.7910000000000004</v>
      </c>
      <c r="M3973" s="204">
        <v>65</v>
      </c>
      <c r="N3973" s="199">
        <f>(('Parâmetro - Portes e Uco'!$P$5*'TABELA HONORÁRIOS MÉDICOS2026'!M3973)/100)*'TABELA HONORÁRIOS MÉDICOS2026'!L3973</f>
        <v>91.918853968161116</v>
      </c>
      <c r="O3973" s="201"/>
      <c r="P3973" s="201"/>
      <c r="Q3973" s="205">
        <f t="shared" si="243"/>
        <v>1075.8640090018218</v>
      </c>
    </row>
    <row r="3974" spans="1:17" ht="30" x14ac:dyDescent="0.25">
      <c r="A3974" s="207" t="s">
        <v>4754</v>
      </c>
      <c r="B3974" s="196">
        <v>40503640</v>
      </c>
      <c r="C3974" s="197" t="s">
        <v>6758</v>
      </c>
      <c r="D3974" s="196"/>
      <c r="E3974" s="198"/>
      <c r="F3974" s="199">
        <f>209.53*104.17%</f>
        <v>218.26740100000001</v>
      </c>
      <c r="G3974" s="200"/>
      <c r="H3974" s="201"/>
      <c r="I3974" s="196"/>
      <c r="J3974" s="202"/>
      <c r="K3974" s="202"/>
      <c r="L3974" s="203"/>
      <c r="M3974" s="204"/>
      <c r="N3974" s="199"/>
      <c r="O3974" s="201"/>
      <c r="P3974" s="201"/>
      <c r="Q3974" s="205">
        <f t="shared" si="243"/>
        <v>218.26740100000001</v>
      </c>
    </row>
    <row r="3975" spans="1:17" ht="60" x14ac:dyDescent="0.25">
      <c r="A3975" s="207"/>
      <c r="B3975" s="196">
        <v>40503682</v>
      </c>
      <c r="C3975" s="197" t="s">
        <v>6762</v>
      </c>
      <c r="D3975" s="196"/>
      <c r="E3975" s="198"/>
      <c r="F3975" s="199">
        <f>209.53*104.17%</f>
        <v>218.26740100000001</v>
      </c>
      <c r="G3975" s="200"/>
      <c r="H3975" s="201"/>
      <c r="I3975" s="196"/>
      <c r="J3975" s="202"/>
      <c r="K3975" s="202"/>
      <c r="L3975" s="203"/>
      <c r="M3975" s="204"/>
      <c r="N3975" s="199"/>
      <c r="O3975" s="201"/>
      <c r="P3975" s="201"/>
      <c r="Q3975" s="205">
        <f t="shared" si="243"/>
        <v>218.26740100000001</v>
      </c>
    </row>
    <row r="3976" spans="1:17" ht="30" x14ac:dyDescent="0.25">
      <c r="A3976" s="207"/>
      <c r="B3976" s="196">
        <v>40503755</v>
      </c>
      <c r="C3976" s="197" t="s">
        <v>4825</v>
      </c>
      <c r="D3976" s="196"/>
      <c r="E3976" s="198"/>
      <c r="F3976" s="199">
        <f>193.33*104.17%</f>
        <v>201.39186100000003</v>
      </c>
      <c r="G3976" s="200"/>
      <c r="H3976" s="201"/>
      <c r="I3976" s="196"/>
      <c r="J3976" s="202"/>
      <c r="K3976" s="202"/>
      <c r="L3976" s="203"/>
      <c r="M3976" s="204"/>
      <c r="N3976" s="199"/>
      <c r="O3976" s="201"/>
      <c r="P3976" s="201"/>
      <c r="Q3976" s="205">
        <f t="shared" si="243"/>
        <v>201.39186100000003</v>
      </c>
    </row>
    <row r="3977" spans="1:17" ht="105" x14ac:dyDescent="0.25">
      <c r="A3977" s="207" t="s">
        <v>4754</v>
      </c>
      <c r="B3977" s="196">
        <v>40503801</v>
      </c>
      <c r="C3977" s="197" t="s">
        <v>4808</v>
      </c>
      <c r="D3977" s="196"/>
      <c r="E3977" s="198"/>
      <c r="F3977" s="199">
        <f>3349.08*104.17%</f>
        <v>3488.7366360000001</v>
      </c>
      <c r="G3977" s="200"/>
      <c r="H3977" s="201"/>
      <c r="I3977" s="196"/>
      <c r="J3977" s="202"/>
      <c r="K3977" s="202"/>
      <c r="L3977" s="203"/>
      <c r="M3977" s="204"/>
      <c r="N3977" s="199"/>
      <c r="O3977" s="201"/>
      <c r="P3977" s="201"/>
      <c r="Q3977" s="205">
        <f t="shared" si="243"/>
        <v>3488.7366360000001</v>
      </c>
    </row>
    <row r="3978" spans="1:17" ht="30" x14ac:dyDescent="0.25">
      <c r="A3978" s="207" t="s">
        <v>4754</v>
      </c>
      <c r="B3978" s="196">
        <v>40503852</v>
      </c>
      <c r="C3978" s="197" t="s">
        <v>4819</v>
      </c>
      <c r="D3978" s="196"/>
      <c r="E3978" s="198"/>
      <c r="F3978" s="199">
        <f>1048.9*104.17%</f>
        <v>1092.6391300000003</v>
      </c>
      <c r="G3978" s="200"/>
      <c r="H3978" s="201"/>
      <c r="I3978" s="196"/>
      <c r="J3978" s="202"/>
      <c r="K3978" s="202"/>
      <c r="L3978" s="203"/>
      <c r="M3978" s="204"/>
      <c r="N3978" s="199"/>
      <c r="O3978" s="201"/>
      <c r="P3978" s="201"/>
      <c r="Q3978" s="205">
        <f t="shared" si="243"/>
        <v>1092.6391300000003</v>
      </c>
    </row>
    <row r="3979" spans="1:17" x14ac:dyDescent="0.25">
      <c r="A3979" s="207" t="s">
        <v>4754</v>
      </c>
      <c r="B3979" s="224">
        <v>40601005</v>
      </c>
      <c r="C3979" s="316" t="s">
        <v>3767</v>
      </c>
      <c r="D3979" s="317"/>
      <c r="E3979" s="317"/>
      <c r="F3979" s="317"/>
      <c r="G3979" s="317"/>
      <c r="H3979" s="317"/>
      <c r="I3979" s="317"/>
      <c r="J3979" s="317"/>
      <c r="K3979" s="317"/>
      <c r="L3979" s="317"/>
      <c r="M3979" s="317"/>
      <c r="N3979" s="317"/>
      <c r="O3979" s="317"/>
      <c r="P3979" s="317"/>
      <c r="Q3979" s="318"/>
    </row>
    <row r="3980" spans="1:17" ht="75" x14ac:dyDescent="0.25">
      <c r="A3980" s="206"/>
      <c r="B3980" s="196">
        <v>40601013</v>
      </c>
      <c r="C3980" s="197" t="s">
        <v>3248</v>
      </c>
      <c r="D3980" s="196" t="s">
        <v>3670</v>
      </c>
      <c r="E3980" s="198"/>
      <c r="F3980" s="199">
        <f>VLOOKUP(D3980,'Parâmetro - Portes e Uco'!$A$13:$E$54,4,0)</f>
        <v>209.47104741495494</v>
      </c>
      <c r="G3980" s="200"/>
      <c r="H3980" s="201"/>
      <c r="I3980" s="196"/>
      <c r="J3980" s="202">
        <v>0</v>
      </c>
      <c r="K3980" s="202"/>
      <c r="L3980" s="203">
        <v>5.8</v>
      </c>
      <c r="M3980" s="204">
        <v>78.75</v>
      </c>
      <c r="N3980" s="199">
        <f>(('Parâmetro - Portes e Uco'!$P$5*'TABELA HONORÁRIOS MÉDICOS2026'!M3980)/100)*'TABELA HONORÁRIOS MÉDICOS2026'!L3980</f>
        <v>82.9042120591957</v>
      </c>
      <c r="O3980" s="201">
        <v>0</v>
      </c>
      <c r="P3980" s="201"/>
      <c r="Q3980" s="205">
        <f t="shared" ref="Q3980:Q4017" si="244">F3980+H3980+K3980+N3980+P3980</f>
        <v>292.37525947415065</v>
      </c>
    </row>
    <row r="3981" spans="1:17" ht="75" x14ac:dyDescent="0.25">
      <c r="A3981" s="207" t="s">
        <v>4754</v>
      </c>
      <c r="B3981" s="196">
        <v>40601021</v>
      </c>
      <c r="C3981" s="197" t="s">
        <v>3246</v>
      </c>
      <c r="D3981" s="196" t="s">
        <v>3668</v>
      </c>
      <c r="E3981" s="198"/>
      <c r="F3981" s="199">
        <f>VLOOKUP(D3981,'Parâmetro - Portes e Uco'!$A$13:$E$54,4,0)</f>
        <v>143.11866343039139</v>
      </c>
      <c r="G3981" s="200"/>
      <c r="H3981" s="201"/>
      <c r="I3981" s="196"/>
      <c r="J3981" s="202">
        <v>0</v>
      </c>
      <c r="K3981" s="202"/>
      <c r="L3981" s="203">
        <v>5.8</v>
      </c>
      <c r="M3981" s="204">
        <v>78.75</v>
      </c>
      <c r="N3981" s="199">
        <f>(('Parâmetro - Portes e Uco'!$P$5*'TABELA HONORÁRIOS MÉDICOS2026'!M3981)/100)*'TABELA HONORÁRIOS MÉDICOS2026'!L3981</f>
        <v>82.9042120591957</v>
      </c>
      <c r="O3981" s="201">
        <v>0</v>
      </c>
      <c r="P3981" s="201"/>
      <c r="Q3981" s="205">
        <f t="shared" si="244"/>
        <v>226.02287548958708</v>
      </c>
    </row>
    <row r="3982" spans="1:17" ht="75" x14ac:dyDescent="0.25">
      <c r="A3982" s="207" t="s">
        <v>4754</v>
      </c>
      <c r="B3982" s="196">
        <v>40601030</v>
      </c>
      <c r="C3982" s="197" t="s">
        <v>3247</v>
      </c>
      <c r="D3982" s="196" t="s">
        <v>3670</v>
      </c>
      <c r="E3982" s="198"/>
      <c r="F3982" s="199">
        <f>VLOOKUP(D3982,'Parâmetro - Portes e Uco'!$A$13:$E$54,4,0)</f>
        <v>209.47104741495494</v>
      </c>
      <c r="G3982" s="200"/>
      <c r="H3982" s="201"/>
      <c r="I3982" s="196"/>
      <c r="J3982" s="202">
        <v>0</v>
      </c>
      <c r="K3982" s="202"/>
      <c r="L3982" s="203">
        <v>11.6</v>
      </c>
      <c r="M3982" s="204">
        <v>78.75</v>
      </c>
      <c r="N3982" s="199">
        <f>(('Parâmetro - Portes e Uco'!$P$5*'TABELA HONORÁRIOS MÉDICOS2026'!M3982)/100)*'TABELA HONORÁRIOS MÉDICOS2026'!L3982</f>
        <v>165.8084241183914</v>
      </c>
      <c r="O3982" s="201">
        <v>0</v>
      </c>
      <c r="P3982" s="201"/>
      <c r="Q3982" s="205">
        <f t="shared" si="244"/>
        <v>375.27947153334634</v>
      </c>
    </row>
    <row r="3983" spans="1:17" ht="75" x14ac:dyDescent="0.25">
      <c r="A3983" s="207" t="s">
        <v>4754</v>
      </c>
      <c r="B3983" s="196">
        <v>40601072</v>
      </c>
      <c r="C3983" s="197" t="s">
        <v>3225</v>
      </c>
      <c r="D3983" s="196" t="s">
        <v>3669</v>
      </c>
      <c r="E3983" s="198"/>
      <c r="F3983" s="199">
        <f>VLOOKUP(D3983,'Parâmetro - Portes e Uco'!$A$13:$E$54,4,0)</f>
        <v>67.140086867061825</v>
      </c>
      <c r="G3983" s="200"/>
      <c r="H3983" s="201"/>
      <c r="I3983" s="196"/>
      <c r="J3983" s="202">
        <v>0</v>
      </c>
      <c r="K3983" s="202"/>
      <c r="L3983" s="203">
        <v>4.2</v>
      </c>
      <c r="M3983" s="204">
        <v>78.75</v>
      </c>
      <c r="N3983" s="199">
        <f>(('Parâmetro - Portes e Uco'!$P$5*'TABELA HONORÁRIOS MÉDICOS2026'!M3983)/100)*'TABELA HONORÁRIOS MÉDICOS2026'!L3983</f>
        <v>60.034084594589991</v>
      </c>
      <c r="O3983" s="201">
        <v>0</v>
      </c>
      <c r="P3983" s="201"/>
      <c r="Q3983" s="205">
        <f t="shared" si="244"/>
        <v>127.17417146165181</v>
      </c>
    </row>
    <row r="3984" spans="1:17" ht="75" x14ac:dyDescent="0.25">
      <c r="A3984" s="207" t="s">
        <v>4754</v>
      </c>
      <c r="B3984" s="196">
        <v>40601080</v>
      </c>
      <c r="C3984" s="197" t="s">
        <v>3223</v>
      </c>
      <c r="D3984" s="196" t="s">
        <v>3674</v>
      </c>
      <c r="E3984" s="198"/>
      <c r="F3984" s="199">
        <f>VLOOKUP(D3984,'Parâmetro - Portes e Uco'!$A$13:$E$54,4,0)</f>
        <v>182.87449126471788</v>
      </c>
      <c r="G3984" s="200"/>
      <c r="H3984" s="201"/>
      <c r="I3984" s="196"/>
      <c r="J3984" s="202">
        <v>0</v>
      </c>
      <c r="K3984" s="202"/>
      <c r="L3984" s="203">
        <v>9.1</v>
      </c>
      <c r="M3984" s="204">
        <v>78.75</v>
      </c>
      <c r="N3984" s="199">
        <f>(('Parâmetro - Portes e Uco'!$P$5*'TABELA HONORÁRIOS MÉDICOS2026'!M3984)/100)*'TABELA HONORÁRIOS MÉDICOS2026'!L3984</f>
        <v>130.07384995494496</v>
      </c>
      <c r="O3984" s="201">
        <v>0</v>
      </c>
      <c r="P3984" s="201"/>
      <c r="Q3984" s="205">
        <f t="shared" si="244"/>
        <v>312.94834121966284</v>
      </c>
    </row>
    <row r="3985" spans="1:17" ht="75" x14ac:dyDescent="0.25">
      <c r="A3985" s="207" t="s">
        <v>4754</v>
      </c>
      <c r="B3985" s="196">
        <v>40601099</v>
      </c>
      <c r="C3985" s="197" t="s">
        <v>3224</v>
      </c>
      <c r="D3985" s="196" t="s">
        <v>3669</v>
      </c>
      <c r="E3985" s="198"/>
      <c r="F3985" s="199">
        <f>VLOOKUP(D3985,'Parâmetro - Portes e Uco'!$A$13:$E$54,4,0)</f>
        <v>67.140086867061825</v>
      </c>
      <c r="G3985" s="200"/>
      <c r="H3985" s="201"/>
      <c r="I3985" s="196"/>
      <c r="J3985" s="202">
        <v>0</v>
      </c>
      <c r="K3985" s="202"/>
      <c r="L3985" s="203">
        <v>9</v>
      </c>
      <c r="M3985" s="204">
        <v>78.75</v>
      </c>
      <c r="N3985" s="199">
        <f>(('Parâmetro - Portes e Uco'!$P$5*'TABELA HONORÁRIOS MÉDICOS2026'!M3985)/100)*'TABELA HONORÁRIOS MÉDICOS2026'!L3985</f>
        <v>128.64446698840712</v>
      </c>
      <c r="O3985" s="201">
        <v>0</v>
      </c>
      <c r="P3985" s="201"/>
      <c r="Q3985" s="205">
        <f t="shared" si="244"/>
        <v>195.78455385546894</v>
      </c>
    </row>
    <row r="3986" spans="1:17" ht="75" x14ac:dyDescent="0.25">
      <c r="A3986" s="207" t="s">
        <v>4754</v>
      </c>
      <c r="B3986" s="196">
        <v>40601102</v>
      </c>
      <c r="C3986" s="197" t="s">
        <v>3222</v>
      </c>
      <c r="D3986" s="196" t="s">
        <v>3674</v>
      </c>
      <c r="E3986" s="198"/>
      <c r="F3986" s="199">
        <f>VLOOKUP(D3986,'Parâmetro - Portes e Uco'!$A$13:$E$54,4,0)</f>
        <v>182.87449126471788</v>
      </c>
      <c r="G3986" s="200"/>
      <c r="H3986" s="201"/>
      <c r="I3986" s="196"/>
      <c r="J3986" s="202">
        <v>0</v>
      </c>
      <c r="K3986" s="202"/>
      <c r="L3986" s="203">
        <v>16.7</v>
      </c>
      <c r="M3986" s="204">
        <v>78.75</v>
      </c>
      <c r="N3986" s="199">
        <f>(('Parâmetro - Portes e Uco'!$P$5*'TABELA HONORÁRIOS MÉDICOS2026'!M3986)/100)*'TABELA HONORÁRIOS MÉDICOS2026'!L3986</f>
        <v>238.70695541182209</v>
      </c>
      <c r="O3986" s="201">
        <v>0</v>
      </c>
      <c r="P3986" s="201"/>
      <c r="Q3986" s="205">
        <f t="shared" si="244"/>
        <v>421.58144667653994</v>
      </c>
    </row>
    <row r="3987" spans="1:17" ht="60" x14ac:dyDescent="0.25">
      <c r="A3987" s="207" t="s">
        <v>4754</v>
      </c>
      <c r="B3987" s="196">
        <v>40601110</v>
      </c>
      <c r="C3987" s="197" t="s">
        <v>3231</v>
      </c>
      <c r="D3987" s="196" t="s">
        <v>3669</v>
      </c>
      <c r="E3987" s="198"/>
      <c r="F3987" s="199">
        <f>VLOOKUP(D3987,'Parâmetro - Portes e Uco'!$A$13:$E$54,4,0)</f>
        <v>67.140086867061825</v>
      </c>
      <c r="G3987" s="200"/>
      <c r="H3987" s="201"/>
      <c r="I3987" s="196"/>
      <c r="J3987" s="202">
        <v>0</v>
      </c>
      <c r="K3987" s="202"/>
      <c r="L3987" s="203">
        <v>2.06</v>
      </c>
      <c r="M3987" s="204">
        <v>78.75</v>
      </c>
      <c r="N3987" s="199">
        <f>(('Parâmetro - Portes e Uco'!$P$5*'TABELA HONORÁRIOS MÉDICOS2026'!M3987)/100)*'TABELA HONORÁRIOS MÉDICOS2026'!L3987</f>
        <v>29.445289110679852</v>
      </c>
      <c r="O3987" s="201">
        <v>0</v>
      </c>
      <c r="P3987" s="201"/>
      <c r="Q3987" s="205">
        <f t="shared" si="244"/>
        <v>96.585375977741677</v>
      </c>
    </row>
    <row r="3988" spans="1:17" ht="75" x14ac:dyDescent="0.25">
      <c r="A3988" s="207" t="s">
        <v>4754</v>
      </c>
      <c r="B3988" s="196">
        <v>40601129</v>
      </c>
      <c r="C3988" s="197" t="s">
        <v>3228</v>
      </c>
      <c r="D3988" s="196" t="s">
        <v>3669</v>
      </c>
      <c r="E3988" s="198"/>
      <c r="F3988" s="199">
        <f>VLOOKUP(D3988,'Parâmetro - Portes e Uco'!$A$13:$E$54,4,0)</f>
        <v>67.140086867061825</v>
      </c>
      <c r="G3988" s="200"/>
      <c r="H3988" s="201"/>
      <c r="I3988" s="196"/>
      <c r="J3988" s="202">
        <v>0</v>
      </c>
      <c r="K3988" s="202"/>
      <c r="L3988" s="203">
        <v>2.06</v>
      </c>
      <c r="M3988" s="204">
        <v>78.75</v>
      </c>
      <c r="N3988" s="199">
        <f>(('Parâmetro - Portes e Uco'!$P$5*'TABELA HONORÁRIOS MÉDICOS2026'!M3988)/100)*'TABELA HONORÁRIOS MÉDICOS2026'!L3988</f>
        <v>29.445289110679852</v>
      </c>
      <c r="O3988" s="201">
        <v>0</v>
      </c>
      <c r="P3988" s="201"/>
      <c r="Q3988" s="205">
        <f t="shared" si="244"/>
        <v>96.585375977741677</v>
      </c>
    </row>
    <row r="3989" spans="1:17" ht="60" x14ac:dyDescent="0.25">
      <c r="A3989" s="207" t="s">
        <v>4754</v>
      </c>
      <c r="B3989" s="196">
        <v>40601137</v>
      </c>
      <c r="C3989" s="197" t="s">
        <v>3235</v>
      </c>
      <c r="D3989" s="196" t="s">
        <v>3677</v>
      </c>
      <c r="E3989" s="198"/>
      <c r="F3989" s="199">
        <f>VLOOKUP(D3989,'Parâmetro - Portes e Uco'!$A$13:$E$54,4,0)</f>
        <v>33.558459567611813</v>
      </c>
      <c r="G3989" s="200"/>
      <c r="H3989" s="201"/>
      <c r="I3989" s="196"/>
      <c r="J3989" s="202">
        <v>0</v>
      </c>
      <c r="K3989" s="202"/>
      <c r="L3989" s="203">
        <v>1.03</v>
      </c>
      <c r="M3989" s="204">
        <v>78.75</v>
      </c>
      <c r="N3989" s="199">
        <f>(('Parâmetro - Portes e Uco'!$P$5*'TABELA HONORÁRIOS MÉDICOS2026'!M3989)/100)*'TABELA HONORÁRIOS MÉDICOS2026'!L3989</f>
        <v>14.722644555339926</v>
      </c>
      <c r="O3989" s="201">
        <v>0</v>
      </c>
      <c r="P3989" s="201"/>
      <c r="Q3989" s="205">
        <f t="shared" si="244"/>
        <v>48.281104122951739</v>
      </c>
    </row>
    <row r="3990" spans="1:17" ht="45" x14ac:dyDescent="0.25">
      <c r="A3990" s="207" t="s">
        <v>4754</v>
      </c>
      <c r="B3990" s="196">
        <v>40601145</v>
      </c>
      <c r="C3990" s="197" t="s">
        <v>3233</v>
      </c>
      <c r="D3990" s="196" t="s">
        <v>3675</v>
      </c>
      <c r="E3990" s="198"/>
      <c r="F3990" s="199">
        <f>VLOOKUP(D3990,'Parâmetro - Portes e Uco'!$A$13:$E$54,4,0)</f>
        <v>50.355065150296362</v>
      </c>
      <c r="G3990" s="200"/>
      <c r="H3990" s="201"/>
      <c r="I3990" s="196"/>
      <c r="J3990" s="202">
        <v>0</v>
      </c>
      <c r="K3990" s="202"/>
      <c r="L3990" s="203">
        <v>1.5</v>
      </c>
      <c r="M3990" s="204">
        <v>78.75</v>
      </c>
      <c r="N3990" s="199">
        <f>(('Parâmetro - Portes e Uco'!$P$5*'TABELA HONORÁRIOS MÉDICOS2026'!M3990)/100)*'TABELA HONORÁRIOS MÉDICOS2026'!L3990</f>
        <v>21.440744498067854</v>
      </c>
      <c r="O3990" s="201">
        <v>0</v>
      </c>
      <c r="P3990" s="201"/>
      <c r="Q3990" s="205">
        <f t="shared" si="244"/>
        <v>71.795809648364212</v>
      </c>
    </row>
    <row r="3991" spans="1:17" ht="60" x14ac:dyDescent="0.25">
      <c r="A3991" s="207" t="s">
        <v>4754</v>
      </c>
      <c r="B3991" s="196">
        <v>40601153</v>
      </c>
      <c r="C3991" s="197" t="s">
        <v>3245</v>
      </c>
      <c r="D3991" s="196" t="s">
        <v>3680</v>
      </c>
      <c r="E3991" s="198"/>
      <c r="F3991" s="199">
        <f>VLOOKUP(D3991,'Parâmetro - Portes e Uco'!$A$13:$E$54,4,0)</f>
        <v>272.91588105382613</v>
      </c>
      <c r="G3991" s="200"/>
      <c r="H3991" s="201"/>
      <c r="I3991" s="196"/>
      <c r="J3991" s="202">
        <v>0</v>
      </c>
      <c r="K3991" s="202"/>
      <c r="L3991" s="203">
        <v>3</v>
      </c>
      <c r="M3991" s="204">
        <v>78.75</v>
      </c>
      <c r="N3991" s="199">
        <f>(('Parâmetro - Portes e Uco'!$P$5*'TABELA HONORÁRIOS MÉDICOS2026'!M3991)/100)*'TABELA HONORÁRIOS MÉDICOS2026'!L3991</f>
        <v>42.881488996135708</v>
      </c>
      <c r="O3991" s="201">
        <v>0</v>
      </c>
      <c r="P3991" s="201"/>
      <c r="Q3991" s="205">
        <f t="shared" si="244"/>
        <v>315.79737004996184</v>
      </c>
    </row>
    <row r="3992" spans="1:17" ht="60" x14ac:dyDescent="0.25">
      <c r="A3992" s="207" t="s">
        <v>4754</v>
      </c>
      <c r="B3992" s="196">
        <v>40601170</v>
      </c>
      <c r="C3992" s="197" t="s">
        <v>3241</v>
      </c>
      <c r="D3992" s="228" t="s">
        <v>3672</v>
      </c>
      <c r="E3992" s="198"/>
      <c r="F3992" s="199">
        <f>VLOOKUP(D3992,'Parâmetro - Portes e Uco'!$A$13:$E$54,4,0)</f>
        <v>308.31617530257381</v>
      </c>
      <c r="G3992" s="200"/>
      <c r="H3992" s="201"/>
      <c r="I3992" s="196"/>
      <c r="J3992" s="202">
        <v>0</v>
      </c>
      <c r="K3992" s="202"/>
      <c r="L3992" s="203">
        <v>27</v>
      </c>
      <c r="M3992" s="204">
        <v>78.75</v>
      </c>
      <c r="N3992" s="199">
        <f>(('Parâmetro - Portes e Uco'!$P$5*'TABELA HONORÁRIOS MÉDICOS2026'!M3992)/100)*'TABELA HONORÁRIOS MÉDICOS2026'!L3992</f>
        <v>385.93340096522138</v>
      </c>
      <c r="O3992" s="201">
        <v>0</v>
      </c>
      <c r="P3992" s="201"/>
      <c r="Q3992" s="205">
        <f t="shared" ref="Q3992" si="245">F3992+H3992+K3992+N3992+P3992</f>
        <v>694.24957626779519</v>
      </c>
    </row>
    <row r="3993" spans="1:17" ht="45" x14ac:dyDescent="0.25">
      <c r="A3993" s="229" t="s">
        <v>4754</v>
      </c>
      <c r="B3993" s="196">
        <v>40601161</v>
      </c>
      <c r="C3993" s="197" t="s">
        <v>3232</v>
      </c>
      <c r="D3993" s="196" t="s">
        <v>3676</v>
      </c>
      <c r="E3993" s="198"/>
      <c r="F3993" s="199">
        <f>VLOOKUP(D3993,'Parâmetro - Portes e Uco'!$A$13:$E$54,4,0)</f>
        <v>16.785021716765456</v>
      </c>
      <c r="G3993" s="200"/>
      <c r="H3993" s="201"/>
      <c r="I3993" s="196"/>
      <c r="J3993" s="202">
        <v>0</v>
      </c>
      <c r="K3993" s="202"/>
      <c r="L3993" s="203">
        <v>0.875</v>
      </c>
      <c r="M3993" s="204">
        <v>78.75</v>
      </c>
      <c r="N3993" s="199">
        <f>(('Parâmetro - Portes e Uco'!$P$5*'TABELA HONORÁRIOS MÉDICOS2026'!M3993)/100)*'TABELA HONORÁRIOS MÉDICOS2026'!L3993</f>
        <v>12.507100957206248</v>
      </c>
      <c r="O3993" s="201">
        <v>0</v>
      </c>
      <c r="P3993" s="201"/>
      <c r="Q3993" s="205">
        <f t="shared" si="244"/>
        <v>29.292122673971704</v>
      </c>
    </row>
    <row r="3994" spans="1:17" ht="60" x14ac:dyDescent="0.25">
      <c r="A3994" s="207" t="s">
        <v>4754</v>
      </c>
      <c r="B3994" s="196">
        <v>40601170</v>
      </c>
      <c r="C3994" s="197" t="s">
        <v>3241</v>
      </c>
      <c r="D3994" s="196" t="s">
        <v>3672</v>
      </c>
      <c r="E3994" s="198"/>
      <c r="F3994" s="199">
        <f>VLOOKUP(D3994,'Parâmetro - Portes e Uco'!$A$13:$E$54,4,0)</f>
        <v>308.31617530257381</v>
      </c>
      <c r="G3994" s="200"/>
      <c r="H3994" s="201"/>
      <c r="I3994" s="196"/>
      <c r="J3994" s="202">
        <v>0</v>
      </c>
      <c r="K3994" s="202"/>
      <c r="L3994" s="203">
        <v>27</v>
      </c>
      <c r="M3994" s="204">
        <v>78.75</v>
      </c>
      <c r="N3994" s="199">
        <f>(('Parâmetro - Portes e Uco'!$P$5*'TABELA HONORÁRIOS MÉDICOS2026'!M3994)/100)*'TABELA HONORÁRIOS MÉDICOS2026'!L3994</f>
        <v>385.93340096522138</v>
      </c>
      <c r="O3994" s="201">
        <v>0</v>
      </c>
      <c r="P3994" s="201"/>
      <c r="Q3994" s="205">
        <f t="shared" si="244"/>
        <v>694.24957626779519</v>
      </c>
    </row>
    <row r="3995" spans="1:17" ht="60" x14ac:dyDescent="0.25">
      <c r="A3995" s="207" t="s">
        <v>4754</v>
      </c>
      <c r="B3995" s="196">
        <v>40601188</v>
      </c>
      <c r="C3995" s="197" t="s">
        <v>3244</v>
      </c>
      <c r="D3995" s="196" t="s">
        <v>3673</v>
      </c>
      <c r="E3995" s="198"/>
      <c r="F3995" s="199">
        <f>VLOOKUP(D3995,'Parâmetro - Portes e Uco'!$A$13:$E$54,4,0)</f>
        <v>249.30796231071506</v>
      </c>
      <c r="G3995" s="200"/>
      <c r="H3995" s="201"/>
      <c r="I3995" s="196"/>
      <c r="J3995" s="202">
        <v>0</v>
      </c>
      <c r="K3995" s="202"/>
      <c r="L3995" s="203">
        <v>9.5</v>
      </c>
      <c r="M3995" s="204">
        <v>78.75</v>
      </c>
      <c r="N3995" s="199">
        <f>(('Parâmetro - Portes e Uco'!$P$5*'TABELA HONORÁRIOS MÉDICOS2026'!M3995)/100)*'TABELA HONORÁRIOS MÉDICOS2026'!L3995</f>
        <v>135.79138182109639</v>
      </c>
      <c r="O3995" s="201">
        <v>0</v>
      </c>
      <c r="P3995" s="201"/>
      <c r="Q3995" s="205">
        <f t="shared" si="244"/>
        <v>385.09934413181145</v>
      </c>
    </row>
    <row r="3996" spans="1:17" ht="105" x14ac:dyDescent="0.25">
      <c r="A3996" s="207" t="s">
        <v>4754</v>
      </c>
      <c r="B3996" s="196">
        <v>40601196</v>
      </c>
      <c r="C3996" s="197" t="s">
        <v>3236</v>
      </c>
      <c r="D3996" s="196" t="s">
        <v>3668</v>
      </c>
      <c r="E3996" s="198"/>
      <c r="F3996" s="199">
        <f>VLOOKUP(D3996,'Parâmetro - Portes e Uco'!$A$13:$E$54,4,0)</f>
        <v>143.11866343039139</v>
      </c>
      <c r="G3996" s="200"/>
      <c r="H3996" s="201"/>
      <c r="I3996" s="196"/>
      <c r="J3996" s="202">
        <v>0</v>
      </c>
      <c r="K3996" s="202"/>
      <c r="L3996" s="203">
        <v>4.5</v>
      </c>
      <c r="M3996" s="204">
        <v>78.75</v>
      </c>
      <c r="N3996" s="199">
        <f>(('Parâmetro - Portes e Uco'!$P$5*'TABELA HONORÁRIOS MÉDICOS2026'!M3996)/100)*'TABELA HONORÁRIOS MÉDICOS2026'!L3996</f>
        <v>64.322233494203559</v>
      </c>
      <c r="O3996" s="201">
        <v>0</v>
      </c>
      <c r="P3996" s="201"/>
      <c r="Q3996" s="205">
        <f t="shared" si="244"/>
        <v>207.44089692459494</v>
      </c>
    </row>
    <row r="3997" spans="1:17" ht="60" x14ac:dyDescent="0.25">
      <c r="A3997" s="207" t="s">
        <v>4754</v>
      </c>
      <c r="B3997" s="196">
        <v>40601200</v>
      </c>
      <c r="C3997" s="197" t="s">
        <v>3242</v>
      </c>
      <c r="D3997" s="196" t="s">
        <v>3668</v>
      </c>
      <c r="E3997" s="198"/>
      <c r="F3997" s="199">
        <f>VLOOKUP(D3997,'Parâmetro - Portes e Uco'!$A$13:$E$54,4,0)</f>
        <v>143.11866343039139</v>
      </c>
      <c r="G3997" s="200"/>
      <c r="H3997" s="201"/>
      <c r="I3997" s="196"/>
      <c r="J3997" s="202">
        <v>0</v>
      </c>
      <c r="K3997" s="202"/>
      <c r="L3997" s="203">
        <v>1.7</v>
      </c>
      <c r="M3997" s="204">
        <v>78.75</v>
      </c>
      <c r="N3997" s="199">
        <f>(('Parâmetro - Portes e Uco'!$P$5*'TABELA HONORÁRIOS MÉDICOS2026'!M3997)/100)*'TABELA HONORÁRIOS MÉDICOS2026'!L3997</f>
        <v>24.299510431143567</v>
      </c>
      <c r="O3997" s="201">
        <v>0</v>
      </c>
      <c r="P3997" s="201"/>
      <c r="Q3997" s="205">
        <f t="shared" si="244"/>
        <v>167.41817386153497</v>
      </c>
    </row>
    <row r="3998" spans="1:17" ht="60" x14ac:dyDescent="0.25">
      <c r="A3998" s="207" t="s">
        <v>4754</v>
      </c>
      <c r="B3998" s="196">
        <v>40601218</v>
      </c>
      <c r="C3998" s="197" t="s">
        <v>3243</v>
      </c>
      <c r="D3998" s="196" t="s">
        <v>3668</v>
      </c>
      <c r="E3998" s="198"/>
      <c r="F3998" s="199">
        <f>VLOOKUP(D3998,'Parâmetro - Portes e Uco'!$A$13:$E$54,4,0)</f>
        <v>143.11866343039139</v>
      </c>
      <c r="G3998" s="200"/>
      <c r="H3998" s="201"/>
      <c r="I3998" s="196"/>
      <c r="J3998" s="202">
        <v>0</v>
      </c>
      <c r="K3998" s="202"/>
      <c r="L3998" s="203">
        <v>4.5</v>
      </c>
      <c r="M3998" s="204">
        <v>78.75</v>
      </c>
      <c r="N3998" s="199">
        <f>(('Parâmetro - Portes e Uco'!$P$5*'TABELA HONORÁRIOS MÉDICOS2026'!M3998)/100)*'TABELA HONORÁRIOS MÉDICOS2026'!L3998</f>
        <v>64.322233494203559</v>
      </c>
      <c r="O3998" s="201">
        <v>0</v>
      </c>
      <c r="P3998" s="201"/>
      <c r="Q3998" s="205">
        <f t="shared" si="244"/>
        <v>207.44089692459494</v>
      </c>
    </row>
    <row r="3999" spans="1:17" ht="120" x14ac:dyDescent="0.25">
      <c r="A3999" s="207" t="s">
        <v>4754</v>
      </c>
      <c r="B3999" s="196">
        <v>40601226</v>
      </c>
      <c r="C3999" s="197" t="s">
        <v>3237</v>
      </c>
      <c r="D3999" s="196" t="s">
        <v>3669</v>
      </c>
      <c r="E3999" s="198"/>
      <c r="F3999" s="199">
        <f>VLOOKUP(D3999,'Parâmetro - Portes e Uco'!$A$13:$E$54,4,0)</f>
        <v>67.140086867061825</v>
      </c>
      <c r="G3999" s="200"/>
      <c r="H3999" s="201"/>
      <c r="I3999" s="196"/>
      <c r="J3999" s="202">
        <v>0</v>
      </c>
      <c r="K3999" s="202"/>
      <c r="L3999" s="203">
        <v>2.06</v>
      </c>
      <c r="M3999" s="204">
        <v>78.75</v>
      </c>
      <c r="N3999" s="199">
        <f>(('Parâmetro - Portes e Uco'!$P$5*'TABELA HONORÁRIOS MÉDICOS2026'!M3999)/100)*'TABELA HONORÁRIOS MÉDICOS2026'!L3999</f>
        <v>29.445289110679852</v>
      </c>
      <c r="O3999" s="201">
        <v>0</v>
      </c>
      <c r="P3999" s="201"/>
      <c r="Q3999" s="205">
        <f t="shared" si="244"/>
        <v>96.585375977741677</v>
      </c>
    </row>
    <row r="4000" spans="1:17" ht="30" x14ac:dyDescent="0.25">
      <c r="A4000" s="207" t="s">
        <v>4754</v>
      </c>
      <c r="B4000" s="260">
        <v>40602010</v>
      </c>
      <c r="C4000" s="197" t="s">
        <v>7392</v>
      </c>
      <c r="D4000" s="196"/>
      <c r="E4000" s="198"/>
      <c r="F4000" s="199">
        <f>363.09*104.17%</f>
        <v>378.23085300000002</v>
      </c>
      <c r="G4000" s="200"/>
      <c r="H4000" s="201"/>
      <c r="I4000" s="196"/>
      <c r="J4000" s="202"/>
      <c r="K4000" s="202"/>
      <c r="L4000" s="203"/>
      <c r="M4000" s="204"/>
      <c r="N4000" s="199">
        <f>(('Parâmetro - Portes e Uco'!$P$5*'TABELA HONORÁRIOS MÉDICOS2026'!M4000)/100)*'TABELA HONORÁRIOS MÉDICOS2026'!L4000</f>
        <v>0</v>
      </c>
      <c r="O4000" s="201"/>
      <c r="P4000" s="201"/>
      <c r="Q4000" s="205">
        <f t="shared" si="244"/>
        <v>378.23085300000002</v>
      </c>
    </row>
    <row r="4001" spans="1:17" ht="60" x14ac:dyDescent="0.25">
      <c r="A4001" s="207"/>
      <c r="B4001" s="196">
        <v>40601234</v>
      </c>
      <c r="C4001" s="197" t="s">
        <v>3230</v>
      </c>
      <c r="D4001" s="196" t="s">
        <v>3669</v>
      </c>
      <c r="E4001" s="198"/>
      <c r="F4001" s="199">
        <f>VLOOKUP(D4001,'Parâmetro - Portes e Uco'!$A$13:$E$54,4,0)</f>
        <v>67.140086867061825</v>
      </c>
      <c r="G4001" s="200"/>
      <c r="H4001" s="201"/>
      <c r="I4001" s="196"/>
      <c r="J4001" s="202">
        <v>0</v>
      </c>
      <c r="K4001" s="202"/>
      <c r="L4001" s="203">
        <v>7.2830000000000004</v>
      </c>
      <c r="M4001" s="204">
        <v>78.75</v>
      </c>
      <c r="N4001" s="199">
        <f>(('Parâmetro - Portes e Uco'!$P$5*'TABELA HONORÁRIOS MÉDICOS2026'!M4001)/100)*'TABELA HONORÁRIOS MÉDICOS2026'!L4001</f>
        <v>104.10196145295212</v>
      </c>
      <c r="O4001" s="201">
        <v>0</v>
      </c>
      <c r="P4001" s="201"/>
      <c r="Q4001" s="205">
        <f t="shared" si="244"/>
        <v>171.24204832001396</v>
      </c>
    </row>
    <row r="4002" spans="1:17" ht="60" x14ac:dyDescent="0.25">
      <c r="A4002" s="207" t="s">
        <v>4754</v>
      </c>
      <c r="B4002" s="196">
        <v>40601242</v>
      </c>
      <c r="C4002" s="197" t="s">
        <v>3229</v>
      </c>
      <c r="D4002" s="196" t="s">
        <v>3668</v>
      </c>
      <c r="E4002" s="198"/>
      <c r="F4002" s="199">
        <f>VLOOKUP(D4002,'Parâmetro - Portes e Uco'!$A$13:$E$54,4,0)</f>
        <v>143.11866343039139</v>
      </c>
      <c r="G4002" s="200"/>
      <c r="H4002" s="201"/>
      <c r="I4002" s="196"/>
      <c r="J4002" s="202">
        <v>0</v>
      </c>
      <c r="K4002" s="202"/>
      <c r="L4002" s="203">
        <v>14.6</v>
      </c>
      <c r="M4002" s="204">
        <v>78.75</v>
      </c>
      <c r="N4002" s="199">
        <f>(('Parâmetro - Portes e Uco'!$P$5*'TABELA HONORÁRIOS MÉDICOS2026'!M4002)/100)*'TABELA HONORÁRIOS MÉDICOS2026'!L4002</f>
        <v>208.68991311452709</v>
      </c>
      <c r="O4002" s="201">
        <v>0</v>
      </c>
      <c r="P4002" s="201"/>
      <c r="Q4002" s="205">
        <f t="shared" si="244"/>
        <v>351.80857654491848</v>
      </c>
    </row>
    <row r="4003" spans="1:17" ht="45" x14ac:dyDescent="0.25">
      <c r="A4003" s="207" t="s">
        <v>4754</v>
      </c>
      <c r="B4003" s="196">
        <v>40601250</v>
      </c>
      <c r="C4003" s="197" t="s">
        <v>3239</v>
      </c>
      <c r="D4003" s="196" t="s">
        <v>3669</v>
      </c>
      <c r="E4003" s="198"/>
      <c r="F4003" s="199">
        <f>VLOOKUP(D4003,'Parâmetro - Portes e Uco'!$A$13:$E$54,4,0)</f>
        <v>67.140086867061825</v>
      </c>
      <c r="G4003" s="200"/>
      <c r="H4003" s="201"/>
      <c r="I4003" s="196"/>
      <c r="J4003" s="202">
        <v>0</v>
      </c>
      <c r="K4003" s="202"/>
      <c r="L4003" s="203">
        <v>2.06</v>
      </c>
      <c r="M4003" s="204">
        <v>78.75</v>
      </c>
      <c r="N4003" s="199">
        <f>(('Parâmetro - Portes e Uco'!$P$5*'TABELA HONORÁRIOS MÉDICOS2026'!M4003)/100)*'TABELA HONORÁRIOS MÉDICOS2026'!L4003</f>
        <v>29.445289110679852</v>
      </c>
      <c r="O4003" s="201">
        <v>0</v>
      </c>
      <c r="P4003" s="201"/>
      <c r="Q4003" s="205">
        <f t="shared" si="244"/>
        <v>96.585375977741677</v>
      </c>
    </row>
    <row r="4004" spans="1:17" ht="30" x14ac:dyDescent="0.25">
      <c r="A4004" s="207" t="s">
        <v>4754</v>
      </c>
      <c r="B4004" s="196">
        <v>40601269</v>
      </c>
      <c r="C4004" s="197" t="s">
        <v>3226</v>
      </c>
      <c r="D4004" s="196" t="s">
        <v>3677</v>
      </c>
      <c r="E4004" s="198"/>
      <c r="F4004" s="199">
        <f>VLOOKUP(D4004,'Parâmetro - Portes e Uco'!$A$13:$E$54,4,0)</f>
        <v>33.558459567611813</v>
      </c>
      <c r="G4004" s="200"/>
      <c r="H4004" s="201"/>
      <c r="I4004" s="196"/>
      <c r="J4004" s="202">
        <v>0</v>
      </c>
      <c r="K4004" s="202"/>
      <c r="L4004" s="203">
        <v>1.03</v>
      </c>
      <c r="M4004" s="204">
        <v>78.75</v>
      </c>
      <c r="N4004" s="199">
        <f>(('Parâmetro - Portes e Uco'!$P$5*'TABELA HONORÁRIOS MÉDICOS2026'!M4004)/100)*'TABELA HONORÁRIOS MÉDICOS2026'!L4004</f>
        <v>14.722644555339926</v>
      </c>
      <c r="O4004" s="201">
        <v>0</v>
      </c>
      <c r="P4004" s="201"/>
      <c r="Q4004" s="205">
        <f t="shared" si="244"/>
        <v>48.281104122951739</v>
      </c>
    </row>
    <row r="4005" spans="1:17" ht="45" x14ac:dyDescent="0.25">
      <c r="A4005" s="207" t="s">
        <v>4754</v>
      </c>
      <c r="B4005" s="196">
        <v>40601277</v>
      </c>
      <c r="C4005" s="197" t="s">
        <v>3238</v>
      </c>
      <c r="D4005" s="196" t="s">
        <v>3672</v>
      </c>
      <c r="E4005" s="198"/>
      <c r="F4005" s="199">
        <f>VLOOKUP(D4005,'Parâmetro - Portes e Uco'!$A$13:$E$54,4,0)</f>
        <v>308.31617530257381</v>
      </c>
      <c r="G4005" s="200"/>
      <c r="H4005" s="201"/>
      <c r="I4005" s="196"/>
      <c r="J4005" s="202">
        <v>0</v>
      </c>
      <c r="K4005" s="202"/>
      <c r="L4005" s="203">
        <v>27</v>
      </c>
      <c r="M4005" s="204">
        <v>78.75</v>
      </c>
      <c r="N4005" s="199">
        <f>(('Parâmetro - Portes e Uco'!$P$5*'TABELA HONORÁRIOS MÉDICOS2026'!M4005)/100)*'TABELA HONORÁRIOS MÉDICOS2026'!L4005</f>
        <v>385.93340096522138</v>
      </c>
      <c r="O4005" s="201">
        <v>0</v>
      </c>
      <c r="P4005" s="201"/>
      <c r="Q4005" s="205">
        <f t="shared" si="244"/>
        <v>694.24957626779519</v>
      </c>
    </row>
    <row r="4006" spans="1:17" ht="45" x14ac:dyDescent="0.25">
      <c r="A4006" s="207" t="s">
        <v>4754</v>
      </c>
      <c r="B4006" s="196">
        <v>40601285</v>
      </c>
      <c r="C4006" s="197" t="s">
        <v>3240</v>
      </c>
      <c r="D4006" s="196" t="s">
        <v>3672</v>
      </c>
      <c r="E4006" s="198"/>
      <c r="F4006" s="199">
        <f>VLOOKUP(D4006,'Parâmetro - Portes e Uco'!$A$13:$E$54,4,0)</f>
        <v>308.31617530257381</v>
      </c>
      <c r="G4006" s="200"/>
      <c r="H4006" s="201"/>
      <c r="I4006" s="196"/>
      <c r="J4006" s="202">
        <v>0</v>
      </c>
      <c r="K4006" s="202"/>
      <c r="L4006" s="203">
        <v>27</v>
      </c>
      <c r="M4006" s="204">
        <v>78.75</v>
      </c>
      <c r="N4006" s="199">
        <f>(('Parâmetro - Portes e Uco'!$P$5*'TABELA HONORÁRIOS MÉDICOS2026'!M4006)/100)*'TABELA HONORÁRIOS MÉDICOS2026'!L4006</f>
        <v>385.93340096522138</v>
      </c>
      <c r="O4006" s="201">
        <v>0</v>
      </c>
      <c r="P4006" s="201"/>
      <c r="Q4006" s="205">
        <f t="shared" si="244"/>
        <v>694.24957626779519</v>
      </c>
    </row>
    <row r="4007" spans="1:17" ht="45" x14ac:dyDescent="0.25">
      <c r="A4007" s="207" t="s">
        <v>4754</v>
      </c>
      <c r="B4007" s="196">
        <v>40601293</v>
      </c>
      <c r="C4007" s="197" t="s">
        <v>3249</v>
      </c>
      <c r="D4007" s="196" t="s">
        <v>3675</v>
      </c>
      <c r="E4007" s="198"/>
      <c r="F4007" s="199">
        <f>VLOOKUP(D4007,'Parâmetro - Portes e Uco'!$A$13:$E$54,4,0)</f>
        <v>50.355065150296362</v>
      </c>
      <c r="G4007" s="200"/>
      <c r="H4007" s="201"/>
      <c r="I4007" s="196"/>
      <c r="J4007" s="202">
        <v>0</v>
      </c>
      <c r="K4007" s="202"/>
      <c r="L4007" s="203">
        <v>17.75</v>
      </c>
      <c r="M4007" s="204">
        <v>78.75</v>
      </c>
      <c r="N4007" s="199">
        <f>(('Parâmetro - Portes e Uco'!$P$5*'TABELA HONORÁRIOS MÉDICOS2026'!M4007)/100)*'TABELA HONORÁRIOS MÉDICOS2026'!L4007</f>
        <v>253.7154765604696</v>
      </c>
      <c r="O4007" s="201">
        <v>0</v>
      </c>
      <c r="P4007" s="201"/>
      <c r="Q4007" s="205">
        <f t="shared" si="244"/>
        <v>304.07054171076595</v>
      </c>
    </row>
    <row r="4008" spans="1:17" ht="60" x14ac:dyDescent="0.25">
      <c r="A4008" s="207" t="s">
        <v>4754</v>
      </c>
      <c r="B4008" s="196">
        <v>40601307</v>
      </c>
      <c r="C4008" s="197" t="s">
        <v>3234</v>
      </c>
      <c r="D4008" s="196" t="s">
        <v>3676</v>
      </c>
      <c r="E4008" s="198"/>
      <c r="F4008" s="199">
        <f>VLOOKUP(D4008,'Parâmetro - Portes e Uco'!$A$13:$E$54,4,0)</f>
        <v>16.785021716765456</v>
      </c>
      <c r="G4008" s="200"/>
      <c r="H4008" s="201"/>
      <c r="I4008" s="196"/>
      <c r="J4008" s="202">
        <v>0</v>
      </c>
      <c r="K4008" s="202"/>
      <c r="L4008" s="203">
        <v>8.0500000000000007</v>
      </c>
      <c r="M4008" s="204">
        <v>78.75</v>
      </c>
      <c r="N4008" s="199">
        <f>(('Parâmetro - Portes e Uco'!$P$5*'TABELA HONORÁRIOS MÉDICOS2026'!M4008)/100)*'TABELA HONORÁRIOS MÉDICOS2026'!L4008</f>
        <v>115.06532880629749</v>
      </c>
      <c r="O4008" s="201">
        <v>0</v>
      </c>
      <c r="P4008" s="201"/>
      <c r="Q4008" s="205">
        <f t="shared" si="244"/>
        <v>131.85035052306296</v>
      </c>
    </row>
    <row r="4009" spans="1:17" ht="60" x14ac:dyDescent="0.25">
      <c r="A4009" s="207" t="s">
        <v>4754</v>
      </c>
      <c r="B4009" s="196">
        <v>40601323</v>
      </c>
      <c r="C4009" s="197" t="s">
        <v>3227</v>
      </c>
      <c r="D4009" s="196" t="s">
        <v>3677</v>
      </c>
      <c r="E4009" s="198"/>
      <c r="F4009" s="199">
        <f>VLOOKUP(D4009,'Parâmetro - Portes e Uco'!$A$13:$E$54,4,0)</f>
        <v>33.558459567611813</v>
      </c>
      <c r="G4009" s="200"/>
      <c r="H4009" s="201"/>
      <c r="I4009" s="196"/>
      <c r="J4009" s="202">
        <v>0</v>
      </c>
      <c r="K4009" s="202"/>
      <c r="L4009" s="203">
        <v>2.5</v>
      </c>
      <c r="M4009" s="204">
        <v>78.75</v>
      </c>
      <c r="N4009" s="199">
        <f>(('Parâmetro - Portes e Uco'!$P$5*'TABELA HONORÁRIOS MÉDICOS2026'!M4009)/100)*'TABELA HONORÁRIOS MÉDICOS2026'!L4009</f>
        <v>35.734574163446425</v>
      </c>
      <c r="O4009" s="201">
        <v>0</v>
      </c>
      <c r="P4009" s="201"/>
      <c r="Q4009" s="205">
        <f t="shared" si="244"/>
        <v>69.293033731058244</v>
      </c>
    </row>
    <row r="4010" spans="1:17" ht="30" x14ac:dyDescent="0.25">
      <c r="A4010" s="207" t="s">
        <v>4754</v>
      </c>
      <c r="B4010" s="196">
        <v>40601340</v>
      </c>
      <c r="C4010" s="197" t="s">
        <v>4399</v>
      </c>
      <c r="D4010" s="196" t="s">
        <v>3676</v>
      </c>
      <c r="E4010" s="198">
        <v>0.04</v>
      </c>
      <c r="F4010" s="199">
        <f>VLOOKUP(D4010,'Parâmetro - Portes e Uco'!$A$13:$E$54,4,0)</f>
        <v>16.785021716765456</v>
      </c>
      <c r="G4010" s="200"/>
      <c r="H4010" s="201"/>
      <c r="I4010" s="196"/>
      <c r="J4010" s="202">
        <v>0</v>
      </c>
      <c r="K4010" s="202"/>
      <c r="L4010" s="203">
        <v>6.7750000000000004</v>
      </c>
      <c r="M4010" s="204">
        <v>78.7</v>
      </c>
      <c r="N4010" s="199">
        <f>(('Parâmetro - Portes e Uco'!$P$5*'TABELA HONORÁRIOS MÉDICOS2026'!M4010)/100)*'TABELA HONORÁRIOS MÉDICOS2026'!L4010</f>
        <v>96.77920982676018</v>
      </c>
      <c r="O4010" s="201">
        <v>0</v>
      </c>
      <c r="P4010" s="201"/>
      <c r="Q4010" s="205">
        <f t="shared" si="244"/>
        <v>113.56423154352564</v>
      </c>
    </row>
    <row r="4011" spans="1:17" ht="30" x14ac:dyDescent="0.25">
      <c r="A4011" s="207" t="s">
        <v>4754</v>
      </c>
      <c r="B4011" s="196">
        <v>40601358</v>
      </c>
      <c r="C4011" s="197" t="s">
        <v>4400</v>
      </c>
      <c r="D4011" s="196" t="s">
        <v>3676</v>
      </c>
      <c r="E4011" s="198">
        <v>0.04</v>
      </c>
      <c r="F4011" s="199">
        <f>VLOOKUP(D4011,'Parâmetro - Portes e Uco'!$A$13:$E$54,4,0)</f>
        <v>16.785021716765456</v>
      </c>
      <c r="G4011" s="200"/>
      <c r="H4011" s="201"/>
      <c r="I4011" s="196"/>
      <c r="J4011" s="202">
        <v>0</v>
      </c>
      <c r="K4011" s="202"/>
      <c r="L4011" s="203">
        <v>6.7750000000000004</v>
      </c>
      <c r="M4011" s="204">
        <v>78.7</v>
      </c>
      <c r="N4011" s="199">
        <f>(('Parâmetro - Portes e Uco'!$P$5*'TABELA HONORÁRIOS MÉDICOS2026'!M4011)/100)*'TABELA HONORÁRIOS MÉDICOS2026'!L4011</f>
        <v>96.77920982676018</v>
      </c>
      <c r="O4011" s="201">
        <v>0</v>
      </c>
      <c r="P4011" s="201"/>
      <c r="Q4011" s="205">
        <f t="shared" si="244"/>
        <v>113.56423154352564</v>
      </c>
    </row>
    <row r="4012" spans="1:17" ht="30" x14ac:dyDescent="0.25">
      <c r="A4012" s="207" t="s">
        <v>4754</v>
      </c>
      <c r="B4012" s="196">
        <v>40601366</v>
      </c>
      <c r="C4012" s="197" t="s">
        <v>4401</v>
      </c>
      <c r="D4012" s="196" t="s">
        <v>3676</v>
      </c>
      <c r="E4012" s="198">
        <v>0.04</v>
      </c>
      <c r="F4012" s="199">
        <f>VLOOKUP(D4012,'Parâmetro - Portes e Uco'!$A$13:$E$54,4,0)</f>
        <v>16.785021716765456</v>
      </c>
      <c r="G4012" s="200"/>
      <c r="H4012" s="201"/>
      <c r="I4012" s="196"/>
      <c r="J4012" s="202">
        <v>0</v>
      </c>
      <c r="K4012" s="202"/>
      <c r="L4012" s="203">
        <v>6.7750000000000004</v>
      </c>
      <c r="M4012" s="204">
        <v>78.7</v>
      </c>
      <c r="N4012" s="199">
        <f>(('Parâmetro - Portes e Uco'!$P$5*'TABELA HONORÁRIOS MÉDICOS2026'!M4012)/100)*'TABELA HONORÁRIOS MÉDICOS2026'!L4012</f>
        <v>96.77920982676018</v>
      </c>
      <c r="O4012" s="201">
        <v>0</v>
      </c>
      <c r="P4012" s="201"/>
      <c r="Q4012" s="205">
        <f t="shared" si="244"/>
        <v>113.56423154352564</v>
      </c>
    </row>
    <row r="4013" spans="1:17" ht="30" x14ac:dyDescent="0.25">
      <c r="A4013" s="207" t="s">
        <v>4754</v>
      </c>
      <c r="B4013" s="196">
        <v>40601374</v>
      </c>
      <c r="C4013" s="197" t="s">
        <v>4402</v>
      </c>
      <c r="D4013" s="196" t="s">
        <v>3676</v>
      </c>
      <c r="E4013" s="198">
        <v>0.04</v>
      </c>
      <c r="F4013" s="199">
        <f>VLOOKUP(D4013,'Parâmetro - Portes e Uco'!$A$13:$E$54,4,0)</f>
        <v>16.785021716765456</v>
      </c>
      <c r="G4013" s="200"/>
      <c r="H4013" s="201"/>
      <c r="I4013" s="196"/>
      <c r="J4013" s="202">
        <v>0</v>
      </c>
      <c r="K4013" s="202"/>
      <c r="L4013" s="203">
        <v>6.7750000000000004</v>
      </c>
      <c r="M4013" s="204">
        <v>78.7</v>
      </c>
      <c r="N4013" s="199">
        <f>(('Parâmetro - Portes e Uco'!$P$5*'TABELA HONORÁRIOS MÉDICOS2026'!M4013)/100)*'TABELA HONORÁRIOS MÉDICOS2026'!L4013</f>
        <v>96.77920982676018</v>
      </c>
      <c r="O4013" s="201">
        <v>0</v>
      </c>
      <c r="P4013" s="201"/>
      <c r="Q4013" s="205">
        <f t="shared" si="244"/>
        <v>113.56423154352564</v>
      </c>
    </row>
    <row r="4014" spans="1:17" ht="45" x14ac:dyDescent="0.25">
      <c r="A4014" s="207" t="s">
        <v>4754</v>
      </c>
      <c r="B4014" s="196">
        <v>40601382</v>
      </c>
      <c r="C4014" s="197" t="s">
        <v>4403</v>
      </c>
      <c r="D4014" s="196" t="s">
        <v>3676</v>
      </c>
      <c r="E4014" s="198">
        <v>0.25</v>
      </c>
      <c r="F4014" s="199">
        <f>VLOOKUP(D4014,'Parâmetro - Portes e Uco'!$A$13:$E$54,4,0)</f>
        <v>16.785021716765456</v>
      </c>
      <c r="G4014" s="200"/>
      <c r="H4014" s="201"/>
      <c r="I4014" s="196"/>
      <c r="J4014" s="202">
        <v>0</v>
      </c>
      <c r="K4014" s="202"/>
      <c r="L4014" s="203">
        <v>25.526</v>
      </c>
      <c r="M4014" s="204">
        <v>78.7</v>
      </c>
      <c r="N4014" s="199">
        <f>(('Parâmetro - Portes e Uco'!$P$5*'TABELA HONORÁRIOS MÉDICOS2026'!M4014)/100)*'TABELA HONORÁRIOS MÉDICOS2026'!L4014</f>
        <v>364.6326361679528</v>
      </c>
      <c r="O4014" s="201">
        <v>0</v>
      </c>
      <c r="P4014" s="201"/>
      <c r="Q4014" s="205">
        <f t="shared" si="244"/>
        <v>381.41765788471827</v>
      </c>
    </row>
    <row r="4015" spans="1:17" x14ac:dyDescent="0.25">
      <c r="A4015" s="207" t="s">
        <v>4754</v>
      </c>
      <c r="B4015" s="196">
        <v>40601390</v>
      </c>
      <c r="C4015" s="197" t="s">
        <v>4404</v>
      </c>
      <c r="D4015" s="196" t="s">
        <v>3676</v>
      </c>
      <c r="E4015" s="198">
        <v>0.1</v>
      </c>
      <c r="F4015" s="199">
        <f>VLOOKUP(D4015,'Parâmetro - Portes e Uco'!$A$13:$E$54,4,0)</f>
        <v>16.785021716765456</v>
      </c>
      <c r="G4015" s="200"/>
      <c r="H4015" s="201"/>
      <c r="I4015" s="196"/>
      <c r="J4015" s="202">
        <v>0</v>
      </c>
      <c r="K4015" s="202"/>
      <c r="L4015" s="203">
        <v>9.6280000000000001</v>
      </c>
      <c r="M4015" s="204">
        <v>78.7</v>
      </c>
      <c r="N4015" s="199">
        <f>(('Parâmetro - Portes e Uco'!$P$5*'TABELA HONORÁRIOS MÉDICOS2026'!M4015)/100)*'TABELA HONORÁRIOS MÉDICOS2026'!L4015</f>
        <v>137.53361361063423</v>
      </c>
      <c r="O4015" s="201">
        <v>0</v>
      </c>
      <c r="P4015" s="201"/>
      <c r="Q4015" s="205">
        <f t="shared" si="244"/>
        <v>154.3186353273997</v>
      </c>
    </row>
    <row r="4016" spans="1:17" x14ac:dyDescent="0.25">
      <c r="A4016" s="207" t="s">
        <v>4754</v>
      </c>
      <c r="B4016" s="196">
        <v>40601404</v>
      </c>
      <c r="C4016" s="197" t="s">
        <v>4405</v>
      </c>
      <c r="D4016" s="196" t="s">
        <v>3676</v>
      </c>
      <c r="E4016" s="198">
        <v>0.04</v>
      </c>
      <c r="F4016" s="199">
        <f>VLOOKUP(D4016,'Parâmetro - Portes e Uco'!$A$13:$E$54,4,0)</f>
        <v>16.785021716765456</v>
      </c>
      <c r="G4016" s="200"/>
      <c r="H4016" s="201"/>
      <c r="I4016" s="196"/>
      <c r="J4016" s="202">
        <v>0</v>
      </c>
      <c r="K4016" s="202"/>
      <c r="L4016" s="203">
        <v>3.7320000000000002</v>
      </c>
      <c r="M4016" s="204">
        <v>78.7</v>
      </c>
      <c r="N4016" s="199">
        <f>(('Parâmetro - Portes e Uco'!$P$5*'TABELA HONORÁRIOS MÉDICOS2026'!M4016)/100)*'TABELA HONORÁRIOS MÉDICOS2026'!L4016</f>
        <v>53.310702741471438</v>
      </c>
      <c r="O4016" s="201">
        <v>0</v>
      </c>
      <c r="P4016" s="201"/>
      <c r="Q4016" s="205">
        <f t="shared" si="244"/>
        <v>70.095724458236901</v>
      </c>
    </row>
    <row r="4017" spans="1:17" ht="60" x14ac:dyDescent="0.25">
      <c r="A4017" s="207" t="s">
        <v>4754</v>
      </c>
      <c r="B4017" s="196">
        <v>40601439</v>
      </c>
      <c r="C4017" s="197" t="s">
        <v>4406</v>
      </c>
      <c r="D4017" s="196" t="s">
        <v>3672</v>
      </c>
      <c r="E4017" s="198"/>
      <c r="F4017" s="199">
        <f>VLOOKUP(D4017,'Parâmetro - Portes e Uco'!$A$13:$E$54,4,0)</f>
        <v>308.31617530257381</v>
      </c>
      <c r="G4017" s="200"/>
      <c r="H4017" s="201"/>
      <c r="I4017" s="196"/>
      <c r="J4017" s="202">
        <v>0</v>
      </c>
      <c r="K4017" s="202"/>
      <c r="L4017" s="203">
        <v>123.08</v>
      </c>
      <c r="M4017" s="204">
        <v>78.7</v>
      </c>
      <c r="N4017" s="199">
        <f>(('Parâmetro - Portes e Uco'!$P$5*'TABELA HONORÁRIOS MÉDICOS2026'!M4017)/100)*'TABELA HONORÁRIOS MÉDICOS2026'!L4017</f>
        <v>1758.1675491479914</v>
      </c>
      <c r="O4017" s="201">
        <v>0</v>
      </c>
      <c r="P4017" s="201"/>
      <c r="Q4017" s="205">
        <f t="shared" si="244"/>
        <v>2066.4837244505652</v>
      </c>
    </row>
    <row r="4018" spans="1:17" x14ac:dyDescent="0.25">
      <c r="A4018" s="207" t="s">
        <v>4754</v>
      </c>
      <c r="B4018" s="224">
        <v>40699005</v>
      </c>
      <c r="C4018" s="316" t="s">
        <v>3802</v>
      </c>
      <c r="D4018" s="317"/>
      <c r="E4018" s="317"/>
      <c r="F4018" s="317"/>
      <c r="G4018" s="317"/>
      <c r="H4018" s="317"/>
      <c r="I4018" s="317"/>
      <c r="J4018" s="317"/>
      <c r="K4018" s="317"/>
      <c r="L4018" s="317"/>
      <c r="M4018" s="317"/>
      <c r="N4018" s="317"/>
      <c r="O4018" s="317"/>
      <c r="P4018" s="317"/>
      <c r="Q4018" s="318"/>
    </row>
    <row r="4019" spans="1:17" ht="15" customHeight="1" x14ac:dyDescent="0.25">
      <c r="A4019" s="206"/>
      <c r="B4019" s="307" t="s">
        <v>4407</v>
      </c>
      <c r="C4019" s="308"/>
      <c r="D4019" s="308"/>
      <c r="E4019" s="308"/>
      <c r="F4019" s="308"/>
      <c r="G4019" s="308"/>
      <c r="H4019" s="308"/>
      <c r="I4019" s="308"/>
      <c r="J4019" s="308"/>
      <c r="K4019" s="308"/>
      <c r="L4019" s="308"/>
      <c r="M4019" s="308"/>
      <c r="N4019" s="308"/>
      <c r="O4019" s="308"/>
      <c r="P4019" s="308"/>
      <c r="Q4019" s="309"/>
    </row>
    <row r="4020" spans="1:17" ht="15" customHeight="1" x14ac:dyDescent="0.25">
      <c r="A4020" s="206"/>
      <c r="B4020" s="307" t="s">
        <v>4408</v>
      </c>
      <c r="C4020" s="308"/>
      <c r="D4020" s="308"/>
      <c r="E4020" s="308"/>
      <c r="F4020" s="308"/>
      <c r="G4020" s="308"/>
      <c r="H4020" s="308"/>
      <c r="I4020" s="308"/>
      <c r="J4020" s="308"/>
      <c r="K4020" s="308"/>
      <c r="L4020" s="308"/>
      <c r="M4020" s="308"/>
      <c r="N4020" s="308"/>
      <c r="O4020" s="308"/>
      <c r="P4020" s="308"/>
      <c r="Q4020" s="309"/>
    </row>
    <row r="4021" spans="1:17" ht="15" customHeight="1" x14ac:dyDescent="0.25">
      <c r="A4021" s="206"/>
      <c r="B4021" s="307" t="s">
        <v>4409</v>
      </c>
      <c r="C4021" s="308"/>
      <c r="D4021" s="308"/>
      <c r="E4021" s="308"/>
      <c r="F4021" s="308"/>
      <c r="G4021" s="308"/>
      <c r="H4021" s="308"/>
      <c r="I4021" s="308"/>
      <c r="J4021" s="308"/>
      <c r="K4021" s="308"/>
      <c r="L4021" s="308"/>
      <c r="M4021" s="308"/>
      <c r="N4021" s="308"/>
      <c r="O4021" s="308"/>
      <c r="P4021" s="308"/>
      <c r="Q4021" s="309"/>
    </row>
    <row r="4022" spans="1:17" ht="15" customHeight="1" x14ac:dyDescent="0.25">
      <c r="A4022" s="206"/>
      <c r="B4022" s="307" t="s">
        <v>4410</v>
      </c>
      <c r="C4022" s="308"/>
      <c r="D4022" s="308"/>
      <c r="E4022" s="308"/>
      <c r="F4022" s="308"/>
      <c r="G4022" s="308"/>
      <c r="H4022" s="308"/>
      <c r="I4022" s="308"/>
      <c r="J4022" s="308"/>
      <c r="K4022" s="308"/>
      <c r="L4022" s="308"/>
      <c r="M4022" s="308"/>
      <c r="N4022" s="308"/>
      <c r="O4022" s="308"/>
      <c r="P4022" s="308"/>
      <c r="Q4022" s="309"/>
    </row>
    <row r="4023" spans="1:17" ht="15" customHeight="1" x14ac:dyDescent="0.25">
      <c r="A4023" s="206"/>
      <c r="B4023" s="307" t="s">
        <v>4411</v>
      </c>
      <c r="C4023" s="308"/>
      <c r="D4023" s="308"/>
      <c r="E4023" s="308"/>
      <c r="F4023" s="308"/>
      <c r="G4023" s="308"/>
      <c r="H4023" s="308"/>
      <c r="I4023" s="308"/>
      <c r="J4023" s="308"/>
      <c r="K4023" s="308"/>
      <c r="L4023" s="308"/>
      <c r="M4023" s="308"/>
      <c r="N4023" s="308"/>
      <c r="O4023" s="308"/>
      <c r="P4023" s="308"/>
      <c r="Q4023" s="309"/>
    </row>
    <row r="4024" spans="1:17" ht="15" customHeight="1" x14ac:dyDescent="0.25">
      <c r="A4024" s="206"/>
      <c r="B4024" s="307" t="s">
        <v>4412</v>
      </c>
      <c r="C4024" s="308"/>
      <c r="D4024" s="308"/>
      <c r="E4024" s="308"/>
      <c r="F4024" s="308"/>
      <c r="G4024" s="308"/>
      <c r="H4024" s="308"/>
      <c r="I4024" s="308"/>
      <c r="J4024" s="308"/>
      <c r="K4024" s="308"/>
      <c r="L4024" s="308"/>
      <c r="M4024" s="308"/>
      <c r="N4024" s="308"/>
      <c r="O4024" s="308"/>
      <c r="P4024" s="308"/>
      <c r="Q4024" s="309"/>
    </row>
    <row r="4025" spans="1:17" ht="15" customHeight="1" x14ac:dyDescent="0.25">
      <c r="A4025" s="206"/>
      <c r="B4025" s="307" t="s">
        <v>4413</v>
      </c>
      <c r="C4025" s="308"/>
      <c r="D4025" s="308"/>
      <c r="E4025" s="308"/>
      <c r="F4025" s="308"/>
      <c r="G4025" s="308"/>
      <c r="H4025" s="308"/>
      <c r="I4025" s="308"/>
      <c r="J4025" s="308"/>
      <c r="K4025" s="308"/>
      <c r="L4025" s="308"/>
      <c r="M4025" s="308"/>
      <c r="N4025" s="308"/>
      <c r="O4025" s="308"/>
      <c r="P4025" s="308"/>
      <c r="Q4025" s="309"/>
    </row>
    <row r="4026" spans="1:17" ht="15" customHeight="1" x14ac:dyDescent="0.25">
      <c r="A4026" s="206"/>
      <c r="B4026" s="307" t="s">
        <v>4414</v>
      </c>
      <c r="C4026" s="308"/>
      <c r="D4026" s="308"/>
      <c r="E4026" s="308"/>
      <c r="F4026" s="308"/>
      <c r="G4026" s="308"/>
      <c r="H4026" s="308"/>
      <c r="I4026" s="308"/>
      <c r="J4026" s="308"/>
      <c r="K4026" s="308"/>
      <c r="L4026" s="308"/>
      <c r="M4026" s="308"/>
      <c r="N4026" s="308"/>
      <c r="O4026" s="308"/>
      <c r="P4026" s="308"/>
      <c r="Q4026" s="309"/>
    </row>
    <row r="4027" spans="1:17" ht="15" customHeight="1" x14ac:dyDescent="0.25">
      <c r="A4027" s="206"/>
      <c r="B4027" s="307" t="s">
        <v>4415</v>
      </c>
      <c r="C4027" s="308"/>
      <c r="D4027" s="308"/>
      <c r="E4027" s="308"/>
      <c r="F4027" s="308"/>
      <c r="G4027" s="308"/>
      <c r="H4027" s="308"/>
      <c r="I4027" s="308"/>
      <c r="J4027" s="308"/>
      <c r="K4027" s="308"/>
      <c r="L4027" s="308"/>
      <c r="M4027" s="308"/>
      <c r="N4027" s="308"/>
      <c r="O4027" s="308"/>
      <c r="P4027" s="308"/>
      <c r="Q4027" s="309"/>
    </row>
    <row r="4028" spans="1:17" ht="15" customHeight="1" x14ac:dyDescent="0.25">
      <c r="A4028" s="206"/>
      <c r="B4028" s="307" t="s">
        <v>4702</v>
      </c>
      <c r="C4028" s="308"/>
      <c r="D4028" s="308"/>
      <c r="E4028" s="308"/>
      <c r="F4028" s="308"/>
      <c r="G4028" s="308"/>
      <c r="H4028" s="308"/>
      <c r="I4028" s="308"/>
      <c r="J4028" s="308"/>
      <c r="K4028" s="308"/>
      <c r="L4028" s="308"/>
      <c r="M4028" s="308"/>
      <c r="N4028" s="308"/>
      <c r="O4028" s="308"/>
      <c r="P4028" s="308"/>
      <c r="Q4028" s="309"/>
    </row>
    <row r="4029" spans="1:17" ht="15" customHeight="1" x14ac:dyDescent="0.25">
      <c r="A4029" s="206"/>
      <c r="B4029" s="307" t="s">
        <v>4416</v>
      </c>
      <c r="C4029" s="308"/>
      <c r="D4029" s="308"/>
      <c r="E4029" s="308"/>
      <c r="F4029" s="308"/>
      <c r="G4029" s="308"/>
      <c r="H4029" s="308"/>
      <c r="I4029" s="308"/>
      <c r="J4029" s="308"/>
      <c r="K4029" s="308"/>
      <c r="L4029" s="308"/>
      <c r="M4029" s="308"/>
      <c r="N4029" s="308"/>
      <c r="O4029" s="308"/>
      <c r="P4029" s="308"/>
      <c r="Q4029" s="309"/>
    </row>
    <row r="4030" spans="1:17" ht="15" customHeight="1" x14ac:dyDescent="0.25">
      <c r="A4030" s="206"/>
      <c r="B4030" s="224">
        <v>40701000</v>
      </c>
      <c r="C4030" s="316" t="s">
        <v>3924</v>
      </c>
      <c r="D4030" s="317"/>
      <c r="E4030" s="317"/>
      <c r="F4030" s="317"/>
      <c r="G4030" s="317"/>
      <c r="H4030" s="317"/>
      <c r="I4030" s="317"/>
      <c r="J4030" s="317"/>
      <c r="K4030" s="317"/>
      <c r="L4030" s="317"/>
      <c r="M4030" s="317"/>
      <c r="N4030" s="317"/>
      <c r="O4030" s="317"/>
      <c r="P4030" s="317"/>
      <c r="Q4030" s="318"/>
    </row>
    <row r="4031" spans="1:17" ht="30" x14ac:dyDescent="0.25">
      <c r="A4031" s="206"/>
      <c r="B4031" s="196">
        <v>40701018</v>
      </c>
      <c r="C4031" s="197" t="s">
        <v>3250</v>
      </c>
      <c r="D4031" s="196" t="s">
        <v>3669</v>
      </c>
      <c r="E4031" s="198"/>
      <c r="F4031" s="199">
        <f>VLOOKUP(D4031,'Parâmetro - Portes e Uco'!$A$13:$E$54,4,0)</f>
        <v>67.140086867061825</v>
      </c>
      <c r="G4031" s="200"/>
      <c r="H4031" s="201"/>
      <c r="I4031" s="196"/>
      <c r="J4031" s="202">
        <v>0.36</v>
      </c>
      <c r="K4031" s="199">
        <f>J4031*'Parâmetro - Portes e Uco'!$P$4</f>
        <v>9.6153076800000008</v>
      </c>
      <c r="L4031" s="203">
        <v>5.8390000000000004</v>
      </c>
      <c r="M4031" s="204">
        <v>80</v>
      </c>
      <c r="N4031" s="199">
        <f>(('Parâmetro - Portes e Uco'!$P$5*'TABELA HONORÁRIOS MÉDICOS2026'!M4031)/100)*'TABELA HONORÁRIOS MÉDICOS2026'!L4031</f>
        <v>84.786459851322377</v>
      </c>
      <c r="O4031" s="201">
        <v>0</v>
      </c>
      <c r="P4031" s="201"/>
      <c r="Q4031" s="205">
        <f t="shared" ref="Q4031:Q4043" si="246">F4031+H4031+K4031+N4031+P4031</f>
        <v>161.5418543983842</v>
      </c>
    </row>
    <row r="4032" spans="1:17" ht="60" x14ac:dyDescent="0.25">
      <c r="A4032" s="207" t="s">
        <v>4754</v>
      </c>
      <c r="B4032" s="196">
        <v>40701034</v>
      </c>
      <c r="C4032" s="197" t="s">
        <v>3251</v>
      </c>
      <c r="D4032" s="196" t="s">
        <v>3674</v>
      </c>
      <c r="E4032" s="198"/>
      <c r="F4032" s="199">
        <f>VLOOKUP(D4032,'Parâmetro - Portes e Uco'!$A$13:$E$54,4,0)</f>
        <v>182.87449126471788</v>
      </c>
      <c r="G4032" s="200"/>
      <c r="H4032" s="201"/>
      <c r="I4032" s="196"/>
      <c r="J4032" s="202">
        <v>0.56999999999999995</v>
      </c>
      <c r="K4032" s="199">
        <f>J4032*'Parâmetro - Portes e Uco'!$P$4</f>
        <v>15.224237159999999</v>
      </c>
      <c r="L4032" s="203">
        <v>13.595000000000001</v>
      </c>
      <c r="M4032" s="204">
        <v>80</v>
      </c>
      <c r="N4032" s="199">
        <f>(('Parâmetro - Portes e Uco'!$P$5*'TABELA HONORÁRIOS MÉDICOS2026'!M4032)/100)*'TABELA HONORÁRIOS MÉDICOS2026'!L4032</f>
        <v>197.40913198813627</v>
      </c>
      <c r="O4032" s="201">
        <v>0</v>
      </c>
      <c r="P4032" s="201"/>
      <c r="Q4032" s="205">
        <f t="shared" si="246"/>
        <v>395.50786041285414</v>
      </c>
    </row>
    <row r="4033" spans="1:17" ht="45" x14ac:dyDescent="0.25">
      <c r="A4033" s="207" t="s">
        <v>4754</v>
      </c>
      <c r="B4033" s="196">
        <v>40701042</v>
      </c>
      <c r="C4033" s="197" t="s">
        <v>3252</v>
      </c>
      <c r="D4033" s="196" t="s">
        <v>3670</v>
      </c>
      <c r="E4033" s="198"/>
      <c r="F4033" s="199">
        <f>VLOOKUP(D4033,'Parâmetro - Portes e Uco'!$A$13:$E$54,4,0)</f>
        <v>209.47104741495494</v>
      </c>
      <c r="G4033" s="200"/>
      <c r="H4033" s="201"/>
      <c r="I4033" s="196"/>
      <c r="J4033" s="202">
        <v>0.38</v>
      </c>
      <c r="K4033" s="199">
        <f>J4033*'Parâmetro - Portes e Uco'!$P$4</f>
        <v>10.14949144</v>
      </c>
      <c r="L4033" s="203">
        <v>53.015999999999998</v>
      </c>
      <c r="M4033" s="204">
        <v>80</v>
      </c>
      <c r="N4033" s="199">
        <f>(('Parâmetro - Portes e Uco'!$P$5*'TABELA HONORÁRIOS MÉDICOS2026'!M4033)/100)*'TABELA HONORÁRIOS MÉDICOS2026'!L4033</f>
        <v>769.83027153240403</v>
      </c>
      <c r="O4033" s="201">
        <v>0</v>
      </c>
      <c r="P4033" s="201"/>
      <c r="Q4033" s="205">
        <f t="shared" si="246"/>
        <v>989.45081038735896</v>
      </c>
    </row>
    <row r="4034" spans="1:17" ht="45" x14ac:dyDescent="0.25">
      <c r="A4034" s="207" t="s">
        <v>4754</v>
      </c>
      <c r="B4034" s="196">
        <v>40701050</v>
      </c>
      <c r="C4034" s="197" t="s">
        <v>3253</v>
      </c>
      <c r="D4034" s="196" t="s">
        <v>3678</v>
      </c>
      <c r="E4034" s="198"/>
      <c r="F4034" s="199">
        <f>VLOOKUP(D4034,'Parâmetro - Portes e Uco'!$A$13:$E$54,4,0)</f>
        <v>104.74131564043701</v>
      </c>
      <c r="G4034" s="200"/>
      <c r="H4034" s="201"/>
      <c r="I4034" s="196"/>
      <c r="J4034" s="202">
        <v>0.38</v>
      </c>
      <c r="K4034" s="199">
        <f>J4034*'Parâmetro - Portes e Uco'!$P$4</f>
        <v>10.14949144</v>
      </c>
      <c r="L4034" s="203">
        <v>16.986999999999998</v>
      </c>
      <c r="M4034" s="204">
        <v>80</v>
      </c>
      <c r="N4034" s="199">
        <f>(('Parâmetro - Portes e Uco'!$P$5*'TABELA HONORÁRIOS MÉDICOS2026'!M4034)/100)*'TABELA HONORÁRIOS MÉDICOS2026'!L4034</f>
        <v>246.66340015317914</v>
      </c>
      <c r="O4034" s="201">
        <v>0</v>
      </c>
      <c r="P4034" s="201"/>
      <c r="Q4034" s="205">
        <f t="shared" si="246"/>
        <v>361.55420723361613</v>
      </c>
    </row>
    <row r="4035" spans="1:17" ht="45" x14ac:dyDescent="0.25">
      <c r="A4035" s="207" t="s">
        <v>4754</v>
      </c>
      <c r="B4035" s="196">
        <v>40701069</v>
      </c>
      <c r="C4035" s="197" t="s">
        <v>3256</v>
      </c>
      <c r="D4035" s="196" t="s">
        <v>3674</v>
      </c>
      <c r="E4035" s="198"/>
      <c r="F4035" s="199">
        <f>VLOOKUP(D4035,'Parâmetro - Portes e Uco'!$A$13:$E$54,4,0)</f>
        <v>182.87449126471788</v>
      </c>
      <c r="G4035" s="200"/>
      <c r="H4035" s="201"/>
      <c r="I4035" s="196"/>
      <c r="J4035" s="202">
        <v>0.56999999999999995</v>
      </c>
      <c r="K4035" s="199">
        <f>J4035*'Parâmetro - Portes e Uco'!$P$4</f>
        <v>15.224237159999999</v>
      </c>
      <c r="L4035" s="203">
        <v>19.425999999999998</v>
      </c>
      <c r="M4035" s="204">
        <v>80</v>
      </c>
      <c r="N4035" s="199">
        <f>(('Parâmetro - Portes e Uco'!$P$5*'TABELA HONORÁRIOS MÉDICOS2026'!M4035)/100)*'TABELA HONORÁRIOS MÉDICOS2026'!L4035</f>
        <v>282.07942611265429</v>
      </c>
      <c r="O4035" s="201">
        <v>0</v>
      </c>
      <c r="P4035" s="201"/>
      <c r="Q4035" s="205">
        <f t="shared" si="246"/>
        <v>480.17815453737217</v>
      </c>
    </row>
    <row r="4036" spans="1:17" ht="45" x14ac:dyDescent="0.25">
      <c r="A4036" s="207" t="s">
        <v>4754</v>
      </c>
      <c r="B4036" s="196">
        <v>40701077</v>
      </c>
      <c r="C4036" s="197" t="s">
        <v>3257</v>
      </c>
      <c r="D4036" s="196" t="s">
        <v>3668</v>
      </c>
      <c r="E4036" s="198"/>
      <c r="F4036" s="199">
        <f>VLOOKUP(D4036,'Parâmetro - Portes e Uco'!$A$13:$E$54,4,0)</f>
        <v>143.11866343039139</v>
      </c>
      <c r="G4036" s="200"/>
      <c r="H4036" s="201"/>
      <c r="I4036" s="196"/>
      <c r="J4036" s="202">
        <v>0.76</v>
      </c>
      <c r="K4036" s="199">
        <f>J4036*'Parâmetro - Portes e Uco'!$P$4</f>
        <v>20.298982880000001</v>
      </c>
      <c r="L4036" s="203">
        <v>17.576000000000001</v>
      </c>
      <c r="M4036" s="204">
        <v>80</v>
      </c>
      <c r="N4036" s="199">
        <f>(('Parâmetro - Portes e Uco'!$P$5*'TABELA HONORÁRIOS MÉDICOS2026'!M4036)/100)*'TABELA HONORÁRIOS MÉDICOS2026'!L4036</f>
        <v>255.21610178914918</v>
      </c>
      <c r="O4036" s="201">
        <v>0</v>
      </c>
      <c r="P4036" s="201"/>
      <c r="Q4036" s="205">
        <f t="shared" si="246"/>
        <v>418.63374809954058</v>
      </c>
    </row>
    <row r="4037" spans="1:17" ht="45" x14ac:dyDescent="0.25">
      <c r="A4037" s="207" t="s">
        <v>4754</v>
      </c>
      <c r="B4037" s="196">
        <v>40701085</v>
      </c>
      <c r="C4037" s="197" t="s">
        <v>3258</v>
      </c>
      <c r="D4037" s="196" t="s">
        <v>3667</v>
      </c>
      <c r="E4037" s="198"/>
      <c r="F4037" s="199">
        <f>VLOOKUP(D4037,'Parâmetro - Portes e Uco'!$A$13:$E$54,4,0)</f>
        <v>88.500735621868941</v>
      </c>
      <c r="G4037" s="200"/>
      <c r="H4037" s="201"/>
      <c r="I4037" s="196"/>
      <c r="J4037" s="202">
        <v>0.38</v>
      </c>
      <c r="K4037" s="199">
        <f>J4037*'Parâmetro - Portes e Uco'!$P$4</f>
        <v>10.14949144</v>
      </c>
      <c r="L4037" s="203">
        <v>13.595000000000001</v>
      </c>
      <c r="M4037" s="204">
        <v>80</v>
      </c>
      <c r="N4037" s="199">
        <f>(('Parâmetro - Portes e Uco'!$P$5*'TABELA HONORÁRIOS MÉDICOS2026'!M4037)/100)*'TABELA HONORÁRIOS MÉDICOS2026'!L4037</f>
        <v>197.40913198813627</v>
      </c>
      <c r="O4037" s="201">
        <v>0</v>
      </c>
      <c r="P4037" s="201"/>
      <c r="Q4037" s="205">
        <f t="shared" si="246"/>
        <v>296.05935905000524</v>
      </c>
    </row>
    <row r="4038" spans="1:17" ht="30" x14ac:dyDescent="0.25">
      <c r="A4038" s="207" t="s">
        <v>4754</v>
      </c>
      <c r="B4038" s="196">
        <v>40701093</v>
      </c>
      <c r="C4038" s="197" t="s">
        <v>3259</v>
      </c>
      <c r="D4038" s="196" t="s">
        <v>3669</v>
      </c>
      <c r="E4038" s="198"/>
      <c r="F4038" s="199">
        <f>VLOOKUP(D4038,'Parâmetro - Portes e Uco'!$A$13:$E$54,4,0)</f>
        <v>67.140086867061825</v>
      </c>
      <c r="G4038" s="200"/>
      <c r="H4038" s="201"/>
      <c r="I4038" s="196"/>
      <c r="J4038" s="202">
        <v>0.48</v>
      </c>
      <c r="K4038" s="199">
        <f>J4038*'Parâmetro - Portes e Uco'!$P$4</f>
        <v>12.820410239999999</v>
      </c>
      <c r="L4038" s="203">
        <v>6.5730000000000004</v>
      </c>
      <c r="M4038" s="204">
        <v>80</v>
      </c>
      <c r="N4038" s="199">
        <f>(('Parâmetro - Portes e Uco'!$P$5*'TABELA HONORÁRIOS MÉDICOS2026'!M4038)/100)*'TABELA HONORÁRIOS MÉDICOS2026'!L4038</f>
        <v>95.44466528562117</v>
      </c>
      <c r="O4038" s="201">
        <v>0</v>
      </c>
      <c r="P4038" s="201"/>
      <c r="Q4038" s="205">
        <f t="shared" si="246"/>
        <v>175.405162392683</v>
      </c>
    </row>
    <row r="4039" spans="1:17" ht="45" x14ac:dyDescent="0.25">
      <c r="A4039" s="207" t="s">
        <v>4754</v>
      </c>
      <c r="B4039" s="196">
        <v>40701107</v>
      </c>
      <c r="C4039" s="197" t="s">
        <v>3260</v>
      </c>
      <c r="D4039" s="196" t="s">
        <v>3678</v>
      </c>
      <c r="E4039" s="198"/>
      <c r="F4039" s="199">
        <f>VLOOKUP(D4039,'Parâmetro - Portes e Uco'!$A$13:$E$54,4,0)</f>
        <v>104.74131564043701</v>
      </c>
      <c r="G4039" s="200"/>
      <c r="H4039" s="201"/>
      <c r="I4039" s="196"/>
      <c r="J4039" s="202">
        <v>0.56999999999999995</v>
      </c>
      <c r="K4039" s="199">
        <f>J4039*'Parâmetro - Portes e Uco'!$P$4</f>
        <v>15.224237159999999</v>
      </c>
      <c r="L4039" s="203">
        <v>13.372</v>
      </c>
      <c r="M4039" s="204">
        <v>80</v>
      </c>
      <c r="N4039" s="199">
        <f>(('Parâmetro - Portes e Uco'!$P$5*'TABELA HONORÁRIOS MÉDICOS2026'!M4039)/100)*'TABELA HONORÁRIOS MÉDICOS2026'!L4039</f>
        <v>194.1710123534651</v>
      </c>
      <c r="O4039" s="201">
        <v>0</v>
      </c>
      <c r="P4039" s="201"/>
      <c r="Q4039" s="205">
        <f t="shared" si="246"/>
        <v>314.1365651539021</v>
      </c>
    </row>
    <row r="4040" spans="1:17" ht="30" x14ac:dyDescent="0.25">
      <c r="A4040" s="207" t="s">
        <v>4754</v>
      </c>
      <c r="B4040" s="196">
        <v>40701115</v>
      </c>
      <c r="C4040" s="197" t="s">
        <v>3261</v>
      </c>
      <c r="D4040" s="196" t="s">
        <v>3678</v>
      </c>
      <c r="E4040" s="198"/>
      <c r="F4040" s="199">
        <f>VLOOKUP(D4040,'Parâmetro - Portes e Uco'!$A$13:$E$54,4,0)</f>
        <v>104.74131564043701</v>
      </c>
      <c r="G4040" s="200"/>
      <c r="H4040" s="201"/>
      <c r="I4040" s="196"/>
      <c r="J4040" s="202">
        <v>0.56999999999999995</v>
      </c>
      <c r="K4040" s="199">
        <f>J4040*'Parâmetro - Portes e Uco'!$P$4</f>
        <v>15.224237159999999</v>
      </c>
      <c r="L4040" s="203">
        <v>14.706</v>
      </c>
      <c r="M4040" s="204">
        <v>80</v>
      </c>
      <c r="N4040" s="199">
        <f>(('Parâmetro - Portes e Uco'!$P$5*'TABELA HONORÁRIOS MÉDICOS2026'!M4040)/100)*'TABELA HONORÁRIOS MÉDICOS2026'!L4040</f>
        <v>213.54164729808988</v>
      </c>
      <c r="O4040" s="201">
        <v>0</v>
      </c>
      <c r="P4040" s="201"/>
      <c r="Q4040" s="205">
        <f t="shared" si="246"/>
        <v>333.50720009852688</v>
      </c>
    </row>
    <row r="4041" spans="1:17" ht="30" x14ac:dyDescent="0.25">
      <c r="A4041" s="207" t="s">
        <v>4754</v>
      </c>
      <c r="B4041" s="196">
        <v>40701123</v>
      </c>
      <c r="C4041" s="197" t="s">
        <v>3262</v>
      </c>
      <c r="D4041" s="196" t="s">
        <v>3678</v>
      </c>
      <c r="E4041" s="198"/>
      <c r="F4041" s="199">
        <f>VLOOKUP(D4041,'Parâmetro - Portes e Uco'!$A$13:$E$54,4,0)</f>
        <v>104.74131564043701</v>
      </c>
      <c r="G4041" s="200"/>
      <c r="H4041" s="201"/>
      <c r="I4041" s="196"/>
      <c r="J4041" s="202">
        <v>0.56999999999999995</v>
      </c>
      <c r="K4041" s="199">
        <f>J4041*'Parâmetro - Portes e Uco'!$P$4</f>
        <v>15.224237159999999</v>
      </c>
      <c r="L4041" s="203">
        <v>13.143000000000001</v>
      </c>
      <c r="M4041" s="204">
        <v>80</v>
      </c>
      <c r="N4041" s="199">
        <f>(('Parâmetro - Portes e Uco'!$P$5*'TABELA HONORÁRIOS MÉDICOS2026'!M4041)/100)*'TABELA HONORÁRIOS MÉDICOS2026'!L4041</f>
        <v>190.84576842369071</v>
      </c>
      <c r="O4041" s="201">
        <v>0</v>
      </c>
      <c r="P4041" s="201"/>
      <c r="Q4041" s="205">
        <f t="shared" si="246"/>
        <v>310.81132122412771</v>
      </c>
    </row>
    <row r="4042" spans="1:17" ht="45" x14ac:dyDescent="0.25">
      <c r="A4042" s="207" t="s">
        <v>4754</v>
      </c>
      <c r="B4042" s="196">
        <v>40701131</v>
      </c>
      <c r="C4042" s="197" t="s">
        <v>3254</v>
      </c>
      <c r="D4042" s="196" t="s">
        <v>3674</v>
      </c>
      <c r="E4042" s="198"/>
      <c r="F4042" s="199">
        <f>VLOOKUP(D4042,'Parâmetro - Portes e Uco'!$A$13:$E$54,4,0)</f>
        <v>182.87449126471788</v>
      </c>
      <c r="G4042" s="200"/>
      <c r="H4042" s="201"/>
      <c r="I4042" s="196"/>
      <c r="J4042" s="202">
        <v>0.56999999999999995</v>
      </c>
      <c r="K4042" s="199">
        <f>J4042*'Parâmetro - Portes e Uco'!$P$4</f>
        <v>15.224237159999999</v>
      </c>
      <c r="L4042" s="203">
        <v>19.425999999999998</v>
      </c>
      <c r="M4042" s="204">
        <v>80</v>
      </c>
      <c r="N4042" s="199">
        <f>(('Parâmetro - Portes e Uco'!$P$5*'TABELA HONORÁRIOS MÉDICOS2026'!M4042)/100)*'TABELA HONORÁRIOS MÉDICOS2026'!L4042</f>
        <v>282.07942611265429</v>
      </c>
      <c r="O4042" s="201">
        <v>0</v>
      </c>
      <c r="P4042" s="201"/>
      <c r="Q4042" s="205">
        <f t="shared" si="246"/>
        <v>480.17815453737217</v>
      </c>
    </row>
    <row r="4043" spans="1:17" ht="45" x14ac:dyDescent="0.25">
      <c r="A4043" s="207" t="s">
        <v>4754</v>
      </c>
      <c r="B4043" s="196">
        <v>40701140</v>
      </c>
      <c r="C4043" s="197" t="s">
        <v>3255</v>
      </c>
      <c r="D4043" s="196" t="s">
        <v>3674</v>
      </c>
      <c r="E4043" s="198"/>
      <c r="F4043" s="199">
        <f>VLOOKUP(D4043,'Parâmetro - Portes e Uco'!$A$13:$E$54,4,0)</f>
        <v>182.87449126471788</v>
      </c>
      <c r="G4043" s="200"/>
      <c r="H4043" s="201"/>
      <c r="I4043" s="196"/>
      <c r="J4043" s="202">
        <v>0.56999999999999995</v>
      </c>
      <c r="K4043" s="199">
        <f>J4043*'Parâmetro - Portes e Uco'!$P$4</f>
        <v>15.224237159999999</v>
      </c>
      <c r="L4043" s="203">
        <v>19.425999999999998</v>
      </c>
      <c r="M4043" s="204">
        <v>80</v>
      </c>
      <c r="N4043" s="199">
        <f>(('Parâmetro - Portes e Uco'!$P$5*'TABELA HONORÁRIOS MÉDICOS2026'!M4043)/100)*'TABELA HONORÁRIOS MÉDICOS2026'!L4043</f>
        <v>282.07942611265429</v>
      </c>
      <c r="O4043" s="201">
        <v>0</v>
      </c>
      <c r="P4043" s="201"/>
      <c r="Q4043" s="205">
        <f t="shared" si="246"/>
        <v>480.17815453737217</v>
      </c>
    </row>
    <row r="4044" spans="1:17" x14ac:dyDescent="0.25">
      <c r="A4044" s="207" t="s">
        <v>4754</v>
      </c>
      <c r="B4044" s="224">
        <v>40701999</v>
      </c>
      <c r="C4044" s="316" t="s">
        <v>4179</v>
      </c>
      <c r="D4044" s="317"/>
      <c r="E4044" s="317"/>
      <c r="F4044" s="317"/>
      <c r="G4044" s="317"/>
      <c r="H4044" s="317"/>
      <c r="I4044" s="317"/>
      <c r="J4044" s="317"/>
      <c r="K4044" s="317"/>
      <c r="L4044" s="317"/>
      <c r="M4044" s="317"/>
      <c r="N4044" s="317"/>
      <c r="O4044" s="317"/>
      <c r="P4044" s="317"/>
      <c r="Q4044" s="318"/>
    </row>
    <row r="4045" spans="1:17" ht="15" customHeight="1" x14ac:dyDescent="0.25">
      <c r="A4045" s="206"/>
      <c r="B4045" s="307" t="s">
        <v>3925</v>
      </c>
      <c r="C4045" s="308"/>
      <c r="D4045" s="308"/>
      <c r="E4045" s="308"/>
      <c r="F4045" s="308"/>
      <c r="G4045" s="308"/>
      <c r="H4045" s="308"/>
      <c r="I4045" s="308"/>
      <c r="J4045" s="308"/>
      <c r="K4045" s="308"/>
      <c r="L4045" s="308"/>
      <c r="M4045" s="308"/>
      <c r="N4045" s="308"/>
      <c r="O4045" s="308"/>
      <c r="P4045" s="308"/>
      <c r="Q4045" s="309"/>
    </row>
    <row r="4046" spans="1:17" x14ac:dyDescent="0.25">
      <c r="A4046" s="206"/>
      <c r="B4046" s="224">
        <v>40702006</v>
      </c>
      <c r="C4046" s="316" t="s">
        <v>3926</v>
      </c>
      <c r="D4046" s="317"/>
      <c r="E4046" s="317"/>
      <c r="F4046" s="317"/>
      <c r="G4046" s="317"/>
      <c r="H4046" s="317"/>
      <c r="I4046" s="317"/>
      <c r="J4046" s="317"/>
      <c r="K4046" s="317"/>
      <c r="L4046" s="317"/>
      <c r="M4046" s="317"/>
      <c r="N4046" s="317"/>
      <c r="O4046" s="317"/>
      <c r="P4046" s="317"/>
      <c r="Q4046" s="318"/>
    </row>
    <row r="4047" spans="1:17" ht="45" x14ac:dyDescent="0.25">
      <c r="A4047" s="206"/>
      <c r="B4047" s="196">
        <v>40702014</v>
      </c>
      <c r="C4047" s="197" t="s">
        <v>3263</v>
      </c>
      <c r="D4047" s="196" t="s">
        <v>3667</v>
      </c>
      <c r="E4047" s="198"/>
      <c r="F4047" s="199">
        <f>VLOOKUP(D4047,'Parâmetro - Portes e Uco'!$A$13:$E$54,4,0)</f>
        <v>88.500735621868941</v>
      </c>
      <c r="G4047" s="200"/>
      <c r="H4047" s="201"/>
      <c r="I4047" s="196"/>
      <c r="J4047" s="202">
        <v>0.48</v>
      </c>
      <c r="K4047" s="199">
        <f>J4047*'Parâmetro - Portes e Uco'!$P$4</f>
        <v>12.820410239999999</v>
      </c>
      <c r="L4047" s="203">
        <v>12.750999999999999</v>
      </c>
      <c r="M4047" s="204">
        <v>80</v>
      </c>
      <c r="N4047" s="199">
        <f>(('Parâmetro - Portes e Uco'!$P$5*'TABELA HONORÁRIOS MÉDICOS2026'!M4047)/100)*'TABELA HONORÁRIOS MÉDICOS2026'!L4047</f>
        <v>185.1536478102777</v>
      </c>
      <c r="O4047" s="201">
        <v>0</v>
      </c>
      <c r="P4047" s="201"/>
      <c r="Q4047" s="205">
        <f t="shared" ref="Q4047:Q4057" si="247">F4047+H4047+K4047+N4047+P4047</f>
        <v>286.47479367214663</v>
      </c>
    </row>
    <row r="4048" spans="1:17" ht="30" x14ac:dyDescent="0.25">
      <c r="A4048" s="207" t="s">
        <v>4754</v>
      </c>
      <c r="B4048" s="196">
        <v>40702022</v>
      </c>
      <c r="C4048" s="197" t="s">
        <v>3264</v>
      </c>
      <c r="D4048" s="196" t="s">
        <v>3669</v>
      </c>
      <c r="E4048" s="198"/>
      <c r="F4048" s="199">
        <f>VLOOKUP(D4048,'Parâmetro - Portes e Uco'!$A$13:$E$54,4,0)</f>
        <v>67.140086867061825</v>
      </c>
      <c r="G4048" s="200"/>
      <c r="H4048" s="201"/>
      <c r="I4048" s="196"/>
      <c r="J4048" s="202">
        <v>0.56999999999999995</v>
      </c>
      <c r="K4048" s="199">
        <f>J4048*'Parâmetro - Portes e Uco'!$P$4</f>
        <v>15.224237159999999</v>
      </c>
      <c r="L4048" s="203">
        <v>12.797000000000001</v>
      </c>
      <c r="M4048" s="204">
        <v>80</v>
      </c>
      <c r="N4048" s="199">
        <f>(('Parâmetro - Portes e Uco'!$P$5*'TABELA HONORÁRIOS MÉDICOS2026'!M4048)/100)*'TABELA HONORÁRIOS MÉDICOS2026'!L4048</f>
        <v>185.82160073940273</v>
      </c>
      <c r="O4048" s="201">
        <v>0</v>
      </c>
      <c r="P4048" s="201"/>
      <c r="Q4048" s="205">
        <f t="shared" si="247"/>
        <v>268.18592476646455</v>
      </c>
    </row>
    <row r="4049" spans="1:17" ht="30" x14ac:dyDescent="0.25">
      <c r="A4049" s="207" t="s">
        <v>4754</v>
      </c>
      <c r="B4049" s="196">
        <v>40702030</v>
      </c>
      <c r="C4049" s="197" t="s">
        <v>3265</v>
      </c>
      <c r="D4049" s="196" t="s">
        <v>3678</v>
      </c>
      <c r="E4049" s="198"/>
      <c r="F4049" s="199">
        <f>VLOOKUP(D4049,'Parâmetro - Portes e Uco'!$A$13:$E$54,4,0)</f>
        <v>104.74131564043701</v>
      </c>
      <c r="G4049" s="200"/>
      <c r="H4049" s="201"/>
      <c r="I4049" s="196"/>
      <c r="J4049" s="202">
        <v>0.95</v>
      </c>
      <c r="K4049" s="199">
        <f>J4049*'Parâmetro - Portes e Uco'!$P$4</f>
        <v>25.3737286</v>
      </c>
      <c r="L4049" s="203">
        <v>17.484999999999999</v>
      </c>
      <c r="M4049" s="204">
        <v>80</v>
      </c>
      <c r="N4049" s="199">
        <f>(('Parâmetro - Portes e Uco'!$P$5*'TABELA HONORÁRIOS MÉDICOS2026'!M4049)/100)*'TABELA HONORÁRIOS MÉDICOS2026'!L4049</f>
        <v>253.89471664674974</v>
      </c>
      <c r="O4049" s="201">
        <v>0</v>
      </c>
      <c r="P4049" s="201"/>
      <c r="Q4049" s="205">
        <f t="shared" si="247"/>
        <v>384.00976088718676</v>
      </c>
    </row>
    <row r="4050" spans="1:17" ht="45" x14ac:dyDescent="0.25">
      <c r="A4050" s="207" t="s">
        <v>4754</v>
      </c>
      <c r="B4050" s="196">
        <v>40702049</v>
      </c>
      <c r="C4050" s="197" t="s">
        <v>3266</v>
      </c>
      <c r="D4050" s="196" t="s">
        <v>3667</v>
      </c>
      <c r="E4050" s="198"/>
      <c r="F4050" s="199">
        <f>VLOOKUP(D4050,'Parâmetro - Portes e Uco'!$A$13:$E$54,4,0)</f>
        <v>88.500735621868941</v>
      </c>
      <c r="G4050" s="200"/>
      <c r="H4050" s="201"/>
      <c r="I4050" s="196"/>
      <c r="J4050" s="202">
        <v>0.56999999999999995</v>
      </c>
      <c r="K4050" s="199">
        <f>J4050*'Parâmetro - Portes e Uco'!$P$4</f>
        <v>15.224237159999999</v>
      </c>
      <c r="L4050" s="203">
        <v>16.103000000000002</v>
      </c>
      <c r="M4050" s="204">
        <v>80</v>
      </c>
      <c r="N4050" s="199">
        <f>(('Parâmetro - Portes e Uco'!$P$5*'TABELA HONORÁRIOS MÉDICOS2026'!M4050)/100)*'TABELA HONORÁRIOS MÉDICOS2026'!L4050</f>
        <v>233.82708734129892</v>
      </c>
      <c r="O4050" s="201">
        <v>0</v>
      </c>
      <c r="P4050" s="201"/>
      <c r="Q4050" s="205">
        <f t="shared" si="247"/>
        <v>337.55206012316785</v>
      </c>
    </row>
    <row r="4051" spans="1:17" ht="45" x14ac:dyDescent="0.25">
      <c r="A4051" s="207" t="s">
        <v>4754</v>
      </c>
      <c r="B4051" s="196">
        <v>40702057</v>
      </c>
      <c r="C4051" s="197" t="s">
        <v>3267</v>
      </c>
      <c r="D4051" s="196" t="s">
        <v>3668</v>
      </c>
      <c r="E4051" s="198"/>
      <c r="F4051" s="199">
        <f>VLOOKUP(D4051,'Parâmetro - Portes e Uco'!$A$13:$E$54,4,0)</f>
        <v>143.11866343039139</v>
      </c>
      <c r="G4051" s="200"/>
      <c r="H4051" s="201"/>
      <c r="I4051" s="196"/>
      <c r="J4051" s="202">
        <v>0.95</v>
      </c>
      <c r="K4051" s="199">
        <f>J4051*'Parâmetro - Portes e Uco'!$P$4</f>
        <v>25.3737286</v>
      </c>
      <c r="L4051" s="203">
        <v>31.678999999999998</v>
      </c>
      <c r="M4051" s="204">
        <v>80</v>
      </c>
      <c r="N4051" s="199">
        <f>(('Parâmetro - Portes e Uco'!$P$5*'TABELA HONORÁRIOS MÉDICOS2026'!M4051)/100)*'TABELA HONORÁRIOS MÉDICOS2026'!L4051</f>
        <v>460.00175742936142</v>
      </c>
      <c r="O4051" s="201">
        <v>0</v>
      </c>
      <c r="P4051" s="201"/>
      <c r="Q4051" s="205">
        <f t="shared" si="247"/>
        <v>628.49414945975286</v>
      </c>
    </row>
    <row r="4052" spans="1:17" ht="45" x14ac:dyDescent="0.25">
      <c r="A4052" s="207" t="s">
        <v>4754</v>
      </c>
      <c r="B4052" s="196">
        <v>40702065</v>
      </c>
      <c r="C4052" s="197" t="s">
        <v>3268</v>
      </c>
      <c r="D4052" s="196" t="s">
        <v>3667</v>
      </c>
      <c r="E4052" s="198"/>
      <c r="F4052" s="199">
        <f>VLOOKUP(D4052,'Parâmetro - Portes e Uco'!$A$13:$E$54,4,0)</f>
        <v>88.500735621868941</v>
      </c>
      <c r="G4052" s="200"/>
      <c r="H4052" s="201"/>
      <c r="I4052" s="196"/>
      <c r="J4052" s="202">
        <v>0.76</v>
      </c>
      <c r="K4052" s="199">
        <f>J4052*'Parâmetro - Portes e Uco'!$P$4</f>
        <v>20.298982880000001</v>
      </c>
      <c r="L4052" s="203">
        <v>7.3739999999999997</v>
      </c>
      <c r="M4052" s="204">
        <v>80</v>
      </c>
      <c r="N4052" s="199">
        <f>(('Parâmetro - Portes e Uco'!$P$5*'TABELA HONORÁRIOS MÉDICOS2026'!M4052)/100)*'TABELA HONORÁRIOS MÉDICOS2026'!L4052</f>
        <v>107.07575868190635</v>
      </c>
      <c r="O4052" s="201">
        <v>0</v>
      </c>
      <c r="P4052" s="201"/>
      <c r="Q4052" s="205">
        <f t="shared" si="247"/>
        <v>215.87547718377527</v>
      </c>
    </row>
    <row r="4053" spans="1:17" ht="45" x14ac:dyDescent="0.25">
      <c r="A4053" s="207" t="s">
        <v>4754</v>
      </c>
      <c r="B4053" s="196">
        <v>40702073</v>
      </c>
      <c r="C4053" s="197" t="s">
        <v>3269</v>
      </c>
      <c r="D4053" s="196" t="s">
        <v>3667</v>
      </c>
      <c r="E4053" s="198"/>
      <c r="F4053" s="199">
        <f>VLOOKUP(D4053,'Parâmetro - Portes e Uco'!$A$13:$E$54,4,0)</f>
        <v>88.500735621868941</v>
      </c>
      <c r="G4053" s="200"/>
      <c r="H4053" s="201"/>
      <c r="I4053" s="196"/>
      <c r="J4053" s="202">
        <v>0.76</v>
      </c>
      <c r="K4053" s="199">
        <f>J4053*'Parâmetro - Portes e Uco'!$P$4</f>
        <v>20.298982880000001</v>
      </c>
      <c r="L4053" s="203">
        <v>4.7329999999999997</v>
      </c>
      <c r="M4053" s="204">
        <v>80</v>
      </c>
      <c r="N4053" s="199">
        <f>(('Parâmetro - Portes e Uco'!$P$5*'TABELA HONORÁRIOS MÉDICOS2026'!M4053)/100)*'TABELA HONORÁRIOS MÉDICOS2026'!L4053</f>
        <v>68.726548120621473</v>
      </c>
      <c r="O4053" s="201">
        <v>0</v>
      </c>
      <c r="P4053" s="201"/>
      <c r="Q4053" s="205">
        <f t="shared" si="247"/>
        <v>177.52626662249043</v>
      </c>
    </row>
    <row r="4054" spans="1:17" ht="45" x14ac:dyDescent="0.25">
      <c r="A4054" s="207" t="s">
        <v>4754</v>
      </c>
      <c r="B4054" s="196">
        <v>40702081</v>
      </c>
      <c r="C4054" s="197" t="s">
        <v>3270</v>
      </c>
      <c r="D4054" s="196" t="s">
        <v>3667</v>
      </c>
      <c r="E4054" s="198"/>
      <c r="F4054" s="199">
        <f>VLOOKUP(D4054,'Parâmetro - Portes e Uco'!$A$13:$E$54,4,0)</f>
        <v>88.500735621868941</v>
      </c>
      <c r="G4054" s="200"/>
      <c r="H4054" s="201"/>
      <c r="I4054" s="196"/>
      <c r="J4054" s="202">
        <v>0.76</v>
      </c>
      <c r="K4054" s="199">
        <f>J4054*'Parâmetro - Portes e Uco'!$P$4</f>
        <v>20.298982880000001</v>
      </c>
      <c r="L4054" s="203">
        <v>4.7549999999999999</v>
      </c>
      <c r="M4054" s="204">
        <v>80</v>
      </c>
      <c r="N4054" s="199">
        <f>(('Parâmetro - Portes e Uco'!$P$5*'TABELA HONORÁRIOS MÉDICOS2026'!M4054)/100)*'TABELA HONORÁRIOS MÉDICOS2026'!L4054</f>
        <v>69.046003869333433</v>
      </c>
      <c r="O4054" s="201">
        <v>0</v>
      </c>
      <c r="P4054" s="201"/>
      <c r="Q4054" s="205">
        <f t="shared" si="247"/>
        <v>177.84572237120238</v>
      </c>
    </row>
    <row r="4055" spans="1:17" ht="45" x14ac:dyDescent="0.25">
      <c r="A4055" s="207" t="s">
        <v>4754</v>
      </c>
      <c r="B4055" s="196">
        <v>40702090</v>
      </c>
      <c r="C4055" s="197" t="s">
        <v>3271</v>
      </c>
      <c r="D4055" s="196" t="s">
        <v>3678</v>
      </c>
      <c r="E4055" s="198"/>
      <c r="F4055" s="199">
        <f>VLOOKUP(D4055,'Parâmetro - Portes e Uco'!$A$13:$E$54,4,0)</f>
        <v>104.74131564043701</v>
      </c>
      <c r="G4055" s="200"/>
      <c r="H4055" s="201"/>
      <c r="I4055" s="196"/>
      <c r="J4055" s="202">
        <v>0.56999999999999995</v>
      </c>
      <c r="K4055" s="199">
        <f>J4055*'Parâmetro - Portes e Uco'!$P$4</f>
        <v>15.224237159999999</v>
      </c>
      <c r="L4055" s="203">
        <v>12.811</v>
      </c>
      <c r="M4055" s="204">
        <v>80</v>
      </c>
      <c r="N4055" s="199">
        <f>(('Parâmetro - Portes e Uco'!$P$5*'TABELA HONORÁRIOS MÉDICOS2026'!M4055)/100)*'TABELA HONORÁRIOS MÉDICOS2026'!L4055</f>
        <v>186.0248907613103</v>
      </c>
      <c r="O4055" s="201">
        <v>0</v>
      </c>
      <c r="P4055" s="201"/>
      <c r="Q4055" s="205">
        <f t="shared" si="247"/>
        <v>305.99044356174733</v>
      </c>
    </row>
    <row r="4056" spans="1:17" ht="45" x14ac:dyDescent="0.25">
      <c r="A4056" s="207" t="s">
        <v>4754</v>
      </c>
      <c r="B4056" s="196">
        <v>40702103</v>
      </c>
      <c r="C4056" s="197" t="s">
        <v>3272</v>
      </c>
      <c r="D4056" s="196" t="s">
        <v>3667</v>
      </c>
      <c r="E4056" s="198"/>
      <c r="F4056" s="199">
        <f>VLOOKUP(D4056,'Parâmetro - Portes e Uco'!$A$13:$E$54,4,0)</f>
        <v>88.500735621868941</v>
      </c>
      <c r="G4056" s="200"/>
      <c r="H4056" s="201"/>
      <c r="I4056" s="196"/>
      <c r="J4056" s="202">
        <v>0.76</v>
      </c>
      <c r="K4056" s="199">
        <f>J4056*'Parâmetro - Portes e Uco'!$P$4</f>
        <v>20.298982880000001</v>
      </c>
      <c r="L4056" s="203">
        <v>6.6870000000000003</v>
      </c>
      <c r="M4056" s="204">
        <v>80</v>
      </c>
      <c r="N4056" s="199">
        <f>(('Parâmetro - Portes e Uco'!$P$5*'TABELA HONORÁRIOS MÉDICOS2026'!M4056)/100)*'TABELA HONORÁRIOS MÉDICOS2026'!L4056</f>
        <v>97.100026892583102</v>
      </c>
      <c r="O4056" s="201">
        <v>0</v>
      </c>
      <c r="P4056" s="201"/>
      <c r="Q4056" s="205">
        <f t="shared" si="247"/>
        <v>205.89974539445205</v>
      </c>
    </row>
    <row r="4057" spans="1:17" ht="45" x14ac:dyDescent="0.25">
      <c r="A4057" s="207" t="s">
        <v>4754</v>
      </c>
      <c r="B4057" s="196">
        <v>40702111</v>
      </c>
      <c r="C4057" s="197" t="s">
        <v>3273</v>
      </c>
      <c r="D4057" s="196" t="s">
        <v>3675</v>
      </c>
      <c r="E4057" s="198"/>
      <c r="F4057" s="199">
        <f>VLOOKUP(D4057,'Parâmetro - Portes e Uco'!$A$13:$E$54,4,0)</f>
        <v>50.355065150296362</v>
      </c>
      <c r="G4057" s="200"/>
      <c r="H4057" s="201"/>
      <c r="I4057" s="196"/>
      <c r="J4057" s="202">
        <v>0.48</v>
      </c>
      <c r="K4057" s="199">
        <f>J4057*'Parâmetro - Portes e Uco'!$P$4</f>
        <v>12.820410239999999</v>
      </c>
      <c r="L4057" s="203">
        <v>4.782</v>
      </c>
      <c r="M4057" s="204">
        <v>80</v>
      </c>
      <c r="N4057" s="199">
        <f>(('Parâmetro - Portes e Uco'!$P$5*'TABELA HONORÁRIOS MÉDICOS2026'!M4057)/100)*'TABELA HONORÁRIOS MÉDICOS2026'!L4057</f>
        <v>69.438063197298092</v>
      </c>
      <c r="O4057" s="201">
        <v>0</v>
      </c>
      <c r="P4057" s="201"/>
      <c r="Q4057" s="205">
        <f t="shared" si="247"/>
        <v>132.61353858759446</v>
      </c>
    </row>
    <row r="4058" spans="1:17" x14ac:dyDescent="0.25">
      <c r="A4058" s="207" t="s">
        <v>4754</v>
      </c>
      <c r="B4058" s="224">
        <v>40703002</v>
      </c>
      <c r="C4058" s="316" t="s">
        <v>3927</v>
      </c>
      <c r="D4058" s="317"/>
      <c r="E4058" s="317"/>
      <c r="F4058" s="317"/>
      <c r="G4058" s="317"/>
      <c r="H4058" s="317"/>
      <c r="I4058" s="317"/>
      <c r="J4058" s="317"/>
      <c r="K4058" s="317"/>
      <c r="L4058" s="317"/>
      <c r="M4058" s="317"/>
      <c r="N4058" s="317"/>
      <c r="O4058" s="317"/>
      <c r="P4058" s="317"/>
      <c r="Q4058" s="318"/>
    </row>
    <row r="4059" spans="1:17" ht="45" x14ac:dyDescent="0.25">
      <c r="A4059" s="206"/>
      <c r="B4059" s="196">
        <v>40703010</v>
      </c>
      <c r="C4059" s="197" t="s">
        <v>3274</v>
      </c>
      <c r="D4059" s="196" t="s">
        <v>3667</v>
      </c>
      <c r="E4059" s="198"/>
      <c r="F4059" s="199">
        <f>VLOOKUP(D4059,'Parâmetro - Portes e Uco'!$A$13:$E$54,4,0)</f>
        <v>88.500735621868941</v>
      </c>
      <c r="G4059" s="200"/>
      <c r="H4059" s="201"/>
      <c r="I4059" s="196"/>
      <c r="J4059" s="202">
        <v>0.19</v>
      </c>
      <c r="K4059" s="199">
        <f>J4059*'Parâmetro - Portes e Uco'!$P$4</f>
        <v>5.0747457200000001</v>
      </c>
      <c r="L4059" s="203">
        <v>12.617000000000001</v>
      </c>
      <c r="M4059" s="204">
        <v>80</v>
      </c>
      <c r="N4059" s="199">
        <f>(('Parâmetro - Portes e Uco'!$P$5*'TABELA HONORÁRIOS MÉDICOS2026'!M4059)/100)*'TABELA HONORÁRIOS MÉDICOS2026'!L4059</f>
        <v>183.20787188630493</v>
      </c>
      <c r="O4059" s="201">
        <v>0</v>
      </c>
      <c r="P4059" s="201"/>
      <c r="Q4059" s="205">
        <f t="shared" ref="Q4059:Q4066" si="248">F4059+H4059+K4059+N4059+P4059</f>
        <v>276.78335322817384</v>
      </c>
    </row>
    <row r="4060" spans="1:17" ht="45" x14ac:dyDescent="0.25">
      <c r="A4060" s="207" t="s">
        <v>4754</v>
      </c>
      <c r="B4060" s="196">
        <v>40703029</v>
      </c>
      <c r="C4060" s="197" t="s">
        <v>3275</v>
      </c>
      <c r="D4060" s="196" t="s">
        <v>3667</v>
      </c>
      <c r="E4060" s="198"/>
      <c r="F4060" s="199">
        <f>VLOOKUP(D4060,'Parâmetro - Portes e Uco'!$A$13:$E$54,4,0)</f>
        <v>88.500735621868941</v>
      </c>
      <c r="G4060" s="200"/>
      <c r="H4060" s="201"/>
      <c r="I4060" s="196"/>
      <c r="J4060" s="202">
        <v>0.19</v>
      </c>
      <c r="K4060" s="199">
        <f>J4060*'Parâmetro - Portes e Uco'!$P$4</f>
        <v>5.0747457200000001</v>
      </c>
      <c r="L4060" s="203">
        <v>12.617000000000001</v>
      </c>
      <c r="M4060" s="204">
        <v>80</v>
      </c>
      <c r="N4060" s="199">
        <f>(('Parâmetro - Portes e Uco'!$P$5*'TABELA HONORÁRIOS MÉDICOS2026'!M4060)/100)*'TABELA HONORÁRIOS MÉDICOS2026'!L4060</f>
        <v>183.20787188630493</v>
      </c>
      <c r="O4060" s="201">
        <v>0</v>
      </c>
      <c r="P4060" s="201"/>
      <c r="Q4060" s="205">
        <f t="shared" si="248"/>
        <v>276.78335322817384</v>
      </c>
    </row>
    <row r="4061" spans="1:17" ht="45" x14ac:dyDescent="0.25">
      <c r="A4061" s="207" t="s">
        <v>4754</v>
      </c>
      <c r="B4061" s="196">
        <v>40703037</v>
      </c>
      <c r="C4061" s="197" t="s">
        <v>3276</v>
      </c>
      <c r="D4061" s="196" t="s">
        <v>3667</v>
      </c>
      <c r="E4061" s="198"/>
      <c r="F4061" s="199">
        <f>VLOOKUP(D4061,'Parâmetro - Portes e Uco'!$A$13:$E$54,4,0)</f>
        <v>88.500735621868941</v>
      </c>
      <c r="G4061" s="200"/>
      <c r="H4061" s="201"/>
      <c r="I4061" s="196"/>
      <c r="J4061" s="202">
        <v>0.19</v>
      </c>
      <c r="K4061" s="199">
        <f>J4061*'Parâmetro - Portes e Uco'!$P$4</f>
        <v>5.0747457200000001</v>
      </c>
      <c r="L4061" s="203">
        <v>8.9269999999999996</v>
      </c>
      <c r="M4061" s="204">
        <v>80</v>
      </c>
      <c r="N4061" s="199">
        <f>(('Parâmetro - Portes e Uco'!$P$5*'TABELA HONORÁRIOS MÉDICOS2026'!M4061)/100)*'TABELA HONORÁRIOS MÉDICOS2026'!L4061</f>
        <v>129.62643039780011</v>
      </c>
      <c r="O4061" s="201">
        <v>0</v>
      </c>
      <c r="P4061" s="201"/>
      <c r="Q4061" s="205">
        <f t="shared" si="248"/>
        <v>223.20191173966904</v>
      </c>
    </row>
    <row r="4062" spans="1:17" ht="30" x14ac:dyDescent="0.25">
      <c r="A4062" s="207" t="s">
        <v>4754</v>
      </c>
      <c r="B4062" s="196">
        <v>40703045</v>
      </c>
      <c r="C4062" s="197" t="s">
        <v>3277</v>
      </c>
      <c r="D4062" s="196" t="s">
        <v>3667</v>
      </c>
      <c r="E4062" s="198"/>
      <c r="F4062" s="199">
        <f>VLOOKUP(D4062,'Parâmetro - Portes e Uco'!$A$13:$E$54,4,0)</f>
        <v>88.500735621868941</v>
      </c>
      <c r="G4062" s="200"/>
      <c r="H4062" s="201"/>
      <c r="I4062" s="196"/>
      <c r="J4062" s="202">
        <v>0.56999999999999995</v>
      </c>
      <c r="K4062" s="199">
        <f>J4062*'Parâmetro - Portes e Uco'!$P$4</f>
        <v>15.224237159999999</v>
      </c>
      <c r="L4062" s="203">
        <v>24.663</v>
      </c>
      <c r="M4062" s="204">
        <v>80</v>
      </c>
      <c r="N4062" s="199">
        <f>(('Parâmetro - Portes e Uco'!$P$5*'TABELA HONORÁRIOS MÉDICOS2026'!M4062)/100)*'TABELA HONORÁRIOS MÉDICOS2026'!L4062</f>
        <v>358.12441502194963</v>
      </c>
      <c r="O4062" s="201">
        <v>0</v>
      </c>
      <c r="P4062" s="201"/>
      <c r="Q4062" s="205">
        <f t="shared" si="248"/>
        <v>461.84938780381856</v>
      </c>
    </row>
    <row r="4063" spans="1:17" ht="45" x14ac:dyDescent="0.25">
      <c r="A4063" s="207" t="s">
        <v>4754</v>
      </c>
      <c r="B4063" s="196">
        <v>40703053</v>
      </c>
      <c r="C4063" s="197" t="s">
        <v>3278</v>
      </c>
      <c r="D4063" s="196" t="s">
        <v>3668</v>
      </c>
      <c r="E4063" s="198"/>
      <c r="F4063" s="199">
        <f>VLOOKUP(D4063,'Parâmetro - Portes e Uco'!$A$13:$E$54,4,0)</f>
        <v>143.11866343039139</v>
      </c>
      <c r="G4063" s="200"/>
      <c r="H4063" s="201"/>
      <c r="I4063" s="196"/>
      <c r="J4063" s="202">
        <v>0.95</v>
      </c>
      <c r="K4063" s="199">
        <f>J4063*'Parâmetro - Portes e Uco'!$P$4</f>
        <v>25.3737286</v>
      </c>
      <c r="L4063" s="203">
        <v>37.466000000000001</v>
      </c>
      <c r="M4063" s="204">
        <v>80</v>
      </c>
      <c r="N4063" s="199">
        <f>(('Parâmetro - Portes e Uco'!$P$5*'TABELA HONORÁRIOS MÉDICOS2026'!M4063)/100)*'TABELA HONORÁRIOS MÉDICOS2026'!L4063</f>
        <v>544.03314005645564</v>
      </c>
      <c r="O4063" s="201">
        <v>0</v>
      </c>
      <c r="P4063" s="201"/>
      <c r="Q4063" s="205">
        <f t="shared" si="248"/>
        <v>712.52553208684708</v>
      </c>
    </row>
    <row r="4064" spans="1:17" ht="30" x14ac:dyDescent="0.25">
      <c r="A4064" s="207" t="s">
        <v>4754</v>
      </c>
      <c r="B4064" s="196">
        <v>40703061</v>
      </c>
      <c r="C4064" s="197" t="s">
        <v>3279</v>
      </c>
      <c r="D4064" s="196" t="s">
        <v>3667</v>
      </c>
      <c r="E4064" s="198"/>
      <c r="F4064" s="199">
        <f>VLOOKUP(D4064,'Parâmetro - Portes e Uco'!$A$13:$E$54,4,0)</f>
        <v>88.500735621868941</v>
      </c>
      <c r="G4064" s="200"/>
      <c r="H4064" s="201"/>
      <c r="I4064" s="196"/>
      <c r="J4064" s="202">
        <v>0.19</v>
      </c>
      <c r="K4064" s="199">
        <f>J4064*'Parâmetro - Portes e Uco'!$P$4</f>
        <v>5.0747457200000001</v>
      </c>
      <c r="L4064" s="203">
        <v>7.5129999999999999</v>
      </c>
      <c r="M4064" s="204">
        <v>80</v>
      </c>
      <c r="N4064" s="199">
        <f>(('Parâmetro - Portes e Uco'!$P$5*'TABELA HONORÁRIOS MÉDICOS2026'!M4064)/100)*'TABELA HONORÁRIOS MÉDICOS2026'!L4064</f>
        <v>109.09413818513187</v>
      </c>
      <c r="O4064" s="201">
        <v>0</v>
      </c>
      <c r="P4064" s="201"/>
      <c r="Q4064" s="205">
        <f t="shared" si="248"/>
        <v>202.6696195270008</v>
      </c>
    </row>
    <row r="4065" spans="1:17" ht="30" x14ac:dyDescent="0.25">
      <c r="A4065" s="207" t="s">
        <v>4754</v>
      </c>
      <c r="B4065" s="196">
        <v>40703070</v>
      </c>
      <c r="C4065" s="197" t="s">
        <v>3280</v>
      </c>
      <c r="D4065" s="196" t="s">
        <v>3667</v>
      </c>
      <c r="E4065" s="198"/>
      <c r="F4065" s="199">
        <f>VLOOKUP(D4065,'Parâmetro - Portes e Uco'!$A$13:$E$54,4,0)</f>
        <v>88.500735621868941</v>
      </c>
      <c r="G4065" s="200"/>
      <c r="H4065" s="201"/>
      <c r="I4065" s="196"/>
      <c r="J4065" s="202">
        <v>0.19</v>
      </c>
      <c r="K4065" s="199">
        <f>J4065*'Parâmetro - Portes e Uco'!$P$4</f>
        <v>5.0747457200000001</v>
      </c>
      <c r="L4065" s="203">
        <v>4.5599999999999996</v>
      </c>
      <c r="M4065" s="204">
        <v>80</v>
      </c>
      <c r="N4065" s="199">
        <f>(('Parâmetro - Portes e Uco'!$P$5*'TABELA HONORÁRIOS MÉDICOS2026'!M4065)/100)*'TABELA HONORÁRIOS MÉDICOS2026'!L4065</f>
        <v>66.214464278477479</v>
      </c>
      <c r="O4065" s="201">
        <v>0</v>
      </c>
      <c r="P4065" s="201"/>
      <c r="Q4065" s="205">
        <f t="shared" si="248"/>
        <v>159.78994562034643</v>
      </c>
    </row>
    <row r="4066" spans="1:17" x14ac:dyDescent="0.25">
      <c r="A4066" s="207" t="s">
        <v>4754</v>
      </c>
      <c r="B4066" s="196">
        <v>40703088</v>
      </c>
      <c r="C4066" s="197" t="s">
        <v>3281</v>
      </c>
      <c r="D4066" s="196" t="s">
        <v>3667</v>
      </c>
      <c r="E4066" s="198"/>
      <c r="F4066" s="199">
        <f>VLOOKUP(D4066,'Parâmetro - Portes e Uco'!$A$13:$E$54,4,0)</f>
        <v>88.500735621868941</v>
      </c>
      <c r="G4066" s="200"/>
      <c r="H4066" s="201"/>
      <c r="I4066" s="196"/>
      <c r="J4066" s="202">
        <v>0</v>
      </c>
      <c r="K4066" s="202"/>
      <c r="L4066" s="203">
        <v>3.9319999999999999</v>
      </c>
      <c r="M4066" s="204">
        <v>80</v>
      </c>
      <c r="N4066" s="199">
        <f>(('Parâmetro - Portes e Uco'!$P$5*'TABELA HONORÁRIOS MÉDICOS2026'!M4066)/100)*'TABELA HONORÁRIOS MÉDICOS2026'!L4066</f>
        <v>57.095454724336285</v>
      </c>
      <c r="O4066" s="201">
        <v>0</v>
      </c>
      <c r="P4066" s="201"/>
      <c r="Q4066" s="205">
        <f t="shared" si="248"/>
        <v>145.59619034620522</v>
      </c>
    </row>
    <row r="4067" spans="1:17" ht="15" customHeight="1" x14ac:dyDescent="0.25">
      <c r="A4067" s="207" t="s">
        <v>4754</v>
      </c>
      <c r="B4067" s="224">
        <v>40704009</v>
      </c>
      <c r="C4067" s="316" t="s">
        <v>3928</v>
      </c>
      <c r="D4067" s="317"/>
      <c r="E4067" s="317"/>
      <c r="F4067" s="317"/>
      <c r="G4067" s="317"/>
      <c r="H4067" s="317"/>
      <c r="I4067" s="317"/>
      <c r="J4067" s="317"/>
      <c r="K4067" s="317"/>
      <c r="L4067" s="317"/>
      <c r="M4067" s="317"/>
      <c r="N4067" s="317"/>
      <c r="O4067" s="317"/>
      <c r="P4067" s="317"/>
      <c r="Q4067" s="318"/>
    </row>
    <row r="4068" spans="1:17" ht="30" x14ac:dyDescent="0.25">
      <c r="A4068" s="206"/>
      <c r="B4068" s="196">
        <v>40704017</v>
      </c>
      <c r="C4068" s="197" t="s">
        <v>3282</v>
      </c>
      <c r="D4068" s="196" t="s">
        <v>3678</v>
      </c>
      <c r="E4068" s="198"/>
      <c r="F4068" s="199">
        <f>VLOOKUP(D4068,'Parâmetro - Portes e Uco'!$A$13:$E$54,4,0)</f>
        <v>104.74131564043701</v>
      </c>
      <c r="G4068" s="200"/>
      <c r="H4068" s="201"/>
      <c r="I4068" s="196"/>
      <c r="J4068" s="202">
        <v>0.56999999999999995</v>
      </c>
      <c r="K4068" s="199">
        <f>J4068*'Parâmetro - Portes e Uco'!$P$4</f>
        <v>15.224237159999999</v>
      </c>
      <c r="L4068" s="203">
        <v>13.201000000000001</v>
      </c>
      <c r="M4068" s="204">
        <v>80</v>
      </c>
      <c r="N4068" s="199">
        <f>(('Parâmetro - Portes e Uco'!$P$5*'TABELA HONORÁRIOS MÉDICOS2026'!M4068)/100)*'TABELA HONORÁRIOS MÉDICOS2026'!L4068</f>
        <v>191.68796994302221</v>
      </c>
      <c r="O4068" s="201">
        <v>0</v>
      </c>
      <c r="P4068" s="201"/>
      <c r="Q4068" s="205">
        <f t="shared" ref="Q4068:Q4075" si="249">F4068+H4068+K4068+N4068+P4068</f>
        <v>311.65352274345923</v>
      </c>
    </row>
    <row r="4069" spans="1:17" ht="30" x14ac:dyDescent="0.25">
      <c r="A4069" s="207" t="s">
        <v>4754</v>
      </c>
      <c r="B4069" s="196">
        <v>40704025</v>
      </c>
      <c r="C4069" s="197" t="s">
        <v>3283</v>
      </c>
      <c r="D4069" s="196" t="s">
        <v>3678</v>
      </c>
      <c r="E4069" s="198"/>
      <c r="F4069" s="199">
        <f>VLOOKUP(D4069,'Parâmetro - Portes e Uco'!$A$13:$E$54,4,0)</f>
        <v>104.74131564043701</v>
      </c>
      <c r="G4069" s="200"/>
      <c r="H4069" s="201"/>
      <c r="I4069" s="196"/>
      <c r="J4069" s="202">
        <v>0.76</v>
      </c>
      <c r="K4069" s="199">
        <f>J4069*'Parâmetro - Portes e Uco'!$P$4</f>
        <v>20.298982880000001</v>
      </c>
      <c r="L4069" s="203">
        <v>21.190999999999999</v>
      </c>
      <c r="M4069" s="204">
        <v>80</v>
      </c>
      <c r="N4069" s="199">
        <f>(('Parâmetro - Portes e Uco'!$P$5*'TABELA HONORÁRIOS MÉDICOS2026'!M4069)/100)*'TABELA HONORÁRIOS MÉDICOS2026'!L4069</f>
        <v>307.70848958886324</v>
      </c>
      <c r="O4069" s="201">
        <v>0</v>
      </c>
      <c r="P4069" s="201"/>
      <c r="Q4069" s="205">
        <f t="shared" si="249"/>
        <v>432.74878810930022</v>
      </c>
    </row>
    <row r="4070" spans="1:17" ht="45" x14ac:dyDescent="0.25">
      <c r="A4070" s="207" t="s">
        <v>4754</v>
      </c>
      <c r="B4070" s="196">
        <v>40704033</v>
      </c>
      <c r="C4070" s="197" t="s">
        <v>3284</v>
      </c>
      <c r="D4070" s="196" t="s">
        <v>3678</v>
      </c>
      <c r="E4070" s="198"/>
      <c r="F4070" s="199">
        <f>VLOOKUP(D4070,'Parâmetro - Portes e Uco'!$A$13:$E$54,4,0)</f>
        <v>104.74131564043701</v>
      </c>
      <c r="G4070" s="200"/>
      <c r="H4070" s="201"/>
      <c r="I4070" s="196"/>
      <c r="J4070" s="202">
        <v>0</v>
      </c>
      <c r="K4070" s="199">
        <f>J4070*'Parâmetro - Portes e Uco'!$P$4</f>
        <v>0</v>
      </c>
      <c r="L4070" s="203">
        <v>11.747</v>
      </c>
      <c r="M4070" s="204">
        <v>80</v>
      </c>
      <c r="N4070" s="199">
        <f>(('Parâmetro - Portes e Uco'!$P$5*'TABELA HONORÁRIOS MÉDICOS2026'!M4070)/100)*'TABELA HONORÁRIOS MÉDICOS2026'!L4070</f>
        <v>170.57484909633223</v>
      </c>
      <c r="O4070" s="201">
        <v>0</v>
      </c>
      <c r="P4070" s="201"/>
      <c r="Q4070" s="205">
        <f t="shared" si="249"/>
        <v>275.31616473676922</v>
      </c>
    </row>
    <row r="4071" spans="1:17" ht="30" x14ac:dyDescent="0.25">
      <c r="A4071" s="207" t="s">
        <v>4754</v>
      </c>
      <c r="B4071" s="196">
        <v>40704041</v>
      </c>
      <c r="C4071" s="197" t="s">
        <v>3285</v>
      </c>
      <c r="D4071" s="196" t="s">
        <v>3678</v>
      </c>
      <c r="E4071" s="198"/>
      <c r="F4071" s="199">
        <f>VLOOKUP(D4071,'Parâmetro - Portes e Uco'!$A$13:$E$54,4,0)</f>
        <v>104.74131564043701</v>
      </c>
      <c r="G4071" s="200"/>
      <c r="H4071" s="201"/>
      <c r="I4071" s="196"/>
      <c r="J4071" s="202">
        <v>0.77</v>
      </c>
      <c r="K4071" s="199">
        <f>J4071*'Parâmetro - Portes e Uco'!$P$4</f>
        <v>20.566074760000003</v>
      </c>
      <c r="L4071" s="203">
        <v>8.9459999999999997</v>
      </c>
      <c r="M4071" s="204">
        <v>80</v>
      </c>
      <c r="N4071" s="199">
        <f>(('Parâmetro - Portes e Uco'!$P$5*'TABELA HONORÁRIOS MÉDICOS2026'!M4071)/100)*'TABELA HONORÁRIOS MÉDICOS2026'!L4071</f>
        <v>129.90232399896044</v>
      </c>
      <c r="O4071" s="201">
        <v>0</v>
      </c>
      <c r="P4071" s="201"/>
      <c r="Q4071" s="205">
        <f t="shared" si="249"/>
        <v>255.20971439939746</v>
      </c>
    </row>
    <row r="4072" spans="1:17" x14ac:dyDescent="0.25">
      <c r="A4072" s="207" t="s">
        <v>4754</v>
      </c>
      <c r="B4072" s="196">
        <v>40704050</v>
      </c>
      <c r="C4072" s="197" t="s">
        <v>3286</v>
      </c>
      <c r="D4072" s="196" t="s">
        <v>3678</v>
      </c>
      <c r="E4072" s="198"/>
      <c r="F4072" s="199">
        <f>VLOOKUP(D4072,'Parâmetro - Portes e Uco'!$A$13:$E$54,4,0)</f>
        <v>104.74131564043701</v>
      </c>
      <c r="G4072" s="200"/>
      <c r="H4072" s="201"/>
      <c r="I4072" s="196"/>
      <c r="J4072" s="202">
        <v>0.76</v>
      </c>
      <c r="K4072" s="199">
        <f>J4072*'Parâmetro - Portes e Uco'!$P$4</f>
        <v>20.298982880000001</v>
      </c>
      <c r="L4072" s="203">
        <v>11.786</v>
      </c>
      <c r="M4072" s="204">
        <v>80</v>
      </c>
      <c r="N4072" s="199">
        <f>(('Parâmetro - Portes e Uco'!$P$5*'TABELA HONORÁRIOS MÉDICOS2026'!M4072)/100)*'TABELA HONORÁRIOS MÉDICOS2026'!L4072</f>
        <v>171.14115701450342</v>
      </c>
      <c r="O4072" s="201">
        <v>0</v>
      </c>
      <c r="P4072" s="201"/>
      <c r="Q4072" s="205">
        <f t="shared" si="249"/>
        <v>296.18145553494043</v>
      </c>
    </row>
    <row r="4073" spans="1:17" x14ac:dyDescent="0.25">
      <c r="A4073" s="207" t="s">
        <v>4754</v>
      </c>
      <c r="B4073" s="196">
        <v>40704068</v>
      </c>
      <c r="C4073" s="197" t="s">
        <v>3287</v>
      </c>
      <c r="D4073" s="196" t="s">
        <v>3667</v>
      </c>
      <c r="E4073" s="198"/>
      <c r="F4073" s="199">
        <f>VLOOKUP(D4073,'Parâmetro - Portes e Uco'!$A$13:$E$54,4,0)</f>
        <v>88.500735621868941</v>
      </c>
      <c r="G4073" s="200"/>
      <c r="H4073" s="201"/>
      <c r="I4073" s="196"/>
      <c r="J4073" s="202">
        <v>0.76</v>
      </c>
      <c r="K4073" s="199">
        <f>J4073*'Parâmetro - Portes e Uco'!$P$4</f>
        <v>20.298982880000001</v>
      </c>
      <c r="L4073" s="203">
        <v>10.435</v>
      </c>
      <c r="M4073" s="204">
        <v>80</v>
      </c>
      <c r="N4073" s="199">
        <f>(('Parâmetro - Portes e Uco'!$P$5*'TABELA HONORÁRIOS MÉDICOS2026'!M4073)/100)*'TABELA HONORÁRIOS MÉDICOS2026'!L4073</f>
        <v>151.52366990041943</v>
      </c>
      <c r="O4073" s="201">
        <v>0</v>
      </c>
      <c r="P4073" s="201"/>
      <c r="Q4073" s="205">
        <f t="shared" si="249"/>
        <v>260.3233884022884</v>
      </c>
    </row>
    <row r="4074" spans="1:17" ht="30" x14ac:dyDescent="0.25">
      <c r="A4074" s="207" t="s">
        <v>4754</v>
      </c>
      <c r="B4074" s="196">
        <v>40704076</v>
      </c>
      <c r="C4074" s="197" t="s">
        <v>3288</v>
      </c>
      <c r="D4074" s="196" t="s">
        <v>3675</v>
      </c>
      <c r="E4074" s="198"/>
      <c r="F4074" s="199">
        <f>VLOOKUP(D4074,'Parâmetro - Portes e Uco'!$A$13:$E$54,4,0)</f>
        <v>50.355065150296362</v>
      </c>
      <c r="G4074" s="200"/>
      <c r="H4074" s="201"/>
      <c r="I4074" s="196"/>
      <c r="J4074" s="202">
        <v>0</v>
      </c>
      <c r="K4074" s="199">
        <f>J4074*'Parâmetro - Portes e Uco'!$P$4</f>
        <v>0</v>
      </c>
      <c r="L4074" s="203">
        <v>2.5390000000000001</v>
      </c>
      <c r="M4074" s="204">
        <v>80</v>
      </c>
      <c r="N4074" s="199">
        <f>(('Parâmetro - Portes e Uco'!$P$5*'TABELA HONORÁRIOS MÉDICOS2026'!M4074)/100)*'TABELA HONORÁRIOS MÉDICOS2026'!L4074</f>
        <v>36.868097544529462</v>
      </c>
      <c r="O4074" s="201">
        <v>0</v>
      </c>
      <c r="P4074" s="201"/>
      <c r="Q4074" s="205">
        <f t="shared" si="249"/>
        <v>87.223162694825817</v>
      </c>
    </row>
    <row r="4075" spans="1:17" ht="30" x14ac:dyDescent="0.25">
      <c r="A4075" s="207" t="s">
        <v>4754</v>
      </c>
      <c r="B4075" s="196">
        <v>40704084</v>
      </c>
      <c r="C4075" s="197" t="s">
        <v>3289</v>
      </c>
      <c r="D4075" s="196" t="s">
        <v>3675</v>
      </c>
      <c r="E4075" s="198"/>
      <c r="F4075" s="199">
        <f>VLOOKUP(D4075,'Parâmetro - Portes e Uco'!$A$13:$E$54,4,0)</f>
        <v>50.355065150296362</v>
      </c>
      <c r="G4075" s="200"/>
      <c r="H4075" s="201"/>
      <c r="I4075" s="196"/>
      <c r="J4075" s="202">
        <v>0</v>
      </c>
      <c r="K4075" s="199">
        <f>J4075*'Parâmetro - Portes e Uco'!$P$4</f>
        <v>0</v>
      </c>
      <c r="L4075" s="203">
        <v>2.5390000000000001</v>
      </c>
      <c r="M4075" s="204">
        <v>80</v>
      </c>
      <c r="N4075" s="199">
        <f>(('Parâmetro - Portes e Uco'!$P$5*'TABELA HONORÁRIOS MÉDICOS2026'!M4075)/100)*'TABELA HONORÁRIOS MÉDICOS2026'!L4075</f>
        <v>36.868097544529462</v>
      </c>
      <c r="O4075" s="201">
        <v>0</v>
      </c>
      <c r="P4075" s="201"/>
      <c r="Q4075" s="205">
        <f t="shared" si="249"/>
        <v>87.223162694825817</v>
      </c>
    </row>
    <row r="4076" spans="1:17" ht="15" customHeight="1" x14ac:dyDescent="0.25">
      <c r="A4076" s="207" t="s">
        <v>4754</v>
      </c>
      <c r="B4076" s="224">
        <v>40705005</v>
      </c>
      <c r="C4076" s="316" t="s">
        <v>3929</v>
      </c>
      <c r="D4076" s="317"/>
      <c r="E4076" s="317"/>
      <c r="F4076" s="317"/>
      <c r="G4076" s="317"/>
      <c r="H4076" s="317"/>
      <c r="I4076" s="317"/>
      <c r="J4076" s="317"/>
      <c r="K4076" s="317"/>
      <c r="L4076" s="317"/>
      <c r="M4076" s="317"/>
      <c r="N4076" s="317"/>
      <c r="O4076" s="317"/>
      <c r="P4076" s="317"/>
      <c r="Q4076" s="318"/>
    </row>
    <row r="4077" spans="1:17" ht="45" x14ac:dyDescent="0.25">
      <c r="A4077" s="206"/>
      <c r="B4077" s="196">
        <v>40705013</v>
      </c>
      <c r="C4077" s="197" t="s">
        <v>3290</v>
      </c>
      <c r="D4077" s="196" t="s">
        <v>3678</v>
      </c>
      <c r="E4077" s="198"/>
      <c r="F4077" s="199">
        <f>VLOOKUP(D4077,'Parâmetro - Portes e Uco'!$A$13:$E$54,4,0)</f>
        <v>104.74131564043701</v>
      </c>
      <c r="G4077" s="200"/>
      <c r="H4077" s="201"/>
      <c r="I4077" s="196"/>
      <c r="J4077" s="202">
        <v>0.56999999999999995</v>
      </c>
      <c r="K4077" s="199">
        <f>J4077*'Parâmetro - Portes e Uco'!$P$4</f>
        <v>15.224237159999999</v>
      </c>
      <c r="L4077" s="203">
        <v>5.234</v>
      </c>
      <c r="M4077" s="204">
        <v>80</v>
      </c>
      <c r="N4077" s="199">
        <f>(('Parâmetro - Portes e Uco'!$P$5*'TABELA HONORÁRIOS MÉDICOS2026'!M4077)/100)*'TABELA HONORÁRIOS MÉDICOS2026'!L4077</f>
        <v>76.001426761743673</v>
      </c>
      <c r="O4077" s="201">
        <v>0</v>
      </c>
      <c r="P4077" s="201"/>
      <c r="Q4077" s="205">
        <f t="shared" ref="Q4077:Q4082" si="250">F4077+H4077+K4077+N4077+P4077</f>
        <v>195.96697956218068</v>
      </c>
    </row>
    <row r="4078" spans="1:17" ht="45" x14ac:dyDescent="0.25">
      <c r="A4078" s="207" t="s">
        <v>4754</v>
      </c>
      <c r="B4078" s="196">
        <v>40705021</v>
      </c>
      <c r="C4078" s="197" t="s">
        <v>3291</v>
      </c>
      <c r="D4078" s="196" t="s">
        <v>3669</v>
      </c>
      <c r="E4078" s="198"/>
      <c r="F4078" s="199">
        <f>VLOOKUP(D4078,'Parâmetro - Portes e Uco'!$A$13:$E$54,4,0)</f>
        <v>67.140086867061825</v>
      </c>
      <c r="G4078" s="200"/>
      <c r="H4078" s="201"/>
      <c r="I4078" s="196"/>
      <c r="J4078" s="202">
        <v>0.56999999999999995</v>
      </c>
      <c r="K4078" s="199">
        <f>J4078*'Parâmetro - Portes e Uco'!$P$4</f>
        <v>15.224237159999999</v>
      </c>
      <c r="L4078" s="203">
        <v>4.2430000000000003</v>
      </c>
      <c r="M4078" s="204">
        <v>80</v>
      </c>
      <c r="N4078" s="199">
        <f>(('Parâmetro - Portes e Uco'!$P$5*'TABELA HONORÁRIOS MÉDICOS2026'!M4078)/100)*'TABELA HONORÁRIOS MÉDICOS2026'!L4078</f>
        <v>61.61139735385526</v>
      </c>
      <c r="O4078" s="201">
        <v>0</v>
      </c>
      <c r="P4078" s="201"/>
      <c r="Q4078" s="205">
        <f t="shared" si="250"/>
        <v>143.97572138091709</v>
      </c>
    </row>
    <row r="4079" spans="1:17" ht="30" x14ac:dyDescent="0.25">
      <c r="A4079" s="207" t="s">
        <v>4754</v>
      </c>
      <c r="B4079" s="196">
        <v>40705030</v>
      </c>
      <c r="C4079" s="197" t="s">
        <v>3292</v>
      </c>
      <c r="D4079" s="196" t="s">
        <v>3675</v>
      </c>
      <c r="E4079" s="198"/>
      <c r="F4079" s="199">
        <f>VLOOKUP(D4079,'Parâmetro - Portes e Uco'!$A$13:$E$54,4,0)</f>
        <v>50.355065150296362</v>
      </c>
      <c r="G4079" s="200"/>
      <c r="H4079" s="201"/>
      <c r="I4079" s="196"/>
      <c r="J4079" s="202">
        <v>0</v>
      </c>
      <c r="K4079" s="202"/>
      <c r="L4079" s="203">
        <v>2.7130000000000001</v>
      </c>
      <c r="M4079" s="204">
        <v>80</v>
      </c>
      <c r="N4079" s="199">
        <f>(('Parâmetro - Portes e Uco'!$P$5*'TABELA HONORÁRIOS MÉDICOS2026'!M4079)/100)*'TABELA HONORÁRIOS MÉDICOS2026'!L4079</f>
        <v>39.394702102523993</v>
      </c>
      <c r="O4079" s="201">
        <v>0</v>
      </c>
      <c r="P4079" s="201"/>
      <c r="Q4079" s="205">
        <f t="shared" si="250"/>
        <v>89.749767252820362</v>
      </c>
    </row>
    <row r="4080" spans="1:17" ht="30" x14ac:dyDescent="0.25">
      <c r="A4080" s="207" t="s">
        <v>4754</v>
      </c>
      <c r="B4080" s="196">
        <v>40705048</v>
      </c>
      <c r="C4080" s="197" t="s">
        <v>3293</v>
      </c>
      <c r="D4080" s="196" t="s">
        <v>3675</v>
      </c>
      <c r="E4080" s="198"/>
      <c r="F4080" s="199">
        <f>VLOOKUP(D4080,'Parâmetro - Portes e Uco'!$A$13:$E$54,4,0)</f>
        <v>50.355065150296362</v>
      </c>
      <c r="G4080" s="200"/>
      <c r="H4080" s="201"/>
      <c r="I4080" s="196"/>
      <c r="J4080" s="202">
        <v>0</v>
      </c>
      <c r="K4080" s="202"/>
      <c r="L4080" s="203">
        <v>0.89500000000000002</v>
      </c>
      <c r="M4080" s="204">
        <v>80</v>
      </c>
      <c r="N4080" s="199">
        <f>(('Parâmetro - Portes e Uco'!$P$5*'TABELA HONORÁRIOS MÉDICOS2026'!M4080)/100)*'TABELA HONORÁRIOS MÉDICOS2026'!L4080</f>
        <v>12.996040686236261</v>
      </c>
      <c r="O4080" s="201">
        <v>0</v>
      </c>
      <c r="P4080" s="201"/>
      <c r="Q4080" s="205">
        <f t="shared" si="250"/>
        <v>63.351105836532625</v>
      </c>
    </row>
    <row r="4081" spans="1:17" ht="30" x14ac:dyDescent="0.25">
      <c r="A4081" s="207" t="s">
        <v>4754</v>
      </c>
      <c r="B4081" s="196">
        <v>40705056</v>
      </c>
      <c r="C4081" s="197" t="s">
        <v>3294</v>
      </c>
      <c r="D4081" s="196" t="s">
        <v>3675</v>
      </c>
      <c r="E4081" s="198"/>
      <c r="F4081" s="199">
        <f>VLOOKUP(D4081,'Parâmetro - Portes e Uco'!$A$13:$E$54,4,0)</f>
        <v>50.355065150296362</v>
      </c>
      <c r="G4081" s="200"/>
      <c r="H4081" s="201"/>
      <c r="I4081" s="196"/>
      <c r="J4081" s="202">
        <v>0</v>
      </c>
      <c r="K4081" s="202"/>
      <c r="L4081" s="203">
        <v>0.89500000000000002</v>
      </c>
      <c r="M4081" s="204">
        <v>80</v>
      </c>
      <c r="N4081" s="199">
        <f>(('Parâmetro - Portes e Uco'!$P$5*'TABELA HONORÁRIOS MÉDICOS2026'!M4081)/100)*'TABELA HONORÁRIOS MÉDICOS2026'!L4081</f>
        <v>12.996040686236261</v>
      </c>
      <c r="O4081" s="201">
        <v>0</v>
      </c>
      <c r="P4081" s="201"/>
      <c r="Q4081" s="205">
        <f t="shared" si="250"/>
        <v>63.351105836532625</v>
      </c>
    </row>
    <row r="4082" spans="1:17" ht="60" x14ac:dyDescent="0.25">
      <c r="A4082" s="207" t="s">
        <v>4754</v>
      </c>
      <c r="B4082" s="196">
        <v>40705064</v>
      </c>
      <c r="C4082" s="197" t="s">
        <v>3295</v>
      </c>
      <c r="D4082" s="196" t="s">
        <v>3675</v>
      </c>
      <c r="E4082" s="198"/>
      <c r="F4082" s="199">
        <f>VLOOKUP(D4082,'Parâmetro - Portes e Uco'!$A$13:$E$54,4,0)</f>
        <v>50.355065150296362</v>
      </c>
      <c r="G4082" s="200"/>
      <c r="H4082" s="201"/>
      <c r="I4082" s="196"/>
      <c r="J4082" s="202">
        <v>0</v>
      </c>
      <c r="K4082" s="202"/>
      <c r="L4082" s="203">
        <v>0.89500000000000002</v>
      </c>
      <c r="M4082" s="204">
        <v>80</v>
      </c>
      <c r="N4082" s="199">
        <f>(('Parâmetro - Portes e Uco'!$P$5*'TABELA HONORÁRIOS MÉDICOS2026'!M4082)/100)*'TABELA HONORÁRIOS MÉDICOS2026'!L4082</f>
        <v>12.996040686236261</v>
      </c>
      <c r="O4082" s="201">
        <v>0</v>
      </c>
      <c r="P4082" s="201"/>
      <c r="Q4082" s="205">
        <f t="shared" si="250"/>
        <v>63.351105836532625</v>
      </c>
    </row>
    <row r="4083" spans="1:17" ht="15" customHeight="1" x14ac:dyDescent="0.25">
      <c r="A4083" s="207" t="s">
        <v>4754</v>
      </c>
      <c r="B4083" s="224">
        <v>40706001</v>
      </c>
      <c r="C4083" s="316" t="s">
        <v>3930</v>
      </c>
      <c r="D4083" s="317"/>
      <c r="E4083" s="317"/>
      <c r="F4083" s="317"/>
      <c r="G4083" s="317"/>
      <c r="H4083" s="317"/>
      <c r="I4083" s="317"/>
      <c r="J4083" s="317"/>
      <c r="K4083" s="317"/>
      <c r="L4083" s="317"/>
      <c r="M4083" s="317"/>
      <c r="N4083" s="317"/>
      <c r="O4083" s="317"/>
      <c r="P4083" s="317"/>
      <c r="Q4083" s="318"/>
    </row>
    <row r="4084" spans="1:17" ht="30" x14ac:dyDescent="0.25">
      <c r="A4084" s="206"/>
      <c r="B4084" s="196">
        <v>40706010</v>
      </c>
      <c r="C4084" s="197" t="s">
        <v>3296</v>
      </c>
      <c r="D4084" s="196" t="s">
        <v>3678</v>
      </c>
      <c r="E4084" s="198"/>
      <c r="F4084" s="199">
        <f>VLOOKUP(D4084,'Parâmetro - Portes e Uco'!$A$13:$E$54,4,0)</f>
        <v>104.74131564043701</v>
      </c>
      <c r="G4084" s="200"/>
      <c r="H4084" s="201"/>
      <c r="I4084" s="196"/>
      <c r="J4084" s="202">
        <v>0.95</v>
      </c>
      <c r="K4084" s="199">
        <f>J4084*'Parâmetro - Portes e Uco'!$P$4</f>
        <v>25.3737286</v>
      </c>
      <c r="L4084" s="203">
        <v>13.643000000000001</v>
      </c>
      <c r="M4084" s="204">
        <v>80</v>
      </c>
      <c r="N4084" s="199">
        <f>(('Parâmetro - Portes e Uco'!$P$5*'TABELA HONORÁRIOS MÉDICOS2026'!M4084)/100)*'TABELA HONORÁRIOS MÉDICOS2026'!L4084</f>
        <v>198.10612634896236</v>
      </c>
      <c r="O4084" s="201">
        <v>0</v>
      </c>
      <c r="P4084" s="201"/>
      <c r="Q4084" s="205">
        <f>F4084+H4084+K4084+N4084+P4084</f>
        <v>328.22117058939938</v>
      </c>
    </row>
    <row r="4085" spans="1:17" x14ac:dyDescent="0.25">
      <c r="A4085" s="207" t="s">
        <v>4754</v>
      </c>
      <c r="B4085" s="196">
        <v>40706028</v>
      </c>
      <c r="C4085" s="197" t="s">
        <v>3297</v>
      </c>
      <c r="D4085" s="196" t="s">
        <v>3675</v>
      </c>
      <c r="E4085" s="198"/>
      <c r="F4085" s="199">
        <f>VLOOKUP(D4085,'Parâmetro - Portes e Uco'!$A$13:$E$54,4,0)</f>
        <v>50.355065150296362</v>
      </c>
      <c r="G4085" s="200"/>
      <c r="H4085" s="201"/>
      <c r="I4085" s="196"/>
      <c r="J4085" s="202">
        <v>0.38</v>
      </c>
      <c r="K4085" s="199">
        <f>J4085*'Parâmetro - Portes e Uco'!$P$4</f>
        <v>10.14949144</v>
      </c>
      <c r="L4085" s="203">
        <v>3.419</v>
      </c>
      <c r="M4085" s="204">
        <v>80</v>
      </c>
      <c r="N4085" s="199">
        <f>(('Parâmetro - Portes e Uco'!$P$5*'TABELA HONORÁRIOS MÉDICOS2026'!M4085)/100)*'TABELA HONORÁRIOS MÉDICOS2026'!L4085</f>
        <v>49.646327493007568</v>
      </c>
      <c r="O4085" s="201">
        <v>0</v>
      </c>
      <c r="P4085" s="201"/>
      <c r="Q4085" s="205">
        <f>F4085+H4085+K4085+N4085+P4085</f>
        <v>110.15088408330394</v>
      </c>
    </row>
    <row r="4086" spans="1:17" x14ac:dyDescent="0.25">
      <c r="A4086" s="207" t="s">
        <v>4754</v>
      </c>
      <c r="B4086" s="224">
        <v>40707008</v>
      </c>
      <c r="C4086" s="316" t="s">
        <v>3931</v>
      </c>
      <c r="D4086" s="317"/>
      <c r="E4086" s="317"/>
      <c r="F4086" s="317"/>
      <c r="G4086" s="317"/>
      <c r="H4086" s="317"/>
      <c r="I4086" s="317"/>
      <c r="J4086" s="317"/>
      <c r="K4086" s="317"/>
      <c r="L4086" s="317"/>
      <c r="M4086" s="317"/>
      <c r="N4086" s="317"/>
      <c r="O4086" s="317"/>
      <c r="P4086" s="317"/>
      <c r="Q4086" s="318"/>
    </row>
    <row r="4087" spans="1:17" x14ac:dyDescent="0.25">
      <c r="A4087" s="206"/>
      <c r="B4087" s="196">
        <v>40707016</v>
      </c>
      <c r="C4087" s="197" t="s">
        <v>3298</v>
      </c>
      <c r="D4087" s="196" t="s">
        <v>3669</v>
      </c>
      <c r="E4087" s="198"/>
      <c r="F4087" s="199">
        <f>VLOOKUP(D4087,'Parâmetro - Portes e Uco'!$F$13:$J$54,4,0)</f>
        <v>64.452420914910064</v>
      </c>
      <c r="G4087" s="200"/>
      <c r="H4087" s="201"/>
      <c r="I4087" s="196"/>
      <c r="J4087" s="202">
        <v>0.56999999999999995</v>
      </c>
      <c r="K4087" s="199">
        <f>J4087*'Parâmetro - Portes e Uco'!$P$4</f>
        <v>15.224237159999999</v>
      </c>
      <c r="L4087" s="203">
        <v>9.2360000000000007</v>
      </c>
      <c r="M4087" s="204">
        <v>80</v>
      </c>
      <c r="N4087" s="199">
        <f>(('Parâmetro - Portes e Uco'!$P$5*'TABELA HONORÁRIOS MÉDICOS2026'!M4087)/100)*'TABELA HONORÁRIOS MÉDICOS2026'!L4087</f>
        <v>134.11333159561801</v>
      </c>
      <c r="O4087" s="201">
        <v>0</v>
      </c>
      <c r="P4087" s="201"/>
      <c r="Q4087" s="205">
        <f t="shared" ref="Q4087:Q4094" si="251">F4087+H4087+K4087+N4087+P4087</f>
        <v>213.78998967052809</v>
      </c>
    </row>
    <row r="4088" spans="1:17" ht="30" x14ac:dyDescent="0.25">
      <c r="A4088" s="207" t="s">
        <v>4754</v>
      </c>
      <c r="B4088" s="196">
        <v>40707032</v>
      </c>
      <c r="C4088" s="197" t="s">
        <v>3299</v>
      </c>
      <c r="D4088" s="196" t="s">
        <v>3674</v>
      </c>
      <c r="E4088" s="198"/>
      <c r="F4088" s="199">
        <f>VLOOKUP(D4088,'Parâmetro - Portes e Uco'!$A$13:$E$54,4,0)</f>
        <v>182.87449126471788</v>
      </c>
      <c r="G4088" s="200"/>
      <c r="H4088" s="201"/>
      <c r="I4088" s="196"/>
      <c r="J4088" s="202">
        <v>0.56999999999999995</v>
      </c>
      <c r="K4088" s="199">
        <f>J4088*'Parâmetro - Portes e Uco'!$P$4</f>
        <v>15.224237159999999</v>
      </c>
      <c r="L4088" s="203">
        <v>13.997</v>
      </c>
      <c r="M4088" s="204">
        <v>80</v>
      </c>
      <c r="N4088" s="199">
        <f>(('Parâmetro - Portes e Uco'!$P$5*'TABELA HONORÁRIOS MÉDICOS2026'!M4088)/100)*'TABELA HONORÁRIOS MÉDICOS2026'!L4088</f>
        <v>203.24645976005468</v>
      </c>
      <c r="O4088" s="201">
        <v>0</v>
      </c>
      <c r="P4088" s="201"/>
      <c r="Q4088" s="205">
        <f t="shared" si="251"/>
        <v>401.34518818477255</v>
      </c>
    </row>
    <row r="4089" spans="1:17" x14ac:dyDescent="0.25">
      <c r="A4089" s="207" t="s">
        <v>4754</v>
      </c>
      <c r="B4089" s="196">
        <v>40707040</v>
      </c>
      <c r="C4089" s="197" t="s">
        <v>3300</v>
      </c>
      <c r="D4089" s="196" t="s">
        <v>3674</v>
      </c>
      <c r="E4089" s="198"/>
      <c r="F4089" s="199">
        <f>VLOOKUP(D4089,'Parâmetro - Portes e Uco'!$A$13:$E$54,4,0)</f>
        <v>182.87449126471788</v>
      </c>
      <c r="G4089" s="200"/>
      <c r="H4089" s="201"/>
      <c r="I4089" s="196"/>
      <c r="J4089" s="202">
        <v>0.95</v>
      </c>
      <c r="K4089" s="199">
        <f>J4089*'Parâmetro - Portes e Uco'!$P$4</f>
        <v>25.3737286</v>
      </c>
      <c r="L4089" s="203">
        <v>32.534999999999997</v>
      </c>
      <c r="M4089" s="204">
        <v>80</v>
      </c>
      <c r="N4089" s="199">
        <f>(('Parâmetro - Portes e Uco'!$P$5*'TABELA HONORÁRIOS MÉDICOS2026'!M4089)/100)*'TABELA HONORÁRIOS MÉDICOS2026'!L4089</f>
        <v>472.43149019742646</v>
      </c>
      <c r="O4089" s="201">
        <v>0</v>
      </c>
      <c r="P4089" s="201"/>
      <c r="Q4089" s="205">
        <f t="shared" si="251"/>
        <v>680.6797100621443</v>
      </c>
    </row>
    <row r="4090" spans="1:17" ht="45" x14ac:dyDescent="0.25">
      <c r="A4090" s="207" t="s">
        <v>4754</v>
      </c>
      <c r="B4090" s="196">
        <v>40707059</v>
      </c>
      <c r="C4090" s="197" t="s">
        <v>3301</v>
      </c>
      <c r="D4090" s="196" t="s">
        <v>3674</v>
      </c>
      <c r="E4090" s="198"/>
      <c r="F4090" s="199">
        <f>VLOOKUP(D4090,'Parâmetro - Portes e Uco'!$A$13:$E$54,4,0)</f>
        <v>182.87449126471788</v>
      </c>
      <c r="G4090" s="200"/>
      <c r="H4090" s="201"/>
      <c r="I4090" s="196"/>
      <c r="J4090" s="202">
        <v>0.95</v>
      </c>
      <c r="K4090" s="199">
        <f>J4090*'Parâmetro - Portes e Uco'!$P$4</f>
        <v>25.3737286</v>
      </c>
      <c r="L4090" s="203">
        <v>32.534999999999997</v>
      </c>
      <c r="M4090" s="204">
        <v>80</v>
      </c>
      <c r="N4090" s="199">
        <f>(('Parâmetro - Portes e Uco'!$P$5*'TABELA HONORÁRIOS MÉDICOS2026'!M4090)/100)*'TABELA HONORÁRIOS MÉDICOS2026'!L4090</f>
        <v>472.43149019742646</v>
      </c>
      <c r="O4090" s="201">
        <v>0</v>
      </c>
      <c r="P4090" s="201"/>
      <c r="Q4090" s="205">
        <f t="shared" si="251"/>
        <v>680.6797100621443</v>
      </c>
    </row>
    <row r="4091" spans="1:17" x14ac:dyDescent="0.25">
      <c r="A4091" s="207" t="s">
        <v>4754</v>
      </c>
      <c r="B4091" s="196">
        <v>40707067</v>
      </c>
      <c r="C4091" s="197" t="s">
        <v>3302</v>
      </c>
      <c r="D4091" s="196" t="s">
        <v>3675</v>
      </c>
      <c r="E4091" s="198"/>
      <c r="F4091" s="199">
        <f>VLOOKUP(D4091,'Parâmetro - Portes e Uco'!$A$13:$E$54,4,0)</f>
        <v>50.355065150296362</v>
      </c>
      <c r="G4091" s="200"/>
      <c r="H4091" s="201"/>
      <c r="I4091" s="196"/>
      <c r="J4091" s="202">
        <v>0.38</v>
      </c>
      <c r="K4091" s="199">
        <f>J4091*'Parâmetro - Portes e Uco'!$P$4</f>
        <v>10.14949144</v>
      </c>
      <c r="L4091" s="203">
        <v>4.2960000000000003</v>
      </c>
      <c r="M4091" s="204">
        <v>80</v>
      </c>
      <c r="N4091" s="199">
        <f>(('Parâmetro - Portes e Uco'!$P$5*'TABELA HONORÁRIOS MÉDICOS2026'!M4091)/100)*'TABELA HONORÁRIOS MÉDICOS2026'!L4091</f>
        <v>62.380995293934056</v>
      </c>
      <c r="O4091" s="201">
        <v>0</v>
      </c>
      <c r="P4091" s="201"/>
      <c r="Q4091" s="205">
        <f t="shared" si="251"/>
        <v>122.88555188423041</v>
      </c>
    </row>
    <row r="4092" spans="1:17" x14ac:dyDescent="0.25">
      <c r="A4092" s="207" t="s">
        <v>4754</v>
      </c>
      <c r="B4092" s="196">
        <v>40707075</v>
      </c>
      <c r="C4092" s="197" t="s">
        <v>3303</v>
      </c>
      <c r="D4092" s="196" t="s">
        <v>3674</v>
      </c>
      <c r="E4092" s="198"/>
      <c r="F4092" s="199">
        <f>VLOOKUP(D4092,'Parâmetro - Portes e Uco'!$A$13:$E$54,4,0)</f>
        <v>182.87449126471788</v>
      </c>
      <c r="G4092" s="200"/>
      <c r="H4092" s="201"/>
      <c r="I4092" s="196"/>
      <c r="J4092" s="202">
        <v>0.95</v>
      </c>
      <c r="K4092" s="199">
        <f>J4092*'Parâmetro - Portes e Uco'!$P$4</f>
        <v>25.3737286</v>
      </c>
      <c r="L4092" s="203">
        <v>14.087</v>
      </c>
      <c r="M4092" s="204">
        <v>80</v>
      </c>
      <c r="N4092" s="199">
        <f>(('Parâmetro - Portes e Uco'!$P$5*'TABELA HONORÁRIOS MÉDICOS2026'!M4092)/100)*'TABELA HONORÁRIOS MÉDICOS2026'!L4092</f>
        <v>204.55332418660356</v>
      </c>
      <c r="O4092" s="201">
        <v>0</v>
      </c>
      <c r="P4092" s="201"/>
      <c r="Q4092" s="205">
        <f t="shared" si="251"/>
        <v>412.80154405132146</v>
      </c>
    </row>
    <row r="4093" spans="1:17" x14ac:dyDescent="0.25">
      <c r="A4093" s="207" t="s">
        <v>4754</v>
      </c>
      <c r="B4093" s="196">
        <v>40707083</v>
      </c>
      <c r="C4093" s="197" t="s">
        <v>3304</v>
      </c>
      <c r="D4093" s="196" t="s">
        <v>3674</v>
      </c>
      <c r="E4093" s="198"/>
      <c r="F4093" s="199">
        <f>VLOOKUP(D4093,'Parâmetro - Portes e Uco'!$A$13:$E$54,4,0)</f>
        <v>182.87449126471788</v>
      </c>
      <c r="G4093" s="200"/>
      <c r="H4093" s="201"/>
      <c r="I4093" s="196"/>
      <c r="J4093" s="202">
        <v>0.95</v>
      </c>
      <c r="K4093" s="199">
        <f>J4093*'Parâmetro - Portes e Uco'!$P$4</f>
        <v>25.3737286</v>
      </c>
      <c r="L4093" s="203">
        <v>14.087</v>
      </c>
      <c r="M4093" s="204">
        <v>80</v>
      </c>
      <c r="N4093" s="199">
        <f>(('Parâmetro - Portes e Uco'!$P$5*'TABELA HONORÁRIOS MÉDICOS2026'!M4093)/100)*'TABELA HONORÁRIOS MÉDICOS2026'!L4093</f>
        <v>204.55332418660356</v>
      </c>
      <c r="O4093" s="201">
        <v>0</v>
      </c>
      <c r="P4093" s="201"/>
      <c r="Q4093" s="205">
        <f t="shared" si="251"/>
        <v>412.80154405132146</v>
      </c>
    </row>
    <row r="4094" spans="1:17" ht="60" x14ac:dyDescent="0.25">
      <c r="A4094" s="207" t="s">
        <v>4754</v>
      </c>
      <c r="B4094" s="196">
        <v>40707091</v>
      </c>
      <c r="C4094" s="197" t="s">
        <v>6111</v>
      </c>
      <c r="D4094" s="196" t="s">
        <v>3674</v>
      </c>
      <c r="E4094" s="198"/>
      <c r="F4094" s="199">
        <f>VLOOKUP(D4094,'Parâmetro - Portes e Uco'!$A$13:$E$54,4,0)</f>
        <v>182.87449126471788</v>
      </c>
      <c r="G4094" s="200"/>
      <c r="H4094" s="201"/>
      <c r="I4094" s="196"/>
      <c r="J4094" s="202">
        <v>0.56999999999999995</v>
      </c>
      <c r="K4094" s="199">
        <f>J4094*'Parâmetro - Portes e Uco'!$P$4</f>
        <v>15.224237159999999</v>
      </c>
      <c r="L4094" s="203">
        <v>13.997</v>
      </c>
      <c r="M4094" s="204">
        <v>80</v>
      </c>
      <c r="N4094" s="199">
        <f>(('Parâmetro - Portes e Uco'!$P$5*'TABELA HONORÁRIOS MÉDICOS2026'!M4094)/100)*'TABELA HONORÁRIOS MÉDICOS2026'!L4094</f>
        <v>203.24645976005468</v>
      </c>
      <c r="O4094" s="201">
        <v>0</v>
      </c>
      <c r="P4094" s="201"/>
      <c r="Q4094" s="205">
        <f t="shared" si="251"/>
        <v>401.34518818477255</v>
      </c>
    </row>
    <row r="4095" spans="1:17" ht="15" customHeight="1" x14ac:dyDescent="0.25">
      <c r="A4095" s="207" t="s">
        <v>4754</v>
      </c>
      <c r="B4095" s="224">
        <v>40708004</v>
      </c>
      <c r="C4095" s="316" t="s">
        <v>3932</v>
      </c>
      <c r="D4095" s="317"/>
      <c r="E4095" s="317"/>
      <c r="F4095" s="317"/>
      <c r="G4095" s="317"/>
      <c r="H4095" s="317"/>
      <c r="I4095" s="317"/>
      <c r="J4095" s="317"/>
      <c r="K4095" s="317"/>
      <c r="L4095" s="317"/>
      <c r="M4095" s="317"/>
      <c r="N4095" s="317"/>
      <c r="O4095" s="317"/>
      <c r="P4095" s="317"/>
      <c r="Q4095" s="318"/>
    </row>
    <row r="4096" spans="1:17" ht="30" x14ac:dyDescent="0.25">
      <c r="A4096" s="206"/>
      <c r="B4096" s="196">
        <v>40708012</v>
      </c>
      <c r="C4096" s="197" t="s">
        <v>3305</v>
      </c>
      <c r="D4096" s="196" t="s">
        <v>3668</v>
      </c>
      <c r="E4096" s="198"/>
      <c r="F4096" s="199">
        <f>VLOOKUP(D4096,'Parâmetro - Portes e Uco'!$A$13:$E$54,4,0)</f>
        <v>143.11866343039139</v>
      </c>
      <c r="G4096" s="200"/>
      <c r="H4096" s="201"/>
      <c r="I4096" s="196"/>
      <c r="J4096" s="202">
        <v>0.95</v>
      </c>
      <c r="K4096" s="199">
        <f>J4096*'Parâmetro - Portes e Uco'!$P$4</f>
        <v>25.3737286</v>
      </c>
      <c r="L4096" s="203">
        <v>18.48</v>
      </c>
      <c r="M4096" s="204">
        <v>80</v>
      </c>
      <c r="N4096" s="199">
        <f>(('Parâmetro - Portes e Uco'!$P$5*'TABELA HONORÁRIOS MÉDICOS2026'!M4096)/100)*'TABELA HONORÁRIOS MÉDICOS2026'!L4096</f>
        <v>268.34282891804031</v>
      </c>
      <c r="O4096" s="201">
        <v>0</v>
      </c>
      <c r="P4096" s="201"/>
      <c r="Q4096" s="205">
        <f t="shared" ref="Q4096:Q4106" si="252">F4096+H4096+K4096+N4096+P4096</f>
        <v>436.8352209484317</v>
      </c>
    </row>
    <row r="4097" spans="1:17" x14ac:dyDescent="0.25">
      <c r="A4097" s="207" t="s">
        <v>4754</v>
      </c>
      <c r="B4097" s="196">
        <v>40708020</v>
      </c>
      <c r="C4097" s="197" t="s">
        <v>3306</v>
      </c>
      <c r="D4097" s="196" t="s">
        <v>3668</v>
      </c>
      <c r="E4097" s="198"/>
      <c r="F4097" s="199">
        <f>VLOOKUP(D4097,'Parâmetro - Portes e Uco'!$A$13:$E$54,4,0)</f>
        <v>143.11866343039139</v>
      </c>
      <c r="G4097" s="200"/>
      <c r="H4097" s="201"/>
      <c r="I4097" s="196"/>
      <c r="J4097" s="202">
        <v>0.95</v>
      </c>
      <c r="K4097" s="199">
        <f>J4097*'Parâmetro - Portes e Uco'!$P$4</f>
        <v>25.3737286</v>
      </c>
      <c r="L4097" s="203">
        <v>22.812999999999999</v>
      </c>
      <c r="M4097" s="204">
        <v>80</v>
      </c>
      <c r="N4097" s="199">
        <f>(('Parâmetro - Portes e Uco'!$P$5*'TABELA HONORÁRIOS MÉDICOS2026'!M4097)/100)*'TABELA HONORÁRIOS MÉDICOS2026'!L4097</f>
        <v>331.26109069844449</v>
      </c>
      <c r="O4097" s="201">
        <v>0</v>
      </c>
      <c r="P4097" s="201"/>
      <c r="Q4097" s="205">
        <f t="shared" si="252"/>
        <v>499.75348272883588</v>
      </c>
    </row>
    <row r="4098" spans="1:17" ht="30" x14ac:dyDescent="0.25">
      <c r="A4098" s="207" t="s">
        <v>4754</v>
      </c>
      <c r="B4098" s="196">
        <v>40708039</v>
      </c>
      <c r="C4098" s="197" t="s">
        <v>3307</v>
      </c>
      <c r="D4098" s="196" t="s">
        <v>3668</v>
      </c>
      <c r="E4098" s="198"/>
      <c r="F4098" s="199">
        <f>VLOOKUP(D4098,'Parâmetro - Portes e Uco'!$A$13:$E$54,4,0)</f>
        <v>143.11866343039139</v>
      </c>
      <c r="G4098" s="200"/>
      <c r="H4098" s="201"/>
      <c r="I4098" s="196"/>
      <c r="J4098" s="202">
        <v>0</v>
      </c>
      <c r="K4098" s="202"/>
      <c r="L4098" s="203">
        <v>19.956</v>
      </c>
      <c r="M4098" s="204">
        <v>80</v>
      </c>
      <c r="N4098" s="199">
        <f>(('Parâmetro - Portes e Uco'!$P$5*'TABELA HONORÁRIOS MÉDICOS2026'!M4098)/100)*'TABELA HONORÁRIOS MÉDICOS2026'!L4098</f>
        <v>289.77540551344225</v>
      </c>
      <c r="O4098" s="201">
        <v>0</v>
      </c>
      <c r="P4098" s="201"/>
      <c r="Q4098" s="205">
        <f t="shared" si="252"/>
        <v>432.89406894383364</v>
      </c>
    </row>
    <row r="4099" spans="1:17" ht="45" x14ac:dyDescent="0.25">
      <c r="A4099" s="207" t="s">
        <v>4754</v>
      </c>
      <c r="B4099" s="196">
        <v>40708047</v>
      </c>
      <c r="C4099" s="197" t="s">
        <v>3308</v>
      </c>
      <c r="D4099" s="196" t="s">
        <v>3668</v>
      </c>
      <c r="E4099" s="198"/>
      <c r="F4099" s="199">
        <f>VLOOKUP(D4099,'Parâmetro - Portes e Uco'!$A$13:$E$54,4,0)</f>
        <v>143.11866343039139</v>
      </c>
      <c r="G4099" s="200"/>
      <c r="H4099" s="201"/>
      <c r="I4099" s="196"/>
      <c r="J4099" s="202">
        <v>0.95</v>
      </c>
      <c r="K4099" s="199">
        <f>J4099*'Parâmetro - Portes e Uco'!$P$4</f>
        <v>25.3737286</v>
      </c>
      <c r="L4099" s="203">
        <v>26.422999999999998</v>
      </c>
      <c r="M4099" s="204">
        <v>80</v>
      </c>
      <c r="N4099" s="199">
        <f>(('Parâmetro - Portes e Uco'!$P$5*'TABELA HONORÁRIOS MÉDICOS2026'!M4099)/100)*'TABELA HONORÁRIOS MÉDICOS2026'!L4099</f>
        <v>383.68087491890577</v>
      </c>
      <c r="O4099" s="201">
        <v>0</v>
      </c>
      <c r="P4099" s="201"/>
      <c r="Q4099" s="205">
        <f t="shared" si="252"/>
        <v>552.17326694929716</v>
      </c>
    </row>
    <row r="4100" spans="1:17" ht="30" x14ac:dyDescent="0.25">
      <c r="A4100" s="207" t="s">
        <v>4754</v>
      </c>
      <c r="B4100" s="196">
        <v>40708063</v>
      </c>
      <c r="C4100" s="197" t="s">
        <v>3309</v>
      </c>
      <c r="D4100" s="196" t="s">
        <v>3678</v>
      </c>
      <c r="E4100" s="198"/>
      <c r="F4100" s="199">
        <f>VLOOKUP(D4100,'Parâmetro - Portes e Uco'!$A$13:$E$54,4,0)</f>
        <v>104.74131564043701</v>
      </c>
      <c r="G4100" s="200"/>
      <c r="H4100" s="201"/>
      <c r="I4100" s="196"/>
      <c r="J4100" s="202">
        <v>0</v>
      </c>
      <c r="K4100" s="202"/>
      <c r="L4100" s="203">
        <v>24.613</v>
      </c>
      <c r="M4100" s="204">
        <v>80</v>
      </c>
      <c r="N4100" s="199">
        <f>(('Parâmetro - Portes e Uco'!$P$5*'TABELA HONORÁRIOS MÉDICOS2026'!M4100)/100)*'TABELA HONORÁRIOS MÉDICOS2026'!L4100</f>
        <v>357.3983792294224</v>
      </c>
      <c r="O4100" s="201">
        <v>0</v>
      </c>
      <c r="P4100" s="201"/>
      <c r="Q4100" s="205">
        <f t="shared" si="252"/>
        <v>462.1396948698594</v>
      </c>
    </row>
    <row r="4101" spans="1:17" ht="45" x14ac:dyDescent="0.25">
      <c r="A4101" s="207" t="s">
        <v>4754</v>
      </c>
      <c r="B4101" s="196">
        <v>40708071</v>
      </c>
      <c r="C4101" s="197" t="s">
        <v>3310</v>
      </c>
      <c r="D4101" s="196" t="s">
        <v>3678</v>
      </c>
      <c r="E4101" s="198"/>
      <c r="F4101" s="199">
        <f>VLOOKUP(D4101,'Parâmetro - Portes e Uco'!$A$13:$E$54,4,0)</f>
        <v>104.74131564043701</v>
      </c>
      <c r="G4101" s="200"/>
      <c r="H4101" s="201"/>
      <c r="I4101" s="196"/>
      <c r="J4101" s="202">
        <v>0</v>
      </c>
      <c r="K4101" s="202"/>
      <c r="L4101" s="203">
        <v>14.347</v>
      </c>
      <c r="M4101" s="204">
        <v>80</v>
      </c>
      <c r="N4101" s="199">
        <f>(('Parâmetro - Portes e Uco'!$P$5*'TABELA HONORÁRIOS MÉDICOS2026'!M4101)/100)*'TABELA HONORÁRIOS MÉDICOS2026'!L4101</f>
        <v>208.32871030774484</v>
      </c>
      <c r="O4101" s="201">
        <v>0</v>
      </c>
      <c r="P4101" s="201"/>
      <c r="Q4101" s="205">
        <f t="shared" si="252"/>
        <v>313.07002594818186</v>
      </c>
    </row>
    <row r="4102" spans="1:17" ht="45" x14ac:dyDescent="0.25">
      <c r="A4102" s="207" t="s">
        <v>4754</v>
      </c>
      <c r="B4102" s="196">
        <v>40708080</v>
      </c>
      <c r="C4102" s="197" t="s">
        <v>3311</v>
      </c>
      <c r="D4102" s="196" t="s">
        <v>3686</v>
      </c>
      <c r="E4102" s="198"/>
      <c r="F4102" s="199">
        <f>VLOOKUP(D4102,'Parâmetro - Portes e Uco'!$A$13:$E$54,4,0)</f>
        <v>414.51705804881641</v>
      </c>
      <c r="G4102" s="200"/>
      <c r="H4102" s="201"/>
      <c r="I4102" s="196"/>
      <c r="J4102" s="202">
        <v>0</v>
      </c>
      <c r="K4102" s="202"/>
      <c r="L4102" s="203">
        <v>14.347</v>
      </c>
      <c r="M4102" s="204">
        <v>80</v>
      </c>
      <c r="N4102" s="199">
        <f>(('Parâmetro - Portes e Uco'!$P$5*'TABELA HONORÁRIOS MÉDICOS2026'!M4102)/100)*'TABELA HONORÁRIOS MÉDICOS2026'!L4102</f>
        <v>208.32871030774484</v>
      </c>
      <c r="O4102" s="201">
        <v>0</v>
      </c>
      <c r="P4102" s="201"/>
      <c r="Q4102" s="205">
        <f t="shared" si="252"/>
        <v>622.84576835656128</v>
      </c>
    </row>
    <row r="4103" spans="1:17" ht="45" x14ac:dyDescent="0.25">
      <c r="A4103" s="207" t="s">
        <v>4754</v>
      </c>
      <c r="B4103" s="196">
        <v>40708098</v>
      </c>
      <c r="C4103" s="197" t="s">
        <v>3312</v>
      </c>
      <c r="D4103" s="196" t="s">
        <v>3686</v>
      </c>
      <c r="E4103" s="198"/>
      <c r="F4103" s="199">
        <f>VLOOKUP(D4103,'Parâmetro - Portes e Uco'!$A$13:$E$54,4,0)</f>
        <v>414.51705804881641</v>
      </c>
      <c r="G4103" s="200"/>
      <c r="H4103" s="201"/>
      <c r="I4103" s="196"/>
      <c r="J4103" s="202">
        <v>0</v>
      </c>
      <c r="K4103" s="202"/>
      <c r="L4103" s="203">
        <v>14.347</v>
      </c>
      <c r="M4103" s="204">
        <v>80</v>
      </c>
      <c r="N4103" s="199">
        <f>(('Parâmetro - Portes e Uco'!$P$5*'TABELA HONORÁRIOS MÉDICOS2026'!M4103)/100)*'TABELA HONORÁRIOS MÉDICOS2026'!L4103</f>
        <v>208.32871030774484</v>
      </c>
      <c r="O4103" s="201">
        <v>0</v>
      </c>
      <c r="P4103" s="201"/>
      <c r="Q4103" s="205">
        <f t="shared" si="252"/>
        <v>622.84576835656128</v>
      </c>
    </row>
    <row r="4104" spans="1:17" x14ac:dyDescent="0.25">
      <c r="A4104" s="207" t="s">
        <v>4754</v>
      </c>
      <c r="B4104" s="196">
        <v>40708101</v>
      </c>
      <c r="C4104" s="197" t="s">
        <v>3313</v>
      </c>
      <c r="D4104" s="196" t="s">
        <v>3678</v>
      </c>
      <c r="E4104" s="198"/>
      <c r="F4104" s="199">
        <f>VLOOKUP(D4104,'Parâmetro - Portes e Uco'!$A$13:$E$54,4,0)</f>
        <v>104.74131564043701</v>
      </c>
      <c r="G4104" s="200"/>
      <c r="H4104" s="201"/>
      <c r="I4104" s="196"/>
      <c r="J4104" s="202">
        <v>0.56999999999999995</v>
      </c>
      <c r="K4104" s="199">
        <f>J4104*'Parâmetro - Portes e Uco'!$P$4</f>
        <v>15.224237159999999</v>
      </c>
      <c r="L4104" s="203">
        <v>7.8769999999999998</v>
      </c>
      <c r="M4104" s="204">
        <v>80</v>
      </c>
      <c r="N4104" s="199">
        <f>(('Parâmetro - Portes e Uco'!$P$5*'TABELA HONORÁRIOS MÉDICOS2026'!M4104)/100)*'TABELA HONORÁRIOS MÉDICOS2026'!L4104</f>
        <v>114.37967875472964</v>
      </c>
      <c r="O4104" s="201">
        <v>0</v>
      </c>
      <c r="P4104" s="201"/>
      <c r="Q4104" s="205">
        <f t="shared" si="252"/>
        <v>234.34523155516666</v>
      </c>
    </row>
    <row r="4105" spans="1:17" ht="45" x14ac:dyDescent="0.25">
      <c r="A4105" s="207" t="s">
        <v>4754</v>
      </c>
      <c r="B4105" s="196">
        <v>40708110</v>
      </c>
      <c r="C4105" s="197" t="s">
        <v>3315</v>
      </c>
      <c r="D4105" s="196" t="s">
        <v>3667</v>
      </c>
      <c r="E4105" s="198"/>
      <c r="F4105" s="199">
        <f>VLOOKUP(D4105,'Parâmetro - Portes e Uco'!$A$13:$E$54,4,0)</f>
        <v>88.500735621868941</v>
      </c>
      <c r="G4105" s="200"/>
      <c r="H4105" s="201"/>
      <c r="I4105" s="196"/>
      <c r="J4105" s="202">
        <v>0.56999999999999995</v>
      </c>
      <c r="K4105" s="199">
        <f>J4105*'Parâmetro - Portes e Uco'!$P$4</f>
        <v>15.224237159999999</v>
      </c>
      <c r="L4105" s="203">
        <v>13.608000000000001</v>
      </c>
      <c r="M4105" s="204">
        <v>80</v>
      </c>
      <c r="N4105" s="199">
        <f>(('Parâmetro - Portes e Uco'!$P$5*'TABELA HONORÁRIOS MÉDICOS2026'!M4105)/100)*'TABELA HONORÁRIOS MÉDICOS2026'!L4105</f>
        <v>197.59790129419335</v>
      </c>
      <c r="O4105" s="201">
        <v>0</v>
      </c>
      <c r="P4105" s="201"/>
      <c r="Q4105" s="205">
        <f t="shared" si="252"/>
        <v>301.32287407606231</v>
      </c>
    </row>
    <row r="4106" spans="1:17" x14ac:dyDescent="0.25">
      <c r="A4106" s="207" t="s">
        <v>4754</v>
      </c>
      <c r="B4106" s="196">
        <v>40708128</v>
      </c>
      <c r="C4106" s="197" t="s">
        <v>3314</v>
      </c>
      <c r="D4106" s="196" t="s">
        <v>3686</v>
      </c>
      <c r="E4106" s="198"/>
      <c r="F4106" s="199">
        <f>VLOOKUP(D4106,'Parâmetro - Portes e Uco'!$A$13:$E$54,4,0)</f>
        <v>414.51705804881641</v>
      </c>
      <c r="G4106" s="200"/>
      <c r="H4106" s="201"/>
      <c r="I4106" s="196"/>
      <c r="J4106" s="202">
        <v>2.5</v>
      </c>
      <c r="K4106" s="199">
        <f>J4106*'Parâmetro - Portes e Uco'!$P$4</f>
        <v>66.772970000000001</v>
      </c>
      <c r="L4106" s="203">
        <v>127.4</v>
      </c>
      <c r="M4106" s="204">
        <v>80</v>
      </c>
      <c r="N4106" s="199">
        <f>(('Parâmetro - Portes e Uco'!$P$5*'TABELA HONORÁRIOS MÉDICOS2026'!M4106)/100)*'TABELA HONORÁRIOS MÉDICOS2026'!L4106</f>
        <v>1849.9391993592176</v>
      </c>
      <c r="O4106" s="201">
        <v>0</v>
      </c>
      <c r="P4106" s="201"/>
      <c r="Q4106" s="205">
        <f t="shared" si="252"/>
        <v>2331.2292274080341</v>
      </c>
    </row>
    <row r="4107" spans="1:17" x14ac:dyDescent="0.25">
      <c r="A4107" s="207" t="s">
        <v>4754</v>
      </c>
      <c r="B4107" s="224">
        <v>40708993</v>
      </c>
      <c r="C4107" s="316" t="s">
        <v>3747</v>
      </c>
      <c r="D4107" s="317"/>
      <c r="E4107" s="317"/>
      <c r="F4107" s="317"/>
      <c r="G4107" s="317"/>
      <c r="H4107" s="317"/>
      <c r="I4107" s="317"/>
      <c r="J4107" s="317"/>
      <c r="K4107" s="317"/>
      <c r="L4107" s="317"/>
      <c r="M4107" s="317"/>
      <c r="N4107" s="317"/>
      <c r="O4107" s="317"/>
      <c r="P4107" s="317"/>
      <c r="Q4107" s="318"/>
    </row>
    <row r="4108" spans="1:17" ht="15" customHeight="1" x14ac:dyDescent="0.25">
      <c r="A4108" s="206"/>
      <c r="B4108" s="307" t="s">
        <v>4417</v>
      </c>
      <c r="C4108" s="308"/>
      <c r="D4108" s="308"/>
      <c r="E4108" s="308"/>
      <c r="F4108" s="308"/>
      <c r="G4108" s="308"/>
      <c r="H4108" s="308"/>
      <c r="I4108" s="308"/>
      <c r="J4108" s="308"/>
      <c r="K4108" s="308"/>
      <c r="L4108" s="308"/>
      <c r="M4108" s="308"/>
      <c r="N4108" s="308"/>
      <c r="O4108" s="308"/>
      <c r="P4108" s="308"/>
      <c r="Q4108" s="309"/>
    </row>
    <row r="4109" spans="1:17" ht="15" customHeight="1" x14ac:dyDescent="0.25">
      <c r="A4109" s="206"/>
      <c r="B4109" s="224">
        <v>40709000</v>
      </c>
      <c r="C4109" s="316" t="s">
        <v>3933</v>
      </c>
      <c r="D4109" s="317"/>
      <c r="E4109" s="317"/>
      <c r="F4109" s="317"/>
      <c r="G4109" s="317"/>
      <c r="H4109" s="317"/>
      <c r="I4109" s="317"/>
      <c r="J4109" s="317"/>
      <c r="K4109" s="317"/>
      <c r="L4109" s="317"/>
      <c r="M4109" s="317"/>
      <c r="N4109" s="317"/>
      <c r="O4109" s="317"/>
      <c r="P4109" s="317"/>
      <c r="Q4109" s="318"/>
    </row>
    <row r="4110" spans="1:17" ht="45" x14ac:dyDescent="0.25">
      <c r="A4110" s="206"/>
      <c r="B4110" s="196">
        <v>40709019</v>
      </c>
      <c r="C4110" s="197" t="s">
        <v>3316</v>
      </c>
      <c r="D4110" s="196" t="s">
        <v>3669</v>
      </c>
      <c r="E4110" s="198"/>
      <c r="F4110" s="199">
        <f>VLOOKUP(D4110,'Parâmetro - Portes e Uco'!$A$13:$E$54,4,0)</f>
        <v>67.140086867061825</v>
      </c>
      <c r="G4110" s="200"/>
      <c r="H4110" s="201"/>
      <c r="I4110" s="196"/>
      <c r="J4110" s="202">
        <v>0.56999999999999995</v>
      </c>
      <c r="K4110" s="199">
        <f>J4110*'Parâmetro - Portes e Uco'!$P$4</f>
        <v>15.224237159999999</v>
      </c>
      <c r="L4110" s="203">
        <v>4.79</v>
      </c>
      <c r="M4110" s="204">
        <v>80</v>
      </c>
      <c r="N4110" s="199">
        <f>(('Parâmetro - Portes e Uco'!$P$5*'TABELA HONORÁRIOS MÉDICOS2026'!M4110)/100)*'TABELA HONORÁRIOS MÉDICOS2026'!L4110</f>
        <v>69.554228924102446</v>
      </c>
      <c r="O4110" s="201">
        <v>0</v>
      </c>
      <c r="P4110" s="201"/>
      <c r="Q4110" s="205">
        <f>F4110+H4110+K4110+N4110+P4110</f>
        <v>151.91855295116426</v>
      </c>
    </row>
    <row r="4111" spans="1:17" ht="30" x14ac:dyDescent="0.25">
      <c r="A4111" s="207" t="s">
        <v>4754</v>
      </c>
      <c r="B4111" s="196">
        <v>40709027</v>
      </c>
      <c r="C4111" s="197" t="s">
        <v>3317</v>
      </c>
      <c r="D4111" s="196" t="s">
        <v>3678</v>
      </c>
      <c r="E4111" s="198"/>
      <c r="F4111" s="199">
        <f>VLOOKUP(D4111,'Parâmetro - Portes e Uco'!$A$13:$E$54,4,0)</f>
        <v>104.74131564043701</v>
      </c>
      <c r="G4111" s="200"/>
      <c r="H4111" s="201"/>
      <c r="I4111" s="196"/>
      <c r="J4111" s="202">
        <v>0.56999999999999995</v>
      </c>
      <c r="K4111" s="199">
        <f>J4111*'Parâmetro - Portes e Uco'!$P$4</f>
        <v>15.224237159999999</v>
      </c>
      <c r="L4111" s="203">
        <v>10.66</v>
      </c>
      <c r="M4111" s="204">
        <v>80</v>
      </c>
      <c r="N4111" s="199">
        <f>(('Parâmetro - Portes e Uco'!$P$5*'TABELA HONORÁRIOS MÉDICOS2026'!M4111)/100)*'TABELA HONORÁRIOS MÉDICOS2026'!L4111</f>
        <v>154.79083096679167</v>
      </c>
      <c r="O4111" s="201">
        <v>0</v>
      </c>
      <c r="P4111" s="201"/>
      <c r="Q4111" s="205">
        <f>F4111+H4111+K4111+N4111+P4111</f>
        <v>274.75638376722867</v>
      </c>
    </row>
    <row r="4112" spans="1:17" ht="30" x14ac:dyDescent="0.25">
      <c r="A4112" s="207" t="s">
        <v>4754</v>
      </c>
      <c r="B4112" s="196">
        <v>40709035</v>
      </c>
      <c r="C4112" s="197" t="s">
        <v>3318</v>
      </c>
      <c r="D4112" s="196" t="s">
        <v>3678</v>
      </c>
      <c r="E4112" s="198"/>
      <c r="F4112" s="199">
        <f>VLOOKUP(D4112,'Parâmetro - Portes e Uco'!$A$13:$E$54,4,0)</f>
        <v>104.74131564043701</v>
      </c>
      <c r="G4112" s="200"/>
      <c r="H4112" s="201"/>
      <c r="I4112" s="196"/>
      <c r="J4112" s="202">
        <v>0.56999999999999995</v>
      </c>
      <c r="K4112" s="199">
        <f>J4112*'Parâmetro - Portes e Uco'!$P$4</f>
        <v>15.224237159999999</v>
      </c>
      <c r="L4112" s="203">
        <v>8.8529999999999998</v>
      </c>
      <c r="M4112" s="204">
        <v>80</v>
      </c>
      <c r="N4112" s="199">
        <f>(('Parâmetro - Portes e Uco'!$P$5*'TABELA HONORÁRIOS MÉDICOS2026'!M4112)/100)*'TABELA HONORÁRIOS MÉDICOS2026'!L4112</f>
        <v>128.5518974248599</v>
      </c>
      <c r="O4112" s="201">
        <v>0</v>
      </c>
      <c r="P4112" s="201"/>
      <c r="Q4112" s="205">
        <f>F4112+H4112+K4112+N4112+P4112</f>
        <v>248.5174502252969</v>
      </c>
    </row>
    <row r="4113" spans="1:17" x14ac:dyDescent="0.25">
      <c r="A4113" s="207" t="s">
        <v>4754</v>
      </c>
      <c r="B4113" s="224">
        <v>40710009</v>
      </c>
      <c r="C4113" s="316" t="s">
        <v>3934</v>
      </c>
      <c r="D4113" s="317"/>
      <c r="E4113" s="317"/>
      <c r="F4113" s="317"/>
      <c r="G4113" s="317"/>
      <c r="H4113" s="317"/>
      <c r="I4113" s="317"/>
      <c r="J4113" s="317"/>
      <c r="K4113" s="317"/>
      <c r="L4113" s="317"/>
      <c r="M4113" s="317"/>
      <c r="N4113" s="317"/>
      <c r="O4113" s="317"/>
      <c r="P4113" s="317"/>
      <c r="Q4113" s="318"/>
    </row>
    <row r="4114" spans="1:17" ht="45" x14ac:dyDescent="0.25">
      <c r="A4114" s="206"/>
      <c r="B4114" s="196">
        <v>40710017</v>
      </c>
      <c r="C4114" s="197" t="s">
        <v>3319</v>
      </c>
      <c r="D4114" s="196" t="s">
        <v>3678</v>
      </c>
      <c r="E4114" s="198"/>
      <c r="F4114" s="199">
        <f>VLOOKUP(D4114,'Parâmetro - Portes e Uco'!$A$13:$E$54,4,0)</f>
        <v>104.74131564043701</v>
      </c>
      <c r="G4114" s="200"/>
      <c r="H4114" s="201"/>
      <c r="I4114" s="196"/>
      <c r="J4114" s="202">
        <v>0</v>
      </c>
      <c r="K4114" s="202"/>
      <c r="L4114" s="203"/>
      <c r="M4114" s="204"/>
      <c r="N4114" s="199"/>
      <c r="O4114" s="201">
        <v>0</v>
      </c>
      <c r="P4114" s="201"/>
      <c r="Q4114" s="205">
        <f t="shared" ref="Q4114:Q4122" si="253">F4114+H4114+K4114+N4114+P4114</f>
        <v>104.74131564043701</v>
      </c>
    </row>
    <row r="4115" spans="1:17" ht="45" x14ac:dyDescent="0.25">
      <c r="A4115" s="207" t="s">
        <v>4754</v>
      </c>
      <c r="B4115" s="196">
        <v>40710025</v>
      </c>
      <c r="C4115" s="197" t="s">
        <v>3320</v>
      </c>
      <c r="D4115" s="196" t="s">
        <v>3691</v>
      </c>
      <c r="E4115" s="198"/>
      <c r="F4115" s="199">
        <f>VLOOKUP(D4115,'Parâmetro - Portes e Uco'!$A$13:$E$54,4,0)</f>
        <v>331.90092631384664</v>
      </c>
      <c r="G4115" s="200"/>
      <c r="H4115" s="201"/>
      <c r="I4115" s="196"/>
      <c r="J4115" s="202">
        <v>0</v>
      </c>
      <c r="K4115" s="202"/>
      <c r="L4115" s="203">
        <v>16.085999999999999</v>
      </c>
      <c r="M4115" s="204">
        <v>80</v>
      </c>
      <c r="N4115" s="199">
        <f>(('Parâmetro - Portes e Uco'!$P$5*'TABELA HONORÁRIOS MÉDICOS2026'!M4115)/100)*'TABELA HONORÁRIOS MÉDICOS2026'!L4115</f>
        <v>233.58023517183963</v>
      </c>
      <c r="O4115" s="201">
        <v>0</v>
      </c>
      <c r="P4115" s="201"/>
      <c r="Q4115" s="205">
        <f t="shared" si="253"/>
        <v>565.48116148568624</v>
      </c>
    </row>
    <row r="4116" spans="1:17" ht="30" x14ac:dyDescent="0.25">
      <c r="A4116" s="207" t="s">
        <v>4754</v>
      </c>
      <c r="B4116" s="196">
        <v>40710033</v>
      </c>
      <c r="C4116" s="197" t="s">
        <v>3321</v>
      </c>
      <c r="D4116" s="196" t="s">
        <v>3674</v>
      </c>
      <c r="E4116" s="198">
        <v>0</v>
      </c>
      <c r="F4116" s="199">
        <f>VLOOKUP(D4116,'Parâmetro - Portes e Uco'!$A$13:$E$54,4,0)</f>
        <v>182.87449126471788</v>
      </c>
      <c r="G4116" s="200"/>
      <c r="H4116" s="201"/>
      <c r="I4116" s="196"/>
      <c r="J4116" s="202">
        <v>0</v>
      </c>
      <c r="K4116" s="202"/>
      <c r="L4116" s="203">
        <v>2.173</v>
      </c>
      <c r="M4116" s="204">
        <v>80</v>
      </c>
      <c r="N4116" s="199">
        <f>(('Parâmetro - Portes e Uco'!$P$5*'TABELA HONORÁRIOS MÉDICOS2026'!M4116)/100)*'TABELA HONORÁRIOS MÉDICOS2026'!L4116</f>
        <v>31.55351554323061</v>
      </c>
      <c r="O4116" s="201" t="s">
        <v>3718</v>
      </c>
      <c r="P4116" s="201"/>
      <c r="Q4116" s="205">
        <f t="shared" si="253"/>
        <v>214.42800680794849</v>
      </c>
    </row>
    <row r="4117" spans="1:17" ht="30" x14ac:dyDescent="0.25">
      <c r="A4117" s="207" t="s">
        <v>4752</v>
      </c>
      <c r="B4117" s="196">
        <v>40710041</v>
      </c>
      <c r="C4117" s="197" t="s">
        <v>3322</v>
      </c>
      <c r="D4117" s="196" t="s">
        <v>3691</v>
      </c>
      <c r="E4117" s="198"/>
      <c r="F4117" s="199">
        <f>VLOOKUP(D4117,'Parâmetro - Portes e Uco'!$A$13:$E$54,4,0)</f>
        <v>331.90092631384664</v>
      </c>
      <c r="G4117" s="200"/>
      <c r="H4117" s="201"/>
      <c r="I4117" s="196"/>
      <c r="J4117" s="202">
        <v>0</v>
      </c>
      <c r="K4117" s="202"/>
      <c r="L4117" s="203">
        <v>21.739000000000001</v>
      </c>
      <c r="M4117" s="204">
        <v>80</v>
      </c>
      <c r="N4117" s="199">
        <f>(('Parâmetro - Portes e Uco'!$P$5*'TABELA HONORÁRIOS MÉDICOS2026'!M4117)/100)*'TABELA HONORÁRIOS MÉDICOS2026'!L4117</f>
        <v>315.66584187496096</v>
      </c>
      <c r="O4117" s="201">
        <v>0</v>
      </c>
      <c r="P4117" s="201"/>
      <c r="Q4117" s="205">
        <f t="shared" si="253"/>
        <v>647.5667681888076</v>
      </c>
    </row>
    <row r="4118" spans="1:17" ht="45" x14ac:dyDescent="0.25">
      <c r="A4118" s="207" t="s">
        <v>4754</v>
      </c>
      <c r="B4118" s="196">
        <v>40710050</v>
      </c>
      <c r="C4118" s="197" t="s">
        <v>3323</v>
      </c>
      <c r="D4118" s="196" t="s">
        <v>3674</v>
      </c>
      <c r="E4118" s="198"/>
      <c r="F4118" s="199">
        <f>VLOOKUP(D4118,'Parâmetro - Portes e Uco'!$A$13:$E$54,4,0)</f>
        <v>182.87449126471788</v>
      </c>
      <c r="G4118" s="200"/>
      <c r="H4118" s="201"/>
      <c r="I4118" s="196"/>
      <c r="J4118" s="202">
        <v>0</v>
      </c>
      <c r="K4118" s="202"/>
      <c r="L4118" s="203">
        <v>3.9129999999999998</v>
      </c>
      <c r="M4118" s="204">
        <v>80</v>
      </c>
      <c r="N4118" s="199">
        <f>(('Parâmetro - Portes e Uco'!$P$5*'TABELA HONORÁRIOS MÉDICOS2026'!M4118)/100)*'TABELA HONORÁRIOS MÉDICOS2026'!L4118</f>
        <v>56.819561123175959</v>
      </c>
      <c r="O4118" s="201">
        <v>0</v>
      </c>
      <c r="P4118" s="201"/>
      <c r="Q4118" s="205">
        <f t="shared" si="253"/>
        <v>239.69405238789383</v>
      </c>
    </row>
    <row r="4119" spans="1:17" ht="60" x14ac:dyDescent="0.25">
      <c r="A4119" s="207" t="s">
        <v>4754</v>
      </c>
      <c r="B4119" s="196">
        <v>40710068</v>
      </c>
      <c r="C4119" s="197" t="s">
        <v>3324</v>
      </c>
      <c r="D4119" s="196" t="s">
        <v>3674</v>
      </c>
      <c r="E4119" s="198"/>
      <c r="F4119" s="199">
        <f>VLOOKUP(D4119,'Parâmetro - Portes e Uco'!$A$13:$E$54,4,0)</f>
        <v>182.87449126471788</v>
      </c>
      <c r="G4119" s="200"/>
      <c r="H4119" s="201"/>
      <c r="I4119" s="196"/>
      <c r="J4119" s="202">
        <v>0</v>
      </c>
      <c r="K4119" s="202"/>
      <c r="L4119" s="203">
        <v>3.9129999999999998</v>
      </c>
      <c r="M4119" s="204">
        <v>80</v>
      </c>
      <c r="N4119" s="199">
        <f>(('Parâmetro - Portes e Uco'!$P$5*'TABELA HONORÁRIOS MÉDICOS2026'!M4119)/100)*'TABELA HONORÁRIOS MÉDICOS2026'!L4119</f>
        <v>56.819561123175959</v>
      </c>
      <c r="O4119" s="201">
        <v>0</v>
      </c>
      <c r="P4119" s="201"/>
      <c r="Q4119" s="205">
        <f t="shared" si="253"/>
        <v>239.69405238789383</v>
      </c>
    </row>
    <row r="4120" spans="1:17" ht="45" x14ac:dyDescent="0.25">
      <c r="A4120" s="207" t="s">
        <v>4754</v>
      </c>
      <c r="B4120" s="196">
        <v>40710076</v>
      </c>
      <c r="C4120" s="197" t="s">
        <v>3325</v>
      </c>
      <c r="D4120" s="196" t="s">
        <v>3674</v>
      </c>
      <c r="E4120" s="198"/>
      <c r="F4120" s="199">
        <f>VLOOKUP(D4120,'Parâmetro - Portes e Uco'!$A$13:$E$54,4,0)</f>
        <v>182.87449126471788</v>
      </c>
      <c r="G4120" s="200"/>
      <c r="H4120" s="201"/>
      <c r="I4120" s="196"/>
      <c r="J4120" s="202">
        <v>0</v>
      </c>
      <c r="K4120" s="202"/>
      <c r="L4120" s="203">
        <v>9.4339999999999993</v>
      </c>
      <c r="M4120" s="204">
        <v>80</v>
      </c>
      <c r="N4120" s="199">
        <f>(('Parâmetro - Portes e Uco'!$P$5*'TABELA HONORÁRIOS MÉDICOS2026'!M4120)/100)*'TABELA HONORÁRIOS MÉDICOS2026'!L4120</f>
        <v>136.98843333402556</v>
      </c>
      <c r="O4120" s="201">
        <v>0</v>
      </c>
      <c r="P4120" s="201"/>
      <c r="Q4120" s="205">
        <f t="shared" si="253"/>
        <v>319.86292459874346</v>
      </c>
    </row>
    <row r="4121" spans="1:17" ht="45" x14ac:dyDescent="0.25">
      <c r="A4121" s="207" t="s">
        <v>4754</v>
      </c>
      <c r="B4121" s="196">
        <v>40710084</v>
      </c>
      <c r="C4121" s="197" t="s">
        <v>3326</v>
      </c>
      <c r="D4121" s="196" t="s">
        <v>3674</v>
      </c>
      <c r="E4121" s="198"/>
      <c r="F4121" s="199">
        <f>VLOOKUP(D4121,'Parâmetro - Portes e Uco'!$A$13:$E$54,4,0)</f>
        <v>182.87449126471788</v>
      </c>
      <c r="G4121" s="200"/>
      <c r="H4121" s="201"/>
      <c r="I4121" s="196"/>
      <c r="J4121" s="202">
        <v>0</v>
      </c>
      <c r="K4121" s="202"/>
      <c r="L4121" s="203">
        <v>9.4339999999999993</v>
      </c>
      <c r="M4121" s="204">
        <v>80</v>
      </c>
      <c r="N4121" s="199">
        <f>(('Parâmetro - Portes e Uco'!$P$5*'TABELA HONORÁRIOS MÉDICOS2026'!M4121)/100)*'TABELA HONORÁRIOS MÉDICOS2026'!L4121</f>
        <v>136.98843333402556</v>
      </c>
      <c r="O4121" s="201">
        <v>0</v>
      </c>
      <c r="P4121" s="201"/>
      <c r="Q4121" s="205">
        <f t="shared" si="253"/>
        <v>319.86292459874346</v>
      </c>
    </row>
    <row r="4122" spans="1:17" ht="30" x14ac:dyDescent="0.25">
      <c r="A4122" s="207" t="s">
        <v>4754</v>
      </c>
      <c r="B4122" s="196">
        <v>40710092</v>
      </c>
      <c r="C4122" s="197" t="s">
        <v>4004</v>
      </c>
      <c r="D4122" s="196" t="s">
        <v>3691</v>
      </c>
      <c r="E4122" s="198"/>
      <c r="F4122" s="199">
        <f>VLOOKUP(D4122,'Parâmetro - Portes e Uco'!$A$13:$E$54,4,0)</f>
        <v>331.90092631384664</v>
      </c>
      <c r="G4122" s="200"/>
      <c r="H4122" s="201"/>
      <c r="I4122" s="196"/>
      <c r="J4122" s="202">
        <v>0</v>
      </c>
      <c r="K4122" s="202"/>
      <c r="L4122" s="203">
        <v>16.079999999999998</v>
      </c>
      <c r="M4122" s="204">
        <v>80</v>
      </c>
      <c r="N4122" s="199">
        <f>(('Parâmetro - Portes e Uco'!$P$5*'TABELA HONORÁRIOS MÉDICOS2026'!M4122)/100)*'TABELA HONORÁRIOS MÉDICOS2026'!L4122</f>
        <v>233.49311087673635</v>
      </c>
      <c r="O4122" s="201">
        <v>0</v>
      </c>
      <c r="P4122" s="201"/>
      <c r="Q4122" s="205">
        <f t="shared" si="253"/>
        <v>565.39403719058305</v>
      </c>
    </row>
    <row r="4123" spans="1:17" x14ac:dyDescent="0.25">
      <c r="A4123" s="207" t="s">
        <v>4754</v>
      </c>
      <c r="B4123" s="224">
        <v>40711005</v>
      </c>
      <c r="C4123" s="316" t="s">
        <v>4418</v>
      </c>
      <c r="D4123" s="317"/>
      <c r="E4123" s="317"/>
      <c r="F4123" s="317"/>
      <c r="G4123" s="317"/>
      <c r="H4123" s="317"/>
      <c r="I4123" s="317"/>
      <c r="J4123" s="317"/>
      <c r="K4123" s="317"/>
      <c r="L4123" s="317"/>
      <c r="M4123" s="317"/>
      <c r="N4123" s="317"/>
      <c r="O4123" s="317"/>
      <c r="P4123" s="317"/>
      <c r="Q4123" s="318"/>
    </row>
    <row r="4124" spans="1:17" ht="45" x14ac:dyDescent="0.25">
      <c r="A4124" s="206"/>
      <c r="B4124" s="196">
        <v>40711021</v>
      </c>
      <c r="C4124" s="197" t="s">
        <v>3327</v>
      </c>
      <c r="D4124" s="196" t="s">
        <v>3668</v>
      </c>
      <c r="E4124" s="198"/>
      <c r="F4124" s="199">
        <f>VLOOKUP(D4124,'Parâmetro - Portes e Uco'!$A$13:$E$54,4,0)</f>
        <v>143.11866343039139</v>
      </c>
      <c r="G4124" s="200"/>
      <c r="H4124" s="201"/>
      <c r="I4124" s="196"/>
      <c r="J4124" s="202">
        <v>0.95</v>
      </c>
      <c r="K4124" s="199">
        <f>J4124*'Parâmetro - Portes e Uco'!$P$4</f>
        <v>25.3737286</v>
      </c>
      <c r="L4124" s="203">
        <v>21.913</v>
      </c>
      <c r="M4124" s="204">
        <v>80</v>
      </c>
      <c r="N4124" s="199">
        <f>(('Parâmetro - Portes e Uco'!$P$5*'TABELA HONORÁRIOS MÉDICOS2026'!M4124)/100)*'TABELA HONORÁRIOS MÉDICOS2026'!L4124</f>
        <v>318.19244643295553</v>
      </c>
      <c r="O4124" s="201">
        <v>0</v>
      </c>
      <c r="P4124" s="201"/>
      <c r="Q4124" s="205">
        <f>F4124+H4124+K4124+N4124+P4124</f>
        <v>486.68483846334692</v>
      </c>
    </row>
    <row r="4125" spans="1:17" x14ac:dyDescent="0.25">
      <c r="A4125" s="207" t="s">
        <v>4754</v>
      </c>
      <c r="B4125" s="224">
        <v>40799000</v>
      </c>
      <c r="C4125" s="316" t="s">
        <v>3743</v>
      </c>
      <c r="D4125" s="317"/>
      <c r="E4125" s="317"/>
      <c r="F4125" s="317"/>
      <c r="G4125" s="317"/>
      <c r="H4125" s="317"/>
      <c r="I4125" s="317"/>
      <c r="J4125" s="317"/>
      <c r="K4125" s="317"/>
      <c r="L4125" s="317"/>
      <c r="M4125" s="317"/>
      <c r="N4125" s="317"/>
      <c r="O4125" s="317"/>
      <c r="P4125" s="317"/>
      <c r="Q4125" s="318"/>
    </row>
    <row r="4126" spans="1:17" ht="15" customHeight="1" x14ac:dyDescent="0.25">
      <c r="A4126" s="206"/>
      <c r="B4126" s="307" t="s">
        <v>3936</v>
      </c>
      <c r="C4126" s="308"/>
      <c r="D4126" s="308"/>
      <c r="E4126" s="308"/>
      <c r="F4126" s="308"/>
      <c r="G4126" s="308"/>
      <c r="H4126" s="308"/>
      <c r="I4126" s="308"/>
      <c r="J4126" s="308"/>
      <c r="K4126" s="308"/>
      <c r="L4126" s="308"/>
      <c r="M4126" s="308"/>
      <c r="N4126" s="308"/>
      <c r="O4126" s="308"/>
      <c r="P4126" s="308"/>
      <c r="Q4126" s="309"/>
    </row>
    <row r="4127" spans="1:17" ht="15" customHeight="1" x14ac:dyDescent="0.25">
      <c r="A4127" s="206"/>
      <c r="B4127" s="307" t="s">
        <v>3937</v>
      </c>
      <c r="C4127" s="308"/>
      <c r="D4127" s="308"/>
      <c r="E4127" s="308"/>
      <c r="F4127" s="308"/>
      <c r="G4127" s="308"/>
      <c r="H4127" s="308"/>
      <c r="I4127" s="308"/>
      <c r="J4127" s="308"/>
      <c r="K4127" s="308"/>
      <c r="L4127" s="308"/>
      <c r="M4127" s="308"/>
      <c r="N4127" s="308"/>
      <c r="O4127" s="308"/>
      <c r="P4127" s="308"/>
      <c r="Q4127" s="309"/>
    </row>
    <row r="4128" spans="1:17" ht="15" customHeight="1" x14ac:dyDescent="0.25">
      <c r="A4128" s="206"/>
      <c r="B4128" s="307" t="s">
        <v>4419</v>
      </c>
      <c r="C4128" s="308"/>
      <c r="D4128" s="308"/>
      <c r="E4128" s="308"/>
      <c r="F4128" s="308"/>
      <c r="G4128" s="308"/>
      <c r="H4128" s="308"/>
      <c r="I4128" s="308"/>
      <c r="J4128" s="308"/>
      <c r="K4128" s="308"/>
      <c r="L4128" s="308"/>
      <c r="M4128" s="308"/>
      <c r="N4128" s="308"/>
      <c r="O4128" s="308"/>
      <c r="P4128" s="308"/>
      <c r="Q4128" s="309"/>
    </row>
    <row r="4129" spans="1:17" ht="15" customHeight="1" x14ac:dyDescent="0.25">
      <c r="A4129" s="206"/>
      <c r="B4129" s="307" t="s">
        <v>4420</v>
      </c>
      <c r="C4129" s="308"/>
      <c r="D4129" s="308"/>
      <c r="E4129" s="308"/>
      <c r="F4129" s="308"/>
      <c r="G4129" s="308"/>
      <c r="H4129" s="308"/>
      <c r="I4129" s="308"/>
      <c r="J4129" s="308"/>
      <c r="K4129" s="308"/>
      <c r="L4129" s="308"/>
      <c r="M4129" s="308"/>
      <c r="N4129" s="308"/>
      <c r="O4129" s="308"/>
      <c r="P4129" s="308"/>
      <c r="Q4129" s="309"/>
    </row>
    <row r="4130" spans="1:17" ht="15" customHeight="1" x14ac:dyDescent="0.25">
      <c r="A4130" s="206"/>
      <c r="B4130" s="307" t="s">
        <v>3938</v>
      </c>
      <c r="C4130" s="308"/>
      <c r="D4130" s="308"/>
      <c r="E4130" s="308"/>
      <c r="F4130" s="308"/>
      <c r="G4130" s="308"/>
      <c r="H4130" s="308"/>
      <c r="I4130" s="308"/>
      <c r="J4130" s="308"/>
      <c r="K4130" s="308"/>
      <c r="L4130" s="308"/>
      <c r="M4130" s="308"/>
      <c r="N4130" s="308"/>
      <c r="O4130" s="308"/>
      <c r="P4130" s="308"/>
      <c r="Q4130" s="309"/>
    </row>
    <row r="4131" spans="1:17" ht="15" customHeight="1" x14ac:dyDescent="0.25">
      <c r="A4131" s="206"/>
      <c r="B4131" s="307" t="s">
        <v>4421</v>
      </c>
      <c r="C4131" s="308"/>
      <c r="D4131" s="308"/>
      <c r="E4131" s="308"/>
      <c r="F4131" s="308"/>
      <c r="G4131" s="308"/>
      <c r="H4131" s="308"/>
      <c r="I4131" s="308"/>
      <c r="J4131" s="308"/>
      <c r="K4131" s="308"/>
      <c r="L4131" s="308"/>
      <c r="M4131" s="308"/>
      <c r="N4131" s="308"/>
      <c r="O4131" s="308"/>
      <c r="P4131" s="308"/>
      <c r="Q4131" s="309"/>
    </row>
    <row r="4132" spans="1:17" ht="15" customHeight="1" x14ac:dyDescent="0.25">
      <c r="A4132" s="206"/>
      <c r="B4132" s="307" t="s">
        <v>4422</v>
      </c>
      <c r="C4132" s="308"/>
      <c r="D4132" s="308"/>
      <c r="E4132" s="308"/>
      <c r="F4132" s="308"/>
      <c r="G4132" s="308"/>
      <c r="H4132" s="308"/>
      <c r="I4132" s="308"/>
      <c r="J4132" s="308"/>
      <c r="K4132" s="308"/>
      <c r="L4132" s="308"/>
      <c r="M4132" s="308"/>
      <c r="N4132" s="308"/>
      <c r="O4132" s="308"/>
      <c r="P4132" s="308"/>
      <c r="Q4132" s="309"/>
    </row>
    <row r="4133" spans="1:17" ht="15" customHeight="1" x14ac:dyDescent="0.25">
      <c r="A4133" s="206"/>
      <c r="B4133" s="307" t="s">
        <v>4423</v>
      </c>
      <c r="C4133" s="308"/>
      <c r="D4133" s="308"/>
      <c r="E4133" s="308"/>
      <c r="F4133" s="308"/>
      <c r="G4133" s="308"/>
      <c r="H4133" s="308"/>
      <c r="I4133" s="308"/>
      <c r="J4133" s="308"/>
      <c r="K4133" s="308"/>
      <c r="L4133" s="308"/>
      <c r="M4133" s="308"/>
      <c r="N4133" s="308"/>
      <c r="O4133" s="308"/>
      <c r="P4133" s="308"/>
      <c r="Q4133" s="309"/>
    </row>
    <row r="4134" spans="1:17" x14ac:dyDescent="0.25">
      <c r="A4134" s="206"/>
      <c r="B4134" s="224">
        <v>40801004</v>
      </c>
      <c r="C4134" s="316" t="s">
        <v>3935</v>
      </c>
      <c r="D4134" s="317"/>
      <c r="E4134" s="317"/>
      <c r="F4134" s="317"/>
      <c r="G4134" s="317"/>
      <c r="H4134" s="317"/>
      <c r="I4134" s="317"/>
      <c r="J4134" s="317"/>
      <c r="K4134" s="317"/>
      <c r="L4134" s="317"/>
      <c r="M4134" s="317"/>
      <c r="N4134" s="317"/>
      <c r="O4134" s="317"/>
      <c r="P4134" s="317"/>
      <c r="Q4134" s="318"/>
    </row>
    <row r="4135" spans="1:17" x14ac:dyDescent="0.25">
      <c r="A4135" s="206"/>
      <c r="B4135" s="196">
        <v>40801012</v>
      </c>
      <c r="C4135" s="197" t="s">
        <v>4424</v>
      </c>
      <c r="D4135" s="196" t="s">
        <v>3677</v>
      </c>
      <c r="E4135" s="198"/>
      <c r="F4135" s="199">
        <f>VLOOKUP(D4135,'Parâmetro - Portes e Uco'!$A$13:$E$54,4,0)</f>
        <v>33.558459567611813</v>
      </c>
      <c r="G4135" s="200"/>
      <c r="H4135" s="201"/>
      <c r="I4135" s="196">
        <v>2</v>
      </c>
      <c r="J4135" s="202">
        <v>0.14399999999999999</v>
      </c>
      <c r="K4135" s="199">
        <f>J4135*'Parâmetro - Portes e Uco'!$P$4</f>
        <v>3.8461230719999997</v>
      </c>
      <c r="L4135" s="203">
        <v>1.31</v>
      </c>
      <c r="M4135" s="204">
        <v>70</v>
      </c>
      <c r="N4135" s="199">
        <f>(('Parâmetro - Portes e Uco'!$P$5*'TABELA HONORÁRIOS MÉDICOS2026'!M4135)/100)*'TABELA HONORÁRIOS MÉDICOS2026'!L4135</f>
        <v>16.644370543685266</v>
      </c>
      <c r="O4135" s="201">
        <v>0</v>
      </c>
      <c r="P4135" s="201"/>
      <c r="Q4135" s="205">
        <f t="shared" ref="Q4135:Q4152" si="254">F4135+H4135+K4135+N4135+P4135</f>
        <v>54.048953183297073</v>
      </c>
    </row>
    <row r="4136" spans="1:17" x14ac:dyDescent="0.25">
      <c r="A4136" s="207" t="s">
        <v>4754</v>
      </c>
      <c r="B4136" s="196">
        <v>40801020</v>
      </c>
      <c r="C4136" s="197" t="s">
        <v>4425</v>
      </c>
      <c r="D4136" s="196" t="s">
        <v>3677</v>
      </c>
      <c r="E4136" s="198"/>
      <c r="F4136" s="199">
        <f>VLOOKUP(D4136,'Parâmetro - Portes e Uco'!$A$13:$E$54,4,0)</f>
        <v>33.558459567611813</v>
      </c>
      <c r="G4136" s="200"/>
      <c r="H4136" s="201"/>
      <c r="I4136" s="196">
        <v>3</v>
      </c>
      <c r="J4136" s="202">
        <v>0.216</v>
      </c>
      <c r="K4136" s="199">
        <f>J4136*'Parâmetro - Portes e Uco'!$P$4</f>
        <v>5.7691846079999998</v>
      </c>
      <c r="L4136" s="203">
        <v>1.47</v>
      </c>
      <c r="M4136" s="204">
        <v>70</v>
      </c>
      <c r="N4136" s="199">
        <f>(('Parâmetro - Portes e Uco'!$P$5*'TABELA HONORÁRIOS MÉDICOS2026'!M4136)/100)*'TABELA HONORÁRIOS MÉDICOS2026'!L4136</f>
        <v>18.677270762761328</v>
      </c>
      <c r="O4136" s="201">
        <v>0</v>
      </c>
      <c r="P4136" s="201"/>
      <c r="Q4136" s="205">
        <f t="shared" si="254"/>
        <v>58.004914938373133</v>
      </c>
    </row>
    <row r="4137" spans="1:17" x14ac:dyDescent="0.25">
      <c r="A4137" s="207" t="s">
        <v>4754</v>
      </c>
      <c r="B4137" s="196">
        <v>40801039</v>
      </c>
      <c r="C4137" s="197" t="s">
        <v>4426</v>
      </c>
      <c r="D4137" s="196" t="s">
        <v>3675</v>
      </c>
      <c r="E4137" s="198"/>
      <c r="F4137" s="199">
        <f>VLOOKUP(D4137,'Parâmetro - Portes e Uco'!$A$13:$E$54,4,0)</f>
        <v>50.355065150296362</v>
      </c>
      <c r="G4137" s="200"/>
      <c r="H4137" s="201"/>
      <c r="I4137" s="196">
        <v>4</v>
      </c>
      <c r="J4137" s="202">
        <v>0.28799999999999998</v>
      </c>
      <c r="K4137" s="199">
        <f>J4137*'Parâmetro - Portes e Uco'!$P$4</f>
        <v>7.6922461439999994</v>
      </c>
      <c r="L4137" s="203">
        <v>1.58</v>
      </c>
      <c r="M4137" s="204">
        <v>70</v>
      </c>
      <c r="N4137" s="199">
        <f>(('Parâmetro - Portes e Uco'!$P$5*'TABELA HONORÁRIOS MÉDICOS2026'!M4137)/100)*'TABELA HONORÁRIOS MÉDICOS2026'!L4137</f>
        <v>20.074889663376123</v>
      </c>
      <c r="O4137" s="201">
        <v>0</v>
      </c>
      <c r="P4137" s="201"/>
      <c r="Q4137" s="205">
        <f t="shared" si="254"/>
        <v>78.12220095767249</v>
      </c>
    </row>
    <row r="4138" spans="1:17" ht="30" x14ac:dyDescent="0.25">
      <c r="A4138" s="207" t="s">
        <v>4754</v>
      </c>
      <c r="B4138" s="196">
        <v>40801047</v>
      </c>
      <c r="C4138" s="197" t="s">
        <v>4427</v>
      </c>
      <c r="D4138" s="196" t="s">
        <v>3675</v>
      </c>
      <c r="E4138" s="198"/>
      <c r="F4138" s="199">
        <f>VLOOKUP(D4138,'Parâmetro - Portes e Uco'!$A$13:$E$54,4,0)</f>
        <v>50.355065150296362</v>
      </c>
      <c r="G4138" s="200"/>
      <c r="H4138" s="201"/>
      <c r="I4138" s="196">
        <v>8</v>
      </c>
      <c r="J4138" s="202">
        <v>0.25919999999999999</v>
      </c>
      <c r="K4138" s="199">
        <f>J4138*'Parâmetro - Portes e Uco'!$P$4</f>
        <v>6.9230215295999997</v>
      </c>
      <c r="L4138" s="203">
        <v>1.79</v>
      </c>
      <c r="M4138" s="204">
        <v>70</v>
      </c>
      <c r="N4138" s="199">
        <f>(('Parâmetro - Portes e Uco'!$P$5*'TABELA HONORÁRIOS MÉDICOS2026'!M4138)/100)*'TABELA HONORÁRIOS MÉDICOS2026'!L4138</f>
        <v>22.743071200913455</v>
      </c>
      <c r="O4138" s="201">
        <v>0</v>
      </c>
      <c r="P4138" s="201"/>
      <c r="Q4138" s="205">
        <f t="shared" si="254"/>
        <v>80.021157880809824</v>
      </c>
    </row>
    <row r="4139" spans="1:17" x14ac:dyDescent="0.25">
      <c r="A4139" s="207" t="s">
        <v>4754</v>
      </c>
      <c r="B4139" s="196">
        <v>40801055</v>
      </c>
      <c r="C4139" s="197" t="s">
        <v>4428</v>
      </c>
      <c r="D4139" s="196" t="s">
        <v>3677</v>
      </c>
      <c r="E4139" s="198"/>
      <c r="F4139" s="199">
        <f>VLOOKUP(D4139,'Parâmetro - Portes e Uco'!$A$13:$E$54,4,0)</f>
        <v>33.558459567611813</v>
      </c>
      <c r="G4139" s="200"/>
      <c r="H4139" s="201"/>
      <c r="I4139" s="196">
        <v>4</v>
      </c>
      <c r="J4139" s="202">
        <v>0.17280000000000001</v>
      </c>
      <c r="K4139" s="199">
        <f>J4139*'Parâmetro - Portes e Uco'!$P$4</f>
        <v>4.6153476864000007</v>
      </c>
      <c r="L4139" s="203">
        <v>1.58</v>
      </c>
      <c r="M4139" s="204">
        <v>70</v>
      </c>
      <c r="N4139" s="199">
        <f>(('Parâmetro - Portes e Uco'!$P$5*'TABELA HONORÁRIOS MÉDICOS2026'!M4139)/100)*'TABELA HONORÁRIOS MÉDICOS2026'!L4139</f>
        <v>20.074889663376123</v>
      </c>
      <c r="O4139" s="201">
        <v>0</v>
      </c>
      <c r="P4139" s="201"/>
      <c r="Q4139" s="205">
        <f t="shared" si="254"/>
        <v>58.248696917387932</v>
      </c>
    </row>
    <row r="4140" spans="1:17" x14ac:dyDescent="0.25">
      <c r="A4140" s="207" t="s">
        <v>4754</v>
      </c>
      <c r="B4140" s="196">
        <v>40801063</v>
      </c>
      <c r="C4140" s="197" t="s">
        <v>4429</v>
      </c>
      <c r="D4140" s="196" t="s">
        <v>3677</v>
      </c>
      <c r="E4140" s="198"/>
      <c r="F4140" s="199">
        <f>VLOOKUP(D4140,'Parâmetro - Portes e Uco'!$A$13:$E$54,4,0)</f>
        <v>33.558459567611813</v>
      </c>
      <c r="G4140" s="200"/>
      <c r="H4140" s="201"/>
      <c r="I4140" s="196">
        <v>3</v>
      </c>
      <c r="J4140" s="202">
        <v>0.12959999999999999</v>
      </c>
      <c r="K4140" s="199">
        <f>J4140*'Parâmetro - Portes e Uco'!$P$4</f>
        <v>3.4615107647999999</v>
      </c>
      <c r="L4140" s="203">
        <v>1.47</v>
      </c>
      <c r="M4140" s="204">
        <v>70</v>
      </c>
      <c r="N4140" s="199">
        <f>(('Parâmetro - Portes e Uco'!$P$5*'TABELA HONORÁRIOS MÉDICOS2026'!M4140)/100)*'TABELA HONORÁRIOS MÉDICOS2026'!L4140</f>
        <v>18.677270762761328</v>
      </c>
      <c r="O4140" s="201">
        <v>0</v>
      </c>
      <c r="P4140" s="201"/>
      <c r="Q4140" s="205">
        <f t="shared" si="254"/>
        <v>55.69724109517314</v>
      </c>
    </row>
    <row r="4141" spans="1:17" x14ac:dyDescent="0.25">
      <c r="A4141" s="207" t="s">
        <v>4754</v>
      </c>
      <c r="B4141" s="196">
        <v>40801071</v>
      </c>
      <c r="C4141" s="197" t="s">
        <v>4430</v>
      </c>
      <c r="D4141" s="196" t="s">
        <v>3677</v>
      </c>
      <c r="E4141" s="198"/>
      <c r="F4141" s="199">
        <f>VLOOKUP(D4141,'Parâmetro - Portes e Uco'!$A$13:$E$54,4,0)</f>
        <v>33.558459567611813</v>
      </c>
      <c r="G4141" s="200"/>
      <c r="H4141" s="201"/>
      <c r="I4141" s="196">
        <v>3</v>
      </c>
      <c r="J4141" s="202">
        <v>0.12959999999999999</v>
      </c>
      <c r="K4141" s="199">
        <f>J4141*'Parâmetro - Portes e Uco'!$P$4</f>
        <v>3.4615107647999999</v>
      </c>
      <c r="L4141" s="203">
        <v>1.34</v>
      </c>
      <c r="M4141" s="204">
        <v>70</v>
      </c>
      <c r="N4141" s="199">
        <f>(('Parâmetro - Portes e Uco'!$P$5*'TABELA HONORÁRIOS MÉDICOS2026'!M4141)/100)*'TABELA HONORÁRIOS MÉDICOS2026'!L4141</f>
        <v>17.02553933476203</v>
      </c>
      <c r="O4141" s="201">
        <v>0</v>
      </c>
      <c r="P4141" s="201"/>
      <c r="Q4141" s="205">
        <f t="shared" si="254"/>
        <v>54.045509667173846</v>
      </c>
    </row>
    <row r="4142" spans="1:17" x14ac:dyDescent="0.25">
      <c r="A4142" s="207" t="s">
        <v>4754</v>
      </c>
      <c r="B4142" s="196">
        <v>40801080</v>
      </c>
      <c r="C4142" s="197" t="s">
        <v>4431</v>
      </c>
      <c r="D4142" s="196" t="s">
        <v>3677</v>
      </c>
      <c r="E4142" s="198"/>
      <c r="F4142" s="199">
        <f>VLOOKUP(D4142,'Parâmetro - Portes e Uco'!$A$13:$E$54,4,0)</f>
        <v>33.558459567611813</v>
      </c>
      <c r="G4142" s="200"/>
      <c r="H4142" s="201"/>
      <c r="I4142" s="196">
        <v>3</v>
      </c>
      <c r="J4142" s="202">
        <v>0.12959999999999999</v>
      </c>
      <c r="K4142" s="199">
        <f>J4142*'Parâmetro - Portes e Uco'!$P$4</f>
        <v>3.4615107647999999</v>
      </c>
      <c r="L4142" s="203">
        <v>1.34</v>
      </c>
      <c r="M4142" s="204">
        <v>70</v>
      </c>
      <c r="N4142" s="199">
        <f>(('Parâmetro - Portes e Uco'!$P$5*'TABELA HONORÁRIOS MÉDICOS2026'!M4142)/100)*'TABELA HONORÁRIOS MÉDICOS2026'!L4142</f>
        <v>17.02553933476203</v>
      </c>
      <c r="O4142" s="201">
        <v>0</v>
      </c>
      <c r="P4142" s="201"/>
      <c r="Q4142" s="205">
        <f t="shared" si="254"/>
        <v>54.045509667173846</v>
      </c>
    </row>
    <row r="4143" spans="1:17" x14ac:dyDescent="0.25">
      <c r="A4143" s="207" t="s">
        <v>4754</v>
      </c>
      <c r="B4143" s="196">
        <v>40801098</v>
      </c>
      <c r="C4143" s="197" t="s">
        <v>4432</v>
      </c>
      <c r="D4143" s="196" t="s">
        <v>3677</v>
      </c>
      <c r="E4143" s="198"/>
      <c r="F4143" s="199">
        <f>VLOOKUP(D4143,'Parâmetro - Portes e Uco'!$A$13:$E$54,4,0)</f>
        <v>33.558459567611813</v>
      </c>
      <c r="G4143" s="200"/>
      <c r="H4143" s="201"/>
      <c r="I4143" s="196">
        <v>4</v>
      </c>
      <c r="J4143" s="202">
        <v>0.17280000000000001</v>
      </c>
      <c r="K4143" s="199">
        <f>J4143*'Parâmetro - Portes e Uco'!$P$4</f>
        <v>4.6153476864000007</v>
      </c>
      <c r="L4143" s="203">
        <v>1.58</v>
      </c>
      <c r="M4143" s="204">
        <v>70</v>
      </c>
      <c r="N4143" s="199">
        <f>(('Parâmetro - Portes e Uco'!$P$5*'TABELA HONORÁRIOS MÉDICOS2026'!M4143)/100)*'TABELA HONORÁRIOS MÉDICOS2026'!L4143</f>
        <v>20.074889663376123</v>
      </c>
      <c r="O4143" s="201">
        <v>0</v>
      </c>
      <c r="P4143" s="201"/>
      <c r="Q4143" s="205">
        <f t="shared" si="254"/>
        <v>58.248696917387932</v>
      </c>
    </row>
    <row r="4144" spans="1:17" ht="45" x14ac:dyDescent="0.25">
      <c r="A4144" s="207" t="s">
        <v>4754</v>
      </c>
      <c r="B4144" s="196">
        <v>40801101</v>
      </c>
      <c r="C4144" s="197" t="s">
        <v>4433</v>
      </c>
      <c r="D4144" s="196" t="s">
        <v>3677</v>
      </c>
      <c r="E4144" s="198"/>
      <c r="F4144" s="199">
        <f>VLOOKUP(D4144,'Parâmetro - Portes e Uco'!$A$13:$E$54,4,0)</f>
        <v>33.558459567611813</v>
      </c>
      <c r="G4144" s="200"/>
      <c r="H4144" s="201"/>
      <c r="I4144" s="196">
        <v>3</v>
      </c>
      <c r="J4144" s="202">
        <v>0.12959999999999999</v>
      </c>
      <c r="K4144" s="199">
        <f>J4144*'Parâmetro - Portes e Uco'!$P$4</f>
        <v>3.4615107647999999</v>
      </c>
      <c r="L4144" s="203">
        <v>1.47</v>
      </c>
      <c r="M4144" s="204">
        <v>70</v>
      </c>
      <c r="N4144" s="199">
        <f>(('Parâmetro - Portes e Uco'!$P$5*'TABELA HONORÁRIOS MÉDICOS2026'!M4144)/100)*'TABELA HONORÁRIOS MÉDICOS2026'!L4144</f>
        <v>18.677270762761328</v>
      </c>
      <c r="O4144" s="201">
        <v>0</v>
      </c>
      <c r="P4144" s="201"/>
      <c r="Q4144" s="205">
        <f t="shared" si="254"/>
        <v>55.69724109517314</v>
      </c>
    </row>
    <row r="4145" spans="1:17" ht="45" x14ac:dyDescent="0.25">
      <c r="A4145" s="207" t="s">
        <v>4754</v>
      </c>
      <c r="B4145" s="196">
        <v>40801110</v>
      </c>
      <c r="C4145" s="197" t="s">
        <v>4434</v>
      </c>
      <c r="D4145" s="196" t="s">
        <v>3677</v>
      </c>
      <c r="E4145" s="198"/>
      <c r="F4145" s="199">
        <f>VLOOKUP(D4145,'Parâmetro - Portes e Uco'!$A$13:$E$54,4,0)</f>
        <v>33.558459567611813</v>
      </c>
      <c r="G4145" s="200"/>
      <c r="H4145" s="201"/>
      <c r="I4145" s="196">
        <v>4</v>
      </c>
      <c r="J4145" s="202">
        <v>0.17280000000000001</v>
      </c>
      <c r="K4145" s="199">
        <f>J4145*'Parâmetro - Portes e Uco'!$P$4</f>
        <v>4.6153476864000007</v>
      </c>
      <c r="L4145" s="203">
        <v>1.58</v>
      </c>
      <c r="M4145" s="204">
        <v>70</v>
      </c>
      <c r="N4145" s="199">
        <f>(('Parâmetro - Portes e Uco'!$P$5*'TABELA HONORÁRIOS MÉDICOS2026'!M4145)/100)*'TABELA HONORÁRIOS MÉDICOS2026'!L4145</f>
        <v>20.074889663376123</v>
      </c>
      <c r="O4145" s="201">
        <v>0</v>
      </c>
      <c r="P4145" s="201"/>
      <c r="Q4145" s="205">
        <f t="shared" si="254"/>
        <v>58.248696917387932</v>
      </c>
    </row>
    <row r="4146" spans="1:17" x14ac:dyDescent="0.25">
      <c r="A4146" s="207" t="s">
        <v>4754</v>
      </c>
      <c r="B4146" s="196">
        <v>40801128</v>
      </c>
      <c r="C4146" s="197" t="s">
        <v>4435</v>
      </c>
      <c r="D4146" s="196" t="s">
        <v>3677</v>
      </c>
      <c r="E4146" s="198"/>
      <c r="F4146" s="199">
        <f>VLOOKUP(D4146,'Parâmetro - Portes e Uco'!$A$13:$E$54,4,0)</f>
        <v>33.558459567611813</v>
      </c>
      <c r="G4146" s="200"/>
      <c r="H4146" s="201"/>
      <c r="I4146" s="196">
        <v>2</v>
      </c>
      <c r="J4146" s="202">
        <v>0.86399999999999999</v>
      </c>
      <c r="K4146" s="199">
        <f>J4146*'Parâmetro - Portes e Uco'!$P$4</f>
        <v>23.076738431999999</v>
      </c>
      <c r="L4146" s="203">
        <v>1.22</v>
      </c>
      <c r="M4146" s="204">
        <v>70</v>
      </c>
      <c r="N4146" s="199">
        <f>(('Parâmetro - Portes e Uco'!$P$5*'TABELA HONORÁRIOS MÉDICOS2026'!M4146)/100)*'TABELA HONORÁRIOS MÉDICOS2026'!L4146</f>
        <v>15.50086417045498</v>
      </c>
      <c r="O4146" s="201">
        <v>0</v>
      </c>
      <c r="P4146" s="201"/>
      <c r="Q4146" s="205">
        <f t="shared" si="254"/>
        <v>72.136062170066793</v>
      </c>
    </row>
    <row r="4147" spans="1:17" ht="45" x14ac:dyDescent="0.25">
      <c r="A4147" s="207" t="s">
        <v>4754</v>
      </c>
      <c r="B4147" s="196">
        <v>40801136</v>
      </c>
      <c r="C4147" s="197" t="s">
        <v>4436</v>
      </c>
      <c r="D4147" s="196" t="s">
        <v>3677</v>
      </c>
      <c r="E4147" s="198"/>
      <c r="F4147" s="199">
        <f>VLOOKUP(D4147,'Parâmetro - Portes e Uco'!$A$13:$E$54,4,0)</f>
        <v>33.558459567611813</v>
      </c>
      <c r="G4147" s="200"/>
      <c r="H4147" s="201"/>
      <c r="I4147" s="196">
        <v>1</v>
      </c>
      <c r="J4147" s="202">
        <v>0.25919999999999999</v>
      </c>
      <c r="K4147" s="199">
        <f>J4147*'Parâmetro - Portes e Uco'!$P$4</f>
        <v>6.9230215295999997</v>
      </c>
      <c r="L4147" s="203">
        <v>1.22</v>
      </c>
      <c r="M4147" s="204">
        <v>70</v>
      </c>
      <c r="N4147" s="199">
        <f>(('Parâmetro - Portes e Uco'!$P$5*'TABELA HONORÁRIOS MÉDICOS2026'!M4147)/100)*'TABELA HONORÁRIOS MÉDICOS2026'!L4147</f>
        <v>15.50086417045498</v>
      </c>
      <c r="O4147" s="201">
        <v>0</v>
      </c>
      <c r="P4147" s="201"/>
      <c r="Q4147" s="205">
        <f t="shared" si="254"/>
        <v>55.982345267666794</v>
      </c>
    </row>
    <row r="4148" spans="1:17" ht="30" x14ac:dyDescent="0.25">
      <c r="A4148" s="207" t="s">
        <v>4754</v>
      </c>
      <c r="B4148" s="196">
        <v>40801160</v>
      </c>
      <c r="C4148" s="197" t="s">
        <v>4437</v>
      </c>
      <c r="D4148" s="196" t="s">
        <v>3677</v>
      </c>
      <c r="E4148" s="198"/>
      <c r="F4148" s="199">
        <f>VLOOKUP(D4148,'Parâmetro - Portes e Uco'!$A$13:$E$54,4,0)</f>
        <v>33.558459567611813</v>
      </c>
      <c r="G4148" s="200"/>
      <c r="H4148" s="201"/>
      <c r="I4148" s="196">
        <v>8</v>
      </c>
      <c r="J4148" s="202">
        <v>0.12959999999999999</v>
      </c>
      <c r="K4148" s="199">
        <f>J4148*'Parâmetro - Portes e Uco'!$P$4</f>
        <v>3.4615107647999999</v>
      </c>
      <c r="L4148" s="203">
        <v>0.96</v>
      </c>
      <c r="M4148" s="204">
        <v>70</v>
      </c>
      <c r="N4148" s="199">
        <f>(('Parâmetro - Portes e Uco'!$P$5*'TABELA HONORÁRIOS MÉDICOS2026'!M4148)/100)*'TABELA HONORÁRIOS MÉDICOS2026'!L4148</f>
        <v>12.197401314456378</v>
      </c>
      <c r="O4148" s="201">
        <v>0</v>
      </c>
      <c r="P4148" s="201"/>
      <c r="Q4148" s="205">
        <f t="shared" si="254"/>
        <v>49.217371646868195</v>
      </c>
    </row>
    <row r="4149" spans="1:17" x14ac:dyDescent="0.25">
      <c r="A4149" s="207" t="s">
        <v>4754</v>
      </c>
      <c r="B4149" s="196">
        <v>40801179</v>
      </c>
      <c r="C4149" s="197" t="s">
        <v>3330</v>
      </c>
      <c r="D4149" s="196" t="s">
        <v>3676</v>
      </c>
      <c r="E4149" s="198"/>
      <c r="F4149" s="199">
        <f>VLOOKUP(D4149,'Parâmetro - Portes e Uco'!$A$13:$E$54,4,0)</f>
        <v>16.785021716765456</v>
      </c>
      <c r="G4149" s="200"/>
      <c r="H4149" s="201"/>
      <c r="I4149" s="196">
        <v>1</v>
      </c>
      <c r="J4149" s="202">
        <v>0.216</v>
      </c>
      <c r="K4149" s="199">
        <f>J4149*'Parâmetro - Portes e Uco'!$P$4</f>
        <v>5.7691846079999998</v>
      </c>
      <c r="L4149" s="203">
        <v>0.3</v>
      </c>
      <c r="M4149" s="204">
        <v>70</v>
      </c>
      <c r="N4149" s="199">
        <f>(('Parâmetro - Portes e Uco'!$P$5*'TABELA HONORÁRIOS MÉDICOS2026'!M4149)/100)*'TABELA HONORÁRIOS MÉDICOS2026'!L4149</f>
        <v>3.8116879107676178</v>
      </c>
      <c r="O4149" s="201">
        <v>0</v>
      </c>
      <c r="P4149" s="201"/>
      <c r="Q4149" s="205">
        <f t="shared" si="254"/>
        <v>26.365894235533073</v>
      </c>
    </row>
    <row r="4150" spans="1:17" x14ac:dyDescent="0.25">
      <c r="A4150" s="207" t="s">
        <v>4754</v>
      </c>
      <c r="B4150" s="196">
        <v>40801187</v>
      </c>
      <c r="C4150" s="197" t="s">
        <v>3329</v>
      </c>
      <c r="D4150" s="196" t="s">
        <v>3676</v>
      </c>
      <c r="E4150" s="198"/>
      <c r="F4150" s="199">
        <f>VLOOKUP(D4150,'Parâmetro - Portes e Uco'!$A$13:$E$54,4,0)</f>
        <v>16.785021716765456</v>
      </c>
      <c r="G4150" s="200"/>
      <c r="H4150" s="201"/>
      <c r="I4150" s="196">
        <v>1</v>
      </c>
      <c r="J4150" s="202">
        <v>0.12959999999999999</v>
      </c>
      <c r="K4150" s="199">
        <f>J4150*'Parâmetro - Portes e Uco'!$P$4</f>
        <v>3.4615107647999999</v>
      </c>
      <c r="L4150" s="203">
        <v>0.39</v>
      </c>
      <c r="M4150" s="204">
        <v>70</v>
      </c>
      <c r="N4150" s="199">
        <f>(('Parâmetro - Portes e Uco'!$P$5*'TABELA HONORÁRIOS MÉDICOS2026'!M4150)/100)*'TABELA HONORÁRIOS MÉDICOS2026'!L4150</f>
        <v>4.955194283997904</v>
      </c>
      <c r="O4150" s="201">
        <v>0</v>
      </c>
      <c r="P4150" s="201"/>
      <c r="Q4150" s="205">
        <f t="shared" si="254"/>
        <v>25.201726765563361</v>
      </c>
    </row>
    <row r="4151" spans="1:17" ht="45" x14ac:dyDescent="0.25">
      <c r="A4151" s="207" t="s">
        <v>4754</v>
      </c>
      <c r="B4151" s="196">
        <v>40801195</v>
      </c>
      <c r="C4151" s="197" t="s">
        <v>3328</v>
      </c>
      <c r="D4151" s="196" t="s">
        <v>3675</v>
      </c>
      <c r="E4151" s="198"/>
      <c r="F4151" s="199">
        <f>VLOOKUP(D4151,'Parâmetro - Portes e Uco'!$A$13:$E$54,4,0)</f>
        <v>50.355065150296362</v>
      </c>
      <c r="G4151" s="200"/>
      <c r="H4151" s="201"/>
      <c r="I4151" s="196">
        <v>12</v>
      </c>
      <c r="J4151" s="202">
        <v>0.69120000000000004</v>
      </c>
      <c r="K4151" s="199">
        <f>J4151*'Parâmetro - Portes e Uco'!$P$4</f>
        <v>18.461390745600003</v>
      </c>
      <c r="L4151" s="203">
        <v>3.12</v>
      </c>
      <c r="M4151" s="204">
        <v>70</v>
      </c>
      <c r="N4151" s="199">
        <f>(('Parâmetro - Portes e Uco'!$P$5*'TABELA HONORÁRIOS MÉDICOS2026'!M4151)/100)*'TABELA HONORÁRIOS MÉDICOS2026'!L4151</f>
        <v>39.641554271983232</v>
      </c>
      <c r="O4151" s="201">
        <v>0</v>
      </c>
      <c r="P4151" s="201"/>
      <c r="Q4151" s="205">
        <f t="shared" si="254"/>
        <v>108.45801016787959</v>
      </c>
    </row>
    <row r="4152" spans="1:17" ht="30" x14ac:dyDescent="0.25">
      <c r="A4152" s="207" t="s">
        <v>4754</v>
      </c>
      <c r="B4152" s="196">
        <v>40801209</v>
      </c>
      <c r="C4152" s="197" t="s">
        <v>4438</v>
      </c>
      <c r="D4152" s="196" t="s">
        <v>3676</v>
      </c>
      <c r="E4152" s="198"/>
      <c r="F4152" s="199">
        <f>VLOOKUP(D4152,'Parâmetro - Portes e Uco'!$A$13:$E$54,4,0)</f>
        <v>16.785021716765456</v>
      </c>
      <c r="G4152" s="200"/>
      <c r="H4152" s="201"/>
      <c r="I4152" s="196">
        <v>1</v>
      </c>
      <c r="J4152" s="202">
        <v>0.72</v>
      </c>
      <c r="K4152" s="199">
        <f>J4152*'Parâmetro - Portes e Uco'!$P$4</f>
        <v>19.230615360000002</v>
      </c>
      <c r="L4152" s="203">
        <v>0.27</v>
      </c>
      <c r="M4152" s="204">
        <v>70</v>
      </c>
      <c r="N4152" s="199">
        <f>(('Parâmetro - Portes e Uco'!$P$5*'TABELA HONORÁRIOS MÉDICOS2026'!M4152)/100)*'TABELA HONORÁRIOS MÉDICOS2026'!L4152</f>
        <v>3.4305191196908567</v>
      </c>
      <c r="O4152" s="201">
        <v>0</v>
      </c>
      <c r="P4152" s="201"/>
      <c r="Q4152" s="205">
        <f t="shared" si="254"/>
        <v>39.446156196456315</v>
      </c>
    </row>
    <row r="4153" spans="1:17" x14ac:dyDescent="0.25">
      <c r="A4153" s="207" t="s">
        <v>4754</v>
      </c>
      <c r="B4153" s="224">
        <v>40802000</v>
      </c>
      <c r="C4153" s="316" t="s">
        <v>3816</v>
      </c>
      <c r="D4153" s="317"/>
      <c r="E4153" s="317"/>
      <c r="F4153" s="317"/>
      <c r="G4153" s="317"/>
      <c r="H4153" s="317"/>
      <c r="I4153" s="317"/>
      <c r="J4153" s="317"/>
      <c r="K4153" s="317"/>
      <c r="L4153" s="317"/>
      <c r="M4153" s="317"/>
      <c r="N4153" s="317"/>
      <c r="O4153" s="317"/>
      <c r="P4153" s="317"/>
      <c r="Q4153" s="318"/>
    </row>
    <row r="4154" spans="1:17" ht="30" x14ac:dyDescent="0.25">
      <c r="A4154" s="206"/>
      <c r="B4154" s="196">
        <v>40802019</v>
      </c>
      <c r="C4154" s="197" t="s">
        <v>4439</v>
      </c>
      <c r="D4154" s="196" t="s">
        <v>3677</v>
      </c>
      <c r="E4154" s="198"/>
      <c r="F4154" s="199">
        <f>VLOOKUP(D4154,'Parâmetro - Portes e Uco'!$A$13:$E$54,4,0)</f>
        <v>33.558459567611813</v>
      </c>
      <c r="G4154" s="200"/>
      <c r="H4154" s="201"/>
      <c r="I4154" s="196">
        <v>3</v>
      </c>
      <c r="J4154" s="202">
        <v>0.12959999999999999</v>
      </c>
      <c r="K4154" s="199">
        <f>J4154*'Parâmetro - Portes e Uco'!$P$4</f>
        <v>3.4615107647999999</v>
      </c>
      <c r="L4154" s="203">
        <v>1.31</v>
      </c>
      <c r="M4154" s="204">
        <v>70</v>
      </c>
      <c r="N4154" s="199">
        <f>(('Parâmetro - Portes e Uco'!$P$5*'TABELA HONORÁRIOS MÉDICOS2026'!M4154)/100)*'TABELA HONORÁRIOS MÉDICOS2026'!L4154</f>
        <v>16.644370543685266</v>
      </c>
      <c r="O4154" s="201">
        <v>0</v>
      </c>
      <c r="P4154" s="201"/>
      <c r="Q4154" s="205">
        <f t="shared" ref="Q4154:Q4164" si="255">F4154+H4154+K4154+N4154+P4154</f>
        <v>53.664340876097086</v>
      </c>
    </row>
    <row r="4155" spans="1:17" ht="30" x14ac:dyDescent="0.25">
      <c r="A4155" s="207" t="s">
        <v>4754</v>
      </c>
      <c r="B4155" s="196">
        <v>40802027</v>
      </c>
      <c r="C4155" s="197" t="s">
        <v>4440</v>
      </c>
      <c r="D4155" s="196" t="s">
        <v>3675</v>
      </c>
      <c r="E4155" s="198"/>
      <c r="F4155" s="199">
        <f>VLOOKUP(D4155,'Parâmetro - Portes e Uco'!$A$13:$E$54,4,0)</f>
        <v>50.355065150296362</v>
      </c>
      <c r="G4155" s="200"/>
      <c r="H4155" s="201"/>
      <c r="I4155" s="196">
        <v>5</v>
      </c>
      <c r="J4155" s="202">
        <v>0.216</v>
      </c>
      <c r="K4155" s="199">
        <f>J4155*'Parâmetro - Portes e Uco'!$P$4</f>
        <v>5.7691846079999998</v>
      </c>
      <c r="L4155" s="203">
        <v>1.58</v>
      </c>
      <c r="M4155" s="204">
        <v>70</v>
      </c>
      <c r="N4155" s="199">
        <f>(('Parâmetro - Portes e Uco'!$P$5*'TABELA HONORÁRIOS MÉDICOS2026'!M4155)/100)*'TABELA HONORÁRIOS MÉDICOS2026'!L4155</f>
        <v>20.074889663376123</v>
      </c>
      <c r="O4155" s="201">
        <v>0</v>
      </c>
      <c r="P4155" s="201"/>
      <c r="Q4155" s="205">
        <f t="shared" si="255"/>
        <v>76.199139421672484</v>
      </c>
    </row>
    <row r="4156" spans="1:17" ht="30" x14ac:dyDescent="0.25">
      <c r="A4156" s="207" t="s">
        <v>4754</v>
      </c>
      <c r="B4156" s="196">
        <v>40802035</v>
      </c>
      <c r="C4156" s="197" t="s">
        <v>4441</v>
      </c>
      <c r="D4156" s="196" t="s">
        <v>3677</v>
      </c>
      <c r="E4156" s="198"/>
      <c r="F4156" s="199">
        <f>VLOOKUP(D4156,'Parâmetro - Portes e Uco'!$A$13:$E$54,4,0)</f>
        <v>33.558459567611813</v>
      </c>
      <c r="G4156" s="200"/>
      <c r="H4156" s="201"/>
      <c r="I4156" s="196">
        <v>2</v>
      </c>
      <c r="J4156" s="202">
        <v>0.24</v>
      </c>
      <c r="K4156" s="199">
        <f>J4156*'Parâmetro - Portes e Uco'!$P$4</f>
        <v>6.4102051199999996</v>
      </c>
      <c r="L4156" s="203">
        <v>1.4</v>
      </c>
      <c r="M4156" s="204">
        <v>70</v>
      </c>
      <c r="N4156" s="199">
        <f>(('Parâmetro - Portes e Uco'!$P$5*'TABELA HONORÁRIOS MÉDICOS2026'!M4156)/100)*'TABELA HONORÁRIOS MÉDICOS2026'!L4156</f>
        <v>17.78787691691555</v>
      </c>
      <c r="O4156" s="201">
        <v>0</v>
      </c>
      <c r="P4156" s="201"/>
      <c r="Q4156" s="205">
        <f t="shared" si="255"/>
        <v>57.756541604527364</v>
      </c>
    </row>
    <row r="4157" spans="1:17" ht="30" x14ac:dyDescent="0.25">
      <c r="A4157" s="207" t="s">
        <v>4754</v>
      </c>
      <c r="B4157" s="196">
        <v>40802043</v>
      </c>
      <c r="C4157" s="197" t="s">
        <v>4442</v>
      </c>
      <c r="D4157" s="196" t="s">
        <v>3675</v>
      </c>
      <c r="E4157" s="198"/>
      <c r="F4157" s="199">
        <f>VLOOKUP(D4157,'Parâmetro - Portes e Uco'!$A$13:$E$54,4,0)</f>
        <v>50.355065150296362</v>
      </c>
      <c r="G4157" s="200"/>
      <c r="H4157" s="201"/>
      <c r="I4157" s="196">
        <v>4</v>
      </c>
      <c r="J4157" s="202">
        <v>0.45600000000000002</v>
      </c>
      <c r="K4157" s="199">
        <f>J4157*'Parâmetro - Portes e Uco'!$P$4</f>
        <v>12.179389728</v>
      </c>
      <c r="L4157" s="203">
        <v>1.62</v>
      </c>
      <c r="M4157" s="204">
        <v>70</v>
      </c>
      <c r="N4157" s="199">
        <f>(('Parâmetro - Portes e Uco'!$P$5*'TABELA HONORÁRIOS MÉDICOS2026'!M4157)/100)*'TABELA HONORÁRIOS MÉDICOS2026'!L4157</f>
        <v>20.58311471814514</v>
      </c>
      <c r="O4157" s="201">
        <v>0</v>
      </c>
      <c r="P4157" s="201"/>
      <c r="Q4157" s="205">
        <f t="shared" si="255"/>
        <v>83.117569596441498</v>
      </c>
    </row>
    <row r="4158" spans="1:17" ht="30" x14ac:dyDescent="0.25">
      <c r="A4158" s="207" t="s">
        <v>4754</v>
      </c>
      <c r="B4158" s="196">
        <v>40802051</v>
      </c>
      <c r="C4158" s="197" t="s">
        <v>4443</v>
      </c>
      <c r="D4158" s="196" t="s">
        <v>3677</v>
      </c>
      <c r="E4158" s="198"/>
      <c r="F4158" s="199">
        <f>VLOOKUP(D4158,'Parâmetro - Portes e Uco'!$A$13:$E$54,4,0)</f>
        <v>33.558459567611813</v>
      </c>
      <c r="G4158" s="200"/>
      <c r="H4158" s="201"/>
      <c r="I4158" s="196">
        <v>3</v>
      </c>
      <c r="J4158" s="202">
        <v>0.312</v>
      </c>
      <c r="K4158" s="199">
        <f>J4158*'Parâmetro - Portes e Uco'!$P$4</f>
        <v>8.333266656000001</v>
      </c>
      <c r="L4158" s="203">
        <v>1.4</v>
      </c>
      <c r="M4158" s="204">
        <v>70</v>
      </c>
      <c r="N4158" s="199">
        <f>(('Parâmetro - Portes e Uco'!$P$5*'TABELA HONORÁRIOS MÉDICOS2026'!M4158)/100)*'TABELA HONORÁRIOS MÉDICOS2026'!L4158</f>
        <v>17.78787691691555</v>
      </c>
      <c r="O4158" s="201">
        <v>0</v>
      </c>
      <c r="P4158" s="201"/>
      <c r="Q4158" s="205">
        <f t="shared" si="255"/>
        <v>59.679603140527362</v>
      </c>
    </row>
    <row r="4159" spans="1:17" ht="30" x14ac:dyDescent="0.25">
      <c r="A4159" s="207" t="s">
        <v>4754</v>
      </c>
      <c r="B4159" s="196">
        <v>40802060</v>
      </c>
      <c r="C4159" s="197" t="s">
        <v>4444</v>
      </c>
      <c r="D4159" s="196" t="s">
        <v>3675</v>
      </c>
      <c r="E4159" s="198"/>
      <c r="F4159" s="199">
        <f>VLOOKUP(D4159,'Parâmetro - Portes e Uco'!$A$13:$E$54,4,0)</f>
        <v>50.355065150296362</v>
      </c>
      <c r="G4159" s="200"/>
      <c r="H4159" s="201"/>
      <c r="I4159" s="196">
        <v>5</v>
      </c>
      <c r="J4159" s="202">
        <v>0.45600000000000002</v>
      </c>
      <c r="K4159" s="199">
        <f>J4159*'Parâmetro - Portes e Uco'!$P$4</f>
        <v>12.179389728</v>
      </c>
      <c r="L4159" s="203">
        <v>1.62</v>
      </c>
      <c r="M4159" s="204">
        <v>70</v>
      </c>
      <c r="N4159" s="199">
        <f>(('Parâmetro - Portes e Uco'!$P$5*'TABELA HONORÁRIOS MÉDICOS2026'!M4159)/100)*'TABELA HONORÁRIOS MÉDICOS2026'!L4159</f>
        <v>20.58311471814514</v>
      </c>
      <c r="O4159" s="201">
        <v>0</v>
      </c>
      <c r="P4159" s="201"/>
      <c r="Q4159" s="205">
        <f t="shared" si="255"/>
        <v>83.117569596441498</v>
      </c>
    </row>
    <row r="4160" spans="1:17" x14ac:dyDescent="0.25">
      <c r="A4160" s="207" t="s">
        <v>4754</v>
      </c>
      <c r="B4160" s="196">
        <v>40802078</v>
      </c>
      <c r="C4160" s="197" t="s">
        <v>4445</v>
      </c>
      <c r="D4160" s="196" t="s">
        <v>3677</v>
      </c>
      <c r="E4160" s="198"/>
      <c r="F4160" s="199">
        <f>VLOOKUP(D4160,'Parâmetro - Portes e Uco'!$A$13:$E$54,4,0)</f>
        <v>33.558459567611813</v>
      </c>
      <c r="G4160" s="200"/>
      <c r="H4160" s="201"/>
      <c r="I4160" s="196">
        <v>2</v>
      </c>
      <c r="J4160" s="202">
        <v>0.17280000000000001</v>
      </c>
      <c r="K4160" s="199">
        <f>J4160*'Parâmetro - Portes e Uco'!$P$4</f>
        <v>4.6153476864000007</v>
      </c>
      <c r="L4160" s="203">
        <v>1.4</v>
      </c>
      <c r="M4160" s="204">
        <v>70</v>
      </c>
      <c r="N4160" s="199">
        <f>(('Parâmetro - Portes e Uco'!$P$5*'TABELA HONORÁRIOS MÉDICOS2026'!M4160)/100)*'TABELA HONORÁRIOS MÉDICOS2026'!L4160</f>
        <v>17.78787691691555</v>
      </c>
      <c r="O4160" s="201">
        <v>0</v>
      </c>
      <c r="P4160" s="201"/>
      <c r="Q4160" s="205">
        <f t="shared" si="255"/>
        <v>55.961684170927363</v>
      </c>
    </row>
    <row r="4161" spans="1:17" ht="30" x14ac:dyDescent="0.25">
      <c r="A4161" s="207" t="s">
        <v>4754</v>
      </c>
      <c r="B4161" s="196">
        <v>40802086</v>
      </c>
      <c r="C4161" s="197" t="s">
        <v>4446</v>
      </c>
      <c r="D4161" s="196" t="s">
        <v>3675</v>
      </c>
      <c r="E4161" s="198"/>
      <c r="F4161" s="199">
        <f>VLOOKUP(D4161,'Parâmetro - Portes e Uco'!$A$13:$E$54,4,0)</f>
        <v>50.355065150296362</v>
      </c>
      <c r="G4161" s="200"/>
      <c r="H4161" s="201"/>
      <c r="I4161" s="196">
        <v>2</v>
      </c>
      <c r="J4161" s="202">
        <v>0.38</v>
      </c>
      <c r="K4161" s="199">
        <f>J4161*'Parâmetro - Portes e Uco'!$P$4</f>
        <v>10.14949144</v>
      </c>
      <c r="L4161" s="203">
        <v>1.47</v>
      </c>
      <c r="M4161" s="204">
        <v>70</v>
      </c>
      <c r="N4161" s="199">
        <f>(('Parâmetro - Portes e Uco'!$P$5*'TABELA HONORÁRIOS MÉDICOS2026'!M4161)/100)*'TABELA HONORÁRIOS MÉDICOS2026'!L4161</f>
        <v>18.677270762761328</v>
      </c>
      <c r="O4161" s="201">
        <v>0</v>
      </c>
      <c r="P4161" s="201"/>
      <c r="Q4161" s="205">
        <f t="shared" si="255"/>
        <v>79.181827353057685</v>
      </c>
    </row>
    <row r="4162" spans="1:17" ht="45" x14ac:dyDescent="0.25">
      <c r="A4162" s="207" t="s">
        <v>4754</v>
      </c>
      <c r="B4162" s="196">
        <v>40802094</v>
      </c>
      <c r="C4162" s="197" t="s">
        <v>4447</v>
      </c>
      <c r="D4162" s="196" t="s">
        <v>3675</v>
      </c>
      <c r="E4162" s="198"/>
      <c r="F4162" s="199">
        <f>VLOOKUP(D4162,'Parâmetro - Portes e Uco'!$A$13:$E$54,4,0)</f>
        <v>50.355065150296362</v>
      </c>
      <c r="G4162" s="200"/>
      <c r="H4162" s="201"/>
      <c r="I4162" s="196">
        <v>2</v>
      </c>
      <c r="J4162" s="202">
        <v>0.61599999999999999</v>
      </c>
      <c r="K4162" s="199">
        <f>J4162*'Parâmetro - Portes e Uco'!$P$4</f>
        <v>16.452859807999999</v>
      </c>
      <c r="L4162" s="203">
        <v>2.84</v>
      </c>
      <c r="M4162" s="204">
        <v>70</v>
      </c>
      <c r="N4162" s="199">
        <f>(('Parâmetro - Portes e Uco'!$P$5*'TABELA HONORÁRIOS MÉDICOS2026'!M4162)/100)*'TABELA HONORÁRIOS MÉDICOS2026'!L4162</f>
        <v>36.083978888600114</v>
      </c>
      <c r="O4162" s="201">
        <v>0</v>
      </c>
      <c r="P4162" s="201"/>
      <c r="Q4162" s="205">
        <f t="shared" si="255"/>
        <v>102.89190384689647</v>
      </c>
    </row>
    <row r="4163" spans="1:17" ht="30" x14ac:dyDescent="0.25">
      <c r="A4163" s="207" t="s">
        <v>4754</v>
      </c>
      <c r="B4163" s="196">
        <v>40802108</v>
      </c>
      <c r="C4163" s="197" t="s">
        <v>3331</v>
      </c>
      <c r="D4163" s="196" t="s">
        <v>3675</v>
      </c>
      <c r="E4163" s="198"/>
      <c r="F4163" s="199">
        <f>VLOOKUP(D4163,'Parâmetro - Portes e Uco'!$A$13:$E$54,4,0)</f>
        <v>50.355065150296362</v>
      </c>
      <c r="G4163" s="200"/>
      <c r="H4163" s="201"/>
      <c r="I4163" s="196">
        <v>12</v>
      </c>
      <c r="J4163" s="202">
        <v>0.51839999999999997</v>
      </c>
      <c r="K4163" s="199">
        <f>J4163*'Parâmetro - Portes e Uco'!$P$4</f>
        <v>13.846043059199999</v>
      </c>
      <c r="L4163" s="203">
        <v>7.12</v>
      </c>
      <c r="M4163" s="204">
        <v>70</v>
      </c>
      <c r="N4163" s="199">
        <f>(('Parâmetro - Portes e Uco'!$P$5*'TABELA HONORÁRIOS MÉDICOS2026'!M4163)/100)*'TABELA HONORÁRIOS MÉDICOS2026'!L4163</f>
        <v>90.464059748884807</v>
      </c>
      <c r="O4163" s="201">
        <v>0</v>
      </c>
      <c r="P4163" s="201"/>
      <c r="Q4163" s="205">
        <f t="shared" si="255"/>
        <v>154.66516795838118</v>
      </c>
    </row>
    <row r="4164" spans="1:17" ht="30" x14ac:dyDescent="0.25">
      <c r="A4164" s="207" t="s">
        <v>4754</v>
      </c>
      <c r="B4164" s="196">
        <v>40802116</v>
      </c>
      <c r="C4164" s="197" t="s">
        <v>4448</v>
      </c>
      <c r="D4164" s="196" t="s">
        <v>3676</v>
      </c>
      <c r="E4164" s="198"/>
      <c r="F4164" s="199">
        <f>VLOOKUP(D4164,'Parâmetro - Portes e Uco'!$A$13:$E$54,4,0)</f>
        <v>16.785021716765456</v>
      </c>
      <c r="G4164" s="200"/>
      <c r="H4164" s="201"/>
      <c r="I4164" s="196">
        <v>1</v>
      </c>
      <c r="J4164" s="202">
        <v>0.12</v>
      </c>
      <c r="K4164" s="199">
        <f>J4164*'Parâmetro - Portes e Uco'!$P$4</f>
        <v>3.2051025599999998</v>
      </c>
      <c r="L4164" s="203">
        <v>0.32</v>
      </c>
      <c r="M4164" s="204">
        <v>70</v>
      </c>
      <c r="N4164" s="199">
        <f>(('Parâmetro - Portes e Uco'!$P$5*'TABELA HONORÁRIOS MÉDICOS2026'!M4164)/100)*'TABELA HONORÁRIOS MÉDICOS2026'!L4164</f>
        <v>4.0658004381521264</v>
      </c>
      <c r="O4164" s="201">
        <v>0</v>
      </c>
      <c r="P4164" s="201"/>
      <c r="Q4164" s="205">
        <f t="shared" si="255"/>
        <v>24.055924714917584</v>
      </c>
    </row>
    <row r="4165" spans="1:17" ht="15" customHeight="1" x14ac:dyDescent="0.25">
      <c r="A4165" s="207" t="s">
        <v>4754</v>
      </c>
      <c r="B4165" s="224">
        <v>40803007</v>
      </c>
      <c r="C4165" s="316" t="s">
        <v>3939</v>
      </c>
      <c r="D4165" s="317"/>
      <c r="E4165" s="317"/>
      <c r="F4165" s="317"/>
      <c r="G4165" s="317"/>
      <c r="H4165" s="317"/>
      <c r="I4165" s="317"/>
      <c r="J4165" s="317"/>
      <c r="K4165" s="317"/>
      <c r="L4165" s="317"/>
      <c r="M4165" s="317"/>
      <c r="N4165" s="317"/>
      <c r="O4165" s="317"/>
      <c r="P4165" s="317"/>
      <c r="Q4165" s="318"/>
    </row>
    <row r="4166" spans="1:17" x14ac:dyDescent="0.25">
      <c r="A4166" s="206"/>
      <c r="B4166" s="196">
        <v>40803015</v>
      </c>
      <c r="C4166" s="197" t="s">
        <v>4449</v>
      </c>
      <c r="D4166" s="196" t="s">
        <v>3677</v>
      </c>
      <c r="E4166" s="198"/>
      <c r="F4166" s="199">
        <f>VLOOKUP(D4166,'Parâmetro - Portes e Uco'!$A$13:$E$54,4,0)</f>
        <v>33.558459567611813</v>
      </c>
      <c r="G4166" s="200"/>
      <c r="H4166" s="201"/>
      <c r="I4166" s="196">
        <v>2</v>
      </c>
      <c r="J4166" s="202">
        <v>0.216</v>
      </c>
      <c r="K4166" s="199">
        <f>J4166*'Parâmetro - Portes e Uco'!$P$4</f>
        <v>5.7691846079999998</v>
      </c>
      <c r="L4166" s="203">
        <v>1.31</v>
      </c>
      <c r="M4166" s="204">
        <v>70</v>
      </c>
      <c r="N4166" s="199">
        <f>(('Parâmetro - Portes e Uco'!$P$5*'TABELA HONORÁRIOS MÉDICOS2026'!M4166)/100)*'TABELA HONORÁRIOS MÉDICOS2026'!L4166</f>
        <v>16.644370543685266</v>
      </c>
      <c r="O4166" s="201">
        <v>0</v>
      </c>
      <c r="P4166" s="201"/>
      <c r="Q4166" s="205">
        <f t="shared" ref="Q4166:Q4179" si="256">F4166+H4166+K4166+N4166+P4166</f>
        <v>55.972014719297078</v>
      </c>
    </row>
    <row r="4167" spans="1:17" ht="30" x14ac:dyDescent="0.25">
      <c r="A4167" s="207" t="s">
        <v>4754</v>
      </c>
      <c r="B4167" s="196">
        <v>40803023</v>
      </c>
      <c r="C4167" s="197" t="s">
        <v>4450</v>
      </c>
      <c r="D4167" s="196" t="s">
        <v>3677</v>
      </c>
      <c r="E4167" s="198"/>
      <c r="F4167" s="199">
        <f>VLOOKUP(D4167,'Parâmetro - Portes e Uco'!$A$13:$E$54,4,0)</f>
        <v>33.558459567611813</v>
      </c>
      <c r="G4167" s="200"/>
      <c r="H4167" s="201"/>
      <c r="I4167" s="196">
        <v>2</v>
      </c>
      <c r="J4167" s="202">
        <v>0.12959999999999999</v>
      </c>
      <c r="K4167" s="199">
        <f>J4167*'Parâmetro - Portes e Uco'!$P$4</f>
        <v>3.4615107647999999</v>
      </c>
      <c r="L4167" s="203">
        <v>1.31</v>
      </c>
      <c r="M4167" s="204">
        <v>70</v>
      </c>
      <c r="N4167" s="199">
        <f>(('Parâmetro - Portes e Uco'!$P$5*'TABELA HONORÁRIOS MÉDICOS2026'!M4167)/100)*'TABELA HONORÁRIOS MÉDICOS2026'!L4167</f>
        <v>16.644370543685266</v>
      </c>
      <c r="O4167" s="201">
        <v>0</v>
      </c>
      <c r="P4167" s="201"/>
      <c r="Q4167" s="205">
        <f t="shared" si="256"/>
        <v>53.664340876097086</v>
      </c>
    </row>
    <row r="4168" spans="1:17" ht="30" x14ac:dyDescent="0.25">
      <c r="A4168" s="207" t="s">
        <v>4754</v>
      </c>
      <c r="B4168" s="196">
        <v>40803031</v>
      </c>
      <c r="C4168" s="197" t="s">
        <v>4451</v>
      </c>
      <c r="D4168" s="196" t="s">
        <v>3677</v>
      </c>
      <c r="E4168" s="198"/>
      <c r="F4168" s="199">
        <f>VLOOKUP(D4168,'Parâmetro - Portes e Uco'!$A$13:$E$54,4,0)</f>
        <v>33.558459567611813</v>
      </c>
      <c r="G4168" s="200"/>
      <c r="H4168" s="201"/>
      <c r="I4168" s="196">
        <v>2</v>
      </c>
      <c r="J4168" s="202">
        <v>0.24</v>
      </c>
      <c r="K4168" s="199">
        <f>J4168*'Parâmetro - Portes e Uco'!$P$4</f>
        <v>6.4102051199999996</v>
      </c>
      <c r="L4168" s="203">
        <v>1.31</v>
      </c>
      <c r="M4168" s="204">
        <v>70</v>
      </c>
      <c r="N4168" s="199">
        <f>(('Parâmetro - Portes e Uco'!$P$5*'TABELA HONORÁRIOS MÉDICOS2026'!M4168)/100)*'TABELA HONORÁRIOS MÉDICOS2026'!L4168</f>
        <v>16.644370543685266</v>
      </c>
      <c r="O4168" s="201">
        <v>0</v>
      </c>
      <c r="P4168" s="201"/>
      <c r="Q4168" s="205">
        <f t="shared" si="256"/>
        <v>56.613035231297076</v>
      </c>
    </row>
    <row r="4169" spans="1:17" x14ac:dyDescent="0.25">
      <c r="A4169" s="207" t="s">
        <v>4754</v>
      </c>
      <c r="B4169" s="196">
        <v>40803040</v>
      </c>
      <c r="C4169" s="197" t="s">
        <v>4452</v>
      </c>
      <c r="D4169" s="196" t="s">
        <v>3677</v>
      </c>
      <c r="E4169" s="198"/>
      <c r="F4169" s="199">
        <f>VLOOKUP(D4169,'Parâmetro - Portes e Uco'!$A$13:$E$54,4,0)</f>
        <v>33.558459567611813</v>
      </c>
      <c r="G4169" s="200"/>
      <c r="H4169" s="201"/>
      <c r="I4169" s="196">
        <v>2</v>
      </c>
      <c r="J4169" s="202">
        <v>0.14399999999999999</v>
      </c>
      <c r="K4169" s="199">
        <f>J4169*'Parâmetro - Portes e Uco'!$P$4</f>
        <v>3.8461230719999997</v>
      </c>
      <c r="L4169" s="203">
        <v>1.31</v>
      </c>
      <c r="M4169" s="204">
        <v>70</v>
      </c>
      <c r="N4169" s="199">
        <f>(('Parâmetro - Portes e Uco'!$P$5*'TABELA HONORÁRIOS MÉDICOS2026'!M4169)/100)*'TABELA HONORÁRIOS MÉDICOS2026'!L4169</f>
        <v>16.644370543685266</v>
      </c>
      <c r="O4169" s="201">
        <v>0</v>
      </c>
      <c r="P4169" s="201"/>
      <c r="Q4169" s="205">
        <f t="shared" si="256"/>
        <v>54.048953183297073</v>
      </c>
    </row>
    <row r="4170" spans="1:17" ht="30" x14ac:dyDescent="0.25">
      <c r="A4170" s="207" t="s">
        <v>4754</v>
      </c>
      <c r="B4170" s="196">
        <v>40803058</v>
      </c>
      <c r="C4170" s="197" t="s">
        <v>4453</v>
      </c>
      <c r="D4170" s="196" t="s">
        <v>3677</v>
      </c>
      <c r="E4170" s="198"/>
      <c r="F4170" s="199">
        <f>VLOOKUP(D4170,'Parâmetro - Portes e Uco'!$A$13:$E$54,4,0)</f>
        <v>33.558459567611813</v>
      </c>
      <c r="G4170" s="200"/>
      <c r="H4170" s="201"/>
      <c r="I4170" s="196">
        <v>2</v>
      </c>
      <c r="J4170" s="202">
        <v>0.216</v>
      </c>
      <c r="K4170" s="199">
        <f>J4170*'Parâmetro - Portes e Uco'!$P$4</f>
        <v>5.7691846079999998</v>
      </c>
      <c r="L4170" s="203">
        <v>1.31</v>
      </c>
      <c r="M4170" s="204">
        <v>70</v>
      </c>
      <c r="N4170" s="199">
        <f>(('Parâmetro - Portes e Uco'!$P$5*'TABELA HONORÁRIOS MÉDICOS2026'!M4170)/100)*'TABELA HONORÁRIOS MÉDICOS2026'!L4170</f>
        <v>16.644370543685266</v>
      </c>
      <c r="O4170" s="201">
        <v>0</v>
      </c>
      <c r="P4170" s="201"/>
      <c r="Q4170" s="205">
        <f t="shared" si="256"/>
        <v>55.972014719297078</v>
      </c>
    </row>
    <row r="4171" spans="1:17" ht="30" x14ac:dyDescent="0.25">
      <c r="A4171" s="207" t="s">
        <v>4754</v>
      </c>
      <c r="B4171" s="196">
        <v>40803066</v>
      </c>
      <c r="C4171" s="197" t="s">
        <v>4454</v>
      </c>
      <c r="D4171" s="196" t="s">
        <v>3677</v>
      </c>
      <c r="E4171" s="198"/>
      <c r="F4171" s="199">
        <f>VLOOKUP(D4171,'Parâmetro - Portes e Uco'!$A$13:$E$54,4,0)</f>
        <v>33.558459567611813</v>
      </c>
      <c r="G4171" s="200"/>
      <c r="H4171" s="201"/>
      <c r="I4171" s="196">
        <v>2</v>
      </c>
      <c r="J4171" s="202">
        <v>0.86399999999999999</v>
      </c>
      <c r="K4171" s="199">
        <f>J4171*'Parâmetro - Portes e Uco'!$P$4</f>
        <v>23.076738431999999</v>
      </c>
      <c r="L4171" s="203">
        <v>1.31</v>
      </c>
      <c r="M4171" s="204">
        <v>70</v>
      </c>
      <c r="N4171" s="199">
        <f>(('Parâmetro - Portes e Uco'!$P$5*'TABELA HONORÁRIOS MÉDICOS2026'!M4171)/100)*'TABELA HONORÁRIOS MÉDICOS2026'!L4171</f>
        <v>16.644370543685266</v>
      </c>
      <c r="O4171" s="201">
        <v>0</v>
      </c>
      <c r="P4171" s="201"/>
      <c r="Q4171" s="205">
        <f t="shared" si="256"/>
        <v>73.279568543297074</v>
      </c>
    </row>
    <row r="4172" spans="1:17" ht="30" x14ac:dyDescent="0.25">
      <c r="A4172" s="207" t="s">
        <v>4754</v>
      </c>
      <c r="B4172" s="196">
        <v>40803074</v>
      </c>
      <c r="C4172" s="197" t="s">
        <v>4455</v>
      </c>
      <c r="D4172" s="196" t="s">
        <v>3677</v>
      </c>
      <c r="E4172" s="198"/>
      <c r="F4172" s="199">
        <f>VLOOKUP(D4172,'Parâmetro - Portes e Uco'!$A$13:$E$54,4,0)</f>
        <v>33.558459567611813</v>
      </c>
      <c r="G4172" s="200"/>
      <c r="H4172" s="201"/>
      <c r="I4172" s="196">
        <v>2</v>
      </c>
      <c r="J4172" s="202">
        <v>0.86399999999999999</v>
      </c>
      <c r="K4172" s="199">
        <f>J4172*'Parâmetro - Portes e Uco'!$P$4</f>
        <v>23.076738431999999</v>
      </c>
      <c r="L4172" s="203">
        <v>1.31</v>
      </c>
      <c r="M4172" s="204">
        <v>70</v>
      </c>
      <c r="N4172" s="199">
        <f>(('Parâmetro - Portes e Uco'!$P$5*'TABELA HONORÁRIOS MÉDICOS2026'!M4172)/100)*'TABELA HONORÁRIOS MÉDICOS2026'!L4172</f>
        <v>16.644370543685266</v>
      </c>
      <c r="O4172" s="201">
        <v>0</v>
      </c>
      <c r="P4172" s="201"/>
      <c r="Q4172" s="205">
        <f t="shared" si="256"/>
        <v>73.279568543297074</v>
      </c>
    </row>
    <row r="4173" spans="1:17" x14ac:dyDescent="0.25">
      <c r="A4173" s="207" t="s">
        <v>4754</v>
      </c>
      <c r="B4173" s="196">
        <v>40803082</v>
      </c>
      <c r="C4173" s="197" t="s">
        <v>4456</v>
      </c>
      <c r="D4173" s="196" t="s">
        <v>3677</v>
      </c>
      <c r="E4173" s="198"/>
      <c r="F4173" s="199">
        <f>VLOOKUP(D4173,'Parâmetro - Portes e Uco'!$A$13:$E$54,4,0)</f>
        <v>33.558459567611813</v>
      </c>
      <c r="G4173" s="200"/>
      <c r="H4173" s="201"/>
      <c r="I4173" s="196">
        <v>2</v>
      </c>
      <c r="J4173" s="202">
        <v>0.14399999999999999</v>
      </c>
      <c r="K4173" s="199">
        <f>J4173*'Parâmetro - Portes e Uco'!$P$4</f>
        <v>3.8461230719999997</v>
      </c>
      <c r="L4173" s="203">
        <v>1.31</v>
      </c>
      <c r="M4173" s="204">
        <v>70</v>
      </c>
      <c r="N4173" s="199">
        <f>(('Parâmetro - Portes e Uco'!$P$5*'TABELA HONORÁRIOS MÉDICOS2026'!M4173)/100)*'TABELA HONORÁRIOS MÉDICOS2026'!L4173</f>
        <v>16.644370543685266</v>
      </c>
      <c r="O4173" s="201">
        <v>0</v>
      </c>
      <c r="P4173" s="201"/>
      <c r="Q4173" s="205">
        <f t="shared" si="256"/>
        <v>54.048953183297073</v>
      </c>
    </row>
    <row r="4174" spans="1:17" x14ac:dyDescent="0.25">
      <c r="A4174" s="207" t="s">
        <v>4754</v>
      </c>
      <c r="B4174" s="196">
        <v>40803090</v>
      </c>
      <c r="C4174" s="197" t="s">
        <v>4457</v>
      </c>
      <c r="D4174" s="196" t="s">
        <v>3677</v>
      </c>
      <c r="E4174" s="198"/>
      <c r="F4174" s="199">
        <f>VLOOKUP(D4174,'Parâmetro - Portes e Uco'!$A$13:$E$54,4,0)</f>
        <v>33.558459567611813</v>
      </c>
      <c r="G4174" s="200"/>
      <c r="H4174" s="201"/>
      <c r="I4174" s="196">
        <v>2</v>
      </c>
      <c r="J4174" s="202">
        <v>0.86399999999999999</v>
      </c>
      <c r="K4174" s="199">
        <f>J4174*'Parâmetro - Portes e Uco'!$P$4</f>
        <v>23.076738431999999</v>
      </c>
      <c r="L4174" s="203">
        <v>1.22</v>
      </c>
      <c r="M4174" s="204">
        <v>70</v>
      </c>
      <c r="N4174" s="199">
        <f>(('Parâmetro - Portes e Uco'!$P$5*'TABELA HONORÁRIOS MÉDICOS2026'!M4174)/100)*'TABELA HONORÁRIOS MÉDICOS2026'!L4174</f>
        <v>15.50086417045498</v>
      </c>
      <c r="O4174" s="201">
        <v>0</v>
      </c>
      <c r="P4174" s="201"/>
      <c r="Q4174" s="205">
        <f t="shared" si="256"/>
        <v>72.136062170066793</v>
      </c>
    </row>
    <row r="4175" spans="1:17" x14ac:dyDescent="0.25">
      <c r="A4175" s="207" t="s">
        <v>4754</v>
      </c>
      <c r="B4175" s="196">
        <v>40803104</v>
      </c>
      <c r="C4175" s="197" t="s">
        <v>4458</v>
      </c>
      <c r="D4175" s="196" t="s">
        <v>3677</v>
      </c>
      <c r="E4175" s="198"/>
      <c r="F4175" s="199">
        <f>VLOOKUP(D4175,'Parâmetro - Portes e Uco'!$A$13:$E$54,4,0)</f>
        <v>33.558459567611813</v>
      </c>
      <c r="G4175" s="200"/>
      <c r="H4175" s="201"/>
      <c r="I4175" s="196">
        <v>2</v>
      </c>
      <c r="J4175" s="202">
        <v>0.14399999999999999</v>
      </c>
      <c r="K4175" s="199">
        <f>J4175*'Parâmetro - Portes e Uco'!$P$4</f>
        <v>3.8461230719999997</v>
      </c>
      <c r="L4175" s="203">
        <v>1.22</v>
      </c>
      <c r="M4175" s="204">
        <v>70</v>
      </c>
      <c r="N4175" s="199">
        <f>(('Parâmetro - Portes e Uco'!$P$5*'TABELA HONORÁRIOS MÉDICOS2026'!M4175)/100)*'TABELA HONORÁRIOS MÉDICOS2026'!L4175</f>
        <v>15.50086417045498</v>
      </c>
      <c r="O4175" s="201">
        <v>0</v>
      </c>
      <c r="P4175" s="201"/>
      <c r="Q4175" s="205">
        <f t="shared" si="256"/>
        <v>52.905446810066792</v>
      </c>
    </row>
    <row r="4176" spans="1:17" x14ac:dyDescent="0.25">
      <c r="A4176" s="207" t="s">
        <v>4754</v>
      </c>
      <c r="B4176" s="196">
        <v>40803112</v>
      </c>
      <c r="C4176" s="197" t="s">
        <v>4459</v>
      </c>
      <c r="D4176" s="196" t="s">
        <v>3677</v>
      </c>
      <c r="E4176" s="198"/>
      <c r="F4176" s="199">
        <f>VLOOKUP(D4176,'Parâmetro - Portes e Uco'!$A$13:$E$54,4,0)</f>
        <v>33.558459567611813</v>
      </c>
      <c r="G4176" s="200"/>
      <c r="H4176" s="201"/>
      <c r="I4176" s="196">
        <v>2</v>
      </c>
      <c r="J4176" s="202">
        <v>0.17280000000000001</v>
      </c>
      <c r="K4176" s="199">
        <f>J4176*'Parâmetro - Portes e Uco'!$P$4</f>
        <v>4.6153476864000007</v>
      </c>
      <c r="L4176" s="203">
        <v>1.22</v>
      </c>
      <c r="M4176" s="204">
        <v>70</v>
      </c>
      <c r="N4176" s="199">
        <f>(('Parâmetro - Portes e Uco'!$P$5*'TABELA HONORÁRIOS MÉDICOS2026'!M4176)/100)*'TABELA HONORÁRIOS MÉDICOS2026'!L4176</f>
        <v>15.50086417045498</v>
      </c>
      <c r="O4176" s="201">
        <v>0</v>
      </c>
      <c r="P4176" s="201"/>
      <c r="Q4176" s="205">
        <f t="shared" si="256"/>
        <v>53.674671424466794</v>
      </c>
    </row>
    <row r="4177" spans="1:17" x14ac:dyDescent="0.25">
      <c r="A4177" s="207" t="s">
        <v>4754</v>
      </c>
      <c r="B4177" s="196">
        <v>40803120</v>
      </c>
      <c r="C4177" s="197" t="s">
        <v>4460</v>
      </c>
      <c r="D4177" s="196" t="s">
        <v>3677</v>
      </c>
      <c r="E4177" s="198"/>
      <c r="F4177" s="199">
        <f>VLOOKUP(D4177,'Parâmetro - Portes e Uco'!$A$13:$E$54,4,0)</f>
        <v>33.558459567611813</v>
      </c>
      <c r="G4177" s="200"/>
      <c r="H4177" s="201"/>
      <c r="I4177" s="196">
        <v>2</v>
      </c>
      <c r="J4177" s="202">
        <v>0.86399999999999999</v>
      </c>
      <c r="K4177" s="199">
        <f>J4177*'Parâmetro - Portes e Uco'!$P$4</f>
        <v>23.076738431999999</v>
      </c>
      <c r="L4177" s="203">
        <v>1.22</v>
      </c>
      <c r="M4177" s="204">
        <v>70</v>
      </c>
      <c r="N4177" s="199">
        <f>(('Parâmetro - Portes e Uco'!$P$5*'TABELA HONORÁRIOS MÉDICOS2026'!M4177)/100)*'TABELA HONORÁRIOS MÉDICOS2026'!L4177</f>
        <v>15.50086417045498</v>
      </c>
      <c r="O4177" s="201">
        <v>0</v>
      </c>
      <c r="P4177" s="201"/>
      <c r="Q4177" s="205">
        <f t="shared" si="256"/>
        <v>72.136062170066793</v>
      </c>
    </row>
    <row r="4178" spans="1:17" ht="30" x14ac:dyDescent="0.25">
      <c r="A4178" s="207" t="s">
        <v>4754</v>
      </c>
      <c r="B4178" s="196">
        <v>40803139</v>
      </c>
      <c r="C4178" s="197" t="s">
        <v>4461</v>
      </c>
      <c r="D4178" s="196" t="s">
        <v>3677</v>
      </c>
      <c r="E4178" s="198"/>
      <c r="F4178" s="199">
        <f>VLOOKUP(D4178,'Parâmetro - Portes e Uco'!$A$13:$E$54,4,0)</f>
        <v>33.558459567611813</v>
      </c>
      <c r="G4178" s="200"/>
      <c r="H4178" s="201"/>
      <c r="I4178" s="196">
        <v>1</v>
      </c>
      <c r="J4178" s="202">
        <v>0.72</v>
      </c>
      <c r="K4178" s="199">
        <f>J4178*'Parâmetro - Portes e Uco'!$P$4</f>
        <v>19.230615360000002</v>
      </c>
      <c r="L4178" s="203">
        <v>1.22</v>
      </c>
      <c r="M4178" s="204">
        <v>70</v>
      </c>
      <c r="N4178" s="199">
        <f>(('Parâmetro - Portes e Uco'!$P$5*'TABELA HONORÁRIOS MÉDICOS2026'!M4178)/100)*'TABELA HONORÁRIOS MÉDICOS2026'!L4178</f>
        <v>15.50086417045498</v>
      </c>
      <c r="O4178" s="201">
        <v>0</v>
      </c>
      <c r="P4178" s="201"/>
      <c r="Q4178" s="205">
        <f t="shared" si="256"/>
        <v>68.289939098066796</v>
      </c>
    </row>
    <row r="4179" spans="1:17" ht="30" x14ac:dyDescent="0.25">
      <c r="A4179" s="207" t="s">
        <v>4754</v>
      </c>
      <c r="B4179" s="196">
        <v>40803147</v>
      </c>
      <c r="C4179" s="197" t="s">
        <v>4462</v>
      </c>
      <c r="D4179" s="196" t="s">
        <v>3676</v>
      </c>
      <c r="E4179" s="198"/>
      <c r="F4179" s="199">
        <f>VLOOKUP(D4179,'Parâmetro - Portes e Uco'!$A$13:$E$54,4,0)</f>
        <v>16.785021716765456</v>
      </c>
      <c r="G4179" s="200"/>
      <c r="H4179" s="201"/>
      <c r="I4179" s="196">
        <v>1</v>
      </c>
      <c r="J4179" s="202">
        <v>0.72</v>
      </c>
      <c r="K4179" s="199">
        <f>J4179*'Parâmetro - Portes e Uco'!$P$4</f>
        <v>19.230615360000002</v>
      </c>
      <c r="L4179" s="203">
        <v>0.24</v>
      </c>
      <c r="M4179" s="204">
        <v>70</v>
      </c>
      <c r="N4179" s="199">
        <f>(('Parâmetro - Portes e Uco'!$P$5*'TABELA HONORÁRIOS MÉDICOS2026'!M4179)/100)*'TABELA HONORÁRIOS MÉDICOS2026'!L4179</f>
        <v>3.0493503286140946</v>
      </c>
      <c r="O4179" s="201">
        <v>0</v>
      </c>
      <c r="P4179" s="201"/>
      <c r="Q4179" s="205">
        <f t="shared" si="256"/>
        <v>39.064987405379554</v>
      </c>
    </row>
    <row r="4180" spans="1:17" ht="15" customHeight="1" x14ac:dyDescent="0.25">
      <c r="A4180" s="207" t="s">
        <v>4754</v>
      </c>
      <c r="B4180" s="224">
        <v>40804003</v>
      </c>
      <c r="C4180" s="316" t="s">
        <v>3940</v>
      </c>
      <c r="D4180" s="317"/>
      <c r="E4180" s="317"/>
      <c r="F4180" s="317"/>
      <c r="G4180" s="317"/>
      <c r="H4180" s="317"/>
      <c r="I4180" s="317"/>
      <c r="J4180" s="317"/>
      <c r="K4180" s="317"/>
      <c r="L4180" s="317"/>
      <c r="M4180" s="317"/>
      <c r="N4180" s="317"/>
      <c r="O4180" s="317"/>
      <c r="P4180" s="317"/>
      <c r="Q4180" s="318"/>
    </row>
    <row r="4181" spans="1:17" x14ac:dyDescent="0.25">
      <c r="A4181" s="206"/>
      <c r="B4181" s="196">
        <v>40804011</v>
      </c>
      <c r="C4181" s="197" t="s">
        <v>4463</v>
      </c>
      <c r="D4181" s="196" t="s">
        <v>3677</v>
      </c>
      <c r="E4181" s="198"/>
      <c r="F4181" s="199">
        <f>VLOOKUP(D4181,'Parâmetro - Portes e Uco'!$A$13:$E$54,4,0)</f>
        <v>33.558459567611813</v>
      </c>
      <c r="G4181" s="200"/>
      <c r="H4181" s="201"/>
      <c r="I4181" s="196">
        <v>1</v>
      </c>
      <c r="J4181" s="202">
        <v>0.154</v>
      </c>
      <c r="K4181" s="199">
        <f>J4181*'Parâmetro - Portes e Uco'!$P$4</f>
        <v>4.1132149519999999</v>
      </c>
      <c r="L4181" s="203">
        <v>1.22</v>
      </c>
      <c r="M4181" s="204">
        <v>70</v>
      </c>
      <c r="N4181" s="199">
        <f>(('Parâmetro - Portes e Uco'!$P$5*'TABELA HONORÁRIOS MÉDICOS2026'!M4181)/100)*'TABELA HONORÁRIOS MÉDICOS2026'!L4181</f>
        <v>15.50086417045498</v>
      </c>
      <c r="O4181" s="201">
        <v>0</v>
      </c>
      <c r="P4181" s="201"/>
      <c r="Q4181" s="205">
        <f t="shared" ref="Q4181:Q4193" si="257">F4181+H4181+K4181+N4181+P4181</f>
        <v>53.172538690066794</v>
      </c>
    </row>
    <row r="4182" spans="1:17" ht="30" x14ac:dyDescent="0.25">
      <c r="A4182" s="207" t="s">
        <v>4754</v>
      </c>
      <c r="B4182" s="196">
        <v>40804020</v>
      </c>
      <c r="C4182" s="197" t="s">
        <v>4464</v>
      </c>
      <c r="D4182" s="196" t="s">
        <v>3677</v>
      </c>
      <c r="E4182" s="198"/>
      <c r="F4182" s="199">
        <f>VLOOKUP(D4182,'Parâmetro - Portes e Uco'!$A$13:$E$54,4,0)</f>
        <v>33.558459567611813</v>
      </c>
      <c r="G4182" s="200"/>
      <c r="H4182" s="201"/>
      <c r="I4182" s="196">
        <v>3</v>
      </c>
      <c r="J4182" s="202">
        <v>0.12959999999999999</v>
      </c>
      <c r="K4182" s="199">
        <f>J4182*'Parâmetro - Portes e Uco'!$P$4</f>
        <v>3.4615107647999999</v>
      </c>
      <c r="L4182" s="203">
        <v>1.4</v>
      </c>
      <c r="M4182" s="204">
        <v>70</v>
      </c>
      <c r="N4182" s="199">
        <f>(('Parâmetro - Portes e Uco'!$P$5*'TABELA HONORÁRIOS MÉDICOS2026'!M4182)/100)*'TABELA HONORÁRIOS MÉDICOS2026'!L4182</f>
        <v>17.78787691691555</v>
      </c>
      <c r="O4182" s="201">
        <v>0</v>
      </c>
      <c r="P4182" s="201"/>
      <c r="Q4182" s="205">
        <f t="shared" si="257"/>
        <v>54.807847249327367</v>
      </c>
    </row>
    <row r="4183" spans="1:17" ht="30" x14ac:dyDescent="0.25">
      <c r="A4183" s="207" t="s">
        <v>4754</v>
      </c>
      <c r="B4183" s="196">
        <v>40804038</v>
      </c>
      <c r="C4183" s="197" t="s">
        <v>4465</v>
      </c>
      <c r="D4183" s="196" t="s">
        <v>3677</v>
      </c>
      <c r="E4183" s="198"/>
      <c r="F4183" s="199">
        <f>VLOOKUP(D4183,'Parâmetro - Portes e Uco'!$A$13:$E$54,4,0)</f>
        <v>33.558459567611813</v>
      </c>
      <c r="G4183" s="200"/>
      <c r="H4183" s="201"/>
      <c r="I4183" s="196">
        <v>2</v>
      </c>
      <c r="J4183" s="202">
        <v>0.192</v>
      </c>
      <c r="K4183" s="199">
        <f>J4183*'Parâmetro - Portes e Uco'!$P$4</f>
        <v>5.1281640959999999</v>
      </c>
      <c r="L4183" s="203">
        <v>1.31</v>
      </c>
      <c r="M4183" s="204">
        <v>70</v>
      </c>
      <c r="N4183" s="199">
        <f>(('Parâmetro - Portes e Uco'!$P$5*'TABELA HONORÁRIOS MÉDICOS2026'!M4183)/100)*'TABELA HONORÁRIOS MÉDICOS2026'!L4183</f>
        <v>16.644370543685266</v>
      </c>
      <c r="O4183" s="201">
        <v>0</v>
      </c>
      <c r="P4183" s="201"/>
      <c r="Q4183" s="205">
        <f t="shared" si="257"/>
        <v>55.330994207297081</v>
      </c>
    </row>
    <row r="4184" spans="1:17" x14ac:dyDescent="0.25">
      <c r="A4184" s="207" t="s">
        <v>4754</v>
      </c>
      <c r="B4184" s="196">
        <v>40804046</v>
      </c>
      <c r="C4184" s="197" t="s">
        <v>4466</v>
      </c>
      <c r="D4184" s="196" t="s">
        <v>3677</v>
      </c>
      <c r="E4184" s="198"/>
      <c r="F4184" s="199">
        <f>VLOOKUP(D4184,'Parâmetro - Portes e Uco'!$A$13:$E$54,4,0)</f>
        <v>33.558459567611813</v>
      </c>
      <c r="G4184" s="200"/>
      <c r="H4184" s="201"/>
      <c r="I4184" s="196">
        <v>2</v>
      </c>
      <c r="J4184" s="202">
        <v>0.24</v>
      </c>
      <c r="K4184" s="199">
        <f>J4184*'Parâmetro - Portes e Uco'!$P$4</f>
        <v>6.4102051199999996</v>
      </c>
      <c r="L4184" s="203">
        <v>1.31</v>
      </c>
      <c r="M4184" s="204">
        <v>70</v>
      </c>
      <c r="N4184" s="199">
        <f>(('Parâmetro - Portes e Uco'!$P$5*'TABELA HONORÁRIOS MÉDICOS2026'!M4184)/100)*'TABELA HONORÁRIOS MÉDICOS2026'!L4184</f>
        <v>16.644370543685266</v>
      </c>
      <c r="O4184" s="201">
        <v>0</v>
      </c>
      <c r="P4184" s="201"/>
      <c r="Q4184" s="205">
        <f t="shared" si="257"/>
        <v>56.613035231297076</v>
      </c>
    </row>
    <row r="4185" spans="1:17" x14ac:dyDescent="0.25">
      <c r="A4185" s="207" t="s">
        <v>4754</v>
      </c>
      <c r="B4185" s="196">
        <v>40804054</v>
      </c>
      <c r="C4185" s="197" t="s">
        <v>4467</v>
      </c>
      <c r="D4185" s="196" t="s">
        <v>3677</v>
      </c>
      <c r="E4185" s="198"/>
      <c r="F4185" s="199">
        <f>VLOOKUP(D4185,'Parâmetro - Portes e Uco'!$A$13:$E$54,4,0)</f>
        <v>33.558459567611813</v>
      </c>
      <c r="G4185" s="200"/>
      <c r="H4185" s="201"/>
      <c r="I4185" s="196">
        <v>2</v>
      </c>
      <c r="J4185" s="202">
        <v>0.14399999999999999</v>
      </c>
      <c r="K4185" s="199">
        <f>J4185*'Parâmetro - Portes e Uco'!$P$4</f>
        <v>3.8461230719999997</v>
      </c>
      <c r="L4185" s="203">
        <v>1.22</v>
      </c>
      <c r="M4185" s="204">
        <v>70</v>
      </c>
      <c r="N4185" s="199">
        <f>(('Parâmetro - Portes e Uco'!$P$5*'TABELA HONORÁRIOS MÉDICOS2026'!M4185)/100)*'TABELA HONORÁRIOS MÉDICOS2026'!L4185</f>
        <v>15.50086417045498</v>
      </c>
      <c r="O4185" s="201">
        <v>0</v>
      </c>
      <c r="P4185" s="201"/>
      <c r="Q4185" s="205">
        <f t="shared" si="257"/>
        <v>52.905446810066792</v>
      </c>
    </row>
    <row r="4186" spans="1:17" x14ac:dyDescent="0.25">
      <c r="A4186" s="207" t="s">
        <v>4754</v>
      </c>
      <c r="B4186" s="196">
        <v>40804062</v>
      </c>
      <c r="C4186" s="197" t="s">
        <v>4468</v>
      </c>
      <c r="D4186" s="196" t="s">
        <v>3677</v>
      </c>
      <c r="E4186" s="198"/>
      <c r="F4186" s="199">
        <f>VLOOKUP(D4186,'Parâmetro - Portes e Uco'!$A$13:$E$54,4,0)</f>
        <v>33.558459567611813</v>
      </c>
      <c r="G4186" s="200"/>
      <c r="H4186" s="201"/>
      <c r="I4186" s="196">
        <v>3</v>
      </c>
      <c r="J4186" s="202">
        <v>0.18720000000000001</v>
      </c>
      <c r="K4186" s="199">
        <f>J4186*'Parâmetro - Portes e Uco'!$P$4</f>
        <v>4.9999599936000001</v>
      </c>
      <c r="L4186" s="203">
        <v>1.31</v>
      </c>
      <c r="M4186" s="204">
        <v>70</v>
      </c>
      <c r="N4186" s="199">
        <f>(('Parâmetro - Portes e Uco'!$P$5*'TABELA HONORÁRIOS MÉDICOS2026'!M4186)/100)*'TABELA HONORÁRIOS MÉDICOS2026'!L4186</f>
        <v>16.644370543685266</v>
      </c>
      <c r="O4186" s="201">
        <v>0</v>
      </c>
      <c r="P4186" s="201"/>
      <c r="Q4186" s="205">
        <f t="shared" si="257"/>
        <v>55.202790104897076</v>
      </c>
    </row>
    <row r="4187" spans="1:17" x14ac:dyDescent="0.25">
      <c r="A4187" s="207" t="s">
        <v>4754</v>
      </c>
      <c r="B4187" s="196">
        <v>40804070</v>
      </c>
      <c r="C4187" s="197" t="s">
        <v>4469</v>
      </c>
      <c r="D4187" s="196" t="s">
        <v>3677</v>
      </c>
      <c r="E4187" s="198"/>
      <c r="F4187" s="199">
        <f>VLOOKUP(D4187,'Parâmetro - Portes e Uco'!$A$13:$E$54,4,0)</f>
        <v>33.558459567611813</v>
      </c>
      <c r="G4187" s="200"/>
      <c r="H4187" s="201"/>
      <c r="I4187" s="196">
        <v>2</v>
      </c>
      <c r="J4187" s="202">
        <v>0.24</v>
      </c>
      <c r="K4187" s="199">
        <f>J4187*'Parâmetro - Portes e Uco'!$P$4</f>
        <v>6.4102051199999996</v>
      </c>
      <c r="L4187" s="203">
        <v>1.22</v>
      </c>
      <c r="M4187" s="204">
        <v>70</v>
      </c>
      <c r="N4187" s="199">
        <f>(('Parâmetro - Portes e Uco'!$P$5*'TABELA HONORÁRIOS MÉDICOS2026'!M4187)/100)*'TABELA HONORÁRIOS MÉDICOS2026'!L4187</f>
        <v>15.50086417045498</v>
      </c>
      <c r="O4187" s="201">
        <v>0</v>
      </c>
      <c r="P4187" s="201"/>
      <c r="Q4187" s="205">
        <f t="shared" si="257"/>
        <v>55.469528858066795</v>
      </c>
    </row>
    <row r="4188" spans="1:17" ht="30" x14ac:dyDescent="0.25">
      <c r="A4188" s="207" t="s">
        <v>4754</v>
      </c>
      <c r="B4188" s="196">
        <v>40804089</v>
      </c>
      <c r="C4188" s="197" t="s">
        <v>4470</v>
      </c>
      <c r="D4188" s="196" t="s">
        <v>3677</v>
      </c>
      <c r="E4188" s="198"/>
      <c r="F4188" s="199">
        <f>VLOOKUP(D4188,'Parâmetro - Portes e Uco'!$A$13:$E$54,4,0)</f>
        <v>33.558459567611813</v>
      </c>
      <c r="G4188" s="200"/>
      <c r="H4188" s="201"/>
      <c r="I4188" s="196">
        <v>2</v>
      </c>
      <c r="J4188" s="202">
        <v>0.86399999999999999</v>
      </c>
      <c r="K4188" s="199">
        <f>J4188*'Parâmetro - Portes e Uco'!$P$4</f>
        <v>23.076738431999999</v>
      </c>
      <c r="L4188" s="203">
        <v>1.22</v>
      </c>
      <c r="M4188" s="204">
        <v>70</v>
      </c>
      <c r="N4188" s="199">
        <f>(('Parâmetro - Portes e Uco'!$P$5*'TABELA HONORÁRIOS MÉDICOS2026'!M4188)/100)*'TABELA HONORÁRIOS MÉDICOS2026'!L4188</f>
        <v>15.50086417045498</v>
      </c>
      <c r="O4188" s="201">
        <v>0</v>
      </c>
      <c r="P4188" s="201"/>
      <c r="Q4188" s="205">
        <f t="shared" si="257"/>
        <v>72.136062170066793</v>
      </c>
    </row>
    <row r="4189" spans="1:17" x14ac:dyDescent="0.25">
      <c r="A4189" s="207" t="s">
        <v>4754</v>
      </c>
      <c r="B4189" s="196">
        <v>40804097</v>
      </c>
      <c r="C4189" s="197" t="s">
        <v>4471</v>
      </c>
      <c r="D4189" s="196" t="s">
        <v>3677</v>
      </c>
      <c r="E4189" s="198"/>
      <c r="F4189" s="199">
        <f>VLOOKUP(D4189,'Parâmetro - Portes e Uco'!$A$13:$E$54,4,0)</f>
        <v>33.558459567611813</v>
      </c>
      <c r="G4189" s="200"/>
      <c r="H4189" s="201"/>
      <c r="I4189" s="196">
        <v>2</v>
      </c>
      <c r="J4189" s="202">
        <v>0.14399999999999999</v>
      </c>
      <c r="K4189" s="199">
        <f>J4189*'Parâmetro - Portes e Uco'!$P$4</f>
        <v>3.8461230719999997</v>
      </c>
      <c r="L4189" s="203">
        <v>1.22</v>
      </c>
      <c r="M4189" s="204">
        <v>70</v>
      </c>
      <c r="N4189" s="199">
        <f>(('Parâmetro - Portes e Uco'!$P$5*'TABELA HONORÁRIOS MÉDICOS2026'!M4189)/100)*'TABELA HONORÁRIOS MÉDICOS2026'!L4189</f>
        <v>15.50086417045498</v>
      </c>
      <c r="O4189" s="201">
        <v>0</v>
      </c>
      <c r="P4189" s="201"/>
      <c r="Q4189" s="205">
        <f t="shared" si="257"/>
        <v>52.905446810066792</v>
      </c>
    </row>
    <row r="4190" spans="1:17" x14ac:dyDescent="0.25">
      <c r="A4190" s="207" t="s">
        <v>4754</v>
      </c>
      <c r="B4190" s="196">
        <v>40804100</v>
      </c>
      <c r="C4190" s="197" t="s">
        <v>4472</v>
      </c>
      <c r="D4190" s="196" t="s">
        <v>3677</v>
      </c>
      <c r="E4190" s="198"/>
      <c r="F4190" s="199">
        <f>VLOOKUP(D4190,'Parâmetro - Portes e Uco'!$A$13:$E$54,4,0)</f>
        <v>33.558459567611813</v>
      </c>
      <c r="G4190" s="200"/>
      <c r="H4190" s="201"/>
      <c r="I4190" s="196">
        <v>2</v>
      </c>
      <c r="J4190" s="202">
        <v>0.86399999999999999</v>
      </c>
      <c r="K4190" s="199">
        <f>J4190*'Parâmetro - Portes e Uco'!$P$4</f>
        <v>23.076738431999999</v>
      </c>
      <c r="L4190" s="203">
        <v>1.22</v>
      </c>
      <c r="M4190" s="204">
        <v>70</v>
      </c>
      <c r="N4190" s="199">
        <f>(('Parâmetro - Portes e Uco'!$P$5*'TABELA HONORÁRIOS MÉDICOS2026'!M4190)/100)*'TABELA HONORÁRIOS MÉDICOS2026'!L4190</f>
        <v>15.50086417045498</v>
      </c>
      <c r="O4190" s="201">
        <v>0</v>
      </c>
      <c r="P4190" s="201"/>
      <c r="Q4190" s="205">
        <f t="shared" si="257"/>
        <v>72.136062170066793</v>
      </c>
    </row>
    <row r="4191" spans="1:17" x14ac:dyDescent="0.25">
      <c r="A4191" s="207" t="s">
        <v>4754</v>
      </c>
      <c r="B4191" s="196">
        <v>40804119</v>
      </c>
      <c r="C4191" s="197" t="s">
        <v>3332</v>
      </c>
      <c r="D4191" s="196" t="s">
        <v>3677</v>
      </c>
      <c r="E4191" s="198"/>
      <c r="F4191" s="199">
        <f>VLOOKUP(D4191,'Parâmetro - Portes e Uco'!$A$13:$E$54,4,0)</f>
        <v>33.558459567611813</v>
      </c>
      <c r="G4191" s="200"/>
      <c r="H4191" s="201"/>
      <c r="I4191" s="196">
        <v>3</v>
      </c>
      <c r="J4191" s="202">
        <v>0.154</v>
      </c>
      <c r="K4191" s="199">
        <f>J4191*'Parâmetro - Portes e Uco'!$P$4</f>
        <v>4.1132149519999999</v>
      </c>
      <c r="L4191" s="203">
        <v>1.31</v>
      </c>
      <c r="M4191" s="204">
        <v>70</v>
      </c>
      <c r="N4191" s="199">
        <f>(('Parâmetro - Portes e Uco'!$P$5*'TABELA HONORÁRIOS MÉDICOS2026'!M4191)/100)*'TABELA HONORÁRIOS MÉDICOS2026'!L4191</f>
        <v>16.644370543685266</v>
      </c>
      <c r="O4191" s="201">
        <v>0</v>
      </c>
      <c r="P4191" s="201"/>
      <c r="Q4191" s="205">
        <f t="shared" si="257"/>
        <v>54.316045063297082</v>
      </c>
    </row>
    <row r="4192" spans="1:17" ht="30" x14ac:dyDescent="0.25">
      <c r="A4192" s="207" t="s">
        <v>4754</v>
      </c>
      <c r="B4192" s="196">
        <v>40804127</v>
      </c>
      <c r="C4192" s="197" t="s">
        <v>4473</v>
      </c>
      <c r="D4192" s="196" t="s">
        <v>3677</v>
      </c>
      <c r="E4192" s="198"/>
      <c r="F4192" s="199">
        <f>VLOOKUP(D4192,'Parâmetro - Portes e Uco'!$A$13:$E$54,4,0)</f>
        <v>33.558459567611813</v>
      </c>
      <c r="G4192" s="200"/>
      <c r="H4192" s="201"/>
      <c r="I4192" s="196">
        <v>1</v>
      </c>
      <c r="J4192" s="202">
        <v>0.31850000000000001</v>
      </c>
      <c r="K4192" s="199">
        <f>J4192*'Parâmetro - Portes e Uco'!$P$4</f>
        <v>8.5068763780000012</v>
      </c>
      <c r="L4192" s="203">
        <v>2.31</v>
      </c>
      <c r="M4192" s="204">
        <v>70</v>
      </c>
      <c r="N4192" s="199">
        <f>(('Parâmetro - Portes e Uco'!$P$5*'TABELA HONORÁRIOS MÉDICOS2026'!M4192)/100)*'TABELA HONORÁRIOS MÉDICOS2026'!L4192</f>
        <v>29.349996912910662</v>
      </c>
      <c r="O4192" s="201">
        <v>0</v>
      </c>
      <c r="P4192" s="201"/>
      <c r="Q4192" s="205">
        <f t="shared" si="257"/>
        <v>71.415332858522476</v>
      </c>
    </row>
    <row r="4193" spans="1:17" ht="30" x14ac:dyDescent="0.25">
      <c r="A4193" s="207" t="s">
        <v>4754</v>
      </c>
      <c r="B4193" s="196">
        <v>40804135</v>
      </c>
      <c r="C4193" s="197" t="s">
        <v>4474</v>
      </c>
      <c r="D4193" s="196" t="s">
        <v>3676</v>
      </c>
      <c r="E4193" s="198"/>
      <c r="F4193" s="199">
        <f>VLOOKUP(D4193,'Parâmetro - Portes e Uco'!$A$13:$E$54,4,0)</f>
        <v>16.785021716765456</v>
      </c>
      <c r="G4193" s="200"/>
      <c r="H4193" s="201"/>
      <c r="I4193" s="196">
        <v>1</v>
      </c>
      <c r="J4193" s="202">
        <v>0.72</v>
      </c>
      <c r="K4193" s="199">
        <f>J4193*'Parâmetro - Portes e Uco'!$P$4</f>
        <v>19.230615360000002</v>
      </c>
      <c r="L4193" s="203">
        <v>0.24</v>
      </c>
      <c r="M4193" s="204">
        <v>70</v>
      </c>
      <c r="N4193" s="199">
        <f>(('Parâmetro - Portes e Uco'!$P$5*'TABELA HONORÁRIOS MÉDICOS2026'!M4193)/100)*'TABELA HONORÁRIOS MÉDICOS2026'!L4193</f>
        <v>3.0493503286140946</v>
      </c>
      <c r="O4193" s="201">
        <v>0</v>
      </c>
      <c r="P4193" s="201"/>
      <c r="Q4193" s="205">
        <f t="shared" si="257"/>
        <v>39.064987405379554</v>
      </c>
    </row>
    <row r="4194" spans="1:17" x14ac:dyDescent="0.25">
      <c r="A4194" s="207" t="s">
        <v>4754</v>
      </c>
      <c r="B4194" s="224">
        <v>40805000</v>
      </c>
      <c r="C4194" s="316" t="s">
        <v>3941</v>
      </c>
      <c r="D4194" s="317"/>
      <c r="E4194" s="317"/>
      <c r="F4194" s="317"/>
      <c r="G4194" s="317"/>
      <c r="H4194" s="317"/>
      <c r="I4194" s="317"/>
      <c r="J4194" s="317"/>
      <c r="K4194" s="317"/>
      <c r="L4194" s="317"/>
      <c r="M4194" s="317"/>
      <c r="N4194" s="317"/>
      <c r="O4194" s="317"/>
      <c r="P4194" s="317"/>
      <c r="Q4194" s="318"/>
    </row>
    <row r="4195" spans="1:17" x14ac:dyDescent="0.25">
      <c r="A4195" s="206"/>
      <c r="B4195" s="196">
        <v>40805018</v>
      </c>
      <c r="C4195" s="197" t="s">
        <v>4475</v>
      </c>
      <c r="D4195" s="196" t="s">
        <v>3677</v>
      </c>
      <c r="E4195" s="198"/>
      <c r="F4195" s="199">
        <f>VLOOKUP(D4195,'Parâmetro - Portes e Uco'!$A$13:$E$54,4,0)</f>
        <v>33.558459567611813</v>
      </c>
      <c r="G4195" s="200"/>
      <c r="H4195" s="201"/>
      <c r="I4195" s="196">
        <v>1</v>
      </c>
      <c r="J4195" s="202">
        <v>0.154</v>
      </c>
      <c r="K4195" s="199">
        <f>J4195*'Parâmetro - Portes e Uco'!$P$4</f>
        <v>4.1132149519999999</v>
      </c>
      <c r="L4195" s="203">
        <v>0.83</v>
      </c>
      <c r="M4195" s="204">
        <v>70</v>
      </c>
      <c r="N4195" s="199">
        <f>(('Parâmetro - Portes e Uco'!$P$5*'TABELA HONORÁRIOS MÉDICOS2026'!M4195)/100)*'TABELA HONORÁRIOS MÉDICOS2026'!L4195</f>
        <v>10.545669886457077</v>
      </c>
      <c r="O4195" s="201">
        <v>0</v>
      </c>
      <c r="P4195" s="201"/>
      <c r="Q4195" s="205">
        <f t="shared" ref="Q4195:Q4201" si="258">F4195+H4195+K4195+N4195+P4195</f>
        <v>48.217344406068889</v>
      </c>
    </row>
    <row r="4196" spans="1:17" x14ac:dyDescent="0.25">
      <c r="A4196" s="207" t="s">
        <v>4754</v>
      </c>
      <c r="B4196" s="196">
        <v>40805026</v>
      </c>
      <c r="C4196" s="197" t="s">
        <v>4476</v>
      </c>
      <c r="D4196" s="196" t="s">
        <v>3677</v>
      </c>
      <c r="E4196" s="198"/>
      <c r="F4196" s="199">
        <f>VLOOKUP(D4196,'Parâmetro - Portes e Uco'!$A$13:$E$54,4,0)</f>
        <v>33.558459567611813</v>
      </c>
      <c r="G4196" s="200"/>
      <c r="H4196" s="201"/>
      <c r="I4196" s="196">
        <v>2</v>
      </c>
      <c r="J4196" s="202">
        <v>0.308</v>
      </c>
      <c r="K4196" s="199">
        <f>J4196*'Parâmetro - Portes e Uco'!$P$4</f>
        <v>8.2264299039999997</v>
      </c>
      <c r="L4196" s="203">
        <v>1.18</v>
      </c>
      <c r="M4196" s="204">
        <v>70</v>
      </c>
      <c r="N4196" s="199">
        <f>(('Parâmetro - Portes e Uco'!$P$5*'TABELA HONORÁRIOS MÉDICOS2026'!M4196)/100)*'TABELA HONORÁRIOS MÉDICOS2026'!L4196</f>
        <v>14.992639115685964</v>
      </c>
      <c r="O4196" s="201">
        <v>0</v>
      </c>
      <c r="P4196" s="201"/>
      <c r="Q4196" s="205">
        <f t="shared" si="258"/>
        <v>56.77752858729778</v>
      </c>
    </row>
    <row r="4197" spans="1:17" x14ac:dyDescent="0.25">
      <c r="A4197" s="207" t="s">
        <v>4754</v>
      </c>
      <c r="B4197" s="196">
        <v>40805034</v>
      </c>
      <c r="C4197" s="197" t="s">
        <v>4477</v>
      </c>
      <c r="D4197" s="196" t="s">
        <v>3677</v>
      </c>
      <c r="E4197" s="198"/>
      <c r="F4197" s="199">
        <f>VLOOKUP(D4197,'Parâmetro - Portes e Uco'!$A$13:$E$54,4,0)</f>
        <v>33.558459567611813</v>
      </c>
      <c r="G4197" s="200"/>
      <c r="H4197" s="201"/>
      <c r="I4197" s="196">
        <v>3</v>
      </c>
      <c r="J4197" s="202">
        <v>0.46200000000000002</v>
      </c>
      <c r="K4197" s="199">
        <f>J4197*'Parâmetro - Portes e Uco'!$P$4</f>
        <v>12.339644856000001</v>
      </c>
      <c r="L4197" s="203">
        <v>1.22</v>
      </c>
      <c r="M4197" s="204">
        <v>70</v>
      </c>
      <c r="N4197" s="199">
        <f>(('Parâmetro - Portes e Uco'!$P$5*'TABELA HONORÁRIOS MÉDICOS2026'!M4197)/100)*'TABELA HONORÁRIOS MÉDICOS2026'!L4197</f>
        <v>15.50086417045498</v>
      </c>
      <c r="O4197" s="201">
        <v>0</v>
      </c>
      <c r="P4197" s="201"/>
      <c r="Q4197" s="205">
        <f t="shared" si="258"/>
        <v>61.398968594066794</v>
      </c>
    </row>
    <row r="4198" spans="1:17" x14ac:dyDescent="0.25">
      <c r="A4198" s="207" t="s">
        <v>4754</v>
      </c>
      <c r="B4198" s="196">
        <v>40805042</v>
      </c>
      <c r="C4198" s="197" t="s">
        <v>4478</v>
      </c>
      <c r="D4198" s="196" t="s">
        <v>3675</v>
      </c>
      <c r="E4198" s="198"/>
      <c r="F4198" s="199">
        <f>VLOOKUP(D4198,'Parâmetro - Portes e Uco'!$A$13:$E$54,4,0)</f>
        <v>50.355065150296362</v>
      </c>
      <c r="G4198" s="200"/>
      <c r="H4198" s="201"/>
      <c r="I4198" s="196">
        <v>4</v>
      </c>
      <c r="J4198" s="202">
        <v>0.61599999999999999</v>
      </c>
      <c r="K4198" s="199">
        <f>J4198*'Parâmetro - Portes e Uco'!$P$4</f>
        <v>16.452859807999999</v>
      </c>
      <c r="L4198" s="203">
        <v>1.34</v>
      </c>
      <c r="M4198" s="204">
        <v>70</v>
      </c>
      <c r="N4198" s="199">
        <f>(('Parâmetro - Portes e Uco'!$P$5*'TABELA HONORÁRIOS MÉDICOS2026'!M4198)/100)*'TABELA HONORÁRIOS MÉDICOS2026'!L4198</f>
        <v>17.02553933476203</v>
      </c>
      <c r="O4198" s="201">
        <v>0</v>
      </c>
      <c r="P4198" s="201"/>
      <c r="Q4198" s="205">
        <f t="shared" si="258"/>
        <v>83.833464293058384</v>
      </c>
    </row>
    <row r="4199" spans="1:17" ht="30" x14ac:dyDescent="0.25">
      <c r="A4199" s="207" t="s">
        <v>4754</v>
      </c>
      <c r="B4199" s="196">
        <v>40805050</v>
      </c>
      <c r="C4199" s="197" t="s">
        <v>4479</v>
      </c>
      <c r="D4199" s="196" t="s">
        <v>3675</v>
      </c>
      <c r="E4199" s="198"/>
      <c r="F4199" s="199">
        <f>VLOOKUP(D4199,'Parâmetro - Portes e Uco'!$A$13:$E$54,4,0)</f>
        <v>50.355065150296362</v>
      </c>
      <c r="G4199" s="200"/>
      <c r="H4199" s="201"/>
      <c r="I4199" s="196">
        <v>4</v>
      </c>
      <c r="J4199" s="202">
        <v>0.61599999999999999</v>
      </c>
      <c r="K4199" s="199">
        <f>J4199*'Parâmetro - Portes e Uco'!$P$4</f>
        <v>16.452859807999999</v>
      </c>
      <c r="L4199" s="203">
        <v>1.34</v>
      </c>
      <c r="M4199" s="204">
        <v>70</v>
      </c>
      <c r="N4199" s="199">
        <f>(('Parâmetro - Portes e Uco'!$P$5*'TABELA HONORÁRIOS MÉDICOS2026'!M4199)/100)*'TABELA HONORÁRIOS MÉDICOS2026'!L4199</f>
        <v>17.02553933476203</v>
      </c>
      <c r="O4199" s="201">
        <v>0</v>
      </c>
      <c r="P4199" s="201"/>
      <c r="Q4199" s="205">
        <f t="shared" si="258"/>
        <v>83.833464293058384</v>
      </c>
    </row>
    <row r="4200" spans="1:17" ht="30" x14ac:dyDescent="0.25">
      <c r="A4200" s="207" t="s">
        <v>4754</v>
      </c>
      <c r="B4200" s="196">
        <v>40805069</v>
      </c>
      <c r="C4200" s="197" t="s">
        <v>3333</v>
      </c>
      <c r="D4200" s="196" t="s">
        <v>3669</v>
      </c>
      <c r="E4200" s="198"/>
      <c r="F4200" s="199">
        <f>VLOOKUP(D4200,'Parâmetro - Portes e Uco'!$A$13:$E$54,4,0)</f>
        <v>67.140086867061825</v>
      </c>
      <c r="G4200" s="200"/>
      <c r="H4200" s="201"/>
      <c r="I4200" s="196">
        <v>9</v>
      </c>
      <c r="J4200" s="202">
        <v>0.57599999999999996</v>
      </c>
      <c r="K4200" s="199">
        <f>J4200*'Parâmetro - Portes e Uco'!$P$4</f>
        <v>15.384492287999999</v>
      </c>
      <c r="L4200" s="203">
        <v>3.17</v>
      </c>
      <c r="M4200" s="204">
        <v>70</v>
      </c>
      <c r="N4200" s="199">
        <f>(('Parâmetro - Portes e Uco'!$P$5*'TABELA HONORÁRIOS MÉDICOS2026'!M4200)/100)*'TABELA HONORÁRIOS MÉDICOS2026'!L4200</f>
        <v>40.276835590444499</v>
      </c>
      <c r="O4200" s="201">
        <v>0</v>
      </c>
      <c r="P4200" s="201"/>
      <c r="Q4200" s="205">
        <f t="shared" si="258"/>
        <v>122.80141474550632</v>
      </c>
    </row>
    <row r="4201" spans="1:17" ht="45" x14ac:dyDescent="0.25">
      <c r="A4201" s="207" t="s">
        <v>4754</v>
      </c>
      <c r="B4201" s="196">
        <v>40805077</v>
      </c>
      <c r="C4201" s="197" t="s">
        <v>4480</v>
      </c>
      <c r="D4201" s="196" t="s">
        <v>3677</v>
      </c>
      <c r="E4201" s="198"/>
      <c r="F4201" s="199">
        <f>VLOOKUP(D4201,'Parâmetro - Portes e Uco'!$A$13:$E$54,4,0)</f>
        <v>33.558459567611813</v>
      </c>
      <c r="G4201" s="200"/>
      <c r="H4201" s="201"/>
      <c r="I4201" s="196">
        <v>4</v>
      </c>
      <c r="J4201" s="202">
        <v>0.17280000000000001</v>
      </c>
      <c r="K4201" s="199">
        <f>J4201*'Parâmetro - Portes e Uco'!$P$4</f>
        <v>4.6153476864000007</v>
      </c>
      <c r="L4201" s="203">
        <v>1.31</v>
      </c>
      <c r="M4201" s="204">
        <v>70</v>
      </c>
      <c r="N4201" s="199">
        <f>(('Parâmetro - Portes e Uco'!$P$5*'TABELA HONORÁRIOS MÉDICOS2026'!M4201)/100)*'TABELA HONORÁRIOS MÉDICOS2026'!L4201</f>
        <v>16.644370543685266</v>
      </c>
      <c r="O4201" s="201">
        <v>0</v>
      </c>
      <c r="P4201" s="201"/>
      <c r="Q4201" s="205">
        <f t="shared" si="258"/>
        <v>54.818177797697075</v>
      </c>
    </row>
    <row r="4202" spans="1:17" x14ac:dyDescent="0.25">
      <c r="A4202" s="207" t="s">
        <v>4754</v>
      </c>
      <c r="B4202" s="224">
        <v>40806006</v>
      </c>
      <c r="C4202" s="316" t="s">
        <v>3942</v>
      </c>
      <c r="D4202" s="317"/>
      <c r="E4202" s="317"/>
      <c r="F4202" s="317"/>
      <c r="G4202" s="317"/>
      <c r="H4202" s="317"/>
      <c r="I4202" s="317"/>
      <c r="J4202" s="317"/>
      <c r="K4202" s="317"/>
      <c r="L4202" s="317"/>
      <c r="M4202" s="317"/>
      <c r="N4202" s="317"/>
      <c r="O4202" s="317"/>
      <c r="P4202" s="317"/>
      <c r="Q4202" s="318"/>
    </row>
    <row r="4203" spans="1:17" x14ac:dyDescent="0.25">
      <c r="A4203" s="206"/>
      <c r="B4203" s="196">
        <v>40806014</v>
      </c>
      <c r="C4203" s="197" t="s">
        <v>3338</v>
      </c>
      <c r="D4203" s="196" t="s">
        <v>3678</v>
      </c>
      <c r="E4203" s="198"/>
      <c r="F4203" s="199">
        <f>VLOOKUP(D4203,'Parâmetro - Portes e Uco'!$A$13:$E$54,4,0)</f>
        <v>104.74131564043701</v>
      </c>
      <c r="G4203" s="200"/>
      <c r="H4203" s="201"/>
      <c r="I4203" s="196">
        <v>8</v>
      </c>
      <c r="J4203" s="202">
        <v>0.23400000000000001</v>
      </c>
      <c r="K4203" s="199">
        <f>J4203*'Parâmetro - Portes e Uco'!$P$4</f>
        <v>6.2499499920000003</v>
      </c>
      <c r="L4203" s="203">
        <v>2.4</v>
      </c>
      <c r="M4203" s="204">
        <v>70</v>
      </c>
      <c r="N4203" s="199">
        <f>(('Parâmetro - Portes e Uco'!$P$5*'TABELA HONORÁRIOS MÉDICOS2026'!M4203)/100)*'TABELA HONORÁRIOS MÉDICOS2026'!L4203</f>
        <v>30.493503286140943</v>
      </c>
      <c r="O4203" s="201">
        <v>0</v>
      </c>
      <c r="P4203" s="201"/>
      <c r="Q4203" s="205">
        <f t="shared" ref="Q4203:Q4214" si="259">F4203+H4203+K4203+N4203+P4203</f>
        <v>141.48476891857794</v>
      </c>
    </row>
    <row r="4204" spans="1:17" x14ac:dyDescent="0.25">
      <c r="A4204" s="207" t="s">
        <v>4754</v>
      </c>
      <c r="B4204" s="196">
        <v>40806022</v>
      </c>
      <c r="C4204" s="197" t="s">
        <v>3339</v>
      </c>
      <c r="D4204" s="196" t="s">
        <v>3674</v>
      </c>
      <c r="E4204" s="198"/>
      <c r="F4204" s="199">
        <f>VLOOKUP(D4204,'Parâmetro - Portes e Uco'!$A$13:$E$54,4,0)</f>
        <v>182.87449126471788</v>
      </c>
      <c r="G4204" s="200"/>
      <c r="H4204" s="201"/>
      <c r="I4204" s="196">
        <v>8</v>
      </c>
      <c r="J4204" s="202">
        <v>0.23400000000000001</v>
      </c>
      <c r="K4204" s="199">
        <f>J4204*'Parâmetro - Portes e Uco'!$P$4</f>
        <v>6.2499499920000003</v>
      </c>
      <c r="L4204" s="203">
        <v>4.08</v>
      </c>
      <c r="M4204" s="204">
        <v>70</v>
      </c>
      <c r="N4204" s="199">
        <f>(('Parâmetro - Portes e Uco'!$P$5*'TABELA HONORÁRIOS MÉDICOS2026'!M4204)/100)*'TABELA HONORÁRIOS MÉDICOS2026'!L4204</f>
        <v>51.83895558643961</v>
      </c>
      <c r="O4204" s="201">
        <v>0</v>
      </c>
      <c r="P4204" s="201"/>
      <c r="Q4204" s="205">
        <f t="shared" si="259"/>
        <v>240.96339684315751</v>
      </c>
    </row>
    <row r="4205" spans="1:17" x14ac:dyDescent="0.25">
      <c r="A4205" s="207" t="s">
        <v>4754</v>
      </c>
      <c r="B4205" s="196">
        <v>40806030</v>
      </c>
      <c r="C4205" s="197" t="s">
        <v>4481</v>
      </c>
      <c r="D4205" s="196" t="s">
        <v>3669</v>
      </c>
      <c r="E4205" s="198"/>
      <c r="F4205" s="199">
        <f>VLOOKUP(D4205,'Parâmetro - Portes e Uco'!$A$13:$E$54,4,0)</f>
        <v>67.140086867061825</v>
      </c>
      <c r="G4205" s="200"/>
      <c r="H4205" s="201"/>
      <c r="I4205" s="196">
        <v>8</v>
      </c>
      <c r="J4205" s="202">
        <v>0.23400000000000001</v>
      </c>
      <c r="K4205" s="199">
        <f>J4205*'Parâmetro - Portes e Uco'!$P$4</f>
        <v>6.2499499920000003</v>
      </c>
      <c r="L4205" s="203">
        <v>2.4</v>
      </c>
      <c r="M4205" s="204">
        <v>70</v>
      </c>
      <c r="N4205" s="199">
        <f>(('Parâmetro - Portes e Uco'!$P$5*'TABELA HONORÁRIOS MÉDICOS2026'!M4205)/100)*'TABELA HONORÁRIOS MÉDICOS2026'!L4205</f>
        <v>30.493503286140943</v>
      </c>
      <c r="O4205" s="201">
        <v>0</v>
      </c>
      <c r="P4205" s="201"/>
      <c r="Q4205" s="205">
        <f t="shared" si="259"/>
        <v>103.88354014520277</v>
      </c>
    </row>
    <row r="4206" spans="1:17" ht="30" x14ac:dyDescent="0.25">
      <c r="A4206" s="207" t="s">
        <v>4754</v>
      </c>
      <c r="B4206" s="196">
        <v>40806049</v>
      </c>
      <c r="C4206" s="197" t="s">
        <v>4482</v>
      </c>
      <c r="D4206" s="196" t="s">
        <v>3678</v>
      </c>
      <c r="E4206" s="198"/>
      <c r="F4206" s="199">
        <f>VLOOKUP(D4206,'Parâmetro - Portes e Uco'!$A$13:$E$54,4,0)</f>
        <v>104.74131564043701</v>
      </c>
      <c r="G4206" s="200"/>
      <c r="H4206" s="201"/>
      <c r="I4206" s="196">
        <v>20</v>
      </c>
      <c r="J4206" s="202">
        <v>0.38879999999999998</v>
      </c>
      <c r="K4206" s="199">
        <f>J4206*'Parâmetro - Portes e Uco'!$P$4</f>
        <v>10.3845322944</v>
      </c>
      <c r="L4206" s="203">
        <v>3.72</v>
      </c>
      <c r="M4206" s="204">
        <v>70</v>
      </c>
      <c r="N4206" s="199">
        <f>(('Parâmetro - Portes e Uco'!$P$5*'TABELA HONORÁRIOS MÉDICOS2026'!M4206)/100)*'TABELA HONORÁRIOS MÉDICOS2026'!L4206</f>
        <v>47.264930093518466</v>
      </c>
      <c r="O4206" s="201">
        <v>0</v>
      </c>
      <c r="P4206" s="201"/>
      <c r="Q4206" s="205">
        <f t="shared" si="259"/>
        <v>162.39077802835547</v>
      </c>
    </row>
    <row r="4207" spans="1:17" ht="30" x14ac:dyDescent="0.25">
      <c r="A4207" s="207" t="s">
        <v>4754</v>
      </c>
      <c r="B4207" s="196">
        <v>40806057</v>
      </c>
      <c r="C4207" s="197" t="s">
        <v>4483</v>
      </c>
      <c r="D4207" s="196" t="s">
        <v>3668</v>
      </c>
      <c r="E4207" s="198"/>
      <c r="F4207" s="199">
        <f>VLOOKUP(D4207,'Parâmetro - Portes e Uco'!$A$13:$E$54,4,0)</f>
        <v>143.11866343039139</v>
      </c>
      <c r="G4207" s="200"/>
      <c r="H4207" s="201"/>
      <c r="I4207" s="196">
        <v>24</v>
      </c>
      <c r="J4207" s="202">
        <v>0.57599999999999996</v>
      </c>
      <c r="K4207" s="199">
        <f>J4207*'Parâmetro - Portes e Uco'!$P$4</f>
        <v>15.384492287999999</v>
      </c>
      <c r="L4207" s="203">
        <v>3.83</v>
      </c>
      <c r="M4207" s="204">
        <v>70</v>
      </c>
      <c r="N4207" s="199">
        <f>(('Parâmetro - Portes e Uco'!$P$5*'TABELA HONORÁRIOS MÉDICOS2026'!M4207)/100)*'TABELA HONORÁRIOS MÉDICOS2026'!L4207</f>
        <v>48.66254899413326</v>
      </c>
      <c r="O4207" s="201">
        <v>0</v>
      </c>
      <c r="P4207" s="201"/>
      <c r="Q4207" s="205">
        <f t="shared" si="259"/>
        <v>207.16570471252464</v>
      </c>
    </row>
    <row r="4208" spans="1:17" ht="30" x14ac:dyDescent="0.25">
      <c r="A4208" s="207" t="s">
        <v>4754</v>
      </c>
      <c r="B4208" s="196">
        <v>40806065</v>
      </c>
      <c r="C4208" s="197" t="s">
        <v>4484</v>
      </c>
      <c r="D4208" s="196" t="s">
        <v>3678</v>
      </c>
      <c r="E4208" s="198"/>
      <c r="F4208" s="199">
        <f>VLOOKUP(D4208,'Parâmetro - Portes e Uco'!$A$13:$E$54,4,0)</f>
        <v>104.74131564043701</v>
      </c>
      <c r="G4208" s="200"/>
      <c r="H4208" s="201"/>
      <c r="I4208" s="196">
        <v>6</v>
      </c>
      <c r="J4208" s="202">
        <v>0.59699999999999998</v>
      </c>
      <c r="K4208" s="199">
        <f>J4208*'Parâmetro - Portes e Uco'!$P$4</f>
        <v>15.945385236</v>
      </c>
      <c r="L4208" s="203">
        <v>3.83</v>
      </c>
      <c r="M4208" s="204">
        <v>70</v>
      </c>
      <c r="N4208" s="199">
        <f>(('Parâmetro - Portes e Uco'!$P$5*'TABELA HONORÁRIOS MÉDICOS2026'!M4208)/100)*'TABELA HONORÁRIOS MÉDICOS2026'!L4208</f>
        <v>48.66254899413326</v>
      </c>
      <c r="O4208" s="201">
        <v>0</v>
      </c>
      <c r="P4208" s="201"/>
      <c r="Q4208" s="205">
        <f t="shared" si="259"/>
        <v>169.34924987057028</v>
      </c>
    </row>
    <row r="4209" spans="1:17" ht="30" x14ac:dyDescent="0.25">
      <c r="A4209" s="207" t="s">
        <v>4754</v>
      </c>
      <c r="B4209" s="196">
        <v>40806073</v>
      </c>
      <c r="C4209" s="197" t="s">
        <v>4485</v>
      </c>
      <c r="D4209" s="196" t="s">
        <v>3678</v>
      </c>
      <c r="E4209" s="198"/>
      <c r="F4209" s="199">
        <f>VLOOKUP(D4209,'Parâmetro - Portes e Uco'!$A$13:$E$54,4,0)</f>
        <v>104.74131564043701</v>
      </c>
      <c r="G4209" s="200"/>
      <c r="H4209" s="201"/>
      <c r="I4209" s="196">
        <v>9</v>
      </c>
      <c r="J4209" s="202">
        <v>0.76200000000000001</v>
      </c>
      <c r="K4209" s="199">
        <f>J4209*'Parâmetro - Portes e Uco'!$P$4</f>
        <v>20.352401256</v>
      </c>
      <c r="L4209" s="203">
        <v>4.12</v>
      </c>
      <c r="M4209" s="204">
        <v>70</v>
      </c>
      <c r="N4209" s="199">
        <f>(('Parâmetro - Portes e Uco'!$P$5*'TABELA HONORÁRIOS MÉDICOS2026'!M4209)/100)*'TABELA HONORÁRIOS MÉDICOS2026'!L4209</f>
        <v>52.347180641208624</v>
      </c>
      <c r="O4209" s="201">
        <v>0</v>
      </c>
      <c r="P4209" s="201"/>
      <c r="Q4209" s="205">
        <f t="shared" si="259"/>
        <v>177.44089753764564</v>
      </c>
    </row>
    <row r="4210" spans="1:17" ht="30" x14ac:dyDescent="0.25">
      <c r="A4210" s="207" t="s">
        <v>4754</v>
      </c>
      <c r="B4210" s="196">
        <v>40806081</v>
      </c>
      <c r="C4210" s="197" t="s">
        <v>3334</v>
      </c>
      <c r="D4210" s="196" t="s">
        <v>3668</v>
      </c>
      <c r="E4210" s="198"/>
      <c r="F4210" s="199">
        <f>VLOOKUP(D4210,'Parâmetro - Portes e Uco'!$A$13:$E$54,4,0)</f>
        <v>143.11866343039139</v>
      </c>
      <c r="G4210" s="200"/>
      <c r="H4210" s="201"/>
      <c r="I4210" s="196">
        <v>6</v>
      </c>
      <c r="J4210" s="202">
        <v>0.76200000000000001</v>
      </c>
      <c r="K4210" s="199">
        <f>J4210*'Parâmetro - Portes e Uco'!$P$4</f>
        <v>20.352401256</v>
      </c>
      <c r="L4210" s="203">
        <v>4.68</v>
      </c>
      <c r="M4210" s="204">
        <v>70</v>
      </c>
      <c r="N4210" s="199">
        <f>(('Parâmetro - Portes e Uco'!$P$5*'TABELA HONORÁRIOS MÉDICOS2026'!M4210)/100)*'TABELA HONORÁRIOS MÉDICOS2026'!L4210</f>
        <v>59.462331407974837</v>
      </c>
      <c r="O4210" s="201">
        <v>0</v>
      </c>
      <c r="P4210" s="201"/>
      <c r="Q4210" s="205">
        <f t="shared" si="259"/>
        <v>222.93339609436623</v>
      </c>
    </row>
    <row r="4211" spans="1:17" x14ac:dyDescent="0.25">
      <c r="A4211" s="207" t="s">
        <v>4754</v>
      </c>
      <c r="B4211" s="196">
        <v>40806090</v>
      </c>
      <c r="C4211" s="197" t="s">
        <v>3337</v>
      </c>
      <c r="D4211" s="196" t="s">
        <v>3668</v>
      </c>
      <c r="E4211" s="198"/>
      <c r="F4211" s="199">
        <f>VLOOKUP(D4211,'Parâmetro - Portes e Uco'!$A$13:$E$54,4,0)</f>
        <v>143.11866343039139</v>
      </c>
      <c r="G4211" s="200"/>
      <c r="H4211" s="201"/>
      <c r="I4211" s="196">
        <v>6</v>
      </c>
      <c r="J4211" s="202">
        <v>0.432</v>
      </c>
      <c r="K4211" s="199">
        <f>J4211*'Parâmetro - Portes e Uco'!$P$4</f>
        <v>11.538369216</v>
      </c>
      <c r="L4211" s="203">
        <v>3.99</v>
      </c>
      <c r="M4211" s="204">
        <v>70</v>
      </c>
      <c r="N4211" s="199">
        <f>(('Parâmetro - Portes e Uco'!$P$5*'TABELA HONORÁRIOS MÉDICOS2026'!M4211)/100)*'TABELA HONORÁRIOS MÉDICOS2026'!L4211</f>
        <v>50.695449213209322</v>
      </c>
      <c r="O4211" s="201">
        <v>0</v>
      </c>
      <c r="P4211" s="201"/>
      <c r="Q4211" s="205">
        <f t="shared" si="259"/>
        <v>205.35248185960072</v>
      </c>
    </row>
    <row r="4212" spans="1:17" ht="30" x14ac:dyDescent="0.25">
      <c r="A4212" s="207" t="s">
        <v>4754</v>
      </c>
      <c r="B4212" s="196">
        <v>40806103</v>
      </c>
      <c r="C4212" s="197" t="s">
        <v>3335</v>
      </c>
      <c r="D4212" s="196" t="s">
        <v>3669</v>
      </c>
      <c r="E4212" s="198"/>
      <c r="F4212" s="199">
        <f>VLOOKUP(D4212,'Parâmetro - Portes e Uco'!$A$13:$E$54,4,0)</f>
        <v>67.140086867061825</v>
      </c>
      <c r="G4212" s="200"/>
      <c r="H4212" s="201"/>
      <c r="I4212" s="196">
        <v>4</v>
      </c>
      <c r="J4212" s="202">
        <v>0.28799999999999998</v>
      </c>
      <c r="K4212" s="199">
        <f>J4212*'Parâmetro - Portes e Uco'!$P$4</f>
        <v>7.6922461439999994</v>
      </c>
      <c r="L4212" s="203">
        <v>2.31</v>
      </c>
      <c r="M4212" s="204">
        <v>70</v>
      </c>
      <c r="N4212" s="199">
        <f>(('Parâmetro - Portes e Uco'!$P$5*'TABELA HONORÁRIOS MÉDICOS2026'!M4212)/100)*'TABELA HONORÁRIOS MÉDICOS2026'!L4212</f>
        <v>29.349996912910662</v>
      </c>
      <c r="O4212" s="201">
        <v>0</v>
      </c>
      <c r="P4212" s="201"/>
      <c r="Q4212" s="205">
        <f t="shared" si="259"/>
        <v>104.18232992397247</v>
      </c>
    </row>
    <row r="4213" spans="1:17" ht="30" x14ac:dyDescent="0.25">
      <c r="A4213" s="207" t="s">
        <v>4754</v>
      </c>
      <c r="B4213" s="196">
        <v>40806111</v>
      </c>
      <c r="C4213" s="197" t="s">
        <v>3336</v>
      </c>
      <c r="D4213" s="196" t="s">
        <v>3669</v>
      </c>
      <c r="E4213" s="198"/>
      <c r="F4213" s="199">
        <f>VLOOKUP(D4213,'Parâmetro - Portes e Uco'!$A$13:$E$54,4,0)</f>
        <v>67.140086867061825</v>
      </c>
      <c r="G4213" s="200"/>
      <c r="H4213" s="201"/>
      <c r="I4213" s="196">
        <v>4</v>
      </c>
      <c r="J4213" s="202">
        <v>0.28799999999999998</v>
      </c>
      <c r="K4213" s="199">
        <f>J4213*'Parâmetro - Portes e Uco'!$P$4</f>
        <v>7.6922461439999994</v>
      </c>
      <c r="L4213" s="203">
        <v>2.31</v>
      </c>
      <c r="M4213" s="204">
        <v>70</v>
      </c>
      <c r="N4213" s="199">
        <f>(('Parâmetro - Portes e Uco'!$P$5*'TABELA HONORÁRIOS MÉDICOS2026'!M4213)/100)*'TABELA HONORÁRIOS MÉDICOS2026'!L4213</f>
        <v>29.349996912910662</v>
      </c>
      <c r="O4213" s="201">
        <v>0</v>
      </c>
      <c r="P4213" s="201"/>
      <c r="Q4213" s="205">
        <f t="shared" si="259"/>
        <v>104.18232992397247</v>
      </c>
    </row>
    <row r="4214" spans="1:17" x14ac:dyDescent="0.25">
      <c r="A4214" s="207" t="s">
        <v>4754</v>
      </c>
      <c r="B4214" s="196">
        <v>40806200</v>
      </c>
      <c r="C4214" s="197" t="s">
        <v>4486</v>
      </c>
      <c r="D4214" s="196" t="s">
        <v>3674</v>
      </c>
      <c r="E4214" s="198"/>
      <c r="F4214" s="199">
        <f>VLOOKUP(D4214,'Parâmetro - Portes e Uco'!$A$13:$E$54,4,0)</f>
        <v>182.87449126471788</v>
      </c>
      <c r="G4214" s="200"/>
      <c r="H4214" s="201"/>
      <c r="I4214" s="196">
        <v>8</v>
      </c>
      <c r="J4214" s="202">
        <v>0.23400000000000001</v>
      </c>
      <c r="K4214" s="199">
        <f>J4214*'Parâmetro - Portes e Uco'!$P$4</f>
        <v>6.2499499920000003</v>
      </c>
      <c r="L4214" s="203">
        <v>4.08</v>
      </c>
      <c r="M4214" s="204">
        <v>70</v>
      </c>
      <c r="N4214" s="199">
        <f>(('Parâmetro - Portes e Uco'!$P$5*'TABELA HONORÁRIOS MÉDICOS2026'!M4214)/100)*'TABELA HONORÁRIOS MÉDICOS2026'!L4214</f>
        <v>51.83895558643961</v>
      </c>
      <c r="O4214" s="201">
        <v>0</v>
      </c>
      <c r="P4214" s="201"/>
      <c r="Q4214" s="205">
        <f t="shared" si="259"/>
        <v>240.96339684315751</v>
      </c>
    </row>
    <row r="4215" spans="1:17" x14ac:dyDescent="0.25">
      <c r="A4215" s="207" t="s">
        <v>4754</v>
      </c>
      <c r="B4215" s="224">
        <v>40807002</v>
      </c>
      <c r="C4215" s="316" t="s">
        <v>3943</v>
      </c>
      <c r="D4215" s="317"/>
      <c r="E4215" s="317"/>
      <c r="F4215" s="317"/>
      <c r="G4215" s="317"/>
      <c r="H4215" s="317"/>
      <c r="I4215" s="317"/>
      <c r="J4215" s="317"/>
      <c r="K4215" s="317"/>
      <c r="L4215" s="317"/>
      <c r="M4215" s="317"/>
      <c r="N4215" s="317"/>
      <c r="O4215" s="317"/>
      <c r="P4215" s="317"/>
      <c r="Q4215" s="318"/>
    </row>
    <row r="4216" spans="1:17" ht="45" x14ac:dyDescent="0.25">
      <c r="A4216" s="206"/>
      <c r="B4216" s="196">
        <v>40807010</v>
      </c>
      <c r="C4216" s="197" t="s">
        <v>3344</v>
      </c>
      <c r="D4216" s="196" t="s">
        <v>3678</v>
      </c>
      <c r="E4216" s="198"/>
      <c r="F4216" s="199">
        <f>VLOOKUP(D4216,'Parâmetro - Portes e Uco'!$A$13:$E$54,4,0)</f>
        <v>104.74131564043701</v>
      </c>
      <c r="G4216" s="200"/>
      <c r="H4216" s="201"/>
      <c r="I4216" s="196">
        <v>7</v>
      </c>
      <c r="J4216" s="202">
        <v>0.61399999999999999</v>
      </c>
      <c r="K4216" s="199">
        <f>J4216*'Parâmetro - Portes e Uco'!$P$4</f>
        <v>16.399441432</v>
      </c>
      <c r="L4216" s="203">
        <v>3.85</v>
      </c>
      <c r="M4216" s="204">
        <v>70</v>
      </c>
      <c r="N4216" s="199">
        <f>(('Parâmetro - Portes e Uco'!$P$5*'TABELA HONORÁRIOS MÉDICOS2026'!M4216)/100)*'TABELA HONORÁRIOS MÉDICOS2026'!L4216</f>
        <v>48.916661521517767</v>
      </c>
      <c r="O4216" s="201">
        <v>0</v>
      </c>
      <c r="P4216" s="201"/>
      <c r="Q4216" s="205">
        <f t="shared" ref="Q4216:Q4222" si="260">F4216+H4216+K4216+N4216+P4216</f>
        <v>170.05741859395476</v>
      </c>
    </row>
    <row r="4217" spans="1:17" x14ac:dyDescent="0.25">
      <c r="A4217" s="207" t="s">
        <v>4754</v>
      </c>
      <c r="B4217" s="196">
        <v>40807029</v>
      </c>
      <c r="C4217" s="197" t="s">
        <v>3340</v>
      </c>
      <c r="D4217" s="196" t="s">
        <v>3669</v>
      </c>
      <c r="E4217" s="198"/>
      <c r="F4217" s="199">
        <f>VLOOKUP(D4217,'Parâmetro - Portes e Uco'!$A$13:$E$54,4,0)</f>
        <v>67.140086867061825</v>
      </c>
      <c r="G4217" s="200"/>
      <c r="H4217" s="201"/>
      <c r="I4217" s="196">
        <v>4</v>
      </c>
      <c r="J4217" s="202">
        <v>0.48</v>
      </c>
      <c r="K4217" s="199">
        <f>J4217*'Parâmetro - Portes e Uco'!$P$4</f>
        <v>12.820410239999999</v>
      </c>
      <c r="L4217" s="203">
        <v>2.95</v>
      </c>
      <c r="M4217" s="204">
        <v>70</v>
      </c>
      <c r="N4217" s="199">
        <f>(('Parâmetro - Portes e Uco'!$P$5*'TABELA HONORÁRIOS MÉDICOS2026'!M4217)/100)*'TABELA HONORÁRIOS MÉDICOS2026'!L4217</f>
        <v>37.481597789214916</v>
      </c>
      <c r="O4217" s="201">
        <v>0</v>
      </c>
      <c r="P4217" s="201"/>
      <c r="Q4217" s="205">
        <f t="shared" si="260"/>
        <v>117.44209489627674</v>
      </c>
    </row>
    <row r="4218" spans="1:17" ht="30" x14ac:dyDescent="0.25">
      <c r="A4218" s="207" t="s">
        <v>4754</v>
      </c>
      <c r="B4218" s="196">
        <v>40807037</v>
      </c>
      <c r="C4218" s="197" t="s">
        <v>3346</v>
      </c>
      <c r="D4218" s="196" t="s">
        <v>3678</v>
      </c>
      <c r="E4218" s="198"/>
      <c r="F4218" s="199">
        <f>VLOOKUP(D4218,'Parâmetro - Portes e Uco'!$A$13:$E$54,4,0)</f>
        <v>104.74131564043701</v>
      </c>
      <c r="G4218" s="200"/>
      <c r="H4218" s="201"/>
      <c r="I4218" s="196">
        <v>10</v>
      </c>
      <c r="J4218" s="202">
        <v>0.87439999999999996</v>
      </c>
      <c r="K4218" s="199">
        <f>J4218*'Parâmetro - Portes e Uco'!$P$4</f>
        <v>23.354513987200001</v>
      </c>
      <c r="L4218" s="203">
        <v>3.85</v>
      </c>
      <c r="M4218" s="204">
        <v>70</v>
      </c>
      <c r="N4218" s="199">
        <f>(('Parâmetro - Portes e Uco'!$P$5*'TABELA HONORÁRIOS MÉDICOS2026'!M4218)/100)*'TABELA HONORÁRIOS MÉDICOS2026'!L4218</f>
        <v>48.916661521517767</v>
      </c>
      <c r="O4218" s="201">
        <v>0</v>
      </c>
      <c r="P4218" s="201"/>
      <c r="Q4218" s="205">
        <f t="shared" si="260"/>
        <v>177.01249114915478</v>
      </c>
    </row>
    <row r="4219" spans="1:17" ht="30" x14ac:dyDescent="0.25">
      <c r="A4219" s="207" t="s">
        <v>4754</v>
      </c>
      <c r="B4219" s="196">
        <v>40807045</v>
      </c>
      <c r="C4219" s="197" t="s">
        <v>3345</v>
      </c>
      <c r="D4219" s="196" t="s">
        <v>3678</v>
      </c>
      <c r="E4219" s="198"/>
      <c r="F4219" s="199">
        <f>VLOOKUP(D4219,'Parâmetro - Portes e Uco'!$A$13:$E$54,4,0)</f>
        <v>104.74131564043701</v>
      </c>
      <c r="G4219" s="200"/>
      <c r="H4219" s="201"/>
      <c r="I4219" s="196">
        <v>11</v>
      </c>
      <c r="J4219" s="202">
        <v>1.1839999999999999</v>
      </c>
      <c r="K4219" s="199">
        <f>J4219*'Parâmetro - Portes e Uco'!$P$4</f>
        <v>31.623678592000001</v>
      </c>
      <c r="L4219" s="203">
        <v>4.91</v>
      </c>
      <c r="M4219" s="204">
        <v>70</v>
      </c>
      <c r="N4219" s="199">
        <f>(('Parâmetro - Portes e Uco'!$P$5*'TABELA HONORÁRIOS MÉDICOS2026'!M4219)/100)*'TABELA HONORÁRIOS MÉDICOS2026'!L4219</f>
        <v>62.384625472896687</v>
      </c>
      <c r="O4219" s="201">
        <v>0</v>
      </c>
      <c r="P4219" s="201"/>
      <c r="Q4219" s="205">
        <f t="shared" si="260"/>
        <v>198.74961970533369</v>
      </c>
    </row>
    <row r="4220" spans="1:17" ht="30" x14ac:dyDescent="0.25">
      <c r="A4220" s="207" t="s">
        <v>4754</v>
      </c>
      <c r="B4220" s="196">
        <v>40807053</v>
      </c>
      <c r="C4220" s="197" t="s">
        <v>3342</v>
      </c>
      <c r="D4220" s="196" t="s">
        <v>3678</v>
      </c>
      <c r="E4220" s="198"/>
      <c r="F4220" s="199">
        <f>VLOOKUP(D4220,'Parâmetro - Portes e Uco'!$A$13:$E$54,4,0)</f>
        <v>104.74131564043701</v>
      </c>
      <c r="G4220" s="200"/>
      <c r="H4220" s="201"/>
      <c r="I4220" s="196">
        <v>6</v>
      </c>
      <c r="J4220" s="202">
        <v>0.432</v>
      </c>
      <c r="K4220" s="199">
        <f>J4220*'Parâmetro - Portes e Uco'!$P$4</f>
        <v>11.538369216</v>
      </c>
      <c r="L4220" s="203">
        <v>4.08</v>
      </c>
      <c r="M4220" s="204">
        <v>70</v>
      </c>
      <c r="N4220" s="199">
        <f>(('Parâmetro - Portes e Uco'!$P$5*'TABELA HONORÁRIOS MÉDICOS2026'!M4220)/100)*'TABELA HONORÁRIOS MÉDICOS2026'!L4220</f>
        <v>51.83895558643961</v>
      </c>
      <c r="O4220" s="201">
        <v>0</v>
      </c>
      <c r="P4220" s="201"/>
      <c r="Q4220" s="205">
        <f t="shared" si="260"/>
        <v>168.1186404428766</v>
      </c>
    </row>
    <row r="4221" spans="1:17" ht="30" x14ac:dyDescent="0.25">
      <c r="A4221" s="207" t="s">
        <v>4754</v>
      </c>
      <c r="B4221" s="196">
        <v>40807061</v>
      </c>
      <c r="C4221" s="197" t="s">
        <v>3343</v>
      </c>
      <c r="D4221" s="196" t="s">
        <v>3668</v>
      </c>
      <c r="E4221" s="198"/>
      <c r="F4221" s="199">
        <f>VLOOKUP(D4221,'Parâmetro - Portes e Uco'!$A$13:$E$54,4,0)</f>
        <v>143.11866343039139</v>
      </c>
      <c r="G4221" s="200"/>
      <c r="H4221" s="201"/>
      <c r="I4221" s="196">
        <v>6</v>
      </c>
      <c r="J4221" s="202">
        <v>0.432</v>
      </c>
      <c r="K4221" s="199">
        <f>J4221*'Parâmetro - Portes e Uco'!$P$4</f>
        <v>11.538369216</v>
      </c>
      <c r="L4221" s="203">
        <v>4.33</v>
      </c>
      <c r="M4221" s="204">
        <v>70</v>
      </c>
      <c r="N4221" s="199">
        <f>(('Parâmetro - Portes e Uco'!$P$5*'TABELA HONORÁRIOS MÉDICOS2026'!M4221)/100)*'TABELA HONORÁRIOS MÉDICOS2026'!L4221</f>
        <v>55.01536217874596</v>
      </c>
      <c r="O4221" s="201">
        <v>0</v>
      </c>
      <c r="P4221" s="201"/>
      <c r="Q4221" s="205">
        <f t="shared" si="260"/>
        <v>209.67239482513736</v>
      </c>
    </row>
    <row r="4222" spans="1:17" ht="30" x14ac:dyDescent="0.25">
      <c r="A4222" s="207" t="s">
        <v>4754</v>
      </c>
      <c r="B4222" s="196">
        <v>40807070</v>
      </c>
      <c r="C4222" s="197" t="s">
        <v>3341</v>
      </c>
      <c r="D4222" s="196" t="s">
        <v>3675</v>
      </c>
      <c r="E4222" s="198"/>
      <c r="F4222" s="199">
        <f>VLOOKUP(D4222,'Parâmetro - Portes e Uco'!$A$13:$E$54,4,0)</f>
        <v>50.355065150296362</v>
      </c>
      <c r="G4222" s="200"/>
      <c r="H4222" s="201"/>
      <c r="I4222" s="196">
        <v>6</v>
      </c>
      <c r="J4222" s="202">
        <v>0.432</v>
      </c>
      <c r="K4222" s="199">
        <f>J4222*'Parâmetro - Portes e Uco'!$P$4</f>
        <v>11.538369216</v>
      </c>
      <c r="L4222" s="203">
        <v>2.6</v>
      </c>
      <c r="M4222" s="204">
        <v>70</v>
      </c>
      <c r="N4222" s="199">
        <f>(('Parâmetro - Portes e Uco'!$P$5*'TABELA HONORÁRIOS MÉDICOS2026'!M4222)/100)*'TABELA HONORÁRIOS MÉDICOS2026'!L4222</f>
        <v>33.034628559986025</v>
      </c>
      <c r="O4222" s="201">
        <v>0</v>
      </c>
      <c r="P4222" s="201"/>
      <c r="Q4222" s="205">
        <f t="shared" si="260"/>
        <v>94.928062926282394</v>
      </c>
    </row>
    <row r="4223" spans="1:17" x14ac:dyDescent="0.25">
      <c r="A4223" s="207" t="s">
        <v>4754</v>
      </c>
      <c r="B4223" s="224">
        <v>40808009</v>
      </c>
      <c r="C4223" s="316" t="s">
        <v>3944</v>
      </c>
      <c r="D4223" s="317"/>
      <c r="E4223" s="317"/>
      <c r="F4223" s="317"/>
      <c r="G4223" s="317"/>
      <c r="H4223" s="317"/>
      <c r="I4223" s="317"/>
      <c r="J4223" s="317"/>
      <c r="K4223" s="317"/>
      <c r="L4223" s="317"/>
      <c r="M4223" s="317"/>
      <c r="N4223" s="317"/>
      <c r="O4223" s="317"/>
      <c r="P4223" s="317"/>
      <c r="Q4223" s="318"/>
    </row>
    <row r="4224" spans="1:17" x14ac:dyDescent="0.25">
      <c r="A4224" s="206"/>
      <c r="B4224" s="196">
        <v>40808017</v>
      </c>
      <c r="C4224" s="197" t="s">
        <v>4487</v>
      </c>
      <c r="D4224" s="196" t="s">
        <v>3677</v>
      </c>
      <c r="E4224" s="198"/>
      <c r="F4224" s="199">
        <f>VLOOKUP(D4224,'Parâmetro - Portes e Uco'!$A$13:$E$54,4,0)</f>
        <v>33.558459567611813</v>
      </c>
      <c r="G4224" s="200"/>
      <c r="H4224" s="201"/>
      <c r="I4224" s="196">
        <v>1</v>
      </c>
      <c r="J4224" s="202">
        <v>0.154</v>
      </c>
      <c r="K4224" s="199">
        <f>J4224*'Parâmetro - Portes e Uco'!$P$4</f>
        <v>4.1132149519999999</v>
      </c>
      <c r="L4224" s="203">
        <v>1.22</v>
      </c>
      <c r="M4224" s="204">
        <v>70</v>
      </c>
      <c r="N4224" s="199">
        <f>(('Parâmetro - Portes e Uco'!$P$5*'TABELA HONORÁRIOS MÉDICOS2026'!M4224)/100)*'TABELA HONORÁRIOS MÉDICOS2026'!L4224</f>
        <v>15.50086417045498</v>
      </c>
      <c r="O4224" s="201">
        <v>0</v>
      </c>
      <c r="P4224" s="201"/>
      <c r="Q4224" s="205">
        <f t="shared" ref="Q4224:Q4246" si="261">F4224+H4224+K4224+N4224+P4224</f>
        <v>53.172538690066794</v>
      </c>
    </row>
    <row r="4225" spans="1:17" x14ac:dyDescent="0.25">
      <c r="A4225" s="207" t="s">
        <v>4754</v>
      </c>
      <c r="B4225" s="196">
        <v>40808025</v>
      </c>
      <c r="C4225" s="197" t="s">
        <v>4488</v>
      </c>
      <c r="D4225" s="196" t="s">
        <v>3675</v>
      </c>
      <c r="E4225" s="198"/>
      <c r="F4225" s="199">
        <f>VLOOKUP(D4225,'Parâmetro - Portes e Uco'!$A$13:$E$54,4,0)</f>
        <v>50.355065150296362</v>
      </c>
      <c r="G4225" s="200"/>
      <c r="H4225" s="201"/>
      <c r="I4225" s="196">
        <v>3</v>
      </c>
      <c r="J4225" s="202">
        <v>0.42799999999999999</v>
      </c>
      <c r="K4225" s="199">
        <f>J4225*'Parâmetro - Portes e Uco'!$P$4</f>
        <v>11.431532464</v>
      </c>
      <c r="L4225" s="203">
        <v>1.75</v>
      </c>
      <c r="M4225" s="204">
        <v>70</v>
      </c>
      <c r="N4225" s="199">
        <f>(('Parâmetro - Portes e Uco'!$P$5*'TABELA HONORÁRIOS MÉDICOS2026'!M4225)/100)*'TABELA HONORÁRIOS MÉDICOS2026'!L4225</f>
        <v>22.234846146144438</v>
      </c>
      <c r="O4225" s="201">
        <v>0</v>
      </c>
      <c r="P4225" s="201"/>
      <c r="Q4225" s="205">
        <f t="shared" si="261"/>
        <v>84.021443760440803</v>
      </c>
    </row>
    <row r="4226" spans="1:17" ht="30" x14ac:dyDescent="0.25">
      <c r="A4226" s="207" t="s">
        <v>4754</v>
      </c>
      <c r="B4226" s="196">
        <v>40808033</v>
      </c>
      <c r="C4226" s="197" t="s">
        <v>4489</v>
      </c>
      <c r="D4226" s="196" t="s">
        <v>3678</v>
      </c>
      <c r="E4226" s="198"/>
      <c r="F4226" s="199">
        <f>VLOOKUP(D4226,'Parâmetro - Portes e Uco'!$A$13:$E$54,4,0)</f>
        <v>104.74131564043701</v>
      </c>
      <c r="G4226" s="200"/>
      <c r="H4226" s="201"/>
      <c r="I4226" s="196">
        <v>4</v>
      </c>
      <c r="J4226" s="202">
        <v>1.2</v>
      </c>
      <c r="K4226" s="199">
        <f>J4226*'Parâmetro - Portes e Uco'!$P$4</f>
        <v>32.051025600000003</v>
      </c>
      <c r="L4226" s="203">
        <v>2.76</v>
      </c>
      <c r="M4226" s="204">
        <v>70</v>
      </c>
      <c r="N4226" s="199">
        <f>(('Parâmetro - Portes e Uco'!$P$5*'TABELA HONORÁRIOS MÉDICOS2026'!M4226)/100)*'TABELA HONORÁRIOS MÉDICOS2026'!L4226</f>
        <v>35.067528779062087</v>
      </c>
      <c r="O4226" s="201">
        <v>0</v>
      </c>
      <c r="P4226" s="201"/>
      <c r="Q4226" s="205">
        <f t="shared" si="261"/>
        <v>171.85987001949908</v>
      </c>
    </row>
    <row r="4227" spans="1:17" ht="30" x14ac:dyDescent="0.25">
      <c r="A4227" s="207" t="s">
        <v>4754</v>
      </c>
      <c r="B4227" s="196">
        <v>40808041</v>
      </c>
      <c r="C4227" s="197" t="s">
        <v>4490</v>
      </c>
      <c r="D4227" s="196" t="s">
        <v>3678</v>
      </c>
      <c r="E4227" s="198"/>
      <c r="F4227" s="199">
        <f>VLOOKUP(D4227,'Parâmetro - Portes e Uco'!$A$13:$E$54,4,0)</f>
        <v>104.74131564043701</v>
      </c>
      <c r="G4227" s="200"/>
      <c r="H4227" s="201"/>
      <c r="I4227" s="196">
        <v>4</v>
      </c>
      <c r="J4227" s="202">
        <v>1.2</v>
      </c>
      <c r="K4227" s="199">
        <f>J4227*'Parâmetro - Portes e Uco'!$P$4</f>
        <v>32.051025600000003</v>
      </c>
      <c r="L4227" s="203">
        <v>6.48</v>
      </c>
      <c r="M4227" s="204">
        <v>70</v>
      </c>
      <c r="N4227" s="199">
        <f>(('Parâmetro - Portes e Uco'!$P$5*'TABELA HONORÁRIOS MÉDICOS2026'!M4227)/100)*'TABELA HONORÁRIOS MÉDICOS2026'!L4227</f>
        <v>82.33245887258056</v>
      </c>
      <c r="O4227" s="201">
        <v>0</v>
      </c>
      <c r="P4227" s="201"/>
      <c r="Q4227" s="205">
        <f t="shared" si="261"/>
        <v>219.12480011301756</v>
      </c>
    </row>
    <row r="4228" spans="1:17" ht="45" x14ac:dyDescent="0.25">
      <c r="A4228" s="207" t="s">
        <v>4754</v>
      </c>
      <c r="B4228" s="196">
        <v>40808050</v>
      </c>
      <c r="C4228" s="197" t="s">
        <v>4491</v>
      </c>
      <c r="D4228" s="196" t="s">
        <v>3677</v>
      </c>
      <c r="E4228" s="198"/>
      <c r="F4228" s="199">
        <f>VLOOKUP(D4228,'Parâmetro - Portes e Uco'!$A$13:$E$54,4,0)</f>
        <v>33.558459567611813</v>
      </c>
      <c r="G4228" s="200"/>
      <c r="H4228" s="201"/>
      <c r="I4228" s="196">
        <v>2</v>
      </c>
      <c r="J4228" s="202">
        <v>0.6</v>
      </c>
      <c r="K4228" s="199">
        <f>J4228*'Parâmetro - Portes e Uco'!$P$4</f>
        <v>16.025512800000001</v>
      </c>
      <c r="L4228" s="203">
        <v>1.24</v>
      </c>
      <c r="M4228" s="204">
        <v>70</v>
      </c>
      <c r="N4228" s="199">
        <f>(('Parâmetro - Portes e Uco'!$P$5*'TABELA HONORÁRIOS MÉDICOS2026'!M4228)/100)*'TABELA HONORÁRIOS MÉDICOS2026'!L4228</f>
        <v>15.754976697839489</v>
      </c>
      <c r="O4228" s="201">
        <v>0</v>
      </c>
      <c r="P4228" s="201"/>
      <c r="Q4228" s="205">
        <f t="shared" si="261"/>
        <v>65.338949065451303</v>
      </c>
    </row>
    <row r="4229" spans="1:17" ht="60" x14ac:dyDescent="0.25">
      <c r="A4229" s="207" t="s">
        <v>4754</v>
      </c>
      <c r="B4229" s="196">
        <v>40808114</v>
      </c>
      <c r="C4229" s="197" t="s">
        <v>4492</v>
      </c>
      <c r="D4229" s="196" t="s">
        <v>3668</v>
      </c>
      <c r="E4229" s="198"/>
      <c r="F4229" s="199">
        <f>VLOOKUP(D4229,'Parâmetro - Portes e Uco'!$A$13:$E$54,4,0)</f>
        <v>143.11866343039139</v>
      </c>
      <c r="G4229" s="200"/>
      <c r="H4229" s="201"/>
      <c r="I4229" s="196">
        <v>19</v>
      </c>
      <c r="J4229" s="202">
        <v>3.34</v>
      </c>
      <c r="K4229" s="199">
        <f>J4229*'Parâmetro - Portes e Uco'!$P$4</f>
        <v>89.208687920000003</v>
      </c>
      <c r="L4229" s="203">
        <v>16.34</v>
      </c>
      <c r="M4229" s="204">
        <v>70</v>
      </c>
      <c r="N4229" s="199">
        <f>(('Parâmetro - Portes e Uco'!$P$5*'TABELA HONORÁRIOS MÉDICOS2026'!M4229)/100)*'TABELA HONORÁRIOS MÉDICOS2026'!L4229</f>
        <v>207.60993487314295</v>
      </c>
      <c r="O4229" s="201">
        <v>0</v>
      </c>
      <c r="P4229" s="201"/>
      <c r="Q4229" s="205">
        <f t="shared" si="261"/>
        <v>439.93728622353433</v>
      </c>
    </row>
    <row r="4230" spans="1:17" ht="30" x14ac:dyDescent="0.25">
      <c r="A4230" s="207" t="s">
        <v>4754</v>
      </c>
      <c r="B4230" s="196">
        <v>40808122</v>
      </c>
      <c r="C4230" s="197" t="s">
        <v>3350</v>
      </c>
      <c r="D4230" s="196" t="s">
        <v>3669</v>
      </c>
      <c r="E4230" s="198"/>
      <c r="F4230" s="199">
        <f>VLOOKUP(D4230,'Parâmetro - Portes e Uco'!$A$13:$E$54,4,0)</f>
        <v>67.140086867061825</v>
      </c>
      <c r="G4230" s="200"/>
      <c r="H4230" s="201"/>
      <c r="I4230" s="196"/>
      <c r="J4230" s="202">
        <v>0</v>
      </c>
      <c r="K4230" s="202"/>
      <c r="L4230" s="203">
        <v>6.95</v>
      </c>
      <c r="M4230" s="204">
        <v>70</v>
      </c>
      <c r="N4230" s="199">
        <f>(('Parâmetro - Portes e Uco'!$P$5*'TABELA HONORÁRIOS MÉDICOS2026'!M4230)/100)*'TABELA HONORÁRIOS MÉDICOS2026'!L4230</f>
        <v>88.304103266116485</v>
      </c>
      <c r="O4230" s="201">
        <v>0</v>
      </c>
      <c r="P4230" s="201"/>
      <c r="Q4230" s="205">
        <f t="shared" si="261"/>
        <v>155.44419013317832</v>
      </c>
    </row>
    <row r="4231" spans="1:17" ht="45" x14ac:dyDescent="0.25">
      <c r="A4231" s="207" t="s">
        <v>4754</v>
      </c>
      <c r="B4231" s="196">
        <v>40808130</v>
      </c>
      <c r="C4231" s="197" t="s">
        <v>3349</v>
      </c>
      <c r="D4231" s="196" t="s">
        <v>3678</v>
      </c>
      <c r="E4231" s="198"/>
      <c r="F4231" s="199">
        <f>VLOOKUP(D4231,'Parâmetro - Portes e Uco'!$A$13:$E$54,4,0)</f>
        <v>104.74131564043701</v>
      </c>
      <c r="G4231" s="200"/>
      <c r="H4231" s="201"/>
      <c r="I4231" s="196"/>
      <c r="J4231" s="202">
        <v>0</v>
      </c>
      <c r="K4231" s="202"/>
      <c r="L4231" s="203">
        <v>10.25</v>
      </c>
      <c r="M4231" s="204">
        <v>70</v>
      </c>
      <c r="N4231" s="199">
        <f>(('Parâmetro - Portes e Uco'!$P$5*'TABELA HONORÁRIOS MÉDICOS2026'!M4231)/100)*'TABELA HONORÁRIOS MÉDICOS2026'!L4231</f>
        <v>130.2326702845603</v>
      </c>
      <c r="O4231" s="201">
        <v>0</v>
      </c>
      <c r="P4231" s="201"/>
      <c r="Q4231" s="205">
        <f t="shared" si="261"/>
        <v>234.97398592499729</v>
      </c>
    </row>
    <row r="4232" spans="1:17" ht="60" x14ac:dyDescent="0.25">
      <c r="A4232" s="207" t="s">
        <v>4754</v>
      </c>
      <c r="B4232" s="196">
        <v>40808149</v>
      </c>
      <c r="C4232" s="197" t="s">
        <v>3348</v>
      </c>
      <c r="D4232" s="196" t="s">
        <v>3667</v>
      </c>
      <c r="E4232" s="198"/>
      <c r="F4232" s="199">
        <f>VLOOKUP(D4232,'Parâmetro - Portes e Uco'!$A$13:$E$54,4,0)</f>
        <v>88.500735621868941</v>
      </c>
      <c r="G4232" s="200"/>
      <c r="H4232" s="201"/>
      <c r="I4232" s="196"/>
      <c r="J4232" s="202">
        <v>0</v>
      </c>
      <c r="K4232" s="202"/>
      <c r="L4232" s="203">
        <v>8.94</v>
      </c>
      <c r="M4232" s="204">
        <v>70</v>
      </c>
      <c r="N4232" s="199">
        <f>(('Parâmetro - Portes e Uco'!$P$5*'TABELA HONORÁRIOS MÉDICOS2026'!M4232)/100)*'TABELA HONORÁRIOS MÉDICOS2026'!L4232</f>
        <v>113.58829974087502</v>
      </c>
      <c r="O4232" s="201">
        <v>0</v>
      </c>
      <c r="P4232" s="201"/>
      <c r="Q4232" s="205">
        <f t="shared" si="261"/>
        <v>202.08903536274397</v>
      </c>
    </row>
    <row r="4233" spans="1:17" ht="30" x14ac:dyDescent="0.25">
      <c r="A4233" s="207" t="s">
        <v>4754</v>
      </c>
      <c r="B4233" s="196">
        <v>40808157</v>
      </c>
      <c r="C4233" s="197" t="s">
        <v>4493</v>
      </c>
      <c r="D4233" s="196" t="s">
        <v>3667</v>
      </c>
      <c r="E4233" s="198"/>
      <c r="F4233" s="199">
        <f>VLOOKUP(D4233,'Parâmetro - Portes e Uco'!$A$13:$E$54,4,0)</f>
        <v>88.500735621868941</v>
      </c>
      <c r="G4233" s="200"/>
      <c r="H4233" s="201"/>
      <c r="I4233" s="196"/>
      <c r="J4233" s="202">
        <v>0</v>
      </c>
      <c r="K4233" s="202"/>
      <c r="L4233" s="203">
        <v>7.89</v>
      </c>
      <c r="M4233" s="204">
        <v>70</v>
      </c>
      <c r="N4233" s="199">
        <f>(('Parâmetro - Portes e Uco'!$P$5*'TABELA HONORÁRIOS MÉDICOS2026'!M4233)/100)*'TABELA HONORÁRIOS MÉDICOS2026'!L4233</f>
        <v>100.24739205318835</v>
      </c>
      <c r="O4233" s="201">
        <v>0</v>
      </c>
      <c r="P4233" s="201"/>
      <c r="Q4233" s="205">
        <f t="shared" si="261"/>
        <v>188.74812767505728</v>
      </c>
    </row>
    <row r="4234" spans="1:17" x14ac:dyDescent="0.25">
      <c r="A4234" s="207" t="s">
        <v>4754</v>
      </c>
      <c r="B4234" s="196">
        <v>40808165</v>
      </c>
      <c r="C4234" s="197" t="s">
        <v>3353</v>
      </c>
      <c r="D4234" s="196" t="s">
        <v>3675</v>
      </c>
      <c r="E4234" s="198"/>
      <c r="F4234" s="199">
        <f>VLOOKUP(D4234,'Parâmetro - Portes e Uco'!$A$13:$E$54,4,0)</f>
        <v>50.355065150296362</v>
      </c>
      <c r="G4234" s="200"/>
      <c r="H4234" s="201"/>
      <c r="I4234" s="196">
        <v>5</v>
      </c>
      <c r="J4234" s="202">
        <v>0.36</v>
      </c>
      <c r="K4234" s="199">
        <f>J4234*'Parâmetro - Portes e Uco'!$P$4</f>
        <v>9.6153076800000008</v>
      </c>
      <c r="L4234" s="203">
        <v>2.58</v>
      </c>
      <c r="M4234" s="204">
        <v>70</v>
      </c>
      <c r="N4234" s="199">
        <f>(('Parâmetro - Portes e Uco'!$P$5*'TABELA HONORÁRIOS MÉDICOS2026'!M4234)/100)*'TABELA HONORÁRIOS MÉDICOS2026'!L4234</f>
        <v>32.780516032601518</v>
      </c>
      <c r="O4234" s="201">
        <v>0</v>
      </c>
      <c r="P4234" s="201"/>
      <c r="Q4234" s="205">
        <f t="shared" si="261"/>
        <v>92.750888862897881</v>
      </c>
    </row>
    <row r="4235" spans="1:17" ht="75" x14ac:dyDescent="0.25">
      <c r="A4235" s="207" t="s">
        <v>4754</v>
      </c>
      <c r="B4235" s="196">
        <v>40808190</v>
      </c>
      <c r="C4235" s="197" t="s">
        <v>3351</v>
      </c>
      <c r="D4235" s="196" t="s">
        <v>3674</v>
      </c>
      <c r="E4235" s="198"/>
      <c r="F4235" s="199">
        <f>VLOOKUP(D4235,'Parâmetro - Portes e Uco'!$A$13:$E$54,4,0)</f>
        <v>182.87449126471788</v>
      </c>
      <c r="G4235" s="200"/>
      <c r="H4235" s="201"/>
      <c r="I4235" s="196"/>
      <c r="J4235" s="202">
        <v>0</v>
      </c>
      <c r="K4235" s="202"/>
      <c r="L4235" s="203">
        <v>4.18</v>
      </c>
      <c r="M4235" s="204">
        <v>70</v>
      </c>
      <c r="N4235" s="199">
        <f>(('Parâmetro - Portes e Uco'!$P$5*'TABELA HONORÁRIOS MÉDICOS2026'!M4235)/100)*'TABELA HONORÁRIOS MÉDICOS2026'!L4235</f>
        <v>53.109518223362144</v>
      </c>
      <c r="O4235" s="201">
        <v>0</v>
      </c>
      <c r="P4235" s="201"/>
      <c r="Q4235" s="205">
        <f t="shared" si="261"/>
        <v>235.98400948808001</v>
      </c>
    </row>
    <row r="4236" spans="1:17" ht="75" x14ac:dyDescent="0.25">
      <c r="A4236" s="207" t="s">
        <v>4754</v>
      </c>
      <c r="B4236" s="196">
        <v>40808200</v>
      </c>
      <c r="C4236" s="197" t="s">
        <v>4054</v>
      </c>
      <c r="D4236" s="196" t="s">
        <v>3674</v>
      </c>
      <c r="E4236" s="198">
        <v>0</v>
      </c>
      <c r="F4236" s="199">
        <f>VLOOKUP(D4236,'Parâmetro - Portes e Uco'!$A$13:$E$54,4,0)</f>
        <v>182.87449126471788</v>
      </c>
      <c r="G4236" s="200"/>
      <c r="H4236" s="201"/>
      <c r="I4236" s="196"/>
      <c r="J4236" s="202">
        <v>0</v>
      </c>
      <c r="K4236" s="202"/>
      <c r="L4236" s="203"/>
      <c r="M4236" s="204"/>
      <c r="N4236" s="199">
        <f>(('Parâmetro - Portes e Uco'!$P$5*'TABELA HONORÁRIOS MÉDICOS2026'!M4236)/100)*'TABELA HONORÁRIOS MÉDICOS2026'!L4236</f>
        <v>0</v>
      </c>
      <c r="O4236" s="201" t="s">
        <v>3718</v>
      </c>
      <c r="P4236" s="201"/>
      <c r="Q4236" s="205">
        <f t="shared" si="261"/>
        <v>182.87449126471788</v>
      </c>
    </row>
    <row r="4237" spans="1:17" ht="75" x14ac:dyDescent="0.25">
      <c r="A4237" s="207" t="s">
        <v>4754</v>
      </c>
      <c r="B4237" s="196">
        <v>40808203</v>
      </c>
      <c r="C4237" s="197" t="s">
        <v>4054</v>
      </c>
      <c r="D4237" s="196" t="s">
        <v>3674</v>
      </c>
      <c r="E4237" s="198"/>
      <c r="F4237" s="199">
        <f>VLOOKUP(D4237,'Parâmetro - Portes e Uco'!$A$13:$E$54,4,0)</f>
        <v>182.87449126471788</v>
      </c>
      <c r="G4237" s="200"/>
      <c r="H4237" s="201"/>
      <c r="I4237" s="196"/>
      <c r="J4237" s="202">
        <v>0</v>
      </c>
      <c r="K4237" s="202"/>
      <c r="L4237" s="203">
        <v>4.18</v>
      </c>
      <c r="M4237" s="204">
        <v>70</v>
      </c>
      <c r="N4237" s="199">
        <f>(('Parâmetro - Portes e Uco'!$P$5*'TABELA HONORÁRIOS MÉDICOS2026'!M4237)/100)*'TABELA HONORÁRIOS MÉDICOS2026'!L4237</f>
        <v>53.109518223362144</v>
      </c>
      <c r="O4237" s="201">
        <v>0</v>
      </c>
      <c r="P4237" s="201"/>
      <c r="Q4237" s="205">
        <f t="shared" ref="Q4237" si="262">F4237+H4237+K4237+N4237+P4237</f>
        <v>235.98400948808001</v>
      </c>
    </row>
    <row r="4238" spans="1:17" ht="75" x14ac:dyDescent="0.25">
      <c r="A4238" s="207" t="s">
        <v>4752</v>
      </c>
      <c r="B4238" s="196">
        <v>40808211</v>
      </c>
      <c r="C4238" s="197" t="s">
        <v>3352</v>
      </c>
      <c r="D4238" s="196" t="s">
        <v>3674</v>
      </c>
      <c r="E4238" s="198"/>
      <c r="F4238" s="199">
        <f>VLOOKUP(D4238,'Parâmetro - Portes e Uco'!$A$13:$E$54,4,0)</f>
        <v>182.87449126471788</v>
      </c>
      <c r="G4238" s="200"/>
      <c r="H4238" s="201"/>
      <c r="I4238" s="196"/>
      <c r="J4238" s="202">
        <v>0</v>
      </c>
      <c r="K4238" s="202"/>
      <c r="L4238" s="203">
        <v>4.18</v>
      </c>
      <c r="M4238" s="204">
        <v>70</v>
      </c>
      <c r="N4238" s="199">
        <f>(('Parâmetro - Portes e Uco'!$P$5*'TABELA HONORÁRIOS MÉDICOS2026'!M4238)/100)*'TABELA HONORÁRIOS MÉDICOS2026'!L4238</f>
        <v>53.109518223362144</v>
      </c>
      <c r="O4238" s="201">
        <v>0</v>
      </c>
      <c r="P4238" s="201"/>
      <c r="Q4238" s="205">
        <f t="shared" si="261"/>
        <v>235.98400948808001</v>
      </c>
    </row>
    <row r="4239" spans="1:17" ht="75" x14ac:dyDescent="0.25">
      <c r="A4239" s="207" t="s">
        <v>4754</v>
      </c>
      <c r="B4239" s="196">
        <v>40808220</v>
      </c>
      <c r="C4239" s="197" t="s">
        <v>3354</v>
      </c>
      <c r="D4239" s="196" t="s">
        <v>3674</v>
      </c>
      <c r="E4239" s="198"/>
      <c r="F4239" s="199">
        <f>VLOOKUP(D4239,'Parâmetro - Portes e Uco'!$A$13:$E$54,4,0)</f>
        <v>182.87449126471788</v>
      </c>
      <c r="G4239" s="200"/>
      <c r="H4239" s="201"/>
      <c r="I4239" s="196"/>
      <c r="J4239" s="202">
        <v>0</v>
      </c>
      <c r="K4239" s="202"/>
      <c r="L4239" s="203">
        <v>4.18</v>
      </c>
      <c r="M4239" s="204">
        <v>70</v>
      </c>
      <c r="N4239" s="199">
        <f>(('Parâmetro - Portes e Uco'!$P$5*'TABELA HONORÁRIOS MÉDICOS2026'!M4239)/100)*'TABELA HONORÁRIOS MÉDICOS2026'!L4239</f>
        <v>53.109518223362144</v>
      </c>
      <c r="O4239" s="201">
        <v>0</v>
      </c>
      <c r="P4239" s="201"/>
      <c r="Q4239" s="205">
        <f t="shared" si="261"/>
        <v>235.98400948808001</v>
      </c>
    </row>
    <row r="4240" spans="1:17" ht="75" x14ac:dyDescent="0.25">
      <c r="A4240" s="207" t="s">
        <v>4754</v>
      </c>
      <c r="B4240" s="196">
        <v>40808238</v>
      </c>
      <c r="C4240" s="197" t="s">
        <v>3356</v>
      </c>
      <c r="D4240" s="196" t="s">
        <v>3674</v>
      </c>
      <c r="E4240" s="198"/>
      <c r="F4240" s="199">
        <f>VLOOKUP(D4240,'Parâmetro - Portes e Uco'!$A$13:$E$54,4,0)</f>
        <v>182.87449126471788</v>
      </c>
      <c r="G4240" s="200"/>
      <c r="H4240" s="201"/>
      <c r="I4240" s="196"/>
      <c r="J4240" s="202">
        <v>0</v>
      </c>
      <c r="K4240" s="202"/>
      <c r="L4240" s="203">
        <v>3.52</v>
      </c>
      <c r="M4240" s="204">
        <v>70</v>
      </c>
      <c r="N4240" s="199">
        <f>(('Parâmetro - Portes e Uco'!$P$5*'TABELA HONORÁRIOS MÉDICOS2026'!M4240)/100)*'TABELA HONORÁRIOS MÉDICOS2026'!L4240</f>
        <v>44.72380481967339</v>
      </c>
      <c r="O4240" s="201">
        <v>0</v>
      </c>
      <c r="P4240" s="201"/>
      <c r="Q4240" s="205">
        <f t="shared" si="261"/>
        <v>227.59829608439128</v>
      </c>
    </row>
    <row r="4241" spans="1:17" ht="75" x14ac:dyDescent="0.25">
      <c r="A4241" s="207" t="s">
        <v>4754</v>
      </c>
      <c r="B4241" s="196">
        <v>40808246</v>
      </c>
      <c r="C4241" s="197" t="s">
        <v>3355</v>
      </c>
      <c r="D4241" s="196" t="s">
        <v>3674</v>
      </c>
      <c r="E4241" s="198"/>
      <c r="F4241" s="199">
        <f>VLOOKUP(D4241,'Parâmetro - Portes e Uco'!$A$13:$E$54,4,0)</f>
        <v>182.87449126471788</v>
      </c>
      <c r="G4241" s="200"/>
      <c r="H4241" s="201"/>
      <c r="I4241" s="196"/>
      <c r="J4241" s="202">
        <v>0</v>
      </c>
      <c r="K4241" s="202"/>
      <c r="L4241" s="203">
        <v>4.18</v>
      </c>
      <c r="M4241" s="204">
        <v>70</v>
      </c>
      <c r="N4241" s="199">
        <f>(('Parâmetro - Portes e Uco'!$P$5*'TABELA HONORÁRIOS MÉDICOS2026'!M4241)/100)*'TABELA HONORÁRIOS MÉDICOS2026'!L4241</f>
        <v>53.109518223362144</v>
      </c>
      <c r="O4241" s="201">
        <v>0</v>
      </c>
      <c r="P4241" s="201"/>
      <c r="Q4241" s="205">
        <f t="shared" si="261"/>
        <v>235.98400948808001</v>
      </c>
    </row>
    <row r="4242" spans="1:17" ht="90" x14ac:dyDescent="0.25">
      <c r="A4242" s="207" t="s">
        <v>4754</v>
      </c>
      <c r="B4242" s="196">
        <v>40808254</v>
      </c>
      <c r="C4242" s="197" t="s">
        <v>4494</v>
      </c>
      <c r="D4242" s="196" t="s">
        <v>3673</v>
      </c>
      <c r="E4242" s="198"/>
      <c r="F4242" s="199">
        <f>VLOOKUP(D4242,'Parâmetro - Portes e Uco'!$A$13:$E$54,4,0)</f>
        <v>249.30796231071506</v>
      </c>
      <c r="G4242" s="200"/>
      <c r="H4242" s="201"/>
      <c r="I4242" s="196"/>
      <c r="J4242" s="202">
        <v>0</v>
      </c>
      <c r="K4242" s="202"/>
      <c r="L4242" s="203">
        <v>9.6199999999999992</v>
      </c>
      <c r="M4242" s="204">
        <v>70</v>
      </c>
      <c r="N4242" s="199">
        <f>(('Parâmetro - Portes e Uco'!$P$5*'TABELA HONORÁRIOS MÉDICOS2026'!M4242)/100)*'TABELA HONORÁRIOS MÉDICOS2026'!L4242</f>
        <v>122.22812567194828</v>
      </c>
      <c r="O4242" s="201">
        <v>0</v>
      </c>
      <c r="P4242" s="201"/>
      <c r="Q4242" s="205">
        <f t="shared" si="261"/>
        <v>371.53608798266333</v>
      </c>
    </row>
    <row r="4243" spans="1:17" ht="90" x14ac:dyDescent="0.25">
      <c r="A4243" s="207" t="s">
        <v>4754</v>
      </c>
      <c r="B4243" s="196">
        <v>40808262</v>
      </c>
      <c r="C4243" s="197" t="s">
        <v>3347</v>
      </c>
      <c r="D4243" s="196" t="s">
        <v>3673</v>
      </c>
      <c r="E4243" s="198"/>
      <c r="F4243" s="199">
        <f>VLOOKUP(D4243,'Parâmetro - Portes e Uco'!$A$13:$E$54,4,0)</f>
        <v>249.30796231071506</v>
      </c>
      <c r="G4243" s="200"/>
      <c r="H4243" s="201"/>
      <c r="I4243" s="196"/>
      <c r="J4243" s="202">
        <v>0</v>
      </c>
      <c r="K4243" s="202"/>
      <c r="L4243" s="203">
        <v>8.9600000000000009</v>
      </c>
      <c r="M4243" s="204">
        <v>70</v>
      </c>
      <c r="N4243" s="199">
        <f>(('Parâmetro - Portes e Uco'!$P$5*'TABELA HONORÁRIOS MÉDICOS2026'!M4243)/100)*'TABELA HONORÁRIOS MÉDICOS2026'!L4243</f>
        <v>113.84241226825954</v>
      </c>
      <c r="O4243" s="201">
        <v>0</v>
      </c>
      <c r="P4243" s="201"/>
      <c r="Q4243" s="205">
        <f t="shared" si="261"/>
        <v>363.15037457897461</v>
      </c>
    </row>
    <row r="4244" spans="1:17" ht="90" x14ac:dyDescent="0.25">
      <c r="A4244" s="207" t="s">
        <v>4754</v>
      </c>
      <c r="B4244" s="196">
        <v>40808270</v>
      </c>
      <c r="C4244" s="197" t="s">
        <v>4495</v>
      </c>
      <c r="D4244" s="196" t="s">
        <v>3673</v>
      </c>
      <c r="E4244" s="198"/>
      <c r="F4244" s="199">
        <f>VLOOKUP(D4244,'Parâmetro - Portes e Uco'!$A$13:$E$54,4,0)</f>
        <v>249.30796231071506</v>
      </c>
      <c r="G4244" s="200"/>
      <c r="H4244" s="201"/>
      <c r="I4244" s="196"/>
      <c r="J4244" s="202">
        <v>0</v>
      </c>
      <c r="K4244" s="202"/>
      <c r="L4244" s="203">
        <v>9.6199999999999992</v>
      </c>
      <c r="M4244" s="204">
        <v>70</v>
      </c>
      <c r="N4244" s="199">
        <f>(('Parâmetro - Portes e Uco'!$P$5*'TABELA HONORÁRIOS MÉDICOS2026'!M4244)/100)*'TABELA HONORÁRIOS MÉDICOS2026'!L4244</f>
        <v>122.22812567194828</v>
      </c>
      <c r="O4244" s="201">
        <v>0</v>
      </c>
      <c r="P4244" s="201"/>
      <c r="Q4244" s="205">
        <f t="shared" si="261"/>
        <v>371.53608798266333</v>
      </c>
    </row>
    <row r="4245" spans="1:17" ht="45" x14ac:dyDescent="0.25">
      <c r="A4245" s="207" t="s">
        <v>4754</v>
      </c>
      <c r="B4245" s="196">
        <v>40808289</v>
      </c>
      <c r="C4245" s="197" t="s">
        <v>4496</v>
      </c>
      <c r="D4245" s="196" t="s">
        <v>3671</v>
      </c>
      <c r="E4245" s="198"/>
      <c r="F4245" s="199">
        <f>VLOOKUP(D4245,'Parâmetro - Portes e Uco'!$A$13:$E$54,4,0)</f>
        <v>358.46273086632635</v>
      </c>
      <c r="G4245" s="200"/>
      <c r="H4245" s="201"/>
      <c r="I4245" s="196"/>
      <c r="J4245" s="202">
        <v>0</v>
      </c>
      <c r="K4245" s="202"/>
      <c r="L4245" s="203">
        <v>19.16</v>
      </c>
      <c r="M4245" s="204">
        <v>70</v>
      </c>
      <c r="N4245" s="199">
        <f>(('Parâmetro - Portes e Uco'!$P$5*'TABELA HONORÁRIOS MÉDICOS2026'!M4245)/100)*'TABELA HONORÁRIOS MÉDICOS2026'!L4245</f>
        <v>243.43980123435855</v>
      </c>
      <c r="O4245" s="201">
        <v>0</v>
      </c>
      <c r="P4245" s="201"/>
      <c r="Q4245" s="205">
        <f t="shared" si="261"/>
        <v>601.90253210068488</v>
      </c>
    </row>
    <row r="4246" spans="1:17" ht="45" x14ac:dyDescent="0.25">
      <c r="A4246" s="207" t="s">
        <v>4754</v>
      </c>
      <c r="B4246" s="196">
        <v>40808297</v>
      </c>
      <c r="C4246" s="197" t="s">
        <v>4497</v>
      </c>
      <c r="D4246" s="196" t="s">
        <v>3671</v>
      </c>
      <c r="E4246" s="198"/>
      <c r="F4246" s="199">
        <f>VLOOKUP(D4246,'Parâmetro - Portes e Uco'!$A$13:$E$54,4,0)</f>
        <v>358.46273086632635</v>
      </c>
      <c r="G4246" s="200"/>
      <c r="H4246" s="201"/>
      <c r="I4246" s="196"/>
      <c r="J4246" s="202">
        <v>0</v>
      </c>
      <c r="K4246" s="202"/>
      <c r="L4246" s="203">
        <v>18.5</v>
      </c>
      <c r="M4246" s="204">
        <v>70</v>
      </c>
      <c r="N4246" s="199">
        <f>(('Parâmetro - Portes e Uco'!$P$5*'TABELA HONORÁRIOS MÉDICOS2026'!M4246)/100)*'TABELA HONORÁRIOS MÉDICOS2026'!L4246</f>
        <v>235.0540878306698</v>
      </c>
      <c r="O4246" s="201">
        <v>0</v>
      </c>
      <c r="P4246" s="201"/>
      <c r="Q4246" s="205">
        <f t="shared" si="261"/>
        <v>593.5168186969961</v>
      </c>
    </row>
    <row r="4247" spans="1:17" ht="15" customHeight="1" x14ac:dyDescent="0.25">
      <c r="A4247" s="207" t="s">
        <v>4754</v>
      </c>
      <c r="B4247" s="224">
        <v>40809005</v>
      </c>
      <c r="C4247" s="316" t="s">
        <v>3945</v>
      </c>
      <c r="D4247" s="317"/>
      <c r="E4247" s="317"/>
      <c r="F4247" s="317"/>
      <c r="G4247" s="317"/>
      <c r="H4247" s="317"/>
      <c r="I4247" s="317"/>
      <c r="J4247" s="317"/>
      <c r="K4247" s="317"/>
      <c r="L4247" s="317"/>
      <c r="M4247" s="317"/>
      <c r="N4247" s="317"/>
      <c r="O4247" s="317"/>
      <c r="P4247" s="317"/>
      <c r="Q4247" s="318"/>
    </row>
    <row r="4248" spans="1:17" x14ac:dyDescent="0.25">
      <c r="A4248" s="206"/>
      <c r="B4248" s="196">
        <v>40809021</v>
      </c>
      <c r="C4248" s="197" t="s">
        <v>3364</v>
      </c>
      <c r="D4248" s="196" t="s">
        <v>3678</v>
      </c>
      <c r="E4248" s="198"/>
      <c r="F4248" s="199">
        <f>VLOOKUP(D4248,'Parâmetro - Portes e Uco'!$A$13:$E$54,4,0)</f>
        <v>104.74131564043701</v>
      </c>
      <c r="G4248" s="200"/>
      <c r="H4248" s="201"/>
      <c r="I4248" s="196">
        <v>6</v>
      </c>
      <c r="J4248" s="202">
        <v>0.25919999999999999</v>
      </c>
      <c r="K4248" s="199">
        <f>J4248*'Parâmetro - Portes e Uco'!$P$4</f>
        <v>6.9230215295999997</v>
      </c>
      <c r="L4248" s="203">
        <v>2.87</v>
      </c>
      <c r="M4248" s="204">
        <v>70</v>
      </c>
      <c r="N4248" s="199">
        <f>(('Parâmetro - Portes e Uco'!$P$5*'TABELA HONORÁRIOS MÉDICOS2026'!M4248)/100)*'TABELA HONORÁRIOS MÉDICOS2026'!L4248</f>
        <v>36.465147679676882</v>
      </c>
      <c r="O4248" s="201">
        <v>0</v>
      </c>
      <c r="P4248" s="201"/>
      <c r="Q4248" s="205">
        <f t="shared" ref="Q4248:Q4259" si="263">F4248+H4248+K4248+N4248+P4248</f>
        <v>148.12948484971389</v>
      </c>
    </row>
    <row r="4249" spans="1:17" x14ac:dyDescent="0.25">
      <c r="A4249" s="207" t="s">
        <v>4754</v>
      </c>
      <c r="B4249" s="196">
        <v>40809030</v>
      </c>
      <c r="C4249" s="197" t="s">
        <v>3363</v>
      </c>
      <c r="D4249" s="196" t="s">
        <v>3678</v>
      </c>
      <c r="E4249" s="198"/>
      <c r="F4249" s="199">
        <f>VLOOKUP(D4249,'Parâmetro - Portes e Uco'!$A$13:$E$54,4,0)</f>
        <v>104.74131564043701</v>
      </c>
      <c r="G4249" s="200"/>
      <c r="H4249" s="201"/>
      <c r="I4249" s="196">
        <v>6</v>
      </c>
      <c r="J4249" s="202">
        <v>0.25919999999999999</v>
      </c>
      <c r="K4249" s="199">
        <f>J4249*'Parâmetro - Portes e Uco'!$P$4</f>
        <v>6.9230215295999997</v>
      </c>
      <c r="L4249" s="203">
        <v>3.75</v>
      </c>
      <c r="M4249" s="204">
        <v>70</v>
      </c>
      <c r="N4249" s="199">
        <f>(('Parâmetro - Portes e Uco'!$P$5*'TABELA HONORÁRIOS MÉDICOS2026'!M4249)/100)*'TABELA HONORÁRIOS MÉDICOS2026'!L4249</f>
        <v>47.646098884595226</v>
      </c>
      <c r="O4249" s="201">
        <v>0</v>
      </c>
      <c r="P4249" s="201"/>
      <c r="Q4249" s="205">
        <f t="shared" si="263"/>
        <v>159.31043605463225</v>
      </c>
    </row>
    <row r="4250" spans="1:17" ht="30" x14ac:dyDescent="0.25">
      <c r="A4250" s="207" t="s">
        <v>4754</v>
      </c>
      <c r="B4250" s="196">
        <v>40809048</v>
      </c>
      <c r="C4250" s="197" t="s">
        <v>3357</v>
      </c>
      <c r="D4250" s="196" t="s">
        <v>3678</v>
      </c>
      <c r="E4250" s="198"/>
      <c r="F4250" s="199">
        <f>VLOOKUP(D4250,'Parâmetro - Portes e Uco'!$A$13:$E$54,4,0)</f>
        <v>104.74131564043701</v>
      </c>
      <c r="G4250" s="200"/>
      <c r="H4250" s="201"/>
      <c r="I4250" s="196">
        <v>16</v>
      </c>
      <c r="J4250" s="202">
        <v>0.25919999999999999</v>
      </c>
      <c r="K4250" s="199">
        <f>J4250*'Parâmetro - Portes e Uco'!$P$4</f>
        <v>6.9230215295999997</v>
      </c>
      <c r="L4250" s="203">
        <v>3.75</v>
      </c>
      <c r="M4250" s="204">
        <v>70</v>
      </c>
      <c r="N4250" s="199">
        <f>(('Parâmetro - Portes e Uco'!$P$5*'TABELA HONORÁRIOS MÉDICOS2026'!M4250)/100)*'TABELA HONORÁRIOS MÉDICOS2026'!L4250</f>
        <v>47.646098884595226</v>
      </c>
      <c r="O4250" s="201">
        <v>0</v>
      </c>
      <c r="P4250" s="201"/>
      <c r="Q4250" s="205">
        <f t="shared" si="263"/>
        <v>159.31043605463225</v>
      </c>
    </row>
    <row r="4251" spans="1:17" x14ac:dyDescent="0.25">
      <c r="A4251" s="207" t="s">
        <v>4754</v>
      </c>
      <c r="B4251" s="196">
        <v>40809056</v>
      </c>
      <c r="C4251" s="197" t="s">
        <v>3362</v>
      </c>
      <c r="D4251" s="196" t="s">
        <v>3669</v>
      </c>
      <c r="E4251" s="198"/>
      <c r="F4251" s="199">
        <f>VLOOKUP(D4251,'Parâmetro - Portes e Uco'!$A$13:$E$54,4,0)</f>
        <v>67.140086867061825</v>
      </c>
      <c r="G4251" s="200"/>
      <c r="H4251" s="201"/>
      <c r="I4251" s="196">
        <v>4</v>
      </c>
      <c r="J4251" s="202">
        <v>0.28799999999999998</v>
      </c>
      <c r="K4251" s="199">
        <f>J4251*'Parâmetro - Portes e Uco'!$P$4</f>
        <v>7.6922461439999994</v>
      </c>
      <c r="L4251" s="203">
        <v>2.4500000000000002</v>
      </c>
      <c r="M4251" s="204">
        <v>70</v>
      </c>
      <c r="N4251" s="199">
        <f>(('Parâmetro - Portes e Uco'!$P$5*'TABELA HONORÁRIOS MÉDICOS2026'!M4251)/100)*'TABELA HONORÁRIOS MÉDICOS2026'!L4251</f>
        <v>31.128784604602217</v>
      </c>
      <c r="O4251" s="201">
        <v>0</v>
      </c>
      <c r="P4251" s="201"/>
      <c r="Q4251" s="205">
        <f t="shared" si="263"/>
        <v>105.96111761566404</v>
      </c>
    </row>
    <row r="4252" spans="1:17" ht="30" x14ac:dyDescent="0.25">
      <c r="A4252" s="207" t="s">
        <v>4754</v>
      </c>
      <c r="B4252" s="196">
        <v>40809064</v>
      </c>
      <c r="C4252" s="197" t="s">
        <v>3358</v>
      </c>
      <c r="D4252" s="196" t="s">
        <v>3674</v>
      </c>
      <c r="E4252" s="198"/>
      <c r="F4252" s="199">
        <f>VLOOKUP(D4252,'Parâmetro - Portes e Uco'!$A$13:$E$54,4,0)</f>
        <v>182.87449126471788</v>
      </c>
      <c r="G4252" s="200"/>
      <c r="H4252" s="201"/>
      <c r="I4252" s="196">
        <v>6</v>
      </c>
      <c r="J4252" s="202">
        <v>0.432</v>
      </c>
      <c r="K4252" s="199">
        <f>J4252*'Parâmetro - Portes e Uco'!$P$4</f>
        <v>11.538369216</v>
      </c>
      <c r="L4252" s="203">
        <v>5.19</v>
      </c>
      <c r="M4252" s="204">
        <v>70</v>
      </c>
      <c r="N4252" s="199">
        <f>(('Parâmetro - Portes e Uco'!$P$5*'TABELA HONORÁRIOS MÉDICOS2026'!M4252)/100)*'TABELA HONORÁRIOS MÉDICOS2026'!L4252</f>
        <v>65.942200856279797</v>
      </c>
      <c r="O4252" s="201">
        <v>0</v>
      </c>
      <c r="P4252" s="201"/>
      <c r="Q4252" s="205">
        <f t="shared" si="263"/>
        <v>260.35506133699766</v>
      </c>
    </row>
    <row r="4253" spans="1:17" ht="30" x14ac:dyDescent="0.25">
      <c r="A4253" s="207" t="s">
        <v>4754</v>
      </c>
      <c r="B4253" s="196">
        <v>40809072</v>
      </c>
      <c r="C4253" s="197" t="s">
        <v>3359</v>
      </c>
      <c r="D4253" s="196" t="s">
        <v>3667</v>
      </c>
      <c r="E4253" s="198"/>
      <c r="F4253" s="199">
        <f>VLOOKUP(D4253,'Parâmetro - Portes e Uco'!$A$13:$E$54,4,0)</f>
        <v>88.500735621868941</v>
      </c>
      <c r="G4253" s="200"/>
      <c r="H4253" s="201"/>
      <c r="I4253" s="196">
        <v>6</v>
      </c>
      <c r="J4253" s="202">
        <v>0.432</v>
      </c>
      <c r="K4253" s="199">
        <f>J4253*'Parâmetro - Portes e Uco'!$P$4</f>
        <v>11.538369216</v>
      </c>
      <c r="L4253" s="203">
        <v>3.79</v>
      </c>
      <c r="M4253" s="204">
        <v>70</v>
      </c>
      <c r="N4253" s="199">
        <f>(('Parâmetro - Portes e Uco'!$P$5*'TABELA HONORÁRIOS MÉDICOS2026'!M4253)/100)*'TABELA HONORÁRIOS MÉDICOS2026'!L4253</f>
        <v>48.154323939364247</v>
      </c>
      <c r="O4253" s="201">
        <v>0</v>
      </c>
      <c r="P4253" s="201"/>
      <c r="Q4253" s="205">
        <f t="shared" si="263"/>
        <v>148.19342877723318</v>
      </c>
    </row>
    <row r="4254" spans="1:17" x14ac:dyDescent="0.25">
      <c r="A4254" s="207" t="s">
        <v>4754</v>
      </c>
      <c r="B4254" s="196">
        <v>40809080</v>
      </c>
      <c r="C4254" s="197" t="s">
        <v>3360</v>
      </c>
      <c r="D4254" s="196" t="s">
        <v>3678</v>
      </c>
      <c r="E4254" s="198"/>
      <c r="F4254" s="199">
        <f>VLOOKUP(D4254,'Parâmetro - Portes e Uco'!$A$13:$E$54,4,0)</f>
        <v>104.74131564043701</v>
      </c>
      <c r="G4254" s="200"/>
      <c r="H4254" s="201"/>
      <c r="I4254" s="196">
        <v>5</v>
      </c>
      <c r="J4254" s="202">
        <v>0.216</v>
      </c>
      <c r="K4254" s="199">
        <f>J4254*'Parâmetro - Portes e Uco'!$P$4</f>
        <v>5.7691846079999998</v>
      </c>
      <c r="L4254" s="203">
        <v>2.87</v>
      </c>
      <c r="M4254" s="204">
        <v>70</v>
      </c>
      <c r="N4254" s="199">
        <f>(('Parâmetro - Portes e Uco'!$P$5*'TABELA HONORÁRIOS MÉDICOS2026'!M4254)/100)*'TABELA HONORÁRIOS MÉDICOS2026'!L4254</f>
        <v>36.465147679676882</v>
      </c>
      <c r="O4254" s="201">
        <v>0</v>
      </c>
      <c r="P4254" s="201"/>
      <c r="Q4254" s="205">
        <f t="shared" si="263"/>
        <v>146.97564792811389</v>
      </c>
    </row>
    <row r="4255" spans="1:17" ht="60" x14ac:dyDescent="0.25">
      <c r="A4255" s="207" t="s">
        <v>4754</v>
      </c>
      <c r="B4255" s="196">
        <v>40809102</v>
      </c>
      <c r="C4255" s="197" t="s">
        <v>3361</v>
      </c>
      <c r="D4255" s="196" t="s">
        <v>3691</v>
      </c>
      <c r="E4255" s="198"/>
      <c r="F4255" s="199">
        <f>VLOOKUP(D4255,'Parâmetro - Portes e Uco'!$A$13:$E$54,4,0)</f>
        <v>331.90092631384664</v>
      </c>
      <c r="G4255" s="200"/>
      <c r="H4255" s="201"/>
      <c r="I4255" s="196"/>
      <c r="J4255" s="202">
        <v>0</v>
      </c>
      <c r="K4255" s="202"/>
      <c r="L4255" s="203"/>
      <c r="M4255" s="204"/>
      <c r="N4255" s="199"/>
      <c r="O4255" s="201">
        <v>0</v>
      </c>
      <c r="P4255" s="201"/>
      <c r="Q4255" s="205">
        <f t="shared" si="263"/>
        <v>331.90092631384664</v>
      </c>
    </row>
    <row r="4256" spans="1:17" ht="75" x14ac:dyDescent="0.25">
      <c r="A4256" s="207" t="s">
        <v>4754</v>
      </c>
      <c r="B4256" s="196">
        <v>40809153</v>
      </c>
      <c r="C4256" s="197" t="s">
        <v>4498</v>
      </c>
      <c r="D4256" s="196" t="s">
        <v>3668</v>
      </c>
      <c r="E4256" s="198"/>
      <c r="F4256" s="199">
        <f>VLOOKUP(D4256,'Parâmetro - Portes e Uco'!$A$13:$E$54,4,0)</f>
        <v>143.11866343039139</v>
      </c>
      <c r="G4256" s="200"/>
      <c r="H4256" s="201"/>
      <c r="I4256" s="196"/>
      <c r="J4256" s="202">
        <v>0</v>
      </c>
      <c r="K4256" s="202"/>
      <c r="L4256" s="203"/>
      <c r="M4256" s="204"/>
      <c r="N4256" s="199"/>
      <c r="O4256" s="201">
        <v>0</v>
      </c>
      <c r="P4256" s="201"/>
      <c r="Q4256" s="205">
        <f t="shared" si="263"/>
        <v>143.11866343039139</v>
      </c>
    </row>
    <row r="4257" spans="1:17" ht="75" x14ac:dyDescent="0.25">
      <c r="A4257" s="207" t="s">
        <v>4754</v>
      </c>
      <c r="B4257" s="196">
        <v>40809161</v>
      </c>
      <c r="C4257" s="197" t="s">
        <v>4499</v>
      </c>
      <c r="D4257" s="196" t="s">
        <v>3668</v>
      </c>
      <c r="E4257" s="198"/>
      <c r="F4257" s="199">
        <f>VLOOKUP(D4257,'Parâmetro - Portes e Uco'!$A$13:$E$54,4,0)</f>
        <v>143.11866343039139</v>
      </c>
      <c r="G4257" s="200"/>
      <c r="H4257" s="201"/>
      <c r="I4257" s="196"/>
      <c r="J4257" s="202">
        <v>0</v>
      </c>
      <c r="K4257" s="202"/>
      <c r="L4257" s="203"/>
      <c r="M4257" s="204"/>
      <c r="N4257" s="199"/>
      <c r="O4257" s="201">
        <v>0</v>
      </c>
      <c r="P4257" s="201"/>
      <c r="Q4257" s="205">
        <f t="shared" si="263"/>
        <v>143.11866343039139</v>
      </c>
    </row>
    <row r="4258" spans="1:17" ht="75" x14ac:dyDescent="0.25">
      <c r="A4258" s="207" t="s">
        <v>4754</v>
      </c>
      <c r="B4258" s="196">
        <v>40809170</v>
      </c>
      <c r="C4258" s="197" t="s">
        <v>4500</v>
      </c>
      <c r="D4258" s="196" t="s">
        <v>3668</v>
      </c>
      <c r="E4258" s="198"/>
      <c r="F4258" s="199">
        <f>VLOOKUP(D4258,'Parâmetro - Portes e Uco'!$A$13:$E$54,4,0)</f>
        <v>143.11866343039139</v>
      </c>
      <c r="G4258" s="200"/>
      <c r="H4258" s="201"/>
      <c r="I4258" s="196"/>
      <c r="J4258" s="202">
        <v>0</v>
      </c>
      <c r="K4258" s="202"/>
      <c r="L4258" s="203"/>
      <c r="M4258" s="204"/>
      <c r="N4258" s="199"/>
      <c r="O4258" s="201">
        <v>0</v>
      </c>
      <c r="P4258" s="201"/>
      <c r="Q4258" s="205">
        <f t="shared" si="263"/>
        <v>143.11866343039139</v>
      </c>
    </row>
    <row r="4259" spans="1:17" ht="75" x14ac:dyDescent="0.25">
      <c r="A4259" s="207" t="s">
        <v>4754</v>
      </c>
      <c r="B4259" s="196">
        <v>40809188</v>
      </c>
      <c r="C4259" s="197" t="s">
        <v>4501</v>
      </c>
      <c r="D4259" s="196" t="s">
        <v>3668</v>
      </c>
      <c r="E4259" s="198"/>
      <c r="F4259" s="199">
        <f>VLOOKUP(D4259,'Parâmetro - Portes e Uco'!$A$13:$E$54,4,0)</f>
        <v>143.11866343039139</v>
      </c>
      <c r="G4259" s="200"/>
      <c r="H4259" s="201"/>
      <c r="I4259" s="196"/>
      <c r="J4259" s="202">
        <v>0</v>
      </c>
      <c r="K4259" s="202"/>
      <c r="L4259" s="203"/>
      <c r="M4259" s="204"/>
      <c r="N4259" s="199"/>
      <c r="O4259" s="201">
        <v>0</v>
      </c>
      <c r="P4259" s="201"/>
      <c r="Q4259" s="205">
        <f t="shared" si="263"/>
        <v>143.11866343039139</v>
      </c>
    </row>
    <row r="4260" spans="1:17" x14ac:dyDescent="0.25">
      <c r="A4260" s="207" t="s">
        <v>4754</v>
      </c>
      <c r="B4260" s="224">
        <v>40810003</v>
      </c>
      <c r="C4260" s="316" t="s">
        <v>3946</v>
      </c>
      <c r="D4260" s="317"/>
      <c r="E4260" s="317"/>
      <c r="F4260" s="317"/>
      <c r="G4260" s="317"/>
      <c r="H4260" s="317"/>
      <c r="I4260" s="317"/>
      <c r="J4260" s="317"/>
      <c r="K4260" s="317"/>
      <c r="L4260" s="317"/>
      <c r="M4260" s="317"/>
      <c r="N4260" s="317"/>
      <c r="O4260" s="317"/>
      <c r="P4260" s="317"/>
      <c r="Q4260" s="318"/>
    </row>
    <row r="4261" spans="1:17" ht="30" x14ac:dyDescent="0.25">
      <c r="A4261" s="206"/>
      <c r="B4261" s="196">
        <v>40810011</v>
      </c>
      <c r="C4261" s="197" t="s">
        <v>3366</v>
      </c>
      <c r="D4261" s="196" t="s">
        <v>3668</v>
      </c>
      <c r="E4261" s="198"/>
      <c r="F4261" s="199">
        <f>VLOOKUP(D4261,'Parâmetro - Portes e Uco'!$A$13:$E$54,4,0)</f>
        <v>143.11866343039139</v>
      </c>
      <c r="G4261" s="200"/>
      <c r="H4261" s="201"/>
      <c r="I4261" s="196">
        <v>6</v>
      </c>
      <c r="J4261" s="202">
        <v>0.432</v>
      </c>
      <c r="K4261" s="199">
        <f>J4261*'Parâmetro - Portes e Uco'!$P$4</f>
        <v>11.538369216</v>
      </c>
      <c r="L4261" s="203">
        <v>9.7200000000000006</v>
      </c>
      <c r="M4261" s="204">
        <v>70</v>
      </c>
      <c r="N4261" s="199">
        <f>(('Parâmetro - Portes e Uco'!$P$5*'TABELA HONORÁRIOS MÉDICOS2026'!M4261)/100)*'TABELA HONORÁRIOS MÉDICOS2026'!L4261</f>
        <v>123.49868830887084</v>
      </c>
      <c r="O4261" s="201">
        <v>0</v>
      </c>
      <c r="P4261" s="201"/>
      <c r="Q4261" s="205">
        <f>F4261+H4261+K4261+N4261+P4261</f>
        <v>278.15572095526227</v>
      </c>
    </row>
    <row r="4262" spans="1:17" ht="45" x14ac:dyDescent="0.25">
      <c r="A4262" s="207" t="s">
        <v>4754</v>
      </c>
      <c r="B4262" s="196">
        <v>40810020</v>
      </c>
      <c r="C4262" s="197" t="s">
        <v>3367</v>
      </c>
      <c r="D4262" s="196" t="s">
        <v>3699</v>
      </c>
      <c r="E4262" s="198"/>
      <c r="F4262" s="199">
        <f>VLOOKUP(D4262,'Parâmetro - Portes e Uco'!$A$13:$E$54,4,0)</f>
        <v>595.96673380548589</v>
      </c>
      <c r="G4262" s="200"/>
      <c r="H4262" s="201"/>
      <c r="I4262" s="196">
        <v>16</v>
      </c>
      <c r="J4262" s="202">
        <v>1.1519999999999999</v>
      </c>
      <c r="K4262" s="199">
        <f>J4262*'Parâmetro - Portes e Uco'!$P$4</f>
        <v>30.768984575999998</v>
      </c>
      <c r="L4262" s="203">
        <v>13.71</v>
      </c>
      <c r="M4262" s="204">
        <v>70</v>
      </c>
      <c r="N4262" s="199">
        <f>(('Parâmetro - Portes e Uco'!$P$5*'TABELA HONORÁRIOS MÉDICOS2026'!M4262)/100)*'TABELA HONORÁRIOS MÉDICOS2026'!L4262</f>
        <v>174.19413752208015</v>
      </c>
      <c r="O4262" s="201">
        <v>0</v>
      </c>
      <c r="P4262" s="201"/>
      <c r="Q4262" s="205">
        <f>F4262+H4262+K4262+N4262+P4262</f>
        <v>800.92985590356602</v>
      </c>
    </row>
    <row r="4263" spans="1:17" ht="75" x14ac:dyDescent="0.25">
      <c r="A4263" s="207" t="s">
        <v>4754</v>
      </c>
      <c r="B4263" s="196">
        <v>40810046</v>
      </c>
      <c r="C4263" s="197" t="s">
        <v>3365</v>
      </c>
      <c r="D4263" s="196" t="s">
        <v>3672</v>
      </c>
      <c r="E4263" s="198"/>
      <c r="F4263" s="199">
        <f>VLOOKUP(D4263,'Parâmetro - Portes e Uco'!$A$13:$E$54,4,0)</f>
        <v>308.31617530257381</v>
      </c>
      <c r="G4263" s="200"/>
      <c r="H4263" s="201"/>
      <c r="I4263" s="196"/>
      <c r="J4263" s="202">
        <v>0</v>
      </c>
      <c r="K4263" s="202"/>
      <c r="L4263" s="203">
        <v>14.51</v>
      </c>
      <c r="M4263" s="204">
        <v>70</v>
      </c>
      <c r="N4263" s="199">
        <f>(('Parâmetro - Portes e Uco'!$P$5*'TABELA HONORÁRIOS MÉDICOS2026'!M4263)/100)*'TABELA HONORÁRIOS MÉDICOS2026'!L4263</f>
        <v>184.35863861746046</v>
      </c>
      <c r="O4263" s="201">
        <v>0</v>
      </c>
      <c r="P4263" s="201"/>
      <c r="Q4263" s="205">
        <f>F4263+H4263+K4263+N4263+P4263</f>
        <v>492.67481392003424</v>
      </c>
    </row>
    <row r="4264" spans="1:17" x14ac:dyDescent="0.25">
      <c r="A4264" s="207" t="s">
        <v>4754</v>
      </c>
      <c r="B4264" s="224">
        <v>40811000</v>
      </c>
      <c r="C4264" s="316" t="s">
        <v>3947</v>
      </c>
      <c r="D4264" s="317"/>
      <c r="E4264" s="317"/>
      <c r="F4264" s="317"/>
      <c r="G4264" s="317"/>
      <c r="H4264" s="317"/>
      <c r="I4264" s="317"/>
      <c r="J4264" s="317"/>
      <c r="K4264" s="317"/>
      <c r="L4264" s="317"/>
      <c r="M4264" s="317"/>
      <c r="N4264" s="317"/>
      <c r="O4264" s="317"/>
      <c r="P4264" s="317"/>
      <c r="Q4264" s="318"/>
    </row>
    <row r="4265" spans="1:17" x14ac:dyDescent="0.25">
      <c r="A4265" s="206"/>
      <c r="B4265" s="196">
        <v>40811018</v>
      </c>
      <c r="C4265" s="197" t="s">
        <v>3368</v>
      </c>
      <c r="D4265" s="196" t="s">
        <v>3678</v>
      </c>
      <c r="E4265" s="198"/>
      <c r="F4265" s="199">
        <f>VLOOKUP(D4265,'Parâmetro - Portes e Uco'!$A$13:$E$54,4,0)</f>
        <v>104.74131564043701</v>
      </c>
      <c r="G4265" s="200"/>
      <c r="H4265" s="201"/>
      <c r="I4265" s="196"/>
      <c r="J4265" s="202">
        <v>0</v>
      </c>
      <c r="K4265" s="202"/>
      <c r="L4265" s="203">
        <v>2.21</v>
      </c>
      <c r="M4265" s="204">
        <v>70</v>
      </c>
      <c r="N4265" s="199">
        <f>(('Parâmetro - Portes e Uco'!$P$5*'TABELA HONORÁRIOS MÉDICOS2026'!M4265)/100)*'TABELA HONORÁRIOS MÉDICOS2026'!L4265</f>
        <v>28.07943427598812</v>
      </c>
      <c r="O4265" s="201">
        <v>0</v>
      </c>
      <c r="P4265" s="201"/>
      <c r="Q4265" s="205">
        <f>F4265+H4265+K4265+N4265+P4265</f>
        <v>132.82074991642514</v>
      </c>
    </row>
    <row r="4266" spans="1:17" ht="60" x14ac:dyDescent="0.25">
      <c r="A4266" s="207" t="s">
        <v>4754</v>
      </c>
      <c r="B4266" s="196">
        <v>40811026</v>
      </c>
      <c r="C4266" s="197" t="s">
        <v>3369</v>
      </c>
      <c r="D4266" s="196" t="s">
        <v>3667</v>
      </c>
      <c r="E4266" s="198"/>
      <c r="F4266" s="199">
        <f>VLOOKUP(D4266,'Parâmetro - Portes e Uco'!$A$13:$E$54,4,0)</f>
        <v>88.500735621868941</v>
      </c>
      <c r="G4266" s="200"/>
      <c r="H4266" s="201"/>
      <c r="I4266" s="196"/>
      <c r="J4266" s="202">
        <v>0</v>
      </c>
      <c r="K4266" s="202"/>
      <c r="L4266" s="203">
        <v>3.16</v>
      </c>
      <c r="M4266" s="204">
        <v>70</v>
      </c>
      <c r="N4266" s="199">
        <f>(('Parâmetro - Portes e Uco'!$P$5*'TABELA HONORÁRIOS MÉDICOS2026'!M4266)/100)*'TABELA HONORÁRIOS MÉDICOS2026'!L4266</f>
        <v>40.149779326752245</v>
      </c>
      <c r="O4266" s="201">
        <v>0</v>
      </c>
      <c r="P4266" s="201"/>
      <c r="Q4266" s="205">
        <f>F4266+H4266+K4266+N4266+P4266</f>
        <v>128.65051494862118</v>
      </c>
    </row>
    <row r="4267" spans="1:17" x14ac:dyDescent="0.25">
      <c r="A4267" s="207" t="s">
        <v>4754</v>
      </c>
      <c r="B4267" s="224">
        <v>40812006</v>
      </c>
      <c r="C4267" s="316" t="s">
        <v>3948</v>
      </c>
      <c r="D4267" s="317"/>
      <c r="E4267" s="317"/>
      <c r="F4267" s="317"/>
      <c r="G4267" s="317"/>
      <c r="H4267" s="317"/>
      <c r="I4267" s="317"/>
      <c r="J4267" s="317"/>
      <c r="K4267" s="317"/>
      <c r="L4267" s="317"/>
      <c r="M4267" s="317"/>
      <c r="N4267" s="317"/>
      <c r="O4267" s="317"/>
      <c r="P4267" s="317"/>
      <c r="Q4267" s="318"/>
    </row>
    <row r="4268" spans="1:17" ht="30" x14ac:dyDescent="0.25">
      <c r="A4268" s="206"/>
      <c r="B4268" s="196">
        <v>40812014</v>
      </c>
      <c r="C4268" s="197" t="s">
        <v>3376</v>
      </c>
      <c r="D4268" s="196" t="s">
        <v>3673</v>
      </c>
      <c r="E4268" s="198"/>
      <c r="F4268" s="199">
        <f>VLOOKUP(D4268,'Parâmetro - Portes e Uco'!$A$13:$E$54,4,0)</f>
        <v>249.30796231071506</v>
      </c>
      <c r="G4268" s="200"/>
      <c r="H4268" s="201"/>
      <c r="I4268" s="196">
        <v>5</v>
      </c>
      <c r="J4268" s="202">
        <v>0.63500000000000001</v>
      </c>
      <c r="K4268" s="199">
        <f>J4268*'Parâmetro - Portes e Uco'!$P$4</f>
        <v>16.960334380000003</v>
      </c>
      <c r="L4268" s="203">
        <v>9.3699999999999992</v>
      </c>
      <c r="M4268" s="204">
        <v>70</v>
      </c>
      <c r="N4268" s="199">
        <f>(('Parâmetro - Portes e Uco'!$P$5*'TABELA HONORÁRIOS MÉDICOS2026'!M4268)/100)*'TABELA HONORÁRIOS MÉDICOS2026'!L4268</f>
        <v>119.05171907964193</v>
      </c>
      <c r="O4268" s="201">
        <v>0</v>
      </c>
      <c r="P4268" s="201"/>
      <c r="Q4268" s="205">
        <f t="shared" ref="Q4268:Q4281" si="264">F4268+H4268+K4268+N4268+P4268</f>
        <v>385.32001577035697</v>
      </c>
    </row>
    <row r="4269" spans="1:17" x14ac:dyDescent="0.25">
      <c r="A4269" s="207" t="s">
        <v>4754</v>
      </c>
      <c r="B4269" s="196">
        <v>40812022</v>
      </c>
      <c r="C4269" s="197" t="s">
        <v>3373</v>
      </c>
      <c r="D4269" s="196" t="s">
        <v>3670</v>
      </c>
      <c r="E4269" s="198"/>
      <c r="F4269" s="199">
        <f>VLOOKUP(D4269,'Parâmetro - Portes e Uco'!$A$13:$E$54,4,0)</f>
        <v>209.47104741495494</v>
      </c>
      <c r="G4269" s="200"/>
      <c r="H4269" s="201"/>
      <c r="I4269" s="196">
        <v>5</v>
      </c>
      <c r="J4269" s="202">
        <v>0.63500000000000001</v>
      </c>
      <c r="K4269" s="199">
        <f>J4269*'Parâmetro - Portes e Uco'!$P$4</f>
        <v>16.960334380000003</v>
      </c>
      <c r="L4269" s="203">
        <v>9.3699999999999992</v>
      </c>
      <c r="M4269" s="204">
        <v>70</v>
      </c>
      <c r="N4269" s="199">
        <f>(('Parâmetro - Portes e Uco'!$P$5*'TABELA HONORÁRIOS MÉDICOS2026'!M4269)/100)*'TABELA HONORÁRIOS MÉDICOS2026'!L4269</f>
        <v>119.05171907964193</v>
      </c>
      <c r="O4269" s="201">
        <v>0</v>
      </c>
      <c r="P4269" s="201"/>
      <c r="Q4269" s="205">
        <f t="shared" si="264"/>
        <v>345.48310087459686</v>
      </c>
    </row>
    <row r="4270" spans="1:17" ht="45" x14ac:dyDescent="0.25">
      <c r="A4270" s="207" t="s">
        <v>4754</v>
      </c>
      <c r="B4270" s="196">
        <v>40812030</v>
      </c>
      <c r="C4270" s="197" t="s">
        <v>3370</v>
      </c>
      <c r="D4270" s="196" t="s">
        <v>3671</v>
      </c>
      <c r="E4270" s="198"/>
      <c r="F4270" s="199">
        <f>VLOOKUP(D4270,'Parâmetro - Portes e Uco'!$A$13:$E$54,4,0)</f>
        <v>358.46273086632635</v>
      </c>
      <c r="G4270" s="200"/>
      <c r="H4270" s="201"/>
      <c r="I4270" s="196">
        <v>12</v>
      </c>
      <c r="J4270" s="202">
        <v>1.524</v>
      </c>
      <c r="K4270" s="199">
        <f>J4270*'Parâmetro - Portes e Uco'!$P$4</f>
        <v>40.704802512000001</v>
      </c>
      <c r="L4270" s="203">
        <v>16.86</v>
      </c>
      <c r="M4270" s="204">
        <v>70</v>
      </c>
      <c r="N4270" s="199">
        <f>(('Parâmetro - Portes e Uco'!$P$5*'TABELA HONORÁRIOS MÉDICOS2026'!M4270)/100)*'TABELA HONORÁRIOS MÉDICOS2026'!L4270</f>
        <v>214.21686058514013</v>
      </c>
      <c r="O4270" s="201">
        <v>0</v>
      </c>
      <c r="P4270" s="201"/>
      <c r="Q4270" s="205">
        <f t="shared" si="264"/>
        <v>613.38439396346644</v>
      </c>
    </row>
    <row r="4271" spans="1:17" ht="45" x14ac:dyDescent="0.25">
      <c r="A4271" s="207" t="s">
        <v>4754</v>
      </c>
      <c r="B4271" s="196">
        <v>40812049</v>
      </c>
      <c r="C4271" s="197" t="s">
        <v>3371</v>
      </c>
      <c r="D4271" s="196" t="s">
        <v>3672</v>
      </c>
      <c r="E4271" s="198"/>
      <c r="F4271" s="199">
        <f>VLOOKUP(D4271,'Parâmetro - Portes e Uco'!$A$13:$E$54,4,0)</f>
        <v>308.31617530257381</v>
      </c>
      <c r="G4271" s="200"/>
      <c r="H4271" s="201"/>
      <c r="I4271" s="196">
        <v>12</v>
      </c>
      <c r="J4271" s="202">
        <v>1.524</v>
      </c>
      <c r="K4271" s="199">
        <f>J4271*'Parâmetro - Portes e Uco'!$P$4</f>
        <v>40.704802512000001</v>
      </c>
      <c r="L4271" s="203">
        <v>17.350000000000001</v>
      </c>
      <c r="M4271" s="204">
        <v>70</v>
      </c>
      <c r="N4271" s="199">
        <f>(('Parâmetro - Portes e Uco'!$P$5*'TABELA HONORÁRIOS MÉDICOS2026'!M4271)/100)*'TABELA HONORÁRIOS MÉDICOS2026'!L4271</f>
        <v>220.4426175060606</v>
      </c>
      <c r="O4271" s="201">
        <v>0</v>
      </c>
      <c r="P4271" s="201"/>
      <c r="Q4271" s="205">
        <f t="shared" si="264"/>
        <v>569.46359532063445</v>
      </c>
    </row>
    <row r="4272" spans="1:17" ht="75" x14ac:dyDescent="0.25">
      <c r="A4272" s="207" t="s">
        <v>4754</v>
      </c>
      <c r="B4272" s="196">
        <v>40812057</v>
      </c>
      <c r="C4272" s="197" t="s">
        <v>3372</v>
      </c>
      <c r="D4272" s="196" t="s">
        <v>3690</v>
      </c>
      <c r="E4272" s="198"/>
      <c r="F4272" s="199">
        <f>VLOOKUP(D4272,'Parâmetro - Portes e Uco'!$A$13:$E$54,4,0)</f>
        <v>380.57633090587456</v>
      </c>
      <c r="G4272" s="200"/>
      <c r="H4272" s="201"/>
      <c r="I4272" s="196">
        <v>12</v>
      </c>
      <c r="J4272" s="202">
        <v>1.524</v>
      </c>
      <c r="K4272" s="199">
        <f>J4272*'Parâmetro - Portes e Uco'!$P$4</f>
        <v>40.704802512000001</v>
      </c>
      <c r="L4272" s="203">
        <v>18.95</v>
      </c>
      <c r="M4272" s="204">
        <v>70</v>
      </c>
      <c r="N4272" s="199">
        <f>(('Parâmetro - Portes e Uco'!$P$5*'TABELA HONORÁRIOS MÉDICOS2026'!M4272)/100)*'TABELA HONORÁRIOS MÉDICOS2026'!L4272</f>
        <v>240.7716196968212</v>
      </c>
      <c r="O4272" s="201">
        <v>0</v>
      </c>
      <c r="P4272" s="201"/>
      <c r="Q4272" s="205">
        <f t="shared" si="264"/>
        <v>662.05275311469575</v>
      </c>
    </row>
    <row r="4273" spans="1:17" ht="45" x14ac:dyDescent="0.25">
      <c r="A4273" s="207" t="s">
        <v>4754</v>
      </c>
      <c r="B4273" s="196">
        <v>40812065</v>
      </c>
      <c r="C4273" s="197" t="s">
        <v>3375</v>
      </c>
      <c r="D4273" s="196" t="s">
        <v>3678</v>
      </c>
      <c r="E4273" s="198"/>
      <c r="F4273" s="199">
        <f>VLOOKUP(D4273,'Parâmetro - Portes e Uco'!$A$13:$E$54,4,0)</f>
        <v>104.74131564043701</v>
      </c>
      <c r="G4273" s="200"/>
      <c r="H4273" s="201"/>
      <c r="I4273" s="196">
        <v>4</v>
      </c>
      <c r="J4273" s="202">
        <v>0.5</v>
      </c>
      <c r="K4273" s="199">
        <f>J4273*'Parâmetro - Portes e Uco'!$P$4</f>
        <v>13.354594000000001</v>
      </c>
      <c r="L4273" s="203">
        <v>8.2100000000000009</v>
      </c>
      <c r="M4273" s="204">
        <v>70</v>
      </c>
      <c r="N4273" s="199">
        <f>(('Parâmetro - Portes e Uco'!$P$5*'TABELA HONORÁRIOS MÉDICOS2026'!M4273)/100)*'TABELA HONORÁRIOS MÉDICOS2026'!L4273</f>
        <v>104.3131924913405</v>
      </c>
      <c r="O4273" s="201">
        <v>0</v>
      </c>
      <c r="P4273" s="201"/>
      <c r="Q4273" s="205">
        <f t="shared" si="264"/>
        <v>222.4091021317775</v>
      </c>
    </row>
    <row r="4274" spans="1:17" ht="30" x14ac:dyDescent="0.25">
      <c r="A4274" s="207" t="s">
        <v>4754</v>
      </c>
      <c r="B4274" s="196">
        <v>40812073</v>
      </c>
      <c r="C4274" s="197" t="s">
        <v>3374</v>
      </c>
      <c r="D4274" s="196" t="s">
        <v>3678</v>
      </c>
      <c r="E4274" s="198"/>
      <c r="F4274" s="199">
        <f>VLOOKUP(D4274,'Parâmetro - Portes e Uco'!$A$13:$E$54,4,0)</f>
        <v>104.74131564043701</v>
      </c>
      <c r="G4274" s="200"/>
      <c r="H4274" s="201"/>
      <c r="I4274" s="196">
        <v>4</v>
      </c>
      <c r="J4274" s="202">
        <v>0.5</v>
      </c>
      <c r="K4274" s="199">
        <f>J4274*'Parâmetro - Portes e Uco'!$P$4</f>
        <v>13.354594000000001</v>
      </c>
      <c r="L4274" s="203">
        <v>8.2100000000000009</v>
      </c>
      <c r="M4274" s="204">
        <v>70</v>
      </c>
      <c r="N4274" s="199">
        <f>(('Parâmetro - Portes e Uco'!$P$5*'TABELA HONORÁRIOS MÉDICOS2026'!M4274)/100)*'TABELA HONORÁRIOS MÉDICOS2026'!L4274</f>
        <v>104.3131924913405</v>
      </c>
      <c r="O4274" s="201">
        <v>0</v>
      </c>
      <c r="P4274" s="201"/>
      <c r="Q4274" s="205">
        <f t="shared" si="264"/>
        <v>222.4091021317775</v>
      </c>
    </row>
    <row r="4275" spans="1:17" ht="30" x14ac:dyDescent="0.25">
      <c r="A4275" s="207" t="s">
        <v>4754</v>
      </c>
      <c r="B4275" s="196">
        <v>40812081</v>
      </c>
      <c r="C4275" s="197" t="s">
        <v>3380</v>
      </c>
      <c r="D4275" s="196" t="s">
        <v>3674</v>
      </c>
      <c r="E4275" s="198"/>
      <c r="F4275" s="199">
        <f>VLOOKUP(D4275,'Parâmetro - Portes e Uco'!$A$13:$E$54,4,0)</f>
        <v>182.87449126471788</v>
      </c>
      <c r="G4275" s="200"/>
      <c r="H4275" s="201"/>
      <c r="I4275" s="196">
        <v>10</v>
      </c>
      <c r="J4275" s="202">
        <v>1.27</v>
      </c>
      <c r="K4275" s="199">
        <f>J4275*'Parâmetro - Portes e Uco'!$P$4</f>
        <v>33.920668760000005</v>
      </c>
      <c r="L4275" s="203">
        <v>8.8800000000000008</v>
      </c>
      <c r="M4275" s="204">
        <v>70</v>
      </c>
      <c r="N4275" s="199">
        <f>(('Parâmetro - Portes e Uco'!$P$5*'TABELA HONORÁRIOS MÉDICOS2026'!M4275)/100)*'TABELA HONORÁRIOS MÉDICOS2026'!L4275</f>
        <v>112.82596215872151</v>
      </c>
      <c r="O4275" s="201">
        <v>0</v>
      </c>
      <c r="P4275" s="201"/>
      <c r="Q4275" s="205">
        <f t="shared" si="264"/>
        <v>329.62112218343941</v>
      </c>
    </row>
    <row r="4276" spans="1:17" ht="45" x14ac:dyDescent="0.25">
      <c r="A4276" s="207" t="s">
        <v>4754</v>
      </c>
      <c r="B4276" s="196">
        <v>40812090</v>
      </c>
      <c r="C4276" s="197" t="s">
        <v>3381</v>
      </c>
      <c r="D4276" s="196" t="s">
        <v>3690</v>
      </c>
      <c r="E4276" s="198"/>
      <c r="F4276" s="199">
        <f>VLOOKUP(D4276,'Parâmetro - Portes e Uco'!$A$13:$E$54,4,0)</f>
        <v>380.57633090587456</v>
      </c>
      <c r="G4276" s="200"/>
      <c r="H4276" s="201"/>
      <c r="I4276" s="196">
        <v>10</v>
      </c>
      <c r="J4276" s="202">
        <v>1.27</v>
      </c>
      <c r="K4276" s="199">
        <f>J4276*'Parâmetro - Portes e Uco'!$P$4</f>
        <v>33.920668760000005</v>
      </c>
      <c r="L4276" s="203">
        <v>15.26</v>
      </c>
      <c r="M4276" s="204">
        <v>70</v>
      </c>
      <c r="N4276" s="199">
        <f>(('Parâmetro - Portes e Uco'!$P$5*'TABELA HONORÁRIOS MÉDICOS2026'!M4276)/100)*'TABELA HONORÁRIOS MÉDICOS2026'!L4276</f>
        <v>193.88785839437952</v>
      </c>
      <c r="O4276" s="201">
        <v>0</v>
      </c>
      <c r="P4276" s="201"/>
      <c r="Q4276" s="205">
        <f t="shared" si="264"/>
        <v>608.38485806025415</v>
      </c>
    </row>
    <row r="4277" spans="1:17" ht="30" x14ac:dyDescent="0.25">
      <c r="A4277" s="207" t="s">
        <v>4754</v>
      </c>
      <c r="B4277" s="196">
        <v>40812103</v>
      </c>
      <c r="C4277" s="197" t="s">
        <v>3383</v>
      </c>
      <c r="D4277" s="196" t="s">
        <v>3696</v>
      </c>
      <c r="E4277" s="198"/>
      <c r="F4277" s="199">
        <f>VLOOKUP(D4277,'Parâmetro - Portes e Uco'!$A$13:$E$54,4,0)</f>
        <v>455.83670778222034</v>
      </c>
      <c r="G4277" s="200"/>
      <c r="H4277" s="201"/>
      <c r="I4277" s="196">
        <v>10</v>
      </c>
      <c r="J4277" s="202">
        <v>1.27</v>
      </c>
      <c r="K4277" s="199">
        <f>J4277*'Parâmetro - Portes e Uco'!$P$4</f>
        <v>33.920668760000005</v>
      </c>
      <c r="L4277" s="203">
        <v>16.34</v>
      </c>
      <c r="M4277" s="204">
        <v>70</v>
      </c>
      <c r="N4277" s="199">
        <f>(('Parâmetro - Portes e Uco'!$P$5*'TABELA HONORÁRIOS MÉDICOS2026'!M4277)/100)*'TABELA HONORÁRIOS MÉDICOS2026'!L4277</f>
        <v>207.60993487314295</v>
      </c>
      <c r="O4277" s="201">
        <v>0</v>
      </c>
      <c r="P4277" s="201"/>
      <c r="Q4277" s="205">
        <f t="shared" si="264"/>
        <v>697.36731141536325</v>
      </c>
    </row>
    <row r="4278" spans="1:17" ht="30" x14ac:dyDescent="0.25">
      <c r="A4278" s="207" t="s">
        <v>4754</v>
      </c>
      <c r="B4278" s="196">
        <v>40812111</v>
      </c>
      <c r="C4278" s="197" t="s">
        <v>3378</v>
      </c>
      <c r="D4278" s="196" t="s">
        <v>3671</v>
      </c>
      <c r="E4278" s="198"/>
      <c r="F4278" s="199">
        <f>VLOOKUP(D4278,'Parâmetro - Portes e Uco'!$A$13:$E$54,4,0)</f>
        <v>358.46273086632635</v>
      </c>
      <c r="G4278" s="200"/>
      <c r="H4278" s="201"/>
      <c r="I4278" s="196">
        <v>10</v>
      </c>
      <c r="J4278" s="202">
        <v>1.27</v>
      </c>
      <c r="K4278" s="199">
        <f>J4278*'Parâmetro - Portes e Uco'!$P$4</f>
        <v>33.920668760000005</v>
      </c>
      <c r="L4278" s="203">
        <v>15.26</v>
      </c>
      <c r="M4278" s="204">
        <v>70</v>
      </c>
      <c r="N4278" s="199">
        <f>(('Parâmetro - Portes e Uco'!$P$5*'TABELA HONORÁRIOS MÉDICOS2026'!M4278)/100)*'TABELA HONORÁRIOS MÉDICOS2026'!L4278</f>
        <v>193.88785839437952</v>
      </c>
      <c r="O4278" s="201">
        <v>0</v>
      </c>
      <c r="P4278" s="201"/>
      <c r="Q4278" s="205">
        <f t="shared" si="264"/>
        <v>586.27125802070589</v>
      </c>
    </row>
    <row r="4279" spans="1:17" ht="30" x14ac:dyDescent="0.25">
      <c r="A4279" s="207" t="s">
        <v>4754</v>
      </c>
      <c r="B4279" s="196">
        <v>40812120</v>
      </c>
      <c r="C4279" s="197" t="s">
        <v>3382</v>
      </c>
      <c r="D4279" s="196" t="s">
        <v>3672</v>
      </c>
      <c r="E4279" s="198"/>
      <c r="F4279" s="199">
        <f>VLOOKUP(D4279,'Parâmetro - Portes e Uco'!$A$13:$E$54,4,0)</f>
        <v>308.31617530257381</v>
      </c>
      <c r="G4279" s="200"/>
      <c r="H4279" s="201"/>
      <c r="I4279" s="196">
        <v>8</v>
      </c>
      <c r="J4279" s="202">
        <v>1.232</v>
      </c>
      <c r="K4279" s="199">
        <f>J4279*'Parâmetro - Portes e Uco'!$P$4</f>
        <v>32.905719615999999</v>
      </c>
      <c r="L4279" s="203">
        <v>9.06</v>
      </c>
      <c r="M4279" s="204">
        <v>70</v>
      </c>
      <c r="N4279" s="199">
        <f>(('Parâmetro - Portes e Uco'!$P$5*'TABELA HONORÁRIOS MÉDICOS2026'!M4279)/100)*'TABELA HONORÁRIOS MÉDICOS2026'!L4279</f>
        <v>115.11297490518207</v>
      </c>
      <c r="O4279" s="201">
        <v>0</v>
      </c>
      <c r="P4279" s="201"/>
      <c r="Q4279" s="205">
        <f t="shared" si="264"/>
        <v>456.33486982375587</v>
      </c>
    </row>
    <row r="4280" spans="1:17" x14ac:dyDescent="0.25">
      <c r="A4280" s="207" t="s">
        <v>4754</v>
      </c>
      <c r="B4280" s="196">
        <v>40812138</v>
      </c>
      <c r="C4280" s="197" t="s">
        <v>3377</v>
      </c>
      <c r="D4280" s="196" t="s">
        <v>3668</v>
      </c>
      <c r="E4280" s="198"/>
      <c r="F4280" s="199">
        <f>VLOOKUP(D4280,'Parâmetro - Portes e Uco'!$A$13:$E$54,4,0)</f>
        <v>143.11866343039139</v>
      </c>
      <c r="G4280" s="200"/>
      <c r="H4280" s="201"/>
      <c r="I4280" s="196">
        <v>5</v>
      </c>
      <c r="J4280" s="202">
        <v>0.63500000000000001</v>
      </c>
      <c r="K4280" s="199">
        <f>J4280*'Parâmetro - Portes e Uco'!$P$4</f>
        <v>16.960334380000003</v>
      </c>
      <c r="L4280" s="203">
        <v>8.2100000000000009</v>
      </c>
      <c r="M4280" s="204">
        <v>70</v>
      </c>
      <c r="N4280" s="199">
        <f>(('Parâmetro - Portes e Uco'!$P$5*'TABELA HONORÁRIOS MÉDICOS2026'!M4280)/100)*'TABELA HONORÁRIOS MÉDICOS2026'!L4280</f>
        <v>104.3131924913405</v>
      </c>
      <c r="O4280" s="201">
        <v>0</v>
      </c>
      <c r="P4280" s="201"/>
      <c r="Q4280" s="205">
        <f t="shared" si="264"/>
        <v>264.39219030173189</v>
      </c>
    </row>
    <row r="4281" spans="1:17" ht="30" x14ac:dyDescent="0.25">
      <c r="A4281" s="207" t="s">
        <v>4754</v>
      </c>
      <c r="B4281" s="196">
        <v>40812146</v>
      </c>
      <c r="C4281" s="197" t="s">
        <v>3379</v>
      </c>
      <c r="D4281" s="196" t="s">
        <v>3670</v>
      </c>
      <c r="E4281" s="198"/>
      <c r="F4281" s="199">
        <f>VLOOKUP(D4281,'Parâmetro - Portes e Uco'!$A$13:$E$54,4,0)</f>
        <v>209.47104741495494</v>
      </c>
      <c r="G4281" s="200"/>
      <c r="H4281" s="201"/>
      <c r="I4281" s="196">
        <v>5</v>
      </c>
      <c r="J4281" s="202">
        <v>0.63500000000000001</v>
      </c>
      <c r="K4281" s="199">
        <f>J4281*'Parâmetro - Portes e Uco'!$P$4</f>
        <v>16.960334380000003</v>
      </c>
      <c r="L4281" s="203">
        <v>8.2100000000000009</v>
      </c>
      <c r="M4281" s="204">
        <v>70</v>
      </c>
      <c r="N4281" s="199">
        <f>(('Parâmetro - Portes e Uco'!$P$5*'TABELA HONORÁRIOS MÉDICOS2026'!M4281)/100)*'TABELA HONORÁRIOS MÉDICOS2026'!L4281</f>
        <v>104.3131924913405</v>
      </c>
      <c r="O4281" s="201">
        <v>0</v>
      </c>
      <c r="P4281" s="201"/>
      <c r="Q4281" s="205">
        <f t="shared" si="264"/>
        <v>330.74457428629546</v>
      </c>
    </row>
    <row r="4282" spans="1:17" x14ac:dyDescent="0.25">
      <c r="A4282" s="207" t="s">
        <v>4754</v>
      </c>
      <c r="B4282" s="224">
        <v>40812995</v>
      </c>
      <c r="C4282" s="316" t="s">
        <v>4179</v>
      </c>
      <c r="D4282" s="317"/>
      <c r="E4282" s="317"/>
      <c r="F4282" s="317"/>
      <c r="G4282" s="317"/>
      <c r="H4282" s="317"/>
      <c r="I4282" s="317"/>
      <c r="J4282" s="317"/>
      <c r="K4282" s="317"/>
      <c r="L4282" s="317"/>
      <c r="M4282" s="317"/>
      <c r="N4282" s="317"/>
      <c r="O4282" s="317"/>
      <c r="P4282" s="317"/>
      <c r="Q4282" s="318"/>
    </row>
    <row r="4283" spans="1:17" ht="15" customHeight="1" x14ac:dyDescent="0.25">
      <c r="A4283" s="206"/>
      <c r="B4283" s="307" t="s">
        <v>4502</v>
      </c>
      <c r="C4283" s="308"/>
      <c r="D4283" s="308"/>
      <c r="E4283" s="308"/>
      <c r="F4283" s="308"/>
      <c r="G4283" s="308"/>
      <c r="H4283" s="308"/>
      <c r="I4283" s="308"/>
      <c r="J4283" s="308"/>
      <c r="K4283" s="308"/>
      <c r="L4283" s="308"/>
      <c r="M4283" s="308"/>
      <c r="N4283" s="308"/>
      <c r="O4283" s="308"/>
      <c r="P4283" s="308"/>
      <c r="Q4283" s="309"/>
    </row>
    <row r="4284" spans="1:17" ht="15" customHeight="1" x14ac:dyDescent="0.25">
      <c r="A4284" s="206"/>
      <c r="B4284" s="224">
        <v>40813002</v>
      </c>
      <c r="C4284" s="316" t="s">
        <v>3949</v>
      </c>
      <c r="D4284" s="317"/>
      <c r="E4284" s="317"/>
      <c r="F4284" s="317"/>
      <c r="G4284" s="317"/>
      <c r="H4284" s="317"/>
      <c r="I4284" s="317"/>
      <c r="J4284" s="317"/>
      <c r="K4284" s="317"/>
      <c r="L4284" s="317"/>
      <c r="M4284" s="317"/>
      <c r="N4284" s="317"/>
      <c r="O4284" s="317"/>
      <c r="P4284" s="317"/>
      <c r="Q4284" s="318"/>
    </row>
    <row r="4285" spans="1:17" ht="45" x14ac:dyDescent="0.25">
      <c r="A4285" s="206"/>
      <c r="B4285" s="196">
        <v>40813029</v>
      </c>
      <c r="C4285" s="197" t="s">
        <v>4002</v>
      </c>
      <c r="D4285" s="196" t="s">
        <v>3683</v>
      </c>
      <c r="E4285" s="198"/>
      <c r="F4285" s="199">
        <f>VLOOKUP(D4285,'Parâmetro - Portes e Uco'!$A$13:$E$54,4,0)</f>
        <v>798.05885862997866</v>
      </c>
      <c r="G4285" s="200">
        <v>5</v>
      </c>
      <c r="H4285" s="199">
        <f>VLOOKUP(G4285,'Parâmetro - Portes e Uco'!$B$19:$E$46,4,0)</f>
        <v>1021.47</v>
      </c>
      <c r="I4285" s="196"/>
      <c r="J4285" s="202">
        <v>0</v>
      </c>
      <c r="K4285" s="202"/>
      <c r="L4285" s="203"/>
      <c r="M4285" s="204"/>
      <c r="N4285" s="199"/>
      <c r="O4285" s="201">
        <v>1</v>
      </c>
      <c r="P4285" s="199">
        <f>F4285*30%</f>
        <v>239.41765758899359</v>
      </c>
      <c r="Q4285" s="205">
        <f t="shared" ref="Q4285:Q4316" si="265">F4285+H4285+K4285+N4285+P4285</f>
        <v>2058.9465162189722</v>
      </c>
    </row>
    <row r="4286" spans="1:17" ht="45" x14ac:dyDescent="0.25">
      <c r="A4286" s="207" t="s">
        <v>4754</v>
      </c>
      <c r="B4286" s="196">
        <v>40813037</v>
      </c>
      <c r="C4286" s="197" t="s">
        <v>4766</v>
      </c>
      <c r="D4286" s="196" t="s">
        <v>3683</v>
      </c>
      <c r="E4286" s="198"/>
      <c r="F4286" s="199">
        <f>VLOOKUP(D4286,'Parâmetro - Portes e Uco'!$A$13:$E$54,4,0)</f>
        <v>798.05885862997866</v>
      </c>
      <c r="G4286" s="200">
        <v>5</v>
      </c>
      <c r="H4286" s="199">
        <f>VLOOKUP(G4286,'Parâmetro - Portes e Uco'!$B$19:$E$46,4,0)</f>
        <v>1021.47</v>
      </c>
      <c r="I4286" s="196"/>
      <c r="J4286" s="202">
        <v>0</v>
      </c>
      <c r="K4286" s="202"/>
      <c r="L4286" s="203"/>
      <c r="M4286" s="204"/>
      <c r="N4286" s="199"/>
      <c r="O4286" s="201">
        <v>1</v>
      </c>
      <c r="P4286" s="199">
        <f>F4286*30%</f>
        <v>239.41765758899359</v>
      </c>
      <c r="Q4286" s="205">
        <f t="shared" si="265"/>
        <v>2058.9465162189722</v>
      </c>
    </row>
    <row r="4287" spans="1:17" ht="30" x14ac:dyDescent="0.25">
      <c r="A4287" s="207" t="s">
        <v>4754</v>
      </c>
      <c r="B4287" s="196">
        <v>40813053</v>
      </c>
      <c r="C4287" s="197" t="s">
        <v>3384</v>
      </c>
      <c r="D4287" s="196" t="s">
        <v>3699</v>
      </c>
      <c r="E4287" s="198"/>
      <c r="F4287" s="199">
        <f>VLOOKUP(D4287,'Parâmetro - Portes e Uco'!$A$13:$E$54,4,0)</f>
        <v>595.96673380548589</v>
      </c>
      <c r="G4287" s="200">
        <v>5</v>
      </c>
      <c r="H4287" s="199">
        <f>VLOOKUP(G4287,'Parâmetro - Portes e Uco'!$B$19:$E$46,4,0)</f>
        <v>1021.47</v>
      </c>
      <c r="I4287" s="196"/>
      <c r="J4287" s="202">
        <v>0</v>
      </c>
      <c r="K4287" s="202"/>
      <c r="L4287" s="203"/>
      <c r="M4287" s="204"/>
      <c r="N4287" s="199"/>
      <c r="O4287" s="201">
        <v>0</v>
      </c>
      <c r="P4287" s="201"/>
      <c r="Q4287" s="205">
        <f t="shared" si="265"/>
        <v>1617.4367338054858</v>
      </c>
    </row>
    <row r="4288" spans="1:17" ht="30" x14ac:dyDescent="0.25">
      <c r="A4288" s="207" t="s">
        <v>4754</v>
      </c>
      <c r="B4288" s="196">
        <v>40813061</v>
      </c>
      <c r="C4288" s="197" t="s">
        <v>3389</v>
      </c>
      <c r="D4288" s="196" t="s">
        <v>3695</v>
      </c>
      <c r="E4288" s="198"/>
      <c r="F4288" s="199">
        <f>VLOOKUP(D4288,'Parâmetro - Portes e Uco'!$A$13:$E$54,4,0)</f>
        <v>1481.0667609515278</v>
      </c>
      <c r="G4288" s="200">
        <v>5</v>
      </c>
      <c r="H4288" s="199">
        <f>VLOOKUP(G4288,'Parâmetro - Portes e Uco'!$B$19:$E$46,4,0)</f>
        <v>1021.47</v>
      </c>
      <c r="I4288" s="196"/>
      <c r="J4288" s="202">
        <v>0</v>
      </c>
      <c r="K4288" s="202"/>
      <c r="L4288" s="203"/>
      <c r="M4288" s="204"/>
      <c r="N4288" s="199"/>
      <c r="O4288" s="201">
        <v>2</v>
      </c>
      <c r="P4288" s="199">
        <f>(F4288*30%)+(F4288*20%)</f>
        <v>740.53338047576392</v>
      </c>
      <c r="Q4288" s="205">
        <f t="shared" si="265"/>
        <v>3243.0701414272917</v>
      </c>
    </row>
    <row r="4289" spans="1:17" ht="30" x14ac:dyDescent="0.25">
      <c r="A4289" s="207" t="s">
        <v>4754</v>
      </c>
      <c r="B4289" s="196">
        <v>40813070</v>
      </c>
      <c r="C4289" s="197" t="s">
        <v>3391</v>
      </c>
      <c r="D4289" s="196" t="s">
        <v>3694</v>
      </c>
      <c r="E4289" s="198"/>
      <c r="F4289" s="199">
        <f>VLOOKUP(D4289,'Parâmetro - Portes e Uco'!$A$13:$E$54,4,0)</f>
        <v>1163.9005120867673</v>
      </c>
      <c r="G4289" s="200">
        <v>5</v>
      </c>
      <c r="H4289" s="199">
        <f>VLOOKUP(G4289,'Parâmetro - Portes e Uco'!$B$19:$E$46,4,0)</f>
        <v>1021.47</v>
      </c>
      <c r="I4289" s="196"/>
      <c r="J4289" s="202">
        <v>0</v>
      </c>
      <c r="K4289" s="202"/>
      <c r="L4289" s="203"/>
      <c r="M4289" s="204"/>
      <c r="N4289" s="199"/>
      <c r="O4289" s="201">
        <v>2</v>
      </c>
      <c r="P4289" s="199">
        <f>(F4289*30%)+(F4289*20%)</f>
        <v>581.95025604338366</v>
      </c>
      <c r="Q4289" s="205">
        <f t="shared" si="265"/>
        <v>2767.320768130151</v>
      </c>
    </row>
    <row r="4290" spans="1:17" ht="45" x14ac:dyDescent="0.25">
      <c r="A4290" s="207" t="s">
        <v>4754</v>
      </c>
      <c r="B4290" s="196">
        <v>40813088</v>
      </c>
      <c r="C4290" s="197" t="s">
        <v>3387</v>
      </c>
      <c r="D4290" s="196" t="s">
        <v>3687</v>
      </c>
      <c r="E4290" s="198"/>
      <c r="F4290" s="199">
        <f>VLOOKUP(D4290,'Parâmetro - Portes e Uco'!$A$13:$E$54,4,0)</f>
        <v>983.94515503366074</v>
      </c>
      <c r="G4290" s="200">
        <v>5</v>
      </c>
      <c r="H4290" s="199">
        <f>VLOOKUP(G4290,'Parâmetro - Portes e Uco'!$B$19:$E$46,4,0)</f>
        <v>1021.47</v>
      </c>
      <c r="I4290" s="196"/>
      <c r="J4290" s="202">
        <v>0</v>
      </c>
      <c r="K4290" s="202"/>
      <c r="L4290" s="203"/>
      <c r="M4290" s="204"/>
      <c r="N4290" s="199"/>
      <c r="O4290" s="201">
        <v>1</v>
      </c>
      <c r="P4290" s="199">
        <f>F4290*30%</f>
        <v>295.18354651009821</v>
      </c>
      <c r="Q4290" s="205">
        <f t="shared" si="265"/>
        <v>2300.598701543759</v>
      </c>
    </row>
    <row r="4291" spans="1:17" ht="30" x14ac:dyDescent="0.25">
      <c r="A4291" s="207" t="s">
        <v>4754</v>
      </c>
      <c r="B4291" s="196">
        <v>40813100</v>
      </c>
      <c r="C4291" s="197" t="s">
        <v>3388</v>
      </c>
      <c r="D4291" s="196" t="s">
        <v>3694</v>
      </c>
      <c r="E4291" s="198"/>
      <c r="F4291" s="199">
        <f>VLOOKUP(D4291,'Parâmetro - Portes e Uco'!$A$13:$E$54,4,0)</f>
        <v>1163.9005120867673</v>
      </c>
      <c r="G4291" s="200">
        <v>5</v>
      </c>
      <c r="H4291" s="199">
        <f>VLOOKUP(G4291,'Parâmetro - Portes e Uco'!$B$19:$E$46,4,0)</f>
        <v>1021.47</v>
      </c>
      <c r="I4291" s="196"/>
      <c r="J4291" s="202">
        <v>0</v>
      </c>
      <c r="K4291" s="202"/>
      <c r="L4291" s="203"/>
      <c r="M4291" s="204"/>
      <c r="N4291" s="199"/>
      <c r="O4291" s="201">
        <v>1</v>
      </c>
      <c r="P4291" s="199">
        <f>F4291*30%</f>
        <v>349.17015362603019</v>
      </c>
      <c r="Q4291" s="205">
        <f t="shared" si="265"/>
        <v>2534.5406657127974</v>
      </c>
    </row>
    <row r="4292" spans="1:17" ht="60" x14ac:dyDescent="0.25">
      <c r="A4292" s="207" t="s">
        <v>4754</v>
      </c>
      <c r="B4292" s="196">
        <v>40813118</v>
      </c>
      <c r="C4292" s="197" t="s">
        <v>3385</v>
      </c>
      <c r="D4292" s="196" t="s">
        <v>3695</v>
      </c>
      <c r="E4292" s="198"/>
      <c r="F4292" s="199">
        <f>VLOOKUP(D4292,'Parâmetro - Portes e Uco'!$A$13:$E$54,4,0)</f>
        <v>1481.0667609515278</v>
      </c>
      <c r="G4292" s="200">
        <v>5</v>
      </c>
      <c r="H4292" s="199">
        <f>VLOOKUP(G4292,'Parâmetro - Portes e Uco'!$B$19:$E$46,4,0)</f>
        <v>1021.47</v>
      </c>
      <c r="I4292" s="196"/>
      <c r="J4292" s="202">
        <v>0</v>
      </c>
      <c r="K4292" s="202"/>
      <c r="L4292" s="203"/>
      <c r="M4292" s="204"/>
      <c r="N4292" s="199"/>
      <c r="O4292" s="201">
        <v>2</v>
      </c>
      <c r="P4292" s="199">
        <f>(F4292*30%)+(F4292*20%)</f>
        <v>740.53338047576392</v>
      </c>
      <c r="Q4292" s="205">
        <f t="shared" si="265"/>
        <v>3243.0701414272917</v>
      </c>
    </row>
    <row r="4293" spans="1:17" ht="75" x14ac:dyDescent="0.25">
      <c r="A4293" s="207" t="s">
        <v>4754</v>
      </c>
      <c r="B4293" s="196">
        <v>40813126</v>
      </c>
      <c r="C4293" s="197" t="s">
        <v>3393</v>
      </c>
      <c r="D4293" s="196" t="s">
        <v>3694</v>
      </c>
      <c r="E4293" s="198"/>
      <c r="F4293" s="199">
        <f>VLOOKUP(D4293,'Parâmetro - Portes e Uco'!$A$13:$E$54,4,0)</f>
        <v>1163.9005120867673</v>
      </c>
      <c r="G4293" s="200">
        <v>5</v>
      </c>
      <c r="H4293" s="199">
        <f>VLOOKUP(G4293,'Parâmetro - Portes e Uco'!$B$19:$E$46,4,0)</f>
        <v>1021.47</v>
      </c>
      <c r="I4293" s="196"/>
      <c r="J4293" s="202">
        <v>0</v>
      </c>
      <c r="K4293" s="202"/>
      <c r="L4293" s="203"/>
      <c r="M4293" s="204"/>
      <c r="N4293" s="199"/>
      <c r="O4293" s="201">
        <v>2</v>
      </c>
      <c r="P4293" s="199">
        <f>(F4293*30%)+(F4293*20%)</f>
        <v>581.95025604338366</v>
      </c>
      <c r="Q4293" s="205">
        <f t="shared" si="265"/>
        <v>2767.320768130151</v>
      </c>
    </row>
    <row r="4294" spans="1:17" ht="60" x14ac:dyDescent="0.25">
      <c r="A4294" s="207" t="s">
        <v>4754</v>
      </c>
      <c r="B4294" s="196">
        <v>40813134</v>
      </c>
      <c r="C4294" s="197" t="s">
        <v>3386</v>
      </c>
      <c r="D4294" s="196" t="s">
        <v>3694</v>
      </c>
      <c r="E4294" s="198"/>
      <c r="F4294" s="199">
        <f>VLOOKUP(D4294,'Parâmetro - Portes e Uco'!$A$13:$E$54,4,0)</f>
        <v>1163.9005120867673</v>
      </c>
      <c r="G4294" s="200">
        <v>5</v>
      </c>
      <c r="H4294" s="199">
        <f>VLOOKUP(G4294,'Parâmetro - Portes e Uco'!$B$19:$E$46,4,0)</f>
        <v>1021.47</v>
      </c>
      <c r="I4294" s="196"/>
      <c r="J4294" s="202">
        <v>0</v>
      </c>
      <c r="K4294" s="202"/>
      <c r="L4294" s="203"/>
      <c r="M4294" s="204"/>
      <c r="N4294" s="199"/>
      <c r="O4294" s="201">
        <v>2</v>
      </c>
      <c r="P4294" s="199">
        <f>(F4294*30%)+(F4294*20%)</f>
        <v>581.95025604338366</v>
      </c>
      <c r="Q4294" s="205">
        <f t="shared" si="265"/>
        <v>2767.320768130151</v>
      </c>
    </row>
    <row r="4295" spans="1:17" ht="60" x14ac:dyDescent="0.25">
      <c r="A4295" s="207" t="s">
        <v>4754</v>
      </c>
      <c r="B4295" s="196">
        <v>40813142</v>
      </c>
      <c r="C4295" s="197" t="s">
        <v>3390</v>
      </c>
      <c r="D4295" s="196" t="s">
        <v>3685</v>
      </c>
      <c r="E4295" s="198"/>
      <c r="F4295" s="199">
        <f>VLOOKUP(D4295,'Parâmetro - Portes e Uco'!$A$13:$E$54,4,0)</f>
        <v>1084.2266822952472</v>
      </c>
      <c r="G4295" s="200">
        <v>5</v>
      </c>
      <c r="H4295" s="199">
        <f>VLOOKUP(G4295,'Parâmetro - Portes e Uco'!$B$19:$E$46,4,0)</f>
        <v>1021.47</v>
      </c>
      <c r="I4295" s="196"/>
      <c r="J4295" s="202">
        <v>0</v>
      </c>
      <c r="K4295" s="202"/>
      <c r="L4295" s="203"/>
      <c r="M4295" s="204"/>
      <c r="N4295" s="199"/>
      <c r="O4295" s="201">
        <v>1</v>
      </c>
      <c r="P4295" s="199">
        <f t="shared" ref="P4295:P4300" si="266">F4295*30%</f>
        <v>325.26800468857414</v>
      </c>
      <c r="Q4295" s="205">
        <f t="shared" si="265"/>
        <v>2430.9646869838216</v>
      </c>
    </row>
    <row r="4296" spans="1:17" ht="30" x14ac:dyDescent="0.25">
      <c r="A4296" s="207" t="s">
        <v>4754</v>
      </c>
      <c r="B4296" s="196">
        <v>40813150</v>
      </c>
      <c r="C4296" s="197" t="s">
        <v>3392</v>
      </c>
      <c r="D4296" s="196" t="s">
        <v>3684</v>
      </c>
      <c r="E4296" s="198"/>
      <c r="F4296" s="199">
        <f>VLOOKUP(D4296,'Parâmetro - Portes e Uco'!$A$13:$E$54,4,0)</f>
        <v>846.73426322200669</v>
      </c>
      <c r="G4296" s="200">
        <v>3</v>
      </c>
      <c r="H4296" s="199">
        <f>VLOOKUP(G4296,'Parâmetro - Portes e Uco'!$B$19:$E$46,4,0)</f>
        <v>446.65</v>
      </c>
      <c r="I4296" s="196"/>
      <c r="J4296" s="202">
        <v>0</v>
      </c>
      <c r="K4296" s="202"/>
      <c r="L4296" s="203"/>
      <c r="M4296" s="204"/>
      <c r="N4296" s="199"/>
      <c r="O4296" s="201">
        <v>1</v>
      </c>
      <c r="P4296" s="199">
        <f t="shared" si="266"/>
        <v>254.02027896660201</v>
      </c>
      <c r="Q4296" s="205">
        <f t="shared" si="265"/>
        <v>1547.4045421886087</v>
      </c>
    </row>
    <row r="4297" spans="1:17" ht="45" x14ac:dyDescent="0.25">
      <c r="A4297" s="207" t="s">
        <v>4754</v>
      </c>
      <c r="B4297" s="196">
        <v>40813169</v>
      </c>
      <c r="C4297" s="197" t="s">
        <v>3396</v>
      </c>
      <c r="D4297" s="196" t="s">
        <v>3697</v>
      </c>
      <c r="E4297" s="198"/>
      <c r="F4297" s="199">
        <f>VLOOKUP(D4297,'Parâmetro - Portes e Uco'!$A$13:$E$54,4,0)</f>
        <v>1399.9217801882828</v>
      </c>
      <c r="G4297" s="200">
        <v>5</v>
      </c>
      <c r="H4297" s="199">
        <f>VLOOKUP(G4297,'Parâmetro - Portes e Uco'!$B$19:$E$46,4,0)</f>
        <v>1021.47</v>
      </c>
      <c r="I4297" s="196"/>
      <c r="J4297" s="202">
        <v>0</v>
      </c>
      <c r="K4297" s="202"/>
      <c r="L4297" s="203"/>
      <c r="M4297" s="204"/>
      <c r="N4297" s="199"/>
      <c r="O4297" s="201">
        <v>1</v>
      </c>
      <c r="P4297" s="199">
        <f t="shared" si="266"/>
        <v>419.97653405648481</v>
      </c>
      <c r="Q4297" s="205">
        <f t="shared" si="265"/>
        <v>2841.3683142447676</v>
      </c>
    </row>
    <row r="4298" spans="1:17" ht="30" x14ac:dyDescent="0.25">
      <c r="A4298" s="207" t="s">
        <v>4754</v>
      </c>
      <c r="B4298" s="196">
        <v>40813177</v>
      </c>
      <c r="C4298" s="197" t="s">
        <v>3394</v>
      </c>
      <c r="D4298" s="196" t="s">
        <v>3692</v>
      </c>
      <c r="E4298" s="198"/>
      <c r="F4298" s="199">
        <f>VLOOKUP(D4298,'Parâmetro - Portes e Uco'!$A$13:$E$54,4,0)</f>
        <v>761.18741340950646</v>
      </c>
      <c r="G4298" s="200">
        <v>5</v>
      </c>
      <c r="H4298" s="199">
        <f>VLOOKUP(G4298,'Parâmetro - Portes e Uco'!$B$19:$E$46,4,0)</f>
        <v>1021.47</v>
      </c>
      <c r="I4298" s="196"/>
      <c r="J4298" s="202">
        <v>0</v>
      </c>
      <c r="K4298" s="202"/>
      <c r="L4298" s="203"/>
      <c r="M4298" s="204"/>
      <c r="N4298" s="199"/>
      <c r="O4298" s="201">
        <v>1</v>
      </c>
      <c r="P4298" s="199">
        <f t="shared" si="266"/>
        <v>228.35622402285193</v>
      </c>
      <c r="Q4298" s="205">
        <f t="shared" si="265"/>
        <v>2011.0136374323583</v>
      </c>
    </row>
    <row r="4299" spans="1:17" ht="60" x14ac:dyDescent="0.25">
      <c r="A4299" s="207" t="s">
        <v>4754</v>
      </c>
      <c r="B4299" s="196">
        <v>40813185</v>
      </c>
      <c r="C4299" s="197" t="s">
        <v>3395</v>
      </c>
      <c r="D4299" s="196" t="s">
        <v>3687</v>
      </c>
      <c r="E4299" s="198"/>
      <c r="F4299" s="199">
        <f>VLOOKUP(D4299,'Parâmetro - Portes e Uco'!$A$13:$E$54,4,0)</f>
        <v>983.94515503366074</v>
      </c>
      <c r="G4299" s="200">
        <v>3</v>
      </c>
      <c r="H4299" s="199">
        <f>VLOOKUP(G4299,'Parâmetro - Portes e Uco'!$B$19:$E$46,4,0)</f>
        <v>446.65</v>
      </c>
      <c r="I4299" s="196"/>
      <c r="J4299" s="202">
        <v>0</v>
      </c>
      <c r="K4299" s="202"/>
      <c r="L4299" s="203"/>
      <c r="M4299" s="204"/>
      <c r="N4299" s="199"/>
      <c r="O4299" s="201">
        <v>1</v>
      </c>
      <c r="P4299" s="199">
        <f t="shared" si="266"/>
        <v>295.18354651009821</v>
      </c>
      <c r="Q4299" s="205">
        <f t="shared" si="265"/>
        <v>1725.7787015437591</v>
      </c>
    </row>
    <row r="4300" spans="1:17" ht="45" x14ac:dyDescent="0.25">
      <c r="A4300" s="207" t="s">
        <v>4754</v>
      </c>
      <c r="B4300" s="196">
        <v>40813193</v>
      </c>
      <c r="C4300" s="197" t="s">
        <v>3406</v>
      </c>
      <c r="D4300" s="196" t="s">
        <v>3695</v>
      </c>
      <c r="E4300" s="198"/>
      <c r="F4300" s="199">
        <f>VLOOKUP(D4300,'Parâmetro - Portes e Uco'!$A$13:$E$54,4,0)</f>
        <v>1481.0667609515278</v>
      </c>
      <c r="G4300" s="200">
        <v>5</v>
      </c>
      <c r="H4300" s="199">
        <f>VLOOKUP(G4300,'Parâmetro - Portes e Uco'!$B$19:$E$46,4,0)</f>
        <v>1021.47</v>
      </c>
      <c r="I4300" s="196"/>
      <c r="J4300" s="202">
        <v>0</v>
      </c>
      <c r="K4300" s="202"/>
      <c r="L4300" s="203"/>
      <c r="M4300" s="204"/>
      <c r="N4300" s="199"/>
      <c r="O4300" s="201">
        <v>1</v>
      </c>
      <c r="P4300" s="199">
        <f t="shared" si="266"/>
        <v>444.32002828545836</v>
      </c>
      <c r="Q4300" s="205">
        <f t="shared" si="265"/>
        <v>2946.8567892369861</v>
      </c>
    </row>
    <row r="4301" spans="1:17" ht="30" x14ac:dyDescent="0.25">
      <c r="A4301" s="207" t="s">
        <v>4754</v>
      </c>
      <c r="B4301" s="196">
        <v>40813207</v>
      </c>
      <c r="C4301" s="197" t="s">
        <v>3408</v>
      </c>
      <c r="D4301" s="196" t="s">
        <v>3694</v>
      </c>
      <c r="E4301" s="198"/>
      <c r="F4301" s="199">
        <f>VLOOKUP(D4301,'Parâmetro - Portes e Uco'!$A$13:$E$54,4,0)</f>
        <v>1163.9005120867673</v>
      </c>
      <c r="G4301" s="200">
        <v>5</v>
      </c>
      <c r="H4301" s="199">
        <f>VLOOKUP(G4301,'Parâmetro - Portes e Uco'!$B$19:$E$46,4,0)</f>
        <v>1021.47</v>
      </c>
      <c r="I4301" s="196"/>
      <c r="J4301" s="202">
        <v>0</v>
      </c>
      <c r="K4301" s="202"/>
      <c r="L4301" s="203"/>
      <c r="M4301" s="204"/>
      <c r="N4301" s="199"/>
      <c r="O4301" s="201">
        <v>2</v>
      </c>
      <c r="P4301" s="199">
        <f>(F4301*30%)+(F4301*20%)</f>
        <v>581.95025604338366</v>
      </c>
      <c r="Q4301" s="205">
        <f t="shared" si="265"/>
        <v>2767.320768130151</v>
      </c>
    </row>
    <row r="4302" spans="1:17" ht="30" x14ac:dyDescent="0.25">
      <c r="A4302" s="207" t="s">
        <v>4754</v>
      </c>
      <c r="B4302" s="196">
        <v>40813215</v>
      </c>
      <c r="C4302" s="197" t="s">
        <v>3402</v>
      </c>
      <c r="D4302" s="196" t="s">
        <v>3694</v>
      </c>
      <c r="E4302" s="198"/>
      <c r="F4302" s="199">
        <f>VLOOKUP(D4302,'Parâmetro - Portes e Uco'!$A$13:$E$54,4,0)</f>
        <v>1163.9005120867673</v>
      </c>
      <c r="G4302" s="200">
        <v>5</v>
      </c>
      <c r="H4302" s="199">
        <f>VLOOKUP(G4302,'Parâmetro - Portes e Uco'!$B$19:$E$46,4,0)</f>
        <v>1021.47</v>
      </c>
      <c r="I4302" s="196"/>
      <c r="J4302" s="202">
        <v>0</v>
      </c>
      <c r="K4302" s="202"/>
      <c r="L4302" s="203"/>
      <c r="M4302" s="204"/>
      <c r="N4302" s="199"/>
      <c r="O4302" s="201">
        <v>2</v>
      </c>
      <c r="P4302" s="199">
        <f>(F4302*30%)+(F4302*20%)</f>
        <v>581.95025604338366</v>
      </c>
      <c r="Q4302" s="205">
        <f t="shared" si="265"/>
        <v>2767.320768130151</v>
      </c>
    </row>
    <row r="4303" spans="1:17" ht="45" x14ac:dyDescent="0.25">
      <c r="A4303" s="207" t="s">
        <v>4754</v>
      </c>
      <c r="B4303" s="196">
        <v>40813223</v>
      </c>
      <c r="C4303" s="197" t="s">
        <v>3411</v>
      </c>
      <c r="D4303" s="196" t="s">
        <v>3685</v>
      </c>
      <c r="E4303" s="198"/>
      <c r="F4303" s="199">
        <f>VLOOKUP(D4303,'Parâmetro - Portes e Uco'!$A$13:$E$54,4,0)</f>
        <v>1084.2266822952472</v>
      </c>
      <c r="G4303" s="200">
        <v>5</v>
      </c>
      <c r="H4303" s="199">
        <f>VLOOKUP(G4303,'Parâmetro - Portes e Uco'!$B$19:$E$46,4,0)</f>
        <v>1021.47</v>
      </c>
      <c r="I4303" s="196"/>
      <c r="J4303" s="202">
        <v>0</v>
      </c>
      <c r="K4303" s="202"/>
      <c r="L4303" s="203"/>
      <c r="M4303" s="204"/>
      <c r="N4303" s="199"/>
      <c r="O4303" s="201">
        <v>1</v>
      </c>
      <c r="P4303" s="199">
        <f>F4303*30%</f>
        <v>325.26800468857414</v>
      </c>
      <c r="Q4303" s="205">
        <f t="shared" si="265"/>
        <v>2430.9646869838216</v>
      </c>
    </row>
    <row r="4304" spans="1:17" ht="45" x14ac:dyDescent="0.25">
      <c r="A4304" s="207" t="s">
        <v>4754</v>
      </c>
      <c r="B4304" s="196">
        <v>40813231</v>
      </c>
      <c r="C4304" s="197" t="s">
        <v>3400</v>
      </c>
      <c r="D4304" s="196" t="s">
        <v>3673</v>
      </c>
      <c r="E4304" s="198"/>
      <c r="F4304" s="199">
        <f>VLOOKUP(D4304,'Parâmetro - Portes e Uco'!$A$13:$E$54,4,0)</f>
        <v>249.30796231071506</v>
      </c>
      <c r="G4304" s="200">
        <v>2</v>
      </c>
      <c r="H4304" s="199">
        <f>VLOOKUP(G4304,'Parâmetro - Portes e Uco'!$B$19:$E$46,4,0)</f>
        <v>303.45</v>
      </c>
      <c r="I4304" s="196"/>
      <c r="J4304" s="202">
        <v>0</v>
      </c>
      <c r="K4304" s="202"/>
      <c r="L4304" s="203"/>
      <c r="M4304" s="204"/>
      <c r="N4304" s="199"/>
      <c r="O4304" s="201">
        <v>1</v>
      </c>
      <c r="P4304" s="199">
        <f>F4304*30%</f>
        <v>74.792388693214519</v>
      </c>
      <c r="Q4304" s="205">
        <f t="shared" si="265"/>
        <v>627.55035100392956</v>
      </c>
    </row>
    <row r="4305" spans="1:17" ht="30" x14ac:dyDescent="0.25">
      <c r="A4305" s="207" t="s">
        <v>4754</v>
      </c>
      <c r="B4305" s="196">
        <v>40813240</v>
      </c>
      <c r="C4305" s="197" t="s">
        <v>3401</v>
      </c>
      <c r="D4305" s="196" t="s">
        <v>3683</v>
      </c>
      <c r="E4305" s="198"/>
      <c r="F4305" s="199">
        <f>VLOOKUP(D4305,'Parâmetro - Portes e Uco'!$A$13:$E$54,4,0)</f>
        <v>798.05885862997866</v>
      </c>
      <c r="G4305" s="200">
        <v>5</v>
      </c>
      <c r="H4305" s="199">
        <f>VLOOKUP(G4305,'Parâmetro - Portes e Uco'!$B$19:$E$46,4,0)</f>
        <v>1021.47</v>
      </c>
      <c r="I4305" s="196"/>
      <c r="J4305" s="202">
        <v>0</v>
      </c>
      <c r="K4305" s="202"/>
      <c r="L4305" s="203"/>
      <c r="M4305" s="204"/>
      <c r="N4305" s="199"/>
      <c r="O4305" s="201">
        <v>1</v>
      </c>
      <c r="P4305" s="199">
        <f>F4305*30%</f>
        <v>239.41765758899359</v>
      </c>
      <c r="Q4305" s="205">
        <f t="shared" si="265"/>
        <v>2058.9465162189722</v>
      </c>
    </row>
    <row r="4306" spans="1:17" ht="30" x14ac:dyDescent="0.25">
      <c r="A4306" s="207" t="s">
        <v>4754</v>
      </c>
      <c r="B4306" s="196">
        <v>40813258</v>
      </c>
      <c r="C4306" s="197" t="s">
        <v>3404</v>
      </c>
      <c r="D4306" s="196" t="s">
        <v>3697</v>
      </c>
      <c r="E4306" s="198"/>
      <c r="F4306" s="199">
        <f>VLOOKUP(D4306,'Parâmetro - Portes e Uco'!$A$13:$E$54,4,0)</f>
        <v>1399.9217801882828</v>
      </c>
      <c r="G4306" s="200">
        <v>5</v>
      </c>
      <c r="H4306" s="199">
        <f>VLOOKUP(G4306,'Parâmetro - Portes e Uco'!$B$19:$E$46,4,0)</f>
        <v>1021.47</v>
      </c>
      <c r="I4306" s="196"/>
      <c r="J4306" s="202">
        <v>0</v>
      </c>
      <c r="K4306" s="202"/>
      <c r="L4306" s="203"/>
      <c r="M4306" s="204"/>
      <c r="N4306" s="199"/>
      <c r="O4306" s="201">
        <v>2</v>
      </c>
      <c r="P4306" s="199">
        <f>(F4306*30%)+(F4306*20%)</f>
        <v>699.9608900941414</v>
      </c>
      <c r="Q4306" s="205">
        <f t="shared" si="265"/>
        <v>3121.3526702824238</v>
      </c>
    </row>
    <row r="4307" spans="1:17" ht="60" x14ac:dyDescent="0.25">
      <c r="A4307" s="207" t="s">
        <v>4754</v>
      </c>
      <c r="B4307" s="196">
        <v>40813266</v>
      </c>
      <c r="C4307" s="197" t="s">
        <v>3410</v>
      </c>
      <c r="D4307" s="196" t="s">
        <v>3694</v>
      </c>
      <c r="E4307" s="198"/>
      <c r="F4307" s="199">
        <f>VLOOKUP(D4307,'Parâmetro - Portes e Uco'!$A$13:$E$54,4,0)</f>
        <v>1163.9005120867673</v>
      </c>
      <c r="G4307" s="200">
        <v>5</v>
      </c>
      <c r="H4307" s="199">
        <f>VLOOKUP(G4307,'Parâmetro - Portes e Uco'!$B$19:$E$46,4,0)</f>
        <v>1021.47</v>
      </c>
      <c r="I4307" s="196"/>
      <c r="J4307" s="202">
        <v>0</v>
      </c>
      <c r="K4307" s="202"/>
      <c r="L4307" s="203"/>
      <c r="M4307" s="204"/>
      <c r="N4307" s="199"/>
      <c r="O4307" s="201">
        <v>2</v>
      </c>
      <c r="P4307" s="199">
        <f>(F4307*30%)+(F4307*20%)</f>
        <v>581.95025604338366</v>
      </c>
      <c r="Q4307" s="205">
        <f t="shared" si="265"/>
        <v>2767.320768130151</v>
      </c>
    </row>
    <row r="4308" spans="1:17" ht="60" x14ac:dyDescent="0.25">
      <c r="A4308" s="207" t="s">
        <v>4754</v>
      </c>
      <c r="B4308" s="196">
        <v>40813274</v>
      </c>
      <c r="C4308" s="197" t="s">
        <v>3413</v>
      </c>
      <c r="D4308" s="196" t="s">
        <v>3694</v>
      </c>
      <c r="E4308" s="198"/>
      <c r="F4308" s="199">
        <f>VLOOKUP(D4308,'Parâmetro - Portes e Uco'!$A$13:$E$54,4,0)</f>
        <v>1163.9005120867673</v>
      </c>
      <c r="G4308" s="200">
        <v>5</v>
      </c>
      <c r="H4308" s="199">
        <f>VLOOKUP(G4308,'Parâmetro - Portes e Uco'!$B$19:$E$46,4,0)</f>
        <v>1021.47</v>
      </c>
      <c r="I4308" s="196"/>
      <c r="J4308" s="202">
        <v>0</v>
      </c>
      <c r="K4308" s="202"/>
      <c r="L4308" s="203"/>
      <c r="M4308" s="204"/>
      <c r="N4308" s="199"/>
      <c r="O4308" s="201">
        <v>2</v>
      </c>
      <c r="P4308" s="199">
        <f>(F4308*30%)+(F4308*20%)</f>
        <v>581.95025604338366</v>
      </c>
      <c r="Q4308" s="205">
        <f t="shared" si="265"/>
        <v>2767.320768130151</v>
      </c>
    </row>
    <row r="4309" spans="1:17" ht="60" x14ac:dyDescent="0.25">
      <c r="A4309" s="207" t="s">
        <v>4754</v>
      </c>
      <c r="B4309" s="196">
        <v>40813282</v>
      </c>
      <c r="C4309" s="197" t="s">
        <v>3414</v>
      </c>
      <c r="D4309" s="196" t="s">
        <v>3694</v>
      </c>
      <c r="E4309" s="198"/>
      <c r="F4309" s="199">
        <f>VLOOKUP(D4309,'Parâmetro - Portes e Uco'!$A$13:$E$54,4,0)</f>
        <v>1163.9005120867673</v>
      </c>
      <c r="G4309" s="200">
        <v>5</v>
      </c>
      <c r="H4309" s="199">
        <f>VLOOKUP(G4309,'Parâmetro - Portes e Uco'!$B$19:$E$46,4,0)</f>
        <v>1021.47</v>
      </c>
      <c r="I4309" s="196"/>
      <c r="J4309" s="202">
        <v>0</v>
      </c>
      <c r="K4309" s="202"/>
      <c r="L4309" s="203"/>
      <c r="M4309" s="204"/>
      <c r="N4309" s="199"/>
      <c r="O4309" s="201">
        <v>2</v>
      </c>
      <c r="P4309" s="199">
        <f>(F4309*30%)+(F4309*20%)</f>
        <v>581.95025604338366</v>
      </c>
      <c r="Q4309" s="205">
        <f t="shared" si="265"/>
        <v>2767.320768130151</v>
      </c>
    </row>
    <row r="4310" spans="1:17" ht="45" x14ac:dyDescent="0.25">
      <c r="A4310" s="207" t="s">
        <v>4754</v>
      </c>
      <c r="B4310" s="196">
        <v>40813290</v>
      </c>
      <c r="C4310" s="197" t="s">
        <v>3405</v>
      </c>
      <c r="D4310" s="196" t="s">
        <v>3697</v>
      </c>
      <c r="E4310" s="198"/>
      <c r="F4310" s="199">
        <f>VLOOKUP(D4310,'Parâmetro - Portes e Uco'!$A$13:$E$54,4,0)</f>
        <v>1399.9217801882828</v>
      </c>
      <c r="G4310" s="200">
        <v>5</v>
      </c>
      <c r="H4310" s="199">
        <f>VLOOKUP(G4310,'Parâmetro - Portes e Uco'!$B$19:$E$46,4,0)</f>
        <v>1021.47</v>
      </c>
      <c r="I4310" s="196"/>
      <c r="J4310" s="202">
        <v>0</v>
      </c>
      <c r="K4310" s="202"/>
      <c r="L4310" s="203"/>
      <c r="M4310" s="204"/>
      <c r="N4310" s="199"/>
      <c r="O4310" s="201">
        <v>1</v>
      </c>
      <c r="P4310" s="199">
        <f>F4310*30%</f>
        <v>419.97653405648481</v>
      </c>
      <c r="Q4310" s="205">
        <f t="shared" si="265"/>
        <v>2841.3683142447676</v>
      </c>
    </row>
    <row r="4311" spans="1:17" ht="30" x14ac:dyDescent="0.25">
      <c r="A4311" s="207" t="s">
        <v>4754</v>
      </c>
      <c r="B4311" s="196">
        <v>40813304</v>
      </c>
      <c r="C4311" s="197" t="s">
        <v>3407</v>
      </c>
      <c r="D4311" s="196" t="s">
        <v>3692</v>
      </c>
      <c r="E4311" s="198"/>
      <c r="F4311" s="199">
        <f>VLOOKUP(D4311,'Parâmetro - Portes e Uco'!$A$13:$E$54,4,0)</f>
        <v>761.18741340950646</v>
      </c>
      <c r="G4311" s="200">
        <v>5</v>
      </c>
      <c r="H4311" s="199">
        <f>VLOOKUP(G4311,'Parâmetro - Portes e Uco'!$B$19:$E$46,4,0)</f>
        <v>1021.47</v>
      </c>
      <c r="I4311" s="196"/>
      <c r="J4311" s="202">
        <v>0</v>
      </c>
      <c r="K4311" s="202"/>
      <c r="L4311" s="203"/>
      <c r="M4311" s="204"/>
      <c r="N4311" s="199"/>
      <c r="O4311" s="201">
        <v>0</v>
      </c>
      <c r="P4311" s="201"/>
      <c r="Q4311" s="205">
        <f t="shared" si="265"/>
        <v>1782.6574134095065</v>
      </c>
    </row>
    <row r="4312" spans="1:17" ht="45" x14ac:dyDescent="0.25">
      <c r="A4312" s="207" t="s">
        <v>4754</v>
      </c>
      <c r="B4312" s="196">
        <v>40813312</v>
      </c>
      <c r="C4312" s="197" t="s">
        <v>3409</v>
      </c>
      <c r="D4312" s="196" t="s">
        <v>3692</v>
      </c>
      <c r="E4312" s="198"/>
      <c r="F4312" s="199">
        <f>VLOOKUP(D4312,'Parâmetro - Portes e Uco'!$A$13:$E$54,4,0)</f>
        <v>761.18741340950646</v>
      </c>
      <c r="G4312" s="200">
        <v>5</v>
      </c>
      <c r="H4312" s="199">
        <f>VLOOKUP(G4312,'Parâmetro - Portes e Uco'!$B$19:$E$46,4,0)</f>
        <v>1021.47</v>
      </c>
      <c r="I4312" s="196"/>
      <c r="J4312" s="202">
        <v>0</v>
      </c>
      <c r="K4312" s="202"/>
      <c r="L4312" s="203"/>
      <c r="M4312" s="204"/>
      <c r="N4312" s="199"/>
      <c r="O4312" s="201">
        <v>0</v>
      </c>
      <c r="P4312" s="201"/>
      <c r="Q4312" s="205">
        <f t="shared" si="265"/>
        <v>1782.6574134095065</v>
      </c>
    </row>
    <row r="4313" spans="1:17" x14ac:dyDescent="0.25">
      <c r="A4313" s="207" t="s">
        <v>4754</v>
      </c>
      <c r="B4313" s="196">
        <v>40813320</v>
      </c>
      <c r="C4313" s="197" t="s">
        <v>3403</v>
      </c>
      <c r="D4313" s="196" t="s">
        <v>3688</v>
      </c>
      <c r="E4313" s="198"/>
      <c r="F4313" s="199">
        <f>VLOOKUP(D4313,'Parâmetro - Portes e Uco'!$A$13:$E$54,4,0)</f>
        <v>899.85787232696623</v>
      </c>
      <c r="G4313" s="200">
        <v>3</v>
      </c>
      <c r="H4313" s="199">
        <f>VLOOKUP(G4313,'Parâmetro - Portes e Uco'!$B$19:$E$46,4,0)</f>
        <v>446.65</v>
      </c>
      <c r="I4313" s="196"/>
      <c r="J4313" s="202">
        <v>0</v>
      </c>
      <c r="K4313" s="202"/>
      <c r="L4313" s="203"/>
      <c r="M4313" s="204"/>
      <c r="N4313" s="199"/>
      <c r="O4313" s="201">
        <v>1</v>
      </c>
      <c r="P4313" s="199">
        <f>F4313*30%</f>
        <v>269.95736169808987</v>
      </c>
      <c r="Q4313" s="205">
        <f t="shared" si="265"/>
        <v>1616.4652340250561</v>
      </c>
    </row>
    <row r="4314" spans="1:17" x14ac:dyDescent="0.25">
      <c r="A4314" s="207" t="s">
        <v>4754</v>
      </c>
      <c r="B4314" s="196">
        <v>40813339</v>
      </c>
      <c r="C4314" s="197" t="s">
        <v>3412</v>
      </c>
      <c r="D4314" s="196" t="s">
        <v>3693</v>
      </c>
      <c r="E4314" s="198"/>
      <c r="F4314" s="199">
        <f>VLOOKUP(D4314,'Parâmetro - Portes e Uco'!$A$13:$E$54,4,0)</f>
        <v>1261.2629051367419</v>
      </c>
      <c r="G4314" s="200">
        <v>5</v>
      </c>
      <c r="H4314" s="199">
        <f>VLOOKUP(G4314,'Parâmetro - Portes e Uco'!$B$19:$E$46,4,0)</f>
        <v>1021.47</v>
      </c>
      <c r="I4314" s="196"/>
      <c r="J4314" s="202">
        <v>0</v>
      </c>
      <c r="K4314" s="202"/>
      <c r="L4314" s="203"/>
      <c r="M4314" s="204"/>
      <c r="N4314" s="199"/>
      <c r="O4314" s="201">
        <v>1</v>
      </c>
      <c r="P4314" s="199">
        <f>F4314*30%</f>
        <v>378.37887154102253</v>
      </c>
      <c r="Q4314" s="205">
        <f t="shared" si="265"/>
        <v>2661.1117766777643</v>
      </c>
    </row>
    <row r="4315" spans="1:17" ht="30" x14ac:dyDescent="0.25">
      <c r="A4315" s="207" t="s">
        <v>4754</v>
      </c>
      <c r="B4315" s="196">
        <v>40813347</v>
      </c>
      <c r="C4315" s="197" t="s">
        <v>3415</v>
      </c>
      <c r="D4315" s="196" t="s">
        <v>3683</v>
      </c>
      <c r="E4315" s="198"/>
      <c r="F4315" s="199">
        <f>VLOOKUP(D4315,'Parâmetro - Portes e Uco'!$A$13:$E$54,4,0)</f>
        <v>798.05885862997866</v>
      </c>
      <c r="G4315" s="200">
        <v>5</v>
      </c>
      <c r="H4315" s="199">
        <f>VLOOKUP(G4315,'Parâmetro - Portes e Uco'!$B$19:$E$46,4,0)</f>
        <v>1021.47</v>
      </c>
      <c r="I4315" s="196"/>
      <c r="J4315" s="202">
        <v>0</v>
      </c>
      <c r="K4315" s="202"/>
      <c r="L4315" s="203"/>
      <c r="M4315" s="204"/>
      <c r="N4315" s="199"/>
      <c r="O4315" s="201">
        <v>1</v>
      </c>
      <c r="P4315" s="199">
        <f>F4315*30%</f>
        <v>239.41765758899359</v>
      </c>
      <c r="Q4315" s="205">
        <f t="shared" si="265"/>
        <v>2058.9465162189722</v>
      </c>
    </row>
    <row r="4316" spans="1:17" ht="30" x14ac:dyDescent="0.25">
      <c r="A4316" s="207" t="s">
        <v>4754</v>
      </c>
      <c r="B4316" s="196">
        <v>40813355</v>
      </c>
      <c r="C4316" s="197" t="s">
        <v>3416</v>
      </c>
      <c r="D4316" s="196" t="s">
        <v>3684</v>
      </c>
      <c r="E4316" s="198"/>
      <c r="F4316" s="199">
        <f>VLOOKUP(D4316,'Parâmetro - Portes e Uco'!$A$13:$E$54,4,0)</f>
        <v>846.73426322200669</v>
      </c>
      <c r="G4316" s="200">
        <v>5</v>
      </c>
      <c r="H4316" s="199">
        <f>VLOOKUP(G4316,'Parâmetro - Portes e Uco'!$B$19:$E$46,4,0)</f>
        <v>1021.47</v>
      </c>
      <c r="I4316" s="196"/>
      <c r="J4316" s="202">
        <v>0</v>
      </c>
      <c r="K4316" s="202"/>
      <c r="L4316" s="203"/>
      <c r="M4316" s="204"/>
      <c r="N4316" s="199"/>
      <c r="O4316" s="201">
        <v>1</v>
      </c>
      <c r="P4316" s="199">
        <f>F4316*30%</f>
        <v>254.02027896660201</v>
      </c>
      <c r="Q4316" s="205">
        <f t="shared" si="265"/>
        <v>2122.2245421886087</v>
      </c>
    </row>
    <row r="4317" spans="1:17" ht="45" x14ac:dyDescent="0.25">
      <c r="A4317" s="207" t="s">
        <v>4754</v>
      </c>
      <c r="B4317" s="196">
        <v>40813363</v>
      </c>
      <c r="C4317" s="197" t="s">
        <v>3417</v>
      </c>
      <c r="D4317" s="196" t="s">
        <v>3691</v>
      </c>
      <c r="E4317" s="198"/>
      <c r="F4317" s="199">
        <f>VLOOKUP(D4317,'Parâmetro - Portes e Uco'!$A$13:$E$54,4,0)</f>
        <v>331.90092631384664</v>
      </c>
      <c r="G4317" s="200">
        <v>5</v>
      </c>
      <c r="H4317" s="199">
        <f>VLOOKUP(G4317,'Parâmetro - Portes e Uco'!$B$19:$E$46,4,0)</f>
        <v>1021.47</v>
      </c>
      <c r="I4317" s="196"/>
      <c r="J4317" s="202">
        <v>0</v>
      </c>
      <c r="K4317" s="202"/>
      <c r="L4317" s="203"/>
      <c r="M4317" s="204"/>
      <c r="N4317" s="199"/>
      <c r="O4317" s="201">
        <v>0</v>
      </c>
      <c r="P4317" s="201"/>
      <c r="Q4317" s="205">
        <f t="shared" ref="Q4317:Q4348" si="267">F4317+H4317+K4317+N4317+P4317</f>
        <v>1353.3709263138467</v>
      </c>
    </row>
    <row r="4318" spans="1:17" ht="30" x14ac:dyDescent="0.25">
      <c r="A4318" s="207" t="s">
        <v>4754</v>
      </c>
      <c r="B4318" s="196">
        <v>40813371</v>
      </c>
      <c r="C4318" s="197" t="s">
        <v>3418</v>
      </c>
      <c r="D4318" s="196" t="s">
        <v>3692</v>
      </c>
      <c r="E4318" s="198"/>
      <c r="F4318" s="199">
        <f>VLOOKUP(D4318,'Parâmetro - Portes e Uco'!$A$13:$E$54,4,0)</f>
        <v>761.18741340950646</v>
      </c>
      <c r="G4318" s="200">
        <v>5</v>
      </c>
      <c r="H4318" s="199">
        <f>VLOOKUP(G4318,'Parâmetro - Portes e Uco'!$B$19:$E$46,4,0)</f>
        <v>1021.47</v>
      </c>
      <c r="I4318" s="196"/>
      <c r="J4318" s="202">
        <v>0</v>
      </c>
      <c r="K4318" s="202"/>
      <c r="L4318" s="203"/>
      <c r="M4318" s="204"/>
      <c r="N4318" s="199"/>
      <c r="O4318" s="201">
        <v>1</v>
      </c>
      <c r="P4318" s="199">
        <f>F4318*30%</f>
        <v>228.35622402285193</v>
      </c>
      <c r="Q4318" s="205">
        <f t="shared" si="267"/>
        <v>2011.0136374323583</v>
      </c>
    </row>
    <row r="4319" spans="1:17" ht="45" x14ac:dyDescent="0.25">
      <c r="A4319" s="207" t="s">
        <v>4754</v>
      </c>
      <c r="B4319" s="196">
        <v>40813380</v>
      </c>
      <c r="C4319" s="197" t="s">
        <v>3419</v>
      </c>
      <c r="D4319" s="196" t="s">
        <v>3679</v>
      </c>
      <c r="E4319" s="198"/>
      <c r="F4319" s="199">
        <f>VLOOKUP(D4319,'Parâmetro - Portes e Uco'!$A$13:$E$54,4,0)</f>
        <v>538.44125565127115</v>
      </c>
      <c r="G4319" s="200">
        <v>5</v>
      </c>
      <c r="H4319" s="199">
        <f>VLOOKUP(G4319,'Parâmetro - Portes e Uco'!$B$19:$E$46,4,0)</f>
        <v>1021.47</v>
      </c>
      <c r="I4319" s="196"/>
      <c r="J4319" s="202">
        <v>0</v>
      </c>
      <c r="K4319" s="202"/>
      <c r="L4319" s="203"/>
      <c r="M4319" s="204"/>
      <c r="N4319" s="199"/>
      <c r="O4319" s="201">
        <v>1</v>
      </c>
      <c r="P4319" s="199">
        <f>F4319*30%</f>
        <v>161.53237669538134</v>
      </c>
      <c r="Q4319" s="205">
        <f t="shared" si="267"/>
        <v>1721.4436323466525</v>
      </c>
    </row>
    <row r="4320" spans="1:17" ht="45" x14ac:dyDescent="0.25">
      <c r="A4320" s="207" t="s">
        <v>4754</v>
      </c>
      <c r="B4320" s="196">
        <v>40813398</v>
      </c>
      <c r="C4320" s="197" t="s">
        <v>3420</v>
      </c>
      <c r="D4320" s="196" t="s">
        <v>3700</v>
      </c>
      <c r="E4320" s="198"/>
      <c r="F4320" s="199">
        <f>VLOOKUP(D4320,'Parâmetro - Portes e Uco'!$A$13:$E$54,4,0)</f>
        <v>498.60434075551103</v>
      </c>
      <c r="G4320" s="200">
        <v>5</v>
      </c>
      <c r="H4320" s="199">
        <f>VLOOKUP(G4320,'Parâmetro - Portes e Uco'!$B$19:$E$46,4,0)</f>
        <v>1021.47</v>
      </c>
      <c r="I4320" s="196"/>
      <c r="J4320" s="202">
        <v>0</v>
      </c>
      <c r="K4320" s="202"/>
      <c r="L4320" s="203"/>
      <c r="M4320" s="204"/>
      <c r="N4320" s="199"/>
      <c r="O4320" s="201">
        <v>1</v>
      </c>
      <c r="P4320" s="199">
        <f>F4320*30%</f>
        <v>149.58130222665329</v>
      </c>
      <c r="Q4320" s="205">
        <f t="shared" si="267"/>
        <v>1669.6556429821644</v>
      </c>
    </row>
    <row r="4321" spans="1:17" ht="30" x14ac:dyDescent="0.25">
      <c r="A4321" s="207" t="s">
        <v>4754</v>
      </c>
      <c r="B4321" s="196">
        <v>40813401</v>
      </c>
      <c r="C4321" s="197" t="s">
        <v>3397</v>
      </c>
      <c r="D4321" s="196" t="s">
        <v>3684</v>
      </c>
      <c r="E4321" s="198"/>
      <c r="F4321" s="199">
        <f>VLOOKUP(D4321,'Parâmetro - Portes e Uco'!$A$13:$E$54,4,0)</f>
        <v>846.73426322200669</v>
      </c>
      <c r="G4321" s="200">
        <v>3</v>
      </c>
      <c r="H4321" s="199">
        <f>VLOOKUP(G4321,'Parâmetro - Portes e Uco'!$B$19:$E$46,4,0)</f>
        <v>446.65</v>
      </c>
      <c r="I4321" s="196"/>
      <c r="J4321" s="202">
        <v>0</v>
      </c>
      <c r="K4321" s="202"/>
      <c r="L4321" s="203"/>
      <c r="M4321" s="204"/>
      <c r="N4321" s="199"/>
      <c r="O4321" s="201">
        <v>0</v>
      </c>
      <c r="P4321" s="201"/>
      <c r="Q4321" s="205">
        <f t="shared" si="267"/>
        <v>1293.3842632220067</v>
      </c>
    </row>
    <row r="4322" spans="1:17" ht="30" x14ac:dyDescent="0.25">
      <c r="A4322" s="207" t="s">
        <v>4754</v>
      </c>
      <c r="B4322" s="196">
        <v>40813410</v>
      </c>
      <c r="C4322" s="197" t="s">
        <v>3431</v>
      </c>
      <c r="D4322" s="196" t="s">
        <v>3672</v>
      </c>
      <c r="E4322" s="198"/>
      <c r="F4322" s="199">
        <f>VLOOKUP(D4322,'Parâmetro - Portes e Uco'!$A$13:$E$54,4,0)</f>
        <v>308.31617530257381</v>
      </c>
      <c r="G4322" s="200">
        <v>2</v>
      </c>
      <c r="H4322" s="199">
        <f>VLOOKUP(G4322,'Parâmetro - Portes e Uco'!$B$19:$E$46,4,0)</f>
        <v>303.45</v>
      </c>
      <c r="I4322" s="196"/>
      <c r="J4322" s="202">
        <v>0</v>
      </c>
      <c r="K4322" s="202"/>
      <c r="L4322" s="203"/>
      <c r="M4322" s="204"/>
      <c r="N4322" s="199"/>
      <c r="O4322" s="201">
        <v>0</v>
      </c>
      <c r="P4322" s="201"/>
      <c r="Q4322" s="205">
        <f t="shared" si="267"/>
        <v>611.76617530257386</v>
      </c>
    </row>
    <row r="4323" spans="1:17" ht="30" x14ac:dyDescent="0.25">
      <c r="A4323" s="207" t="s">
        <v>4754</v>
      </c>
      <c r="B4323" s="196">
        <v>40813428</v>
      </c>
      <c r="C4323" s="197" t="s">
        <v>3432</v>
      </c>
      <c r="D4323" s="196" t="s">
        <v>3691</v>
      </c>
      <c r="E4323" s="198"/>
      <c r="F4323" s="199">
        <f>VLOOKUP(D4323,'Parâmetro - Portes e Uco'!$A$13:$E$54,4,0)</f>
        <v>331.90092631384664</v>
      </c>
      <c r="G4323" s="200">
        <v>2</v>
      </c>
      <c r="H4323" s="199">
        <f>VLOOKUP(G4323,'Parâmetro - Portes e Uco'!$B$19:$E$46,4,0)</f>
        <v>303.45</v>
      </c>
      <c r="I4323" s="196"/>
      <c r="J4323" s="202">
        <v>0</v>
      </c>
      <c r="K4323" s="202"/>
      <c r="L4323" s="203"/>
      <c r="M4323" s="204"/>
      <c r="N4323" s="199"/>
      <c r="O4323" s="201">
        <v>0</v>
      </c>
      <c r="P4323" s="201"/>
      <c r="Q4323" s="205">
        <f t="shared" si="267"/>
        <v>635.35092631384668</v>
      </c>
    </row>
    <row r="4324" spans="1:17" ht="30" x14ac:dyDescent="0.25">
      <c r="A4324" s="207" t="s">
        <v>4754</v>
      </c>
      <c r="B4324" s="196">
        <v>40813436</v>
      </c>
      <c r="C4324" s="197" t="s">
        <v>3422</v>
      </c>
      <c r="D4324" s="196" t="s">
        <v>3690</v>
      </c>
      <c r="E4324" s="198"/>
      <c r="F4324" s="199">
        <f>VLOOKUP(D4324,'Parâmetro - Portes e Uco'!$A$13:$E$54,4,0)</f>
        <v>380.57633090587456</v>
      </c>
      <c r="G4324" s="200">
        <v>3</v>
      </c>
      <c r="H4324" s="199">
        <f>VLOOKUP(G4324,'Parâmetro - Portes e Uco'!$B$19:$E$46,4,0)</f>
        <v>446.65</v>
      </c>
      <c r="I4324" s="196"/>
      <c r="J4324" s="202">
        <v>0</v>
      </c>
      <c r="K4324" s="202"/>
      <c r="L4324" s="203"/>
      <c r="M4324" s="204"/>
      <c r="N4324" s="199"/>
      <c r="O4324" s="201">
        <v>1</v>
      </c>
      <c r="P4324" s="199">
        <f>F4324*30%</f>
        <v>114.17289927176236</v>
      </c>
      <c r="Q4324" s="205">
        <f t="shared" si="267"/>
        <v>941.39923017763692</v>
      </c>
    </row>
    <row r="4325" spans="1:17" ht="30" x14ac:dyDescent="0.25">
      <c r="A4325" s="207" t="s">
        <v>4754</v>
      </c>
      <c r="B4325" s="196">
        <v>40813444</v>
      </c>
      <c r="C4325" s="197" t="s">
        <v>3423</v>
      </c>
      <c r="D4325" s="196" t="s">
        <v>3691</v>
      </c>
      <c r="E4325" s="198"/>
      <c r="F4325" s="199">
        <f>VLOOKUP(D4325,'Parâmetro - Portes e Uco'!$A$13:$E$54,4,0)</f>
        <v>331.90092631384664</v>
      </c>
      <c r="G4325" s="200">
        <v>3</v>
      </c>
      <c r="H4325" s="199">
        <f>VLOOKUP(G4325,'Parâmetro - Portes e Uco'!$B$19:$E$46,4,0)</f>
        <v>446.65</v>
      </c>
      <c r="I4325" s="196"/>
      <c r="J4325" s="202">
        <v>0</v>
      </c>
      <c r="K4325" s="202"/>
      <c r="L4325" s="203"/>
      <c r="M4325" s="204"/>
      <c r="N4325" s="199"/>
      <c r="O4325" s="201">
        <v>0</v>
      </c>
      <c r="P4325" s="201"/>
      <c r="Q4325" s="205">
        <f t="shared" si="267"/>
        <v>778.55092631384662</v>
      </c>
    </row>
    <row r="4326" spans="1:17" ht="45" x14ac:dyDescent="0.25">
      <c r="A4326" s="207" t="s">
        <v>4754</v>
      </c>
      <c r="B4326" s="196">
        <v>40813452</v>
      </c>
      <c r="C4326" s="197" t="s">
        <v>3429</v>
      </c>
      <c r="D4326" s="196" t="s">
        <v>3671</v>
      </c>
      <c r="E4326" s="198"/>
      <c r="F4326" s="199">
        <f>VLOOKUP(D4326,'Parâmetro - Portes e Uco'!$A$13:$E$54,4,0)</f>
        <v>358.46273086632635</v>
      </c>
      <c r="G4326" s="200">
        <v>3</v>
      </c>
      <c r="H4326" s="199">
        <f>VLOOKUP(G4326,'Parâmetro - Portes e Uco'!$B$19:$E$46,4,0)</f>
        <v>446.65</v>
      </c>
      <c r="I4326" s="196"/>
      <c r="J4326" s="202">
        <v>0</v>
      </c>
      <c r="K4326" s="202"/>
      <c r="L4326" s="203"/>
      <c r="M4326" s="204"/>
      <c r="N4326" s="199"/>
      <c r="O4326" s="201">
        <v>1</v>
      </c>
      <c r="P4326" s="199">
        <f>F4326*30%</f>
        <v>107.53881925989791</v>
      </c>
      <c r="Q4326" s="205">
        <f t="shared" si="267"/>
        <v>912.65155012622415</v>
      </c>
    </row>
    <row r="4327" spans="1:17" ht="45" x14ac:dyDescent="0.25">
      <c r="A4327" s="207" t="s">
        <v>4754</v>
      </c>
      <c r="B4327" s="196">
        <v>40813460</v>
      </c>
      <c r="C4327" s="197" t="s">
        <v>3424</v>
      </c>
      <c r="D4327" s="196" t="s">
        <v>3690</v>
      </c>
      <c r="E4327" s="198"/>
      <c r="F4327" s="199">
        <f>VLOOKUP(D4327,'Parâmetro - Portes e Uco'!$A$13:$E$54,4,0)</f>
        <v>380.57633090587456</v>
      </c>
      <c r="G4327" s="200">
        <v>3</v>
      </c>
      <c r="H4327" s="199">
        <f>VLOOKUP(G4327,'Parâmetro - Portes e Uco'!$B$19:$E$46,4,0)</f>
        <v>446.65</v>
      </c>
      <c r="I4327" s="196"/>
      <c r="J4327" s="202">
        <v>0</v>
      </c>
      <c r="K4327" s="202"/>
      <c r="L4327" s="203"/>
      <c r="M4327" s="204"/>
      <c r="N4327" s="199"/>
      <c r="O4327" s="201">
        <v>1</v>
      </c>
      <c r="P4327" s="199">
        <f>F4327*30%</f>
        <v>114.17289927176236</v>
      </c>
      <c r="Q4327" s="205">
        <f t="shared" si="267"/>
        <v>941.39923017763692</v>
      </c>
    </row>
    <row r="4328" spans="1:17" ht="45" x14ac:dyDescent="0.25">
      <c r="A4328" s="207" t="s">
        <v>4754</v>
      </c>
      <c r="B4328" s="196">
        <v>40813479</v>
      </c>
      <c r="C4328" s="197" t="s">
        <v>3427</v>
      </c>
      <c r="D4328" s="196" t="s">
        <v>3690</v>
      </c>
      <c r="E4328" s="198"/>
      <c r="F4328" s="199">
        <f>VLOOKUP(D4328,'Parâmetro - Portes e Uco'!$A$13:$E$54,4,0)</f>
        <v>380.57633090587456</v>
      </c>
      <c r="G4328" s="200">
        <v>3</v>
      </c>
      <c r="H4328" s="199">
        <f>VLOOKUP(G4328,'Parâmetro - Portes e Uco'!$B$19:$E$46,4,0)</f>
        <v>446.65</v>
      </c>
      <c r="I4328" s="196"/>
      <c r="J4328" s="202">
        <v>0</v>
      </c>
      <c r="K4328" s="202"/>
      <c r="L4328" s="203"/>
      <c r="M4328" s="204"/>
      <c r="N4328" s="199"/>
      <c r="O4328" s="201">
        <v>1</v>
      </c>
      <c r="P4328" s="199">
        <f>F4328*30%</f>
        <v>114.17289927176236</v>
      </c>
      <c r="Q4328" s="205">
        <f t="shared" si="267"/>
        <v>941.39923017763692</v>
      </c>
    </row>
    <row r="4329" spans="1:17" ht="30" x14ac:dyDescent="0.25">
      <c r="A4329" s="207" t="s">
        <v>4754</v>
      </c>
      <c r="B4329" s="196">
        <v>40813487</v>
      </c>
      <c r="C4329" s="197" t="s">
        <v>3433</v>
      </c>
      <c r="D4329" s="196" t="s">
        <v>3686</v>
      </c>
      <c r="E4329" s="198"/>
      <c r="F4329" s="199">
        <f>VLOOKUP(D4329,'Parâmetro - Portes e Uco'!$A$13:$E$54,4,0)</f>
        <v>414.51705804881641</v>
      </c>
      <c r="G4329" s="200">
        <v>3</v>
      </c>
      <c r="H4329" s="199">
        <f>VLOOKUP(G4329,'Parâmetro - Portes e Uco'!$B$19:$E$46,4,0)</f>
        <v>446.65</v>
      </c>
      <c r="I4329" s="196"/>
      <c r="J4329" s="202">
        <v>0</v>
      </c>
      <c r="K4329" s="202"/>
      <c r="L4329" s="203"/>
      <c r="M4329" s="204"/>
      <c r="N4329" s="199"/>
      <c r="O4329" s="201">
        <v>1</v>
      </c>
      <c r="P4329" s="199">
        <f>F4329*30%</f>
        <v>124.35511741464492</v>
      </c>
      <c r="Q4329" s="205">
        <f t="shared" si="267"/>
        <v>985.52217546346139</v>
      </c>
    </row>
    <row r="4330" spans="1:17" ht="30" x14ac:dyDescent="0.25">
      <c r="A4330" s="207" t="s">
        <v>4754</v>
      </c>
      <c r="B4330" s="196">
        <v>40813495</v>
      </c>
      <c r="C4330" s="197" t="s">
        <v>3428</v>
      </c>
      <c r="D4330" s="196" t="s">
        <v>3680</v>
      </c>
      <c r="E4330" s="198"/>
      <c r="F4330" s="199">
        <f>VLOOKUP(D4330,'Parâmetro - Portes e Uco'!$A$13:$E$54,4,0)</f>
        <v>272.91588105382613</v>
      </c>
      <c r="G4330" s="200">
        <v>3</v>
      </c>
      <c r="H4330" s="199">
        <f>VLOOKUP(G4330,'Parâmetro - Portes e Uco'!$B$19:$E$46,4,0)</f>
        <v>446.65</v>
      </c>
      <c r="I4330" s="196"/>
      <c r="J4330" s="202">
        <v>0</v>
      </c>
      <c r="K4330" s="202"/>
      <c r="L4330" s="203"/>
      <c r="M4330" s="204"/>
      <c r="N4330" s="199"/>
      <c r="O4330" s="201">
        <v>0</v>
      </c>
      <c r="P4330" s="201"/>
      <c r="Q4330" s="205">
        <f t="shared" si="267"/>
        <v>719.56588105382616</v>
      </c>
    </row>
    <row r="4331" spans="1:17" ht="30" x14ac:dyDescent="0.25">
      <c r="A4331" s="207" t="s">
        <v>4754</v>
      </c>
      <c r="B4331" s="196">
        <v>40813509</v>
      </c>
      <c r="C4331" s="197" t="s">
        <v>3425</v>
      </c>
      <c r="D4331" s="196" t="s">
        <v>3690</v>
      </c>
      <c r="E4331" s="198"/>
      <c r="F4331" s="199">
        <f>VLOOKUP(D4331,'Parâmetro - Portes e Uco'!$A$13:$E$54,4,0)</f>
        <v>380.57633090587456</v>
      </c>
      <c r="G4331" s="200">
        <v>3</v>
      </c>
      <c r="H4331" s="199">
        <f>VLOOKUP(G4331,'Parâmetro - Portes e Uco'!$B$19:$E$46,4,0)</f>
        <v>446.65</v>
      </c>
      <c r="I4331" s="196"/>
      <c r="J4331" s="202">
        <v>0</v>
      </c>
      <c r="K4331" s="202"/>
      <c r="L4331" s="203"/>
      <c r="M4331" s="204"/>
      <c r="N4331" s="199"/>
      <c r="O4331" s="201">
        <v>1</v>
      </c>
      <c r="P4331" s="199">
        <f>F4331*30%</f>
        <v>114.17289927176236</v>
      </c>
      <c r="Q4331" s="205">
        <f t="shared" si="267"/>
        <v>941.39923017763692</v>
      </c>
    </row>
    <row r="4332" spans="1:17" ht="45" x14ac:dyDescent="0.25">
      <c r="A4332" s="207" t="s">
        <v>4754</v>
      </c>
      <c r="B4332" s="196">
        <v>40813517</v>
      </c>
      <c r="C4332" s="197" t="s">
        <v>3430</v>
      </c>
      <c r="D4332" s="196" t="s">
        <v>3696</v>
      </c>
      <c r="E4332" s="198"/>
      <c r="F4332" s="199">
        <f>VLOOKUP(D4332,'Parâmetro - Portes e Uco'!$A$13:$E$54,4,0)</f>
        <v>455.83670778222034</v>
      </c>
      <c r="G4332" s="200">
        <v>3</v>
      </c>
      <c r="H4332" s="199">
        <f>VLOOKUP(G4332,'Parâmetro - Portes e Uco'!$B$19:$E$46,4,0)</f>
        <v>446.65</v>
      </c>
      <c r="I4332" s="196"/>
      <c r="J4332" s="202">
        <v>0</v>
      </c>
      <c r="K4332" s="202"/>
      <c r="L4332" s="203"/>
      <c r="M4332" s="204"/>
      <c r="N4332" s="199"/>
      <c r="O4332" s="201">
        <v>1</v>
      </c>
      <c r="P4332" s="199">
        <f>F4332*30%</f>
        <v>136.75101233466609</v>
      </c>
      <c r="Q4332" s="205">
        <f t="shared" si="267"/>
        <v>1039.2377201168863</v>
      </c>
    </row>
    <row r="4333" spans="1:17" ht="45" x14ac:dyDescent="0.25">
      <c r="A4333" s="207" t="s">
        <v>4754</v>
      </c>
      <c r="B4333" s="196">
        <v>40813525</v>
      </c>
      <c r="C4333" s="197" t="s">
        <v>3426</v>
      </c>
      <c r="D4333" s="196" t="s">
        <v>3690</v>
      </c>
      <c r="E4333" s="198"/>
      <c r="F4333" s="199">
        <f>VLOOKUP(D4333,'Parâmetro - Portes e Uco'!$A$13:$E$54,4,0)</f>
        <v>380.57633090587456</v>
      </c>
      <c r="G4333" s="200">
        <v>3</v>
      </c>
      <c r="H4333" s="199">
        <f>VLOOKUP(G4333,'Parâmetro - Portes e Uco'!$B$19:$E$46,4,0)</f>
        <v>446.65</v>
      </c>
      <c r="I4333" s="196"/>
      <c r="J4333" s="202">
        <v>0</v>
      </c>
      <c r="K4333" s="202"/>
      <c r="L4333" s="203"/>
      <c r="M4333" s="204"/>
      <c r="N4333" s="199"/>
      <c r="O4333" s="201">
        <v>1</v>
      </c>
      <c r="P4333" s="199">
        <f>F4333*30%</f>
        <v>114.17289927176236</v>
      </c>
      <c r="Q4333" s="205">
        <f t="shared" si="267"/>
        <v>941.39923017763692</v>
      </c>
    </row>
    <row r="4334" spans="1:17" ht="30" x14ac:dyDescent="0.25">
      <c r="A4334" s="207" t="s">
        <v>4754</v>
      </c>
      <c r="B4334" s="196">
        <v>40813533</v>
      </c>
      <c r="C4334" s="197" t="s">
        <v>3434</v>
      </c>
      <c r="D4334" s="196" t="s">
        <v>3696</v>
      </c>
      <c r="E4334" s="198"/>
      <c r="F4334" s="199">
        <f>VLOOKUP(D4334,'Parâmetro - Portes e Uco'!$A$13:$E$54,4,0)</f>
        <v>455.83670778222034</v>
      </c>
      <c r="G4334" s="200">
        <v>3</v>
      </c>
      <c r="H4334" s="199">
        <f>VLOOKUP(G4334,'Parâmetro - Portes e Uco'!$B$19:$E$46,4,0)</f>
        <v>446.65</v>
      </c>
      <c r="I4334" s="196"/>
      <c r="J4334" s="202">
        <v>0</v>
      </c>
      <c r="K4334" s="202"/>
      <c r="L4334" s="203"/>
      <c r="M4334" s="204"/>
      <c r="N4334" s="199"/>
      <c r="O4334" s="201">
        <v>0</v>
      </c>
      <c r="P4334" s="201"/>
      <c r="Q4334" s="205">
        <f t="shared" si="267"/>
        <v>902.48670778222026</v>
      </c>
    </row>
    <row r="4335" spans="1:17" ht="60" x14ac:dyDescent="0.25">
      <c r="A4335" s="207" t="s">
        <v>4754</v>
      </c>
      <c r="B4335" s="196">
        <v>40813541</v>
      </c>
      <c r="C4335" s="197" t="s">
        <v>3437</v>
      </c>
      <c r="D4335" s="196" t="s">
        <v>3701</v>
      </c>
      <c r="E4335" s="198"/>
      <c r="F4335" s="199">
        <f>VLOOKUP(D4335,'Parâmetro - Portes e Uco'!$A$13:$E$54,4,0)</f>
        <v>1624.150672784162</v>
      </c>
      <c r="G4335" s="200">
        <v>6</v>
      </c>
      <c r="H4335" s="199">
        <f>VLOOKUP(G4335,'Parâmetro - Portes e Uco'!$B$19:$E$46,4,0)</f>
        <v>1425.4</v>
      </c>
      <c r="I4335" s="196"/>
      <c r="J4335" s="202">
        <v>0</v>
      </c>
      <c r="K4335" s="202"/>
      <c r="L4335" s="203"/>
      <c r="M4335" s="204"/>
      <c r="N4335" s="199"/>
      <c r="O4335" s="201">
        <v>1</v>
      </c>
      <c r="P4335" s="199">
        <f>F4335*30%</f>
        <v>487.24520183524857</v>
      </c>
      <c r="Q4335" s="205">
        <f t="shared" si="267"/>
        <v>3536.7958746194108</v>
      </c>
    </row>
    <row r="4336" spans="1:17" ht="60" x14ac:dyDescent="0.25">
      <c r="A4336" s="207" t="s">
        <v>4754</v>
      </c>
      <c r="B4336" s="196">
        <v>40813550</v>
      </c>
      <c r="C4336" s="197" t="s">
        <v>3438</v>
      </c>
      <c r="D4336" s="196" t="s">
        <v>3693</v>
      </c>
      <c r="E4336" s="198"/>
      <c r="F4336" s="199">
        <f>VLOOKUP(D4336,'Parâmetro - Portes e Uco'!$A$13:$E$54,4,0)</f>
        <v>1261.2629051367419</v>
      </c>
      <c r="G4336" s="200">
        <v>6</v>
      </c>
      <c r="H4336" s="199">
        <f>VLOOKUP(G4336,'Parâmetro - Portes e Uco'!$B$19:$E$46,4,0)</f>
        <v>1425.4</v>
      </c>
      <c r="I4336" s="196"/>
      <c r="J4336" s="202">
        <v>0</v>
      </c>
      <c r="K4336" s="202"/>
      <c r="L4336" s="203"/>
      <c r="M4336" s="204"/>
      <c r="N4336" s="199"/>
      <c r="O4336" s="201">
        <v>1</v>
      </c>
      <c r="P4336" s="199">
        <f>F4336*30%</f>
        <v>378.37887154102253</v>
      </c>
      <c r="Q4336" s="205">
        <f t="shared" si="267"/>
        <v>3065.0417766777641</v>
      </c>
    </row>
    <row r="4337" spans="1:17" ht="60" x14ac:dyDescent="0.25">
      <c r="A4337" s="207" t="s">
        <v>4754</v>
      </c>
      <c r="B4337" s="196">
        <v>40813568</v>
      </c>
      <c r="C4337" s="197" t="s">
        <v>3445</v>
      </c>
      <c r="D4337" s="196" t="s">
        <v>3693</v>
      </c>
      <c r="E4337" s="198"/>
      <c r="F4337" s="199">
        <f>VLOOKUP(D4337,'Parâmetro - Portes e Uco'!$A$13:$E$54,4,0)</f>
        <v>1261.2629051367419</v>
      </c>
      <c r="G4337" s="200">
        <v>6</v>
      </c>
      <c r="H4337" s="199">
        <f>VLOOKUP(G4337,'Parâmetro - Portes e Uco'!$B$19:$E$46,4,0)</f>
        <v>1425.4</v>
      </c>
      <c r="I4337" s="196"/>
      <c r="J4337" s="202">
        <v>0</v>
      </c>
      <c r="K4337" s="202"/>
      <c r="L4337" s="203"/>
      <c r="M4337" s="204"/>
      <c r="N4337" s="199"/>
      <c r="O4337" s="201">
        <v>1</v>
      </c>
      <c r="P4337" s="199">
        <f>F4337*30%</f>
        <v>378.37887154102253</v>
      </c>
      <c r="Q4337" s="205">
        <f t="shared" si="267"/>
        <v>3065.0417766777641</v>
      </c>
    </row>
    <row r="4338" spans="1:17" ht="60" x14ac:dyDescent="0.25">
      <c r="A4338" s="207" t="s">
        <v>4754</v>
      </c>
      <c r="B4338" s="196">
        <v>40813576</v>
      </c>
      <c r="C4338" s="197" t="s">
        <v>3442</v>
      </c>
      <c r="D4338" s="196" t="s">
        <v>3694</v>
      </c>
      <c r="E4338" s="198"/>
      <c r="F4338" s="199">
        <f>VLOOKUP(D4338,'Parâmetro - Portes e Uco'!$A$13:$E$54,4,0)</f>
        <v>1163.9005120867673</v>
      </c>
      <c r="G4338" s="200">
        <v>6</v>
      </c>
      <c r="H4338" s="199">
        <f>VLOOKUP(G4338,'Parâmetro - Portes e Uco'!$B$19:$E$46,4,0)</f>
        <v>1425.4</v>
      </c>
      <c r="I4338" s="196"/>
      <c r="J4338" s="202">
        <v>0</v>
      </c>
      <c r="K4338" s="202"/>
      <c r="L4338" s="203"/>
      <c r="M4338" s="204"/>
      <c r="N4338" s="199"/>
      <c r="O4338" s="201">
        <v>1</v>
      </c>
      <c r="P4338" s="199">
        <f>F4338*30%</f>
        <v>349.17015362603019</v>
      </c>
      <c r="Q4338" s="205">
        <f t="shared" si="267"/>
        <v>2938.4706657127977</v>
      </c>
    </row>
    <row r="4339" spans="1:17" ht="30" x14ac:dyDescent="0.25">
      <c r="A4339" s="207" t="s">
        <v>4754</v>
      </c>
      <c r="B4339" s="196">
        <v>40813584</v>
      </c>
      <c r="C4339" s="197" t="s">
        <v>3457</v>
      </c>
      <c r="D4339" s="196" t="s">
        <v>3684</v>
      </c>
      <c r="E4339" s="198"/>
      <c r="F4339" s="199">
        <f>VLOOKUP(D4339,'Parâmetro - Portes e Uco'!$A$13:$E$54,4,0)</f>
        <v>846.73426322200669</v>
      </c>
      <c r="G4339" s="200">
        <v>5</v>
      </c>
      <c r="H4339" s="199">
        <f>VLOOKUP(G4339,'Parâmetro - Portes e Uco'!$B$19:$E$46,4,0)</f>
        <v>1021.47</v>
      </c>
      <c r="I4339" s="196"/>
      <c r="J4339" s="202">
        <v>0</v>
      </c>
      <c r="K4339" s="202"/>
      <c r="L4339" s="203"/>
      <c r="M4339" s="204"/>
      <c r="N4339" s="199"/>
      <c r="O4339" s="201">
        <v>1</v>
      </c>
      <c r="P4339" s="199">
        <f>F4339*30%</f>
        <v>254.02027896660201</v>
      </c>
      <c r="Q4339" s="205">
        <f t="shared" si="267"/>
        <v>2122.2245421886087</v>
      </c>
    </row>
    <row r="4340" spans="1:17" ht="60" x14ac:dyDescent="0.25">
      <c r="A4340" s="207" t="s">
        <v>4754</v>
      </c>
      <c r="B4340" s="196">
        <v>40813592</v>
      </c>
      <c r="C4340" s="197" t="s">
        <v>3439</v>
      </c>
      <c r="D4340" s="196" t="s">
        <v>3694</v>
      </c>
      <c r="E4340" s="198"/>
      <c r="F4340" s="199">
        <f>VLOOKUP(D4340,'Parâmetro - Portes e Uco'!$A$13:$E$54,4,0)</f>
        <v>1163.9005120867673</v>
      </c>
      <c r="G4340" s="200">
        <v>5</v>
      </c>
      <c r="H4340" s="199">
        <f>VLOOKUP(G4340,'Parâmetro - Portes e Uco'!$B$19:$E$46,4,0)</f>
        <v>1021.47</v>
      </c>
      <c r="I4340" s="196"/>
      <c r="J4340" s="202">
        <v>0</v>
      </c>
      <c r="K4340" s="202"/>
      <c r="L4340" s="203"/>
      <c r="M4340" s="204"/>
      <c r="N4340" s="199"/>
      <c r="O4340" s="201">
        <v>2</v>
      </c>
      <c r="P4340" s="199">
        <f>(F4340*30%)+(F4340*20%)</f>
        <v>581.95025604338366</v>
      </c>
      <c r="Q4340" s="205">
        <f t="shared" si="267"/>
        <v>2767.320768130151</v>
      </c>
    </row>
    <row r="4341" spans="1:17" ht="45" x14ac:dyDescent="0.25">
      <c r="A4341" s="207" t="s">
        <v>4754</v>
      </c>
      <c r="B4341" s="196">
        <v>40813606</v>
      </c>
      <c r="C4341" s="197" t="s">
        <v>3436</v>
      </c>
      <c r="D4341" s="196" t="s">
        <v>3692</v>
      </c>
      <c r="E4341" s="198"/>
      <c r="F4341" s="199">
        <f>VLOOKUP(D4341,'Parâmetro - Portes e Uco'!$A$13:$E$54,4,0)</f>
        <v>761.18741340950646</v>
      </c>
      <c r="G4341" s="200">
        <v>5</v>
      </c>
      <c r="H4341" s="199">
        <f>VLOOKUP(G4341,'Parâmetro - Portes e Uco'!$B$19:$E$46,4,0)</f>
        <v>1021.47</v>
      </c>
      <c r="I4341" s="196"/>
      <c r="J4341" s="202">
        <v>0</v>
      </c>
      <c r="K4341" s="202"/>
      <c r="L4341" s="203"/>
      <c r="M4341" s="204"/>
      <c r="N4341" s="199"/>
      <c r="O4341" s="201">
        <v>1</v>
      </c>
      <c r="P4341" s="199">
        <f t="shared" ref="P4341:P4360" si="268">F4341*30%</f>
        <v>228.35622402285193</v>
      </c>
      <c r="Q4341" s="205">
        <f t="shared" si="267"/>
        <v>2011.0136374323583</v>
      </c>
    </row>
    <row r="4342" spans="1:17" ht="60" x14ac:dyDescent="0.25">
      <c r="A4342" s="207" t="s">
        <v>4754</v>
      </c>
      <c r="B4342" s="196">
        <v>40813614</v>
      </c>
      <c r="C4342" s="197" t="s">
        <v>3459</v>
      </c>
      <c r="D4342" s="196" t="s">
        <v>3694</v>
      </c>
      <c r="E4342" s="198"/>
      <c r="F4342" s="199">
        <f>VLOOKUP(D4342,'Parâmetro - Portes e Uco'!$A$13:$E$54,4,0)</f>
        <v>1163.9005120867673</v>
      </c>
      <c r="G4342" s="200">
        <v>5</v>
      </c>
      <c r="H4342" s="199">
        <f>VLOOKUP(G4342,'Parâmetro - Portes e Uco'!$B$19:$E$46,4,0)</f>
        <v>1021.47</v>
      </c>
      <c r="I4342" s="196"/>
      <c r="J4342" s="202">
        <v>0</v>
      </c>
      <c r="K4342" s="202"/>
      <c r="L4342" s="203"/>
      <c r="M4342" s="204"/>
      <c r="N4342" s="199"/>
      <c r="O4342" s="201">
        <v>1</v>
      </c>
      <c r="P4342" s="199">
        <f t="shared" si="268"/>
        <v>349.17015362603019</v>
      </c>
      <c r="Q4342" s="205">
        <f t="shared" si="267"/>
        <v>2534.5406657127974</v>
      </c>
    </row>
    <row r="4343" spans="1:17" ht="30" x14ac:dyDescent="0.25">
      <c r="A4343" s="207" t="s">
        <v>4754</v>
      </c>
      <c r="B4343" s="196">
        <v>40813622</v>
      </c>
      <c r="C4343" s="197" t="s">
        <v>3454</v>
      </c>
      <c r="D4343" s="196" t="s">
        <v>3688</v>
      </c>
      <c r="E4343" s="198"/>
      <c r="F4343" s="199">
        <f>VLOOKUP(D4343,'Parâmetro - Portes e Uco'!$A$13:$E$54,4,0)</f>
        <v>899.85787232696623</v>
      </c>
      <c r="G4343" s="200">
        <v>2</v>
      </c>
      <c r="H4343" s="199">
        <f>VLOOKUP(G4343,'Parâmetro - Portes e Uco'!$B$19:$E$46,4,0)</f>
        <v>303.45</v>
      </c>
      <c r="I4343" s="196"/>
      <c r="J4343" s="202">
        <v>0</v>
      </c>
      <c r="K4343" s="202"/>
      <c r="L4343" s="203"/>
      <c r="M4343" s="204"/>
      <c r="N4343" s="199"/>
      <c r="O4343" s="201">
        <v>1</v>
      </c>
      <c r="P4343" s="199">
        <f t="shared" si="268"/>
        <v>269.95736169808987</v>
      </c>
      <c r="Q4343" s="205">
        <f t="shared" si="267"/>
        <v>1473.2652340250561</v>
      </c>
    </row>
    <row r="4344" spans="1:17" ht="30" x14ac:dyDescent="0.25">
      <c r="A4344" s="207" t="s">
        <v>4754</v>
      </c>
      <c r="B4344" s="196">
        <v>40813630</v>
      </c>
      <c r="C4344" s="197" t="s">
        <v>3444</v>
      </c>
      <c r="D4344" s="196" t="s">
        <v>3692</v>
      </c>
      <c r="E4344" s="198"/>
      <c r="F4344" s="199">
        <f>VLOOKUP(D4344,'Parâmetro - Portes e Uco'!$A$13:$E$54,4,0)</f>
        <v>761.18741340950646</v>
      </c>
      <c r="G4344" s="200">
        <v>5</v>
      </c>
      <c r="H4344" s="199">
        <f>VLOOKUP(G4344,'Parâmetro - Portes e Uco'!$B$19:$E$46,4,0)</f>
        <v>1021.47</v>
      </c>
      <c r="I4344" s="196"/>
      <c r="J4344" s="202">
        <v>0</v>
      </c>
      <c r="K4344" s="202"/>
      <c r="L4344" s="203"/>
      <c r="M4344" s="204"/>
      <c r="N4344" s="199"/>
      <c r="O4344" s="201">
        <v>1</v>
      </c>
      <c r="P4344" s="199">
        <f t="shared" si="268"/>
        <v>228.35622402285193</v>
      </c>
      <c r="Q4344" s="205">
        <f t="shared" si="267"/>
        <v>2011.0136374323583</v>
      </c>
    </row>
    <row r="4345" spans="1:17" ht="30" x14ac:dyDescent="0.25">
      <c r="A4345" s="207" t="s">
        <v>4754</v>
      </c>
      <c r="B4345" s="196">
        <v>40813649</v>
      </c>
      <c r="C4345" s="197" t="s">
        <v>3448</v>
      </c>
      <c r="D4345" s="196" t="s">
        <v>3693</v>
      </c>
      <c r="E4345" s="198"/>
      <c r="F4345" s="199">
        <f>VLOOKUP(D4345,'Parâmetro - Portes e Uco'!$A$13:$E$54,4,0)</f>
        <v>1261.2629051367419</v>
      </c>
      <c r="G4345" s="200">
        <v>5</v>
      </c>
      <c r="H4345" s="199">
        <f>VLOOKUP(G4345,'Parâmetro - Portes e Uco'!$B$19:$E$46,4,0)</f>
        <v>1021.47</v>
      </c>
      <c r="I4345" s="196"/>
      <c r="J4345" s="202">
        <v>0</v>
      </c>
      <c r="K4345" s="202"/>
      <c r="L4345" s="203"/>
      <c r="M4345" s="204"/>
      <c r="N4345" s="199"/>
      <c r="O4345" s="201">
        <v>1</v>
      </c>
      <c r="P4345" s="199">
        <f t="shared" si="268"/>
        <v>378.37887154102253</v>
      </c>
      <c r="Q4345" s="205">
        <f t="shared" si="267"/>
        <v>2661.1117766777643</v>
      </c>
    </row>
    <row r="4346" spans="1:17" ht="60" x14ac:dyDescent="0.25">
      <c r="A4346" s="207" t="s">
        <v>4754</v>
      </c>
      <c r="B4346" s="196">
        <v>40813657</v>
      </c>
      <c r="C4346" s="197" t="s">
        <v>3456</v>
      </c>
      <c r="D4346" s="196" t="s">
        <v>3692</v>
      </c>
      <c r="E4346" s="198"/>
      <c r="F4346" s="199">
        <f>VLOOKUP(D4346,'Parâmetro - Portes e Uco'!$A$13:$E$54,4,0)</f>
        <v>761.18741340950646</v>
      </c>
      <c r="G4346" s="200">
        <v>5</v>
      </c>
      <c r="H4346" s="199">
        <f>VLOOKUP(G4346,'Parâmetro - Portes e Uco'!$B$19:$E$46,4,0)</f>
        <v>1021.47</v>
      </c>
      <c r="I4346" s="196"/>
      <c r="J4346" s="202">
        <v>0</v>
      </c>
      <c r="K4346" s="202"/>
      <c r="L4346" s="203"/>
      <c r="M4346" s="204"/>
      <c r="N4346" s="199"/>
      <c r="O4346" s="201">
        <v>1</v>
      </c>
      <c r="P4346" s="199">
        <f t="shared" si="268"/>
        <v>228.35622402285193</v>
      </c>
      <c r="Q4346" s="205">
        <f t="shared" si="267"/>
        <v>2011.0136374323583</v>
      </c>
    </row>
    <row r="4347" spans="1:17" ht="30" x14ac:dyDescent="0.25">
      <c r="A4347" s="207" t="s">
        <v>4754</v>
      </c>
      <c r="B4347" s="196">
        <v>40813665</v>
      </c>
      <c r="C4347" s="197" t="s">
        <v>3435</v>
      </c>
      <c r="D4347" s="196" t="s">
        <v>3694</v>
      </c>
      <c r="E4347" s="198"/>
      <c r="F4347" s="199">
        <f>VLOOKUP(D4347,'Parâmetro - Portes e Uco'!$A$13:$E$54,4,0)</f>
        <v>1163.9005120867673</v>
      </c>
      <c r="G4347" s="200">
        <v>5</v>
      </c>
      <c r="H4347" s="199">
        <f>VLOOKUP(G4347,'Parâmetro - Portes e Uco'!$B$19:$E$46,4,0)</f>
        <v>1021.47</v>
      </c>
      <c r="I4347" s="196"/>
      <c r="J4347" s="202">
        <v>0</v>
      </c>
      <c r="K4347" s="202"/>
      <c r="L4347" s="203"/>
      <c r="M4347" s="204"/>
      <c r="N4347" s="199"/>
      <c r="O4347" s="201">
        <v>1</v>
      </c>
      <c r="P4347" s="199">
        <f t="shared" si="268"/>
        <v>349.17015362603019</v>
      </c>
      <c r="Q4347" s="205">
        <f t="shared" si="267"/>
        <v>2534.5406657127974</v>
      </c>
    </row>
    <row r="4348" spans="1:17" ht="45" x14ac:dyDescent="0.25">
      <c r="A4348" s="207" t="s">
        <v>4754</v>
      </c>
      <c r="B4348" s="196">
        <v>40813673</v>
      </c>
      <c r="C4348" s="197" t="s">
        <v>3458</v>
      </c>
      <c r="D4348" s="196" t="s">
        <v>3692</v>
      </c>
      <c r="E4348" s="198"/>
      <c r="F4348" s="199">
        <f>VLOOKUP(D4348,'Parâmetro - Portes e Uco'!$A$13:$E$54,4,0)</f>
        <v>761.18741340950646</v>
      </c>
      <c r="G4348" s="200">
        <v>5</v>
      </c>
      <c r="H4348" s="199">
        <f>VLOOKUP(G4348,'Parâmetro - Portes e Uco'!$B$19:$E$46,4,0)</f>
        <v>1021.47</v>
      </c>
      <c r="I4348" s="196"/>
      <c r="J4348" s="202">
        <v>0</v>
      </c>
      <c r="K4348" s="202"/>
      <c r="L4348" s="203"/>
      <c r="M4348" s="204"/>
      <c r="N4348" s="199"/>
      <c r="O4348" s="201">
        <v>1</v>
      </c>
      <c r="P4348" s="199">
        <f t="shared" si="268"/>
        <v>228.35622402285193</v>
      </c>
      <c r="Q4348" s="205">
        <f t="shared" si="267"/>
        <v>2011.0136374323583</v>
      </c>
    </row>
    <row r="4349" spans="1:17" ht="75" x14ac:dyDescent="0.25">
      <c r="A4349" s="207" t="s">
        <v>4754</v>
      </c>
      <c r="B4349" s="196">
        <v>40813681</v>
      </c>
      <c r="C4349" s="197" t="s">
        <v>3449</v>
      </c>
      <c r="D4349" s="196" t="s">
        <v>3684</v>
      </c>
      <c r="E4349" s="198"/>
      <c r="F4349" s="199">
        <f>VLOOKUP(D4349,'Parâmetro - Portes e Uco'!$A$13:$E$54,4,0)</f>
        <v>846.73426322200669</v>
      </c>
      <c r="G4349" s="200">
        <v>5</v>
      </c>
      <c r="H4349" s="199">
        <f>VLOOKUP(G4349,'Parâmetro - Portes e Uco'!$B$19:$E$46,4,0)</f>
        <v>1021.47</v>
      </c>
      <c r="I4349" s="196"/>
      <c r="J4349" s="202">
        <v>0</v>
      </c>
      <c r="K4349" s="202"/>
      <c r="L4349" s="203"/>
      <c r="M4349" s="204"/>
      <c r="N4349" s="199"/>
      <c r="O4349" s="201">
        <v>1</v>
      </c>
      <c r="P4349" s="199">
        <f t="shared" si="268"/>
        <v>254.02027896660201</v>
      </c>
      <c r="Q4349" s="205">
        <f t="shared" ref="Q4349:Q4380" si="269">F4349+H4349+K4349+N4349+P4349</f>
        <v>2122.2245421886087</v>
      </c>
    </row>
    <row r="4350" spans="1:17" ht="60" x14ac:dyDescent="0.25">
      <c r="A4350" s="207" t="s">
        <v>4754</v>
      </c>
      <c r="B4350" s="196">
        <v>40813690</v>
      </c>
      <c r="C4350" s="197" t="s">
        <v>3460</v>
      </c>
      <c r="D4350" s="196" t="s">
        <v>3694</v>
      </c>
      <c r="E4350" s="198"/>
      <c r="F4350" s="199">
        <f>VLOOKUP(D4350,'Parâmetro - Portes e Uco'!$A$13:$E$54,4,0)</f>
        <v>1163.9005120867673</v>
      </c>
      <c r="G4350" s="200">
        <v>5</v>
      </c>
      <c r="H4350" s="199">
        <f>VLOOKUP(G4350,'Parâmetro - Portes e Uco'!$B$19:$E$46,4,0)</f>
        <v>1021.47</v>
      </c>
      <c r="I4350" s="196"/>
      <c r="J4350" s="202">
        <v>0</v>
      </c>
      <c r="K4350" s="202"/>
      <c r="L4350" s="203"/>
      <c r="M4350" s="204"/>
      <c r="N4350" s="199"/>
      <c r="O4350" s="201">
        <v>1</v>
      </c>
      <c r="P4350" s="199">
        <f t="shared" si="268"/>
        <v>349.17015362603019</v>
      </c>
      <c r="Q4350" s="205">
        <f t="shared" si="269"/>
        <v>2534.5406657127974</v>
      </c>
    </row>
    <row r="4351" spans="1:17" ht="30" x14ac:dyDescent="0.25">
      <c r="A4351" s="207" t="s">
        <v>4754</v>
      </c>
      <c r="B4351" s="196">
        <v>40813703</v>
      </c>
      <c r="C4351" s="197" t="s">
        <v>3440</v>
      </c>
      <c r="D4351" s="196" t="s">
        <v>3692</v>
      </c>
      <c r="E4351" s="198"/>
      <c r="F4351" s="199">
        <f>VLOOKUP(D4351,'Parâmetro - Portes e Uco'!$A$13:$E$54,4,0)</f>
        <v>761.18741340950646</v>
      </c>
      <c r="G4351" s="200">
        <v>5</v>
      </c>
      <c r="H4351" s="199">
        <f>VLOOKUP(G4351,'Parâmetro - Portes e Uco'!$B$19:$E$46,4,0)</f>
        <v>1021.47</v>
      </c>
      <c r="I4351" s="196"/>
      <c r="J4351" s="202">
        <v>0</v>
      </c>
      <c r="K4351" s="202"/>
      <c r="L4351" s="203"/>
      <c r="M4351" s="204"/>
      <c r="N4351" s="199"/>
      <c r="O4351" s="201">
        <v>1</v>
      </c>
      <c r="P4351" s="199">
        <f t="shared" si="268"/>
        <v>228.35622402285193</v>
      </c>
      <c r="Q4351" s="205">
        <f t="shared" si="269"/>
        <v>2011.0136374323583</v>
      </c>
    </row>
    <row r="4352" spans="1:17" ht="60" x14ac:dyDescent="0.25">
      <c r="A4352" s="207" t="s">
        <v>4754</v>
      </c>
      <c r="B4352" s="196">
        <v>40813711</v>
      </c>
      <c r="C4352" s="197" t="s">
        <v>3443</v>
      </c>
      <c r="D4352" s="196" t="s">
        <v>3688</v>
      </c>
      <c r="E4352" s="198"/>
      <c r="F4352" s="199">
        <f>VLOOKUP(D4352,'Parâmetro - Portes e Uco'!$A$13:$E$54,4,0)</f>
        <v>899.85787232696623</v>
      </c>
      <c r="G4352" s="200">
        <v>3</v>
      </c>
      <c r="H4352" s="199">
        <f>VLOOKUP(G4352,'Parâmetro - Portes e Uco'!$B$19:$E$46,4,0)</f>
        <v>446.65</v>
      </c>
      <c r="I4352" s="196"/>
      <c r="J4352" s="202">
        <v>0</v>
      </c>
      <c r="K4352" s="202"/>
      <c r="L4352" s="203"/>
      <c r="M4352" s="204"/>
      <c r="N4352" s="199"/>
      <c r="O4352" s="201">
        <v>1</v>
      </c>
      <c r="P4352" s="199">
        <f t="shared" si="268"/>
        <v>269.95736169808987</v>
      </c>
      <c r="Q4352" s="205">
        <f t="shared" si="269"/>
        <v>1616.4652340250561</v>
      </c>
    </row>
    <row r="4353" spans="1:17" ht="45" x14ac:dyDescent="0.25">
      <c r="A4353" s="207" t="s">
        <v>4754</v>
      </c>
      <c r="B4353" s="196">
        <v>40813720</v>
      </c>
      <c r="C4353" s="197" t="s">
        <v>3446</v>
      </c>
      <c r="D4353" s="196" t="s">
        <v>3692</v>
      </c>
      <c r="E4353" s="198"/>
      <c r="F4353" s="199">
        <f>VLOOKUP(D4353,'Parâmetro - Portes e Uco'!$A$13:$E$54,4,0)</f>
        <v>761.18741340950646</v>
      </c>
      <c r="G4353" s="200">
        <v>5</v>
      </c>
      <c r="H4353" s="199">
        <f>VLOOKUP(G4353,'Parâmetro - Portes e Uco'!$B$19:$E$46,4,0)</f>
        <v>1021.47</v>
      </c>
      <c r="I4353" s="196"/>
      <c r="J4353" s="202">
        <v>0</v>
      </c>
      <c r="K4353" s="202"/>
      <c r="L4353" s="203"/>
      <c r="M4353" s="204"/>
      <c r="N4353" s="199"/>
      <c r="O4353" s="201">
        <v>1</v>
      </c>
      <c r="P4353" s="199">
        <f t="shared" si="268"/>
        <v>228.35622402285193</v>
      </c>
      <c r="Q4353" s="205">
        <f t="shared" si="269"/>
        <v>2011.0136374323583</v>
      </c>
    </row>
    <row r="4354" spans="1:17" ht="45" x14ac:dyDescent="0.25">
      <c r="A4354" s="207" t="s">
        <v>4754</v>
      </c>
      <c r="B4354" s="196">
        <v>40813738</v>
      </c>
      <c r="C4354" s="197" t="s">
        <v>3447</v>
      </c>
      <c r="D4354" s="196" t="s">
        <v>3694</v>
      </c>
      <c r="E4354" s="198"/>
      <c r="F4354" s="199">
        <f>VLOOKUP(D4354,'Parâmetro - Portes e Uco'!$A$13:$E$54,4,0)</f>
        <v>1163.9005120867673</v>
      </c>
      <c r="G4354" s="200">
        <v>3</v>
      </c>
      <c r="H4354" s="199">
        <f>VLOOKUP(G4354,'Parâmetro - Portes e Uco'!$B$19:$E$46,4,0)</f>
        <v>446.65</v>
      </c>
      <c r="I4354" s="196"/>
      <c r="J4354" s="202">
        <v>0</v>
      </c>
      <c r="K4354" s="202"/>
      <c r="L4354" s="203"/>
      <c r="M4354" s="204"/>
      <c r="N4354" s="199"/>
      <c r="O4354" s="201">
        <v>1</v>
      </c>
      <c r="P4354" s="199">
        <f t="shared" si="268"/>
        <v>349.17015362603019</v>
      </c>
      <c r="Q4354" s="205">
        <f t="shared" si="269"/>
        <v>1959.7206657127977</v>
      </c>
    </row>
    <row r="4355" spans="1:17" ht="60" x14ac:dyDescent="0.25">
      <c r="A4355" s="207" t="s">
        <v>4754</v>
      </c>
      <c r="B4355" s="196">
        <v>40813746</v>
      </c>
      <c r="C4355" s="197" t="s">
        <v>3441</v>
      </c>
      <c r="D4355" s="196" t="s">
        <v>3684</v>
      </c>
      <c r="E4355" s="198"/>
      <c r="F4355" s="199">
        <f>VLOOKUP(D4355,'Parâmetro - Portes e Uco'!$A$13:$E$54,4,0)</f>
        <v>846.73426322200669</v>
      </c>
      <c r="G4355" s="200">
        <v>5</v>
      </c>
      <c r="H4355" s="199">
        <f>VLOOKUP(G4355,'Parâmetro - Portes e Uco'!$B$19:$E$46,4,0)</f>
        <v>1021.47</v>
      </c>
      <c r="I4355" s="196"/>
      <c r="J4355" s="202">
        <v>0</v>
      </c>
      <c r="K4355" s="202"/>
      <c r="L4355" s="203"/>
      <c r="M4355" s="204"/>
      <c r="N4355" s="199"/>
      <c r="O4355" s="201">
        <v>1</v>
      </c>
      <c r="P4355" s="199">
        <f t="shared" si="268"/>
        <v>254.02027896660201</v>
      </c>
      <c r="Q4355" s="205">
        <f t="shared" si="269"/>
        <v>2122.2245421886087</v>
      </c>
    </row>
    <row r="4356" spans="1:17" ht="45" x14ac:dyDescent="0.25">
      <c r="A4356" s="207" t="s">
        <v>4754</v>
      </c>
      <c r="B4356" s="196">
        <v>40813754</v>
      </c>
      <c r="C4356" s="197" t="s">
        <v>3455</v>
      </c>
      <c r="D4356" s="196" t="s">
        <v>3692</v>
      </c>
      <c r="E4356" s="198"/>
      <c r="F4356" s="199">
        <f>VLOOKUP(D4356,'Parâmetro - Portes e Uco'!$A$13:$E$54,4,0)</f>
        <v>761.18741340950646</v>
      </c>
      <c r="G4356" s="200">
        <v>3</v>
      </c>
      <c r="H4356" s="199">
        <f>VLOOKUP(G4356,'Parâmetro - Portes e Uco'!$B$19:$E$46,4,0)</f>
        <v>446.65</v>
      </c>
      <c r="I4356" s="196"/>
      <c r="J4356" s="202">
        <v>0</v>
      </c>
      <c r="K4356" s="202"/>
      <c r="L4356" s="203"/>
      <c r="M4356" s="204"/>
      <c r="N4356" s="199"/>
      <c r="O4356" s="201">
        <v>1</v>
      </c>
      <c r="P4356" s="199">
        <f t="shared" si="268"/>
        <v>228.35622402285193</v>
      </c>
      <c r="Q4356" s="205">
        <f t="shared" si="269"/>
        <v>1436.1936374323584</v>
      </c>
    </row>
    <row r="4357" spans="1:17" ht="30" x14ac:dyDescent="0.25">
      <c r="A4357" s="207" t="s">
        <v>4754</v>
      </c>
      <c r="B4357" s="196">
        <v>40813789</v>
      </c>
      <c r="C4357" s="197" t="s">
        <v>3450</v>
      </c>
      <c r="D4357" s="196" t="s">
        <v>3684</v>
      </c>
      <c r="E4357" s="198"/>
      <c r="F4357" s="199">
        <f>VLOOKUP(D4357,'Parâmetro - Portes e Uco'!$A$13:$E$54,4,0)</f>
        <v>846.73426322200669</v>
      </c>
      <c r="G4357" s="200">
        <v>5</v>
      </c>
      <c r="H4357" s="199">
        <f>VLOOKUP(G4357,'Parâmetro - Portes e Uco'!$B$19:$E$46,4,0)</f>
        <v>1021.47</v>
      </c>
      <c r="I4357" s="196"/>
      <c r="J4357" s="202">
        <v>0</v>
      </c>
      <c r="K4357" s="202"/>
      <c r="L4357" s="203"/>
      <c r="M4357" s="204"/>
      <c r="N4357" s="199"/>
      <c r="O4357" s="201">
        <v>1</v>
      </c>
      <c r="P4357" s="199">
        <f t="shared" si="268"/>
        <v>254.02027896660201</v>
      </c>
      <c r="Q4357" s="205">
        <f t="shared" si="269"/>
        <v>2122.2245421886087</v>
      </c>
    </row>
    <row r="4358" spans="1:17" ht="30" x14ac:dyDescent="0.25">
      <c r="A4358" s="207" t="s">
        <v>4754</v>
      </c>
      <c r="B4358" s="196">
        <v>40813797</v>
      </c>
      <c r="C4358" s="197" t="s">
        <v>3451</v>
      </c>
      <c r="D4358" s="196" t="s">
        <v>3694</v>
      </c>
      <c r="E4358" s="198"/>
      <c r="F4358" s="199">
        <f>VLOOKUP(D4358,'Parâmetro - Portes e Uco'!$A$13:$E$54,4,0)</f>
        <v>1163.9005120867673</v>
      </c>
      <c r="G4358" s="200">
        <v>5</v>
      </c>
      <c r="H4358" s="199">
        <f>VLOOKUP(G4358,'Parâmetro - Portes e Uco'!$B$19:$E$46,4,0)</f>
        <v>1021.47</v>
      </c>
      <c r="I4358" s="196"/>
      <c r="J4358" s="202">
        <v>0</v>
      </c>
      <c r="K4358" s="202"/>
      <c r="L4358" s="203"/>
      <c r="M4358" s="204"/>
      <c r="N4358" s="199"/>
      <c r="O4358" s="201">
        <v>1</v>
      </c>
      <c r="P4358" s="199">
        <f t="shared" si="268"/>
        <v>349.17015362603019</v>
      </c>
      <c r="Q4358" s="205">
        <f t="shared" si="269"/>
        <v>2534.5406657127974</v>
      </c>
    </row>
    <row r="4359" spans="1:17" ht="45" x14ac:dyDescent="0.25">
      <c r="A4359" s="207" t="s">
        <v>4754</v>
      </c>
      <c r="B4359" s="196">
        <v>40813800</v>
      </c>
      <c r="C4359" s="197" t="s">
        <v>3453</v>
      </c>
      <c r="D4359" s="196" t="s">
        <v>3684</v>
      </c>
      <c r="E4359" s="198"/>
      <c r="F4359" s="199">
        <f>VLOOKUP(D4359,'Parâmetro - Portes e Uco'!$A$13:$E$54,4,0)</f>
        <v>846.73426322200669</v>
      </c>
      <c r="G4359" s="200">
        <v>5</v>
      </c>
      <c r="H4359" s="199">
        <f>VLOOKUP(G4359,'Parâmetro - Portes e Uco'!$B$19:$E$46,4,0)</f>
        <v>1021.47</v>
      </c>
      <c r="I4359" s="196"/>
      <c r="J4359" s="202">
        <v>0</v>
      </c>
      <c r="K4359" s="202"/>
      <c r="L4359" s="203"/>
      <c r="M4359" s="204"/>
      <c r="N4359" s="199"/>
      <c r="O4359" s="201">
        <v>1</v>
      </c>
      <c r="P4359" s="199">
        <f t="shared" si="268"/>
        <v>254.02027896660201</v>
      </c>
      <c r="Q4359" s="205">
        <f t="shared" si="269"/>
        <v>2122.2245421886087</v>
      </c>
    </row>
    <row r="4360" spans="1:17" ht="30" x14ac:dyDescent="0.25">
      <c r="A4360" s="207" t="s">
        <v>4754</v>
      </c>
      <c r="B4360" s="196">
        <v>40813819</v>
      </c>
      <c r="C4360" s="197" t="s">
        <v>3452</v>
      </c>
      <c r="D4360" s="196" t="s">
        <v>3692</v>
      </c>
      <c r="E4360" s="198"/>
      <c r="F4360" s="199">
        <f>VLOOKUP(D4360,'Parâmetro - Portes e Uco'!$A$13:$E$54,4,0)</f>
        <v>761.18741340950646</v>
      </c>
      <c r="G4360" s="200">
        <v>5</v>
      </c>
      <c r="H4360" s="199">
        <f>VLOOKUP(G4360,'Parâmetro - Portes e Uco'!$B$19:$E$46,4,0)</f>
        <v>1021.47</v>
      </c>
      <c r="I4360" s="196"/>
      <c r="J4360" s="202">
        <v>0</v>
      </c>
      <c r="K4360" s="202"/>
      <c r="L4360" s="203"/>
      <c r="M4360" s="204"/>
      <c r="N4360" s="199"/>
      <c r="O4360" s="201">
        <v>1</v>
      </c>
      <c r="P4360" s="199">
        <f t="shared" si="268"/>
        <v>228.35622402285193</v>
      </c>
      <c r="Q4360" s="205">
        <f t="shared" si="269"/>
        <v>2011.0136374323583</v>
      </c>
    </row>
    <row r="4361" spans="1:17" ht="45" x14ac:dyDescent="0.25">
      <c r="A4361" s="207" t="s">
        <v>4754</v>
      </c>
      <c r="B4361" s="196">
        <v>40813827</v>
      </c>
      <c r="C4361" s="197" t="s">
        <v>3477</v>
      </c>
      <c r="D4361" s="196" t="s">
        <v>3672</v>
      </c>
      <c r="E4361" s="198"/>
      <c r="F4361" s="199">
        <f>VLOOKUP(D4361,'Parâmetro - Portes e Uco'!$A$13:$E$54,4,0)</f>
        <v>308.31617530257381</v>
      </c>
      <c r="G4361" s="200">
        <v>2</v>
      </c>
      <c r="H4361" s="199">
        <f>VLOOKUP(G4361,'Parâmetro - Portes e Uco'!$B$19:$E$46,4,0)</f>
        <v>303.45</v>
      </c>
      <c r="I4361" s="196"/>
      <c r="J4361" s="202">
        <v>0</v>
      </c>
      <c r="K4361" s="202"/>
      <c r="L4361" s="203"/>
      <c r="M4361" s="204"/>
      <c r="N4361" s="199"/>
      <c r="O4361" s="201">
        <v>0</v>
      </c>
      <c r="P4361" s="201"/>
      <c r="Q4361" s="205">
        <f t="shared" si="269"/>
        <v>611.76617530257386</v>
      </c>
    </row>
    <row r="4362" spans="1:17" ht="45" x14ac:dyDescent="0.25">
      <c r="A4362" s="207" t="s">
        <v>4754</v>
      </c>
      <c r="B4362" s="196">
        <v>40813835</v>
      </c>
      <c r="C4362" s="197" t="s">
        <v>3464</v>
      </c>
      <c r="D4362" s="196" t="s">
        <v>3700</v>
      </c>
      <c r="E4362" s="198"/>
      <c r="F4362" s="199">
        <f>VLOOKUP(D4362,'Parâmetro - Portes e Uco'!$A$13:$E$54,4,0)</f>
        <v>498.60434075551103</v>
      </c>
      <c r="G4362" s="200">
        <v>2</v>
      </c>
      <c r="H4362" s="199">
        <f>VLOOKUP(G4362,'Parâmetro - Portes e Uco'!$B$19:$E$46,4,0)</f>
        <v>303.45</v>
      </c>
      <c r="I4362" s="196"/>
      <c r="J4362" s="202">
        <v>0</v>
      </c>
      <c r="K4362" s="202"/>
      <c r="L4362" s="203"/>
      <c r="M4362" s="204"/>
      <c r="N4362" s="199"/>
      <c r="O4362" s="201">
        <v>1</v>
      </c>
      <c r="P4362" s="199">
        <f>F4362*30%</f>
        <v>149.58130222665329</v>
      </c>
      <c r="Q4362" s="205">
        <f t="shared" si="269"/>
        <v>951.63564298216431</v>
      </c>
    </row>
    <row r="4363" spans="1:17" ht="45" x14ac:dyDescent="0.25">
      <c r="A4363" s="207" t="s">
        <v>4754</v>
      </c>
      <c r="B4363" s="196">
        <v>40813843</v>
      </c>
      <c r="C4363" s="197" t="s">
        <v>3399</v>
      </c>
      <c r="D4363" s="196" t="s">
        <v>3700</v>
      </c>
      <c r="E4363" s="198"/>
      <c r="F4363" s="199">
        <f>VLOOKUP(D4363,'Parâmetro - Portes e Uco'!$A$13:$E$54,4,0)</f>
        <v>498.60434075551103</v>
      </c>
      <c r="G4363" s="200">
        <v>3</v>
      </c>
      <c r="H4363" s="199">
        <f>VLOOKUP(G4363,'Parâmetro - Portes e Uco'!$B$19:$E$46,4,0)</f>
        <v>446.65</v>
      </c>
      <c r="I4363" s="196"/>
      <c r="J4363" s="202">
        <v>0</v>
      </c>
      <c r="K4363" s="202"/>
      <c r="L4363" s="203"/>
      <c r="M4363" s="204"/>
      <c r="N4363" s="199"/>
      <c r="O4363" s="201">
        <v>1</v>
      </c>
      <c r="P4363" s="199">
        <f>F4363*30%</f>
        <v>149.58130222665329</v>
      </c>
      <c r="Q4363" s="205">
        <f t="shared" si="269"/>
        <v>1094.8356429821642</v>
      </c>
    </row>
    <row r="4364" spans="1:17" ht="30" x14ac:dyDescent="0.25">
      <c r="A4364" s="207" t="s">
        <v>4754</v>
      </c>
      <c r="B4364" s="196">
        <v>40813851</v>
      </c>
      <c r="C4364" s="197" t="s">
        <v>3461</v>
      </c>
      <c r="D4364" s="196" t="s">
        <v>3700</v>
      </c>
      <c r="E4364" s="198"/>
      <c r="F4364" s="199">
        <f>VLOOKUP(D4364,'Parâmetro - Portes e Uco'!$A$13:$E$54,4,0)</f>
        <v>498.60434075551103</v>
      </c>
      <c r="G4364" s="200">
        <v>3</v>
      </c>
      <c r="H4364" s="199">
        <f>VLOOKUP(G4364,'Parâmetro - Portes e Uco'!$B$19:$E$46,4,0)</f>
        <v>446.65</v>
      </c>
      <c r="I4364" s="196"/>
      <c r="J4364" s="202">
        <v>0</v>
      </c>
      <c r="K4364" s="202"/>
      <c r="L4364" s="203"/>
      <c r="M4364" s="204"/>
      <c r="N4364" s="199"/>
      <c r="O4364" s="201">
        <v>1</v>
      </c>
      <c r="P4364" s="199">
        <f>F4364*30%</f>
        <v>149.58130222665329</v>
      </c>
      <c r="Q4364" s="205">
        <f t="shared" si="269"/>
        <v>1094.8356429821642</v>
      </c>
    </row>
    <row r="4365" spans="1:17" ht="30" x14ac:dyDescent="0.25">
      <c r="A4365" s="207" t="s">
        <v>4754</v>
      </c>
      <c r="B4365" s="196">
        <v>40813860</v>
      </c>
      <c r="C4365" s="197" t="s">
        <v>3398</v>
      </c>
      <c r="D4365" s="196" t="s">
        <v>3679</v>
      </c>
      <c r="E4365" s="198"/>
      <c r="F4365" s="199">
        <f>VLOOKUP(D4365,'Parâmetro - Portes e Uco'!$A$13:$E$54,4,0)</f>
        <v>538.44125565127115</v>
      </c>
      <c r="G4365" s="200">
        <v>3</v>
      </c>
      <c r="H4365" s="199">
        <f>VLOOKUP(G4365,'Parâmetro - Portes e Uco'!$B$19:$E$46,4,0)</f>
        <v>446.65</v>
      </c>
      <c r="I4365" s="196"/>
      <c r="J4365" s="202">
        <v>0</v>
      </c>
      <c r="K4365" s="202"/>
      <c r="L4365" s="203"/>
      <c r="M4365" s="204"/>
      <c r="N4365" s="199"/>
      <c r="O4365" s="201">
        <v>1</v>
      </c>
      <c r="P4365" s="199">
        <f>F4365*30%</f>
        <v>161.53237669538134</v>
      </c>
      <c r="Q4365" s="205">
        <f t="shared" si="269"/>
        <v>1146.6236323466524</v>
      </c>
    </row>
    <row r="4366" spans="1:17" ht="45" x14ac:dyDescent="0.25">
      <c r="A4366" s="207" t="s">
        <v>4754</v>
      </c>
      <c r="B4366" s="196">
        <v>40813878</v>
      </c>
      <c r="C4366" s="197" t="s">
        <v>3469</v>
      </c>
      <c r="D4366" s="196" t="s">
        <v>3700</v>
      </c>
      <c r="E4366" s="198"/>
      <c r="F4366" s="199">
        <f>VLOOKUP(D4366,'Parâmetro - Portes e Uco'!$A$13:$E$54,4,0)</f>
        <v>498.60434075551103</v>
      </c>
      <c r="G4366" s="200">
        <v>5</v>
      </c>
      <c r="H4366" s="199">
        <f>VLOOKUP(G4366,'Parâmetro - Portes e Uco'!$B$19:$E$46,4,0)</f>
        <v>1021.47</v>
      </c>
      <c r="I4366" s="196"/>
      <c r="J4366" s="202">
        <v>0</v>
      </c>
      <c r="K4366" s="202"/>
      <c r="L4366" s="203"/>
      <c r="M4366" s="204"/>
      <c r="N4366" s="199"/>
      <c r="O4366" s="201">
        <v>1</v>
      </c>
      <c r="P4366" s="199">
        <f>F4366*30%</f>
        <v>149.58130222665329</v>
      </c>
      <c r="Q4366" s="205">
        <f t="shared" si="269"/>
        <v>1669.6556429821644</v>
      </c>
    </row>
    <row r="4367" spans="1:17" ht="45" x14ac:dyDescent="0.25">
      <c r="A4367" s="207" t="s">
        <v>4754</v>
      </c>
      <c r="B4367" s="196">
        <v>40813886</v>
      </c>
      <c r="C4367" s="197" t="s">
        <v>3472</v>
      </c>
      <c r="D4367" s="196" t="s">
        <v>3673</v>
      </c>
      <c r="E4367" s="198"/>
      <c r="F4367" s="199">
        <f>VLOOKUP(D4367,'Parâmetro - Portes e Uco'!$A$13:$E$54,4,0)</f>
        <v>249.30796231071506</v>
      </c>
      <c r="G4367" s="200">
        <v>3</v>
      </c>
      <c r="H4367" s="199">
        <f>VLOOKUP(G4367,'Parâmetro - Portes e Uco'!$B$19:$E$46,4,0)</f>
        <v>446.65</v>
      </c>
      <c r="I4367" s="196"/>
      <c r="J4367" s="202">
        <v>0</v>
      </c>
      <c r="K4367" s="202"/>
      <c r="L4367" s="203"/>
      <c r="M4367" s="204"/>
      <c r="N4367" s="199"/>
      <c r="O4367" s="201">
        <v>0</v>
      </c>
      <c r="P4367" s="201"/>
      <c r="Q4367" s="205">
        <f t="shared" si="269"/>
        <v>695.95796231071506</v>
      </c>
    </row>
    <row r="4368" spans="1:17" ht="45" x14ac:dyDescent="0.25">
      <c r="A4368" s="207" t="s">
        <v>4754</v>
      </c>
      <c r="B4368" s="196">
        <v>40813894</v>
      </c>
      <c r="C4368" s="197" t="s">
        <v>3463</v>
      </c>
      <c r="D4368" s="196" t="s">
        <v>3684</v>
      </c>
      <c r="E4368" s="198"/>
      <c r="F4368" s="199">
        <f>VLOOKUP(D4368,'Parâmetro - Portes e Uco'!$A$13:$E$54,4,0)</f>
        <v>846.73426322200669</v>
      </c>
      <c r="G4368" s="200">
        <v>3</v>
      </c>
      <c r="H4368" s="199">
        <f>VLOOKUP(G4368,'Parâmetro - Portes e Uco'!$B$19:$E$46,4,0)</f>
        <v>446.65</v>
      </c>
      <c r="I4368" s="196"/>
      <c r="J4368" s="202">
        <v>0</v>
      </c>
      <c r="K4368" s="202"/>
      <c r="L4368" s="203"/>
      <c r="M4368" s="204"/>
      <c r="N4368" s="199"/>
      <c r="O4368" s="201">
        <v>1</v>
      </c>
      <c r="P4368" s="199">
        <f>F4368*30%</f>
        <v>254.02027896660201</v>
      </c>
      <c r="Q4368" s="205">
        <f t="shared" si="269"/>
        <v>1547.4045421886087</v>
      </c>
    </row>
    <row r="4369" spans="1:17" ht="45" x14ac:dyDescent="0.25">
      <c r="A4369" s="207" t="s">
        <v>4754</v>
      </c>
      <c r="B4369" s="196">
        <v>40813908</v>
      </c>
      <c r="C4369" s="197" t="s">
        <v>4503</v>
      </c>
      <c r="D4369" s="196" t="s">
        <v>3679</v>
      </c>
      <c r="E4369" s="198"/>
      <c r="F4369" s="199">
        <f>VLOOKUP(D4369,'Parâmetro - Portes e Uco'!$A$13:$E$54,4,0)</f>
        <v>538.44125565127115</v>
      </c>
      <c r="G4369" s="200">
        <v>5</v>
      </c>
      <c r="H4369" s="199">
        <f>VLOOKUP(G4369,'Parâmetro - Portes e Uco'!$B$19:$E$46,4,0)</f>
        <v>1021.47</v>
      </c>
      <c r="I4369" s="196"/>
      <c r="J4369" s="202">
        <v>0</v>
      </c>
      <c r="K4369" s="202"/>
      <c r="L4369" s="203"/>
      <c r="M4369" s="204"/>
      <c r="N4369" s="199"/>
      <c r="O4369" s="201">
        <v>1</v>
      </c>
      <c r="P4369" s="199">
        <f>F4369*30%</f>
        <v>161.53237669538134</v>
      </c>
      <c r="Q4369" s="205">
        <f t="shared" si="269"/>
        <v>1721.4436323466525</v>
      </c>
    </row>
    <row r="4370" spans="1:17" ht="45" x14ac:dyDescent="0.25">
      <c r="A4370" s="207" t="s">
        <v>4754</v>
      </c>
      <c r="B4370" s="196">
        <v>40813916</v>
      </c>
      <c r="C4370" s="197" t="s">
        <v>4504</v>
      </c>
      <c r="D4370" s="196" t="s">
        <v>3692</v>
      </c>
      <c r="E4370" s="198"/>
      <c r="F4370" s="199">
        <f>VLOOKUP(D4370,'Parâmetro - Portes e Uco'!$A$13:$E$54,4,0)</f>
        <v>761.18741340950646</v>
      </c>
      <c r="G4370" s="200">
        <v>5</v>
      </c>
      <c r="H4370" s="199">
        <f>VLOOKUP(G4370,'Parâmetro - Portes e Uco'!$B$19:$E$46,4,0)</f>
        <v>1021.47</v>
      </c>
      <c r="I4370" s="196"/>
      <c r="J4370" s="202">
        <v>0</v>
      </c>
      <c r="K4370" s="202"/>
      <c r="L4370" s="203"/>
      <c r="M4370" s="204"/>
      <c r="N4370" s="199"/>
      <c r="O4370" s="201">
        <v>1</v>
      </c>
      <c r="P4370" s="199">
        <f>F4370*30%</f>
        <v>228.35622402285193</v>
      </c>
      <c r="Q4370" s="205">
        <f t="shared" si="269"/>
        <v>2011.0136374323583</v>
      </c>
    </row>
    <row r="4371" spans="1:17" ht="30" x14ac:dyDescent="0.25">
      <c r="A4371" s="207" t="s">
        <v>4754</v>
      </c>
      <c r="B4371" s="196">
        <v>40813924</v>
      </c>
      <c r="C4371" s="197" t="s">
        <v>4505</v>
      </c>
      <c r="D4371" s="196" t="s">
        <v>3682</v>
      </c>
      <c r="E4371" s="198"/>
      <c r="F4371" s="199">
        <f>VLOOKUP(D4371,'Parâmetro - Portes e Uco'!$A$13:$E$54,4,0)</f>
        <v>705.10991849517825</v>
      </c>
      <c r="G4371" s="200">
        <v>5</v>
      </c>
      <c r="H4371" s="199">
        <f>VLOOKUP(G4371,'Parâmetro - Portes e Uco'!$B$19:$E$46,4,0)</f>
        <v>1021.47</v>
      </c>
      <c r="I4371" s="196"/>
      <c r="J4371" s="202">
        <v>0</v>
      </c>
      <c r="K4371" s="202"/>
      <c r="L4371" s="203"/>
      <c r="M4371" s="204"/>
      <c r="N4371" s="199"/>
      <c r="O4371" s="201">
        <v>1</v>
      </c>
      <c r="P4371" s="199">
        <f>F4371*30%</f>
        <v>211.53297554855348</v>
      </c>
      <c r="Q4371" s="205">
        <f t="shared" si="269"/>
        <v>1938.1128940437318</v>
      </c>
    </row>
    <row r="4372" spans="1:17" ht="60" x14ac:dyDescent="0.25">
      <c r="A4372" s="207" t="s">
        <v>4754</v>
      </c>
      <c r="B4372" s="196">
        <v>40813932</v>
      </c>
      <c r="C4372" s="197" t="s">
        <v>3476</v>
      </c>
      <c r="D4372" s="196" t="s">
        <v>3694</v>
      </c>
      <c r="E4372" s="198"/>
      <c r="F4372" s="199">
        <f>VLOOKUP(D4372,'Parâmetro - Portes e Uco'!$A$13:$E$54,4,0)</f>
        <v>1163.9005120867673</v>
      </c>
      <c r="G4372" s="200">
        <v>7</v>
      </c>
      <c r="H4372" s="199">
        <f>VLOOKUP(G4372,'Parâmetro - Portes e Uco'!$B$19:$E$46,4,0)</f>
        <v>2028.04</v>
      </c>
      <c r="I4372" s="196"/>
      <c r="J4372" s="202">
        <v>0</v>
      </c>
      <c r="K4372" s="202"/>
      <c r="L4372" s="203"/>
      <c r="M4372" s="204"/>
      <c r="N4372" s="199"/>
      <c r="O4372" s="201">
        <v>2</v>
      </c>
      <c r="P4372" s="199">
        <f>(F4372*30%)+(F4372*20%)</f>
        <v>581.95025604338366</v>
      </c>
      <c r="Q4372" s="205">
        <f t="shared" si="269"/>
        <v>3773.8907681301507</v>
      </c>
    </row>
    <row r="4373" spans="1:17" ht="90" x14ac:dyDescent="0.25">
      <c r="A4373" s="207" t="s">
        <v>4754</v>
      </c>
      <c r="B4373" s="196">
        <v>40813940</v>
      </c>
      <c r="C4373" s="197" t="s">
        <v>3465</v>
      </c>
      <c r="D4373" s="196" t="s">
        <v>3694</v>
      </c>
      <c r="E4373" s="198"/>
      <c r="F4373" s="199">
        <f>VLOOKUP(D4373,'Parâmetro - Portes e Uco'!$A$13:$E$54,4,0)</f>
        <v>1163.9005120867673</v>
      </c>
      <c r="G4373" s="200">
        <v>5</v>
      </c>
      <c r="H4373" s="199">
        <f>VLOOKUP(G4373,'Parâmetro - Portes e Uco'!$B$19:$E$46,4,0)</f>
        <v>1021.47</v>
      </c>
      <c r="I4373" s="196"/>
      <c r="J4373" s="202">
        <v>0</v>
      </c>
      <c r="K4373" s="202"/>
      <c r="L4373" s="203"/>
      <c r="M4373" s="204"/>
      <c r="N4373" s="199"/>
      <c r="O4373" s="201">
        <v>2</v>
      </c>
      <c r="P4373" s="199">
        <f>(F4373*30%)+(F4373*20%)</f>
        <v>581.95025604338366</v>
      </c>
      <c r="Q4373" s="205">
        <f t="shared" si="269"/>
        <v>2767.320768130151</v>
      </c>
    </row>
    <row r="4374" spans="1:17" ht="90" x14ac:dyDescent="0.25">
      <c r="A4374" s="207" t="s">
        <v>4754</v>
      </c>
      <c r="B4374" s="196">
        <v>40813959</v>
      </c>
      <c r="C4374" s="197" t="s">
        <v>3466</v>
      </c>
      <c r="D4374" s="196" t="s">
        <v>3694</v>
      </c>
      <c r="E4374" s="198"/>
      <c r="F4374" s="199">
        <f>VLOOKUP(D4374,'Parâmetro - Portes e Uco'!$A$13:$E$54,4,0)</f>
        <v>1163.9005120867673</v>
      </c>
      <c r="G4374" s="200">
        <v>5</v>
      </c>
      <c r="H4374" s="199">
        <f>VLOOKUP(G4374,'Parâmetro - Portes e Uco'!$B$19:$E$46,4,0)</f>
        <v>1021.47</v>
      </c>
      <c r="I4374" s="196"/>
      <c r="J4374" s="202">
        <v>0</v>
      </c>
      <c r="K4374" s="202"/>
      <c r="L4374" s="203"/>
      <c r="M4374" s="204"/>
      <c r="N4374" s="199"/>
      <c r="O4374" s="201">
        <v>2</v>
      </c>
      <c r="P4374" s="199">
        <f>(F4374*30%)+(F4374*20%)</f>
        <v>581.95025604338366</v>
      </c>
      <c r="Q4374" s="205">
        <f t="shared" si="269"/>
        <v>2767.320768130151</v>
      </c>
    </row>
    <row r="4375" spans="1:17" ht="45" x14ac:dyDescent="0.25">
      <c r="A4375" s="207" t="s">
        <v>4754</v>
      </c>
      <c r="B4375" s="196">
        <v>40813975</v>
      </c>
      <c r="C4375" s="197" t="s">
        <v>4506</v>
      </c>
      <c r="D4375" s="196" t="s">
        <v>3688</v>
      </c>
      <c r="E4375" s="198"/>
      <c r="F4375" s="199">
        <f>VLOOKUP(D4375,'Parâmetro - Portes e Uco'!$A$13:$E$54,4,0)</f>
        <v>899.85787232696623</v>
      </c>
      <c r="G4375" s="200">
        <v>5</v>
      </c>
      <c r="H4375" s="199">
        <f>VLOOKUP(G4375,'Parâmetro - Portes e Uco'!$B$19:$E$46,4,0)</f>
        <v>1021.47</v>
      </c>
      <c r="I4375" s="196"/>
      <c r="J4375" s="202">
        <v>0</v>
      </c>
      <c r="K4375" s="202"/>
      <c r="L4375" s="203"/>
      <c r="M4375" s="204"/>
      <c r="N4375" s="199"/>
      <c r="O4375" s="201">
        <v>1</v>
      </c>
      <c r="P4375" s="199">
        <f t="shared" ref="P4375:P4386" si="270">F4375*30%</f>
        <v>269.95736169808987</v>
      </c>
      <c r="Q4375" s="205">
        <f t="shared" si="269"/>
        <v>2191.2852340250561</v>
      </c>
    </row>
    <row r="4376" spans="1:17" ht="45" x14ac:dyDescent="0.25">
      <c r="A4376" s="207" t="s">
        <v>4754</v>
      </c>
      <c r="B4376" s="196">
        <v>40813983</v>
      </c>
      <c r="C4376" s="197" t="s">
        <v>4507</v>
      </c>
      <c r="D4376" s="196" t="s">
        <v>3697</v>
      </c>
      <c r="E4376" s="198"/>
      <c r="F4376" s="199">
        <f>VLOOKUP(D4376,'Parâmetro - Portes e Uco'!$A$13:$E$54,4,0)</f>
        <v>1399.9217801882828</v>
      </c>
      <c r="G4376" s="200">
        <v>5</v>
      </c>
      <c r="H4376" s="199">
        <f>VLOOKUP(G4376,'Parâmetro - Portes e Uco'!$B$19:$E$46,4,0)</f>
        <v>1021.47</v>
      </c>
      <c r="I4376" s="196"/>
      <c r="J4376" s="202">
        <v>0</v>
      </c>
      <c r="K4376" s="202"/>
      <c r="L4376" s="203"/>
      <c r="M4376" s="204"/>
      <c r="N4376" s="199"/>
      <c r="O4376" s="201">
        <v>1</v>
      </c>
      <c r="P4376" s="199">
        <f t="shared" si="270"/>
        <v>419.97653405648481</v>
      </c>
      <c r="Q4376" s="205">
        <f t="shared" si="269"/>
        <v>2841.3683142447676</v>
      </c>
    </row>
    <row r="4377" spans="1:17" ht="30" x14ac:dyDescent="0.25">
      <c r="A4377" s="207" t="s">
        <v>4754</v>
      </c>
      <c r="B4377" s="196">
        <v>40813991</v>
      </c>
      <c r="C4377" s="197" t="s">
        <v>4508</v>
      </c>
      <c r="D4377" s="196" t="s">
        <v>3697</v>
      </c>
      <c r="E4377" s="198"/>
      <c r="F4377" s="199">
        <f>VLOOKUP(D4377,'Parâmetro - Portes e Uco'!$A$13:$E$54,4,0)</f>
        <v>1399.9217801882828</v>
      </c>
      <c r="G4377" s="200">
        <v>3</v>
      </c>
      <c r="H4377" s="199">
        <f>VLOOKUP(G4377,'Parâmetro - Portes e Uco'!$B$19:$E$46,4,0)</f>
        <v>446.65</v>
      </c>
      <c r="I4377" s="196"/>
      <c r="J4377" s="202">
        <v>0</v>
      </c>
      <c r="K4377" s="202"/>
      <c r="L4377" s="203"/>
      <c r="M4377" s="204"/>
      <c r="N4377" s="199"/>
      <c r="O4377" s="201">
        <v>1</v>
      </c>
      <c r="P4377" s="199">
        <f t="shared" si="270"/>
        <v>419.97653405648481</v>
      </c>
      <c r="Q4377" s="205">
        <f t="shared" si="269"/>
        <v>2266.5483142447679</v>
      </c>
    </row>
    <row r="4378" spans="1:17" ht="45" x14ac:dyDescent="0.25">
      <c r="A4378" s="207" t="s">
        <v>4754</v>
      </c>
      <c r="B4378" s="196">
        <v>40814017</v>
      </c>
      <c r="C4378" s="197" t="s">
        <v>4509</v>
      </c>
      <c r="D4378" s="196" t="s">
        <v>3693</v>
      </c>
      <c r="E4378" s="198"/>
      <c r="F4378" s="199">
        <f>VLOOKUP(D4378,'Parâmetro - Portes e Uco'!$A$13:$E$54,4,0)</f>
        <v>1261.2629051367419</v>
      </c>
      <c r="G4378" s="200">
        <v>5</v>
      </c>
      <c r="H4378" s="199">
        <f>VLOOKUP(G4378,'Parâmetro - Portes e Uco'!$B$19:$E$46,4,0)</f>
        <v>1021.47</v>
      </c>
      <c r="I4378" s="196"/>
      <c r="J4378" s="202">
        <v>0</v>
      </c>
      <c r="K4378" s="202"/>
      <c r="L4378" s="203"/>
      <c r="M4378" s="204"/>
      <c r="N4378" s="199"/>
      <c r="O4378" s="201">
        <v>1</v>
      </c>
      <c r="P4378" s="199">
        <f t="shared" si="270"/>
        <v>378.37887154102253</v>
      </c>
      <c r="Q4378" s="205">
        <f t="shared" si="269"/>
        <v>2661.1117766777643</v>
      </c>
    </row>
    <row r="4379" spans="1:17" ht="45" x14ac:dyDescent="0.25">
      <c r="A4379" s="207" t="s">
        <v>4754</v>
      </c>
      <c r="B4379" s="196">
        <v>40814025</v>
      </c>
      <c r="C4379" s="197" t="s">
        <v>4510</v>
      </c>
      <c r="D4379" s="196" t="s">
        <v>3685</v>
      </c>
      <c r="E4379" s="198"/>
      <c r="F4379" s="199">
        <f>VLOOKUP(D4379,'Parâmetro - Portes e Uco'!$A$13:$E$54,4,0)</f>
        <v>1084.2266822952472</v>
      </c>
      <c r="G4379" s="200">
        <v>3</v>
      </c>
      <c r="H4379" s="199">
        <f>VLOOKUP(G4379,'Parâmetro - Portes e Uco'!$B$19:$E$46,4,0)</f>
        <v>446.65</v>
      </c>
      <c r="I4379" s="196"/>
      <c r="J4379" s="202">
        <v>0</v>
      </c>
      <c r="K4379" s="202"/>
      <c r="L4379" s="203"/>
      <c r="M4379" s="204"/>
      <c r="N4379" s="199"/>
      <c r="O4379" s="201">
        <v>1</v>
      </c>
      <c r="P4379" s="199">
        <f t="shared" si="270"/>
        <v>325.26800468857414</v>
      </c>
      <c r="Q4379" s="205">
        <f t="shared" si="269"/>
        <v>1856.1446869838212</v>
      </c>
    </row>
    <row r="4380" spans="1:17" ht="75" x14ac:dyDescent="0.25">
      <c r="A4380" s="207" t="s">
        <v>4754</v>
      </c>
      <c r="B4380" s="196">
        <v>40814033</v>
      </c>
      <c r="C4380" s="197" t="s">
        <v>3478</v>
      </c>
      <c r="D4380" s="196" t="s">
        <v>3685</v>
      </c>
      <c r="E4380" s="198"/>
      <c r="F4380" s="199">
        <f>VLOOKUP(D4380,'Parâmetro - Portes e Uco'!$A$13:$E$54,4,0)</f>
        <v>1084.2266822952472</v>
      </c>
      <c r="G4380" s="200">
        <v>5</v>
      </c>
      <c r="H4380" s="199">
        <f>VLOOKUP(G4380,'Parâmetro - Portes e Uco'!$B$19:$E$46,4,0)</f>
        <v>1021.47</v>
      </c>
      <c r="I4380" s="196"/>
      <c r="J4380" s="202">
        <v>0</v>
      </c>
      <c r="K4380" s="202"/>
      <c r="L4380" s="203"/>
      <c r="M4380" s="204"/>
      <c r="N4380" s="199"/>
      <c r="O4380" s="201">
        <v>1</v>
      </c>
      <c r="P4380" s="199">
        <f t="shared" si="270"/>
        <v>325.26800468857414</v>
      </c>
      <c r="Q4380" s="205">
        <f t="shared" si="269"/>
        <v>2430.9646869838216</v>
      </c>
    </row>
    <row r="4381" spans="1:17" ht="60" x14ac:dyDescent="0.25">
      <c r="A4381" s="207" t="s">
        <v>4754</v>
      </c>
      <c r="B4381" s="196">
        <v>40814041</v>
      </c>
      <c r="C4381" s="197" t="s">
        <v>4511</v>
      </c>
      <c r="D4381" s="196" t="s">
        <v>3694</v>
      </c>
      <c r="E4381" s="198"/>
      <c r="F4381" s="199">
        <f>VLOOKUP(D4381,'Parâmetro - Portes e Uco'!$A$13:$E$54,4,0)</f>
        <v>1163.9005120867673</v>
      </c>
      <c r="G4381" s="200">
        <v>5</v>
      </c>
      <c r="H4381" s="199">
        <f>VLOOKUP(G4381,'Parâmetro - Portes e Uco'!$B$19:$E$46,4,0)</f>
        <v>1021.47</v>
      </c>
      <c r="I4381" s="196"/>
      <c r="J4381" s="202">
        <v>0</v>
      </c>
      <c r="K4381" s="202"/>
      <c r="L4381" s="203"/>
      <c r="M4381" s="204"/>
      <c r="N4381" s="199"/>
      <c r="O4381" s="201">
        <v>1</v>
      </c>
      <c r="P4381" s="199">
        <f t="shared" si="270"/>
        <v>349.17015362603019</v>
      </c>
      <c r="Q4381" s="205">
        <f t="shared" ref="Q4381:Q4392" si="271">F4381+H4381+K4381+N4381+P4381</f>
        <v>2534.5406657127974</v>
      </c>
    </row>
    <row r="4382" spans="1:17" ht="45" x14ac:dyDescent="0.25">
      <c r="A4382" s="207" t="s">
        <v>4754</v>
      </c>
      <c r="B4382" s="196">
        <v>40814050</v>
      </c>
      <c r="C4382" s="197" t="s">
        <v>4512</v>
      </c>
      <c r="D4382" s="196" t="s">
        <v>3694</v>
      </c>
      <c r="E4382" s="198"/>
      <c r="F4382" s="199">
        <f>VLOOKUP(D4382,'Parâmetro - Portes e Uco'!$A$13:$E$54,4,0)</f>
        <v>1163.9005120867673</v>
      </c>
      <c r="G4382" s="200">
        <v>4</v>
      </c>
      <c r="H4382" s="199">
        <f>VLOOKUP(G4382,'Parâmetro - Portes e Uco'!$B$19:$E$46,4,0)</f>
        <v>660.37</v>
      </c>
      <c r="I4382" s="196"/>
      <c r="J4382" s="202">
        <v>0</v>
      </c>
      <c r="K4382" s="202"/>
      <c r="L4382" s="203"/>
      <c r="M4382" s="204"/>
      <c r="N4382" s="199"/>
      <c r="O4382" s="201">
        <v>1</v>
      </c>
      <c r="P4382" s="199">
        <f t="shared" si="270"/>
        <v>349.17015362603019</v>
      </c>
      <c r="Q4382" s="205">
        <f t="shared" si="271"/>
        <v>2173.4406657127975</v>
      </c>
    </row>
    <row r="4383" spans="1:17" ht="60" x14ac:dyDescent="0.25">
      <c r="A4383" s="207" t="s">
        <v>4754</v>
      </c>
      <c r="B4383" s="196">
        <v>40814068</v>
      </c>
      <c r="C4383" s="197" t="s">
        <v>3473</v>
      </c>
      <c r="D4383" s="196" t="s">
        <v>3682</v>
      </c>
      <c r="E4383" s="198"/>
      <c r="F4383" s="199">
        <f>VLOOKUP(D4383,'Parâmetro - Portes e Uco'!$A$13:$E$54,4,0)</f>
        <v>705.10991849517825</v>
      </c>
      <c r="G4383" s="200">
        <v>5</v>
      </c>
      <c r="H4383" s="199">
        <f>VLOOKUP(G4383,'Parâmetro - Portes e Uco'!$B$19:$E$46,4,0)</f>
        <v>1021.47</v>
      </c>
      <c r="I4383" s="196"/>
      <c r="J4383" s="202">
        <v>0</v>
      </c>
      <c r="K4383" s="202"/>
      <c r="L4383" s="203"/>
      <c r="M4383" s="204"/>
      <c r="N4383" s="199"/>
      <c r="O4383" s="201">
        <v>1</v>
      </c>
      <c r="P4383" s="199">
        <f t="shared" si="270"/>
        <v>211.53297554855348</v>
      </c>
      <c r="Q4383" s="205">
        <f t="shared" si="271"/>
        <v>1938.1128940437318</v>
      </c>
    </row>
    <row r="4384" spans="1:17" ht="45" x14ac:dyDescent="0.25">
      <c r="A4384" s="207" t="s">
        <v>4754</v>
      </c>
      <c r="B4384" s="196">
        <v>40814076</v>
      </c>
      <c r="C4384" s="197" t="s">
        <v>3474</v>
      </c>
      <c r="D4384" s="196" t="s">
        <v>3682</v>
      </c>
      <c r="E4384" s="198"/>
      <c r="F4384" s="199">
        <f>VLOOKUP(D4384,'Parâmetro - Portes e Uco'!$A$13:$E$54,4,0)</f>
        <v>705.10991849517825</v>
      </c>
      <c r="G4384" s="200">
        <v>5</v>
      </c>
      <c r="H4384" s="199">
        <f>VLOOKUP(G4384,'Parâmetro - Portes e Uco'!$B$19:$E$46,4,0)</f>
        <v>1021.47</v>
      </c>
      <c r="I4384" s="196"/>
      <c r="J4384" s="202">
        <v>0</v>
      </c>
      <c r="K4384" s="202"/>
      <c r="L4384" s="203"/>
      <c r="M4384" s="204"/>
      <c r="N4384" s="199"/>
      <c r="O4384" s="201">
        <v>1</v>
      </c>
      <c r="P4384" s="199">
        <f t="shared" si="270"/>
        <v>211.53297554855348</v>
      </c>
      <c r="Q4384" s="205">
        <f t="shared" si="271"/>
        <v>1938.1128940437318</v>
      </c>
    </row>
    <row r="4385" spans="1:17" ht="45" x14ac:dyDescent="0.25">
      <c r="A4385" s="207" t="s">
        <v>4754</v>
      </c>
      <c r="B4385" s="196">
        <v>40814084</v>
      </c>
      <c r="C4385" s="197" t="s">
        <v>4513</v>
      </c>
      <c r="D4385" s="196" t="s">
        <v>3688</v>
      </c>
      <c r="E4385" s="198"/>
      <c r="F4385" s="199">
        <f>VLOOKUP(D4385,'Parâmetro - Portes e Uco'!$A$13:$E$54,4,0)</f>
        <v>899.85787232696623</v>
      </c>
      <c r="G4385" s="200">
        <v>5</v>
      </c>
      <c r="H4385" s="199">
        <f>VLOOKUP(G4385,'Parâmetro - Portes e Uco'!$B$19:$E$46,4,0)</f>
        <v>1021.47</v>
      </c>
      <c r="I4385" s="196"/>
      <c r="J4385" s="202">
        <v>0</v>
      </c>
      <c r="K4385" s="202"/>
      <c r="L4385" s="203"/>
      <c r="M4385" s="204"/>
      <c r="N4385" s="199"/>
      <c r="O4385" s="201">
        <v>1</v>
      </c>
      <c r="P4385" s="199">
        <f t="shared" si="270"/>
        <v>269.95736169808987</v>
      </c>
      <c r="Q4385" s="205">
        <f t="shared" si="271"/>
        <v>2191.2852340250561</v>
      </c>
    </row>
    <row r="4386" spans="1:17" ht="45" x14ac:dyDescent="0.25">
      <c r="A4386" s="207" t="s">
        <v>4754</v>
      </c>
      <c r="B4386" s="196">
        <v>40814092</v>
      </c>
      <c r="C4386" s="197" t="s">
        <v>3470</v>
      </c>
      <c r="D4386" s="196" t="s">
        <v>3684</v>
      </c>
      <c r="E4386" s="198"/>
      <c r="F4386" s="199">
        <f>VLOOKUP(D4386,'Parâmetro - Portes e Uco'!$A$13:$E$54,4,0)</f>
        <v>846.73426322200669</v>
      </c>
      <c r="G4386" s="200">
        <v>5</v>
      </c>
      <c r="H4386" s="199">
        <f>VLOOKUP(G4386,'Parâmetro - Portes e Uco'!$B$19:$E$46,4,0)</f>
        <v>1021.47</v>
      </c>
      <c r="I4386" s="196"/>
      <c r="J4386" s="202">
        <v>0</v>
      </c>
      <c r="K4386" s="202"/>
      <c r="L4386" s="203"/>
      <c r="M4386" s="204"/>
      <c r="N4386" s="199"/>
      <c r="O4386" s="201">
        <v>1</v>
      </c>
      <c r="P4386" s="199">
        <f t="shared" si="270"/>
        <v>254.02027896660201</v>
      </c>
      <c r="Q4386" s="205">
        <f t="shared" si="271"/>
        <v>2122.2245421886087</v>
      </c>
    </row>
    <row r="4387" spans="1:17" x14ac:dyDescent="0.25">
      <c r="A4387" s="207" t="s">
        <v>4754</v>
      </c>
      <c r="B4387" s="196">
        <v>40814106</v>
      </c>
      <c r="C4387" s="197" t="s">
        <v>3421</v>
      </c>
      <c r="D4387" s="196" t="s">
        <v>3673</v>
      </c>
      <c r="E4387" s="198"/>
      <c r="F4387" s="199">
        <f>VLOOKUP(D4387,'Parâmetro - Portes e Uco'!$A$13:$E$54,4,0)</f>
        <v>249.30796231071506</v>
      </c>
      <c r="G4387" s="200">
        <v>3</v>
      </c>
      <c r="H4387" s="199">
        <f>VLOOKUP(G4387,'Parâmetro - Portes e Uco'!$B$19:$E$46,4,0)</f>
        <v>446.65</v>
      </c>
      <c r="I4387" s="196"/>
      <c r="J4387" s="202">
        <v>0</v>
      </c>
      <c r="K4387" s="202"/>
      <c r="L4387" s="203"/>
      <c r="M4387" s="204"/>
      <c r="N4387" s="199"/>
      <c r="O4387" s="201">
        <v>0</v>
      </c>
      <c r="P4387" s="201"/>
      <c r="Q4387" s="205">
        <f t="shared" si="271"/>
        <v>695.95796231071506</v>
      </c>
    </row>
    <row r="4388" spans="1:17" ht="45" x14ac:dyDescent="0.25">
      <c r="A4388" s="207" t="s">
        <v>4754</v>
      </c>
      <c r="B4388" s="196">
        <v>40814114</v>
      </c>
      <c r="C4388" s="197" t="s">
        <v>3467</v>
      </c>
      <c r="D4388" s="196" t="s">
        <v>3683</v>
      </c>
      <c r="E4388" s="198"/>
      <c r="F4388" s="199">
        <f>VLOOKUP(D4388,'Parâmetro - Portes e Uco'!$A$13:$E$54,4,0)</f>
        <v>798.05885862997866</v>
      </c>
      <c r="G4388" s="200">
        <v>4</v>
      </c>
      <c r="H4388" s="199">
        <f>VLOOKUP(G4388,'Parâmetro - Portes e Uco'!$B$19:$E$46,4,0)</f>
        <v>660.37</v>
      </c>
      <c r="I4388" s="196"/>
      <c r="J4388" s="202">
        <v>0</v>
      </c>
      <c r="K4388" s="202"/>
      <c r="L4388" s="203"/>
      <c r="M4388" s="204"/>
      <c r="N4388" s="199"/>
      <c r="O4388" s="201">
        <v>0</v>
      </c>
      <c r="P4388" s="201"/>
      <c r="Q4388" s="205">
        <f t="shared" si="271"/>
        <v>1458.4288586299785</v>
      </c>
    </row>
    <row r="4389" spans="1:17" ht="30" x14ac:dyDescent="0.25">
      <c r="A4389" s="207" t="s">
        <v>4754</v>
      </c>
      <c r="B4389" s="196">
        <v>40814130</v>
      </c>
      <c r="C4389" s="197" t="s">
        <v>3475</v>
      </c>
      <c r="D4389" s="196" t="s">
        <v>3670</v>
      </c>
      <c r="E4389" s="198"/>
      <c r="F4389" s="199">
        <f>VLOOKUP(D4389,'Parâmetro - Portes e Uco'!$A$13:$E$54,4,0)</f>
        <v>209.47104741495494</v>
      </c>
      <c r="G4389" s="200">
        <v>3</v>
      </c>
      <c r="H4389" s="199">
        <f>VLOOKUP(G4389,'Parâmetro - Portes e Uco'!$B$19:$E$46,4,0)</f>
        <v>446.65</v>
      </c>
      <c r="I4389" s="196"/>
      <c r="J4389" s="202">
        <v>0</v>
      </c>
      <c r="K4389" s="202"/>
      <c r="L4389" s="203"/>
      <c r="M4389" s="204"/>
      <c r="N4389" s="199"/>
      <c r="O4389" s="201">
        <v>0</v>
      </c>
      <c r="P4389" s="201"/>
      <c r="Q4389" s="205">
        <f t="shared" si="271"/>
        <v>656.12104741495489</v>
      </c>
    </row>
    <row r="4390" spans="1:17" ht="30" x14ac:dyDescent="0.25">
      <c r="A4390" s="207" t="s">
        <v>4754</v>
      </c>
      <c r="B4390" s="196">
        <v>40814149</v>
      </c>
      <c r="C4390" s="197" t="s">
        <v>3471</v>
      </c>
      <c r="D4390" s="196" t="s">
        <v>3670</v>
      </c>
      <c r="E4390" s="198"/>
      <c r="F4390" s="199">
        <f>VLOOKUP(D4390,'Parâmetro - Portes e Uco'!$A$13:$E$54,4,0)</f>
        <v>209.47104741495494</v>
      </c>
      <c r="G4390" s="200"/>
      <c r="H4390" s="201"/>
      <c r="I4390" s="196"/>
      <c r="J4390" s="202">
        <v>0</v>
      </c>
      <c r="K4390" s="202"/>
      <c r="L4390" s="203"/>
      <c r="M4390" s="204"/>
      <c r="N4390" s="199"/>
      <c r="O4390" s="201">
        <v>0</v>
      </c>
      <c r="P4390" s="201"/>
      <c r="Q4390" s="205">
        <f t="shared" si="271"/>
        <v>209.47104741495494</v>
      </c>
    </row>
    <row r="4391" spans="1:17" ht="60" x14ac:dyDescent="0.25">
      <c r="A4391" s="207" t="s">
        <v>4754</v>
      </c>
      <c r="B4391" s="196">
        <v>40814157</v>
      </c>
      <c r="C4391" s="197" t="s">
        <v>3468</v>
      </c>
      <c r="D4391" s="196" t="s">
        <v>3674</v>
      </c>
      <c r="E4391" s="198"/>
      <c r="F4391" s="199">
        <f>VLOOKUP(D4391,'Parâmetro - Portes e Uco'!$A$13:$E$54,4,0)</f>
        <v>182.87449126471788</v>
      </c>
      <c r="G4391" s="200"/>
      <c r="H4391" s="201"/>
      <c r="I4391" s="196"/>
      <c r="J4391" s="202">
        <v>0</v>
      </c>
      <c r="K4391" s="202"/>
      <c r="L4391" s="203"/>
      <c r="M4391" s="204"/>
      <c r="N4391" s="199"/>
      <c r="O4391" s="201">
        <v>0</v>
      </c>
      <c r="P4391" s="201"/>
      <c r="Q4391" s="205">
        <f t="shared" si="271"/>
        <v>182.87449126471788</v>
      </c>
    </row>
    <row r="4392" spans="1:17" ht="60" x14ac:dyDescent="0.25">
      <c r="A4392" s="207" t="s">
        <v>4754</v>
      </c>
      <c r="B4392" s="196">
        <v>40814165</v>
      </c>
      <c r="C4392" s="197" t="s">
        <v>3462</v>
      </c>
      <c r="D4392" s="196" t="s">
        <v>3700</v>
      </c>
      <c r="E4392" s="198"/>
      <c r="F4392" s="199">
        <f>VLOOKUP(D4392,'Parâmetro - Portes e Uco'!$A$13:$E$54,4,0)</f>
        <v>498.60434075551103</v>
      </c>
      <c r="G4392" s="200">
        <v>3</v>
      </c>
      <c r="H4392" s="199">
        <f>VLOOKUP(G4392,'Parâmetro - Portes e Uco'!$B$19:$E$46,4,0)</f>
        <v>446.65</v>
      </c>
      <c r="I4392" s="196"/>
      <c r="J4392" s="202">
        <v>0</v>
      </c>
      <c r="K4392" s="202"/>
      <c r="L4392" s="203"/>
      <c r="M4392" s="204"/>
      <c r="N4392" s="199"/>
      <c r="O4392" s="201">
        <v>1</v>
      </c>
      <c r="P4392" s="199">
        <f>F4392*30%</f>
        <v>149.58130222665329</v>
      </c>
      <c r="Q4392" s="205">
        <f t="shared" si="271"/>
        <v>1094.8356429821642</v>
      </c>
    </row>
    <row r="4393" spans="1:17" x14ac:dyDescent="0.25">
      <c r="A4393" s="207" t="s">
        <v>4754</v>
      </c>
      <c r="B4393" s="224">
        <v>40899004</v>
      </c>
      <c r="C4393" s="316" t="s">
        <v>3743</v>
      </c>
      <c r="D4393" s="317"/>
      <c r="E4393" s="317"/>
      <c r="F4393" s="317"/>
      <c r="G4393" s="317"/>
      <c r="H4393" s="317"/>
      <c r="I4393" s="317"/>
      <c r="J4393" s="317"/>
      <c r="K4393" s="317"/>
      <c r="L4393" s="317"/>
      <c r="M4393" s="317"/>
      <c r="N4393" s="317"/>
      <c r="O4393" s="317"/>
      <c r="P4393" s="317"/>
      <c r="Q4393" s="318"/>
    </row>
    <row r="4394" spans="1:17" ht="15" customHeight="1" x14ac:dyDescent="0.25">
      <c r="A4394" s="206"/>
      <c r="B4394" s="307" t="s">
        <v>3950</v>
      </c>
      <c r="C4394" s="308"/>
      <c r="D4394" s="308"/>
      <c r="E4394" s="308"/>
      <c r="F4394" s="308"/>
      <c r="G4394" s="308"/>
      <c r="H4394" s="308"/>
      <c r="I4394" s="308"/>
      <c r="J4394" s="308"/>
      <c r="K4394" s="308"/>
      <c r="L4394" s="308"/>
      <c r="M4394" s="308"/>
      <c r="N4394" s="308"/>
      <c r="O4394" s="308"/>
      <c r="P4394" s="308"/>
      <c r="Q4394" s="309"/>
    </row>
    <row r="4395" spans="1:17" ht="15" customHeight="1" x14ac:dyDescent="0.25">
      <c r="A4395" s="206"/>
      <c r="B4395" s="307" t="s">
        <v>3936</v>
      </c>
      <c r="C4395" s="308"/>
      <c r="D4395" s="308"/>
      <c r="E4395" s="308"/>
      <c r="F4395" s="308"/>
      <c r="G4395" s="308"/>
      <c r="H4395" s="308"/>
      <c r="I4395" s="308"/>
      <c r="J4395" s="308"/>
      <c r="K4395" s="308"/>
      <c r="L4395" s="308"/>
      <c r="M4395" s="308"/>
      <c r="N4395" s="308"/>
      <c r="O4395" s="308"/>
      <c r="P4395" s="308"/>
      <c r="Q4395" s="309"/>
    </row>
    <row r="4396" spans="1:17" ht="15" customHeight="1" x14ac:dyDescent="0.25">
      <c r="A4396" s="206"/>
      <c r="B4396" s="307" t="s">
        <v>4514</v>
      </c>
      <c r="C4396" s="308"/>
      <c r="D4396" s="308"/>
      <c r="E4396" s="308"/>
      <c r="F4396" s="308"/>
      <c r="G4396" s="308"/>
      <c r="H4396" s="308"/>
      <c r="I4396" s="308"/>
      <c r="J4396" s="308"/>
      <c r="K4396" s="308"/>
      <c r="L4396" s="308"/>
      <c r="M4396" s="308"/>
      <c r="N4396" s="308"/>
      <c r="O4396" s="308"/>
      <c r="P4396" s="308"/>
      <c r="Q4396" s="309"/>
    </row>
    <row r="4397" spans="1:17" ht="15" customHeight="1" x14ac:dyDescent="0.25">
      <c r="A4397" s="206"/>
      <c r="B4397" s="307" t="s">
        <v>3952</v>
      </c>
      <c r="C4397" s="308"/>
      <c r="D4397" s="308"/>
      <c r="E4397" s="308"/>
      <c r="F4397" s="308"/>
      <c r="G4397" s="308"/>
      <c r="H4397" s="308"/>
      <c r="I4397" s="308"/>
      <c r="J4397" s="308"/>
      <c r="K4397" s="308"/>
      <c r="L4397" s="308"/>
      <c r="M4397" s="308"/>
      <c r="N4397" s="308"/>
      <c r="O4397" s="308"/>
      <c r="P4397" s="308"/>
      <c r="Q4397" s="309"/>
    </row>
    <row r="4398" spans="1:17" ht="15" customHeight="1" x14ac:dyDescent="0.25">
      <c r="A4398" s="206"/>
      <c r="B4398" s="307" t="s">
        <v>3958</v>
      </c>
      <c r="C4398" s="308"/>
      <c r="D4398" s="308"/>
      <c r="E4398" s="308"/>
      <c r="F4398" s="308"/>
      <c r="G4398" s="308"/>
      <c r="H4398" s="308"/>
      <c r="I4398" s="308"/>
      <c r="J4398" s="308"/>
      <c r="K4398" s="308"/>
      <c r="L4398" s="308"/>
      <c r="M4398" s="308"/>
      <c r="N4398" s="308"/>
      <c r="O4398" s="308"/>
      <c r="P4398" s="308"/>
      <c r="Q4398" s="309"/>
    </row>
    <row r="4399" spans="1:17" ht="15" customHeight="1" x14ac:dyDescent="0.25">
      <c r="A4399" s="206"/>
      <c r="B4399" s="307" t="s">
        <v>3953</v>
      </c>
      <c r="C4399" s="308"/>
      <c r="D4399" s="308"/>
      <c r="E4399" s="308"/>
      <c r="F4399" s="308"/>
      <c r="G4399" s="308"/>
      <c r="H4399" s="308"/>
      <c r="I4399" s="308"/>
      <c r="J4399" s="308"/>
      <c r="K4399" s="308"/>
      <c r="L4399" s="308"/>
      <c r="M4399" s="308"/>
      <c r="N4399" s="308"/>
      <c r="O4399" s="308"/>
      <c r="P4399" s="308"/>
      <c r="Q4399" s="309"/>
    </row>
    <row r="4400" spans="1:17" ht="15" customHeight="1" x14ac:dyDescent="0.25">
      <c r="A4400" s="206"/>
      <c r="B4400" s="307" t="s">
        <v>3954</v>
      </c>
      <c r="C4400" s="308"/>
      <c r="D4400" s="308"/>
      <c r="E4400" s="308"/>
      <c r="F4400" s="308"/>
      <c r="G4400" s="308"/>
      <c r="H4400" s="308"/>
      <c r="I4400" s="308"/>
      <c r="J4400" s="308"/>
      <c r="K4400" s="308"/>
      <c r="L4400" s="308"/>
      <c r="M4400" s="308"/>
      <c r="N4400" s="308"/>
      <c r="O4400" s="308"/>
      <c r="P4400" s="308"/>
      <c r="Q4400" s="309"/>
    </row>
    <row r="4401" spans="1:17" ht="15" customHeight="1" x14ac:dyDescent="0.25">
      <c r="A4401" s="206"/>
      <c r="B4401" s="307" t="s">
        <v>3955</v>
      </c>
      <c r="C4401" s="308"/>
      <c r="D4401" s="308"/>
      <c r="E4401" s="308"/>
      <c r="F4401" s="308"/>
      <c r="G4401" s="308"/>
      <c r="H4401" s="308"/>
      <c r="I4401" s="308"/>
      <c r="J4401" s="308"/>
      <c r="K4401" s="308"/>
      <c r="L4401" s="308"/>
      <c r="M4401" s="308"/>
      <c r="N4401" s="308"/>
      <c r="O4401" s="308"/>
      <c r="P4401" s="308"/>
      <c r="Q4401" s="309"/>
    </row>
    <row r="4402" spans="1:17" ht="15" customHeight="1" x14ac:dyDescent="0.25">
      <c r="A4402" s="206"/>
      <c r="B4402" s="307" t="s">
        <v>3959</v>
      </c>
      <c r="C4402" s="308"/>
      <c r="D4402" s="308"/>
      <c r="E4402" s="308"/>
      <c r="F4402" s="308"/>
      <c r="G4402" s="308"/>
      <c r="H4402" s="308"/>
      <c r="I4402" s="308"/>
      <c r="J4402" s="308"/>
      <c r="K4402" s="308"/>
      <c r="L4402" s="308"/>
      <c r="M4402" s="308"/>
      <c r="N4402" s="308"/>
      <c r="O4402" s="308"/>
      <c r="P4402" s="308"/>
      <c r="Q4402" s="309"/>
    </row>
    <row r="4403" spans="1:17" ht="15" customHeight="1" x14ac:dyDescent="0.25">
      <c r="A4403" s="206"/>
      <c r="B4403" s="307" t="s">
        <v>3956</v>
      </c>
      <c r="C4403" s="308"/>
      <c r="D4403" s="308"/>
      <c r="E4403" s="308"/>
      <c r="F4403" s="308"/>
      <c r="G4403" s="308"/>
      <c r="H4403" s="308"/>
      <c r="I4403" s="308"/>
      <c r="J4403" s="308"/>
      <c r="K4403" s="308"/>
      <c r="L4403" s="308"/>
      <c r="M4403" s="308"/>
      <c r="N4403" s="308"/>
      <c r="O4403" s="308"/>
      <c r="P4403" s="308"/>
      <c r="Q4403" s="309"/>
    </row>
    <row r="4404" spans="1:17" ht="15" customHeight="1" x14ac:dyDescent="0.25">
      <c r="A4404" s="206"/>
      <c r="B4404" s="307" t="s">
        <v>4515</v>
      </c>
      <c r="C4404" s="308"/>
      <c r="D4404" s="308"/>
      <c r="E4404" s="308"/>
      <c r="F4404" s="308"/>
      <c r="G4404" s="308"/>
      <c r="H4404" s="308"/>
      <c r="I4404" s="308"/>
      <c r="J4404" s="308"/>
      <c r="K4404" s="308"/>
      <c r="L4404" s="308"/>
      <c r="M4404" s="308"/>
      <c r="N4404" s="308"/>
      <c r="O4404" s="308"/>
      <c r="P4404" s="308"/>
      <c r="Q4404" s="309"/>
    </row>
    <row r="4405" spans="1:17" ht="15" customHeight="1" x14ac:dyDescent="0.25">
      <c r="A4405" s="206"/>
      <c r="B4405" s="307" t="s">
        <v>3957</v>
      </c>
      <c r="C4405" s="308"/>
      <c r="D4405" s="308"/>
      <c r="E4405" s="308"/>
      <c r="F4405" s="308"/>
      <c r="G4405" s="308"/>
      <c r="H4405" s="308"/>
      <c r="I4405" s="308"/>
      <c r="J4405" s="308"/>
      <c r="K4405" s="308"/>
      <c r="L4405" s="308"/>
      <c r="M4405" s="308"/>
      <c r="N4405" s="308"/>
      <c r="O4405" s="308"/>
      <c r="P4405" s="308"/>
      <c r="Q4405" s="309"/>
    </row>
    <row r="4406" spans="1:17" ht="15" customHeight="1" x14ac:dyDescent="0.25">
      <c r="A4406" s="206"/>
      <c r="B4406" s="224">
        <v>40901009</v>
      </c>
      <c r="C4406" s="316" t="s">
        <v>3951</v>
      </c>
      <c r="D4406" s="317"/>
      <c r="E4406" s="317"/>
      <c r="F4406" s="317"/>
      <c r="G4406" s="317"/>
      <c r="H4406" s="317"/>
      <c r="I4406" s="317"/>
      <c r="J4406" s="317"/>
      <c r="K4406" s="317"/>
      <c r="L4406" s="317"/>
      <c r="M4406" s="317"/>
      <c r="N4406" s="317"/>
      <c r="O4406" s="317"/>
      <c r="P4406" s="317"/>
      <c r="Q4406" s="318"/>
    </row>
    <row r="4407" spans="1:17" ht="30" x14ac:dyDescent="0.25">
      <c r="A4407" s="206"/>
      <c r="B4407" s="196">
        <v>40901017</v>
      </c>
      <c r="C4407" s="197" t="s">
        <v>4516</v>
      </c>
      <c r="D4407" s="196" t="s">
        <v>3667</v>
      </c>
      <c r="E4407" s="198"/>
      <c r="F4407" s="199">
        <f>VLOOKUP(D4407,'Parâmetro - Portes e Uco'!$A$13:$E$54,4,0)</f>
        <v>88.500735621868941</v>
      </c>
      <c r="G4407" s="200"/>
      <c r="H4407" s="201"/>
      <c r="I4407" s="196">
        <v>2</v>
      </c>
      <c r="J4407" s="202">
        <v>0.34</v>
      </c>
      <c r="K4407" s="199">
        <f>J4407*'Parâmetro - Portes e Uco'!$P$4</f>
        <v>9.0811239200000013</v>
      </c>
      <c r="L4407" s="203">
        <v>3.42</v>
      </c>
      <c r="M4407" s="204">
        <v>70</v>
      </c>
      <c r="N4407" s="199">
        <f>(('Parâmetro - Portes e Uco'!$P$5*'TABELA HONORÁRIOS MÉDICOS2026'!M4407)/100)*'TABELA HONORÁRIOS MÉDICOS2026'!L4407</f>
        <v>43.453242182750849</v>
      </c>
      <c r="O4407" s="201">
        <v>0</v>
      </c>
      <c r="P4407" s="201"/>
      <c r="Q4407" s="205">
        <f t="shared" ref="Q4407:Q4438" si="272">F4407+H4407+K4407+N4407+P4407</f>
        <v>141.03510172461978</v>
      </c>
    </row>
    <row r="4408" spans="1:17" ht="45" x14ac:dyDescent="0.25">
      <c r="A4408" s="207" t="s">
        <v>4754</v>
      </c>
      <c r="B4408" s="196">
        <v>40901025</v>
      </c>
      <c r="C4408" s="197" t="s">
        <v>4517</v>
      </c>
      <c r="D4408" s="196" t="s">
        <v>3668</v>
      </c>
      <c r="E4408" s="198"/>
      <c r="F4408" s="199">
        <f>VLOOKUP(D4408,'Parâmetro - Portes e Uco'!$A$13:$E$54,4,0)</f>
        <v>143.11866343039139</v>
      </c>
      <c r="G4408" s="200"/>
      <c r="H4408" s="201"/>
      <c r="I4408" s="196">
        <v>2</v>
      </c>
      <c r="J4408" s="202">
        <v>0.34</v>
      </c>
      <c r="K4408" s="199">
        <f>J4408*'Parâmetro - Portes e Uco'!$P$4</f>
        <v>9.0811239200000013</v>
      </c>
      <c r="L4408" s="203">
        <v>8.26</v>
      </c>
      <c r="M4408" s="204">
        <v>70</v>
      </c>
      <c r="N4408" s="199">
        <f>(('Parâmetro - Portes e Uco'!$P$5*'TABELA HONORÁRIOS MÉDICOS2026'!M4408)/100)*'TABELA HONORÁRIOS MÉDICOS2026'!L4408</f>
        <v>104.94847380980175</v>
      </c>
      <c r="O4408" s="201">
        <v>0</v>
      </c>
      <c r="P4408" s="201"/>
      <c r="Q4408" s="205">
        <f t="shared" si="272"/>
        <v>257.14826116019316</v>
      </c>
    </row>
    <row r="4409" spans="1:17" ht="30" x14ac:dyDescent="0.25">
      <c r="A4409" s="207" t="s">
        <v>4754</v>
      </c>
      <c r="B4409" s="196">
        <v>40901033</v>
      </c>
      <c r="C4409" s="197" t="s">
        <v>4518</v>
      </c>
      <c r="D4409" s="196" t="s">
        <v>3667</v>
      </c>
      <c r="E4409" s="198"/>
      <c r="F4409" s="199">
        <f>VLOOKUP(D4409,'Parâmetro - Portes e Uco'!$A$13:$E$54,4,0)</f>
        <v>88.500735621868941</v>
      </c>
      <c r="G4409" s="200"/>
      <c r="H4409" s="201"/>
      <c r="I4409" s="196">
        <v>2</v>
      </c>
      <c r="J4409" s="202">
        <v>0.34</v>
      </c>
      <c r="K4409" s="199">
        <f>J4409*'Parâmetro - Portes e Uco'!$P$4</f>
        <v>9.0811239200000013</v>
      </c>
      <c r="L4409" s="203">
        <v>3.42</v>
      </c>
      <c r="M4409" s="204">
        <v>70</v>
      </c>
      <c r="N4409" s="199">
        <f>(('Parâmetro - Portes e Uco'!$P$5*'TABELA HONORÁRIOS MÉDICOS2026'!M4409)/100)*'TABELA HONORÁRIOS MÉDICOS2026'!L4409</f>
        <v>43.453242182750849</v>
      </c>
      <c r="O4409" s="201">
        <v>0</v>
      </c>
      <c r="P4409" s="201"/>
      <c r="Q4409" s="205">
        <f t="shared" si="272"/>
        <v>141.03510172461978</v>
      </c>
    </row>
    <row r="4410" spans="1:17" ht="30" x14ac:dyDescent="0.25">
      <c r="A4410" s="207" t="s">
        <v>4754</v>
      </c>
      <c r="B4410" s="196">
        <v>40901041</v>
      </c>
      <c r="C4410" s="197" t="s">
        <v>4519</v>
      </c>
      <c r="D4410" s="196" t="s">
        <v>3669</v>
      </c>
      <c r="E4410" s="198"/>
      <c r="F4410" s="199">
        <f>VLOOKUP(D4410,'Parâmetro - Portes e Uco'!$A$13:$E$54,4,0)</f>
        <v>67.140086867061825</v>
      </c>
      <c r="G4410" s="200"/>
      <c r="H4410" s="201"/>
      <c r="I4410" s="196">
        <v>1</v>
      </c>
      <c r="J4410" s="202">
        <v>0.17</v>
      </c>
      <c r="K4410" s="199">
        <f>J4410*'Parâmetro - Portes e Uco'!$P$4</f>
        <v>4.5405619600000007</v>
      </c>
      <c r="L4410" s="203">
        <v>2.25</v>
      </c>
      <c r="M4410" s="204">
        <v>70</v>
      </c>
      <c r="N4410" s="199">
        <f>(('Parâmetro - Portes e Uco'!$P$5*'TABELA HONORÁRIOS MÉDICOS2026'!M4410)/100)*'TABELA HONORÁRIOS MÉDICOS2026'!L4410</f>
        <v>28.587659330757138</v>
      </c>
      <c r="O4410" s="201">
        <v>0</v>
      </c>
      <c r="P4410" s="201"/>
      <c r="Q4410" s="205">
        <f t="shared" si="272"/>
        <v>100.26830815781896</v>
      </c>
    </row>
    <row r="4411" spans="1:17" ht="45" x14ac:dyDescent="0.25">
      <c r="A4411" s="207" t="s">
        <v>4754</v>
      </c>
      <c r="B4411" s="196">
        <v>40901050</v>
      </c>
      <c r="C4411" s="197" t="s">
        <v>3495</v>
      </c>
      <c r="D4411" s="196" t="s">
        <v>3669</v>
      </c>
      <c r="E4411" s="198"/>
      <c r="F4411" s="199">
        <f>VLOOKUP(D4411,'Parâmetro - Portes e Uco'!$A$13:$E$54,4,0)</f>
        <v>67.140086867061825</v>
      </c>
      <c r="G4411" s="200"/>
      <c r="H4411" s="201"/>
      <c r="I4411" s="196">
        <v>2</v>
      </c>
      <c r="J4411" s="202">
        <v>0.34</v>
      </c>
      <c r="K4411" s="199">
        <f>J4411*'Parâmetro - Portes e Uco'!$P$4</f>
        <v>9.0811239200000013</v>
      </c>
      <c r="L4411" s="203">
        <v>17.559999999999999</v>
      </c>
      <c r="M4411" s="204">
        <v>70</v>
      </c>
      <c r="N4411" s="199">
        <f>(('Parâmetro - Portes e Uco'!$P$5*'TABELA HONORÁRIOS MÉDICOS2026'!M4411)/100)*'TABELA HONORÁRIOS MÉDICOS2026'!L4411</f>
        <v>223.11079904359789</v>
      </c>
      <c r="O4411" s="201">
        <v>0</v>
      </c>
      <c r="P4411" s="201"/>
      <c r="Q4411" s="205">
        <f t="shared" si="272"/>
        <v>299.33200983065973</v>
      </c>
    </row>
    <row r="4412" spans="1:17" ht="60" x14ac:dyDescent="0.25">
      <c r="A4412" s="207" t="s">
        <v>4754</v>
      </c>
      <c r="B4412" s="196">
        <v>40901068</v>
      </c>
      <c r="C4412" s="197" t="s">
        <v>3496</v>
      </c>
      <c r="D4412" s="196" t="s">
        <v>3673</v>
      </c>
      <c r="E4412" s="198"/>
      <c r="F4412" s="199">
        <f>VLOOKUP(D4412,'Parâmetro - Portes e Uco'!$A$13:$E$54,4,0)</f>
        <v>249.30796231071506</v>
      </c>
      <c r="G4412" s="200"/>
      <c r="H4412" s="201"/>
      <c r="I4412" s="196">
        <v>2</v>
      </c>
      <c r="J4412" s="202">
        <v>0.34</v>
      </c>
      <c r="K4412" s="199">
        <f>J4412*'Parâmetro - Portes e Uco'!$P$4</f>
        <v>9.0811239200000013</v>
      </c>
      <c r="L4412" s="203">
        <v>37</v>
      </c>
      <c r="M4412" s="204">
        <v>70</v>
      </c>
      <c r="N4412" s="199">
        <f>(('Parâmetro - Portes e Uco'!$P$5*'TABELA HONORÁRIOS MÉDICOS2026'!M4412)/100)*'TABELA HONORÁRIOS MÉDICOS2026'!L4412</f>
        <v>470.1081756613396</v>
      </c>
      <c r="O4412" s="201">
        <v>0</v>
      </c>
      <c r="P4412" s="201"/>
      <c r="Q4412" s="205">
        <f t="shared" si="272"/>
        <v>728.49726189205467</v>
      </c>
    </row>
    <row r="4413" spans="1:17" ht="45" x14ac:dyDescent="0.25">
      <c r="A4413" s="207" t="s">
        <v>4754</v>
      </c>
      <c r="B4413" s="196">
        <v>40901076</v>
      </c>
      <c r="C4413" s="197" t="s">
        <v>3497</v>
      </c>
      <c r="D4413" s="196" t="s">
        <v>3674</v>
      </c>
      <c r="E4413" s="198"/>
      <c r="F4413" s="199">
        <f>VLOOKUP(D4413,'Parâmetro - Portes e Uco'!$A$13:$E$54,4,0)</f>
        <v>182.87449126471788</v>
      </c>
      <c r="G4413" s="200"/>
      <c r="H4413" s="201"/>
      <c r="I4413" s="196">
        <v>2</v>
      </c>
      <c r="J4413" s="202">
        <v>0.34</v>
      </c>
      <c r="K4413" s="199">
        <f>J4413*'Parâmetro - Portes e Uco'!$P$4</f>
        <v>9.0811239200000013</v>
      </c>
      <c r="L4413" s="203">
        <v>28</v>
      </c>
      <c r="M4413" s="204">
        <v>70</v>
      </c>
      <c r="N4413" s="199">
        <f>(('Parâmetro - Portes e Uco'!$P$5*'TABELA HONORÁRIOS MÉDICOS2026'!M4413)/100)*'TABELA HONORÁRIOS MÉDICOS2026'!L4413</f>
        <v>355.75753833831101</v>
      </c>
      <c r="O4413" s="201">
        <v>0</v>
      </c>
      <c r="P4413" s="201"/>
      <c r="Q4413" s="205">
        <f t="shared" si="272"/>
        <v>547.71315352302895</v>
      </c>
    </row>
    <row r="4414" spans="1:17" ht="60" x14ac:dyDescent="0.25">
      <c r="A4414" s="207" t="s">
        <v>4754</v>
      </c>
      <c r="B4414" s="196">
        <v>40901084</v>
      </c>
      <c r="C4414" s="197" t="s">
        <v>3498</v>
      </c>
      <c r="D4414" s="196" t="s">
        <v>3669</v>
      </c>
      <c r="E4414" s="198"/>
      <c r="F4414" s="199">
        <f>VLOOKUP(D4414,'Parâmetro - Portes e Uco'!$A$13:$E$54,4,0)</f>
        <v>67.140086867061825</v>
      </c>
      <c r="G4414" s="200"/>
      <c r="H4414" s="201"/>
      <c r="I4414" s="196">
        <v>3</v>
      </c>
      <c r="J4414" s="202">
        <v>0.51</v>
      </c>
      <c r="K4414" s="199">
        <f>J4414*'Parâmetro - Portes e Uco'!$P$4</f>
        <v>13.621685880000001</v>
      </c>
      <c r="L4414" s="203">
        <v>16</v>
      </c>
      <c r="M4414" s="204">
        <v>70</v>
      </c>
      <c r="N4414" s="199">
        <f>(('Parâmetro - Portes e Uco'!$P$5*'TABELA HONORÁRIOS MÉDICOS2026'!M4414)/100)*'TABELA HONORÁRIOS MÉDICOS2026'!L4414</f>
        <v>203.2900219076063</v>
      </c>
      <c r="O4414" s="201">
        <v>0</v>
      </c>
      <c r="P4414" s="201"/>
      <c r="Q4414" s="205">
        <f t="shared" si="272"/>
        <v>284.05179465466813</v>
      </c>
    </row>
    <row r="4415" spans="1:17" ht="45" x14ac:dyDescent="0.25">
      <c r="A4415" s="207" t="s">
        <v>4754</v>
      </c>
      <c r="B4415" s="196">
        <v>40901092</v>
      </c>
      <c r="C4415" s="197" t="s">
        <v>3499</v>
      </c>
      <c r="D4415" s="196" t="s">
        <v>3674</v>
      </c>
      <c r="E4415" s="198"/>
      <c r="F4415" s="199">
        <f>VLOOKUP(D4415,'Parâmetro - Portes e Uco'!$A$13:$E$54,4,0)</f>
        <v>182.87449126471788</v>
      </c>
      <c r="G4415" s="200"/>
      <c r="H4415" s="201"/>
      <c r="I4415" s="196">
        <v>2</v>
      </c>
      <c r="J4415" s="202">
        <v>0.34</v>
      </c>
      <c r="K4415" s="199">
        <f>J4415*'Parâmetro - Portes e Uco'!$P$4</f>
        <v>9.0811239200000013</v>
      </c>
      <c r="L4415" s="203">
        <v>28</v>
      </c>
      <c r="M4415" s="204">
        <v>70</v>
      </c>
      <c r="N4415" s="199">
        <f>(('Parâmetro - Portes e Uco'!$P$5*'TABELA HONORÁRIOS MÉDICOS2026'!M4415)/100)*'TABELA HONORÁRIOS MÉDICOS2026'!L4415</f>
        <v>355.75753833831101</v>
      </c>
      <c r="O4415" s="201">
        <v>0</v>
      </c>
      <c r="P4415" s="201"/>
      <c r="Q4415" s="205">
        <f t="shared" si="272"/>
        <v>547.71315352302895</v>
      </c>
    </row>
    <row r="4416" spans="1:17" ht="30" x14ac:dyDescent="0.25">
      <c r="A4416" s="207" t="s">
        <v>4754</v>
      </c>
      <c r="B4416" s="196">
        <v>40901106</v>
      </c>
      <c r="C4416" s="197" t="s">
        <v>3500</v>
      </c>
      <c r="D4416" s="196" t="s">
        <v>3669</v>
      </c>
      <c r="E4416" s="198"/>
      <c r="F4416" s="199">
        <f>VLOOKUP(D4416,'Parâmetro - Portes e Uco'!$A$13:$E$54,4,0)</f>
        <v>67.140086867061825</v>
      </c>
      <c r="G4416" s="200"/>
      <c r="H4416" s="201"/>
      <c r="I4416" s="196">
        <v>2</v>
      </c>
      <c r="J4416" s="202">
        <v>0.34</v>
      </c>
      <c r="K4416" s="199">
        <f>J4416*'Parâmetro - Portes e Uco'!$P$4</f>
        <v>9.0811239200000013</v>
      </c>
      <c r="L4416" s="203">
        <v>20</v>
      </c>
      <c r="M4416" s="204">
        <v>70</v>
      </c>
      <c r="N4416" s="199">
        <f>(('Parâmetro - Portes e Uco'!$P$5*'TABELA HONORÁRIOS MÉDICOS2026'!M4416)/100)*'TABELA HONORÁRIOS MÉDICOS2026'!L4416</f>
        <v>254.11252738450787</v>
      </c>
      <c r="O4416" s="201">
        <v>0</v>
      </c>
      <c r="P4416" s="201"/>
      <c r="Q4416" s="205">
        <f t="shared" si="272"/>
        <v>330.33373817156968</v>
      </c>
    </row>
    <row r="4417" spans="1:17" x14ac:dyDescent="0.25">
      <c r="A4417" s="207" t="s">
        <v>4754</v>
      </c>
      <c r="B4417" s="196">
        <v>40901114</v>
      </c>
      <c r="C4417" s="197" t="s">
        <v>4520</v>
      </c>
      <c r="D4417" s="196" t="s">
        <v>3667</v>
      </c>
      <c r="E4417" s="198"/>
      <c r="F4417" s="199">
        <f>VLOOKUP(D4417,'Parâmetro - Portes e Uco'!$A$13:$E$54,4,0)</f>
        <v>88.500735621868941</v>
      </c>
      <c r="G4417" s="200"/>
      <c r="H4417" s="201"/>
      <c r="I4417" s="196">
        <v>2</v>
      </c>
      <c r="J4417" s="202">
        <v>0.34</v>
      </c>
      <c r="K4417" s="199">
        <f>J4417*'Parâmetro - Portes e Uco'!$P$4</f>
        <v>9.0811239200000013</v>
      </c>
      <c r="L4417" s="203">
        <v>3.42</v>
      </c>
      <c r="M4417" s="204">
        <v>70</v>
      </c>
      <c r="N4417" s="199">
        <f>(('Parâmetro - Portes e Uco'!$P$5*'TABELA HONORÁRIOS MÉDICOS2026'!M4417)/100)*'TABELA HONORÁRIOS MÉDICOS2026'!L4417</f>
        <v>43.453242182750849</v>
      </c>
      <c r="O4417" s="201">
        <v>0</v>
      </c>
      <c r="P4417" s="201"/>
      <c r="Q4417" s="205">
        <f t="shared" si="272"/>
        <v>141.03510172461978</v>
      </c>
    </row>
    <row r="4418" spans="1:17" ht="60" x14ac:dyDescent="0.25">
      <c r="A4418" s="207" t="s">
        <v>4754</v>
      </c>
      <c r="B4418" s="196">
        <v>40901122</v>
      </c>
      <c r="C4418" s="197" t="s">
        <v>4521</v>
      </c>
      <c r="D4418" s="196" t="s">
        <v>3668</v>
      </c>
      <c r="E4418" s="198"/>
      <c r="F4418" s="199">
        <f>VLOOKUP(D4418,'Parâmetro - Portes e Uco'!$A$13:$E$54,4,0)</f>
        <v>143.11866343039139</v>
      </c>
      <c r="G4418" s="200"/>
      <c r="H4418" s="201"/>
      <c r="I4418" s="196">
        <v>4</v>
      </c>
      <c r="J4418" s="202">
        <v>0.68</v>
      </c>
      <c r="K4418" s="199">
        <f>J4418*'Parâmetro - Portes e Uco'!$P$4</f>
        <v>18.162247840000003</v>
      </c>
      <c r="L4418" s="203">
        <v>5.85</v>
      </c>
      <c r="M4418" s="204">
        <v>70</v>
      </c>
      <c r="N4418" s="199">
        <f>(('Parâmetro - Portes e Uco'!$P$5*'TABELA HONORÁRIOS MÉDICOS2026'!M4418)/100)*'TABELA HONORÁRIOS MÉDICOS2026'!L4418</f>
        <v>74.327914259968551</v>
      </c>
      <c r="O4418" s="201">
        <v>0</v>
      </c>
      <c r="P4418" s="201"/>
      <c r="Q4418" s="205">
        <f t="shared" si="272"/>
        <v>235.60882553035992</v>
      </c>
    </row>
    <row r="4419" spans="1:17" ht="60" x14ac:dyDescent="0.25">
      <c r="A4419" s="207" t="s">
        <v>4754</v>
      </c>
      <c r="B4419" s="196">
        <v>40901130</v>
      </c>
      <c r="C4419" s="197" t="s">
        <v>4522</v>
      </c>
      <c r="D4419" s="196" t="s">
        <v>3678</v>
      </c>
      <c r="E4419" s="198"/>
      <c r="F4419" s="199">
        <f>VLOOKUP(D4419,'Parâmetro - Portes e Uco'!$A$13:$E$54,4,0)</f>
        <v>104.74131564043701</v>
      </c>
      <c r="G4419" s="200"/>
      <c r="H4419" s="201"/>
      <c r="I4419" s="196">
        <v>3</v>
      </c>
      <c r="J4419" s="202">
        <v>0.51</v>
      </c>
      <c r="K4419" s="199">
        <f>J4419*'Parâmetro - Portes e Uco'!$P$4</f>
        <v>13.621685880000001</v>
      </c>
      <c r="L4419" s="203">
        <v>3.86</v>
      </c>
      <c r="M4419" s="204">
        <v>70</v>
      </c>
      <c r="N4419" s="199">
        <f>(('Parâmetro - Portes e Uco'!$P$5*'TABELA HONORÁRIOS MÉDICOS2026'!M4419)/100)*'TABELA HONORÁRIOS MÉDICOS2026'!L4419</f>
        <v>49.043717785210021</v>
      </c>
      <c r="O4419" s="201">
        <v>0</v>
      </c>
      <c r="P4419" s="201"/>
      <c r="Q4419" s="205">
        <f t="shared" si="272"/>
        <v>167.40671930564702</v>
      </c>
    </row>
    <row r="4420" spans="1:17" ht="45" x14ac:dyDescent="0.25">
      <c r="A4420" s="207" t="s">
        <v>4754</v>
      </c>
      <c r="B4420" s="196">
        <v>40901149</v>
      </c>
      <c r="C4420" s="197" t="s">
        <v>4523</v>
      </c>
      <c r="D4420" s="196" t="s">
        <v>3668</v>
      </c>
      <c r="E4420" s="198"/>
      <c r="F4420" s="199">
        <f>VLOOKUP(D4420,'Parâmetro - Portes e Uco'!$A$13:$E$54,4,0)</f>
        <v>143.11866343039139</v>
      </c>
      <c r="G4420" s="200"/>
      <c r="H4420" s="201"/>
      <c r="I4420" s="196">
        <v>2</v>
      </c>
      <c r="J4420" s="202">
        <v>0.34</v>
      </c>
      <c r="K4420" s="199">
        <f>J4420*'Parâmetro - Portes e Uco'!$P$4</f>
        <v>9.0811239200000013</v>
      </c>
      <c r="L4420" s="203">
        <v>3.78</v>
      </c>
      <c r="M4420" s="204">
        <v>70</v>
      </c>
      <c r="N4420" s="199">
        <f>(('Parâmetro - Portes e Uco'!$P$5*'TABELA HONORÁRIOS MÉDICOS2026'!M4420)/100)*'TABELA HONORÁRIOS MÉDICOS2026'!L4420</f>
        <v>48.027267675671986</v>
      </c>
      <c r="O4420" s="201">
        <v>0</v>
      </c>
      <c r="P4420" s="201"/>
      <c r="Q4420" s="205">
        <f t="shared" si="272"/>
        <v>200.2270550260634</v>
      </c>
    </row>
    <row r="4421" spans="1:17" ht="60" x14ac:dyDescent="0.25">
      <c r="A4421" s="207" t="s">
        <v>4754</v>
      </c>
      <c r="B4421" s="196">
        <v>40901173</v>
      </c>
      <c r="C4421" s="197" t="s">
        <v>4524</v>
      </c>
      <c r="D4421" s="196" t="s">
        <v>3667</v>
      </c>
      <c r="E4421" s="198"/>
      <c r="F4421" s="199">
        <f>VLOOKUP(D4421,'Parâmetro - Portes e Uco'!$A$13:$E$54,4,0)</f>
        <v>88.500735621868941</v>
      </c>
      <c r="G4421" s="200"/>
      <c r="H4421" s="201"/>
      <c r="I4421" s="196">
        <v>3</v>
      </c>
      <c r="J4421" s="202">
        <v>0.51</v>
      </c>
      <c r="K4421" s="199">
        <f>J4421*'Parâmetro - Portes e Uco'!$P$4</f>
        <v>13.621685880000001</v>
      </c>
      <c r="L4421" s="203">
        <v>3.41</v>
      </c>
      <c r="M4421" s="204">
        <v>70</v>
      </c>
      <c r="N4421" s="199">
        <f>(('Parâmetro - Portes e Uco'!$P$5*'TABELA HONORÁRIOS MÉDICOS2026'!M4421)/100)*'TABELA HONORÁRIOS MÉDICOS2026'!L4421</f>
        <v>43.326185919058595</v>
      </c>
      <c r="O4421" s="201">
        <v>0</v>
      </c>
      <c r="P4421" s="201"/>
      <c r="Q4421" s="205">
        <f t="shared" si="272"/>
        <v>145.44860742092754</v>
      </c>
    </row>
    <row r="4422" spans="1:17" ht="45" x14ac:dyDescent="0.25">
      <c r="A4422" s="207" t="s">
        <v>4754</v>
      </c>
      <c r="B4422" s="196">
        <v>40901181</v>
      </c>
      <c r="C4422" s="197" t="s">
        <v>4525</v>
      </c>
      <c r="D4422" s="196" t="s">
        <v>3667</v>
      </c>
      <c r="E4422" s="198"/>
      <c r="F4422" s="199">
        <f>VLOOKUP(D4422,'Parâmetro - Portes e Uco'!$A$13:$E$54,4,0)</f>
        <v>88.500735621868941</v>
      </c>
      <c r="G4422" s="200"/>
      <c r="H4422" s="201"/>
      <c r="I4422" s="196">
        <v>3</v>
      </c>
      <c r="J4422" s="202">
        <v>0.51</v>
      </c>
      <c r="K4422" s="199">
        <f>J4422*'Parâmetro - Portes e Uco'!$P$4</f>
        <v>13.621685880000001</v>
      </c>
      <c r="L4422" s="203">
        <v>3.86</v>
      </c>
      <c r="M4422" s="204">
        <v>70</v>
      </c>
      <c r="N4422" s="199">
        <f>(('Parâmetro - Portes e Uco'!$P$5*'TABELA HONORÁRIOS MÉDICOS2026'!M4422)/100)*'TABELA HONORÁRIOS MÉDICOS2026'!L4422</f>
        <v>49.043717785210021</v>
      </c>
      <c r="O4422" s="201">
        <v>0</v>
      </c>
      <c r="P4422" s="201"/>
      <c r="Q4422" s="205">
        <f t="shared" si="272"/>
        <v>151.16613928707898</v>
      </c>
    </row>
    <row r="4423" spans="1:17" ht="30" x14ac:dyDescent="0.25">
      <c r="A4423" s="207" t="s">
        <v>4754</v>
      </c>
      <c r="B4423" s="196">
        <v>40901190</v>
      </c>
      <c r="C4423" s="197" t="s">
        <v>4526</v>
      </c>
      <c r="D4423" s="196" t="s">
        <v>3669</v>
      </c>
      <c r="E4423" s="198"/>
      <c r="F4423" s="199">
        <f>VLOOKUP(D4423,'Parâmetro - Portes e Uco'!$A$13:$E$54,4,0)</f>
        <v>67.140086867061825</v>
      </c>
      <c r="G4423" s="200"/>
      <c r="H4423" s="201"/>
      <c r="I4423" s="196">
        <v>2</v>
      </c>
      <c r="J4423" s="202">
        <v>0.34</v>
      </c>
      <c r="K4423" s="199">
        <f>J4423*'Parâmetro - Portes e Uco'!$P$4</f>
        <v>9.0811239200000013</v>
      </c>
      <c r="L4423" s="203">
        <v>2.25</v>
      </c>
      <c r="M4423" s="204">
        <v>70</v>
      </c>
      <c r="N4423" s="199">
        <f>(('Parâmetro - Portes e Uco'!$P$5*'TABELA HONORÁRIOS MÉDICOS2026'!M4423)/100)*'TABELA HONORÁRIOS MÉDICOS2026'!L4423</f>
        <v>28.587659330757138</v>
      </c>
      <c r="O4423" s="201">
        <v>0</v>
      </c>
      <c r="P4423" s="201"/>
      <c r="Q4423" s="205">
        <f t="shared" si="272"/>
        <v>104.80887011781896</v>
      </c>
    </row>
    <row r="4424" spans="1:17" ht="45" x14ac:dyDescent="0.25">
      <c r="A4424" s="207" t="s">
        <v>4754</v>
      </c>
      <c r="B4424" s="196">
        <v>40901203</v>
      </c>
      <c r="C4424" s="197" t="s">
        <v>4527</v>
      </c>
      <c r="D4424" s="196" t="s">
        <v>3669</v>
      </c>
      <c r="E4424" s="198"/>
      <c r="F4424" s="199">
        <f>VLOOKUP(D4424,'Parâmetro - Portes e Uco'!$A$13:$E$54,4,0)</f>
        <v>67.140086867061825</v>
      </c>
      <c r="G4424" s="200"/>
      <c r="H4424" s="201"/>
      <c r="I4424" s="196">
        <v>1</v>
      </c>
      <c r="J4424" s="202">
        <v>0.17</v>
      </c>
      <c r="K4424" s="199">
        <f>J4424*'Parâmetro - Portes e Uco'!$P$4</f>
        <v>4.5405619600000007</v>
      </c>
      <c r="L4424" s="203">
        <v>3.42</v>
      </c>
      <c r="M4424" s="204">
        <v>70</v>
      </c>
      <c r="N4424" s="199">
        <f>(('Parâmetro - Portes e Uco'!$P$5*'TABELA HONORÁRIOS MÉDICOS2026'!M4424)/100)*'TABELA HONORÁRIOS MÉDICOS2026'!L4424</f>
        <v>43.453242182750849</v>
      </c>
      <c r="O4424" s="201">
        <v>0</v>
      </c>
      <c r="P4424" s="201"/>
      <c r="Q4424" s="205">
        <f t="shared" si="272"/>
        <v>115.13389100981269</v>
      </c>
    </row>
    <row r="4425" spans="1:17" ht="60" x14ac:dyDescent="0.25">
      <c r="A4425" s="207" t="s">
        <v>4754</v>
      </c>
      <c r="B4425" s="196">
        <v>40901211</v>
      </c>
      <c r="C4425" s="197" t="s">
        <v>4528</v>
      </c>
      <c r="D4425" s="196" t="s">
        <v>3669</v>
      </c>
      <c r="E4425" s="198"/>
      <c r="F4425" s="199">
        <f>VLOOKUP(D4425,'Parâmetro - Portes e Uco'!$A$13:$E$54,4,0)</f>
        <v>67.140086867061825</v>
      </c>
      <c r="G4425" s="200"/>
      <c r="H4425" s="201"/>
      <c r="I4425" s="196">
        <v>1</v>
      </c>
      <c r="J4425" s="202">
        <v>0.17</v>
      </c>
      <c r="K4425" s="199">
        <f>J4425*'Parâmetro - Portes e Uco'!$P$4</f>
        <v>4.5405619600000007</v>
      </c>
      <c r="L4425" s="203">
        <v>3.42</v>
      </c>
      <c r="M4425" s="204">
        <v>70</v>
      </c>
      <c r="N4425" s="199">
        <f>(('Parâmetro - Portes e Uco'!$P$5*'TABELA HONORÁRIOS MÉDICOS2026'!M4425)/100)*'TABELA HONORÁRIOS MÉDICOS2026'!L4425</f>
        <v>43.453242182750849</v>
      </c>
      <c r="O4425" s="201">
        <v>0</v>
      </c>
      <c r="P4425" s="201"/>
      <c r="Q4425" s="205">
        <f t="shared" si="272"/>
        <v>115.13389100981269</v>
      </c>
    </row>
    <row r="4426" spans="1:17" ht="30" x14ac:dyDescent="0.25">
      <c r="A4426" s="207" t="s">
        <v>4754</v>
      </c>
      <c r="B4426" s="196">
        <v>40901220</v>
      </c>
      <c r="C4426" s="197" t="s">
        <v>4529</v>
      </c>
      <c r="D4426" s="196" t="s">
        <v>3667</v>
      </c>
      <c r="E4426" s="198"/>
      <c r="F4426" s="199">
        <f>VLOOKUP(D4426,'Parâmetro - Portes e Uco'!$A$13:$E$54,4,0)</f>
        <v>88.500735621868941</v>
      </c>
      <c r="G4426" s="200"/>
      <c r="H4426" s="201"/>
      <c r="I4426" s="196">
        <v>2</v>
      </c>
      <c r="J4426" s="202">
        <v>0.34</v>
      </c>
      <c r="K4426" s="199">
        <f>J4426*'Parâmetro - Portes e Uco'!$P$4</f>
        <v>9.0811239200000013</v>
      </c>
      <c r="L4426" s="203">
        <v>3.42</v>
      </c>
      <c r="M4426" s="204">
        <v>70</v>
      </c>
      <c r="N4426" s="199">
        <f>(('Parâmetro - Portes e Uco'!$P$5*'TABELA HONORÁRIOS MÉDICOS2026'!M4426)/100)*'TABELA HONORÁRIOS MÉDICOS2026'!L4426</f>
        <v>43.453242182750849</v>
      </c>
      <c r="O4426" s="201">
        <v>0</v>
      </c>
      <c r="P4426" s="201"/>
      <c r="Q4426" s="205">
        <f t="shared" si="272"/>
        <v>141.03510172461978</v>
      </c>
    </row>
    <row r="4427" spans="1:17" x14ac:dyDescent="0.25">
      <c r="A4427" s="207" t="s">
        <v>4754</v>
      </c>
      <c r="B4427" s="196">
        <v>40901238</v>
      </c>
      <c r="C4427" s="197" t="s">
        <v>4530</v>
      </c>
      <c r="D4427" s="196" t="s">
        <v>3669</v>
      </c>
      <c r="E4427" s="198"/>
      <c r="F4427" s="199">
        <f>VLOOKUP(D4427,'Parâmetro - Portes e Uco'!$A$13:$E$54,4,0)</f>
        <v>67.140086867061825</v>
      </c>
      <c r="G4427" s="200"/>
      <c r="H4427" s="201"/>
      <c r="I4427" s="196">
        <v>1</v>
      </c>
      <c r="J4427" s="202">
        <v>0.17</v>
      </c>
      <c r="K4427" s="199">
        <f>J4427*'Parâmetro - Portes e Uco'!$P$4</f>
        <v>4.5405619600000007</v>
      </c>
      <c r="L4427" s="203">
        <v>2.65</v>
      </c>
      <c r="M4427" s="204">
        <v>70</v>
      </c>
      <c r="N4427" s="199">
        <f>(('Parâmetro - Portes e Uco'!$P$5*'TABELA HONORÁRIOS MÉDICOS2026'!M4427)/100)*'TABELA HONORÁRIOS MÉDICOS2026'!L4427</f>
        <v>33.669909878447292</v>
      </c>
      <c r="O4427" s="201">
        <v>0</v>
      </c>
      <c r="P4427" s="201"/>
      <c r="Q4427" s="205">
        <f t="shared" si="272"/>
        <v>105.35055870550912</v>
      </c>
    </row>
    <row r="4428" spans="1:17" ht="30" x14ac:dyDescent="0.25">
      <c r="A4428" s="207" t="s">
        <v>4754</v>
      </c>
      <c r="B4428" s="196">
        <v>40901246</v>
      </c>
      <c r="C4428" s="197" t="s">
        <v>4531</v>
      </c>
      <c r="D4428" s="196" t="s">
        <v>3668</v>
      </c>
      <c r="E4428" s="198"/>
      <c r="F4428" s="199">
        <f>VLOOKUP(D4428,'Parâmetro - Portes e Uco'!$A$13:$E$54,4,0)</f>
        <v>143.11866343039139</v>
      </c>
      <c r="G4428" s="200"/>
      <c r="H4428" s="201"/>
      <c r="I4428" s="196">
        <v>3</v>
      </c>
      <c r="J4428" s="202">
        <v>0.51</v>
      </c>
      <c r="K4428" s="199">
        <f>J4428*'Parâmetro - Portes e Uco'!$P$4</f>
        <v>13.621685880000001</v>
      </c>
      <c r="L4428" s="203">
        <v>6.27</v>
      </c>
      <c r="M4428" s="204">
        <v>70</v>
      </c>
      <c r="N4428" s="199">
        <f>(('Parâmetro - Portes e Uco'!$P$5*'TABELA HONORÁRIOS MÉDICOS2026'!M4428)/100)*'TABELA HONORÁRIOS MÉDICOS2026'!L4428</f>
        <v>79.664277335043209</v>
      </c>
      <c r="O4428" s="201">
        <v>0</v>
      </c>
      <c r="P4428" s="201"/>
      <c r="Q4428" s="205">
        <f t="shared" si="272"/>
        <v>236.4046266454346</v>
      </c>
    </row>
    <row r="4429" spans="1:17" ht="30" x14ac:dyDescent="0.25">
      <c r="A4429" s="207" t="s">
        <v>4754</v>
      </c>
      <c r="B4429" s="196">
        <v>40901254</v>
      </c>
      <c r="C4429" s="197" t="s">
        <v>4532</v>
      </c>
      <c r="D4429" s="196" t="s">
        <v>3668</v>
      </c>
      <c r="E4429" s="198"/>
      <c r="F4429" s="199">
        <f>VLOOKUP(D4429,'Parâmetro - Portes e Uco'!$A$13:$E$54,4,0)</f>
        <v>143.11866343039139</v>
      </c>
      <c r="G4429" s="200"/>
      <c r="H4429" s="201"/>
      <c r="I4429" s="196">
        <v>2</v>
      </c>
      <c r="J4429" s="202">
        <v>0.34</v>
      </c>
      <c r="K4429" s="199">
        <f>J4429*'Parâmetro - Portes e Uco'!$P$4</f>
        <v>9.0811239200000013</v>
      </c>
      <c r="L4429" s="203">
        <v>5.19</v>
      </c>
      <c r="M4429" s="204">
        <v>70</v>
      </c>
      <c r="N4429" s="199">
        <f>(('Parâmetro - Portes e Uco'!$P$5*'TABELA HONORÁRIOS MÉDICOS2026'!M4429)/100)*'TABELA HONORÁRIOS MÉDICOS2026'!L4429</f>
        <v>65.942200856279797</v>
      </c>
      <c r="O4429" s="201">
        <v>0</v>
      </c>
      <c r="P4429" s="201"/>
      <c r="Q4429" s="205">
        <f t="shared" si="272"/>
        <v>218.14198820667121</v>
      </c>
    </row>
    <row r="4430" spans="1:17" ht="30" x14ac:dyDescent="0.25">
      <c r="A4430" s="207" t="s">
        <v>4754</v>
      </c>
      <c r="B4430" s="196">
        <v>40901262</v>
      </c>
      <c r="C4430" s="197" t="s">
        <v>4533</v>
      </c>
      <c r="D4430" s="196" t="s">
        <v>3670</v>
      </c>
      <c r="E4430" s="198"/>
      <c r="F4430" s="199">
        <f>VLOOKUP(D4430,'Parâmetro - Portes e Uco'!$A$13:$E$54,4,0)</f>
        <v>209.47104741495494</v>
      </c>
      <c r="G4430" s="200"/>
      <c r="H4430" s="201"/>
      <c r="I4430" s="196">
        <v>3</v>
      </c>
      <c r="J4430" s="202">
        <v>0.51</v>
      </c>
      <c r="K4430" s="199">
        <f>J4430*'Parâmetro - Portes e Uco'!$P$4</f>
        <v>13.621685880000001</v>
      </c>
      <c r="L4430" s="203">
        <v>4.72</v>
      </c>
      <c r="M4430" s="204">
        <v>70</v>
      </c>
      <c r="N4430" s="199">
        <f>(('Parâmetro - Portes e Uco'!$P$5*'TABELA HONORÁRIOS MÉDICOS2026'!M4430)/100)*'TABELA HONORÁRIOS MÉDICOS2026'!L4430</f>
        <v>59.970556462743858</v>
      </c>
      <c r="O4430" s="201">
        <v>0</v>
      </c>
      <c r="P4430" s="201"/>
      <c r="Q4430" s="205">
        <f t="shared" si="272"/>
        <v>283.06328975769878</v>
      </c>
    </row>
    <row r="4431" spans="1:17" ht="30" x14ac:dyDescent="0.25">
      <c r="A4431" s="207" t="s">
        <v>4754</v>
      </c>
      <c r="B4431" s="196">
        <v>40901270</v>
      </c>
      <c r="C4431" s="197" t="s">
        <v>4534</v>
      </c>
      <c r="D4431" s="196" t="s">
        <v>3675</v>
      </c>
      <c r="E4431" s="198"/>
      <c r="F4431" s="199">
        <f>VLOOKUP(D4431,'Parâmetro - Portes e Uco'!$A$13:$E$54,4,0)</f>
        <v>50.355065150296362</v>
      </c>
      <c r="G4431" s="200"/>
      <c r="H4431" s="201"/>
      <c r="I4431" s="196">
        <v>1</v>
      </c>
      <c r="J4431" s="202">
        <v>0.17</v>
      </c>
      <c r="K4431" s="199">
        <f>J4431*'Parâmetro - Portes e Uco'!$P$4</f>
        <v>4.5405619600000007</v>
      </c>
      <c r="L4431" s="203">
        <v>1.52</v>
      </c>
      <c r="M4431" s="204">
        <v>70</v>
      </c>
      <c r="N4431" s="199">
        <f>(('Parâmetro - Portes e Uco'!$P$5*'TABELA HONORÁRIOS MÉDICOS2026'!M4431)/100)*'TABELA HONORÁRIOS MÉDICOS2026'!L4431</f>
        <v>19.312552081222599</v>
      </c>
      <c r="O4431" s="201">
        <v>0</v>
      </c>
      <c r="P4431" s="201"/>
      <c r="Q4431" s="205">
        <f t="shared" si="272"/>
        <v>74.208179191518951</v>
      </c>
    </row>
    <row r="4432" spans="1:17" ht="45" x14ac:dyDescent="0.25">
      <c r="A4432" s="207" t="s">
        <v>4754</v>
      </c>
      <c r="B4432" s="196">
        <v>40901289</v>
      </c>
      <c r="C4432" s="197" t="s">
        <v>4535</v>
      </c>
      <c r="D4432" s="196" t="s">
        <v>3667</v>
      </c>
      <c r="E4432" s="198"/>
      <c r="F4432" s="199">
        <f>VLOOKUP(D4432,'Parâmetro - Portes e Uco'!$A$13:$E$54,4,0)</f>
        <v>88.500735621868941</v>
      </c>
      <c r="G4432" s="200"/>
      <c r="H4432" s="201"/>
      <c r="I4432" s="196">
        <v>1</v>
      </c>
      <c r="J4432" s="202">
        <v>0.17</v>
      </c>
      <c r="K4432" s="199">
        <f>J4432*'Parâmetro - Portes e Uco'!$P$4</f>
        <v>4.5405619600000007</v>
      </c>
      <c r="L4432" s="203">
        <v>3.25</v>
      </c>
      <c r="M4432" s="204">
        <v>70</v>
      </c>
      <c r="N4432" s="199">
        <f>(('Parâmetro - Portes e Uco'!$P$5*'TABELA HONORÁRIOS MÉDICOS2026'!M4432)/100)*'TABELA HONORÁRIOS MÉDICOS2026'!L4432</f>
        <v>41.293285699982533</v>
      </c>
      <c r="O4432" s="201">
        <v>0</v>
      </c>
      <c r="P4432" s="201"/>
      <c r="Q4432" s="205">
        <f t="shared" si="272"/>
        <v>134.33458328185148</v>
      </c>
    </row>
    <row r="4433" spans="1:17" ht="30" x14ac:dyDescent="0.25">
      <c r="A4433" s="207" t="s">
        <v>4754</v>
      </c>
      <c r="B4433" s="196">
        <v>40901297</v>
      </c>
      <c r="C4433" s="197" t="s">
        <v>4536</v>
      </c>
      <c r="D4433" s="196" t="s">
        <v>3670</v>
      </c>
      <c r="E4433" s="198"/>
      <c r="F4433" s="199">
        <f>VLOOKUP(D4433,'Parâmetro - Portes e Uco'!$A$13:$E$54,4,0)</f>
        <v>209.47104741495494</v>
      </c>
      <c r="G4433" s="200"/>
      <c r="H4433" s="201"/>
      <c r="I4433" s="196">
        <v>2</v>
      </c>
      <c r="J4433" s="202">
        <v>0.34</v>
      </c>
      <c r="K4433" s="199">
        <f>J4433*'Parâmetro - Portes e Uco'!$P$4</f>
        <v>9.0811239200000013</v>
      </c>
      <c r="L4433" s="203">
        <v>3.82</v>
      </c>
      <c r="M4433" s="204">
        <v>70</v>
      </c>
      <c r="N4433" s="199">
        <f>(('Parâmetro - Portes e Uco'!$P$5*'TABELA HONORÁRIOS MÉDICOS2026'!M4433)/100)*'TABELA HONORÁRIOS MÉDICOS2026'!L4433</f>
        <v>48.535492730441</v>
      </c>
      <c r="O4433" s="201">
        <v>0</v>
      </c>
      <c r="P4433" s="201"/>
      <c r="Q4433" s="205">
        <f t="shared" si="272"/>
        <v>267.08766406539593</v>
      </c>
    </row>
    <row r="4434" spans="1:17" ht="30" x14ac:dyDescent="0.25">
      <c r="A4434" s="207" t="s">
        <v>4754</v>
      </c>
      <c r="B4434" s="196">
        <v>40901300</v>
      </c>
      <c r="C4434" s="197" t="s">
        <v>4537</v>
      </c>
      <c r="D4434" s="196" t="s">
        <v>3667</v>
      </c>
      <c r="E4434" s="198"/>
      <c r="F4434" s="199">
        <f>VLOOKUP(D4434,'Parâmetro - Portes e Uco'!$A$13:$E$54,4,0)</f>
        <v>88.500735621868941</v>
      </c>
      <c r="G4434" s="200"/>
      <c r="H4434" s="201"/>
      <c r="I4434" s="196">
        <v>1</v>
      </c>
      <c r="J4434" s="202">
        <v>0.17</v>
      </c>
      <c r="K4434" s="199">
        <f>J4434*'Parâmetro - Portes e Uco'!$P$4</f>
        <v>4.5405619600000007</v>
      </c>
      <c r="L4434" s="203">
        <v>3.82</v>
      </c>
      <c r="M4434" s="204">
        <v>70</v>
      </c>
      <c r="N4434" s="199">
        <f>(('Parâmetro - Portes e Uco'!$P$5*'TABELA HONORÁRIOS MÉDICOS2026'!M4434)/100)*'TABELA HONORÁRIOS MÉDICOS2026'!L4434</f>
        <v>48.535492730441</v>
      </c>
      <c r="O4434" s="201">
        <v>0</v>
      </c>
      <c r="P4434" s="201"/>
      <c r="Q4434" s="205">
        <f t="shared" si="272"/>
        <v>141.57679031230995</v>
      </c>
    </row>
    <row r="4435" spans="1:17" ht="45" x14ac:dyDescent="0.25">
      <c r="A4435" s="207" t="s">
        <v>4754</v>
      </c>
      <c r="B4435" s="196">
        <v>40901319</v>
      </c>
      <c r="C4435" s="197" t="s">
        <v>4538</v>
      </c>
      <c r="D4435" s="196" t="s">
        <v>3668</v>
      </c>
      <c r="E4435" s="198"/>
      <c r="F4435" s="199">
        <f>VLOOKUP(D4435,'Parâmetro - Portes e Uco'!$A$13:$E$54,4,0)</f>
        <v>143.11866343039139</v>
      </c>
      <c r="G4435" s="200"/>
      <c r="H4435" s="201"/>
      <c r="I4435" s="196">
        <v>3</v>
      </c>
      <c r="J4435" s="202">
        <v>0.51</v>
      </c>
      <c r="K4435" s="199">
        <f>J4435*'Parâmetro - Portes e Uco'!$P$4</f>
        <v>13.621685880000001</v>
      </c>
      <c r="L4435" s="203">
        <v>8.8000000000000007</v>
      </c>
      <c r="M4435" s="204">
        <v>70</v>
      </c>
      <c r="N4435" s="199">
        <f>(('Parâmetro - Portes e Uco'!$P$5*'TABELA HONORÁRIOS MÉDICOS2026'!M4435)/100)*'TABELA HONORÁRIOS MÉDICOS2026'!L4435</f>
        <v>111.80951204918348</v>
      </c>
      <c r="O4435" s="201">
        <v>0</v>
      </c>
      <c r="P4435" s="201"/>
      <c r="Q4435" s="205">
        <f t="shared" si="272"/>
        <v>268.54986135957489</v>
      </c>
    </row>
    <row r="4436" spans="1:17" ht="45" x14ac:dyDescent="0.25">
      <c r="A4436" s="207" t="s">
        <v>4754</v>
      </c>
      <c r="B4436" s="196">
        <v>40901335</v>
      </c>
      <c r="C4436" s="197" t="s">
        <v>4539</v>
      </c>
      <c r="D4436" s="196" t="s">
        <v>3668</v>
      </c>
      <c r="E4436" s="198"/>
      <c r="F4436" s="199">
        <f>VLOOKUP(D4436,'Parâmetro - Portes e Uco'!$A$13:$E$54,4,0)</f>
        <v>143.11866343039139</v>
      </c>
      <c r="G4436" s="200"/>
      <c r="H4436" s="201"/>
      <c r="I4436" s="196">
        <v>2</v>
      </c>
      <c r="J4436" s="202">
        <v>0.34</v>
      </c>
      <c r="K4436" s="199">
        <f>J4436*'Parâmetro - Portes e Uco'!$P$4</f>
        <v>9.0811239200000013</v>
      </c>
      <c r="L4436" s="203">
        <v>5.68</v>
      </c>
      <c r="M4436" s="204">
        <v>70</v>
      </c>
      <c r="N4436" s="199">
        <f>(('Parâmetro - Portes e Uco'!$P$5*'TABELA HONORÁRIOS MÉDICOS2026'!M4436)/100)*'TABELA HONORÁRIOS MÉDICOS2026'!L4436</f>
        <v>72.167957777200229</v>
      </c>
      <c r="O4436" s="201">
        <v>0</v>
      </c>
      <c r="P4436" s="201"/>
      <c r="Q4436" s="205">
        <f t="shared" si="272"/>
        <v>224.36774512759163</v>
      </c>
    </row>
    <row r="4437" spans="1:17" ht="30" x14ac:dyDescent="0.25">
      <c r="A4437" s="207" t="s">
        <v>4754</v>
      </c>
      <c r="B4437" s="196">
        <v>40901351</v>
      </c>
      <c r="C4437" s="197" t="s">
        <v>3491</v>
      </c>
      <c r="D4437" s="196" t="s">
        <v>3674</v>
      </c>
      <c r="E4437" s="198"/>
      <c r="F4437" s="199">
        <f>VLOOKUP(D4437,'Parâmetro - Portes e Uco'!$A$13:$E$54,4,0)</f>
        <v>182.87449126471788</v>
      </c>
      <c r="G4437" s="200"/>
      <c r="H4437" s="201"/>
      <c r="I4437" s="196">
        <v>2</v>
      </c>
      <c r="J4437" s="202">
        <v>0.34</v>
      </c>
      <c r="K4437" s="199">
        <f>J4437*'Parâmetro - Portes e Uco'!$P$4</f>
        <v>9.0811239200000013</v>
      </c>
      <c r="L4437" s="203">
        <v>8.26</v>
      </c>
      <c r="M4437" s="204">
        <v>70</v>
      </c>
      <c r="N4437" s="199">
        <f>(('Parâmetro - Portes e Uco'!$P$5*'TABELA HONORÁRIOS MÉDICOS2026'!M4437)/100)*'TABELA HONORÁRIOS MÉDICOS2026'!L4437</f>
        <v>104.94847380980175</v>
      </c>
      <c r="O4437" s="201">
        <v>0</v>
      </c>
      <c r="P4437" s="201"/>
      <c r="Q4437" s="205">
        <f t="shared" si="272"/>
        <v>296.90408899451961</v>
      </c>
    </row>
    <row r="4438" spans="1:17" ht="60" x14ac:dyDescent="0.25">
      <c r="A4438" s="207" t="s">
        <v>4754</v>
      </c>
      <c r="B4438" s="196">
        <v>40901360</v>
      </c>
      <c r="C4438" s="197" t="s">
        <v>3487</v>
      </c>
      <c r="D4438" s="196" t="s">
        <v>3673</v>
      </c>
      <c r="E4438" s="198"/>
      <c r="F4438" s="199">
        <f>VLOOKUP(D4438,'Parâmetro - Portes e Uco'!$A$13:$E$54,4,0)</f>
        <v>249.30796231071506</v>
      </c>
      <c r="G4438" s="200"/>
      <c r="H4438" s="201"/>
      <c r="I4438" s="196">
        <v>4</v>
      </c>
      <c r="J4438" s="202">
        <v>0.68</v>
      </c>
      <c r="K4438" s="199">
        <f>J4438*'Parâmetro - Portes e Uco'!$P$4</f>
        <v>18.162247840000003</v>
      </c>
      <c r="L4438" s="203">
        <v>8.26</v>
      </c>
      <c r="M4438" s="204">
        <v>70</v>
      </c>
      <c r="N4438" s="199">
        <f>(('Parâmetro - Portes e Uco'!$P$5*'TABELA HONORÁRIOS MÉDICOS2026'!M4438)/100)*'TABELA HONORÁRIOS MÉDICOS2026'!L4438</f>
        <v>104.94847380980175</v>
      </c>
      <c r="O4438" s="201">
        <v>0</v>
      </c>
      <c r="P4438" s="201"/>
      <c r="Q4438" s="205">
        <f t="shared" si="272"/>
        <v>372.41868396051677</v>
      </c>
    </row>
    <row r="4439" spans="1:17" ht="60" x14ac:dyDescent="0.25">
      <c r="A4439" s="207" t="s">
        <v>4754</v>
      </c>
      <c r="B4439" s="196">
        <v>40901378</v>
      </c>
      <c r="C4439" s="197" t="s">
        <v>3488</v>
      </c>
      <c r="D4439" s="196" t="s">
        <v>3673</v>
      </c>
      <c r="E4439" s="198"/>
      <c r="F4439" s="199">
        <f>VLOOKUP(D4439,'Parâmetro - Portes e Uco'!$A$13:$E$54,4,0)</f>
        <v>249.30796231071506</v>
      </c>
      <c r="G4439" s="200"/>
      <c r="H4439" s="201"/>
      <c r="I4439" s="196">
        <v>4</v>
      </c>
      <c r="J4439" s="202">
        <v>0.68</v>
      </c>
      <c r="K4439" s="199">
        <f>J4439*'Parâmetro - Portes e Uco'!$P$4</f>
        <v>18.162247840000003</v>
      </c>
      <c r="L4439" s="203">
        <v>10.81</v>
      </c>
      <c r="M4439" s="204">
        <v>70</v>
      </c>
      <c r="N4439" s="199">
        <f>(('Parâmetro - Portes e Uco'!$P$5*'TABELA HONORÁRIOS MÉDICOS2026'!M4439)/100)*'TABELA HONORÁRIOS MÉDICOS2026'!L4439</f>
        <v>137.34782105132652</v>
      </c>
      <c r="O4439" s="201">
        <v>0</v>
      </c>
      <c r="P4439" s="201"/>
      <c r="Q4439" s="205">
        <f t="shared" ref="Q4439:Q4465" si="273">F4439+H4439+K4439+N4439+P4439</f>
        <v>404.81803120204154</v>
      </c>
    </row>
    <row r="4440" spans="1:17" ht="45" x14ac:dyDescent="0.25">
      <c r="A4440" s="207" t="s">
        <v>4754</v>
      </c>
      <c r="B4440" s="196">
        <v>40901386</v>
      </c>
      <c r="C4440" s="197" t="s">
        <v>3486</v>
      </c>
      <c r="D4440" s="196" t="s">
        <v>3674</v>
      </c>
      <c r="E4440" s="198"/>
      <c r="F4440" s="199">
        <f>VLOOKUP(D4440,'Parâmetro - Portes e Uco'!$A$13:$E$54,4,0)</f>
        <v>182.87449126471788</v>
      </c>
      <c r="G4440" s="200"/>
      <c r="H4440" s="201"/>
      <c r="I4440" s="196">
        <v>3</v>
      </c>
      <c r="J4440" s="202">
        <v>0.51</v>
      </c>
      <c r="K4440" s="199">
        <f>J4440*'Parâmetro - Portes e Uco'!$P$4</f>
        <v>13.621685880000001</v>
      </c>
      <c r="L4440" s="203">
        <v>7.39</v>
      </c>
      <c r="M4440" s="204">
        <v>70</v>
      </c>
      <c r="N4440" s="199">
        <f>(('Parâmetro - Portes e Uco'!$P$5*'TABELA HONORÁRIOS MÉDICOS2026'!M4440)/100)*'TABELA HONORÁRIOS MÉDICOS2026'!L4440</f>
        <v>93.894578868575664</v>
      </c>
      <c r="O4440" s="201">
        <v>0</v>
      </c>
      <c r="P4440" s="201"/>
      <c r="Q4440" s="205">
        <f t="shared" si="273"/>
        <v>290.39075601329353</v>
      </c>
    </row>
    <row r="4441" spans="1:17" ht="30" x14ac:dyDescent="0.25">
      <c r="A4441" s="207" t="s">
        <v>4754</v>
      </c>
      <c r="B4441" s="196">
        <v>40901394</v>
      </c>
      <c r="C4441" s="197" t="s">
        <v>3481</v>
      </c>
      <c r="D4441" s="196" t="s">
        <v>3670</v>
      </c>
      <c r="E4441" s="198"/>
      <c r="F4441" s="199">
        <f>VLOOKUP(D4441,'Parâmetro - Portes e Uco'!$A$13:$E$54,4,0)</f>
        <v>209.47104741495494</v>
      </c>
      <c r="G4441" s="200"/>
      <c r="H4441" s="201"/>
      <c r="I4441" s="196">
        <v>2</v>
      </c>
      <c r="J4441" s="202">
        <v>0.34</v>
      </c>
      <c r="K4441" s="199">
        <f>J4441*'Parâmetro - Portes e Uco'!$P$4</f>
        <v>9.0811239200000013</v>
      </c>
      <c r="L4441" s="203">
        <v>8.26</v>
      </c>
      <c r="M4441" s="204">
        <v>70</v>
      </c>
      <c r="N4441" s="199">
        <f>(('Parâmetro - Portes e Uco'!$P$5*'TABELA HONORÁRIOS MÉDICOS2026'!M4441)/100)*'TABELA HONORÁRIOS MÉDICOS2026'!L4441</f>
        <v>104.94847380980175</v>
      </c>
      <c r="O4441" s="201">
        <v>0</v>
      </c>
      <c r="P4441" s="201"/>
      <c r="Q4441" s="205">
        <f t="shared" si="273"/>
        <v>323.50064514475673</v>
      </c>
    </row>
    <row r="4442" spans="1:17" ht="30" x14ac:dyDescent="0.25">
      <c r="A4442" s="207" t="s">
        <v>4754</v>
      </c>
      <c r="B4442" s="196">
        <v>40901408</v>
      </c>
      <c r="C4442" s="197" t="s">
        <v>3482</v>
      </c>
      <c r="D4442" s="196" t="s">
        <v>3670</v>
      </c>
      <c r="E4442" s="198"/>
      <c r="F4442" s="199">
        <f>VLOOKUP(D4442,'Parâmetro - Portes e Uco'!$A$13:$E$54,4,0)</f>
        <v>209.47104741495494</v>
      </c>
      <c r="G4442" s="200"/>
      <c r="H4442" s="201"/>
      <c r="I4442" s="196">
        <v>2</v>
      </c>
      <c r="J4442" s="202">
        <v>0.34</v>
      </c>
      <c r="K4442" s="199">
        <f>J4442*'Parâmetro - Portes e Uco'!$P$4</f>
        <v>9.0811239200000013</v>
      </c>
      <c r="L4442" s="203">
        <v>8.26</v>
      </c>
      <c r="M4442" s="204">
        <v>70</v>
      </c>
      <c r="N4442" s="199">
        <f>(('Parâmetro - Portes e Uco'!$P$5*'TABELA HONORÁRIOS MÉDICOS2026'!M4442)/100)*'TABELA HONORÁRIOS MÉDICOS2026'!L4442</f>
        <v>104.94847380980175</v>
      </c>
      <c r="O4442" s="201">
        <v>0</v>
      </c>
      <c r="P4442" s="201"/>
      <c r="Q4442" s="205">
        <f t="shared" si="273"/>
        <v>323.50064514475673</v>
      </c>
    </row>
    <row r="4443" spans="1:17" ht="60" x14ac:dyDescent="0.25">
      <c r="A4443" s="207" t="s">
        <v>4754</v>
      </c>
      <c r="B4443" s="196">
        <v>40901416</v>
      </c>
      <c r="C4443" s="197" t="s">
        <v>3484</v>
      </c>
      <c r="D4443" s="196" t="s">
        <v>3670</v>
      </c>
      <c r="E4443" s="198"/>
      <c r="F4443" s="199">
        <f>VLOOKUP(D4443,'Parâmetro - Portes e Uco'!$A$13:$E$54,4,0)</f>
        <v>209.47104741495494</v>
      </c>
      <c r="G4443" s="200"/>
      <c r="H4443" s="201"/>
      <c r="I4443" s="196">
        <v>2</v>
      </c>
      <c r="J4443" s="202">
        <v>0.34</v>
      </c>
      <c r="K4443" s="199">
        <f>J4443*'Parâmetro - Portes e Uco'!$P$4</f>
        <v>9.0811239200000013</v>
      </c>
      <c r="L4443" s="203">
        <v>8.26</v>
      </c>
      <c r="M4443" s="204">
        <v>70</v>
      </c>
      <c r="N4443" s="199">
        <f>(('Parâmetro - Portes e Uco'!$P$5*'TABELA HONORÁRIOS MÉDICOS2026'!M4443)/100)*'TABELA HONORÁRIOS MÉDICOS2026'!L4443</f>
        <v>104.94847380980175</v>
      </c>
      <c r="O4443" s="201">
        <v>0</v>
      </c>
      <c r="P4443" s="201"/>
      <c r="Q4443" s="205">
        <f t="shared" si="273"/>
        <v>323.50064514475673</v>
      </c>
    </row>
    <row r="4444" spans="1:17" ht="30" x14ac:dyDescent="0.25">
      <c r="A4444" s="207" t="s">
        <v>4754</v>
      </c>
      <c r="B4444" s="196">
        <v>40901424</v>
      </c>
      <c r="C4444" s="197" t="s">
        <v>3485</v>
      </c>
      <c r="D4444" s="196" t="s">
        <v>3670</v>
      </c>
      <c r="E4444" s="198"/>
      <c r="F4444" s="199">
        <f>VLOOKUP(D4444,'Parâmetro - Portes e Uco'!$A$13:$E$54,4,0)</f>
        <v>209.47104741495494</v>
      </c>
      <c r="G4444" s="200"/>
      <c r="H4444" s="201"/>
      <c r="I4444" s="196">
        <v>2</v>
      </c>
      <c r="J4444" s="202">
        <v>0.34</v>
      </c>
      <c r="K4444" s="199">
        <f>J4444*'Parâmetro - Portes e Uco'!$P$4</f>
        <v>9.0811239200000013</v>
      </c>
      <c r="L4444" s="203">
        <v>8.26</v>
      </c>
      <c r="M4444" s="204">
        <v>70</v>
      </c>
      <c r="N4444" s="199">
        <f>(('Parâmetro - Portes e Uco'!$P$5*'TABELA HONORÁRIOS MÉDICOS2026'!M4444)/100)*'TABELA HONORÁRIOS MÉDICOS2026'!L4444</f>
        <v>104.94847380980175</v>
      </c>
      <c r="O4444" s="201">
        <v>0</v>
      </c>
      <c r="P4444" s="201"/>
      <c r="Q4444" s="205">
        <f t="shared" si="273"/>
        <v>323.50064514475673</v>
      </c>
    </row>
    <row r="4445" spans="1:17" ht="30" x14ac:dyDescent="0.25">
      <c r="A4445" s="207" t="s">
        <v>4754</v>
      </c>
      <c r="B4445" s="196">
        <v>40901432</v>
      </c>
      <c r="C4445" s="197" t="s">
        <v>3489</v>
      </c>
      <c r="D4445" s="196" t="s">
        <v>3670</v>
      </c>
      <c r="E4445" s="198"/>
      <c r="F4445" s="199">
        <f>VLOOKUP(D4445,'Parâmetro - Portes e Uco'!$A$13:$E$54,4,0)</f>
        <v>209.47104741495494</v>
      </c>
      <c r="G4445" s="200"/>
      <c r="H4445" s="201"/>
      <c r="I4445" s="196">
        <v>2</v>
      </c>
      <c r="J4445" s="202">
        <v>0.34</v>
      </c>
      <c r="K4445" s="199">
        <f>J4445*'Parâmetro - Portes e Uco'!$P$4</f>
        <v>9.0811239200000013</v>
      </c>
      <c r="L4445" s="203">
        <v>8.26</v>
      </c>
      <c r="M4445" s="204">
        <v>70</v>
      </c>
      <c r="N4445" s="199">
        <f>(('Parâmetro - Portes e Uco'!$P$5*'TABELA HONORÁRIOS MÉDICOS2026'!M4445)/100)*'TABELA HONORÁRIOS MÉDICOS2026'!L4445</f>
        <v>104.94847380980175</v>
      </c>
      <c r="O4445" s="201">
        <v>0</v>
      </c>
      <c r="P4445" s="201"/>
      <c r="Q4445" s="205">
        <f t="shared" si="273"/>
        <v>323.50064514475673</v>
      </c>
    </row>
    <row r="4446" spans="1:17" ht="45" x14ac:dyDescent="0.25">
      <c r="A4446" s="207" t="s">
        <v>4754</v>
      </c>
      <c r="B4446" s="196">
        <v>40901440</v>
      </c>
      <c r="C4446" s="197" t="s">
        <v>3490</v>
      </c>
      <c r="D4446" s="196" t="s">
        <v>3672</v>
      </c>
      <c r="E4446" s="198"/>
      <c r="F4446" s="199">
        <f>VLOOKUP(D4446,'Parâmetro - Portes e Uco'!$A$13:$E$54,4,0)</f>
        <v>308.31617530257381</v>
      </c>
      <c r="G4446" s="200"/>
      <c r="H4446" s="201"/>
      <c r="I4446" s="196">
        <v>2</v>
      </c>
      <c r="J4446" s="202">
        <v>0.34</v>
      </c>
      <c r="K4446" s="199">
        <f>J4446*'Parâmetro - Portes e Uco'!$P$4</f>
        <v>9.0811239200000013</v>
      </c>
      <c r="L4446" s="203">
        <v>5.68</v>
      </c>
      <c r="M4446" s="204">
        <v>70</v>
      </c>
      <c r="N4446" s="199">
        <f>(('Parâmetro - Portes e Uco'!$P$5*'TABELA HONORÁRIOS MÉDICOS2026'!M4446)/100)*'TABELA HONORÁRIOS MÉDICOS2026'!L4446</f>
        <v>72.167957777200229</v>
      </c>
      <c r="O4446" s="201">
        <v>0</v>
      </c>
      <c r="P4446" s="201"/>
      <c r="Q4446" s="205">
        <f t="shared" si="273"/>
        <v>389.56525699977402</v>
      </c>
    </row>
    <row r="4447" spans="1:17" ht="45" x14ac:dyDescent="0.25">
      <c r="A4447" s="207" t="s">
        <v>4754</v>
      </c>
      <c r="B4447" s="196">
        <v>40901459</v>
      </c>
      <c r="C4447" s="197" t="s">
        <v>3480</v>
      </c>
      <c r="D4447" s="196" t="s">
        <v>3691</v>
      </c>
      <c r="E4447" s="198"/>
      <c r="F4447" s="199">
        <f>VLOOKUP(D4447,'Parâmetro - Portes e Uco'!$A$13:$E$54,4,0)</f>
        <v>331.90092631384664</v>
      </c>
      <c r="G4447" s="200"/>
      <c r="H4447" s="201"/>
      <c r="I4447" s="196">
        <v>3</v>
      </c>
      <c r="J4447" s="202">
        <v>0.51</v>
      </c>
      <c r="K4447" s="199">
        <f>J4447*'Parâmetro - Portes e Uco'!$P$4</f>
        <v>13.621685880000001</v>
      </c>
      <c r="L4447" s="203">
        <v>8.26</v>
      </c>
      <c r="M4447" s="204">
        <v>70</v>
      </c>
      <c r="N4447" s="199">
        <f>(('Parâmetro - Portes e Uco'!$P$5*'TABELA HONORÁRIOS MÉDICOS2026'!M4447)/100)*'TABELA HONORÁRIOS MÉDICOS2026'!L4447</f>
        <v>104.94847380980175</v>
      </c>
      <c r="O4447" s="201">
        <v>0</v>
      </c>
      <c r="P4447" s="201"/>
      <c r="Q4447" s="205">
        <f t="shared" si="273"/>
        <v>450.47108600364834</v>
      </c>
    </row>
    <row r="4448" spans="1:17" ht="45" x14ac:dyDescent="0.25">
      <c r="A4448" s="207" t="s">
        <v>4754</v>
      </c>
      <c r="B4448" s="196">
        <v>40901467</v>
      </c>
      <c r="C4448" s="197" t="s">
        <v>3493</v>
      </c>
      <c r="D4448" s="196" t="s">
        <v>3691</v>
      </c>
      <c r="E4448" s="198"/>
      <c r="F4448" s="199">
        <f>VLOOKUP(D4448,'Parâmetro - Portes e Uco'!$A$13:$E$54,4,0)</f>
        <v>331.90092631384664</v>
      </c>
      <c r="G4448" s="200"/>
      <c r="H4448" s="201"/>
      <c r="I4448" s="196">
        <v>3</v>
      </c>
      <c r="J4448" s="202">
        <v>0.51</v>
      </c>
      <c r="K4448" s="199">
        <f>J4448*'Parâmetro - Portes e Uco'!$P$4</f>
        <v>13.621685880000001</v>
      </c>
      <c r="L4448" s="203">
        <v>10.81</v>
      </c>
      <c r="M4448" s="204">
        <v>70</v>
      </c>
      <c r="N4448" s="199">
        <f>(('Parâmetro - Portes e Uco'!$P$5*'TABELA HONORÁRIOS MÉDICOS2026'!M4448)/100)*'TABELA HONORÁRIOS MÉDICOS2026'!L4448</f>
        <v>137.34782105132652</v>
      </c>
      <c r="O4448" s="201">
        <v>0</v>
      </c>
      <c r="P4448" s="201"/>
      <c r="Q4448" s="205">
        <f t="shared" si="273"/>
        <v>482.8704332451731</v>
      </c>
    </row>
    <row r="4449" spans="1:17" ht="45" x14ac:dyDescent="0.25">
      <c r="A4449" s="207" t="s">
        <v>4754</v>
      </c>
      <c r="B4449" s="196">
        <v>40901475</v>
      </c>
      <c r="C4449" s="197" t="s">
        <v>3479</v>
      </c>
      <c r="D4449" s="196" t="s">
        <v>3691</v>
      </c>
      <c r="E4449" s="198"/>
      <c r="F4449" s="199">
        <f>VLOOKUP(D4449,'Parâmetro - Portes e Uco'!$A$13:$E$54,4,0)</f>
        <v>331.90092631384664</v>
      </c>
      <c r="G4449" s="200"/>
      <c r="H4449" s="201"/>
      <c r="I4449" s="196">
        <v>3</v>
      </c>
      <c r="J4449" s="202">
        <v>0.51</v>
      </c>
      <c r="K4449" s="199">
        <f>J4449*'Parâmetro - Portes e Uco'!$P$4</f>
        <v>13.621685880000001</v>
      </c>
      <c r="L4449" s="203">
        <v>8.26</v>
      </c>
      <c r="M4449" s="204">
        <v>70</v>
      </c>
      <c r="N4449" s="199">
        <f>(('Parâmetro - Portes e Uco'!$P$5*'TABELA HONORÁRIOS MÉDICOS2026'!M4449)/100)*'TABELA HONORÁRIOS MÉDICOS2026'!L4449</f>
        <v>104.94847380980175</v>
      </c>
      <c r="O4449" s="201">
        <v>0</v>
      </c>
      <c r="P4449" s="201"/>
      <c r="Q4449" s="205">
        <f t="shared" si="273"/>
        <v>450.47108600364834</v>
      </c>
    </row>
    <row r="4450" spans="1:17" ht="45" x14ac:dyDescent="0.25">
      <c r="A4450" s="207" t="s">
        <v>4754</v>
      </c>
      <c r="B4450" s="196">
        <v>40901483</v>
      </c>
      <c r="C4450" s="197" t="s">
        <v>3492</v>
      </c>
      <c r="D4450" s="196" t="s">
        <v>3691</v>
      </c>
      <c r="E4450" s="198"/>
      <c r="F4450" s="199">
        <f>VLOOKUP(D4450,'Parâmetro - Portes e Uco'!$A$13:$E$54,4,0)</f>
        <v>331.90092631384664</v>
      </c>
      <c r="G4450" s="200"/>
      <c r="H4450" s="201"/>
      <c r="I4450" s="196">
        <v>3</v>
      </c>
      <c r="J4450" s="202">
        <v>0.51</v>
      </c>
      <c r="K4450" s="199">
        <f>J4450*'Parâmetro - Portes e Uco'!$P$4</f>
        <v>13.621685880000001</v>
      </c>
      <c r="L4450" s="203">
        <v>10.81</v>
      </c>
      <c r="M4450" s="204">
        <v>70</v>
      </c>
      <c r="N4450" s="199">
        <f>(('Parâmetro - Portes e Uco'!$P$5*'TABELA HONORÁRIOS MÉDICOS2026'!M4450)/100)*'TABELA HONORÁRIOS MÉDICOS2026'!L4450</f>
        <v>137.34782105132652</v>
      </c>
      <c r="O4450" s="201">
        <v>0</v>
      </c>
      <c r="P4450" s="201"/>
      <c r="Q4450" s="205">
        <f t="shared" si="273"/>
        <v>482.8704332451731</v>
      </c>
    </row>
    <row r="4451" spans="1:17" ht="30" x14ac:dyDescent="0.25">
      <c r="A4451" s="207" t="s">
        <v>4754</v>
      </c>
      <c r="B4451" s="196">
        <v>40901505</v>
      </c>
      <c r="C4451" s="197" t="s">
        <v>4540</v>
      </c>
      <c r="D4451" s="196" t="s">
        <v>3670</v>
      </c>
      <c r="E4451" s="198"/>
      <c r="F4451" s="199">
        <f>VLOOKUP(D4451,'Parâmetro - Portes e Uco'!$A$13:$E$54,4,0)</f>
        <v>209.47104741495494</v>
      </c>
      <c r="G4451" s="200"/>
      <c r="H4451" s="201"/>
      <c r="I4451" s="196">
        <v>3</v>
      </c>
      <c r="J4451" s="202">
        <v>0.51</v>
      </c>
      <c r="K4451" s="199">
        <f>J4451*'Parâmetro - Portes e Uco'!$P$4</f>
        <v>13.621685880000001</v>
      </c>
      <c r="L4451" s="203">
        <v>4.72</v>
      </c>
      <c r="M4451" s="204">
        <v>70</v>
      </c>
      <c r="N4451" s="199">
        <f>(('Parâmetro - Portes e Uco'!$P$5*'TABELA HONORÁRIOS MÉDICOS2026'!M4451)/100)*'TABELA HONORÁRIOS MÉDICOS2026'!L4451</f>
        <v>59.970556462743858</v>
      </c>
      <c r="O4451" s="201">
        <v>0</v>
      </c>
      <c r="P4451" s="201"/>
      <c r="Q4451" s="205">
        <f t="shared" si="273"/>
        <v>283.06328975769878</v>
      </c>
    </row>
    <row r="4452" spans="1:17" ht="45" x14ac:dyDescent="0.25">
      <c r="A4452" s="207" t="s">
        <v>4754</v>
      </c>
      <c r="B4452" s="196">
        <v>40901513</v>
      </c>
      <c r="C4452" s="197" t="s">
        <v>3483</v>
      </c>
      <c r="D4452" s="196" t="s">
        <v>3670</v>
      </c>
      <c r="E4452" s="198"/>
      <c r="F4452" s="199">
        <f>VLOOKUP(D4452,'Parâmetro - Portes e Uco'!$A$13:$E$54,4,0)</f>
        <v>209.47104741495494</v>
      </c>
      <c r="G4452" s="200"/>
      <c r="H4452" s="201"/>
      <c r="I4452" s="196">
        <v>2</v>
      </c>
      <c r="J4452" s="202">
        <v>0.34</v>
      </c>
      <c r="K4452" s="199">
        <f>J4452*'Parâmetro - Portes e Uco'!$P$4</f>
        <v>9.0811239200000013</v>
      </c>
      <c r="L4452" s="203">
        <v>3.78</v>
      </c>
      <c r="M4452" s="204">
        <v>70</v>
      </c>
      <c r="N4452" s="199">
        <f>(('Parâmetro - Portes e Uco'!$P$5*'TABELA HONORÁRIOS MÉDICOS2026'!M4452)/100)*'TABELA HONORÁRIOS MÉDICOS2026'!L4452</f>
        <v>48.027267675671986</v>
      </c>
      <c r="O4452" s="201">
        <v>0</v>
      </c>
      <c r="P4452" s="201"/>
      <c r="Q4452" s="205">
        <f t="shared" si="273"/>
        <v>266.57943901062691</v>
      </c>
    </row>
    <row r="4453" spans="1:17" ht="45" x14ac:dyDescent="0.25">
      <c r="A4453" s="207" t="s">
        <v>4754</v>
      </c>
      <c r="B4453" s="196">
        <v>40901521</v>
      </c>
      <c r="C4453" s="197" t="s">
        <v>4541</v>
      </c>
      <c r="D4453" s="196" t="s">
        <v>3668</v>
      </c>
      <c r="E4453" s="198"/>
      <c r="F4453" s="199">
        <f>VLOOKUP(D4453,'Parâmetro - Portes e Uco'!$A$13:$E$54,4,0)</f>
        <v>143.11866343039139</v>
      </c>
      <c r="G4453" s="200"/>
      <c r="H4453" s="201"/>
      <c r="I4453" s="196">
        <v>0</v>
      </c>
      <c r="J4453" s="202">
        <v>0</v>
      </c>
      <c r="K4453" s="199">
        <f>J4453*'Parâmetro - Portes e Uco'!$P$4</f>
        <v>0</v>
      </c>
      <c r="L4453" s="203">
        <v>6.29</v>
      </c>
      <c r="M4453" s="204">
        <v>70</v>
      </c>
      <c r="N4453" s="199">
        <f>(('Parâmetro - Portes e Uco'!$P$5*'TABELA HONORÁRIOS MÉDICOS2026'!M4453)/100)*'TABELA HONORÁRIOS MÉDICOS2026'!L4453</f>
        <v>79.91838986242773</v>
      </c>
      <c r="O4453" s="201">
        <v>0</v>
      </c>
      <c r="P4453" s="201"/>
      <c r="Q4453" s="205">
        <f t="shared" si="273"/>
        <v>223.03705329281911</v>
      </c>
    </row>
    <row r="4454" spans="1:17" ht="30" x14ac:dyDescent="0.25">
      <c r="A4454" s="207" t="s">
        <v>4754</v>
      </c>
      <c r="B4454" s="196">
        <v>40901530</v>
      </c>
      <c r="C4454" s="197" t="s">
        <v>4542</v>
      </c>
      <c r="D4454" s="196" t="s">
        <v>3668</v>
      </c>
      <c r="E4454" s="198"/>
      <c r="F4454" s="199">
        <f>VLOOKUP(D4454,'Parâmetro - Portes e Uco'!$A$13:$E$54,4,0)</f>
        <v>143.11866343039139</v>
      </c>
      <c r="G4454" s="200"/>
      <c r="H4454" s="201"/>
      <c r="I4454" s="196">
        <v>0</v>
      </c>
      <c r="J4454" s="202">
        <v>0</v>
      </c>
      <c r="K4454" s="199">
        <f>J4454*'Parâmetro - Portes e Uco'!$P$4</f>
        <v>0</v>
      </c>
      <c r="L4454" s="203">
        <v>2.5</v>
      </c>
      <c r="M4454" s="204">
        <v>70</v>
      </c>
      <c r="N4454" s="199">
        <f>(('Parâmetro - Portes e Uco'!$P$5*'TABELA HONORÁRIOS MÉDICOS2026'!M4454)/100)*'TABELA HONORÁRIOS MÉDICOS2026'!L4454</f>
        <v>31.764065923063484</v>
      </c>
      <c r="O4454" s="201">
        <v>0</v>
      </c>
      <c r="P4454" s="201"/>
      <c r="Q4454" s="205">
        <f t="shared" si="273"/>
        <v>174.88272935345486</v>
      </c>
    </row>
    <row r="4455" spans="1:17" x14ac:dyDescent="0.25">
      <c r="A4455" s="207" t="s">
        <v>4754</v>
      </c>
      <c r="B4455" s="196">
        <v>40901602</v>
      </c>
      <c r="C4455" s="197" t="s">
        <v>3494</v>
      </c>
      <c r="D4455" s="196" t="s">
        <v>3673</v>
      </c>
      <c r="E4455" s="198"/>
      <c r="F4455" s="199">
        <f>VLOOKUP(D4455,'Parâmetro - Portes e Uco'!$A$13:$E$54,4,0)</f>
        <v>249.30796231071506</v>
      </c>
      <c r="G4455" s="200"/>
      <c r="H4455" s="201"/>
      <c r="I4455" s="196">
        <v>2</v>
      </c>
      <c r="J4455" s="202">
        <v>0.34</v>
      </c>
      <c r="K4455" s="199">
        <f>J4455*'Parâmetro - Portes e Uco'!$P$4</f>
        <v>9.0811239200000013</v>
      </c>
      <c r="L4455" s="203">
        <v>15</v>
      </c>
      <c r="M4455" s="204">
        <v>70</v>
      </c>
      <c r="N4455" s="199">
        <f>(('Parâmetro - Portes e Uco'!$P$5*'TABELA HONORÁRIOS MÉDICOS2026'!M4455)/100)*'TABELA HONORÁRIOS MÉDICOS2026'!L4455</f>
        <v>190.5843955383809</v>
      </c>
      <c r="O4455" s="201">
        <v>0</v>
      </c>
      <c r="P4455" s="201"/>
      <c r="Q4455" s="205">
        <f t="shared" si="273"/>
        <v>448.973481769096</v>
      </c>
    </row>
    <row r="4456" spans="1:17" x14ac:dyDescent="0.25">
      <c r="A4456" s="207" t="s">
        <v>4754</v>
      </c>
      <c r="B4456" s="196">
        <v>40901610</v>
      </c>
      <c r="C4456" s="197" t="s">
        <v>4543</v>
      </c>
      <c r="D4456" s="196" t="s">
        <v>3678</v>
      </c>
      <c r="E4456" s="198"/>
      <c r="F4456" s="199">
        <f>VLOOKUP(D4456,'Parâmetro - Portes e Uco'!$A$13:$E$54,4,0)</f>
        <v>104.74131564043701</v>
      </c>
      <c r="G4456" s="200"/>
      <c r="H4456" s="201"/>
      <c r="I4456" s="196">
        <v>2</v>
      </c>
      <c r="J4456" s="202">
        <v>0.34</v>
      </c>
      <c r="K4456" s="199">
        <f>J4456*'Parâmetro - Portes e Uco'!$P$4</f>
        <v>9.0811239200000013</v>
      </c>
      <c r="L4456" s="203">
        <v>4.13</v>
      </c>
      <c r="M4456" s="204">
        <v>70</v>
      </c>
      <c r="N4456" s="199">
        <f>(('Parâmetro - Portes e Uco'!$P$5*'TABELA HONORÁRIOS MÉDICOS2026'!M4456)/100)*'TABELA HONORÁRIOS MÉDICOS2026'!L4456</f>
        <v>52.474236904900877</v>
      </c>
      <c r="O4456" s="201">
        <v>0</v>
      </c>
      <c r="P4456" s="201"/>
      <c r="Q4456" s="205">
        <f t="shared" si="273"/>
        <v>166.2966764653379</v>
      </c>
    </row>
    <row r="4457" spans="1:17" ht="45" x14ac:dyDescent="0.25">
      <c r="A4457" s="207" t="s">
        <v>4754</v>
      </c>
      <c r="B4457" s="196">
        <v>40901629</v>
      </c>
      <c r="C4457" s="197" t="s">
        <v>4544</v>
      </c>
      <c r="D4457" s="196" t="s">
        <v>3674</v>
      </c>
      <c r="E4457" s="198"/>
      <c r="F4457" s="199">
        <f>VLOOKUP(D4457,'Parâmetro - Portes e Uco'!$A$13:$E$54,4,0)</f>
        <v>182.87449126471788</v>
      </c>
      <c r="G4457" s="200"/>
      <c r="H4457" s="201"/>
      <c r="I4457" s="196">
        <v>2</v>
      </c>
      <c r="J4457" s="202">
        <v>0.38</v>
      </c>
      <c r="K4457" s="199">
        <f>J4457*'Parâmetro - Portes e Uco'!$P$4</f>
        <v>10.14949144</v>
      </c>
      <c r="L4457" s="203">
        <v>37</v>
      </c>
      <c r="M4457" s="204">
        <v>70</v>
      </c>
      <c r="N4457" s="199">
        <f>(('Parâmetro - Portes e Uco'!$P$5*'TABELA HONORÁRIOS MÉDICOS2026'!M4457)/100)*'TABELA HONORÁRIOS MÉDICOS2026'!L4457</f>
        <v>470.1081756613396</v>
      </c>
      <c r="O4457" s="201">
        <v>0</v>
      </c>
      <c r="P4457" s="201"/>
      <c r="Q4457" s="205">
        <f t="shared" si="273"/>
        <v>663.13215836605741</v>
      </c>
    </row>
    <row r="4458" spans="1:17" ht="30" x14ac:dyDescent="0.25">
      <c r="A4458" s="207" t="s">
        <v>4754</v>
      </c>
      <c r="B4458" s="196">
        <v>40901696</v>
      </c>
      <c r="C4458" s="197" t="s">
        <v>4545</v>
      </c>
      <c r="D4458" s="196" t="s">
        <v>3674</v>
      </c>
      <c r="E4458" s="198"/>
      <c r="F4458" s="199">
        <f>VLOOKUP(D4458,'Parâmetro - Portes e Uco'!$A$13:$E$54,4,0)</f>
        <v>182.87449126471788</v>
      </c>
      <c r="G4458" s="200"/>
      <c r="H4458" s="201"/>
      <c r="I4458" s="196">
        <v>2</v>
      </c>
      <c r="J4458" s="202">
        <v>0.34</v>
      </c>
      <c r="K4458" s="199">
        <f>J4458*'Parâmetro - Portes e Uco'!$P$4</f>
        <v>9.0811239200000013</v>
      </c>
      <c r="L4458" s="203">
        <v>28</v>
      </c>
      <c r="M4458" s="204">
        <v>70</v>
      </c>
      <c r="N4458" s="199">
        <f>(('Parâmetro - Portes e Uco'!$P$5*'TABELA HONORÁRIOS MÉDICOS2026'!M4458)/100)*'TABELA HONORÁRIOS MÉDICOS2026'!L4458</f>
        <v>355.75753833831101</v>
      </c>
      <c r="O4458" s="201">
        <v>0</v>
      </c>
      <c r="P4458" s="201"/>
      <c r="Q4458" s="205">
        <f t="shared" si="273"/>
        <v>547.71315352302895</v>
      </c>
    </row>
    <row r="4459" spans="1:17" ht="60" x14ac:dyDescent="0.25">
      <c r="A4459" s="207" t="s">
        <v>4754</v>
      </c>
      <c r="B4459" s="196">
        <v>40901700</v>
      </c>
      <c r="C4459" s="197" t="s">
        <v>4546</v>
      </c>
      <c r="D4459" s="196" t="s">
        <v>3673</v>
      </c>
      <c r="E4459" s="198"/>
      <c r="F4459" s="199">
        <f>VLOOKUP(D4459,'Parâmetro - Portes e Uco'!$A$13:$E$54,4,0)</f>
        <v>249.30796231071506</v>
      </c>
      <c r="G4459" s="200"/>
      <c r="H4459" s="201"/>
      <c r="I4459" s="196">
        <v>2</v>
      </c>
      <c r="J4459" s="202">
        <v>0.34</v>
      </c>
      <c r="K4459" s="199">
        <f>J4459*'Parâmetro - Portes e Uco'!$P$4</f>
        <v>9.0811239200000013</v>
      </c>
      <c r="L4459" s="203">
        <v>45</v>
      </c>
      <c r="M4459" s="204">
        <v>70</v>
      </c>
      <c r="N4459" s="199">
        <f>(('Parâmetro - Portes e Uco'!$P$5*'TABELA HONORÁRIOS MÉDICOS2026'!M4459)/100)*'TABELA HONORÁRIOS MÉDICOS2026'!L4459</f>
        <v>571.75318661514268</v>
      </c>
      <c r="O4459" s="201">
        <v>0</v>
      </c>
      <c r="P4459" s="201"/>
      <c r="Q4459" s="205">
        <f t="shared" si="273"/>
        <v>830.14227284585775</v>
      </c>
    </row>
    <row r="4460" spans="1:17" ht="45" x14ac:dyDescent="0.25">
      <c r="A4460" s="207" t="s">
        <v>4754</v>
      </c>
      <c r="B4460" s="196">
        <v>40901718</v>
      </c>
      <c r="C4460" s="197" t="s">
        <v>4547</v>
      </c>
      <c r="D4460" s="196" t="s">
        <v>3674</v>
      </c>
      <c r="E4460" s="198"/>
      <c r="F4460" s="199">
        <f>VLOOKUP(D4460,'Parâmetro - Portes e Uco'!$A$13:$E$54,4,0)</f>
        <v>182.87449126471788</v>
      </c>
      <c r="G4460" s="200"/>
      <c r="H4460" s="201"/>
      <c r="I4460" s="196">
        <v>2</v>
      </c>
      <c r="J4460" s="202">
        <v>0.34</v>
      </c>
      <c r="K4460" s="199">
        <f>J4460*'Parâmetro - Portes e Uco'!$P$4</f>
        <v>9.0811239200000013</v>
      </c>
      <c r="L4460" s="203">
        <v>50</v>
      </c>
      <c r="M4460" s="204">
        <v>70</v>
      </c>
      <c r="N4460" s="199">
        <f>(('Parâmetro - Portes e Uco'!$P$5*'TABELA HONORÁRIOS MÉDICOS2026'!M4460)/100)*'TABELA HONORÁRIOS MÉDICOS2026'!L4460</f>
        <v>635.28131846126973</v>
      </c>
      <c r="O4460" s="201">
        <v>0</v>
      </c>
      <c r="P4460" s="201"/>
      <c r="Q4460" s="205">
        <f t="shared" si="273"/>
        <v>827.23693364598762</v>
      </c>
    </row>
    <row r="4461" spans="1:17" x14ac:dyDescent="0.25">
      <c r="A4461" s="207" t="s">
        <v>4754</v>
      </c>
      <c r="B4461" s="196">
        <v>40901734</v>
      </c>
      <c r="C4461" s="197" t="s">
        <v>4035</v>
      </c>
      <c r="D4461" s="196" t="s">
        <v>3669</v>
      </c>
      <c r="E4461" s="198"/>
      <c r="F4461" s="199">
        <f>VLOOKUP(D4461,'Parâmetro - Portes e Uco'!$A$13:$E$54,4,0)</f>
        <v>67.140086867061825</v>
      </c>
      <c r="G4461" s="200"/>
      <c r="H4461" s="201"/>
      <c r="I4461" s="196"/>
      <c r="J4461" s="202">
        <v>0.17</v>
      </c>
      <c r="K4461" s="199">
        <f>J4461*'Parâmetro - Portes e Uco'!$P$4</f>
        <v>4.5405619600000007</v>
      </c>
      <c r="L4461" s="203">
        <v>3.42</v>
      </c>
      <c r="M4461" s="204">
        <v>70</v>
      </c>
      <c r="N4461" s="199">
        <f>(('Parâmetro - Portes e Uco'!$P$5*'TABELA HONORÁRIOS MÉDICOS2026'!M4461)/100)*'TABELA HONORÁRIOS MÉDICOS2026'!L4461</f>
        <v>43.453242182750849</v>
      </c>
      <c r="O4461" s="201">
        <v>0</v>
      </c>
      <c r="P4461" s="201"/>
      <c r="Q4461" s="205">
        <f t="shared" si="273"/>
        <v>115.13389100981269</v>
      </c>
    </row>
    <row r="4462" spans="1:17" x14ac:dyDescent="0.25">
      <c r="A4462" s="207" t="s">
        <v>4754</v>
      </c>
      <c r="B4462" s="196">
        <v>40901742</v>
      </c>
      <c r="C4462" s="197" t="s">
        <v>4548</v>
      </c>
      <c r="D4462" s="196" t="s">
        <v>3670</v>
      </c>
      <c r="E4462" s="198"/>
      <c r="F4462" s="199">
        <f>VLOOKUP(D4462,'Parâmetro - Portes e Uco'!$A$13:$E$54,4,0)</f>
        <v>209.47104741495494</v>
      </c>
      <c r="G4462" s="200"/>
      <c r="H4462" s="201"/>
      <c r="I4462" s="196"/>
      <c r="J4462" s="202">
        <v>0.34</v>
      </c>
      <c r="K4462" s="199">
        <f>J4462*'Parâmetro - Portes e Uco'!$P$4</f>
        <v>9.0811239200000013</v>
      </c>
      <c r="L4462" s="203">
        <v>8.26</v>
      </c>
      <c r="M4462" s="204">
        <v>70</v>
      </c>
      <c r="N4462" s="199">
        <f>(('Parâmetro - Portes e Uco'!$P$5*'TABELA HONORÁRIOS MÉDICOS2026'!M4462)/100)*'TABELA HONORÁRIOS MÉDICOS2026'!L4462</f>
        <v>104.94847380980175</v>
      </c>
      <c r="O4462" s="201">
        <v>0</v>
      </c>
      <c r="P4462" s="201"/>
      <c r="Q4462" s="205">
        <f t="shared" si="273"/>
        <v>323.50064514475673</v>
      </c>
    </row>
    <row r="4463" spans="1:17" ht="30" x14ac:dyDescent="0.25">
      <c r="A4463" s="207" t="s">
        <v>4754</v>
      </c>
      <c r="B4463" s="196">
        <v>40901750</v>
      </c>
      <c r="C4463" s="197" t="s">
        <v>4549</v>
      </c>
      <c r="D4463" s="196" t="s">
        <v>3667</v>
      </c>
      <c r="E4463" s="198"/>
      <c r="F4463" s="199">
        <f>VLOOKUP(D4463,'Parâmetro - Portes e Uco'!$A$13:$E$54,4,0)</f>
        <v>88.500735621868941</v>
      </c>
      <c r="G4463" s="200"/>
      <c r="H4463" s="201"/>
      <c r="I4463" s="196">
        <v>2</v>
      </c>
      <c r="J4463" s="202">
        <v>0.51</v>
      </c>
      <c r="K4463" s="199">
        <f>J4463*'Parâmetro - Portes e Uco'!$P$4</f>
        <v>13.621685880000001</v>
      </c>
      <c r="L4463" s="203">
        <v>3.41</v>
      </c>
      <c r="M4463" s="204">
        <v>70</v>
      </c>
      <c r="N4463" s="199">
        <f>(('Parâmetro - Portes e Uco'!$P$5*'TABELA HONORÁRIOS MÉDICOS2026'!M4463)/100)*'TABELA HONORÁRIOS MÉDICOS2026'!L4463</f>
        <v>43.326185919058595</v>
      </c>
      <c r="O4463" s="201">
        <v>0</v>
      </c>
      <c r="P4463" s="201"/>
      <c r="Q4463" s="205">
        <f t="shared" si="273"/>
        <v>145.44860742092754</v>
      </c>
    </row>
    <row r="4464" spans="1:17" ht="30" x14ac:dyDescent="0.25">
      <c r="A4464" s="207" t="s">
        <v>4754</v>
      </c>
      <c r="B4464" s="196">
        <v>40901769</v>
      </c>
      <c r="C4464" s="197" t="s">
        <v>4550</v>
      </c>
      <c r="D4464" s="196" t="s">
        <v>3667</v>
      </c>
      <c r="E4464" s="198"/>
      <c r="F4464" s="199">
        <f>VLOOKUP(D4464,'Parâmetro - Portes e Uco'!$A$13:$E$54,4,0)</f>
        <v>88.500735621868941</v>
      </c>
      <c r="G4464" s="200"/>
      <c r="H4464" s="201"/>
      <c r="I4464" s="196">
        <v>2</v>
      </c>
      <c r="J4464" s="202">
        <v>0.34</v>
      </c>
      <c r="K4464" s="199">
        <f>J4464*'Parâmetro - Portes e Uco'!$P$4</f>
        <v>9.0811239200000013</v>
      </c>
      <c r="L4464" s="203">
        <v>3.78</v>
      </c>
      <c r="M4464" s="204">
        <v>70</v>
      </c>
      <c r="N4464" s="199">
        <f>(('Parâmetro - Portes e Uco'!$P$5*'TABELA HONORÁRIOS MÉDICOS2026'!M4464)/100)*'TABELA HONORÁRIOS MÉDICOS2026'!L4464</f>
        <v>48.027267675671986</v>
      </c>
      <c r="O4464" s="201">
        <v>0</v>
      </c>
      <c r="P4464" s="201"/>
      <c r="Q4464" s="205">
        <f t="shared" si="273"/>
        <v>145.60912721754093</v>
      </c>
    </row>
    <row r="4465" spans="1:17" ht="30" x14ac:dyDescent="0.25">
      <c r="A4465" s="207" t="s">
        <v>4754</v>
      </c>
      <c r="B4465" s="196">
        <v>40901793</v>
      </c>
      <c r="C4465" s="197" t="s">
        <v>4820</v>
      </c>
      <c r="D4465" s="196" t="s">
        <v>3682</v>
      </c>
      <c r="E4465" s="198"/>
      <c r="F4465" s="199">
        <f>VLOOKUP(D4465,'Parâmetro - Portes e Uco'!$A$13:$E$54,4,0)</f>
        <v>705.10991849517825</v>
      </c>
      <c r="G4465" s="200"/>
      <c r="H4465" s="201"/>
      <c r="I4465" s="196"/>
      <c r="J4465" s="202"/>
      <c r="K4465" s="199"/>
      <c r="L4465" s="203"/>
      <c r="M4465" s="204"/>
      <c r="N4465" s="199"/>
      <c r="O4465" s="201"/>
      <c r="P4465" s="201"/>
      <c r="Q4465" s="205">
        <f t="shared" si="273"/>
        <v>705.10991849517825</v>
      </c>
    </row>
    <row r="4466" spans="1:17" ht="15" customHeight="1" x14ac:dyDescent="0.25">
      <c r="A4466" s="207" t="s">
        <v>4754</v>
      </c>
      <c r="B4466" s="224">
        <v>40902005</v>
      </c>
      <c r="C4466" s="316" t="s">
        <v>3960</v>
      </c>
      <c r="D4466" s="317"/>
      <c r="E4466" s="317"/>
      <c r="F4466" s="317"/>
      <c r="G4466" s="317"/>
      <c r="H4466" s="317"/>
      <c r="I4466" s="317"/>
      <c r="J4466" s="317"/>
      <c r="K4466" s="317"/>
      <c r="L4466" s="317"/>
      <c r="M4466" s="317"/>
      <c r="N4466" s="317"/>
      <c r="O4466" s="317"/>
      <c r="P4466" s="317"/>
      <c r="Q4466" s="318"/>
    </row>
    <row r="4467" spans="1:17" ht="30" x14ac:dyDescent="0.25">
      <c r="A4467" s="206"/>
      <c r="B4467" s="196">
        <v>40902013</v>
      </c>
      <c r="C4467" s="197" t="s">
        <v>4551</v>
      </c>
      <c r="D4467" s="196" t="s">
        <v>3674</v>
      </c>
      <c r="E4467" s="198"/>
      <c r="F4467" s="199">
        <f>VLOOKUP(D4467,'Parâmetro - Portes e Uco'!$A$13:$E$54,4,0)</f>
        <v>182.87449126471788</v>
      </c>
      <c r="G4467" s="200"/>
      <c r="H4467" s="201"/>
      <c r="I4467" s="196">
        <v>2</v>
      </c>
      <c r="J4467" s="202">
        <v>0.34</v>
      </c>
      <c r="K4467" s="199">
        <f>J4467*'Parâmetro - Portes e Uco'!$P$4</f>
        <v>9.0811239200000013</v>
      </c>
      <c r="L4467" s="203">
        <v>3.72</v>
      </c>
      <c r="M4467" s="204">
        <v>70</v>
      </c>
      <c r="N4467" s="199">
        <f>(('Parâmetro - Portes e Uco'!$P$5*'TABELA HONORÁRIOS MÉDICOS2026'!M4467)/100)*'TABELA HONORÁRIOS MÉDICOS2026'!L4467</f>
        <v>47.264930093518466</v>
      </c>
      <c r="O4467" s="201">
        <v>0</v>
      </c>
      <c r="P4467" s="201"/>
      <c r="Q4467" s="205">
        <f t="shared" ref="Q4467:Q4477" si="274">F4467+H4467+K4467+N4467+P4467</f>
        <v>239.22054527823636</v>
      </c>
    </row>
    <row r="4468" spans="1:17" ht="45" x14ac:dyDescent="0.25">
      <c r="A4468" s="207" t="s">
        <v>4754</v>
      </c>
      <c r="B4468" s="196">
        <v>40902021</v>
      </c>
      <c r="C4468" s="197" t="s">
        <v>4552</v>
      </c>
      <c r="D4468" s="196" t="s">
        <v>3691</v>
      </c>
      <c r="E4468" s="198"/>
      <c r="F4468" s="199">
        <f>VLOOKUP(D4468,'Parâmetro - Portes e Uco'!$A$13:$E$54,4,0)</f>
        <v>331.90092631384664</v>
      </c>
      <c r="G4468" s="200"/>
      <c r="H4468" s="201"/>
      <c r="I4468" s="196">
        <v>3</v>
      </c>
      <c r="J4468" s="202">
        <v>0.51</v>
      </c>
      <c r="K4468" s="199">
        <f>J4468*'Parâmetro - Portes e Uco'!$P$4</f>
        <v>13.621685880000001</v>
      </c>
      <c r="L4468" s="203">
        <v>4.05</v>
      </c>
      <c r="M4468" s="204">
        <v>70</v>
      </c>
      <c r="N4468" s="199">
        <f>(('Parâmetro - Portes e Uco'!$P$5*'TABELA HONORÁRIOS MÉDICOS2026'!M4468)/100)*'TABELA HONORÁRIOS MÉDICOS2026'!L4468</f>
        <v>51.457786795362843</v>
      </c>
      <c r="O4468" s="201">
        <v>0</v>
      </c>
      <c r="P4468" s="201"/>
      <c r="Q4468" s="205">
        <f t="shared" si="274"/>
        <v>396.98039898920945</v>
      </c>
    </row>
    <row r="4469" spans="1:17" ht="45" x14ac:dyDescent="0.25">
      <c r="A4469" s="207" t="s">
        <v>4754</v>
      </c>
      <c r="B4469" s="196">
        <v>40902030</v>
      </c>
      <c r="C4469" s="197" t="s">
        <v>4553</v>
      </c>
      <c r="D4469" s="196" t="s">
        <v>3672</v>
      </c>
      <c r="E4469" s="198"/>
      <c r="F4469" s="199">
        <f>VLOOKUP(D4469,'Parâmetro - Portes e Uco'!$A$13:$E$54,4,0)</f>
        <v>308.31617530257381</v>
      </c>
      <c r="G4469" s="200"/>
      <c r="H4469" s="201"/>
      <c r="I4469" s="196">
        <v>2</v>
      </c>
      <c r="J4469" s="202">
        <v>0.34</v>
      </c>
      <c r="K4469" s="199">
        <f>J4469*'Parâmetro - Portes e Uco'!$P$4</f>
        <v>9.0811239200000013</v>
      </c>
      <c r="L4469" s="203">
        <v>5.68</v>
      </c>
      <c r="M4469" s="204">
        <v>70</v>
      </c>
      <c r="N4469" s="199">
        <f>(('Parâmetro - Portes e Uco'!$P$5*'TABELA HONORÁRIOS MÉDICOS2026'!M4469)/100)*'TABELA HONORÁRIOS MÉDICOS2026'!L4469</f>
        <v>72.167957777200229</v>
      </c>
      <c r="O4469" s="201">
        <v>0</v>
      </c>
      <c r="P4469" s="201"/>
      <c r="Q4469" s="205">
        <f t="shared" si="274"/>
        <v>389.56525699977402</v>
      </c>
    </row>
    <row r="4470" spans="1:17" ht="45" x14ac:dyDescent="0.25">
      <c r="A4470" s="207" t="s">
        <v>4754</v>
      </c>
      <c r="B4470" s="196">
        <v>40902048</v>
      </c>
      <c r="C4470" s="197" t="s">
        <v>4554</v>
      </c>
      <c r="D4470" s="196" t="s">
        <v>3671</v>
      </c>
      <c r="E4470" s="198"/>
      <c r="F4470" s="199">
        <f>VLOOKUP(D4470,'Parâmetro - Portes e Uco'!$A$13:$E$54,4,0)</f>
        <v>358.46273086632635</v>
      </c>
      <c r="G4470" s="200"/>
      <c r="H4470" s="201"/>
      <c r="I4470" s="196">
        <v>2</v>
      </c>
      <c r="J4470" s="202">
        <v>0.34</v>
      </c>
      <c r="K4470" s="199">
        <f>J4470*'Parâmetro - Portes e Uco'!$P$4</f>
        <v>9.0811239200000013</v>
      </c>
      <c r="L4470" s="203">
        <v>8.52</v>
      </c>
      <c r="M4470" s="204">
        <v>70</v>
      </c>
      <c r="N4470" s="199">
        <f>(('Parâmetro - Portes e Uco'!$P$5*'TABELA HONORÁRIOS MÉDICOS2026'!M4470)/100)*'TABELA HONORÁRIOS MÉDICOS2026'!L4470</f>
        <v>108.25193666580036</v>
      </c>
      <c r="O4470" s="201">
        <v>0</v>
      </c>
      <c r="P4470" s="201"/>
      <c r="Q4470" s="205">
        <f t="shared" si="274"/>
        <v>475.79579145212671</v>
      </c>
    </row>
    <row r="4471" spans="1:17" x14ac:dyDescent="0.25">
      <c r="A4471" s="207" t="s">
        <v>4754</v>
      </c>
      <c r="B4471" s="196">
        <v>40902056</v>
      </c>
      <c r="C4471" s="197" t="s">
        <v>4555</v>
      </c>
      <c r="D4471" s="196" t="s">
        <v>3673</v>
      </c>
      <c r="E4471" s="198"/>
      <c r="F4471" s="199">
        <f>VLOOKUP(D4471,'Parâmetro - Portes e Uco'!$A$13:$E$54,4,0)</f>
        <v>249.30796231071506</v>
      </c>
      <c r="G4471" s="200"/>
      <c r="H4471" s="201"/>
      <c r="I4471" s="196">
        <v>2</v>
      </c>
      <c r="J4471" s="202">
        <v>0.34</v>
      </c>
      <c r="K4471" s="199">
        <f>J4471*'Parâmetro - Portes e Uco'!$P$4</f>
        <v>9.0811239200000013</v>
      </c>
      <c r="L4471" s="203">
        <v>6.04</v>
      </c>
      <c r="M4471" s="204">
        <v>70</v>
      </c>
      <c r="N4471" s="199">
        <f>(('Parâmetro - Portes e Uco'!$P$5*'TABELA HONORÁRIOS MÉDICOS2026'!M4471)/100)*'TABELA HONORÁRIOS MÉDICOS2026'!L4471</f>
        <v>76.741983270121381</v>
      </c>
      <c r="O4471" s="201">
        <v>0</v>
      </c>
      <c r="P4471" s="201"/>
      <c r="Q4471" s="205">
        <f t="shared" si="274"/>
        <v>335.13106950083647</v>
      </c>
    </row>
    <row r="4472" spans="1:17" ht="30" x14ac:dyDescent="0.25">
      <c r="A4472" s="207" t="s">
        <v>4754</v>
      </c>
      <c r="B4472" s="196">
        <v>40902064</v>
      </c>
      <c r="C4472" s="197" t="s">
        <v>3501</v>
      </c>
      <c r="D4472" s="196" t="s">
        <v>3671</v>
      </c>
      <c r="E4472" s="198"/>
      <c r="F4472" s="199">
        <f>VLOOKUP(D4472,'Parâmetro - Portes e Uco'!$A$13:$E$54,4,0)</f>
        <v>358.46273086632635</v>
      </c>
      <c r="G4472" s="200"/>
      <c r="H4472" s="201"/>
      <c r="I4472" s="196">
        <v>2</v>
      </c>
      <c r="J4472" s="202">
        <v>0.34</v>
      </c>
      <c r="K4472" s="199">
        <f>J4472*'Parâmetro - Portes e Uco'!$P$4</f>
        <v>9.0811239200000013</v>
      </c>
      <c r="L4472" s="203">
        <v>8.26</v>
      </c>
      <c r="M4472" s="204">
        <v>70</v>
      </c>
      <c r="N4472" s="199">
        <f>(('Parâmetro - Portes e Uco'!$P$5*'TABELA HONORÁRIOS MÉDICOS2026'!M4472)/100)*'TABELA HONORÁRIOS MÉDICOS2026'!L4472</f>
        <v>104.94847380980175</v>
      </c>
      <c r="O4472" s="201">
        <v>0</v>
      </c>
      <c r="P4472" s="201"/>
      <c r="Q4472" s="205">
        <f t="shared" si="274"/>
        <v>472.49232859612812</v>
      </c>
    </row>
    <row r="4473" spans="1:17" ht="60" x14ac:dyDescent="0.25">
      <c r="A4473" s="207" t="s">
        <v>4754</v>
      </c>
      <c r="B4473" s="196">
        <v>40902072</v>
      </c>
      <c r="C4473" s="197" t="s">
        <v>3504</v>
      </c>
      <c r="D4473" s="196" t="s">
        <v>3673</v>
      </c>
      <c r="E4473" s="198"/>
      <c r="F4473" s="199">
        <f>VLOOKUP(D4473,'Parâmetro - Portes e Uco'!$A$13:$E$54,4,0)</f>
        <v>249.30796231071506</v>
      </c>
      <c r="G4473" s="200"/>
      <c r="H4473" s="201"/>
      <c r="I4473" s="196">
        <v>2</v>
      </c>
      <c r="J4473" s="202">
        <v>0.34</v>
      </c>
      <c r="K4473" s="199">
        <f>J4473*'Parâmetro - Portes e Uco'!$P$4</f>
        <v>9.0811239200000013</v>
      </c>
      <c r="L4473" s="203">
        <v>28</v>
      </c>
      <c r="M4473" s="204">
        <v>70</v>
      </c>
      <c r="N4473" s="199">
        <f>(('Parâmetro - Portes e Uco'!$P$5*'TABELA HONORÁRIOS MÉDICOS2026'!M4473)/100)*'TABELA HONORÁRIOS MÉDICOS2026'!L4473</f>
        <v>355.75753833831101</v>
      </c>
      <c r="O4473" s="201">
        <v>0</v>
      </c>
      <c r="P4473" s="201"/>
      <c r="Q4473" s="205">
        <f t="shared" si="274"/>
        <v>614.14662456902602</v>
      </c>
    </row>
    <row r="4474" spans="1:17" ht="75" x14ac:dyDescent="0.25">
      <c r="A4474" s="207" t="s">
        <v>4754</v>
      </c>
      <c r="B4474" s="196">
        <v>40902080</v>
      </c>
      <c r="C4474" s="197" t="s">
        <v>3503</v>
      </c>
      <c r="D4474" s="196" t="s">
        <v>3669</v>
      </c>
      <c r="E4474" s="198"/>
      <c r="F4474" s="199">
        <f>VLOOKUP(D4474,'Parâmetro - Portes e Uco'!$A$13:$E$54,4,0)</f>
        <v>67.140086867061825</v>
      </c>
      <c r="G4474" s="200"/>
      <c r="H4474" s="201"/>
      <c r="I4474" s="196">
        <v>1</v>
      </c>
      <c r="J4474" s="202">
        <v>0.17</v>
      </c>
      <c r="K4474" s="199">
        <f>J4474*'Parâmetro - Portes e Uco'!$P$4</f>
        <v>4.5405619600000007</v>
      </c>
      <c r="L4474" s="203">
        <v>14</v>
      </c>
      <c r="M4474" s="204">
        <v>70</v>
      </c>
      <c r="N4474" s="199">
        <f>(('Parâmetro - Portes e Uco'!$P$5*'TABELA HONORÁRIOS MÉDICOS2026'!M4474)/100)*'TABELA HONORÁRIOS MÉDICOS2026'!L4474</f>
        <v>177.8787691691555</v>
      </c>
      <c r="O4474" s="201">
        <v>0</v>
      </c>
      <c r="P4474" s="201"/>
      <c r="Q4474" s="205">
        <f t="shared" si="274"/>
        <v>249.55941799621735</v>
      </c>
    </row>
    <row r="4475" spans="1:17" ht="60" x14ac:dyDescent="0.25">
      <c r="A4475" s="207" t="s">
        <v>4754</v>
      </c>
      <c r="B4475" s="196">
        <v>40902110</v>
      </c>
      <c r="C4475" s="197" t="s">
        <v>3502</v>
      </c>
      <c r="D4475" s="196" t="s">
        <v>3691</v>
      </c>
      <c r="E4475" s="198"/>
      <c r="F4475" s="199">
        <f>VLOOKUP(D4475,'Parâmetro - Portes e Uco'!$A$13:$E$54,4,0)</f>
        <v>331.90092631384664</v>
      </c>
      <c r="G4475" s="200"/>
      <c r="H4475" s="201"/>
      <c r="I4475" s="196"/>
      <c r="J4475" s="202">
        <v>0</v>
      </c>
      <c r="K4475" s="202"/>
      <c r="L4475" s="203"/>
      <c r="M4475" s="204"/>
      <c r="N4475" s="199"/>
      <c r="O4475" s="201">
        <v>0</v>
      </c>
      <c r="P4475" s="201"/>
      <c r="Q4475" s="205">
        <f t="shared" si="274"/>
        <v>331.90092631384664</v>
      </c>
    </row>
    <row r="4476" spans="1:17" ht="75" x14ac:dyDescent="0.25">
      <c r="A4476" s="207" t="s">
        <v>4754</v>
      </c>
      <c r="B4476" s="196">
        <v>40902129</v>
      </c>
      <c r="C4476" s="197" t="s">
        <v>3505</v>
      </c>
      <c r="D4476" s="196" t="s">
        <v>3668</v>
      </c>
      <c r="E4476" s="198"/>
      <c r="F4476" s="199">
        <f>VLOOKUP(D4476,'Parâmetro - Portes e Uco'!$A$13:$E$54,4,0)</f>
        <v>143.11866343039139</v>
      </c>
      <c r="G4476" s="200"/>
      <c r="H4476" s="201"/>
      <c r="I4476" s="196">
        <v>0</v>
      </c>
      <c r="J4476" s="202">
        <v>0</v>
      </c>
      <c r="K4476" s="202"/>
      <c r="L4476" s="203"/>
      <c r="M4476" s="204"/>
      <c r="N4476" s="199"/>
      <c r="O4476" s="201">
        <v>0</v>
      </c>
      <c r="P4476" s="201"/>
      <c r="Q4476" s="205">
        <f t="shared" si="274"/>
        <v>143.11866343039139</v>
      </c>
    </row>
    <row r="4477" spans="1:17" ht="30" x14ac:dyDescent="0.25">
      <c r="A4477" s="207" t="s">
        <v>4754</v>
      </c>
      <c r="B4477" s="196">
        <v>40902137</v>
      </c>
      <c r="C4477" s="197" t="s">
        <v>4556</v>
      </c>
      <c r="D4477" s="196" t="s">
        <v>3677</v>
      </c>
      <c r="E4477" s="198"/>
      <c r="F4477" s="199">
        <f>VLOOKUP(D4477,'Parâmetro - Portes e Uco'!$A$13:$E$54,4,0)</f>
        <v>33.558459567611813</v>
      </c>
      <c r="G4477" s="200"/>
      <c r="H4477" s="201"/>
      <c r="I4477" s="196"/>
      <c r="J4477" s="202">
        <v>0.34</v>
      </c>
      <c r="K4477" s="199">
        <f>J4477*'Parâmetro - Portes e Uco'!$P$4</f>
        <v>9.0811239200000013</v>
      </c>
      <c r="L4477" s="203">
        <v>3.33</v>
      </c>
      <c r="M4477" s="204">
        <v>70</v>
      </c>
      <c r="N4477" s="199">
        <f>(('Parâmetro - Portes e Uco'!$P$5*'TABELA HONORÁRIOS MÉDICOS2026'!M4477)/100)*'TABELA HONORÁRIOS MÉDICOS2026'!L4477</f>
        <v>42.309735809520561</v>
      </c>
      <c r="O4477" s="201">
        <v>0</v>
      </c>
      <c r="P4477" s="201"/>
      <c r="Q4477" s="205">
        <f t="shared" si="274"/>
        <v>84.949319297132377</v>
      </c>
    </row>
    <row r="4478" spans="1:17" x14ac:dyDescent="0.25">
      <c r="A4478" s="207" t="s">
        <v>4754</v>
      </c>
      <c r="B4478" s="224" t="s">
        <v>4557</v>
      </c>
      <c r="C4478" s="316" t="s">
        <v>3743</v>
      </c>
      <c r="D4478" s="317"/>
      <c r="E4478" s="317"/>
      <c r="F4478" s="317"/>
      <c r="G4478" s="317"/>
      <c r="H4478" s="317"/>
      <c r="I4478" s="317"/>
      <c r="J4478" s="317"/>
      <c r="K4478" s="317"/>
      <c r="L4478" s="317"/>
      <c r="M4478" s="317"/>
      <c r="N4478" s="317"/>
      <c r="O4478" s="317"/>
      <c r="P4478" s="317"/>
      <c r="Q4478" s="318"/>
    </row>
    <row r="4479" spans="1:17" ht="15" customHeight="1" x14ac:dyDescent="0.25">
      <c r="A4479" s="206"/>
      <c r="B4479" s="307" t="s">
        <v>4558</v>
      </c>
      <c r="C4479" s="308"/>
      <c r="D4479" s="308"/>
      <c r="E4479" s="308"/>
      <c r="F4479" s="308"/>
      <c r="G4479" s="308"/>
      <c r="H4479" s="308"/>
      <c r="I4479" s="308"/>
      <c r="J4479" s="308"/>
      <c r="K4479" s="308"/>
      <c r="L4479" s="308"/>
      <c r="M4479" s="308"/>
      <c r="N4479" s="308"/>
      <c r="O4479" s="308"/>
      <c r="P4479" s="308"/>
      <c r="Q4479" s="309"/>
    </row>
    <row r="4480" spans="1:17" ht="15" customHeight="1" x14ac:dyDescent="0.25">
      <c r="A4480" s="206"/>
      <c r="B4480" s="307" t="s">
        <v>4559</v>
      </c>
      <c r="C4480" s="308"/>
      <c r="D4480" s="308"/>
      <c r="E4480" s="308"/>
      <c r="F4480" s="308"/>
      <c r="G4480" s="308"/>
      <c r="H4480" s="308"/>
      <c r="I4480" s="308"/>
      <c r="J4480" s="308"/>
      <c r="K4480" s="308"/>
      <c r="L4480" s="308"/>
      <c r="M4480" s="308"/>
      <c r="N4480" s="308"/>
      <c r="O4480" s="308"/>
      <c r="P4480" s="308"/>
      <c r="Q4480" s="309"/>
    </row>
    <row r="4481" spans="1:17" ht="15" customHeight="1" x14ac:dyDescent="0.25">
      <c r="A4481" s="206"/>
      <c r="B4481" s="307" t="s">
        <v>4560</v>
      </c>
      <c r="C4481" s="308"/>
      <c r="D4481" s="308"/>
      <c r="E4481" s="308"/>
      <c r="F4481" s="308"/>
      <c r="G4481" s="308"/>
      <c r="H4481" s="308"/>
      <c r="I4481" s="308"/>
      <c r="J4481" s="308"/>
      <c r="K4481" s="308"/>
      <c r="L4481" s="308"/>
      <c r="M4481" s="308"/>
      <c r="N4481" s="308"/>
      <c r="O4481" s="308"/>
      <c r="P4481" s="308"/>
      <c r="Q4481" s="309"/>
    </row>
    <row r="4482" spans="1:17" ht="15" customHeight="1" x14ac:dyDescent="0.25">
      <c r="A4482" s="206"/>
      <c r="B4482" s="307" t="s">
        <v>4561</v>
      </c>
      <c r="C4482" s="308"/>
      <c r="D4482" s="308"/>
      <c r="E4482" s="308"/>
      <c r="F4482" s="308"/>
      <c r="G4482" s="308"/>
      <c r="H4482" s="308"/>
      <c r="I4482" s="308"/>
      <c r="J4482" s="308"/>
      <c r="K4482" s="308"/>
      <c r="L4482" s="308"/>
      <c r="M4482" s="308"/>
      <c r="N4482" s="308"/>
      <c r="O4482" s="308"/>
      <c r="P4482" s="308"/>
      <c r="Q4482" s="309"/>
    </row>
    <row r="4483" spans="1:17" x14ac:dyDescent="0.25">
      <c r="A4483" s="206"/>
      <c r="B4483" s="224" t="s">
        <v>4562</v>
      </c>
      <c r="C4483" s="316" t="s">
        <v>3743</v>
      </c>
      <c r="D4483" s="317"/>
      <c r="E4483" s="317"/>
      <c r="F4483" s="317"/>
      <c r="G4483" s="317"/>
      <c r="H4483" s="317"/>
      <c r="I4483" s="317"/>
      <c r="J4483" s="317"/>
      <c r="K4483" s="317"/>
      <c r="L4483" s="317"/>
      <c r="M4483" s="317"/>
      <c r="N4483" s="317"/>
      <c r="O4483" s="317"/>
      <c r="P4483" s="317"/>
      <c r="Q4483" s="318"/>
    </row>
    <row r="4484" spans="1:17" ht="15" customHeight="1" x14ac:dyDescent="0.25">
      <c r="A4484" s="206"/>
      <c r="B4484" s="307" t="s">
        <v>4563</v>
      </c>
      <c r="C4484" s="308"/>
      <c r="D4484" s="308"/>
      <c r="E4484" s="308"/>
      <c r="F4484" s="308"/>
      <c r="G4484" s="308"/>
      <c r="H4484" s="308"/>
      <c r="I4484" s="308"/>
      <c r="J4484" s="308"/>
      <c r="K4484" s="308"/>
      <c r="L4484" s="308"/>
      <c r="M4484" s="308"/>
      <c r="N4484" s="308"/>
      <c r="O4484" s="308"/>
      <c r="P4484" s="308"/>
      <c r="Q4484" s="309"/>
    </row>
    <row r="4485" spans="1:17" ht="15" customHeight="1" x14ac:dyDescent="0.25">
      <c r="A4485" s="206"/>
      <c r="B4485" s="307" t="s">
        <v>3961</v>
      </c>
      <c r="C4485" s="308"/>
      <c r="D4485" s="308"/>
      <c r="E4485" s="308"/>
      <c r="F4485" s="308"/>
      <c r="G4485" s="308"/>
      <c r="H4485" s="308"/>
      <c r="I4485" s="308"/>
      <c r="J4485" s="308"/>
      <c r="K4485" s="308"/>
      <c r="L4485" s="308"/>
      <c r="M4485" s="308"/>
      <c r="N4485" s="308"/>
      <c r="O4485" s="308"/>
      <c r="P4485" s="308"/>
      <c r="Q4485" s="309"/>
    </row>
    <row r="4486" spans="1:17" ht="15" customHeight="1" x14ac:dyDescent="0.25">
      <c r="A4486" s="206"/>
      <c r="B4486" s="307" t="s">
        <v>3962</v>
      </c>
      <c r="C4486" s="308"/>
      <c r="D4486" s="308"/>
      <c r="E4486" s="308"/>
      <c r="F4486" s="308"/>
      <c r="G4486" s="308"/>
      <c r="H4486" s="308"/>
      <c r="I4486" s="308"/>
      <c r="J4486" s="308"/>
      <c r="K4486" s="308"/>
      <c r="L4486" s="308"/>
      <c r="M4486" s="308"/>
      <c r="N4486" s="308"/>
      <c r="O4486" s="308"/>
      <c r="P4486" s="308"/>
      <c r="Q4486" s="309"/>
    </row>
    <row r="4487" spans="1:17" ht="15" customHeight="1" x14ac:dyDescent="0.25">
      <c r="A4487" s="206"/>
      <c r="B4487" s="307" t="s">
        <v>3963</v>
      </c>
      <c r="C4487" s="308"/>
      <c r="D4487" s="308"/>
      <c r="E4487" s="308"/>
      <c r="F4487" s="308"/>
      <c r="G4487" s="308"/>
      <c r="H4487" s="308"/>
      <c r="I4487" s="308"/>
      <c r="J4487" s="308"/>
      <c r="K4487" s="308"/>
      <c r="L4487" s="308"/>
      <c r="M4487" s="308"/>
      <c r="N4487" s="308"/>
      <c r="O4487" s="308"/>
      <c r="P4487" s="308"/>
      <c r="Q4487" s="309"/>
    </row>
    <row r="4488" spans="1:17" ht="15" customHeight="1" x14ac:dyDescent="0.25">
      <c r="A4488" s="206"/>
      <c r="B4488" s="307" t="s">
        <v>4703</v>
      </c>
      <c r="C4488" s="308"/>
      <c r="D4488" s="308"/>
      <c r="E4488" s="308"/>
      <c r="F4488" s="308"/>
      <c r="G4488" s="308"/>
      <c r="H4488" s="308"/>
      <c r="I4488" s="308"/>
      <c r="J4488" s="308"/>
      <c r="K4488" s="308"/>
      <c r="L4488" s="308"/>
      <c r="M4488" s="308"/>
      <c r="N4488" s="308"/>
      <c r="O4488" s="308"/>
      <c r="P4488" s="308"/>
      <c r="Q4488" s="309"/>
    </row>
    <row r="4489" spans="1:17" ht="15" customHeight="1" x14ac:dyDescent="0.25">
      <c r="A4489" s="206"/>
      <c r="B4489" s="307" t="s">
        <v>4564</v>
      </c>
      <c r="C4489" s="308"/>
      <c r="D4489" s="308"/>
      <c r="E4489" s="308"/>
      <c r="F4489" s="308"/>
      <c r="G4489" s="308"/>
      <c r="H4489" s="308"/>
      <c r="I4489" s="308"/>
      <c r="J4489" s="308"/>
      <c r="K4489" s="308"/>
      <c r="L4489" s="308"/>
      <c r="M4489" s="308"/>
      <c r="N4489" s="308"/>
      <c r="O4489" s="308"/>
      <c r="P4489" s="308"/>
      <c r="Q4489" s="309"/>
    </row>
    <row r="4490" spans="1:17" ht="15" customHeight="1" x14ac:dyDescent="0.25">
      <c r="A4490" s="206"/>
      <c r="B4490" s="224">
        <v>41001001</v>
      </c>
      <c r="C4490" s="316" t="s">
        <v>3964</v>
      </c>
      <c r="D4490" s="317"/>
      <c r="E4490" s="317"/>
      <c r="F4490" s="317"/>
      <c r="G4490" s="317"/>
      <c r="H4490" s="317"/>
      <c r="I4490" s="317"/>
      <c r="J4490" s="317"/>
      <c r="K4490" s="317"/>
      <c r="L4490" s="317"/>
      <c r="M4490" s="317"/>
      <c r="N4490" s="317"/>
      <c r="O4490" s="317"/>
      <c r="P4490" s="317"/>
      <c r="Q4490" s="318"/>
    </row>
    <row r="4491" spans="1:17" ht="30" x14ac:dyDescent="0.25">
      <c r="A4491" s="206"/>
      <c r="B4491" s="196">
        <v>41001010</v>
      </c>
      <c r="C4491" s="197" t="s">
        <v>4565</v>
      </c>
      <c r="D4491" s="196" t="s">
        <v>3674</v>
      </c>
      <c r="E4491" s="198"/>
      <c r="F4491" s="199">
        <f>VLOOKUP(D4491,'Parâmetro - Portes e Uco'!$A$13:$E$54,4,0)</f>
        <v>182.87449126471788</v>
      </c>
      <c r="G4491" s="200"/>
      <c r="H4491" s="201"/>
      <c r="I4491" s="196"/>
      <c r="J4491" s="202">
        <v>1</v>
      </c>
      <c r="K4491" s="199">
        <f>J4491*'Parâmetro - Portes e Uco'!$P$4</f>
        <v>26.709188000000001</v>
      </c>
      <c r="L4491" s="203">
        <v>19.100000000000001</v>
      </c>
      <c r="M4491" s="204">
        <v>65</v>
      </c>
      <c r="N4491" s="199">
        <f>(('Parâmetro - Portes e Uco'!$P$5*'TABELA HONORÁRIOS MÉDICOS2026'!M4491)/100)*'TABELA HONORÁRIOS MÉDICOS2026'!L4491</f>
        <v>225.34335910561899</v>
      </c>
      <c r="O4491" s="201">
        <v>0</v>
      </c>
      <c r="P4491" s="201"/>
      <c r="Q4491" s="205">
        <f t="shared" ref="Q4491:Q4524" si="275">F4491+H4491+K4491+N4491+P4491</f>
        <v>434.92703837033685</v>
      </c>
    </row>
    <row r="4492" spans="1:17" ht="30" x14ac:dyDescent="0.25">
      <c r="A4492" s="207" t="s">
        <v>4754</v>
      </c>
      <c r="B4492" s="196">
        <v>41001028</v>
      </c>
      <c r="C4492" s="197" t="s">
        <v>4566</v>
      </c>
      <c r="D4492" s="196" t="s">
        <v>3668</v>
      </c>
      <c r="E4492" s="198"/>
      <c r="F4492" s="199">
        <f>VLOOKUP(D4492,'Parâmetro - Portes e Uco'!$A$13:$E$54,4,0)</f>
        <v>143.11866343039139</v>
      </c>
      <c r="G4492" s="200"/>
      <c r="H4492" s="201"/>
      <c r="I4492" s="196"/>
      <c r="J4492" s="202">
        <v>1.5</v>
      </c>
      <c r="K4492" s="199">
        <f>J4492*'Parâmetro - Portes e Uco'!$P$4</f>
        <v>40.063782000000003</v>
      </c>
      <c r="L4492" s="203">
        <v>22.38</v>
      </c>
      <c r="M4492" s="204">
        <v>65</v>
      </c>
      <c r="N4492" s="199">
        <f>(('Parâmetro - Portes e Uco'!$P$5*'TABELA HONORÁRIOS MÉDICOS2026'!M4492)/100)*'TABELA HONORÁRIOS MÉDICOS2026'!L4492</f>
        <v>264.04106684731687</v>
      </c>
      <c r="O4492" s="201">
        <v>0</v>
      </c>
      <c r="P4492" s="201"/>
      <c r="Q4492" s="205">
        <f t="shared" si="275"/>
        <v>447.22351227770827</v>
      </c>
    </row>
    <row r="4493" spans="1:17" x14ac:dyDescent="0.25">
      <c r="A4493" s="207" t="s">
        <v>4754</v>
      </c>
      <c r="B4493" s="196">
        <v>41001036</v>
      </c>
      <c r="C4493" s="197" t="s">
        <v>4567</v>
      </c>
      <c r="D4493" s="196" t="s">
        <v>3674</v>
      </c>
      <c r="E4493" s="198"/>
      <c r="F4493" s="199">
        <f>VLOOKUP(D4493,'Parâmetro - Portes e Uco'!$A$13:$E$54,4,0)</f>
        <v>182.87449126471788</v>
      </c>
      <c r="G4493" s="200"/>
      <c r="H4493" s="201"/>
      <c r="I4493" s="196"/>
      <c r="J4493" s="202">
        <v>1</v>
      </c>
      <c r="K4493" s="199">
        <f>J4493*'Parâmetro - Portes e Uco'!$P$4</f>
        <v>26.709188000000001</v>
      </c>
      <c r="L4493" s="203">
        <v>22.38</v>
      </c>
      <c r="M4493" s="204">
        <v>65</v>
      </c>
      <c r="N4493" s="199">
        <f>(('Parâmetro - Portes e Uco'!$P$5*'TABELA HONORÁRIOS MÉDICOS2026'!M4493)/100)*'TABELA HONORÁRIOS MÉDICOS2026'!L4493</f>
        <v>264.04106684731687</v>
      </c>
      <c r="O4493" s="201">
        <v>0</v>
      </c>
      <c r="P4493" s="201"/>
      <c r="Q4493" s="205">
        <f t="shared" si="275"/>
        <v>473.62474611203476</v>
      </c>
    </row>
    <row r="4494" spans="1:17" ht="30" x14ac:dyDescent="0.25">
      <c r="A4494" s="207" t="s">
        <v>4754</v>
      </c>
      <c r="B4494" s="196">
        <v>41001044</v>
      </c>
      <c r="C4494" s="197" t="s">
        <v>4568</v>
      </c>
      <c r="D4494" s="196" t="s">
        <v>3674</v>
      </c>
      <c r="E4494" s="198"/>
      <c r="F4494" s="199">
        <f>VLOOKUP(D4494,'Parâmetro - Portes e Uco'!$A$13:$E$54,4,0)</f>
        <v>182.87449126471788</v>
      </c>
      <c r="G4494" s="200"/>
      <c r="H4494" s="201"/>
      <c r="I4494" s="196"/>
      <c r="J4494" s="202">
        <v>1</v>
      </c>
      <c r="K4494" s="199">
        <f>J4494*'Parâmetro - Portes e Uco'!$P$4</f>
        <v>26.709188000000001</v>
      </c>
      <c r="L4494" s="203">
        <v>22.38</v>
      </c>
      <c r="M4494" s="204">
        <v>65</v>
      </c>
      <c r="N4494" s="199">
        <f>(('Parâmetro - Portes e Uco'!$P$5*'TABELA HONORÁRIOS MÉDICOS2026'!M4494)/100)*'TABELA HONORÁRIOS MÉDICOS2026'!L4494</f>
        <v>264.04106684731687</v>
      </c>
      <c r="O4494" s="201">
        <v>0</v>
      </c>
      <c r="P4494" s="201"/>
      <c r="Q4494" s="205">
        <f t="shared" si="275"/>
        <v>473.62474611203476</v>
      </c>
    </row>
    <row r="4495" spans="1:17" x14ac:dyDescent="0.25">
      <c r="A4495" s="207" t="s">
        <v>4754</v>
      </c>
      <c r="B4495" s="196">
        <v>41001052</v>
      </c>
      <c r="C4495" s="197" t="s">
        <v>4569</v>
      </c>
      <c r="D4495" s="196" t="s">
        <v>3668</v>
      </c>
      <c r="E4495" s="198"/>
      <c r="F4495" s="199">
        <f>VLOOKUP(D4495,'Parâmetro - Portes e Uco'!$A$13:$E$54,4,0)</f>
        <v>143.11866343039139</v>
      </c>
      <c r="G4495" s="200"/>
      <c r="H4495" s="201"/>
      <c r="I4495" s="196"/>
      <c r="J4495" s="202">
        <v>1</v>
      </c>
      <c r="K4495" s="199">
        <f>J4495*'Parâmetro - Portes e Uco'!$P$4</f>
        <v>26.709188000000001</v>
      </c>
      <c r="L4495" s="203">
        <v>19.100000000000001</v>
      </c>
      <c r="M4495" s="204">
        <v>65</v>
      </c>
      <c r="N4495" s="199">
        <f>(('Parâmetro - Portes e Uco'!$P$5*'TABELA HONORÁRIOS MÉDICOS2026'!M4495)/100)*'TABELA HONORÁRIOS MÉDICOS2026'!L4495</f>
        <v>225.34335910561899</v>
      </c>
      <c r="O4495" s="201">
        <v>0</v>
      </c>
      <c r="P4495" s="201"/>
      <c r="Q4495" s="205">
        <f t="shared" si="275"/>
        <v>395.17121053601039</v>
      </c>
    </row>
    <row r="4496" spans="1:17" ht="60" x14ac:dyDescent="0.25">
      <c r="A4496" s="207" t="s">
        <v>4754</v>
      </c>
      <c r="B4496" s="196">
        <v>41001060</v>
      </c>
      <c r="C4496" s="197" t="s">
        <v>4570</v>
      </c>
      <c r="D4496" s="196" t="s">
        <v>3674</v>
      </c>
      <c r="E4496" s="198"/>
      <c r="F4496" s="199">
        <f>VLOOKUP(D4496,'Parâmetro - Portes e Uco'!$A$13:$E$54,4,0)</f>
        <v>182.87449126471788</v>
      </c>
      <c r="G4496" s="200"/>
      <c r="H4496" s="201"/>
      <c r="I4496" s="196"/>
      <c r="J4496" s="202">
        <v>1.5</v>
      </c>
      <c r="K4496" s="199">
        <f>J4496*'Parâmetro - Portes e Uco'!$P$4</f>
        <v>40.063782000000003</v>
      </c>
      <c r="L4496" s="203">
        <v>22.38</v>
      </c>
      <c r="M4496" s="204">
        <v>65</v>
      </c>
      <c r="N4496" s="199">
        <f>(('Parâmetro - Portes e Uco'!$P$5*'TABELA HONORÁRIOS MÉDICOS2026'!M4496)/100)*'TABELA HONORÁRIOS MÉDICOS2026'!L4496</f>
        <v>264.04106684731687</v>
      </c>
      <c r="O4496" s="201">
        <v>0</v>
      </c>
      <c r="P4496" s="201"/>
      <c r="Q4496" s="205">
        <f t="shared" si="275"/>
        <v>486.97934011203472</v>
      </c>
    </row>
    <row r="4497" spans="1:17" x14ac:dyDescent="0.25">
      <c r="A4497" s="207" t="s">
        <v>4754</v>
      </c>
      <c r="B4497" s="196">
        <v>41001079</v>
      </c>
      <c r="C4497" s="197" t="s">
        <v>4571</v>
      </c>
      <c r="D4497" s="196" t="s">
        <v>3674</v>
      </c>
      <c r="E4497" s="198"/>
      <c r="F4497" s="199">
        <f>VLOOKUP(D4497,'Parâmetro - Portes e Uco'!$A$13:$E$54,4,0)</f>
        <v>182.87449126471788</v>
      </c>
      <c r="G4497" s="200"/>
      <c r="H4497" s="201"/>
      <c r="I4497" s="196"/>
      <c r="J4497" s="202">
        <v>1.5</v>
      </c>
      <c r="K4497" s="199">
        <f>J4497*'Parâmetro - Portes e Uco'!$P$4</f>
        <v>40.063782000000003</v>
      </c>
      <c r="L4497" s="203">
        <v>22.38</v>
      </c>
      <c r="M4497" s="204">
        <v>65</v>
      </c>
      <c r="N4497" s="199">
        <f>(('Parâmetro - Portes e Uco'!$P$5*'TABELA HONORÁRIOS MÉDICOS2026'!M4497)/100)*'TABELA HONORÁRIOS MÉDICOS2026'!L4497</f>
        <v>264.04106684731687</v>
      </c>
      <c r="O4497" s="201">
        <v>0</v>
      </c>
      <c r="P4497" s="201"/>
      <c r="Q4497" s="205">
        <f t="shared" si="275"/>
        <v>486.97934011203472</v>
      </c>
    </row>
    <row r="4498" spans="1:17" ht="45" x14ac:dyDescent="0.25">
      <c r="A4498" s="207" t="s">
        <v>4754</v>
      </c>
      <c r="B4498" s="196">
        <v>41001095</v>
      </c>
      <c r="C4498" s="197" t="s">
        <v>4572</v>
      </c>
      <c r="D4498" s="196" t="s">
        <v>3670</v>
      </c>
      <c r="E4498" s="198"/>
      <c r="F4498" s="199">
        <f>VLOOKUP(D4498,'Parâmetro - Portes e Uco'!$A$13:$E$54,4,0)</f>
        <v>209.47104741495494</v>
      </c>
      <c r="G4498" s="200"/>
      <c r="H4498" s="201"/>
      <c r="I4498" s="196"/>
      <c r="J4498" s="202">
        <v>2.5</v>
      </c>
      <c r="K4498" s="199">
        <f>J4498*'Parâmetro - Portes e Uco'!$P$4</f>
        <v>66.772970000000001</v>
      </c>
      <c r="L4498" s="203">
        <v>37.450000000000003</v>
      </c>
      <c r="M4498" s="204">
        <v>65</v>
      </c>
      <c r="N4498" s="199">
        <f>(('Parâmetro - Portes e Uco'!$P$5*'TABELA HONORÁRIOS MÉDICOS2026'!M4498)/100)*'TABELA HONORÁRIOS MÉDICOS2026'!L4498</f>
        <v>441.83815698981311</v>
      </c>
      <c r="O4498" s="201">
        <v>0</v>
      </c>
      <c r="P4498" s="201"/>
      <c r="Q4498" s="205">
        <f t="shared" si="275"/>
        <v>718.08217440476801</v>
      </c>
    </row>
    <row r="4499" spans="1:17" ht="45" x14ac:dyDescent="0.25">
      <c r="A4499" s="207" t="s">
        <v>4754</v>
      </c>
      <c r="B4499" s="196">
        <v>41001087</v>
      </c>
      <c r="C4499" s="197" t="s">
        <v>6107</v>
      </c>
      <c r="D4499" s="196" t="s">
        <v>3693</v>
      </c>
      <c r="E4499" s="198"/>
      <c r="F4499" s="199">
        <f>VLOOKUP(D4499,'Parâmetro - Portes e Uco'!$A$13:$E$54,4,0)</f>
        <v>1261.2629051367419</v>
      </c>
      <c r="G4499" s="200"/>
      <c r="H4499" s="201"/>
      <c r="I4499" s="196"/>
      <c r="J4499" s="202">
        <v>1</v>
      </c>
      <c r="K4499" s="199">
        <f>J4499*'Parâmetro - Portes e Uco'!$P$4</f>
        <v>26.709188000000001</v>
      </c>
      <c r="L4499" s="203">
        <v>30.222000000000001</v>
      </c>
      <c r="M4499" s="204">
        <v>65</v>
      </c>
      <c r="N4499" s="199">
        <f>(('Parâmetro - Portes e Uco'!$P$5*'TABELA HONORÁRIOS MÉDICOS2026'!M4499)/100)*'TABELA HONORÁRIOS MÉDICOS2026'!L4499</f>
        <v>356.5616229785349</v>
      </c>
      <c r="O4499" s="201">
        <v>0</v>
      </c>
      <c r="P4499" s="201"/>
      <c r="Q4499" s="205">
        <f t="shared" si="275"/>
        <v>1644.5337161152768</v>
      </c>
    </row>
    <row r="4500" spans="1:17" x14ac:dyDescent="0.25">
      <c r="A4500" s="207" t="s">
        <v>4754</v>
      </c>
      <c r="B4500" s="196">
        <v>41001109</v>
      </c>
      <c r="C4500" s="197" t="s">
        <v>4573</v>
      </c>
      <c r="D4500" s="196" t="s">
        <v>3674</v>
      </c>
      <c r="E4500" s="198"/>
      <c r="F4500" s="199">
        <f>VLOOKUP(D4500,'Parâmetro - Portes e Uco'!$A$13:$E$54,4,0)</f>
        <v>182.87449126471788</v>
      </c>
      <c r="G4500" s="200"/>
      <c r="H4500" s="201"/>
      <c r="I4500" s="196"/>
      <c r="J4500" s="202">
        <v>1.5</v>
      </c>
      <c r="K4500" s="199">
        <f>J4500*'Parâmetro - Portes e Uco'!$P$4</f>
        <v>40.063782000000003</v>
      </c>
      <c r="L4500" s="203">
        <v>22.38</v>
      </c>
      <c r="M4500" s="204">
        <v>65</v>
      </c>
      <c r="N4500" s="199">
        <f>(('Parâmetro - Portes e Uco'!$P$5*'TABELA HONORÁRIOS MÉDICOS2026'!M4500)/100)*'TABELA HONORÁRIOS MÉDICOS2026'!L4500</f>
        <v>264.04106684731687</v>
      </c>
      <c r="O4500" s="201">
        <v>0</v>
      </c>
      <c r="P4500" s="201"/>
      <c r="Q4500" s="205">
        <f t="shared" si="275"/>
        <v>486.97934011203472</v>
      </c>
    </row>
    <row r="4501" spans="1:17" x14ac:dyDescent="0.25">
      <c r="A4501" s="207" t="s">
        <v>4754</v>
      </c>
      <c r="B4501" s="196">
        <v>41001117</v>
      </c>
      <c r="C4501" s="197" t="s">
        <v>4574</v>
      </c>
      <c r="D4501" s="196" t="s">
        <v>3668</v>
      </c>
      <c r="E4501" s="198"/>
      <c r="F4501" s="199">
        <f>VLOOKUP(D4501,'Parâmetro - Portes e Uco'!$A$13:$E$54,4,0)</f>
        <v>143.11866343039139</v>
      </c>
      <c r="G4501" s="200"/>
      <c r="H4501" s="201"/>
      <c r="I4501" s="196"/>
      <c r="J4501" s="202">
        <v>1.5</v>
      </c>
      <c r="K4501" s="199">
        <f>J4501*'Parâmetro - Portes e Uco'!$P$4</f>
        <v>40.063782000000003</v>
      </c>
      <c r="L4501" s="203">
        <v>22.38</v>
      </c>
      <c r="M4501" s="204">
        <v>65</v>
      </c>
      <c r="N4501" s="199">
        <f>(('Parâmetro - Portes e Uco'!$P$5*'TABELA HONORÁRIOS MÉDICOS2026'!M4501)/100)*'TABELA HONORÁRIOS MÉDICOS2026'!L4501</f>
        <v>264.04106684731687</v>
      </c>
      <c r="O4501" s="201">
        <v>0</v>
      </c>
      <c r="P4501" s="201"/>
      <c r="Q4501" s="205">
        <f t="shared" si="275"/>
        <v>447.22351227770827</v>
      </c>
    </row>
    <row r="4502" spans="1:17" ht="45" x14ac:dyDescent="0.25">
      <c r="A4502" s="207" t="s">
        <v>4754</v>
      </c>
      <c r="B4502" s="196">
        <v>41001125</v>
      </c>
      <c r="C4502" s="197" t="s">
        <v>4575</v>
      </c>
      <c r="D4502" s="196" t="s">
        <v>3668</v>
      </c>
      <c r="E4502" s="198"/>
      <c r="F4502" s="199">
        <f>VLOOKUP(D4502,'Parâmetro - Portes e Uco'!$A$13:$E$54,4,0)</f>
        <v>143.11866343039139</v>
      </c>
      <c r="G4502" s="200"/>
      <c r="H4502" s="201"/>
      <c r="I4502" s="196"/>
      <c r="J4502" s="202">
        <v>1</v>
      </c>
      <c r="K4502" s="199">
        <f>J4502*'Parâmetro - Portes e Uco'!$P$4</f>
        <v>26.709188000000001</v>
      </c>
      <c r="L4502" s="203">
        <v>18.2</v>
      </c>
      <c r="M4502" s="204">
        <v>65</v>
      </c>
      <c r="N4502" s="199">
        <f>(('Parâmetro - Portes e Uco'!$P$5*'TABELA HONORÁRIOS MÉDICOS2026'!M4502)/100)*'TABELA HONORÁRIOS MÉDICOS2026'!L4502</f>
        <v>214.72508563990917</v>
      </c>
      <c r="O4502" s="201">
        <v>0</v>
      </c>
      <c r="P4502" s="201"/>
      <c r="Q4502" s="205">
        <f t="shared" si="275"/>
        <v>384.55293707030057</v>
      </c>
    </row>
    <row r="4503" spans="1:17" ht="30" x14ac:dyDescent="0.25">
      <c r="A4503" s="207" t="s">
        <v>4754</v>
      </c>
      <c r="B4503" s="196">
        <v>41001133</v>
      </c>
      <c r="C4503" s="197" t="s">
        <v>4576</v>
      </c>
      <c r="D4503" s="196" t="s">
        <v>3675</v>
      </c>
      <c r="E4503" s="198"/>
      <c r="F4503" s="199">
        <f>VLOOKUP(D4503,'Parâmetro - Portes e Uco'!$A$13:$E$54,4,0)</f>
        <v>50.355065150296362</v>
      </c>
      <c r="G4503" s="200"/>
      <c r="H4503" s="201"/>
      <c r="I4503" s="196"/>
      <c r="J4503" s="202">
        <v>0.5</v>
      </c>
      <c r="K4503" s="199">
        <f>J4503*'Parâmetro - Portes e Uco'!$P$4</f>
        <v>13.354594000000001</v>
      </c>
      <c r="L4503" s="203">
        <v>4.28</v>
      </c>
      <c r="M4503" s="204">
        <v>65</v>
      </c>
      <c r="N4503" s="199">
        <f>(('Parâmetro - Portes e Uco'!$P$5*'TABELA HONORÁRIOS MÉDICOS2026'!M4503)/100)*'TABELA HONORÁRIOS MÉDICOS2026'!L4503</f>
        <v>50.495789370264355</v>
      </c>
      <c r="O4503" s="201">
        <v>0</v>
      </c>
      <c r="P4503" s="201"/>
      <c r="Q4503" s="205">
        <f t="shared" si="275"/>
        <v>114.20544852056071</v>
      </c>
    </row>
    <row r="4504" spans="1:17" ht="90" x14ac:dyDescent="0.25">
      <c r="A4504" s="207" t="s">
        <v>4754</v>
      </c>
      <c r="B4504" s="196">
        <v>41001141</v>
      </c>
      <c r="C4504" s="197" t="s">
        <v>4577</v>
      </c>
      <c r="D4504" s="196" t="s">
        <v>3668</v>
      </c>
      <c r="E4504" s="198"/>
      <c r="F4504" s="199">
        <f>VLOOKUP(D4504,'Parâmetro - Portes e Uco'!$A$13:$E$54,4,0)</f>
        <v>143.11866343039139</v>
      </c>
      <c r="G4504" s="200"/>
      <c r="H4504" s="201"/>
      <c r="I4504" s="196"/>
      <c r="J4504" s="202">
        <v>1.5</v>
      </c>
      <c r="K4504" s="199">
        <f>J4504*'Parâmetro - Portes e Uco'!$P$4</f>
        <v>40.063782000000003</v>
      </c>
      <c r="L4504" s="203">
        <v>22.38</v>
      </c>
      <c r="M4504" s="204">
        <v>65</v>
      </c>
      <c r="N4504" s="199">
        <f>(('Parâmetro - Portes e Uco'!$P$5*'TABELA HONORÁRIOS MÉDICOS2026'!M4504)/100)*'TABELA HONORÁRIOS MÉDICOS2026'!L4504</f>
        <v>264.04106684731687</v>
      </c>
      <c r="O4504" s="201">
        <v>0</v>
      </c>
      <c r="P4504" s="201"/>
      <c r="Q4504" s="205">
        <f t="shared" si="275"/>
        <v>447.22351227770827</v>
      </c>
    </row>
    <row r="4505" spans="1:17" ht="75" x14ac:dyDescent="0.25">
      <c r="A4505" s="207" t="s">
        <v>4754</v>
      </c>
      <c r="B4505" s="196">
        <v>41001150</v>
      </c>
      <c r="C4505" s="197" t="s">
        <v>4578</v>
      </c>
      <c r="D4505" s="196" t="s">
        <v>3668</v>
      </c>
      <c r="E4505" s="198"/>
      <c r="F4505" s="199">
        <f>VLOOKUP(D4505,'Parâmetro - Portes e Uco'!$A$13:$E$54,4,0)</f>
        <v>143.11866343039139</v>
      </c>
      <c r="G4505" s="200"/>
      <c r="H4505" s="201"/>
      <c r="I4505" s="196"/>
      <c r="J4505" s="202">
        <v>1.5</v>
      </c>
      <c r="K4505" s="199">
        <f>J4505*'Parâmetro - Portes e Uco'!$P$4</f>
        <v>40.063782000000003</v>
      </c>
      <c r="L4505" s="203">
        <v>22.38</v>
      </c>
      <c r="M4505" s="204">
        <v>65</v>
      </c>
      <c r="N4505" s="199">
        <f>(('Parâmetro - Portes e Uco'!$P$5*'TABELA HONORÁRIOS MÉDICOS2026'!M4505)/100)*'TABELA HONORÁRIOS MÉDICOS2026'!L4505</f>
        <v>264.04106684731687</v>
      </c>
      <c r="O4505" s="201">
        <v>0</v>
      </c>
      <c r="P4505" s="201"/>
      <c r="Q4505" s="205">
        <f t="shared" si="275"/>
        <v>447.22351227770827</v>
      </c>
    </row>
    <row r="4506" spans="1:17" ht="30" x14ac:dyDescent="0.25">
      <c r="A4506" s="207" t="s">
        <v>4754</v>
      </c>
      <c r="B4506" s="196">
        <v>41001176</v>
      </c>
      <c r="C4506" s="197" t="s">
        <v>3514</v>
      </c>
      <c r="D4506" s="196" t="s">
        <v>3670</v>
      </c>
      <c r="E4506" s="198"/>
      <c r="F4506" s="199">
        <f>VLOOKUP(D4506,'Parâmetro - Portes e Uco'!$A$13:$E$54,4,0)</f>
        <v>209.47104741495494</v>
      </c>
      <c r="G4506" s="200"/>
      <c r="H4506" s="201"/>
      <c r="I4506" s="196"/>
      <c r="J4506" s="202">
        <v>1.5</v>
      </c>
      <c r="K4506" s="199">
        <f>J4506*'Parâmetro - Portes e Uco'!$P$4</f>
        <v>40.063782000000003</v>
      </c>
      <c r="L4506" s="203">
        <v>22.38</v>
      </c>
      <c r="M4506" s="204">
        <v>65</v>
      </c>
      <c r="N4506" s="199">
        <f>(('Parâmetro - Portes e Uco'!$P$5*'TABELA HONORÁRIOS MÉDICOS2026'!M4506)/100)*'TABELA HONORÁRIOS MÉDICOS2026'!L4506</f>
        <v>264.04106684731687</v>
      </c>
      <c r="O4506" s="201">
        <v>0</v>
      </c>
      <c r="P4506" s="201"/>
      <c r="Q4506" s="205">
        <f t="shared" si="275"/>
        <v>513.57589626227184</v>
      </c>
    </row>
    <row r="4507" spans="1:17" ht="30" x14ac:dyDescent="0.25">
      <c r="A4507" s="207" t="s">
        <v>4754</v>
      </c>
      <c r="B4507" s="196">
        <v>41001184</v>
      </c>
      <c r="C4507" s="197" t="s">
        <v>3513</v>
      </c>
      <c r="D4507" s="196" t="s">
        <v>3670</v>
      </c>
      <c r="E4507" s="198"/>
      <c r="F4507" s="199">
        <f>VLOOKUP(D4507,'Parâmetro - Portes e Uco'!$A$13:$E$54,4,0)</f>
        <v>209.47104741495494</v>
      </c>
      <c r="G4507" s="200"/>
      <c r="H4507" s="201"/>
      <c r="I4507" s="196"/>
      <c r="J4507" s="202">
        <v>1.5</v>
      </c>
      <c r="K4507" s="199">
        <f>J4507*'Parâmetro - Portes e Uco'!$P$4</f>
        <v>40.063782000000003</v>
      </c>
      <c r="L4507" s="203">
        <v>22.38</v>
      </c>
      <c r="M4507" s="204">
        <v>65</v>
      </c>
      <c r="N4507" s="199">
        <f>(('Parâmetro - Portes e Uco'!$P$5*'TABELA HONORÁRIOS MÉDICOS2026'!M4507)/100)*'TABELA HONORÁRIOS MÉDICOS2026'!L4507</f>
        <v>264.04106684731687</v>
      </c>
      <c r="O4507" s="201">
        <v>0</v>
      </c>
      <c r="P4507" s="201"/>
      <c r="Q4507" s="205">
        <f t="shared" si="275"/>
        <v>513.57589626227184</v>
      </c>
    </row>
    <row r="4508" spans="1:17" ht="30" x14ac:dyDescent="0.25">
      <c r="A4508" s="207" t="s">
        <v>4754</v>
      </c>
      <c r="B4508" s="196">
        <v>41001222</v>
      </c>
      <c r="C4508" s="197" t="s">
        <v>3521</v>
      </c>
      <c r="D4508" s="196" t="s">
        <v>3691</v>
      </c>
      <c r="E4508" s="198"/>
      <c r="F4508" s="199">
        <f>VLOOKUP(D4508,'Parâmetro - Portes e Uco'!$A$13:$E$54,4,0)</f>
        <v>331.90092631384664</v>
      </c>
      <c r="G4508" s="200"/>
      <c r="H4508" s="201"/>
      <c r="I4508" s="196">
        <v>0</v>
      </c>
      <c r="J4508" s="202">
        <v>1.5</v>
      </c>
      <c r="K4508" s="199">
        <f>J4508*'Parâmetro - Portes e Uco'!$P$4</f>
        <v>40.063782000000003</v>
      </c>
      <c r="L4508" s="203">
        <v>44.076999999999998</v>
      </c>
      <c r="M4508" s="204">
        <v>65</v>
      </c>
      <c r="N4508" s="199">
        <f>(('Parâmetro - Portes e Uco'!$P$5*'TABELA HONORÁRIOS MÉDICOS2026'!M4508)/100)*'TABELA HONORÁRIOS MÉDICOS2026'!L4508</f>
        <v>520.02404394232281</v>
      </c>
      <c r="O4508" s="201">
        <v>0</v>
      </c>
      <c r="P4508" s="201"/>
      <c r="Q4508" s="205">
        <f t="shared" si="275"/>
        <v>891.98875225616939</v>
      </c>
    </row>
    <row r="4509" spans="1:17" ht="30" x14ac:dyDescent="0.25">
      <c r="A4509" s="207" t="s">
        <v>4754</v>
      </c>
      <c r="B4509" s="196">
        <v>41001230</v>
      </c>
      <c r="C4509" s="197" t="s">
        <v>3512</v>
      </c>
      <c r="D4509" s="196" t="s">
        <v>3670</v>
      </c>
      <c r="E4509" s="198"/>
      <c r="F4509" s="199">
        <f>VLOOKUP(D4509,'Parâmetro - Portes e Uco'!$A$13:$E$54,4,0)</f>
        <v>209.47104741495494</v>
      </c>
      <c r="G4509" s="200"/>
      <c r="H4509" s="201"/>
      <c r="I4509" s="196"/>
      <c r="J4509" s="202">
        <v>2.5</v>
      </c>
      <c r="K4509" s="199">
        <f>J4509*'Parâmetro - Portes e Uco'!$P$4</f>
        <v>66.772970000000001</v>
      </c>
      <c r="L4509" s="203">
        <v>33.57</v>
      </c>
      <c r="M4509" s="204">
        <v>65</v>
      </c>
      <c r="N4509" s="199">
        <f>(('Parâmetro - Portes e Uco'!$P$5*'TABELA HONORÁRIOS MÉDICOS2026'!M4509)/100)*'TABELA HONORÁRIOS MÉDICOS2026'!L4509</f>
        <v>396.0616002709753</v>
      </c>
      <c r="O4509" s="201">
        <v>0</v>
      </c>
      <c r="P4509" s="201"/>
      <c r="Q4509" s="205">
        <f t="shared" si="275"/>
        <v>672.3056176859302</v>
      </c>
    </row>
    <row r="4510" spans="1:17" x14ac:dyDescent="0.25">
      <c r="A4510" s="207" t="s">
        <v>4754</v>
      </c>
      <c r="B4510" s="196">
        <v>41001273</v>
      </c>
      <c r="C4510" s="197" t="s">
        <v>4579</v>
      </c>
      <c r="D4510" s="196" t="s">
        <v>3674</v>
      </c>
      <c r="E4510" s="198"/>
      <c r="F4510" s="199">
        <f>VLOOKUP(D4510,'Parâmetro - Portes e Uco'!$A$13:$E$54,4,0)</f>
        <v>182.87449126471788</v>
      </c>
      <c r="G4510" s="200"/>
      <c r="H4510" s="201"/>
      <c r="I4510" s="196"/>
      <c r="J4510" s="202">
        <v>1</v>
      </c>
      <c r="K4510" s="199">
        <f>J4510*'Parâmetro - Portes e Uco'!$P$4</f>
        <v>26.709188000000001</v>
      </c>
      <c r="L4510" s="203">
        <v>22.38</v>
      </c>
      <c r="M4510" s="204">
        <v>65</v>
      </c>
      <c r="N4510" s="199">
        <f>(('Parâmetro - Portes e Uco'!$P$5*'TABELA HONORÁRIOS MÉDICOS2026'!M4510)/100)*'TABELA HONORÁRIOS MÉDICOS2026'!L4510</f>
        <v>264.04106684731687</v>
      </c>
      <c r="O4510" s="201">
        <v>0</v>
      </c>
      <c r="P4510" s="201"/>
      <c r="Q4510" s="205">
        <f t="shared" si="275"/>
        <v>473.62474611203476</v>
      </c>
    </row>
    <row r="4511" spans="1:17" x14ac:dyDescent="0.25">
      <c r="A4511" s="207" t="s">
        <v>4754</v>
      </c>
      <c r="B4511" s="196">
        <v>41001281</v>
      </c>
      <c r="C4511" s="197" t="s">
        <v>4580</v>
      </c>
      <c r="D4511" s="196" t="s">
        <v>3674</v>
      </c>
      <c r="E4511" s="198"/>
      <c r="F4511" s="199">
        <f>VLOOKUP(D4511,'Parâmetro - Portes e Uco'!$A$13:$E$54,4,0)</f>
        <v>182.87449126471788</v>
      </c>
      <c r="G4511" s="200"/>
      <c r="H4511" s="201"/>
      <c r="I4511" s="196"/>
      <c r="J4511" s="202">
        <v>1</v>
      </c>
      <c r="K4511" s="199">
        <f>J4511*'Parâmetro - Portes e Uco'!$P$4</f>
        <v>26.709188000000001</v>
      </c>
      <c r="L4511" s="203">
        <v>22.38</v>
      </c>
      <c r="M4511" s="204">
        <v>65</v>
      </c>
      <c r="N4511" s="199">
        <f>(('Parâmetro - Portes e Uco'!$P$5*'TABELA HONORÁRIOS MÉDICOS2026'!M4511)/100)*'TABELA HONORÁRIOS MÉDICOS2026'!L4511</f>
        <v>264.04106684731687</v>
      </c>
      <c r="O4511" s="201">
        <v>0</v>
      </c>
      <c r="P4511" s="201"/>
      <c r="Q4511" s="205">
        <f t="shared" si="275"/>
        <v>473.62474611203476</v>
      </c>
    </row>
    <row r="4512" spans="1:17" ht="30" x14ac:dyDescent="0.25">
      <c r="A4512" s="207" t="s">
        <v>4754</v>
      </c>
      <c r="B4512" s="196">
        <v>41001370</v>
      </c>
      <c r="C4512" s="197" t="s">
        <v>3507</v>
      </c>
      <c r="D4512" s="196" t="s">
        <v>3670</v>
      </c>
      <c r="E4512" s="198"/>
      <c r="F4512" s="199">
        <f>VLOOKUP(D4512,'Parâmetro - Portes e Uco'!$A$13:$E$54,4,0)</f>
        <v>209.47104741495494</v>
      </c>
      <c r="G4512" s="200"/>
      <c r="H4512" s="201"/>
      <c r="I4512" s="196"/>
      <c r="J4512" s="202">
        <v>1.5</v>
      </c>
      <c r="K4512" s="199">
        <f>J4512*'Parâmetro - Portes e Uco'!$P$4</f>
        <v>40.063782000000003</v>
      </c>
      <c r="L4512" s="203">
        <v>22.38</v>
      </c>
      <c r="M4512" s="204">
        <v>65</v>
      </c>
      <c r="N4512" s="199">
        <f>(('Parâmetro - Portes e Uco'!$P$5*'TABELA HONORÁRIOS MÉDICOS2026'!M4512)/100)*'TABELA HONORÁRIOS MÉDICOS2026'!L4512</f>
        <v>264.04106684731687</v>
      </c>
      <c r="O4512" s="201">
        <v>0</v>
      </c>
      <c r="P4512" s="201"/>
      <c r="Q4512" s="205">
        <f t="shared" si="275"/>
        <v>513.57589626227184</v>
      </c>
    </row>
    <row r="4513" spans="1:17" ht="30" x14ac:dyDescent="0.25">
      <c r="A4513" s="207" t="s">
        <v>4754</v>
      </c>
      <c r="B4513" s="196">
        <v>41001389</v>
      </c>
      <c r="C4513" s="197" t="s">
        <v>3516</v>
      </c>
      <c r="D4513" s="196" t="s">
        <v>3670</v>
      </c>
      <c r="E4513" s="198"/>
      <c r="F4513" s="199">
        <f>VLOOKUP(D4513,'Parâmetro - Portes e Uco'!$A$13:$E$54,4,0)</f>
        <v>209.47104741495494</v>
      </c>
      <c r="G4513" s="200"/>
      <c r="H4513" s="201"/>
      <c r="I4513" s="196"/>
      <c r="J4513" s="202">
        <v>1.5</v>
      </c>
      <c r="K4513" s="199">
        <f>J4513*'Parâmetro - Portes e Uco'!$P$4</f>
        <v>40.063782000000003</v>
      </c>
      <c r="L4513" s="203">
        <v>22.38</v>
      </c>
      <c r="M4513" s="204">
        <v>65</v>
      </c>
      <c r="N4513" s="199">
        <f>(('Parâmetro - Portes e Uco'!$P$5*'TABELA HONORÁRIOS MÉDICOS2026'!M4513)/100)*'TABELA HONORÁRIOS MÉDICOS2026'!L4513</f>
        <v>264.04106684731687</v>
      </c>
      <c r="O4513" s="201">
        <v>0</v>
      </c>
      <c r="P4513" s="201"/>
      <c r="Q4513" s="205">
        <f t="shared" si="275"/>
        <v>513.57589626227184</v>
      </c>
    </row>
    <row r="4514" spans="1:17" ht="30" x14ac:dyDescent="0.25">
      <c r="A4514" s="207" t="s">
        <v>4754</v>
      </c>
      <c r="B4514" s="196">
        <v>41001397</v>
      </c>
      <c r="C4514" s="197" t="s">
        <v>3509</v>
      </c>
      <c r="D4514" s="196" t="s">
        <v>3670</v>
      </c>
      <c r="E4514" s="198"/>
      <c r="F4514" s="199">
        <f>VLOOKUP(D4514,'Parâmetro - Portes e Uco'!$A$13:$E$54,4,0)</f>
        <v>209.47104741495494</v>
      </c>
      <c r="G4514" s="200"/>
      <c r="H4514" s="201"/>
      <c r="I4514" s="196"/>
      <c r="J4514" s="202">
        <v>1.5</v>
      </c>
      <c r="K4514" s="199">
        <f>J4514*'Parâmetro - Portes e Uco'!$P$4</f>
        <v>40.063782000000003</v>
      </c>
      <c r="L4514" s="203">
        <v>22.38</v>
      </c>
      <c r="M4514" s="204">
        <v>65</v>
      </c>
      <c r="N4514" s="199">
        <f>(('Parâmetro - Portes e Uco'!$P$5*'TABELA HONORÁRIOS MÉDICOS2026'!M4514)/100)*'TABELA HONORÁRIOS MÉDICOS2026'!L4514</f>
        <v>264.04106684731687</v>
      </c>
      <c r="O4514" s="201">
        <v>0</v>
      </c>
      <c r="P4514" s="201"/>
      <c r="Q4514" s="205">
        <f t="shared" si="275"/>
        <v>513.57589626227184</v>
      </c>
    </row>
    <row r="4515" spans="1:17" ht="30" x14ac:dyDescent="0.25">
      <c r="A4515" s="207" t="s">
        <v>4754</v>
      </c>
      <c r="B4515" s="196">
        <v>41001400</v>
      </c>
      <c r="C4515" s="197" t="s">
        <v>3518</v>
      </c>
      <c r="D4515" s="196" t="s">
        <v>3670</v>
      </c>
      <c r="E4515" s="198"/>
      <c r="F4515" s="199">
        <f>VLOOKUP(D4515,'Parâmetro - Portes e Uco'!$A$13:$E$54,4,0)</f>
        <v>209.47104741495494</v>
      </c>
      <c r="G4515" s="200"/>
      <c r="H4515" s="201"/>
      <c r="I4515" s="196"/>
      <c r="J4515" s="202">
        <v>1.5</v>
      </c>
      <c r="K4515" s="199">
        <f>J4515*'Parâmetro - Portes e Uco'!$P$4</f>
        <v>40.063782000000003</v>
      </c>
      <c r="L4515" s="203">
        <v>22.38</v>
      </c>
      <c r="M4515" s="204">
        <v>65</v>
      </c>
      <c r="N4515" s="199">
        <f>(('Parâmetro - Portes e Uco'!$P$5*'TABELA HONORÁRIOS MÉDICOS2026'!M4515)/100)*'TABELA HONORÁRIOS MÉDICOS2026'!L4515</f>
        <v>264.04106684731687</v>
      </c>
      <c r="O4515" s="201">
        <v>0</v>
      </c>
      <c r="P4515" s="201"/>
      <c r="Q4515" s="205">
        <f t="shared" si="275"/>
        <v>513.57589626227184</v>
      </c>
    </row>
    <row r="4516" spans="1:17" ht="30" x14ac:dyDescent="0.25">
      <c r="A4516" s="207" t="s">
        <v>4754</v>
      </c>
      <c r="B4516" s="196">
        <v>41001419</v>
      </c>
      <c r="C4516" s="197" t="s">
        <v>3510</v>
      </c>
      <c r="D4516" s="196" t="s">
        <v>3670</v>
      </c>
      <c r="E4516" s="198"/>
      <c r="F4516" s="199">
        <f>VLOOKUP(D4516,'Parâmetro - Portes e Uco'!$A$13:$E$54,4,0)</f>
        <v>209.47104741495494</v>
      </c>
      <c r="G4516" s="200"/>
      <c r="H4516" s="201"/>
      <c r="I4516" s="196"/>
      <c r="J4516" s="202">
        <v>1.5</v>
      </c>
      <c r="K4516" s="199">
        <f>J4516*'Parâmetro - Portes e Uco'!$P$4</f>
        <v>40.063782000000003</v>
      </c>
      <c r="L4516" s="203">
        <v>22.38</v>
      </c>
      <c r="M4516" s="204">
        <v>65</v>
      </c>
      <c r="N4516" s="199">
        <f>(('Parâmetro - Portes e Uco'!$P$5*'TABELA HONORÁRIOS MÉDICOS2026'!M4516)/100)*'TABELA HONORÁRIOS MÉDICOS2026'!L4516</f>
        <v>264.04106684731687</v>
      </c>
      <c r="O4516" s="201">
        <v>0</v>
      </c>
      <c r="P4516" s="201"/>
      <c r="Q4516" s="205">
        <f t="shared" si="275"/>
        <v>513.57589626227184</v>
      </c>
    </row>
    <row r="4517" spans="1:17" ht="30" x14ac:dyDescent="0.25">
      <c r="A4517" s="207" t="s">
        <v>4754</v>
      </c>
      <c r="B4517" s="196">
        <v>41001427</v>
      </c>
      <c r="C4517" s="197" t="s">
        <v>3519</v>
      </c>
      <c r="D4517" s="196" t="s">
        <v>3670</v>
      </c>
      <c r="E4517" s="198"/>
      <c r="F4517" s="199">
        <f>VLOOKUP(D4517,'Parâmetro - Portes e Uco'!$A$13:$E$54,4,0)</f>
        <v>209.47104741495494</v>
      </c>
      <c r="G4517" s="200"/>
      <c r="H4517" s="201"/>
      <c r="I4517" s="196"/>
      <c r="J4517" s="202">
        <v>1.5</v>
      </c>
      <c r="K4517" s="199">
        <f>J4517*'Parâmetro - Portes e Uco'!$P$4</f>
        <v>40.063782000000003</v>
      </c>
      <c r="L4517" s="203">
        <v>22.38</v>
      </c>
      <c r="M4517" s="204">
        <v>65</v>
      </c>
      <c r="N4517" s="199">
        <f>(('Parâmetro - Portes e Uco'!$P$5*'TABELA HONORÁRIOS MÉDICOS2026'!M4517)/100)*'TABELA HONORÁRIOS MÉDICOS2026'!L4517</f>
        <v>264.04106684731687</v>
      </c>
      <c r="O4517" s="201">
        <v>0</v>
      </c>
      <c r="P4517" s="201"/>
      <c r="Q4517" s="205">
        <f t="shared" si="275"/>
        <v>513.57589626227184</v>
      </c>
    </row>
    <row r="4518" spans="1:17" ht="30" x14ac:dyDescent="0.25">
      <c r="A4518" s="207" t="s">
        <v>4754</v>
      </c>
      <c r="B4518" s="196">
        <v>41001435</v>
      </c>
      <c r="C4518" s="197" t="s">
        <v>3506</v>
      </c>
      <c r="D4518" s="196" t="s">
        <v>3670</v>
      </c>
      <c r="E4518" s="198"/>
      <c r="F4518" s="199">
        <f>VLOOKUP(D4518,'Parâmetro - Portes e Uco'!$A$13:$E$54,4,0)</f>
        <v>209.47104741495494</v>
      </c>
      <c r="G4518" s="200"/>
      <c r="H4518" s="201"/>
      <c r="I4518" s="196"/>
      <c r="J4518" s="202">
        <v>1.5</v>
      </c>
      <c r="K4518" s="199">
        <f>J4518*'Parâmetro - Portes e Uco'!$P$4</f>
        <v>40.063782000000003</v>
      </c>
      <c r="L4518" s="203">
        <v>22.38</v>
      </c>
      <c r="M4518" s="204">
        <v>65</v>
      </c>
      <c r="N4518" s="199">
        <f>(('Parâmetro - Portes e Uco'!$P$5*'TABELA HONORÁRIOS MÉDICOS2026'!M4518)/100)*'TABELA HONORÁRIOS MÉDICOS2026'!L4518</f>
        <v>264.04106684731687</v>
      </c>
      <c r="O4518" s="201">
        <v>0</v>
      </c>
      <c r="P4518" s="201"/>
      <c r="Q4518" s="205">
        <f t="shared" si="275"/>
        <v>513.57589626227184</v>
      </c>
    </row>
    <row r="4519" spans="1:17" ht="30" x14ac:dyDescent="0.25">
      <c r="A4519" s="207" t="s">
        <v>4754</v>
      </c>
      <c r="B4519" s="196">
        <v>41001443</v>
      </c>
      <c r="C4519" s="197" t="s">
        <v>3515</v>
      </c>
      <c r="D4519" s="196" t="s">
        <v>3670</v>
      </c>
      <c r="E4519" s="198"/>
      <c r="F4519" s="199">
        <f>VLOOKUP(D4519,'Parâmetro - Portes e Uco'!$A$13:$E$54,4,0)</f>
        <v>209.47104741495494</v>
      </c>
      <c r="G4519" s="200"/>
      <c r="H4519" s="201"/>
      <c r="I4519" s="196"/>
      <c r="J4519" s="202">
        <v>1.5</v>
      </c>
      <c r="K4519" s="199">
        <f>J4519*'Parâmetro - Portes e Uco'!$P$4</f>
        <v>40.063782000000003</v>
      </c>
      <c r="L4519" s="203">
        <v>22.38</v>
      </c>
      <c r="M4519" s="204">
        <v>65</v>
      </c>
      <c r="N4519" s="199">
        <f>(('Parâmetro - Portes e Uco'!$P$5*'TABELA HONORÁRIOS MÉDICOS2026'!M4519)/100)*'TABELA HONORÁRIOS MÉDICOS2026'!L4519</f>
        <v>264.04106684731687</v>
      </c>
      <c r="O4519" s="201">
        <v>0</v>
      </c>
      <c r="P4519" s="201"/>
      <c r="Q4519" s="205">
        <f t="shared" si="275"/>
        <v>513.57589626227184</v>
      </c>
    </row>
    <row r="4520" spans="1:17" ht="30" x14ac:dyDescent="0.25">
      <c r="A4520" s="207" t="s">
        <v>4754</v>
      </c>
      <c r="B4520" s="196">
        <v>41001451</v>
      </c>
      <c r="C4520" s="197" t="s">
        <v>3508</v>
      </c>
      <c r="D4520" s="196" t="s">
        <v>3670</v>
      </c>
      <c r="E4520" s="198"/>
      <c r="F4520" s="199">
        <f>VLOOKUP(D4520,'Parâmetro - Portes e Uco'!$A$13:$E$54,4,0)</f>
        <v>209.47104741495494</v>
      </c>
      <c r="G4520" s="200"/>
      <c r="H4520" s="201"/>
      <c r="I4520" s="196"/>
      <c r="J4520" s="202">
        <v>1.5</v>
      </c>
      <c r="K4520" s="199">
        <f>J4520*'Parâmetro - Portes e Uco'!$P$4</f>
        <v>40.063782000000003</v>
      </c>
      <c r="L4520" s="203">
        <v>22.38</v>
      </c>
      <c r="M4520" s="204">
        <v>65</v>
      </c>
      <c r="N4520" s="199">
        <f>(('Parâmetro - Portes e Uco'!$P$5*'TABELA HONORÁRIOS MÉDICOS2026'!M4520)/100)*'TABELA HONORÁRIOS MÉDICOS2026'!L4520</f>
        <v>264.04106684731687</v>
      </c>
      <c r="O4520" s="201">
        <v>0</v>
      </c>
      <c r="P4520" s="201"/>
      <c r="Q4520" s="205">
        <f t="shared" si="275"/>
        <v>513.57589626227184</v>
      </c>
    </row>
    <row r="4521" spans="1:17" ht="30" x14ac:dyDescent="0.25">
      <c r="A4521" s="207" t="s">
        <v>4754</v>
      </c>
      <c r="B4521" s="196">
        <v>41001460</v>
      </c>
      <c r="C4521" s="197" t="s">
        <v>3517</v>
      </c>
      <c r="D4521" s="196" t="s">
        <v>3670</v>
      </c>
      <c r="E4521" s="198"/>
      <c r="F4521" s="199">
        <f>VLOOKUP(D4521,'Parâmetro - Portes e Uco'!$A$13:$E$54,4,0)</f>
        <v>209.47104741495494</v>
      </c>
      <c r="G4521" s="200"/>
      <c r="H4521" s="201"/>
      <c r="I4521" s="196"/>
      <c r="J4521" s="202">
        <v>1.5</v>
      </c>
      <c r="K4521" s="199">
        <f>J4521*'Parâmetro - Portes e Uco'!$P$4</f>
        <v>40.063782000000003</v>
      </c>
      <c r="L4521" s="203">
        <v>22.38</v>
      </c>
      <c r="M4521" s="204">
        <v>65</v>
      </c>
      <c r="N4521" s="199">
        <f>(('Parâmetro - Portes e Uco'!$P$5*'TABELA HONORÁRIOS MÉDICOS2026'!M4521)/100)*'TABELA HONORÁRIOS MÉDICOS2026'!L4521</f>
        <v>264.04106684731687</v>
      </c>
      <c r="O4521" s="201">
        <v>0</v>
      </c>
      <c r="P4521" s="201"/>
      <c r="Q4521" s="205">
        <f t="shared" si="275"/>
        <v>513.57589626227184</v>
      </c>
    </row>
    <row r="4522" spans="1:17" ht="45" x14ac:dyDescent="0.25">
      <c r="A4522" s="207" t="s">
        <v>4754</v>
      </c>
      <c r="B4522" s="196">
        <v>41001478</v>
      </c>
      <c r="C4522" s="197" t="s">
        <v>4815</v>
      </c>
      <c r="D4522" s="196" t="s">
        <v>3670</v>
      </c>
      <c r="E4522" s="198"/>
      <c r="F4522" s="199">
        <f>VLOOKUP(D4522,'Parâmetro - Portes e Uco'!$A$13:$E$54,4,0)</f>
        <v>209.47104741495494</v>
      </c>
      <c r="G4522" s="200"/>
      <c r="H4522" s="201"/>
      <c r="I4522" s="196"/>
      <c r="J4522" s="202">
        <v>1.5</v>
      </c>
      <c r="K4522" s="199">
        <f>J4522*'Parâmetro - Portes e Uco'!$P$4</f>
        <v>40.063782000000003</v>
      </c>
      <c r="L4522" s="203">
        <v>22.38</v>
      </c>
      <c r="M4522" s="204">
        <v>65</v>
      </c>
      <c r="N4522" s="199">
        <f>(('Parâmetro - Portes e Uco'!$P$5*'TABELA HONORÁRIOS MÉDICOS2026'!M4522)/100)*'TABELA HONORÁRIOS MÉDICOS2026'!L4522</f>
        <v>264.04106684731687</v>
      </c>
      <c r="O4522" s="201">
        <v>0</v>
      </c>
      <c r="P4522" s="201"/>
      <c r="Q4522" s="205">
        <f t="shared" si="275"/>
        <v>513.57589626227184</v>
      </c>
    </row>
    <row r="4523" spans="1:17" ht="30" x14ac:dyDescent="0.25">
      <c r="A4523" s="207" t="s">
        <v>4754</v>
      </c>
      <c r="B4523" s="196">
        <v>41001516</v>
      </c>
      <c r="C4523" s="197" t="s">
        <v>3511</v>
      </c>
      <c r="D4523" s="196" t="s">
        <v>3670</v>
      </c>
      <c r="E4523" s="198"/>
      <c r="F4523" s="199">
        <f>VLOOKUP(D4523,'Parâmetro - Portes e Uco'!$A$13:$E$54,4,0)</f>
        <v>209.47104741495494</v>
      </c>
      <c r="G4523" s="200"/>
      <c r="H4523" s="201"/>
      <c r="I4523" s="196"/>
      <c r="J4523" s="202">
        <v>1.5</v>
      </c>
      <c r="K4523" s="199">
        <f>J4523*'Parâmetro - Portes e Uco'!$P$4</f>
        <v>40.063782000000003</v>
      </c>
      <c r="L4523" s="203">
        <v>22.38</v>
      </c>
      <c r="M4523" s="204">
        <v>65</v>
      </c>
      <c r="N4523" s="199">
        <f>(('Parâmetro - Portes e Uco'!$P$5*'TABELA HONORÁRIOS MÉDICOS2026'!M4523)/100)*'TABELA HONORÁRIOS MÉDICOS2026'!L4523</f>
        <v>264.04106684731687</v>
      </c>
      <c r="O4523" s="201">
        <v>0</v>
      </c>
      <c r="P4523" s="201"/>
      <c r="Q4523" s="205">
        <f t="shared" si="275"/>
        <v>513.57589626227184</v>
      </c>
    </row>
    <row r="4524" spans="1:17" ht="30" x14ac:dyDescent="0.25">
      <c r="A4524" s="207" t="s">
        <v>4754</v>
      </c>
      <c r="B4524" s="196">
        <v>41001524</v>
      </c>
      <c r="C4524" s="197" t="s">
        <v>3520</v>
      </c>
      <c r="D4524" s="196" t="s">
        <v>3670</v>
      </c>
      <c r="E4524" s="198"/>
      <c r="F4524" s="199">
        <f>VLOOKUP(D4524,'Parâmetro - Portes e Uco'!$A$13:$E$54,4,0)</f>
        <v>209.47104741495494</v>
      </c>
      <c r="G4524" s="200"/>
      <c r="H4524" s="201"/>
      <c r="I4524" s="196"/>
      <c r="J4524" s="202">
        <v>1.5</v>
      </c>
      <c r="K4524" s="199">
        <f>J4524*'Parâmetro - Portes e Uco'!$P$4</f>
        <v>40.063782000000003</v>
      </c>
      <c r="L4524" s="203">
        <v>22.38</v>
      </c>
      <c r="M4524" s="204">
        <v>65</v>
      </c>
      <c r="N4524" s="199">
        <f>(('Parâmetro - Portes e Uco'!$P$5*'TABELA HONORÁRIOS MÉDICOS2026'!M4524)/100)*'TABELA HONORÁRIOS MÉDICOS2026'!L4524</f>
        <v>264.04106684731687</v>
      </c>
      <c r="O4524" s="201">
        <v>0</v>
      </c>
      <c r="P4524" s="201"/>
      <c r="Q4524" s="205">
        <f t="shared" si="275"/>
        <v>513.57589626227184</v>
      </c>
    </row>
    <row r="4525" spans="1:17" ht="15" customHeight="1" x14ac:dyDescent="0.25">
      <c r="A4525" s="207" t="s">
        <v>4754</v>
      </c>
      <c r="B4525" s="224">
        <v>41002008</v>
      </c>
      <c r="C4525" s="316" t="s">
        <v>4581</v>
      </c>
      <c r="D4525" s="317"/>
      <c r="E4525" s="317"/>
      <c r="F4525" s="317"/>
      <c r="G4525" s="317"/>
      <c r="H4525" s="317"/>
      <c r="I4525" s="317"/>
      <c r="J4525" s="317"/>
      <c r="K4525" s="317"/>
      <c r="L4525" s="317"/>
      <c r="M4525" s="317"/>
      <c r="N4525" s="317"/>
      <c r="O4525" s="317"/>
      <c r="P4525" s="317"/>
      <c r="Q4525" s="318"/>
    </row>
    <row r="4526" spans="1:17" ht="60" x14ac:dyDescent="0.25">
      <c r="A4526" s="206"/>
      <c r="B4526" s="196">
        <v>41002016</v>
      </c>
      <c r="C4526" s="197" t="s">
        <v>3523</v>
      </c>
      <c r="D4526" s="196" t="s">
        <v>3669</v>
      </c>
      <c r="E4526" s="198"/>
      <c r="F4526" s="199">
        <f>VLOOKUP(D4526,'Parâmetro - Portes e Uco'!$A$13:$E$54,4,0)</f>
        <v>67.140086867061825</v>
      </c>
      <c r="G4526" s="200"/>
      <c r="H4526" s="201"/>
      <c r="I4526" s="196"/>
      <c r="J4526" s="202">
        <v>0</v>
      </c>
      <c r="K4526" s="202"/>
      <c r="L4526" s="203"/>
      <c r="M4526" s="204"/>
      <c r="N4526" s="199"/>
      <c r="O4526" s="201">
        <v>0</v>
      </c>
      <c r="P4526" s="201"/>
      <c r="Q4526" s="205">
        <f>F4526+H4526+K4526+N4526+P4526</f>
        <v>67.140086867061825</v>
      </c>
    </row>
    <row r="4527" spans="1:17" ht="60" x14ac:dyDescent="0.25">
      <c r="A4527" s="207" t="s">
        <v>4754</v>
      </c>
      <c r="B4527" s="196">
        <v>41002032</v>
      </c>
      <c r="C4527" s="197" t="s">
        <v>3522</v>
      </c>
      <c r="D4527" s="196" t="s">
        <v>3691</v>
      </c>
      <c r="E4527" s="198"/>
      <c r="F4527" s="199">
        <f>VLOOKUP(D4527,'Parâmetro - Portes e Uco'!$A$13:$E$54,4,0)</f>
        <v>331.90092631384664</v>
      </c>
      <c r="G4527" s="200"/>
      <c r="H4527" s="201"/>
      <c r="I4527" s="196"/>
      <c r="J4527" s="202">
        <v>0</v>
      </c>
      <c r="K4527" s="202"/>
      <c r="L4527" s="203"/>
      <c r="M4527" s="204"/>
      <c r="N4527" s="199"/>
      <c r="O4527" s="201">
        <v>0</v>
      </c>
      <c r="P4527" s="201"/>
      <c r="Q4527" s="205">
        <f>F4527+H4527+K4527+N4527+P4527</f>
        <v>331.90092631384664</v>
      </c>
    </row>
    <row r="4528" spans="1:17" ht="60" x14ac:dyDescent="0.25">
      <c r="A4528" s="207" t="s">
        <v>4754</v>
      </c>
      <c r="B4528" s="196">
        <v>41002040</v>
      </c>
      <c r="C4528" s="197" t="s">
        <v>4582</v>
      </c>
      <c r="D4528" s="196" t="s">
        <v>3668</v>
      </c>
      <c r="E4528" s="198"/>
      <c r="F4528" s="199">
        <f>VLOOKUP(D4528,'Parâmetro - Portes e Uco'!$A$13:$E$54,4,0)</f>
        <v>143.11866343039139</v>
      </c>
      <c r="G4528" s="200"/>
      <c r="H4528" s="201"/>
      <c r="I4528" s="196"/>
      <c r="J4528" s="202">
        <v>0</v>
      </c>
      <c r="K4528" s="202"/>
      <c r="L4528" s="203"/>
      <c r="M4528" s="204"/>
      <c r="N4528" s="199"/>
      <c r="O4528" s="201">
        <v>0</v>
      </c>
      <c r="P4528" s="201"/>
      <c r="Q4528" s="205">
        <f>F4528+H4528+K4528+N4528+P4528</f>
        <v>143.11866343039139</v>
      </c>
    </row>
    <row r="4529" spans="1:17" ht="90" x14ac:dyDescent="0.25">
      <c r="A4529" s="207" t="s">
        <v>4754</v>
      </c>
      <c r="B4529" s="196">
        <v>41002059</v>
      </c>
      <c r="C4529" s="197" t="s">
        <v>4583</v>
      </c>
      <c r="D4529" s="196" t="s">
        <v>3672</v>
      </c>
      <c r="E4529" s="198"/>
      <c r="F4529" s="199">
        <f>VLOOKUP(D4529,'Parâmetro - Portes e Uco'!$A$13:$E$54,4,0)</f>
        <v>308.31617530257381</v>
      </c>
      <c r="G4529" s="200"/>
      <c r="H4529" s="201"/>
      <c r="I4529" s="196"/>
      <c r="J4529" s="202">
        <v>1.5</v>
      </c>
      <c r="K4529" s="199">
        <f>J4529*'Parâmetro - Portes e Uco'!$P$4</f>
        <v>40.063782000000003</v>
      </c>
      <c r="L4529" s="203">
        <v>22.68</v>
      </c>
      <c r="M4529" s="204">
        <v>65</v>
      </c>
      <c r="N4529" s="199">
        <f>(('Parâmetro - Portes e Uco'!$P$5*'TABELA HONORÁRIOS MÉDICOS2026'!M4529)/100)*'TABELA HONORÁRIOS MÉDICOS2026'!L4529</f>
        <v>267.58049133588679</v>
      </c>
      <c r="O4529" s="201">
        <v>0</v>
      </c>
      <c r="P4529" s="201"/>
      <c r="Q4529" s="205">
        <f>F4529+H4529+K4529+N4529+P4529</f>
        <v>615.96044863846055</v>
      </c>
    </row>
    <row r="4530" spans="1:17" x14ac:dyDescent="0.25">
      <c r="A4530" s="207" t="s">
        <v>4754</v>
      </c>
      <c r="B4530" s="224">
        <v>41099001</v>
      </c>
      <c r="C4530" s="316" t="s">
        <v>3743</v>
      </c>
      <c r="D4530" s="317"/>
      <c r="E4530" s="317"/>
      <c r="F4530" s="317"/>
      <c r="G4530" s="317"/>
      <c r="H4530" s="317"/>
      <c r="I4530" s="317"/>
      <c r="J4530" s="317"/>
      <c r="K4530" s="317"/>
      <c r="L4530" s="317"/>
      <c r="M4530" s="317"/>
      <c r="N4530" s="317"/>
      <c r="O4530" s="317"/>
      <c r="P4530" s="317"/>
      <c r="Q4530" s="318"/>
    </row>
    <row r="4531" spans="1:17" ht="15" customHeight="1" x14ac:dyDescent="0.25">
      <c r="A4531" s="206"/>
      <c r="B4531" s="307" t="s">
        <v>3966</v>
      </c>
      <c r="C4531" s="308"/>
      <c r="D4531" s="308"/>
      <c r="E4531" s="308"/>
      <c r="F4531" s="308"/>
      <c r="G4531" s="308"/>
      <c r="H4531" s="308"/>
      <c r="I4531" s="308"/>
      <c r="J4531" s="308"/>
      <c r="K4531" s="308"/>
      <c r="L4531" s="308"/>
      <c r="M4531" s="308"/>
      <c r="N4531" s="308"/>
      <c r="O4531" s="308"/>
      <c r="P4531" s="308"/>
      <c r="Q4531" s="309"/>
    </row>
    <row r="4532" spans="1:17" ht="15" customHeight="1" x14ac:dyDescent="0.25">
      <c r="A4532" s="206"/>
      <c r="B4532" s="307" t="s">
        <v>3970</v>
      </c>
      <c r="C4532" s="308"/>
      <c r="D4532" s="308"/>
      <c r="E4532" s="308"/>
      <c r="F4532" s="308"/>
      <c r="G4532" s="308"/>
      <c r="H4532" s="308"/>
      <c r="I4532" s="308"/>
      <c r="J4532" s="308"/>
      <c r="K4532" s="308"/>
      <c r="L4532" s="308"/>
      <c r="M4532" s="308"/>
      <c r="N4532" s="308"/>
      <c r="O4532" s="308"/>
      <c r="P4532" s="308"/>
      <c r="Q4532" s="309"/>
    </row>
    <row r="4533" spans="1:17" ht="15" customHeight="1" x14ac:dyDescent="0.25">
      <c r="A4533" s="206"/>
      <c r="B4533" s="307" t="s">
        <v>3967</v>
      </c>
      <c r="C4533" s="308"/>
      <c r="D4533" s="308"/>
      <c r="E4533" s="308"/>
      <c r="F4533" s="308"/>
      <c r="G4533" s="308"/>
      <c r="H4533" s="308"/>
      <c r="I4533" s="308"/>
      <c r="J4533" s="308"/>
      <c r="K4533" s="308"/>
      <c r="L4533" s="308"/>
      <c r="M4533" s="308"/>
      <c r="N4533" s="308"/>
      <c r="O4533" s="308"/>
      <c r="P4533" s="308"/>
      <c r="Q4533" s="309"/>
    </row>
    <row r="4534" spans="1:17" ht="15" customHeight="1" x14ac:dyDescent="0.25">
      <c r="A4534" s="206"/>
      <c r="B4534" s="307" t="s">
        <v>4584</v>
      </c>
      <c r="C4534" s="308"/>
      <c r="D4534" s="308"/>
      <c r="E4534" s="308"/>
      <c r="F4534" s="308"/>
      <c r="G4534" s="308"/>
      <c r="H4534" s="308"/>
      <c r="I4534" s="308"/>
      <c r="J4534" s="308"/>
      <c r="K4534" s="308"/>
      <c r="L4534" s="308"/>
      <c r="M4534" s="308"/>
      <c r="N4534" s="308"/>
      <c r="O4534" s="308"/>
      <c r="P4534" s="308"/>
      <c r="Q4534" s="309"/>
    </row>
    <row r="4535" spans="1:17" ht="15" customHeight="1" x14ac:dyDescent="0.25">
      <c r="A4535" s="206"/>
      <c r="B4535" s="307" t="s">
        <v>4585</v>
      </c>
      <c r="C4535" s="308"/>
      <c r="D4535" s="308"/>
      <c r="E4535" s="308"/>
      <c r="F4535" s="308"/>
      <c r="G4535" s="308"/>
      <c r="H4535" s="308"/>
      <c r="I4535" s="308"/>
      <c r="J4535" s="308"/>
      <c r="K4535" s="308"/>
      <c r="L4535" s="308"/>
      <c r="M4535" s="308"/>
      <c r="N4535" s="308"/>
      <c r="O4535" s="308"/>
      <c r="P4535" s="308"/>
      <c r="Q4535" s="309"/>
    </row>
    <row r="4536" spans="1:17" ht="15" customHeight="1" x14ac:dyDescent="0.25">
      <c r="A4536" s="206"/>
      <c r="B4536" s="307" t="s">
        <v>4586</v>
      </c>
      <c r="C4536" s="308"/>
      <c r="D4536" s="308"/>
      <c r="E4536" s="308"/>
      <c r="F4536" s="308"/>
      <c r="G4536" s="308"/>
      <c r="H4536" s="308"/>
      <c r="I4536" s="308"/>
      <c r="J4536" s="308"/>
      <c r="K4536" s="308"/>
      <c r="L4536" s="308"/>
      <c r="M4536" s="308"/>
      <c r="N4536" s="308"/>
      <c r="O4536" s="308"/>
      <c r="P4536" s="308"/>
      <c r="Q4536" s="309"/>
    </row>
    <row r="4537" spans="1:17" ht="15" customHeight="1" x14ac:dyDescent="0.25">
      <c r="A4537" s="206"/>
      <c r="B4537" s="307" t="s">
        <v>4587</v>
      </c>
      <c r="C4537" s="308"/>
      <c r="D4537" s="308"/>
      <c r="E4537" s="308"/>
      <c r="F4537" s="308"/>
      <c r="G4537" s="308"/>
      <c r="H4537" s="308"/>
      <c r="I4537" s="308"/>
      <c r="J4537" s="308"/>
      <c r="K4537" s="308"/>
      <c r="L4537" s="308"/>
      <c r="M4537" s="308"/>
      <c r="N4537" s="308"/>
      <c r="O4537" s="308"/>
      <c r="P4537" s="308"/>
      <c r="Q4537" s="309"/>
    </row>
    <row r="4538" spans="1:17" ht="15" customHeight="1" x14ac:dyDescent="0.25">
      <c r="A4538" s="206"/>
      <c r="B4538" s="224">
        <v>41101006</v>
      </c>
      <c r="C4538" s="316" t="s">
        <v>3965</v>
      </c>
      <c r="D4538" s="317"/>
      <c r="E4538" s="317"/>
      <c r="F4538" s="317"/>
      <c r="G4538" s="317"/>
      <c r="H4538" s="317"/>
      <c r="I4538" s="317"/>
      <c r="J4538" s="317"/>
      <c r="K4538" s="317"/>
      <c r="L4538" s="317"/>
      <c r="M4538" s="317"/>
      <c r="N4538" s="317"/>
      <c r="O4538" s="317"/>
      <c r="P4538" s="317"/>
      <c r="Q4538" s="318"/>
    </row>
    <row r="4539" spans="1:17" x14ac:dyDescent="0.25">
      <c r="A4539" s="206"/>
      <c r="B4539" s="196">
        <v>41101014</v>
      </c>
      <c r="C4539" s="197" t="s">
        <v>4588</v>
      </c>
      <c r="D4539" s="196" t="s">
        <v>3670</v>
      </c>
      <c r="E4539" s="198"/>
      <c r="F4539" s="199">
        <f>VLOOKUP(D4539,'Parâmetro - Portes e Uco'!$A$13:$E$54,4,0)</f>
        <v>209.47104741495494</v>
      </c>
      <c r="G4539" s="200"/>
      <c r="H4539" s="201"/>
      <c r="I4539" s="196"/>
      <c r="J4539" s="202">
        <v>4</v>
      </c>
      <c r="K4539" s="199">
        <f>J4539*'Parâmetro - Portes e Uco'!$P$4</f>
        <v>106.836752</v>
      </c>
      <c r="L4539" s="203">
        <v>47.24</v>
      </c>
      <c r="M4539" s="204">
        <v>65</v>
      </c>
      <c r="N4539" s="199">
        <f>(('Parâmetro - Portes e Uco'!$P$5*'TABELA HONORÁRIOS MÉDICOS2026'!M4539)/100)*'TABELA HONORÁRIOS MÉDICOS2026'!L4539</f>
        <v>557.34137613347855</v>
      </c>
      <c r="O4539" s="201">
        <v>0</v>
      </c>
      <c r="P4539" s="201"/>
      <c r="Q4539" s="205">
        <f t="shared" ref="Q4539:Q4582" si="276">F4539+H4539+K4539+N4539+P4539</f>
        <v>873.6491755484335</v>
      </c>
    </row>
    <row r="4540" spans="1:17" ht="30" x14ac:dyDescent="0.25">
      <c r="A4540" s="207" t="s">
        <v>4754</v>
      </c>
      <c r="B4540" s="196">
        <v>41101022</v>
      </c>
      <c r="C4540" s="197" t="s">
        <v>4589</v>
      </c>
      <c r="D4540" s="196" t="s">
        <v>3670</v>
      </c>
      <c r="E4540" s="198"/>
      <c r="F4540" s="199">
        <f>VLOOKUP(D4540,'Parâmetro - Portes e Uco'!$A$13:$E$54,4,0)</f>
        <v>209.47104741495494</v>
      </c>
      <c r="G4540" s="200"/>
      <c r="H4540" s="201"/>
      <c r="I4540" s="196"/>
      <c r="J4540" s="202">
        <v>4</v>
      </c>
      <c r="K4540" s="199">
        <f>J4540*'Parâmetro - Portes e Uco'!$P$4</f>
        <v>106.836752</v>
      </c>
      <c r="L4540" s="203">
        <v>47.24</v>
      </c>
      <c r="M4540" s="204">
        <v>65</v>
      </c>
      <c r="N4540" s="199">
        <f>(('Parâmetro - Portes e Uco'!$P$5*'TABELA HONORÁRIOS MÉDICOS2026'!M4540)/100)*'TABELA HONORÁRIOS MÉDICOS2026'!L4540</f>
        <v>557.34137613347855</v>
      </c>
      <c r="O4540" s="201">
        <v>0</v>
      </c>
      <c r="P4540" s="201"/>
      <c r="Q4540" s="205">
        <f t="shared" si="276"/>
        <v>873.6491755484335</v>
      </c>
    </row>
    <row r="4541" spans="1:17" x14ac:dyDescent="0.25">
      <c r="A4541" s="207" t="s">
        <v>4754</v>
      </c>
      <c r="B4541" s="196">
        <v>41101030</v>
      </c>
      <c r="C4541" s="197" t="s">
        <v>4590</v>
      </c>
      <c r="D4541" s="196" t="s">
        <v>3670</v>
      </c>
      <c r="E4541" s="198"/>
      <c r="F4541" s="199">
        <f>VLOOKUP(D4541,'Parâmetro - Portes e Uco'!$A$13:$E$54,4,0)</f>
        <v>209.47104741495494</v>
      </c>
      <c r="G4541" s="200"/>
      <c r="H4541" s="201"/>
      <c r="I4541" s="196"/>
      <c r="J4541" s="202">
        <v>4</v>
      </c>
      <c r="K4541" s="199">
        <f>J4541*'Parâmetro - Portes e Uco'!$P$4</f>
        <v>106.836752</v>
      </c>
      <c r="L4541" s="203">
        <v>47.24</v>
      </c>
      <c r="M4541" s="204">
        <v>65</v>
      </c>
      <c r="N4541" s="199">
        <f>(('Parâmetro - Portes e Uco'!$P$5*'TABELA HONORÁRIOS MÉDICOS2026'!M4541)/100)*'TABELA HONORÁRIOS MÉDICOS2026'!L4541</f>
        <v>557.34137613347855</v>
      </c>
      <c r="O4541" s="201">
        <v>0</v>
      </c>
      <c r="P4541" s="201"/>
      <c r="Q4541" s="205">
        <f t="shared" si="276"/>
        <v>873.6491755484335</v>
      </c>
    </row>
    <row r="4542" spans="1:17" x14ac:dyDescent="0.25">
      <c r="A4542" s="207" t="s">
        <v>4754</v>
      </c>
      <c r="B4542" s="196">
        <v>41101057</v>
      </c>
      <c r="C4542" s="197" t="s">
        <v>3536</v>
      </c>
      <c r="D4542" s="196" t="s">
        <v>3674</v>
      </c>
      <c r="E4542" s="198"/>
      <c r="F4542" s="199">
        <f>VLOOKUP(D4542,'Parâmetro - Portes e Uco'!$A$13:$E$54,4,0)</f>
        <v>182.87449126471788</v>
      </c>
      <c r="G4542" s="200"/>
      <c r="H4542" s="201"/>
      <c r="I4542" s="196"/>
      <c r="J4542" s="202">
        <v>1</v>
      </c>
      <c r="K4542" s="199">
        <f>J4542*'Parâmetro - Portes e Uco'!$P$4</f>
        <v>26.709188000000001</v>
      </c>
      <c r="L4542" s="203">
        <v>11.95</v>
      </c>
      <c r="M4542" s="204">
        <v>65</v>
      </c>
      <c r="N4542" s="199">
        <f>(('Parâmetro - Portes e Uco'!$P$5*'TABELA HONORÁRIOS MÉDICOS2026'!M4542)/100)*'TABELA HONORÁRIOS MÉDICOS2026'!L4542</f>
        <v>140.98707546136893</v>
      </c>
      <c r="O4542" s="201">
        <v>0</v>
      </c>
      <c r="P4542" s="201"/>
      <c r="Q4542" s="205">
        <f t="shared" si="276"/>
        <v>350.57075472608682</v>
      </c>
    </row>
    <row r="4543" spans="1:17" x14ac:dyDescent="0.25">
      <c r="A4543" s="207" t="s">
        <v>4754</v>
      </c>
      <c r="B4543" s="196">
        <v>41101065</v>
      </c>
      <c r="C4543" s="197" t="s">
        <v>4036</v>
      </c>
      <c r="D4543" s="196" t="s">
        <v>3674</v>
      </c>
      <c r="E4543" s="198"/>
      <c r="F4543" s="199">
        <f>VLOOKUP(D4543,'Parâmetro - Portes e Uco'!$A$13:$E$54,4,0)</f>
        <v>182.87449126471788</v>
      </c>
      <c r="G4543" s="200"/>
      <c r="H4543" s="201"/>
      <c r="I4543" s="196"/>
      <c r="J4543" s="202">
        <v>1</v>
      </c>
      <c r="K4543" s="199">
        <f>J4543*'Parâmetro - Portes e Uco'!$P$4</f>
        <v>26.709188000000001</v>
      </c>
      <c r="L4543" s="203">
        <v>11.95</v>
      </c>
      <c r="M4543" s="204">
        <v>65</v>
      </c>
      <c r="N4543" s="199">
        <f>(('Parâmetro - Portes e Uco'!$P$5*'TABELA HONORÁRIOS MÉDICOS2026'!M4543)/100)*'TABELA HONORÁRIOS MÉDICOS2026'!L4543</f>
        <v>140.98707546136893</v>
      </c>
      <c r="O4543" s="201">
        <v>0</v>
      </c>
      <c r="P4543" s="201"/>
      <c r="Q4543" s="205">
        <f t="shared" si="276"/>
        <v>350.57075472608682</v>
      </c>
    </row>
    <row r="4544" spans="1:17" x14ac:dyDescent="0.25">
      <c r="A4544" s="207" t="s">
        <v>4754</v>
      </c>
      <c r="B4544" s="196">
        <v>41101073</v>
      </c>
      <c r="C4544" s="197" t="s">
        <v>4591</v>
      </c>
      <c r="D4544" s="196" t="s">
        <v>3670</v>
      </c>
      <c r="E4544" s="198"/>
      <c r="F4544" s="199">
        <f>VLOOKUP(D4544,'Parâmetro - Portes e Uco'!$A$13:$E$54,4,0)</f>
        <v>209.47104741495494</v>
      </c>
      <c r="G4544" s="200"/>
      <c r="H4544" s="201"/>
      <c r="I4544" s="196"/>
      <c r="J4544" s="202">
        <v>4</v>
      </c>
      <c r="K4544" s="199">
        <f>J4544*'Parâmetro - Portes e Uco'!$P$4</f>
        <v>106.836752</v>
      </c>
      <c r="L4544" s="203">
        <v>47.24</v>
      </c>
      <c r="M4544" s="204">
        <v>65</v>
      </c>
      <c r="N4544" s="199">
        <f>(('Parâmetro - Portes e Uco'!$P$5*'TABELA HONORÁRIOS MÉDICOS2026'!M4544)/100)*'TABELA HONORÁRIOS MÉDICOS2026'!L4544</f>
        <v>557.34137613347855</v>
      </c>
      <c r="O4544" s="201">
        <v>0</v>
      </c>
      <c r="P4544" s="201"/>
      <c r="Q4544" s="205">
        <f t="shared" si="276"/>
        <v>873.6491755484335</v>
      </c>
    </row>
    <row r="4545" spans="1:17" ht="30" x14ac:dyDescent="0.25">
      <c r="A4545" s="207" t="s">
        <v>4754</v>
      </c>
      <c r="B4545" s="196">
        <v>41101081</v>
      </c>
      <c r="C4545" s="197" t="s">
        <v>4592</v>
      </c>
      <c r="D4545" s="196" t="s">
        <v>3670</v>
      </c>
      <c r="E4545" s="198"/>
      <c r="F4545" s="199">
        <f>VLOOKUP(D4545,'Parâmetro - Portes e Uco'!$A$13:$E$54,4,0)</f>
        <v>209.47104741495494</v>
      </c>
      <c r="G4545" s="200"/>
      <c r="H4545" s="201"/>
      <c r="I4545" s="196"/>
      <c r="J4545" s="202">
        <v>4</v>
      </c>
      <c r="K4545" s="199">
        <f>J4545*'Parâmetro - Portes e Uco'!$P$4</f>
        <v>106.836752</v>
      </c>
      <c r="L4545" s="203">
        <v>47.24</v>
      </c>
      <c r="M4545" s="204">
        <v>65</v>
      </c>
      <c r="N4545" s="199">
        <f>(('Parâmetro - Portes e Uco'!$P$5*'TABELA HONORÁRIOS MÉDICOS2026'!M4545)/100)*'TABELA HONORÁRIOS MÉDICOS2026'!L4545</f>
        <v>557.34137613347855</v>
      </c>
      <c r="O4545" s="201">
        <v>0</v>
      </c>
      <c r="P4545" s="201"/>
      <c r="Q4545" s="205">
        <f t="shared" si="276"/>
        <v>873.6491755484335</v>
      </c>
    </row>
    <row r="4546" spans="1:17" ht="30" x14ac:dyDescent="0.25">
      <c r="A4546" s="207" t="s">
        <v>4754</v>
      </c>
      <c r="B4546" s="196">
        <v>41101090</v>
      </c>
      <c r="C4546" s="197" t="s">
        <v>4593</v>
      </c>
      <c r="D4546" s="196" t="s">
        <v>3670</v>
      </c>
      <c r="E4546" s="198"/>
      <c r="F4546" s="199">
        <f>VLOOKUP(D4546,'Parâmetro - Portes e Uco'!$A$13:$E$54,4,0)</f>
        <v>209.47104741495494</v>
      </c>
      <c r="G4546" s="200"/>
      <c r="H4546" s="201"/>
      <c r="I4546" s="196"/>
      <c r="J4546" s="202">
        <v>4</v>
      </c>
      <c r="K4546" s="199">
        <f>J4546*'Parâmetro - Portes e Uco'!$P$4</f>
        <v>106.836752</v>
      </c>
      <c r="L4546" s="203">
        <v>47.24</v>
      </c>
      <c r="M4546" s="204">
        <v>65</v>
      </c>
      <c r="N4546" s="199">
        <f>(('Parâmetro - Portes e Uco'!$P$5*'TABELA HONORÁRIOS MÉDICOS2026'!M4546)/100)*'TABELA HONORÁRIOS MÉDICOS2026'!L4546</f>
        <v>557.34137613347855</v>
      </c>
      <c r="O4546" s="201">
        <v>0</v>
      </c>
      <c r="P4546" s="201"/>
      <c r="Q4546" s="205">
        <f t="shared" si="276"/>
        <v>873.6491755484335</v>
      </c>
    </row>
    <row r="4547" spans="1:17" ht="45" x14ac:dyDescent="0.25">
      <c r="A4547" s="207" t="s">
        <v>4754</v>
      </c>
      <c r="B4547" s="196">
        <v>41101103</v>
      </c>
      <c r="C4547" s="197" t="s">
        <v>4594</v>
      </c>
      <c r="D4547" s="196" t="s">
        <v>3674</v>
      </c>
      <c r="E4547" s="198"/>
      <c r="F4547" s="199">
        <f>VLOOKUP(D4547,'Parâmetro - Portes e Uco'!$A$13:$E$54,4,0)</f>
        <v>182.87449126471788</v>
      </c>
      <c r="G4547" s="200"/>
      <c r="H4547" s="201"/>
      <c r="I4547" s="196"/>
      <c r="J4547" s="202">
        <v>4</v>
      </c>
      <c r="K4547" s="199">
        <f>J4547*'Parâmetro - Portes e Uco'!$P$4</f>
        <v>106.836752</v>
      </c>
      <c r="L4547" s="203">
        <v>47.24</v>
      </c>
      <c r="M4547" s="204">
        <v>65</v>
      </c>
      <c r="N4547" s="199">
        <f>(('Parâmetro - Portes e Uco'!$P$5*'TABELA HONORÁRIOS MÉDICOS2026'!M4547)/100)*'TABELA HONORÁRIOS MÉDICOS2026'!L4547</f>
        <v>557.34137613347855</v>
      </c>
      <c r="O4547" s="201">
        <v>0</v>
      </c>
      <c r="P4547" s="201"/>
      <c r="Q4547" s="205">
        <f t="shared" si="276"/>
        <v>847.05261939819638</v>
      </c>
    </row>
    <row r="4548" spans="1:17" ht="60" x14ac:dyDescent="0.25">
      <c r="A4548" s="207" t="s">
        <v>4754</v>
      </c>
      <c r="B4548" s="196">
        <v>41101111</v>
      </c>
      <c r="C4548" s="197" t="s">
        <v>4595</v>
      </c>
      <c r="D4548" s="196" t="s">
        <v>3670</v>
      </c>
      <c r="E4548" s="198"/>
      <c r="F4548" s="199">
        <f>VLOOKUP(D4548,'Parâmetro - Portes e Uco'!$A$13:$E$54,4,0)</f>
        <v>209.47104741495494</v>
      </c>
      <c r="G4548" s="200"/>
      <c r="H4548" s="201"/>
      <c r="I4548" s="196"/>
      <c r="J4548" s="202">
        <v>4</v>
      </c>
      <c r="K4548" s="199">
        <f>J4548*'Parâmetro - Portes e Uco'!$P$4</f>
        <v>106.836752</v>
      </c>
      <c r="L4548" s="203">
        <v>47.24</v>
      </c>
      <c r="M4548" s="204">
        <v>65</v>
      </c>
      <c r="N4548" s="199">
        <f>(('Parâmetro - Portes e Uco'!$P$5*'TABELA HONORÁRIOS MÉDICOS2026'!M4548)/100)*'TABELA HONORÁRIOS MÉDICOS2026'!L4548</f>
        <v>557.34137613347855</v>
      </c>
      <c r="O4548" s="201">
        <v>0</v>
      </c>
      <c r="P4548" s="201"/>
      <c r="Q4548" s="205">
        <f t="shared" si="276"/>
        <v>873.6491755484335</v>
      </c>
    </row>
    <row r="4549" spans="1:17" ht="30" x14ac:dyDescent="0.25">
      <c r="A4549" s="207" t="s">
        <v>4754</v>
      </c>
      <c r="B4549" s="196">
        <v>41101120</v>
      </c>
      <c r="C4549" s="197" t="s">
        <v>4596</v>
      </c>
      <c r="D4549" s="196" t="s">
        <v>3670</v>
      </c>
      <c r="E4549" s="198"/>
      <c r="F4549" s="199">
        <f>VLOOKUP(D4549,'Parâmetro - Portes e Uco'!$A$13:$E$54,4,0)</f>
        <v>209.47104741495494</v>
      </c>
      <c r="G4549" s="200"/>
      <c r="H4549" s="201"/>
      <c r="I4549" s="196"/>
      <c r="J4549" s="202">
        <v>4</v>
      </c>
      <c r="K4549" s="199">
        <f>J4549*'Parâmetro - Portes e Uco'!$P$4</f>
        <v>106.836752</v>
      </c>
      <c r="L4549" s="203">
        <v>50.78</v>
      </c>
      <c r="M4549" s="204">
        <v>65</v>
      </c>
      <c r="N4549" s="199">
        <f>(('Parâmetro - Portes e Uco'!$P$5*'TABELA HONORÁRIOS MÉDICOS2026'!M4549)/100)*'TABELA HONORÁRIOS MÉDICOS2026'!L4549</f>
        <v>599.10658509860377</v>
      </c>
      <c r="O4549" s="201">
        <v>0</v>
      </c>
      <c r="P4549" s="201"/>
      <c r="Q4549" s="205">
        <f t="shared" si="276"/>
        <v>915.41438451355873</v>
      </c>
    </row>
    <row r="4550" spans="1:17" ht="30" x14ac:dyDescent="0.25">
      <c r="A4550" s="207" t="s">
        <v>4754</v>
      </c>
      <c r="B4550" s="196">
        <v>41101138</v>
      </c>
      <c r="C4550" s="197" t="s">
        <v>4597</v>
      </c>
      <c r="D4550" s="196" t="s">
        <v>3670</v>
      </c>
      <c r="E4550" s="198"/>
      <c r="F4550" s="199">
        <f>VLOOKUP(D4550,'Parâmetro - Portes e Uco'!$A$13:$E$54,4,0)</f>
        <v>209.47104741495494</v>
      </c>
      <c r="G4550" s="200"/>
      <c r="H4550" s="201"/>
      <c r="I4550" s="196"/>
      <c r="J4550" s="202">
        <v>4</v>
      </c>
      <c r="K4550" s="199">
        <f>J4550*'Parâmetro - Portes e Uco'!$P$4</f>
        <v>106.836752</v>
      </c>
      <c r="L4550" s="203">
        <v>50.78</v>
      </c>
      <c r="M4550" s="204">
        <v>65</v>
      </c>
      <c r="N4550" s="199">
        <f>(('Parâmetro - Portes e Uco'!$P$5*'TABELA HONORÁRIOS MÉDICOS2026'!M4550)/100)*'TABELA HONORÁRIOS MÉDICOS2026'!L4550</f>
        <v>599.10658509860377</v>
      </c>
      <c r="O4550" s="201">
        <v>0</v>
      </c>
      <c r="P4550" s="201"/>
      <c r="Q4550" s="205">
        <f t="shared" si="276"/>
        <v>915.41438451355873</v>
      </c>
    </row>
    <row r="4551" spans="1:17" ht="45" x14ac:dyDescent="0.25">
      <c r="A4551" s="207" t="s">
        <v>4754</v>
      </c>
      <c r="B4551" s="196">
        <v>41101146</v>
      </c>
      <c r="C4551" s="197" t="s">
        <v>4598</v>
      </c>
      <c r="D4551" s="196" t="s">
        <v>3670</v>
      </c>
      <c r="E4551" s="198"/>
      <c r="F4551" s="199">
        <f>VLOOKUP(D4551,'Parâmetro - Portes e Uco'!$A$13:$E$54,4,0)</f>
        <v>209.47104741495494</v>
      </c>
      <c r="G4551" s="200"/>
      <c r="H4551" s="201"/>
      <c r="I4551" s="196"/>
      <c r="J4551" s="202">
        <v>5</v>
      </c>
      <c r="K4551" s="199">
        <f>J4551*'Parâmetro - Portes e Uco'!$P$4</f>
        <v>133.54594</v>
      </c>
      <c r="L4551" s="203">
        <v>53.78</v>
      </c>
      <c r="M4551" s="204">
        <v>65</v>
      </c>
      <c r="N4551" s="199">
        <f>(('Parâmetro - Portes e Uco'!$P$5*'TABELA HONORÁRIOS MÉDICOS2026'!M4551)/100)*'TABELA HONORÁRIOS MÉDICOS2026'!L4551</f>
        <v>634.5008299843031</v>
      </c>
      <c r="O4551" s="201">
        <v>0</v>
      </c>
      <c r="P4551" s="201"/>
      <c r="Q4551" s="205">
        <f t="shared" si="276"/>
        <v>977.51781739925809</v>
      </c>
    </row>
    <row r="4552" spans="1:17" ht="60" x14ac:dyDescent="0.25">
      <c r="A4552" s="207" t="s">
        <v>4754</v>
      </c>
      <c r="B4552" s="196">
        <v>41101154</v>
      </c>
      <c r="C4552" s="197" t="s">
        <v>4599</v>
      </c>
      <c r="D4552" s="196" t="s">
        <v>3670</v>
      </c>
      <c r="E4552" s="198"/>
      <c r="F4552" s="199">
        <f>VLOOKUP(D4552,'Parâmetro - Portes e Uco'!$A$13:$E$54,4,0)</f>
        <v>209.47104741495494</v>
      </c>
      <c r="G4552" s="200"/>
      <c r="H4552" s="201"/>
      <c r="I4552" s="196"/>
      <c r="J4552" s="202">
        <v>5</v>
      </c>
      <c r="K4552" s="199">
        <f>J4552*'Parâmetro - Portes e Uco'!$P$4</f>
        <v>133.54594</v>
      </c>
      <c r="L4552" s="203">
        <v>59.62</v>
      </c>
      <c r="M4552" s="204">
        <v>65</v>
      </c>
      <c r="N4552" s="199">
        <f>(('Parâmetro - Portes e Uco'!$P$5*'TABELA HONORÁRIOS MÉDICOS2026'!M4552)/100)*'TABELA HONORÁRIOS MÉDICOS2026'!L4552</f>
        <v>703.40162669513097</v>
      </c>
      <c r="O4552" s="201">
        <v>0</v>
      </c>
      <c r="P4552" s="201"/>
      <c r="Q4552" s="205">
        <f t="shared" si="276"/>
        <v>1046.4186141100859</v>
      </c>
    </row>
    <row r="4553" spans="1:17" ht="60" x14ac:dyDescent="0.25">
      <c r="A4553" s="207" t="s">
        <v>4754</v>
      </c>
      <c r="B4553" s="196">
        <v>41101170</v>
      </c>
      <c r="C4553" s="197" t="s">
        <v>4600</v>
      </c>
      <c r="D4553" s="196" t="s">
        <v>3670</v>
      </c>
      <c r="E4553" s="198"/>
      <c r="F4553" s="199">
        <f>VLOOKUP(D4553,'Parâmetro - Portes e Uco'!$A$13:$E$54,4,0)</f>
        <v>209.47104741495494</v>
      </c>
      <c r="G4553" s="200"/>
      <c r="H4553" s="201"/>
      <c r="I4553" s="196"/>
      <c r="J4553" s="202">
        <v>4</v>
      </c>
      <c r="K4553" s="199">
        <f>J4553*'Parâmetro - Portes e Uco'!$P$4</f>
        <v>106.836752</v>
      </c>
      <c r="L4553" s="203">
        <v>50.78</v>
      </c>
      <c r="M4553" s="204">
        <v>65</v>
      </c>
      <c r="N4553" s="199">
        <f>(('Parâmetro - Portes e Uco'!$P$5*'TABELA HONORÁRIOS MÉDICOS2026'!M4553)/100)*'TABELA HONORÁRIOS MÉDICOS2026'!L4553</f>
        <v>599.10658509860377</v>
      </c>
      <c r="O4553" s="201">
        <v>0</v>
      </c>
      <c r="P4553" s="201"/>
      <c r="Q4553" s="205">
        <f t="shared" si="276"/>
        <v>915.41438451355873</v>
      </c>
    </row>
    <row r="4554" spans="1:17" ht="45" x14ac:dyDescent="0.25">
      <c r="A4554" s="207" t="s">
        <v>4754</v>
      </c>
      <c r="B4554" s="196">
        <v>41101189</v>
      </c>
      <c r="C4554" s="197" t="s">
        <v>4601</v>
      </c>
      <c r="D4554" s="196" t="s">
        <v>3670</v>
      </c>
      <c r="E4554" s="198"/>
      <c r="F4554" s="199">
        <f>VLOOKUP(D4554,'Parâmetro - Portes e Uco'!$A$13:$E$54,4,0)</f>
        <v>209.47104741495494</v>
      </c>
      <c r="G4554" s="200"/>
      <c r="H4554" s="201"/>
      <c r="I4554" s="196"/>
      <c r="J4554" s="202">
        <v>4</v>
      </c>
      <c r="K4554" s="199">
        <f>J4554*'Parâmetro - Portes e Uco'!$P$4</f>
        <v>106.836752</v>
      </c>
      <c r="L4554" s="203">
        <v>47.24</v>
      </c>
      <c r="M4554" s="204">
        <v>65</v>
      </c>
      <c r="N4554" s="199">
        <f>(('Parâmetro - Portes e Uco'!$P$5*'TABELA HONORÁRIOS MÉDICOS2026'!M4554)/100)*'TABELA HONORÁRIOS MÉDICOS2026'!L4554</f>
        <v>557.34137613347855</v>
      </c>
      <c r="O4554" s="201">
        <v>0</v>
      </c>
      <c r="P4554" s="201"/>
      <c r="Q4554" s="205">
        <f t="shared" si="276"/>
        <v>873.6491755484335</v>
      </c>
    </row>
    <row r="4555" spans="1:17" x14ac:dyDescent="0.25">
      <c r="A4555" s="207" t="s">
        <v>4754</v>
      </c>
      <c r="B4555" s="196">
        <v>41101197</v>
      </c>
      <c r="C4555" s="197" t="s">
        <v>4602</v>
      </c>
      <c r="D4555" s="196" t="s">
        <v>3670</v>
      </c>
      <c r="E4555" s="198"/>
      <c r="F4555" s="199">
        <f>VLOOKUP(D4555,'Parâmetro - Portes e Uco'!$A$13:$E$54,4,0)</f>
        <v>209.47104741495494</v>
      </c>
      <c r="G4555" s="200"/>
      <c r="H4555" s="201"/>
      <c r="I4555" s="196"/>
      <c r="J4555" s="202">
        <v>4</v>
      </c>
      <c r="K4555" s="199">
        <f>J4555*'Parâmetro - Portes e Uco'!$P$4</f>
        <v>106.836752</v>
      </c>
      <c r="L4555" s="203">
        <v>50.78</v>
      </c>
      <c r="M4555" s="204">
        <v>65</v>
      </c>
      <c r="N4555" s="199">
        <f>(('Parâmetro - Portes e Uco'!$P$5*'TABELA HONORÁRIOS MÉDICOS2026'!M4555)/100)*'TABELA HONORÁRIOS MÉDICOS2026'!L4555</f>
        <v>599.10658509860377</v>
      </c>
      <c r="O4555" s="201">
        <v>0</v>
      </c>
      <c r="P4555" s="201"/>
      <c r="Q4555" s="205">
        <f t="shared" si="276"/>
        <v>915.41438451355873</v>
      </c>
    </row>
    <row r="4556" spans="1:17" x14ac:dyDescent="0.25">
      <c r="A4556" s="207" t="s">
        <v>4754</v>
      </c>
      <c r="B4556" s="196">
        <v>41101200</v>
      </c>
      <c r="C4556" s="197" t="s">
        <v>4603</v>
      </c>
      <c r="D4556" s="196" t="s">
        <v>3674</v>
      </c>
      <c r="E4556" s="198"/>
      <c r="F4556" s="199">
        <f>VLOOKUP(D4556,'Parâmetro - Portes e Uco'!$A$13:$E$54,4,0)</f>
        <v>182.87449126471788</v>
      </c>
      <c r="G4556" s="200"/>
      <c r="H4556" s="201"/>
      <c r="I4556" s="196"/>
      <c r="J4556" s="202">
        <v>4</v>
      </c>
      <c r="K4556" s="199">
        <f>J4556*'Parâmetro - Portes e Uco'!$P$4</f>
        <v>106.836752</v>
      </c>
      <c r="L4556" s="203">
        <v>47.24</v>
      </c>
      <c r="M4556" s="204">
        <v>65</v>
      </c>
      <c r="N4556" s="199">
        <f>(('Parâmetro - Portes e Uco'!$P$5*'TABELA HONORÁRIOS MÉDICOS2026'!M4556)/100)*'TABELA HONORÁRIOS MÉDICOS2026'!L4556</f>
        <v>557.34137613347855</v>
      </c>
      <c r="O4556" s="201">
        <v>0</v>
      </c>
      <c r="P4556" s="201"/>
      <c r="Q4556" s="205">
        <f t="shared" si="276"/>
        <v>847.05261939819638</v>
      </c>
    </row>
    <row r="4557" spans="1:17" x14ac:dyDescent="0.25">
      <c r="A4557" s="207" t="s">
        <v>4754</v>
      </c>
      <c r="B4557" s="196">
        <v>41101219</v>
      </c>
      <c r="C4557" s="197" t="s">
        <v>4604</v>
      </c>
      <c r="D4557" s="196" t="s">
        <v>3674</v>
      </c>
      <c r="E4557" s="198"/>
      <c r="F4557" s="199">
        <f>VLOOKUP(D4557,'Parâmetro - Portes e Uco'!$A$13:$E$54,4,0)</f>
        <v>182.87449126471788</v>
      </c>
      <c r="G4557" s="200"/>
      <c r="H4557" s="201"/>
      <c r="I4557" s="196"/>
      <c r="J4557" s="202">
        <v>4</v>
      </c>
      <c r="K4557" s="199">
        <f>J4557*'Parâmetro - Portes e Uco'!$P$4</f>
        <v>106.836752</v>
      </c>
      <c r="L4557" s="203">
        <v>47.24</v>
      </c>
      <c r="M4557" s="204">
        <v>65</v>
      </c>
      <c r="N4557" s="199">
        <f>(('Parâmetro - Portes e Uco'!$P$5*'TABELA HONORÁRIOS MÉDICOS2026'!M4557)/100)*'TABELA HONORÁRIOS MÉDICOS2026'!L4557</f>
        <v>557.34137613347855</v>
      </c>
      <c r="O4557" s="201">
        <v>0</v>
      </c>
      <c r="P4557" s="201"/>
      <c r="Q4557" s="205">
        <f t="shared" si="276"/>
        <v>847.05261939819638</v>
      </c>
    </row>
    <row r="4558" spans="1:17" ht="30" x14ac:dyDescent="0.25">
      <c r="A4558" s="207" t="s">
        <v>4754</v>
      </c>
      <c r="B4558" s="196">
        <v>41101227</v>
      </c>
      <c r="C4558" s="197" t="s">
        <v>4605</v>
      </c>
      <c r="D4558" s="196" t="s">
        <v>3670</v>
      </c>
      <c r="E4558" s="198"/>
      <c r="F4558" s="199">
        <f>VLOOKUP(D4558,'Parâmetro - Portes e Uco'!$A$13:$E$54,4,0)</f>
        <v>209.47104741495494</v>
      </c>
      <c r="G4558" s="200"/>
      <c r="H4558" s="201"/>
      <c r="I4558" s="196"/>
      <c r="J4558" s="202">
        <v>4</v>
      </c>
      <c r="K4558" s="199">
        <f>J4558*'Parâmetro - Portes e Uco'!$P$4</f>
        <v>106.836752</v>
      </c>
      <c r="L4558" s="203">
        <v>47.24</v>
      </c>
      <c r="M4558" s="204">
        <v>65</v>
      </c>
      <c r="N4558" s="199">
        <f>(('Parâmetro - Portes e Uco'!$P$5*'TABELA HONORÁRIOS MÉDICOS2026'!M4558)/100)*'TABELA HONORÁRIOS MÉDICOS2026'!L4558</f>
        <v>557.34137613347855</v>
      </c>
      <c r="O4558" s="201">
        <v>0</v>
      </c>
      <c r="P4558" s="201"/>
      <c r="Q4558" s="205">
        <f t="shared" si="276"/>
        <v>873.6491755484335</v>
      </c>
    </row>
    <row r="4559" spans="1:17" ht="30" x14ac:dyDescent="0.25">
      <c r="A4559" s="207" t="s">
        <v>4754</v>
      </c>
      <c r="B4559" s="196">
        <v>41101235</v>
      </c>
      <c r="C4559" s="197" t="s">
        <v>4606</v>
      </c>
      <c r="D4559" s="196" t="s">
        <v>3678</v>
      </c>
      <c r="E4559" s="198"/>
      <c r="F4559" s="199">
        <f>VLOOKUP(D4559,'Parâmetro - Portes e Uco'!$A$13:$E$54,4,0)</f>
        <v>104.74131564043701</v>
      </c>
      <c r="G4559" s="200"/>
      <c r="H4559" s="201"/>
      <c r="I4559" s="196"/>
      <c r="J4559" s="202">
        <v>0.5</v>
      </c>
      <c r="K4559" s="199">
        <f>J4559*'Parâmetro - Portes e Uco'!$P$4</f>
        <v>13.354594000000001</v>
      </c>
      <c r="L4559" s="203">
        <v>11.95</v>
      </c>
      <c r="M4559" s="204">
        <v>65</v>
      </c>
      <c r="N4559" s="199">
        <f>(('Parâmetro - Portes e Uco'!$P$5*'TABELA HONORÁRIOS MÉDICOS2026'!M4559)/100)*'TABELA HONORÁRIOS MÉDICOS2026'!L4559</f>
        <v>140.98707546136893</v>
      </c>
      <c r="O4559" s="201">
        <v>0</v>
      </c>
      <c r="P4559" s="201"/>
      <c r="Q4559" s="205">
        <f t="shared" si="276"/>
        <v>259.08298510180595</v>
      </c>
    </row>
    <row r="4560" spans="1:17" ht="75" x14ac:dyDescent="0.25">
      <c r="A4560" s="207" t="s">
        <v>4754</v>
      </c>
      <c r="B4560" s="196">
        <v>41101243</v>
      </c>
      <c r="C4560" s="197" t="s">
        <v>4607</v>
      </c>
      <c r="D4560" s="196" t="s">
        <v>3670</v>
      </c>
      <c r="E4560" s="198"/>
      <c r="F4560" s="199">
        <f>VLOOKUP(D4560,'Parâmetro - Portes e Uco'!$A$13:$E$54,4,0)</f>
        <v>209.47104741495494</v>
      </c>
      <c r="G4560" s="200"/>
      <c r="H4560" s="201"/>
      <c r="I4560" s="196"/>
      <c r="J4560" s="202">
        <v>4</v>
      </c>
      <c r="K4560" s="199">
        <f>J4560*'Parâmetro - Portes e Uco'!$P$4</f>
        <v>106.836752</v>
      </c>
      <c r="L4560" s="203">
        <v>50.78</v>
      </c>
      <c r="M4560" s="204">
        <v>65</v>
      </c>
      <c r="N4560" s="199">
        <f>(('Parâmetro - Portes e Uco'!$P$5*'TABELA HONORÁRIOS MÉDICOS2026'!M4560)/100)*'TABELA HONORÁRIOS MÉDICOS2026'!L4560</f>
        <v>599.10658509860377</v>
      </c>
      <c r="O4560" s="201">
        <v>0</v>
      </c>
      <c r="P4560" s="201"/>
      <c r="Q4560" s="205">
        <f t="shared" si="276"/>
        <v>915.41438451355873</v>
      </c>
    </row>
    <row r="4561" spans="1:17" ht="45" x14ac:dyDescent="0.25">
      <c r="A4561" s="207" t="s">
        <v>4754</v>
      </c>
      <c r="B4561" s="196">
        <v>41101251</v>
      </c>
      <c r="C4561" s="197" t="s">
        <v>4608</v>
      </c>
      <c r="D4561" s="196" t="s">
        <v>3670</v>
      </c>
      <c r="E4561" s="198"/>
      <c r="F4561" s="199">
        <f>VLOOKUP(D4561,'Parâmetro - Portes e Uco'!$A$13:$E$54,4,0)</f>
        <v>209.47104741495494</v>
      </c>
      <c r="G4561" s="200"/>
      <c r="H4561" s="201"/>
      <c r="I4561" s="196"/>
      <c r="J4561" s="202">
        <v>4</v>
      </c>
      <c r="K4561" s="199">
        <f>J4561*'Parâmetro - Portes e Uco'!$P$4</f>
        <v>106.836752</v>
      </c>
      <c r="L4561" s="203">
        <v>47.24</v>
      </c>
      <c r="M4561" s="204">
        <v>65</v>
      </c>
      <c r="N4561" s="199">
        <f>(('Parâmetro - Portes e Uco'!$P$5*'TABELA HONORÁRIOS MÉDICOS2026'!M4561)/100)*'TABELA HONORÁRIOS MÉDICOS2026'!L4561</f>
        <v>557.34137613347855</v>
      </c>
      <c r="O4561" s="201">
        <v>0</v>
      </c>
      <c r="P4561" s="201"/>
      <c r="Q4561" s="205">
        <f t="shared" si="276"/>
        <v>873.6491755484335</v>
      </c>
    </row>
    <row r="4562" spans="1:17" ht="30" x14ac:dyDescent="0.25">
      <c r="A4562" s="207" t="s">
        <v>4754</v>
      </c>
      <c r="B4562" s="196">
        <v>41101260</v>
      </c>
      <c r="C4562" s="197" t="s">
        <v>4609</v>
      </c>
      <c r="D4562" s="196" t="s">
        <v>3670</v>
      </c>
      <c r="E4562" s="198"/>
      <c r="F4562" s="199">
        <f>VLOOKUP(D4562,'Parâmetro - Portes e Uco'!$A$13:$E$54,4,0)</f>
        <v>209.47104741495494</v>
      </c>
      <c r="G4562" s="200"/>
      <c r="H4562" s="201"/>
      <c r="I4562" s="196"/>
      <c r="J4562" s="202">
        <v>4</v>
      </c>
      <c r="K4562" s="199">
        <f>J4562*'Parâmetro - Portes e Uco'!$P$4</f>
        <v>106.836752</v>
      </c>
      <c r="L4562" s="203">
        <v>47.24</v>
      </c>
      <c r="M4562" s="204">
        <v>65</v>
      </c>
      <c r="N4562" s="199">
        <f>(('Parâmetro - Portes e Uco'!$P$5*'TABELA HONORÁRIOS MÉDICOS2026'!M4562)/100)*'TABELA HONORÁRIOS MÉDICOS2026'!L4562</f>
        <v>557.34137613347855</v>
      </c>
      <c r="O4562" s="201">
        <v>0</v>
      </c>
      <c r="P4562" s="201"/>
      <c r="Q4562" s="205">
        <f t="shared" si="276"/>
        <v>873.6491755484335</v>
      </c>
    </row>
    <row r="4563" spans="1:17" ht="30" x14ac:dyDescent="0.25">
      <c r="A4563" s="207" t="s">
        <v>4754</v>
      </c>
      <c r="B4563" s="196">
        <v>41101278</v>
      </c>
      <c r="C4563" s="197" t="s">
        <v>4610</v>
      </c>
      <c r="D4563" s="196" t="s">
        <v>3670</v>
      </c>
      <c r="E4563" s="198"/>
      <c r="F4563" s="199">
        <f>VLOOKUP(D4563,'Parâmetro - Portes e Uco'!$A$13:$E$54,4,0)</f>
        <v>209.47104741495494</v>
      </c>
      <c r="G4563" s="200"/>
      <c r="H4563" s="201"/>
      <c r="I4563" s="196"/>
      <c r="J4563" s="202">
        <v>4</v>
      </c>
      <c r="K4563" s="199">
        <f>J4563*'Parâmetro - Portes e Uco'!$P$4</f>
        <v>106.836752</v>
      </c>
      <c r="L4563" s="203">
        <v>47.24</v>
      </c>
      <c r="M4563" s="204">
        <v>65</v>
      </c>
      <c r="N4563" s="199">
        <f>(('Parâmetro - Portes e Uco'!$P$5*'TABELA HONORÁRIOS MÉDICOS2026'!M4563)/100)*'TABELA HONORÁRIOS MÉDICOS2026'!L4563</f>
        <v>557.34137613347855</v>
      </c>
      <c r="O4563" s="201">
        <v>0</v>
      </c>
      <c r="P4563" s="201"/>
      <c r="Q4563" s="205">
        <f t="shared" si="276"/>
        <v>873.6491755484335</v>
      </c>
    </row>
    <row r="4564" spans="1:17" x14ac:dyDescent="0.25">
      <c r="A4564" s="207" t="s">
        <v>4754</v>
      </c>
      <c r="B4564" s="196">
        <v>41101286</v>
      </c>
      <c r="C4564" s="197" t="s">
        <v>4611</v>
      </c>
      <c r="D4564" s="196" t="s">
        <v>3670</v>
      </c>
      <c r="E4564" s="198"/>
      <c r="F4564" s="199">
        <f>VLOOKUP(D4564,'Parâmetro - Portes e Uco'!$A$13:$E$54,4,0)</f>
        <v>209.47104741495494</v>
      </c>
      <c r="G4564" s="200"/>
      <c r="H4564" s="201"/>
      <c r="I4564" s="196"/>
      <c r="J4564" s="202">
        <v>4</v>
      </c>
      <c r="K4564" s="199">
        <f>J4564*'Parâmetro - Portes e Uco'!$P$4</f>
        <v>106.836752</v>
      </c>
      <c r="L4564" s="203">
        <v>47.24</v>
      </c>
      <c r="M4564" s="204">
        <v>65</v>
      </c>
      <c r="N4564" s="199">
        <f>(('Parâmetro - Portes e Uco'!$P$5*'TABELA HONORÁRIOS MÉDICOS2026'!M4564)/100)*'TABELA HONORÁRIOS MÉDICOS2026'!L4564</f>
        <v>557.34137613347855</v>
      </c>
      <c r="O4564" s="201">
        <v>0</v>
      </c>
      <c r="P4564" s="201"/>
      <c r="Q4564" s="205">
        <f t="shared" si="276"/>
        <v>873.6491755484335</v>
      </c>
    </row>
    <row r="4565" spans="1:17" x14ac:dyDescent="0.25">
      <c r="A4565" s="207" t="s">
        <v>4754</v>
      </c>
      <c r="B4565" s="196">
        <v>41101294</v>
      </c>
      <c r="C4565" s="197" t="s">
        <v>4612</v>
      </c>
      <c r="D4565" s="196" t="s">
        <v>3670</v>
      </c>
      <c r="E4565" s="198"/>
      <c r="F4565" s="199">
        <f>VLOOKUP(D4565,'Parâmetro - Portes e Uco'!$A$13:$E$54,4,0)</f>
        <v>209.47104741495494</v>
      </c>
      <c r="G4565" s="200"/>
      <c r="H4565" s="201"/>
      <c r="I4565" s="196"/>
      <c r="J4565" s="202">
        <v>4</v>
      </c>
      <c r="K4565" s="199">
        <f>J4565*'Parâmetro - Portes e Uco'!$P$4</f>
        <v>106.836752</v>
      </c>
      <c r="L4565" s="203">
        <v>47.24</v>
      </c>
      <c r="M4565" s="204">
        <v>65</v>
      </c>
      <c r="N4565" s="199">
        <f>(('Parâmetro - Portes e Uco'!$P$5*'TABELA HONORÁRIOS MÉDICOS2026'!M4565)/100)*'TABELA HONORÁRIOS MÉDICOS2026'!L4565</f>
        <v>557.34137613347855</v>
      </c>
      <c r="O4565" s="201">
        <v>0</v>
      </c>
      <c r="P4565" s="201"/>
      <c r="Q4565" s="205">
        <f t="shared" si="276"/>
        <v>873.6491755484335</v>
      </c>
    </row>
    <row r="4566" spans="1:17" ht="30" x14ac:dyDescent="0.25">
      <c r="A4566" s="207" t="s">
        <v>4754</v>
      </c>
      <c r="B4566" s="196">
        <v>41101308</v>
      </c>
      <c r="C4566" s="197" t="s">
        <v>4613</v>
      </c>
      <c r="D4566" s="196" t="s">
        <v>3670</v>
      </c>
      <c r="E4566" s="198"/>
      <c r="F4566" s="199">
        <f>VLOOKUP(D4566,'Parâmetro - Portes e Uco'!$A$13:$E$54,4,0)</f>
        <v>209.47104741495494</v>
      </c>
      <c r="G4566" s="200"/>
      <c r="H4566" s="201"/>
      <c r="I4566" s="196"/>
      <c r="J4566" s="202">
        <v>4</v>
      </c>
      <c r="K4566" s="199">
        <f>J4566*'Parâmetro - Portes e Uco'!$P$4</f>
        <v>106.836752</v>
      </c>
      <c r="L4566" s="203">
        <v>47.24</v>
      </c>
      <c r="M4566" s="204">
        <v>65</v>
      </c>
      <c r="N4566" s="199">
        <f>(('Parâmetro - Portes e Uco'!$P$5*'TABELA HONORÁRIOS MÉDICOS2026'!M4566)/100)*'TABELA HONORÁRIOS MÉDICOS2026'!L4566</f>
        <v>557.34137613347855</v>
      </c>
      <c r="O4566" s="201">
        <v>0</v>
      </c>
      <c r="P4566" s="201"/>
      <c r="Q4566" s="205">
        <f t="shared" si="276"/>
        <v>873.6491755484335</v>
      </c>
    </row>
    <row r="4567" spans="1:17" ht="30" x14ac:dyDescent="0.25">
      <c r="A4567" s="207" t="s">
        <v>4754</v>
      </c>
      <c r="B4567" s="196">
        <v>41101316</v>
      </c>
      <c r="C4567" s="197" t="s">
        <v>4614</v>
      </c>
      <c r="D4567" s="196" t="s">
        <v>3670</v>
      </c>
      <c r="E4567" s="198"/>
      <c r="F4567" s="199">
        <f>VLOOKUP(D4567,'Parâmetro - Portes e Uco'!$A$13:$E$54,4,0)</f>
        <v>209.47104741495494</v>
      </c>
      <c r="G4567" s="200"/>
      <c r="H4567" s="201"/>
      <c r="I4567" s="196"/>
      <c r="J4567" s="202">
        <v>4</v>
      </c>
      <c r="K4567" s="199">
        <f>J4567*'Parâmetro - Portes e Uco'!$P$4</f>
        <v>106.836752</v>
      </c>
      <c r="L4567" s="203">
        <v>47.24</v>
      </c>
      <c r="M4567" s="204">
        <v>65</v>
      </c>
      <c r="N4567" s="199">
        <f>(('Parâmetro - Portes e Uco'!$P$5*'TABELA HONORÁRIOS MÉDICOS2026'!M4567)/100)*'TABELA HONORÁRIOS MÉDICOS2026'!L4567</f>
        <v>557.34137613347855</v>
      </c>
      <c r="O4567" s="201">
        <v>0</v>
      </c>
      <c r="P4567" s="201"/>
      <c r="Q4567" s="205">
        <f t="shared" si="276"/>
        <v>873.6491755484335</v>
      </c>
    </row>
    <row r="4568" spans="1:17" ht="30" x14ac:dyDescent="0.25">
      <c r="A4568" s="207" t="s">
        <v>4754</v>
      </c>
      <c r="B4568" s="196">
        <v>41101332</v>
      </c>
      <c r="C4568" s="197" t="s">
        <v>3530</v>
      </c>
      <c r="D4568" s="196" t="s">
        <v>3670</v>
      </c>
      <c r="E4568" s="198"/>
      <c r="F4568" s="199">
        <f>VLOOKUP(D4568,'Parâmetro - Portes e Uco'!$A$13:$E$54,4,0)</f>
        <v>209.47104741495494</v>
      </c>
      <c r="G4568" s="200"/>
      <c r="H4568" s="201"/>
      <c r="I4568" s="196"/>
      <c r="J4568" s="202">
        <v>4</v>
      </c>
      <c r="K4568" s="199">
        <f>J4568*'Parâmetro - Portes e Uco'!$P$4</f>
        <v>106.836752</v>
      </c>
      <c r="L4568" s="203">
        <v>50.78</v>
      </c>
      <c r="M4568" s="204">
        <v>65</v>
      </c>
      <c r="N4568" s="199">
        <f>(('Parâmetro - Portes e Uco'!$P$5*'TABELA HONORÁRIOS MÉDICOS2026'!M4568)/100)*'TABELA HONORÁRIOS MÉDICOS2026'!L4568</f>
        <v>599.10658509860377</v>
      </c>
      <c r="O4568" s="201">
        <v>0</v>
      </c>
      <c r="P4568" s="201"/>
      <c r="Q4568" s="205">
        <f t="shared" si="276"/>
        <v>915.41438451355873</v>
      </c>
    </row>
    <row r="4569" spans="1:17" ht="30" x14ac:dyDescent="0.25">
      <c r="A4569" s="207" t="s">
        <v>4754</v>
      </c>
      <c r="B4569" s="196">
        <v>41101340</v>
      </c>
      <c r="C4569" s="197" t="s">
        <v>3529</v>
      </c>
      <c r="D4569" s="196" t="s">
        <v>3670</v>
      </c>
      <c r="E4569" s="198"/>
      <c r="F4569" s="199">
        <f>VLOOKUP(D4569,'Parâmetro - Portes e Uco'!$A$13:$E$54,4,0)</f>
        <v>209.47104741495494</v>
      </c>
      <c r="G4569" s="200"/>
      <c r="H4569" s="201"/>
      <c r="I4569" s="196"/>
      <c r="J4569" s="202">
        <v>4</v>
      </c>
      <c r="K4569" s="199">
        <f>J4569*'Parâmetro - Portes e Uco'!$P$4</f>
        <v>106.836752</v>
      </c>
      <c r="L4569" s="203">
        <v>50.78</v>
      </c>
      <c r="M4569" s="204">
        <v>65</v>
      </c>
      <c r="N4569" s="199">
        <f>(('Parâmetro - Portes e Uco'!$P$5*'TABELA HONORÁRIOS MÉDICOS2026'!M4569)/100)*'TABELA HONORÁRIOS MÉDICOS2026'!L4569</f>
        <v>599.10658509860377</v>
      </c>
      <c r="O4569" s="201">
        <v>0</v>
      </c>
      <c r="P4569" s="201"/>
      <c r="Q4569" s="205">
        <f t="shared" si="276"/>
        <v>915.41438451355873</v>
      </c>
    </row>
    <row r="4570" spans="1:17" ht="60" x14ac:dyDescent="0.25">
      <c r="A4570" s="207" t="s">
        <v>4754</v>
      </c>
      <c r="B4570" s="196">
        <v>41101359</v>
      </c>
      <c r="C4570" s="197" t="s">
        <v>3535</v>
      </c>
      <c r="D4570" s="196" t="s">
        <v>3670</v>
      </c>
      <c r="E4570" s="198"/>
      <c r="F4570" s="199">
        <f>VLOOKUP(D4570,'Parâmetro - Portes e Uco'!$A$13:$E$54,4,0)</f>
        <v>209.47104741495494</v>
      </c>
      <c r="G4570" s="200"/>
      <c r="H4570" s="201"/>
      <c r="I4570" s="196"/>
      <c r="J4570" s="202">
        <v>4</v>
      </c>
      <c r="K4570" s="199">
        <f>J4570*'Parâmetro - Portes e Uco'!$P$4</f>
        <v>106.836752</v>
      </c>
      <c r="L4570" s="203">
        <v>47.24</v>
      </c>
      <c r="M4570" s="204">
        <v>65</v>
      </c>
      <c r="N4570" s="199">
        <f>(('Parâmetro - Portes e Uco'!$P$5*'TABELA HONORÁRIOS MÉDICOS2026'!M4570)/100)*'TABELA HONORÁRIOS MÉDICOS2026'!L4570</f>
        <v>557.34137613347855</v>
      </c>
      <c r="O4570" s="201">
        <v>0</v>
      </c>
      <c r="P4570" s="201"/>
      <c r="Q4570" s="205">
        <f t="shared" si="276"/>
        <v>873.6491755484335</v>
      </c>
    </row>
    <row r="4571" spans="1:17" x14ac:dyDescent="0.25">
      <c r="A4571" s="207" t="s">
        <v>4754</v>
      </c>
      <c r="B4571" s="196">
        <v>41101480</v>
      </c>
      <c r="C4571" s="197" t="s">
        <v>4615</v>
      </c>
      <c r="D4571" s="196" t="s">
        <v>3686</v>
      </c>
      <c r="E4571" s="198"/>
      <c r="F4571" s="199">
        <f>VLOOKUP(D4571,'Parâmetro - Portes e Uco'!$A$13:$E$54,4,0)</f>
        <v>414.51705804881641</v>
      </c>
      <c r="G4571" s="200"/>
      <c r="H4571" s="201"/>
      <c r="I4571" s="196"/>
      <c r="J4571" s="202">
        <v>4</v>
      </c>
      <c r="K4571" s="199">
        <f>J4571*'Parâmetro - Portes e Uco'!$P$4</f>
        <v>106.836752</v>
      </c>
      <c r="L4571" s="203">
        <v>80.376000000000005</v>
      </c>
      <c r="M4571" s="204">
        <v>65</v>
      </c>
      <c r="N4571" s="199">
        <f>(('Parâmetro - Portes e Uco'!$P$5*'TABELA HONORÁRIOS MÉDICOS2026'!M4571)/100)*'TABELA HONORÁRIOS MÉDICOS2026'!L4571</f>
        <v>948.28260897765608</v>
      </c>
      <c r="O4571" s="201">
        <v>0</v>
      </c>
      <c r="P4571" s="201"/>
      <c r="Q4571" s="205">
        <f t="shared" si="276"/>
        <v>1469.6364190264726</v>
      </c>
    </row>
    <row r="4572" spans="1:17" ht="30" x14ac:dyDescent="0.25">
      <c r="A4572" s="207" t="s">
        <v>4754</v>
      </c>
      <c r="B4572" s="196">
        <v>41101499</v>
      </c>
      <c r="C4572" s="197" t="s">
        <v>3528</v>
      </c>
      <c r="D4572" s="196" t="s">
        <v>3670</v>
      </c>
      <c r="E4572" s="198"/>
      <c r="F4572" s="199">
        <f>VLOOKUP(D4572,'Parâmetro - Portes e Uco'!$A$13:$E$54,4,0)</f>
        <v>209.47104741495494</v>
      </c>
      <c r="G4572" s="200"/>
      <c r="H4572" s="201"/>
      <c r="I4572" s="196"/>
      <c r="J4572" s="202">
        <v>4</v>
      </c>
      <c r="K4572" s="199">
        <f>J4572*'Parâmetro - Portes e Uco'!$P$4</f>
        <v>106.836752</v>
      </c>
      <c r="L4572" s="203">
        <v>47.24</v>
      </c>
      <c r="M4572" s="204">
        <v>65</v>
      </c>
      <c r="N4572" s="199">
        <f>(('Parâmetro - Portes e Uco'!$P$5*'TABELA HONORÁRIOS MÉDICOS2026'!M4572)/100)*'TABELA HONORÁRIOS MÉDICOS2026'!L4572</f>
        <v>557.34137613347855</v>
      </c>
      <c r="O4572" s="201">
        <v>0</v>
      </c>
      <c r="P4572" s="201"/>
      <c r="Q4572" s="205">
        <f t="shared" si="276"/>
        <v>873.6491755484335</v>
      </c>
    </row>
    <row r="4573" spans="1:17" ht="30" x14ac:dyDescent="0.25">
      <c r="A4573" s="207" t="s">
        <v>4754</v>
      </c>
      <c r="B4573" s="196">
        <v>41101502</v>
      </c>
      <c r="C4573" s="197" t="s">
        <v>3534</v>
      </c>
      <c r="D4573" s="196" t="s">
        <v>3670</v>
      </c>
      <c r="E4573" s="198"/>
      <c r="F4573" s="199">
        <f>VLOOKUP(D4573,'Parâmetro - Portes e Uco'!$A$13:$E$54,4,0)</f>
        <v>209.47104741495494</v>
      </c>
      <c r="G4573" s="200"/>
      <c r="H4573" s="201"/>
      <c r="I4573" s="196"/>
      <c r="J4573" s="202">
        <v>4</v>
      </c>
      <c r="K4573" s="199">
        <f>J4573*'Parâmetro - Portes e Uco'!$P$4</f>
        <v>106.836752</v>
      </c>
      <c r="L4573" s="203">
        <v>47.24</v>
      </c>
      <c r="M4573" s="204">
        <v>65</v>
      </c>
      <c r="N4573" s="199">
        <f>(('Parâmetro - Portes e Uco'!$P$5*'TABELA HONORÁRIOS MÉDICOS2026'!M4573)/100)*'TABELA HONORÁRIOS MÉDICOS2026'!L4573</f>
        <v>557.34137613347855</v>
      </c>
      <c r="O4573" s="201">
        <v>0</v>
      </c>
      <c r="P4573" s="201"/>
      <c r="Q4573" s="205">
        <f t="shared" si="276"/>
        <v>873.6491755484335</v>
      </c>
    </row>
    <row r="4574" spans="1:17" ht="30" x14ac:dyDescent="0.25">
      <c r="A4574" s="207" t="s">
        <v>4754</v>
      </c>
      <c r="B4574" s="196">
        <v>41101510</v>
      </c>
      <c r="C4574" s="197" t="s">
        <v>3524</v>
      </c>
      <c r="D4574" s="196" t="s">
        <v>3670</v>
      </c>
      <c r="E4574" s="198"/>
      <c r="F4574" s="199">
        <f>VLOOKUP(D4574,'Parâmetro - Portes e Uco'!$A$13:$E$54,4,0)</f>
        <v>209.47104741495494</v>
      </c>
      <c r="G4574" s="200"/>
      <c r="H4574" s="201"/>
      <c r="I4574" s="196"/>
      <c r="J4574" s="202">
        <v>4</v>
      </c>
      <c r="K4574" s="199">
        <f>J4574*'Parâmetro - Portes e Uco'!$P$4</f>
        <v>106.836752</v>
      </c>
      <c r="L4574" s="203">
        <v>47.24</v>
      </c>
      <c r="M4574" s="204">
        <v>65</v>
      </c>
      <c r="N4574" s="199">
        <f>(('Parâmetro - Portes e Uco'!$P$5*'TABELA HONORÁRIOS MÉDICOS2026'!M4574)/100)*'TABELA HONORÁRIOS MÉDICOS2026'!L4574</f>
        <v>557.34137613347855</v>
      </c>
      <c r="O4574" s="201">
        <v>0</v>
      </c>
      <c r="P4574" s="201"/>
      <c r="Q4574" s="205">
        <f t="shared" si="276"/>
        <v>873.6491755484335</v>
      </c>
    </row>
    <row r="4575" spans="1:17" ht="30" x14ac:dyDescent="0.25">
      <c r="A4575" s="207" t="s">
        <v>4754</v>
      </c>
      <c r="B4575" s="196">
        <v>41101529</v>
      </c>
      <c r="C4575" s="197" t="s">
        <v>3531</v>
      </c>
      <c r="D4575" s="196" t="s">
        <v>3670</v>
      </c>
      <c r="E4575" s="198"/>
      <c r="F4575" s="199">
        <f>VLOOKUP(D4575,'Parâmetro - Portes e Uco'!$A$13:$E$54,4,0)</f>
        <v>209.47104741495494</v>
      </c>
      <c r="G4575" s="200"/>
      <c r="H4575" s="201"/>
      <c r="I4575" s="196"/>
      <c r="J4575" s="202">
        <v>4</v>
      </c>
      <c r="K4575" s="199">
        <f>J4575*'Parâmetro - Portes e Uco'!$P$4</f>
        <v>106.836752</v>
      </c>
      <c r="L4575" s="203">
        <v>47.24</v>
      </c>
      <c r="M4575" s="204">
        <v>65</v>
      </c>
      <c r="N4575" s="199">
        <f>(('Parâmetro - Portes e Uco'!$P$5*'TABELA HONORÁRIOS MÉDICOS2026'!M4575)/100)*'TABELA HONORÁRIOS MÉDICOS2026'!L4575</f>
        <v>557.34137613347855</v>
      </c>
      <c r="O4575" s="201">
        <v>0</v>
      </c>
      <c r="P4575" s="201"/>
      <c r="Q4575" s="205">
        <f t="shared" si="276"/>
        <v>873.6491755484335</v>
      </c>
    </row>
    <row r="4576" spans="1:17" ht="30" x14ac:dyDescent="0.25">
      <c r="A4576" s="207" t="s">
        <v>4754</v>
      </c>
      <c r="B4576" s="196">
        <v>41101537</v>
      </c>
      <c r="C4576" s="197" t="s">
        <v>3525</v>
      </c>
      <c r="D4576" s="196" t="s">
        <v>3670</v>
      </c>
      <c r="E4576" s="198"/>
      <c r="F4576" s="199">
        <f>VLOOKUP(D4576,'Parâmetro - Portes e Uco'!$A$13:$E$54,4,0)</f>
        <v>209.47104741495494</v>
      </c>
      <c r="G4576" s="200"/>
      <c r="H4576" s="201"/>
      <c r="I4576" s="196"/>
      <c r="J4576" s="202">
        <v>4</v>
      </c>
      <c r="K4576" s="199">
        <f>J4576*'Parâmetro - Portes e Uco'!$P$4</f>
        <v>106.836752</v>
      </c>
      <c r="L4576" s="203">
        <v>47.24</v>
      </c>
      <c r="M4576" s="204">
        <v>65</v>
      </c>
      <c r="N4576" s="199">
        <f>(('Parâmetro - Portes e Uco'!$P$5*'TABELA HONORÁRIOS MÉDICOS2026'!M4576)/100)*'TABELA HONORÁRIOS MÉDICOS2026'!L4576</f>
        <v>557.34137613347855</v>
      </c>
      <c r="O4576" s="201">
        <v>0</v>
      </c>
      <c r="P4576" s="201"/>
      <c r="Q4576" s="205">
        <f t="shared" si="276"/>
        <v>873.6491755484335</v>
      </c>
    </row>
    <row r="4577" spans="1:17" ht="30" x14ac:dyDescent="0.25">
      <c r="A4577" s="207" t="s">
        <v>4754</v>
      </c>
      <c r="B4577" s="196">
        <v>41101545</v>
      </c>
      <c r="C4577" s="197" t="s">
        <v>4616</v>
      </c>
      <c r="D4577" s="196" t="s">
        <v>3670</v>
      </c>
      <c r="E4577" s="198"/>
      <c r="F4577" s="199">
        <f>VLOOKUP(D4577,'Parâmetro - Portes e Uco'!$A$13:$E$54,4,0)</f>
        <v>209.47104741495494</v>
      </c>
      <c r="G4577" s="200"/>
      <c r="H4577" s="201"/>
      <c r="I4577" s="196"/>
      <c r="J4577" s="202">
        <v>4</v>
      </c>
      <c r="K4577" s="199">
        <f>J4577*'Parâmetro - Portes e Uco'!$P$4</f>
        <v>106.836752</v>
      </c>
      <c r="L4577" s="203">
        <v>47.24</v>
      </c>
      <c r="M4577" s="204">
        <v>65</v>
      </c>
      <c r="N4577" s="199">
        <f>(('Parâmetro - Portes e Uco'!$P$5*'TABELA HONORÁRIOS MÉDICOS2026'!M4577)/100)*'TABELA HONORÁRIOS MÉDICOS2026'!L4577</f>
        <v>557.34137613347855</v>
      </c>
      <c r="O4577" s="201">
        <v>0</v>
      </c>
      <c r="P4577" s="201"/>
      <c r="Q4577" s="205">
        <f t="shared" si="276"/>
        <v>873.6491755484335</v>
      </c>
    </row>
    <row r="4578" spans="1:17" ht="45" x14ac:dyDescent="0.25">
      <c r="A4578" s="207" t="s">
        <v>4754</v>
      </c>
      <c r="B4578" s="196">
        <v>41101553</v>
      </c>
      <c r="C4578" s="197" t="s">
        <v>4816</v>
      </c>
      <c r="D4578" s="196" t="s">
        <v>3670</v>
      </c>
      <c r="E4578" s="198"/>
      <c r="F4578" s="199">
        <f>VLOOKUP(D4578,'Parâmetro - Portes e Uco'!$A$13:$E$54,4,0)</f>
        <v>209.47104741495494</v>
      </c>
      <c r="G4578" s="200"/>
      <c r="H4578" s="201"/>
      <c r="I4578" s="196"/>
      <c r="J4578" s="202">
        <v>4</v>
      </c>
      <c r="K4578" s="199">
        <f>J4578*'Parâmetro - Portes e Uco'!$P$4</f>
        <v>106.836752</v>
      </c>
      <c r="L4578" s="203">
        <v>47.24</v>
      </c>
      <c r="M4578" s="204">
        <v>65</v>
      </c>
      <c r="N4578" s="199">
        <f>(('Parâmetro - Portes e Uco'!$P$5*'TABELA HONORÁRIOS MÉDICOS2026'!M4578)/100)*'TABELA HONORÁRIOS MÉDICOS2026'!L4578</f>
        <v>557.34137613347855</v>
      </c>
      <c r="O4578" s="201">
        <v>0</v>
      </c>
      <c r="P4578" s="201"/>
      <c r="Q4578" s="205">
        <f t="shared" si="276"/>
        <v>873.6491755484335</v>
      </c>
    </row>
    <row r="4579" spans="1:17" ht="30" x14ac:dyDescent="0.25">
      <c r="A4579" s="207" t="s">
        <v>4754</v>
      </c>
      <c r="B4579" s="196">
        <v>41101596</v>
      </c>
      <c r="C4579" s="197" t="s">
        <v>3526</v>
      </c>
      <c r="D4579" s="196" t="s">
        <v>3670</v>
      </c>
      <c r="E4579" s="198"/>
      <c r="F4579" s="199">
        <f>VLOOKUP(D4579,'Parâmetro - Portes e Uco'!$A$13:$E$54,4,0)</f>
        <v>209.47104741495494</v>
      </c>
      <c r="G4579" s="200"/>
      <c r="H4579" s="201"/>
      <c r="I4579" s="196"/>
      <c r="J4579" s="202">
        <v>4</v>
      </c>
      <c r="K4579" s="199">
        <f>J4579*'Parâmetro - Portes e Uco'!$P$4</f>
        <v>106.836752</v>
      </c>
      <c r="L4579" s="203">
        <v>47.24</v>
      </c>
      <c r="M4579" s="204">
        <v>65</v>
      </c>
      <c r="N4579" s="199">
        <f>(('Parâmetro - Portes e Uco'!$P$5*'TABELA HONORÁRIOS MÉDICOS2026'!M4579)/100)*'TABELA HONORÁRIOS MÉDICOS2026'!L4579</f>
        <v>557.34137613347855</v>
      </c>
      <c r="O4579" s="201">
        <v>0</v>
      </c>
      <c r="P4579" s="201"/>
      <c r="Q4579" s="205">
        <f t="shared" si="276"/>
        <v>873.6491755484335</v>
      </c>
    </row>
    <row r="4580" spans="1:17" ht="30" x14ac:dyDescent="0.25">
      <c r="A4580" s="207" t="s">
        <v>4754</v>
      </c>
      <c r="B4580" s="196">
        <v>41101600</v>
      </c>
      <c r="C4580" s="197" t="s">
        <v>3532</v>
      </c>
      <c r="D4580" s="196" t="s">
        <v>3670</v>
      </c>
      <c r="E4580" s="198"/>
      <c r="F4580" s="199">
        <f>VLOOKUP(D4580,'Parâmetro - Portes e Uco'!$A$13:$E$54,4,0)</f>
        <v>209.47104741495494</v>
      </c>
      <c r="G4580" s="200"/>
      <c r="H4580" s="201"/>
      <c r="I4580" s="196"/>
      <c r="J4580" s="202">
        <v>4</v>
      </c>
      <c r="K4580" s="199">
        <f>J4580*'Parâmetro - Portes e Uco'!$P$4</f>
        <v>106.836752</v>
      </c>
      <c r="L4580" s="203">
        <v>47.24</v>
      </c>
      <c r="M4580" s="204">
        <v>65</v>
      </c>
      <c r="N4580" s="199">
        <f>(('Parâmetro - Portes e Uco'!$P$5*'TABELA HONORÁRIOS MÉDICOS2026'!M4580)/100)*'TABELA HONORÁRIOS MÉDICOS2026'!L4580</f>
        <v>557.34137613347855</v>
      </c>
      <c r="O4580" s="201">
        <v>0</v>
      </c>
      <c r="P4580" s="201"/>
      <c r="Q4580" s="205">
        <f t="shared" si="276"/>
        <v>873.6491755484335</v>
      </c>
    </row>
    <row r="4581" spans="1:17" ht="30" x14ac:dyDescent="0.25">
      <c r="A4581" s="207" t="s">
        <v>4754</v>
      </c>
      <c r="B4581" s="196">
        <v>41101618</v>
      </c>
      <c r="C4581" s="197" t="s">
        <v>3527</v>
      </c>
      <c r="D4581" s="196" t="s">
        <v>3670</v>
      </c>
      <c r="E4581" s="198"/>
      <c r="F4581" s="199">
        <f>VLOOKUP(D4581,'Parâmetro - Portes e Uco'!$A$13:$E$54,4,0)</f>
        <v>209.47104741495494</v>
      </c>
      <c r="G4581" s="200"/>
      <c r="H4581" s="201"/>
      <c r="I4581" s="196"/>
      <c r="J4581" s="202">
        <v>4</v>
      </c>
      <c r="K4581" s="199">
        <f>J4581*'Parâmetro - Portes e Uco'!$P$4</f>
        <v>106.836752</v>
      </c>
      <c r="L4581" s="203">
        <v>47.24</v>
      </c>
      <c r="M4581" s="204">
        <v>65</v>
      </c>
      <c r="N4581" s="199">
        <f>(('Parâmetro - Portes e Uco'!$P$5*'TABELA HONORÁRIOS MÉDICOS2026'!M4581)/100)*'TABELA HONORÁRIOS MÉDICOS2026'!L4581</f>
        <v>557.34137613347855</v>
      </c>
      <c r="O4581" s="201">
        <v>0</v>
      </c>
      <c r="P4581" s="201"/>
      <c r="Q4581" s="205">
        <f t="shared" si="276"/>
        <v>873.6491755484335</v>
      </c>
    </row>
    <row r="4582" spans="1:17" ht="30" x14ac:dyDescent="0.25">
      <c r="A4582" s="207" t="s">
        <v>4754</v>
      </c>
      <c r="B4582" s="196">
        <v>41101626</v>
      </c>
      <c r="C4582" s="197" t="s">
        <v>3533</v>
      </c>
      <c r="D4582" s="196" t="s">
        <v>3670</v>
      </c>
      <c r="E4582" s="198"/>
      <c r="F4582" s="199">
        <f>VLOOKUP(D4582,'Parâmetro - Portes e Uco'!$A$13:$E$54,4,0)</f>
        <v>209.47104741495494</v>
      </c>
      <c r="G4582" s="200"/>
      <c r="H4582" s="201"/>
      <c r="I4582" s="196"/>
      <c r="J4582" s="202">
        <v>4</v>
      </c>
      <c r="K4582" s="199">
        <f>J4582*'Parâmetro - Portes e Uco'!$P$4</f>
        <v>106.836752</v>
      </c>
      <c r="L4582" s="203">
        <v>47.24</v>
      </c>
      <c r="M4582" s="204">
        <v>65</v>
      </c>
      <c r="N4582" s="199">
        <f>(('Parâmetro - Portes e Uco'!$P$5*'TABELA HONORÁRIOS MÉDICOS2026'!M4582)/100)*'TABELA HONORÁRIOS MÉDICOS2026'!L4582</f>
        <v>557.34137613347855</v>
      </c>
      <c r="O4582" s="201">
        <v>0</v>
      </c>
      <c r="P4582" s="201"/>
      <c r="Q4582" s="205">
        <f t="shared" si="276"/>
        <v>873.6491755484335</v>
      </c>
    </row>
    <row r="4583" spans="1:17" ht="15" customHeight="1" x14ac:dyDescent="0.25">
      <c r="A4583" s="207" t="s">
        <v>4754</v>
      </c>
      <c r="B4583" s="224">
        <v>41102002</v>
      </c>
      <c r="C4583" s="316" t="s">
        <v>4617</v>
      </c>
      <c r="D4583" s="317"/>
      <c r="E4583" s="317"/>
      <c r="F4583" s="317"/>
      <c r="G4583" s="317"/>
      <c r="H4583" s="317"/>
      <c r="I4583" s="317"/>
      <c r="J4583" s="317"/>
      <c r="K4583" s="317"/>
      <c r="L4583" s="317"/>
      <c r="M4583" s="317"/>
      <c r="N4583" s="317"/>
      <c r="O4583" s="317"/>
      <c r="P4583" s="317"/>
      <c r="Q4583" s="318"/>
    </row>
    <row r="4584" spans="1:17" ht="45" x14ac:dyDescent="0.25">
      <c r="A4584" s="206"/>
      <c r="B4584" s="196">
        <v>41102010</v>
      </c>
      <c r="C4584" s="197" t="s">
        <v>3537</v>
      </c>
      <c r="D4584" s="196" t="s">
        <v>3670</v>
      </c>
      <c r="E4584" s="198"/>
      <c r="F4584" s="199">
        <f>VLOOKUP(D4584,'Parâmetro - Portes e Uco'!$A$13:$E$54,4,0)</f>
        <v>209.47104741495494</v>
      </c>
      <c r="G4584" s="200"/>
      <c r="H4584" s="201"/>
      <c r="I4584" s="196"/>
      <c r="J4584" s="202">
        <v>4</v>
      </c>
      <c r="K4584" s="199">
        <f>J4584*'Parâmetro - Portes e Uco'!$P$4</f>
        <v>106.836752</v>
      </c>
      <c r="L4584" s="203">
        <v>50.78</v>
      </c>
      <c r="M4584" s="204">
        <v>65</v>
      </c>
      <c r="N4584" s="199">
        <f>(('Parâmetro - Portes e Uco'!$P$5*'TABELA HONORÁRIOS MÉDICOS2026'!M4584)/100)*'TABELA HONORÁRIOS MÉDICOS2026'!L4584</f>
        <v>599.10658509860377</v>
      </c>
      <c r="O4584" s="201">
        <v>0</v>
      </c>
      <c r="P4584" s="201"/>
      <c r="Q4584" s="205">
        <f>F4584+H4584+K4584+N4584+P4584</f>
        <v>915.41438451355873</v>
      </c>
    </row>
    <row r="4585" spans="1:17" x14ac:dyDescent="0.25">
      <c r="A4585" s="207" t="s">
        <v>4754</v>
      </c>
      <c r="B4585" s="224">
        <v>41199006</v>
      </c>
      <c r="C4585" s="316" t="s">
        <v>3743</v>
      </c>
      <c r="D4585" s="317"/>
      <c r="E4585" s="317"/>
      <c r="F4585" s="317"/>
      <c r="G4585" s="317"/>
      <c r="H4585" s="317"/>
      <c r="I4585" s="317"/>
      <c r="J4585" s="317"/>
      <c r="K4585" s="317"/>
      <c r="L4585" s="317"/>
      <c r="M4585" s="317"/>
      <c r="N4585" s="317"/>
      <c r="O4585" s="317"/>
      <c r="P4585" s="317"/>
      <c r="Q4585" s="318"/>
    </row>
    <row r="4586" spans="1:17" ht="15" customHeight="1" x14ac:dyDescent="0.25">
      <c r="A4586" s="206"/>
      <c r="B4586" s="307" t="s">
        <v>3969</v>
      </c>
      <c r="C4586" s="308"/>
      <c r="D4586" s="308"/>
      <c r="E4586" s="308"/>
      <c r="F4586" s="308"/>
      <c r="G4586" s="308"/>
      <c r="H4586" s="308"/>
      <c r="I4586" s="308"/>
      <c r="J4586" s="308"/>
      <c r="K4586" s="308"/>
      <c r="L4586" s="308"/>
      <c r="M4586" s="308"/>
      <c r="N4586" s="308"/>
      <c r="O4586" s="308"/>
      <c r="P4586" s="308"/>
      <c r="Q4586" s="309"/>
    </row>
    <row r="4587" spans="1:17" ht="15" customHeight="1" x14ac:dyDescent="0.25">
      <c r="A4587" s="206"/>
      <c r="B4587" s="307" t="s">
        <v>3970</v>
      </c>
      <c r="C4587" s="308"/>
      <c r="D4587" s="308"/>
      <c r="E4587" s="308"/>
      <c r="F4587" s="308"/>
      <c r="G4587" s="308"/>
      <c r="H4587" s="308"/>
      <c r="I4587" s="308"/>
      <c r="J4587" s="308"/>
      <c r="K4587" s="308"/>
      <c r="L4587" s="308"/>
      <c r="M4587" s="308"/>
      <c r="N4587" s="308"/>
      <c r="O4587" s="308"/>
      <c r="P4587" s="308"/>
      <c r="Q4587" s="309"/>
    </row>
    <row r="4588" spans="1:17" ht="15" customHeight="1" x14ac:dyDescent="0.25">
      <c r="A4588" s="206"/>
      <c r="B4588" s="307" t="s">
        <v>4618</v>
      </c>
      <c r="C4588" s="308"/>
      <c r="D4588" s="308"/>
      <c r="E4588" s="308"/>
      <c r="F4588" s="308"/>
      <c r="G4588" s="308"/>
      <c r="H4588" s="308"/>
      <c r="I4588" s="308"/>
      <c r="J4588" s="308"/>
      <c r="K4588" s="308"/>
      <c r="L4588" s="308"/>
      <c r="M4588" s="308"/>
      <c r="N4588" s="308"/>
      <c r="O4588" s="308"/>
      <c r="P4588" s="308"/>
      <c r="Q4588" s="309"/>
    </row>
    <row r="4589" spans="1:17" ht="15" customHeight="1" x14ac:dyDescent="0.25">
      <c r="A4589" s="206"/>
      <c r="B4589" s="307" t="s">
        <v>4619</v>
      </c>
      <c r="C4589" s="308"/>
      <c r="D4589" s="308"/>
      <c r="E4589" s="308"/>
      <c r="F4589" s="308"/>
      <c r="G4589" s="308"/>
      <c r="H4589" s="308"/>
      <c r="I4589" s="308"/>
      <c r="J4589" s="308"/>
      <c r="K4589" s="308"/>
      <c r="L4589" s="308"/>
      <c r="M4589" s="308"/>
      <c r="N4589" s="308"/>
      <c r="O4589" s="308"/>
      <c r="P4589" s="308"/>
      <c r="Q4589" s="309"/>
    </row>
    <row r="4590" spans="1:17" ht="15" customHeight="1" x14ac:dyDescent="0.25">
      <c r="A4590" s="206"/>
      <c r="B4590" s="224">
        <v>41203003</v>
      </c>
      <c r="C4590" s="316" t="s">
        <v>3968</v>
      </c>
      <c r="D4590" s="317"/>
      <c r="E4590" s="317"/>
      <c r="F4590" s="317"/>
      <c r="G4590" s="317"/>
      <c r="H4590" s="317"/>
      <c r="I4590" s="317"/>
      <c r="J4590" s="317"/>
      <c r="K4590" s="317"/>
      <c r="L4590" s="317"/>
      <c r="M4590" s="317"/>
      <c r="N4590" s="317"/>
      <c r="O4590" s="317"/>
      <c r="P4590" s="317"/>
      <c r="Q4590" s="318"/>
    </row>
    <row r="4591" spans="1:17" ht="30" x14ac:dyDescent="0.25">
      <c r="A4591" s="206"/>
      <c r="B4591" s="196">
        <v>41203011</v>
      </c>
      <c r="C4591" s="197" t="s">
        <v>3538</v>
      </c>
      <c r="D4591" s="196" t="s">
        <v>3676</v>
      </c>
      <c r="E4591" s="198"/>
      <c r="F4591" s="199">
        <f>VLOOKUP(D4591,'Parâmetro - Portes e Uco'!$A$13:$E$54,4,0)</f>
        <v>16.785021716765456</v>
      </c>
      <c r="G4591" s="200"/>
      <c r="H4591" s="201"/>
      <c r="I4591" s="196"/>
      <c r="J4591" s="202">
        <v>0</v>
      </c>
      <c r="K4591" s="202"/>
      <c r="L4591" s="203">
        <v>1.8</v>
      </c>
      <c r="M4591" s="204">
        <v>75</v>
      </c>
      <c r="N4591" s="199">
        <f>(('Parâmetro - Portes e Uco'!$P$5*'TABELA HONORÁRIOS MÉDICOS2026'!M4591)/100)*'TABELA HONORÁRIOS MÉDICOS2026'!L4591</f>
        <v>24.503707997791835</v>
      </c>
      <c r="O4591" s="201">
        <v>0</v>
      </c>
      <c r="P4591" s="201"/>
      <c r="Q4591" s="205">
        <f t="shared" ref="Q4591:Q4607" si="277">F4591+H4591+K4591+N4591+P4591</f>
        <v>41.288729714557292</v>
      </c>
    </row>
    <row r="4592" spans="1:17" ht="60" x14ac:dyDescent="0.25">
      <c r="A4592" s="207" t="s">
        <v>4754</v>
      </c>
      <c r="B4592" s="196">
        <v>41203020</v>
      </c>
      <c r="C4592" s="197" t="s">
        <v>3539</v>
      </c>
      <c r="D4592" s="196" t="s">
        <v>3681</v>
      </c>
      <c r="E4592" s="198"/>
      <c r="F4592" s="199">
        <f>VLOOKUP(D4592,'Parâmetro - Portes e Uco'!$A$13:$E$54,4,0)</f>
        <v>3620.0391867779308</v>
      </c>
      <c r="G4592" s="200"/>
      <c r="H4592" s="201"/>
      <c r="I4592" s="196"/>
      <c r="J4592" s="202">
        <v>0</v>
      </c>
      <c r="K4592" s="202"/>
      <c r="L4592" s="203">
        <v>756.93</v>
      </c>
      <c r="M4592" s="204">
        <v>75</v>
      </c>
      <c r="N4592" s="199">
        <f>(('Parâmetro - Portes e Uco'!$P$5*'TABELA HONORÁRIOS MÉDICOS2026'!M4592)/100)*'TABELA HONORÁRIOS MÉDICOS2026'!L4592</f>
        <v>10304.217608204761</v>
      </c>
      <c r="O4592" s="201">
        <v>0</v>
      </c>
      <c r="P4592" s="201"/>
      <c r="Q4592" s="205">
        <f t="shared" si="277"/>
        <v>13924.256794982692</v>
      </c>
    </row>
    <row r="4593" spans="1:17" ht="60" x14ac:dyDescent="0.25">
      <c r="A4593" s="207" t="s">
        <v>4754</v>
      </c>
      <c r="B4593" s="196">
        <v>41203038</v>
      </c>
      <c r="C4593" s="197" t="s">
        <v>3540</v>
      </c>
      <c r="D4593" s="196" t="s">
        <v>3707</v>
      </c>
      <c r="E4593" s="198"/>
      <c r="F4593" s="199">
        <f>VLOOKUP(D4593,'Parâmetro - Portes e Uco'!$A$13:$E$54,4,0)</f>
        <v>3938.6881704803345</v>
      </c>
      <c r="G4593" s="200"/>
      <c r="H4593" s="201"/>
      <c r="I4593" s="196"/>
      <c r="J4593" s="202">
        <v>0</v>
      </c>
      <c r="K4593" s="202"/>
      <c r="L4593" s="203">
        <v>908.32</v>
      </c>
      <c r="M4593" s="204">
        <v>75</v>
      </c>
      <c r="N4593" s="199">
        <f>(('Parâmetro - Portes e Uco'!$P$5*'TABELA HONORÁRIOS MÉDICOS2026'!M4593)/100)*'TABELA HONORÁRIOS MÉDICOS2026'!L4593</f>
        <v>12365.115582530156</v>
      </c>
      <c r="O4593" s="201">
        <v>0</v>
      </c>
      <c r="P4593" s="201"/>
      <c r="Q4593" s="205">
        <f t="shared" si="277"/>
        <v>16303.80375301049</v>
      </c>
    </row>
    <row r="4594" spans="1:17" ht="75" x14ac:dyDescent="0.25">
      <c r="A4594" s="207" t="s">
        <v>4754</v>
      </c>
      <c r="B4594" s="196">
        <v>41203046</v>
      </c>
      <c r="C4594" s="197" t="s">
        <v>3541</v>
      </c>
      <c r="D4594" s="196" t="s">
        <v>3708</v>
      </c>
      <c r="E4594" s="198"/>
      <c r="F4594" s="199">
        <f>VLOOKUP(D4594,'Parâmetro - Portes e Uco'!$A$13:$E$54,4,0)</f>
        <v>4344.3435711010461</v>
      </c>
      <c r="G4594" s="200"/>
      <c r="H4594" s="201"/>
      <c r="I4594" s="196"/>
      <c r="J4594" s="202">
        <v>0</v>
      </c>
      <c r="K4594" s="202"/>
      <c r="L4594" s="203">
        <v>1067.1300000000001</v>
      </c>
      <c r="M4594" s="204">
        <v>75</v>
      </c>
      <c r="N4594" s="199">
        <f>(('Parâmetro - Portes e Uco'!$P$5*'TABELA HONORÁRIOS MÉDICOS2026'!M4594)/100)*'TABELA HONORÁRIOS MÉDICOS2026'!L4594</f>
        <v>14527.02328649089</v>
      </c>
      <c r="O4594" s="201">
        <v>0</v>
      </c>
      <c r="P4594" s="201"/>
      <c r="Q4594" s="205">
        <f t="shared" si="277"/>
        <v>18871.366857591936</v>
      </c>
    </row>
    <row r="4595" spans="1:17" ht="60" x14ac:dyDescent="0.25">
      <c r="A4595" s="207" t="s">
        <v>4754</v>
      </c>
      <c r="B4595" s="196">
        <v>41203054</v>
      </c>
      <c r="C4595" s="197" t="s">
        <v>4620</v>
      </c>
      <c r="D4595" s="196" t="s">
        <v>3708</v>
      </c>
      <c r="E4595" s="198"/>
      <c r="F4595" s="199">
        <f>VLOOKUP(D4595,'Parâmetro - Portes e Uco'!$A$13:$E$54,4,0)</f>
        <v>4344.3435711010461</v>
      </c>
      <c r="G4595" s="200"/>
      <c r="H4595" s="201"/>
      <c r="I4595" s="196"/>
      <c r="J4595" s="202">
        <v>0</v>
      </c>
      <c r="K4595" s="202"/>
      <c r="L4595" s="203">
        <v>1476.21</v>
      </c>
      <c r="M4595" s="204">
        <v>75</v>
      </c>
      <c r="N4595" s="199">
        <f>(('Parâmetro - Portes e Uco'!$P$5*'TABELA HONORÁRIOS MÉDICOS2026'!M4595)/100)*'TABELA HONORÁRIOS MÉDICOS2026'!L4595</f>
        <v>20095.89932412238</v>
      </c>
      <c r="O4595" s="201">
        <v>0</v>
      </c>
      <c r="P4595" s="201"/>
      <c r="Q4595" s="205">
        <f t="shared" si="277"/>
        <v>24440.242895223426</v>
      </c>
    </row>
    <row r="4596" spans="1:17" ht="75" x14ac:dyDescent="0.25">
      <c r="A4596" s="207" t="s">
        <v>4754</v>
      </c>
      <c r="B4596" s="196">
        <v>41203062</v>
      </c>
      <c r="C4596" s="197" t="s">
        <v>3542</v>
      </c>
      <c r="D4596" s="196" t="s">
        <v>3708</v>
      </c>
      <c r="E4596" s="198"/>
      <c r="F4596" s="199">
        <f>VLOOKUP(D4596,'Parâmetro - Portes e Uco'!$A$13:$E$54,4,0)</f>
        <v>4344.3435711010461</v>
      </c>
      <c r="G4596" s="200"/>
      <c r="H4596" s="201"/>
      <c r="I4596" s="196"/>
      <c r="J4596" s="202">
        <v>0</v>
      </c>
      <c r="K4596" s="202"/>
      <c r="L4596" s="203">
        <v>1067.1300000000001</v>
      </c>
      <c r="M4596" s="204">
        <v>75</v>
      </c>
      <c r="N4596" s="199">
        <f>(('Parâmetro - Portes e Uco'!$P$5*'TABELA HONORÁRIOS MÉDICOS2026'!M4596)/100)*'TABELA HONORÁRIOS MÉDICOS2026'!L4596</f>
        <v>14527.02328649089</v>
      </c>
      <c r="O4596" s="201">
        <v>0</v>
      </c>
      <c r="P4596" s="201"/>
      <c r="Q4596" s="205">
        <f t="shared" si="277"/>
        <v>18871.366857591936</v>
      </c>
    </row>
    <row r="4597" spans="1:17" ht="90" x14ac:dyDescent="0.25">
      <c r="A4597" s="207" t="s">
        <v>4754</v>
      </c>
      <c r="B4597" s="196">
        <v>41203070</v>
      </c>
      <c r="C4597" s="197" t="s">
        <v>3543</v>
      </c>
      <c r="D4597" s="196" t="s">
        <v>3675</v>
      </c>
      <c r="E4597" s="198"/>
      <c r="F4597" s="199">
        <f>VLOOKUP(D4597,'Parâmetro - Portes e Uco'!$A$13:$E$54,4,0)</f>
        <v>50.355065150296362</v>
      </c>
      <c r="G4597" s="200"/>
      <c r="H4597" s="201"/>
      <c r="I4597" s="196"/>
      <c r="J4597" s="202">
        <v>0</v>
      </c>
      <c r="K4597" s="202"/>
      <c r="L4597" s="203">
        <v>3.61</v>
      </c>
      <c r="M4597" s="204">
        <v>75</v>
      </c>
      <c r="N4597" s="199">
        <f>(('Parâmetro - Portes e Uco'!$P$5*'TABELA HONORÁRIOS MÉDICOS2026'!M4597)/100)*'TABELA HONORÁRIOS MÉDICOS2026'!L4597</f>
        <v>49.143547706682511</v>
      </c>
      <c r="O4597" s="201">
        <v>0</v>
      </c>
      <c r="P4597" s="201"/>
      <c r="Q4597" s="205">
        <f t="shared" si="277"/>
        <v>99.498612856978866</v>
      </c>
    </row>
    <row r="4598" spans="1:17" ht="75" x14ac:dyDescent="0.25">
      <c r="A4598" s="207" t="s">
        <v>4754</v>
      </c>
      <c r="B4598" s="196">
        <v>41203089</v>
      </c>
      <c r="C4598" s="197" t="s">
        <v>3544</v>
      </c>
      <c r="D4598" s="196" t="s">
        <v>3675</v>
      </c>
      <c r="E4598" s="198"/>
      <c r="F4598" s="199">
        <f>VLOOKUP(D4598,'Parâmetro - Portes e Uco'!$A$13:$E$54,4,0)</f>
        <v>50.355065150296362</v>
      </c>
      <c r="G4598" s="200"/>
      <c r="H4598" s="201"/>
      <c r="I4598" s="196"/>
      <c r="J4598" s="202">
        <v>0</v>
      </c>
      <c r="K4598" s="202"/>
      <c r="L4598" s="203">
        <v>3.33</v>
      </c>
      <c r="M4598" s="204">
        <v>75</v>
      </c>
      <c r="N4598" s="199">
        <f>(('Parâmetro - Portes e Uco'!$P$5*'TABELA HONORÁRIOS MÉDICOS2026'!M4598)/100)*'TABELA HONORÁRIOS MÉDICOS2026'!L4598</f>
        <v>45.331859795914895</v>
      </c>
      <c r="O4598" s="201">
        <v>0</v>
      </c>
      <c r="P4598" s="201"/>
      <c r="Q4598" s="205">
        <f t="shared" si="277"/>
        <v>95.686924946211263</v>
      </c>
    </row>
    <row r="4599" spans="1:17" ht="75" x14ac:dyDescent="0.25">
      <c r="A4599" s="207" t="s">
        <v>4754</v>
      </c>
      <c r="B4599" s="196">
        <v>41203097</v>
      </c>
      <c r="C4599" s="197" t="s">
        <v>3545</v>
      </c>
      <c r="D4599" s="196" t="s">
        <v>3676</v>
      </c>
      <c r="E4599" s="198"/>
      <c r="F4599" s="199">
        <f>VLOOKUP(D4599,'Parâmetro - Portes e Uco'!$A$13:$E$54,4,0)</f>
        <v>16.785021716765456</v>
      </c>
      <c r="G4599" s="200"/>
      <c r="H4599" s="201"/>
      <c r="I4599" s="196"/>
      <c r="J4599" s="202">
        <v>0</v>
      </c>
      <c r="K4599" s="202"/>
      <c r="L4599" s="203">
        <v>2.2999999999999998</v>
      </c>
      <c r="M4599" s="204">
        <v>75</v>
      </c>
      <c r="N4599" s="199">
        <f>(('Parâmetro - Portes e Uco'!$P$5*'TABELA HONORÁRIOS MÉDICOS2026'!M4599)/100)*'TABELA HONORÁRIOS MÉDICOS2026'!L4599</f>
        <v>31.310293552734006</v>
      </c>
      <c r="O4599" s="201">
        <v>0</v>
      </c>
      <c r="P4599" s="201"/>
      <c r="Q4599" s="205">
        <f t="shared" si="277"/>
        <v>48.095315269499466</v>
      </c>
    </row>
    <row r="4600" spans="1:17" ht="30" x14ac:dyDescent="0.25">
      <c r="A4600" s="207" t="s">
        <v>4754</v>
      </c>
      <c r="B4600" s="196">
        <v>41203100</v>
      </c>
      <c r="C4600" s="197" t="s">
        <v>3546</v>
      </c>
      <c r="D4600" s="196" t="s">
        <v>3703</v>
      </c>
      <c r="E4600" s="198"/>
      <c r="F4600" s="199">
        <f>VLOOKUP(D4600,'Parâmetro - Portes e Uco'!$A$13:$E$54,4,0)</f>
        <v>2677.413681477673</v>
      </c>
      <c r="G4600" s="200"/>
      <c r="H4600" s="201"/>
      <c r="I4600" s="196"/>
      <c r="J4600" s="202">
        <v>0</v>
      </c>
      <c r="K4600" s="202"/>
      <c r="L4600" s="203">
        <v>217.04</v>
      </c>
      <c r="M4600" s="204">
        <v>75</v>
      </c>
      <c r="N4600" s="199">
        <f>(('Parâmetro - Portes e Uco'!$P$5*'TABELA HONORÁRIOS MÉDICOS2026'!M4600)/100)*'TABELA HONORÁRIOS MÉDICOS2026'!L4600</f>
        <v>2954.6026576892996</v>
      </c>
      <c r="O4600" s="201">
        <v>0</v>
      </c>
      <c r="P4600" s="201"/>
      <c r="Q4600" s="205">
        <f t="shared" si="277"/>
        <v>5632.0163391669721</v>
      </c>
    </row>
    <row r="4601" spans="1:17" ht="45" x14ac:dyDescent="0.25">
      <c r="A4601" s="207" t="s">
        <v>4754</v>
      </c>
      <c r="B4601" s="196">
        <v>41203119</v>
      </c>
      <c r="C4601" s="197" t="s">
        <v>3547</v>
      </c>
      <c r="D4601" s="196" t="s">
        <v>3670</v>
      </c>
      <c r="E4601" s="198"/>
      <c r="F4601" s="199">
        <f>VLOOKUP(D4601,'Parâmetro - Portes e Uco'!$A$13:$E$54,4,0)</f>
        <v>209.47104741495494</v>
      </c>
      <c r="G4601" s="200"/>
      <c r="H4601" s="201"/>
      <c r="I4601" s="196"/>
      <c r="J4601" s="202">
        <v>0</v>
      </c>
      <c r="K4601" s="202"/>
      <c r="L4601" s="203">
        <v>19.13</v>
      </c>
      <c r="M4601" s="204">
        <v>75</v>
      </c>
      <c r="N4601" s="199">
        <f>(('Parâmetro - Portes e Uco'!$P$5*'TABELA HONORÁRIOS MÉDICOS2026'!M4601)/100)*'TABELA HONORÁRIOS MÉDICOS2026'!L4601</f>
        <v>260.41996333208766</v>
      </c>
      <c r="O4601" s="201">
        <v>0</v>
      </c>
      <c r="P4601" s="201"/>
      <c r="Q4601" s="205">
        <f t="shared" si="277"/>
        <v>469.89101074704263</v>
      </c>
    </row>
    <row r="4602" spans="1:17" ht="45" x14ac:dyDescent="0.25">
      <c r="A4602" s="207" t="s">
        <v>4754</v>
      </c>
      <c r="B4602" s="196">
        <v>41203127</v>
      </c>
      <c r="C4602" s="197" t="s">
        <v>3548</v>
      </c>
      <c r="D4602" s="196" t="s">
        <v>3708</v>
      </c>
      <c r="E4602" s="198"/>
      <c r="F4602" s="199">
        <f>VLOOKUP(D4602,'Parâmetro - Portes e Uco'!$A$13:$E$54,4,0)</f>
        <v>4344.3435711010461</v>
      </c>
      <c r="G4602" s="200"/>
      <c r="H4602" s="201"/>
      <c r="I4602" s="196"/>
      <c r="J4602" s="202">
        <v>0</v>
      </c>
      <c r="K4602" s="202"/>
      <c r="L4602" s="203">
        <v>1067.1300000000001</v>
      </c>
      <c r="M4602" s="204">
        <v>75</v>
      </c>
      <c r="N4602" s="199">
        <f>(('Parâmetro - Portes e Uco'!$P$5*'TABELA HONORÁRIOS MÉDICOS2026'!M4602)/100)*'TABELA HONORÁRIOS MÉDICOS2026'!L4602</f>
        <v>14527.02328649089</v>
      </c>
      <c r="O4602" s="201">
        <v>0</v>
      </c>
      <c r="P4602" s="201"/>
      <c r="Q4602" s="205">
        <f t="shared" si="277"/>
        <v>18871.366857591936</v>
      </c>
    </row>
    <row r="4603" spans="1:17" ht="45" x14ac:dyDescent="0.25">
      <c r="A4603" s="207" t="s">
        <v>4754</v>
      </c>
      <c r="B4603" s="196">
        <v>41203135</v>
      </c>
      <c r="C4603" s="197" t="s">
        <v>3549</v>
      </c>
      <c r="D4603" s="196" t="s">
        <v>3707</v>
      </c>
      <c r="E4603" s="198"/>
      <c r="F4603" s="199">
        <f>VLOOKUP(D4603,'Parâmetro - Portes e Uco'!$A$13:$E$54,4,0)</f>
        <v>3938.6881704803345</v>
      </c>
      <c r="G4603" s="200"/>
      <c r="H4603" s="201"/>
      <c r="I4603" s="196"/>
      <c r="J4603" s="202">
        <v>0</v>
      </c>
      <c r="K4603" s="202"/>
      <c r="L4603" s="203">
        <v>524.52</v>
      </c>
      <c r="M4603" s="204">
        <v>75</v>
      </c>
      <c r="N4603" s="199">
        <f>(('Parâmetro - Portes e Uco'!$P$5*'TABELA HONORÁRIOS MÉDICOS2026'!M4603)/100)*'TABELA HONORÁRIOS MÉDICOS2026'!L4603</f>
        <v>7140.3805105565398</v>
      </c>
      <c r="O4603" s="201">
        <v>0</v>
      </c>
      <c r="P4603" s="201"/>
      <c r="Q4603" s="205">
        <f t="shared" si="277"/>
        <v>11079.068681036875</v>
      </c>
    </row>
    <row r="4604" spans="1:17" ht="45" x14ac:dyDescent="0.25">
      <c r="A4604" s="207" t="s">
        <v>4754</v>
      </c>
      <c r="B4604" s="196">
        <v>41203143</v>
      </c>
      <c r="C4604" s="197" t="s">
        <v>3550</v>
      </c>
      <c r="D4604" s="196" t="s">
        <v>3680</v>
      </c>
      <c r="E4604" s="198"/>
      <c r="F4604" s="199">
        <f>VLOOKUP(D4604,'Parâmetro - Portes e Uco'!$A$13:$E$54,4,0)</f>
        <v>272.91588105382613</v>
      </c>
      <c r="G4604" s="200"/>
      <c r="H4604" s="201"/>
      <c r="I4604" s="196"/>
      <c r="J4604" s="202">
        <v>0</v>
      </c>
      <c r="K4604" s="202"/>
      <c r="L4604" s="203">
        <v>23.3</v>
      </c>
      <c r="M4604" s="204">
        <v>75</v>
      </c>
      <c r="N4604" s="199">
        <f>(('Parâmetro - Portes e Uco'!$P$5*'TABELA HONORÁRIOS MÉDICOS2026'!M4604)/100)*'TABELA HONORÁRIOS MÉDICOS2026'!L4604</f>
        <v>317.18688686030538</v>
      </c>
      <c r="O4604" s="201">
        <v>0</v>
      </c>
      <c r="P4604" s="201"/>
      <c r="Q4604" s="205">
        <f t="shared" si="277"/>
        <v>590.1027679141315</v>
      </c>
    </row>
    <row r="4605" spans="1:17" ht="60" x14ac:dyDescent="0.25">
      <c r="A4605" s="207" t="s">
        <v>4754</v>
      </c>
      <c r="B4605" s="196">
        <v>41203151</v>
      </c>
      <c r="C4605" s="197" t="s">
        <v>3551</v>
      </c>
      <c r="D4605" s="196" t="s">
        <v>3676</v>
      </c>
      <c r="E4605" s="198"/>
      <c r="F4605" s="199">
        <f>VLOOKUP(D4605,'Parâmetro - Portes e Uco'!$A$13:$E$54,4,0)</f>
        <v>16.785021716765456</v>
      </c>
      <c r="G4605" s="200"/>
      <c r="H4605" s="201"/>
      <c r="I4605" s="196"/>
      <c r="J4605" s="202">
        <v>0</v>
      </c>
      <c r="K4605" s="202"/>
      <c r="L4605" s="203">
        <v>1.8</v>
      </c>
      <c r="M4605" s="204">
        <v>75</v>
      </c>
      <c r="N4605" s="199">
        <f>(('Parâmetro - Portes e Uco'!$P$5*'TABELA HONORÁRIOS MÉDICOS2026'!M4605)/100)*'TABELA HONORÁRIOS MÉDICOS2026'!L4605</f>
        <v>24.503707997791835</v>
      </c>
      <c r="O4605" s="201">
        <v>0</v>
      </c>
      <c r="P4605" s="201"/>
      <c r="Q4605" s="205">
        <f t="shared" si="277"/>
        <v>41.288729714557292</v>
      </c>
    </row>
    <row r="4606" spans="1:17" ht="45" x14ac:dyDescent="0.25">
      <c r="A4606" s="207" t="s">
        <v>4754</v>
      </c>
      <c r="B4606" s="196">
        <v>41203160</v>
      </c>
      <c r="C4606" s="197" t="s">
        <v>6059</v>
      </c>
      <c r="D4606" s="196" t="s">
        <v>3681</v>
      </c>
      <c r="E4606" s="198"/>
      <c r="F4606" s="199">
        <f>VLOOKUP(D4606,'Parâmetro - Portes e Uco'!$A$13:$E$54,4,0)</f>
        <v>3620.0391867779308</v>
      </c>
      <c r="G4606" s="200"/>
      <c r="H4606" s="201"/>
      <c r="I4606" s="196"/>
      <c r="J4606" s="202">
        <v>0</v>
      </c>
      <c r="K4606" s="202"/>
      <c r="L4606" s="203">
        <v>436</v>
      </c>
      <c r="M4606" s="204">
        <v>75</v>
      </c>
      <c r="N4606" s="199">
        <f>(('Parâmetro - Portes e Uco'!$P$5*'TABELA HONORÁRIOS MÉDICOS2026'!M4606)/100)*'TABELA HONORÁRIOS MÉDICOS2026'!L4606</f>
        <v>5935.3426039095775</v>
      </c>
      <c r="O4606" s="201">
        <v>0</v>
      </c>
      <c r="P4606" s="199"/>
      <c r="Q4606" s="205">
        <f t="shared" ref="Q4606" si="278">F4606+H4606+K4606+N4606+P4606</f>
        <v>9555.3817906875083</v>
      </c>
    </row>
    <row r="4607" spans="1:17" ht="30" x14ac:dyDescent="0.25">
      <c r="A4607" s="207"/>
      <c r="B4607" s="196">
        <v>41203208</v>
      </c>
      <c r="C4607" s="197" t="s">
        <v>4621</v>
      </c>
      <c r="D4607" s="196" t="s">
        <v>3675</v>
      </c>
      <c r="E4607" s="198"/>
      <c r="F4607" s="199">
        <f>VLOOKUP(D4607,'Parâmetro - Portes e Uco'!$A$13:$E$54,4,0)</f>
        <v>50.355065150296362</v>
      </c>
      <c r="G4607" s="200"/>
      <c r="H4607" s="201"/>
      <c r="I4607" s="196"/>
      <c r="J4607" s="202">
        <v>0</v>
      </c>
      <c r="K4607" s="202"/>
      <c r="L4607" s="203">
        <v>4.8600000000000003</v>
      </c>
      <c r="M4607" s="204">
        <v>75</v>
      </c>
      <c r="N4607" s="199">
        <f>(('Parâmetro - Portes e Uco'!$P$5*'TABELA HONORÁRIOS MÉDICOS2026'!M4607)/100)*'TABELA HONORÁRIOS MÉDICOS2026'!L4607</f>
        <v>66.160011594037954</v>
      </c>
      <c r="O4607" s="201">
        <v>0</v>
      </c>
      <c r="P4607" s="201"/>
      <c r="Q4607" s="205">
        <f t="shared" si="277"/>
        <v>116.51507674433432</v>
      </c>
    </row>
    <row r="4608" spans="1:17" x14ac:dyDescent="0.25">
      <c r="A4608" s="207" t="s">
        <v>4754</v>
      </c>
      <c r="B4608" s="224">
        <v>41203992</v>
      </c>
      <c r="C4608" s="316" t="s">
        <v>3747</v>
      </c>
      <c r="D4608" s="317"/>
      <c r="E4608" s="317"/>
      <c r="F4608" s="317"/>
      <c r="G4608" s="317"/>
      <c r="H4608" s="317"/>
      <c r="I4608" s="317"/>
      <c r="J4608" s="317"/>
      <c r="K4608" s="317"/>
      <c r="L4608" s="317"/>
      <c r="M4608" s="317"/>
      <c r="N4608" s="317"/>
      <c r="O4608" s="317"/>
      <c r="P4608" s="317"/>
      <c r="Q4608" s="318"/>
    </row>
    <row r="4609" spans="1:17" ht="15" customHeight="1" x14ac:dyDescent="0.25">
      <c r="A4609" s="206"/>
      <c r="B4609" s="307" t="s">
        <v>3971</v>
      </c>
      <c r="C4609" s="308"/>
      <c r="D4609" s="308"/>
      <c r="E4609" s="308"/>
      <c r="F4609" s="308"/>
      <c r="G4609" s="308"/>
      <c r="H4609" s="308"/>
      <c r="I4609" s="308"/>
      <c r="J4609" s="308"/>
      <c r="K4609" s="308"/>
      <c r="L4609" s="308"/>
      <c r="M4609" s="308"/>
      <c r="N4609" s="308"/>
      <c r="O4609" s="308"/>
      <c r="P4609" s="308"/>
      <c r="Q4609" s="309"/>
    </row>
    <row r="4610" spans="1:17" ht="15" customHeight="1" x14ac:dyDescent="0.25">
      <c r="A4610" s="206"/>
      <c r="B4610" s="224">
        <v>41204000</v>
      </c>
      <c r="C4610" s="316" t="s">
        <v>3972</v>
      </c>
      <c r="D4610" s="317"/>
      <c r="E4610" s="317"/>
      <c r="F4610" s="317"/>
      <c r="G4610" s="317"/>
      <c r="H4610" s="317"/>
      <c r="I4610" s="317"/>
      <c r="J4610" s="317"/>
      <c r="K4610" s="317"/>
      <c r="L4610" s="317"/>
      <c r="M4610" s="317"/>
      <c r="N4610" s="317"/>
      <c r="O4610" s="317"/>
      <c r="P4610" s="317"/>
      <c r="Q4610" s="318"/>
    </row>
    <row r="4611" spans="1:17" ht="30" x14ac:dyDescent="0.25">
      <c r="A4611" s="206"/>
      <c r="B4611" s="196">
        <v>41204018</v>
      </c>
      <c r="C4611" s="197" t="s">
        <v>3552</v>
      </c>
      <c r="D4611" s="196" t="s">
        <v>3670</v>
      </c>
      <c r="E4611" s="198"/>
      <c r="F4611" s="199">
        <f>VLOOKUP(D4611,'Parâmetro - Portes e Uco'!$A$13:$E$54,4,0)</f>
        <v>209.47104741495494</v>
      </c>
      <c r="G4611" s="200"/>
      <c r="H4611" s="201"/>
      <c r="I4611" s="196"/>
      <c r="J4611" s="202">
        <v>0</v>
      </c>
      <c r="K4611" s="202"/>
      <c r="L4611" s="203">
        <v>9.73</v>
      </c>
      <c r="M4611" s="204">
        <v>75</v>
      </c>
      <c r="N4611" s="199">
        <f>(('Parâmetro - Portes e Uco'!$P$5*'TABELA HONORÁRIOS MÉDICOS2026'!M4611)/100)*'TABELA HONORÁRIOS MÉDICOS2026'!L4611</f>
        <v>132.45615489917475</v>
      </c>
      <c r="O4611" s="201">
        <v>0</v>
      </c>
      <c r="P4611" s="201"/>
      <c r="Q4611" s="205">
        <f t="shared" ref="Q4611:Q4620" si="279">F4611+H4611+K4611+N4611+P4611</f>
        <v>341.92720231412966</v>
      </c>
    </row>
    <row r="4612" spans="1:17" ht="75" x14ac:dyDescent="0.25">
      <c r="A4612" s="207" t="s">
        <v>4754</v>
      </c>
      <c r="B4612" s="196">
        <v>41204026</v>
      </c>
      <c r="C4612" s="197" t="s">
        <v>3553</v>
      </c>
      <c r="D4612" s="196" t="s">
        <v>3676</v>
      </c>
      <c r="E4612" s="198"/>
      <c r="F4612" s="199">
        <f>VLOOKUP(D4612,'Parâmetro - Portes e Uco'!$A$13:$E$54,4,0)</f>
        <v>16.785021716765456</v>
      </c>
      <c r="G4612" s="200"/>
      <c r="H4612" s="201"/>
      <c r="I4612" s="196"/>
      <c r="J4612" s="202">
        <v>0</v>
      </c>
      <c r="K4612" s="202"/>
      <c r="L4612" s="203">
        <v>1.8</v>
      </c>
      <c r="M4612" s="204">
        <v>75</v>
      </c>
      <c r="N4612" s="199">
        <f>(('Parâmetro - Portes e Uco'!$P$5*'TABELA HONORÁRIOS MÉDICOS2026'!M4612)/100)*'TABELA HONORÁRIOS MÉDICOS2026'!L4612</f>
        <v>24.503707997791835</v>
      </c>
      <c r="O4612" s="201">
        <v>0</v>
      </c>
      <c r="P4612" s="201"/>
      <c r="Q4612" s="205">
        <f t="shared" si="279"/>
        <v>41.288729714557292</v>
      </c>
    </row>
    <row r="4613" spans="1:17" ht="60" x14ac:dyDescent="0.25">
      <c r="A4613" s="207" t="s">
        <v>4754</v>
      </c>
      <c r="B4613" s="196">
        <v>41204034</v>
      </c>
      <c r="C4613" s="197" t="s">
        <v>3554</v>
      </c>
      <c r="D4613" s="196" t="s">
        <v>3670</v>
      </c>
      <c r="E4613" s="198"/>
      <c r="F4613" s="199">
        <f>VLOOKUP(D4613,'Parâmetro - Portes e Uco'!$A$13:$E$54,4,0)</f>
        <v>209.47104741495494</v>
      </c>
      <c r="G4613" s="200"/>
      <c r="H4613" s="201"/>
      <c r="I4613" s="196"/>
      <c r="J4613" s="202">
        <v>0</v>
      </c>
      <c r="K4613" s="202"/>
      <c r="L4613" s="203">
        <v>20.52</v>
      </c>
      <c r="M4613" s="204">
        <v>75</v>
      </c>
      <c r="N4613" s="199">
        <f>(('Parâmetro - Portes e Uco'!$P$5*'TABELA HONORÁRIOS MÉDICOS2026'!M4613)/100)*'TABELA HONORÁRIOS MÉDICOS2026'!L4613</f>
        <v>279.34227117482692</v>
      </c>
      <c r="O4613" s="201">
        <v>0</v>
      </c>
      <c r="P4613" s="201"/>
      <c r="Q4613" s="205">
        <f t="shared" si="279"/>
        <v>488.81331858978183</v>
      </c>
    </row>
    <row r="4614" spans="1:17" ht="75" x14ac:dyDescent="0.25">
      <c r="A4614" s="207" t="s">
        <v>4754</v>
      </c>
      <c r="B4614" s="196">
        <v>41204042</v>
      </c>
      <c r="C4614" s="197" t="s">
        <v>3555</v>
      </c>
      <c r="D4614" s="196" t="s">
        <v>3684</v>
      </c>
      <c r="E4614" s="198"/>
      <c r="F4614" s="199">
        <f>VLOOKUP(D4614,'Parâmetro - Portes e Uco'!$A$13:$E$54,4,0)</f>
        <v>846.73426322200669</v>
      </c>
      <c r="G4614" s="200"/>
      <c r="H4614" s="201"/>
      <c r="I4614" s="196"/>
      <c r="J4614" s="202">
        <v>0</v>
      </c>
      <c r="K4614" s="202"/>
      <c r="L4614" s="203">
        <v>72.260000000000005</v>
      </c>
      <c r="M4614" s="204">
        <v>75</v>
      </c>
      <c r="N4614" s="199">
        <f>(('Parâmetro - Portes e Uco'!$P$5*'TABELA HONORÁRIOS MÉDICOS2026'!M4614)/100)*'TABELA HONORÁRIOS MÉDICOS2026'!L4614</f>
        <v>983.68774440024333</v>
      </c>
      <c r="O4614" s="201">
        <v>0</v>
      </c>
      <c r="P4614" s="201"/>
      <c r="Q4614" s="205">
        <f t="shared" si="279"/>
        <v>1830.42200762225</v>
      </c>
    </row>
    <row r="4615" spans="1:17" ht="60" x14ac:dyDescent="0.25">
      <c r="A4615" s="207" t="s">
        <v>4754</v>
      </c>
      <c r="B4615" s="196">
        <v>41204050</v>
      </c>
      <c r="C4615" s="197" t="s">
        <v>3556</v>
      </c>
      <c r="D4615" s="196" t="s">
        <v>3668</v>
      </c>
      <c r="E4615" s="198"/>
      <c r="F4615" s="199">
        <f>VLOOKUP(D4615,'Parâmetro - Portes e Uco'!$A$13:$E$54,4,0)</f>
        <v>143.11866343039139</v>
      </c>
      <c r="G4615" s="200"/>
      <c r="H4615" s="201"/>
      <c r="I4615" s="196"/>
      <c r="J4615" s="202">
        <v>0</v>
      </c>
      <c r="K4615" s="202"/>
      <c r="L4615" s="203">
        <v>12.52</v>
      </c>
      <c r="M4615" s="204">
        <v>75</v>
      </c>
      <c r="N4615" s="199">
        <f>(('Parâmetro - Portes e Uco'!$P$5*'TABELA HONORÁRIOS MÉDICOS2026'!M4615)/100)*'TABELA HONORÁRIOS MÉDICOS2026'!L4615</f>
        <v>170.43690229575208</v>
      </c>
      <c r="O4615" s="201">
        <v>0</v>
      </c>
      <c r="P4615" s="201"/>
      <c r="Q4615" s="205">
        <f t="shared" si="279"/>
        <v>313.55556572614347</v>
      </c>
    </row>
    <row r="4616" spans="1:17" ht="75" x14ac:dyDescent="0.25">
      <c r="A4616" s="207" t="s">
        <v>4754</v>
      </c>
      <c r="B4616" s="196">
        <v>41204069</v>
      </c>
      <c r="C4616" s="197" t="s">
        <v>3557</v>
      </c>
      <c r="D4616" s="196" t="s">
        <v>3670</v>
      </c>
      <c r="E4616" s="198"/>
      <c r="F4616" s="199">
        <f>VLOOKUP(D4616,'Parâmetro - Portes e Uco'!$A$13:$E$54,4,0)</f>
        <v>209.47104741495494</v>
      </c>
      <c r="G4616" s="200"/>
      <c r="H4616" s="201"/>
      <c r="I4616" s="196"/>
      <c r="J4616" s="202">
        <v>0</v>
      </c>
      <c r="K4616" s="202"/>
      <c r="L4616" s="203">
        <v>16.38</v>
      </c>
      <c r="M4616" s="204">
        <v>75</v>
      </c>
      <c r="N4616" s="199">
        <f>(('Parâmetro - Portes e Uco'!$P$5*'TABELA HONORÁRIOS MÉDICOS2026'!M4616)/100)*'TABELA HONORÁRIOS MÉDICOS2026'!L4616</f>
        <v>222.98374277990567</v>
      </c>
      <c r="O4616" s="201">
        <v>0</v>
      </c>
      <c r="P4616" s="201"/>
      <c r="Q4616" s="205">
        <f t="shared" si="279"/>
        <v>432.45479019486061</v>
      </c>
    </row>
    <row r="4617" spans="1:17" ht="60" x14ac:dyDescent="0.25">
      <c r="A4617" s="207" t="s">
        <v>4754</v>
      </c>
      <c r="B4617" s="196">
        <v>41204077</v>
      </c>
      <c r="C4617" s="197" t="s">
        <v>3558</v>
      </c>
      <c r="D4617" s="196" t="s">
        <v>3668</v>
      </c>
      <c r="E4617" s="198"/>
      <c r="F4617" s="199">
        <f>VLOOKUP(D4617,'Parâmetro - Portes e Uco'!$A$13:$E$54,4,0)</f>
        <v>143.11866343039139</v>
      </c>
      <c r="G4617" s="200"/>
      <c r="H4617" s="201"/>
      <c r="I4617" s="196"/>
      <c r="J4617" s="202">
        <v>0</v>
      </c>
      <c r="K4617" s="202"/>
      <c r="L4617" s="203">
        <v>13.96</v>
      </c>
      <c r="M4617" s="204">
        <v>75</v>
      </c>
      <c r="N4617" s="199">
        <f>(('Parâmetro - Portes e Uco'!$P$5*'TABELA HONORÁRIOS MÉDICOS2026'!M4617)/100)*'TABELA HONORÁRIOS MÉDICOS2026'!L4617</f>
        <v>190.03986869398557</v>
      </c>
      <c r="O4617" s="201">
        <v>0</v>
      </c>
      <c r="P4617" s="201"/>
      <c r="Q4617" s="205">
        <f t="shared" si="279"/>
        <v>333.15853212437696</v>
      </c>
    </row>
    <row r="4618" spans="1:17" ht="60" x14ac:dyDescent="0.25">
      <c r="A4618" s="207" t="s">
        <v>4754</v>
      </c>
      <c r="B4618" s="196">
        <v>41204085</v>
      </c>
      <c r="C4618" s="197" t="s">
        <v>3559</v>
      </c>
      <c r="D4618" s="196" t="s">
        <v>3678</v>
      </c>
      <c r="E4618" s="198"/>
      <c r="F4618" s="199">
        <f>VLOOKUP(D4618,'Parâmetro - Portes e Uco'!$A$13:$E$54,4,0)</f>
        <v>104.74131564043701</v>
      </c>
      <c r="G4618" s="200"/>
      <c r="H4618" s="201"/>
      <c r="I4618" s="196"/>
      <c r="J4618" s="202">
        <v>0</v>
      </c>
      <c r="K4618" s="202"/>
      <c r="L4618" s="203">
        <v>10.57</v>
      </c>
      <c r="M4618" s="204">
        <v>75</v>
      </c>
      <c r="N4618" s="199">
        <f>(('Parâmetro - Portes e Uco'!$P$5*'TABELA HONORÁRIOS MÉDICOS2026'!M4618)/100)*'TABELA HONORÁRIOS MÉDICOS2026'!L4618</f>
        <v>143.89121863147761</v>
      </c>
      <c r="O4618" s="201">
        <v>0</v>
      </c>
      <c r="P4618" s="201"/>
      <c r="Q4618" s="205">
        <f t="shared" si="279"/>
        <v>248.63253427191461</v>
      </c>
    </row>
    <row r="4619" spans="1:17" ht="60" x14ac:dyDescent="0.25">
      <c r="A4619" s="207" t="s">
        <v>4754</v>
      </c>
      <c r="B4619" s="196">
        <v>41204093</v>
      </c>
      <c r="C4619" s="197" t="s">
        <v>3560</v>
      </c>
      <c r="D4619" s="196" t="s">
        <v>3678</v>
      </c>
      <c r="E4619" s="198"/>
      <c r="F4619" s="199">
        <f>VLOOKUP(D4619,'Parâmetro - Portes e Uco'!$A$13:$E$54,4,0)</f>
        <v>104.74131564043701</v>
      </c>
      <c r="G4619" s="200"/>
      <c r="H4619" s="201"/>
      <c r="I4619" s="196"/>
      <c r="J4619" s="202">
        <v>0</v>
      </c>
      <c r="K4619" s="202"/>
      <c r="L4619" s="203">
        <v>9.73</v>
      </c>
      <c r="M4619" s="204">
        <v>75</v>
      </c>
      <c r="N4619" s="199">
        <f>(('Parâmetro - Portes e Uco'!$P$5*'TABELA HONORÁRIOS MÉDICOS2026'!M4619)/100)*'TABELA HONORÁRIOS MÉDICOS2026'!L4619</f>
        <v>132.45615489917475</v>
      </c>
      <c r="O4619" s="201">
        <v>0</v>
      </c>
      <c r="P4619" s="201"/>
      <c r="Q4619" s="205">
        <f t="shared" si="279"/>
        <v>237.19747053961174</v>
      </c>
    </row>
    <row r="4620" spans="1:17" ht="45" x14ac:dyDescent="0.25">
      <c r="A4620" s="207" t="s">
        <v>4754</v>
      </c>
      <c r="B4620" s="196">
        <v>41204107</v>
      </c>
      <c r="C4620" s="197" t="s">
        <v>3561</v>
      </c>
      <c r="D4620" s="196" t="s">
        <v>3691</v>
      </c>
      <c r="E4620" s="198"/>
      <c r="F4620" s="199">
        <f>VLOOKUP(D4620,'Parâmetro - Portes e Uco'!$A$13:$E$54,4,0)</f>
        <v>331.90092631384664</v>
      </c>
      <c r="G4620" s="200"/>
      <c r="H4620" s="201"/>
      <c r="I4620" s="196"/>
      <c r="J4620" s="202">
        <v>0</v>
      </c>
      <c r="K4620" s="202"/>
      <c r="L4620" s="203">
        <v>27.82</v>
      </c>
      <c r="M4620" s="204">
        <v>75</v>
      </c>
      <c r="N4620" s="199">
        <f>(('Parâmetro - Portes e Uco'!$P$5*'TABELA HONORÁRIOS MÉDICOS2026'!M4620)/100)*'TABELA HONORÁRIOS MÉDICOS2026'!L4620</f>
        <v>378.71842027698267</v>
      </c>
      <c r="O4620" s="201">
        <v>0</v>
      </c>
      <c r="P4620" s="201"/>
      <c r="Q4620" s="205">
        <f t="shared" si="279"/>
        <v>710.61934659082931</v>
      </c>
    </row>
    <row r="4621" spans="1:17" ht="15" customHeight="1" x14ac:dyDescent="0.25">
      <c r="A4621" s="207" t="s">
        <v>4754</v>
      </c>
      <c r="B4621" s="224">
        <v>41205006</v>
      </c>
      <c r="C4621" s="316" t="s">
        <v>3973</v>
      </c>
      <c r="D4621" s="317"/>
      <c r="E4621" s="317"/>
      <c r="F4621" s="317"/>
      <c r="G4621" s="317"/>
      <c r="H4621" s="317"/>
      <c r="I4621" s="317"/>
      <c r="J4621" s="317"/>
      <c r="K4621" s="317"/>
      <c r="L4621" s="317"/>
      <c r="M4621" s="317"/>
      <c r="N4621" s="317"/>
      <c r="O4621" s="317"/>
      <c r="P4621" s="317"/>
      <c r="Q4621" s="318"/>
    </row>
    <row r="4622" spans="1:17" ht="60" x14ac:dyDescent="0.25">
      <c r="A4622" s="206"/>
      <c r="B4622" s="196">
        <v>41205014</v>
      </c>
      <c r="C4622" s="197" t="s">
        <v>3562</v>
      </c>
      <c r="D4622" s="196" t="s">
        <v>3695</v>
      </c>
      <c r="E4622" s="198"/>
      <c r="F4622" s="199">
        <f>VLOOKUP(D4622,'Parâmetro - Portes e Uco'!$A$13:$E$54,4,0)</f>
        <v>1481.0667609515278</v>
      </c>
      <c r="G4622" s="200"/>
      <c r="H4622" s="201"/>
      <c r="I4622" s="196"/>
      <c r="J4622" s="202">
        <v>0</v>
      </c>
      <c r="K4622" s="202"/>
      <c r="L4622" s="203">
        <v>122.08</v>
      </c>
      <c r="M4622" s="204">
        <v>75</v>
      </c>
      <c r="N4622" s="199">
        <f>(('Parâmetro - Portes e Uco'!$P$5*'TABELA HONORÁRIOS MÉDICOS2026'!M4622)/100)*'TABELA HONORÁRIOS MÉDICOS2026'!L4622</f>
        <v>1661.8959290946816</v>
      </c>
      <c r="O4622" s="201">
        <v>0</v>
      </c>
      <c r="P4622" s="201"/>
      <c r="Q4622" s="205">
        <f t="shared" ref="Q4622:Q4633" si="280">F4622+H4622+K4622+N4622+P4622</f>
        <v>3142.9626900462094</v>
      </c>
    </row>
    <row r="4623" spans="1:17" ht="60" x14ac:dyDescent="0.25">
      <c r="A4623" s="207" t="s">
        <v>4754</v>
      </c>
      <c r="B4623" s="196">
        <v>41205022</v>
      </c>
      <c r="C4623" s="197" t="s">
        <v>3563</v>
      </c>
      <c r="D4623" s="196" t="s">
        <v>3688</v>
      </c>
      <c r="E4623" s="198"/>
      <c r="F4623" s="199">
        <f>VLOOKUP(D4623,'Parâmetro - Portes e Uco'!$A$13:$E$54,4,0)</f>
        <v>899.85787232696623</v>
      </c>
      <c r="G4623" s="200"/>
      <c r="H4623" s="201"/>
      <c r="I4623" s="196"/>
      <c r="J4623" s="202">
        <v>0</v>
      </c>
      <c r="K4623" s="202"/>
      <c r="L4623" s="203">
        <v>73.39</v>
      </c>
      <c r="M4623" s="204">
        <v>75</v>
      </c>
      <c r="N4623" s="199">
        <f>(('Parâmetro - Portes e Uco'!$P$5*'TABELA HONORÁRIOS MÉDICOS2026'!M4623)/100)*'TABELA HONORÁRIOS MÉDICOS2026'!L4623</f>
        <v>999.07062775441261</v>
      </c>
      <c r="O4623" s="201">
        <v>0</v>
      </c>
      <c r="P4623" s="201"/>
      <c r="Q4623" s="205">
        <f t="shared" si="280"/>
        <v>1898.9285000813788</v>
      </c>
    </row>
    <row r="4624" spans="1:17" ht="45" x14ac:dyDescent="0.25">
      <c r="A4624" s="207" t="s">
        <v>4754</v>
      </c>
      <c r="B4624" s="196">
        <v>41205030</v>
      </c>
      <c r="C4624" s="197" t="s">
        <v>3564</v>
      </c>
      <c r="D4624" s="196" t="s">
        <v>3695</v>
      </c>
      <c r="E4624" s="198"/>
      <c r="F4624" s="199">
        <f>VLOOKUP(D4624,'Parâmetro - Portes e Uco'!$A$13:$E$54,4,0)</f>
        <v>1481.0667609515278</v>
      </c>
      <c r="G4624" s="200"/>
      <c r="H4624" s="201"/>
      <c r="I4624" s="196"/>
      <c r="J4624" s="202">
        <v>0</v>
      </c>
      <c r="K4624" s="202"/>
      <c r="L4624" s="203">
        <v>122.08</v>
      </c>
      <c r="M4624" s="204">
        <v>75</v>
      </c>
      <c r="N4624" s="199">
        <f>(('Parâmetro - Portes e Uco'!$P$5*'TABELA HONORÁRIOS MÉDICOS2026'!M4624)/100)*'TABELA HONORÁRIOS MÉDICOS2026'!L4624</f>
        <v>1661.8959290946816</v>
      </c>
      <c r="O4624" s="201">
        <v>0</v>
      </c>
      <c r="P4624" s="201"/>
      <c r="Q4624" s="205">
        <f t="shared" si="280"/>
        <v>3142.9626900462094</v>
      </c>
    </row>
    <row r="4625" spans="1:17" ht="60" x14ac:dyDescent="0.25">
      <c r="A4625" s="207" t="s">
        <v>4754</v>
      </c>
      <c r="B4625" s="196">
        <v>41205049</v>
      </c>
      <c r="C4625" s="197" t="s">
        <v>3565</v>
      </c>
      <c r="D4625" s="196" t="s">
        <v>3688</v>
      </c>
      <c r="E4625" s="198"/>
      <c r="F4625" s="199">
        <f>VLOOKUP(D4625,'Parâmetro - Portes e Uco'!$A$13:$E$54,4,0)</f>
        <v>899.85787232696623</v>
      </c>
      <c r="G4625" s="200"/>
      <c r="H4625" s="201"/>
      <c r="I4625" s="196"/>
      <c r="J4625" s="202">
        <v>0</v>
      </c>
      <c r="K4625" s="202"/>
      <c r="L4625" s="203">
        <v>73.39</v>
      </c>
      <c r="M4625" s="204">
        <v>75</v>
      </c>
      <c r="N4625" s="199">
        <f>(('Parâmetro - Portes e Uco'!$P$5*'TABELA HONORÁRIOS MÉDICOS2026'!M4625)/100)*'TABELA HONORÁRIOS MÉDICOS2026'!L4625</f>
        <v>999.07062775441261</v>
      </c>
      <c r="O4625" s="201">
        <v>0</v>
      </c>
      <c r="P4625" s="201"/>
      <c r="Q4625" s="205">
        <f t="shared" si="280"/>
        <v>1898.9285000813788</v>
      </c>
    </row>
    <row r="4626" spans="1:17" ht="75" x14ac:dyDescent="0.25">
      <c r="A4626" s="207" t="s">
        <v>4754</v>
      </c>
      <c r="B4626" s="196">
        <v>41205057</v>
      </c>
      <c r="C4626" s="197" t="s">
        <v>3567</v>
      </c>
      <c r="D4626" s="196" t="s">
        <v>3707</v>
      </c>
      <c r="E4626" s="198"/>
      <c r="F4626" s="199">
        <f>VLOOKUP(D4626,'Parâmetro - Portes e Uco'!$A$13:$E$54,4,0)</f>
        <v>3938.6881704803345</v>
      </c>
      <c r="G4626" s="200"/>
      <c r="H4626" s="201"/>
      <c r="I4626" s="196"/>
      <c r="J4626" s="202">
        <v>0</v>
      </c>
      <c r="K4626" s="202"/>
      <c r="L4626" s="203">
        <v>751.3</v>
      </c>
      <c r="M4626" s="204">
        <v>75</v>
      </c>
      <c r="N4626" s="199">
        <f>(('Parâmetro - Portes e Uco'!$P$5*'TABELA HONORÁRIOS MÉDICOS2026'!M4626)/100)*'TABELA HONORÁRIOS MÉDICOS2026'!L4626</f>
        <v>10227.575454856113</v>
      </c>
      <c r="O4626" s="201">
        <v>0</v>
      </c>
      <c r="P4626" s="201"/>
      <c r="Q4626" s="205">
        <f t="shared" si="280"/>
        <v>14166.263625336447</v>
      </c>
    </row>
    <row r="4627" spans="1:17" ht="60" x14ac:dyDescent="0.25">
      <c r="A4627" s="207" t="s">
        <v>4754</v>
      </c>
      <c r="B4627" s="196">
        <v>41205065</v>
      </c>
      <c r="C4627" s="197" t="s">
        <v>3566</v>
      </c>
      <c r="D4627" s="196" t="s">
        <v>3698</v>
      </c>
      <c r="E4627" s="198"/>
      <c r="F4627" s="199">
        <f>VLOOKUP(D4627,'Parâmetro - Portes e Uco'!$A$13:$E$54,4,0)</f>
        <v>1985.567289459857</v>
      </c>
      <c r="G4627" s="200"/>
      <c r="H4627" s="201"/>
      <c r="I4627" s="196"/>
      <c r="J4627" s="202">
        <v>0</v>
      </c>
      <c r="K4627" s="202"/>
      <c r="L4627" s="203">
        <v>133.04</v>
      </c>
      <c r="M4627" s="204">
        <v>75</v>
      </c>
      <c r="N4627" s="199">
        <f>(('Parâmetro - Portes e Uco'!$P$5*'TABELA HONORÁRIOS MÉDICOS2026'!M4627)/100)*'TABELA HONORÁRIOS MÉDICOS2026'!L4627</f>
        <v>1811.096284459014</v>
      </c>
      <c r="O4627" s="201">
        <v>0</v>
      </c>
      <c r="P4627" s="201"/>
      <c r="Q4627" s="205">
        <f t="shared" si="280"/>
        <v>3796.663573918871</v>
      </c>
    </row>
    <row r="4628" spans="1:17" ht="60" x14ac:dyDescent="0.25">
      <c r="A4628" s="207" t="s">
        <v>4754</v>
      </c>
      <c r="B4628" s="196">
        <v>41205073</v>
      </c>
      <c r="C4628" s="197" t="s">
        <v>3568</v>
      </c>
      <c r="D4628" s="196" t="s">
        <v>3695</v>
      </c>
      <c r="E4628" s="198"/>
      <c r="F4628" s="199">
        <f>VLOOKUP(D4628,'Parâmetro - Portes e Uco'!$A$13:$E$54,4,0)</f>
        <v>1481.0667609515278</v>
      </c>
      <c r="G4628" s="200"/>
      <c r="H4628" s="201"/>
      <c r="I4628" s="196"/>
      <c r="J4628" s="202">
        <v>0</v>
      </c>
      <c r="K4628" s="202"/>
      <c r="L4628" s="203">
        <v>122.08</v>
      </c>
      <c r="M4628" s="204">
        <v>75</v>
      </c>
      <c r="N4628" s="199">
        <f>(('Parâmetro - Portes e Uco'!$P$5*'TABELA HONORÁRIOS MÉDICOS2026'!M4628)/100)*'TABELA HONORÁRIOS MÉDICOS2026'!L4628</f>
        <v>1661.8959290946816</v>
      </c>
      <c r="O4628" s="201">
        <v>0</v>
      </c>
      <c r="P4628" s="201"/>
      <c r="Q4628" s="205">
        <f t="shared" si="280"/>
        <v>3142.9626900462094</v>
      </c>
    </row>
    <row r="4629" spans="1:17" ht="60" x14ac:dyDescent="0.25">
      <c r="A4629" s="207" t="s">
        <v>4754</v>
      </c>
      <c r="B4629" s="196">
        <v>41205081</v>
      </c>
      <c r="C4629" s="197" t="s">
        <v>3569</v>
      </c>
      <c r="D4629" s="196" t="s">
        <v>3688</v>
      </c>
      <c r="E4629" s="198"/>
      <c r="F4629" s="199">
        <f>VLOOKUP(D4629,'Parâmetro - Portes e Uco'!$A$13:$E$54,4,0)</f>
        <v>899.85787232696623</v>
      </c>
      <c r="G4629" s="200"/>
      <c r="H4629" s="201"/>
      <c r="I4629" s="196"/>
      <c r="J4629" s="202">
        <v>0</v>
      </c>
      <c r="K4629" s="202"/>
      <c r="L4629" s="203">
        <v>73.39</v>
      </c>
      <c r="M4629" s="204">
        <v>75</v>
      </c>
      <c r="N4629" s="199">
        <f>(('Parâmetro - Portes e Uco'!$P$5*'TABELA HONORÁRIOS MÉDICOS2026'!M4629)/100)*'TABELA HONORÁRIOS MÉDICOS2026'!L4629</f>
        <v>999.07062775441261</v>
      </c>
      <c r="O4629" s="201">
        <v>0</v>
      </c>
      <c r="P4629" s="201"/>
      <c r="Q4629" s="205">
        <f t="shared" si="280"/>
        <v>1898.9285000813788</v>
      </c>
    </row>
    <row r="4630" spans="1:17" ht="45" x14ac:dyDescent="0.25">
      <c r="A4630" s="207" t="s">
        <v>4754</v>
      </c>
      <c r="B4630" s="196">
        <v>41205090</v>
      </c>
      <c r="C4630" s="197" t="s">
        <v>3570</v>
      </c>
      <c r="D4630" s="196" t="s">
        <v>3694</v>
      </c>
      <c r="E4630" s="198"/>
      <c r="F4630" s="199">
        <f>VLOOKUP(D4630,'Parâmetro - Portes e Uco'!$A$13:$E$54,4,0)</f>
        <v>1163.9005120867673</v>
      </c>
      <c r="G4630" s="200"/>
      <c r="H4630" s="201"/>
      <c r="I4630" s="196"/>
      <c r="J4630" s="202">
        <v>0</v>
      </c>
      <c r="K4630" s="202"/>
      <c r="L4630" s="203">
        <v>90.43</v>
      </c>
      <c r="M4630" s="204">
        <v>75</v>
      </c>
      <c r="N4630" s="199">
        <f>(('Parâmetro - Portes e Uco'!$P$5*'TABELA HONORÁRIOS MÉDICOS2026'!M4630)/100)*'TABELA HONORÁRIOS MÉDICOS2026'!L4630</f>
        <v>1231.039063466842</v>
      </c>
      <c r="O4630" s="201">
        <v>0</v>
      </c>
      <c r="P4630" s="201"/>
      <c r="Q4630" s="205">
        <f t="shared" si="280"/>
        <v>2394.9395755536093</v>
      </c>
    </row>
    <row r="4631" spans="1:17" ht="75" x14ac:dyDescent="0.25">
      <c r="A4631" s="207" t="s">
        <v>4754</v>
      </c>
      <c r="B4631" s="196">
        <v>41205103</v>
      </c>
      <c r="C4631" s="197" t="s">
        <v>3571</v>
      </c>
      <c r="D4631" s="196" t="s">
        <v>3688</v>
      </c>
      <c r="E4631" s="198"/>
      <c r="F4631" s="199">
        <f>VLOOKUP(D4631,'Parâmetro - Portes e Uco'!$A$13:$E$54,4,0)</f>
        <v>899.85787232696623</v>
      </c>
      <c r="G4631" s="200"/>
      <c r="H4631" s="201"/>
      <c r="I4631" s="196"/>
      <c r="J4631" s="202">
        <v>0</v>
      </c>
      <c r="K4631" s="202"/>
      <c r="L4631" s="203">
        <v>73.39</v>
      </c>
      <c r="M4631" s="204">
        <v>75</v>
      </c>
      <c r="N4631" s="199">
        <f>(('Parâmetro - Portes e Uco'!$P$5*'TABELA HONORÁRIOS MÉDICOS2026'!M4631)/100)*'TABELA HONORÁRIOS MÉDICOS2026'!L4631</f>
        <v>999.07062775441261</v>
      </c>
      <c r="O4631" s="201">
        <v>0</v>
      </c>
      <c r="P4631" s="201"/>
      <c r="Q4631" s="205">
        <f t="shared" si="280"/>
        <v>1898.9285000813788</v>
      </c>
    </row>
    <row r="4632" spans="1:17" ht="75" x14ac:dyDescent="0.25">
      <c r="A4632" s="207" t="s">
        <v>4754</v>
      </c>
      <c r="B4632" s="196">
        <v>41205111</v>
      </c>
      <c r="C4632" s="197" t="s">
        <v>3572</v>
      </c>
      <c r="D4632" s="196" t="s">
        <v>3707</v>
      </c>
      <c r="E4632" s="198"/>
      <c r="F4632" s="199">
        <f>VLOOKUP(D4632,'Parâmetro - Portes e Uco'!$A$13:$E$54,4,0)</f>
        <v>3938.6881704803345</v>
      </c>
      <c r="G4632" s="200"/>
      <c r="H4632" s="201"/>
      <c r="I4632" s="196"/>
      <c r="J4632" s="202">
        <v>0</v>
      </c>
      <c r="K4632" s="202"/>
      <c r="L4632" s="203">
        <v>751.3</v>
      </c>
      <c r="M4632" s="204">
        <v>75</v>
      </c>
      <c r="N4632" s="199">
        <f>(('Parâmetro - Portes e Uco'!$P$5*'TABELA HONORÁRIOS MÉDICOS2026'!M4632)/100)*'TABELA HONORÁRIOS MÉDICOS2026'!L4632</f>
        <v>10227.575454856113</v>
      </c>
      <c r="O4632" s="201">
        <v>0</v>
      </c>
      <c r="P4632" s="201"/>
      <c r="Q4632" s="205">
        <f t="shared" si="280"/>
        <v>14166.263625336447</v>
      </c>
    </row>
    <row r="4633" spans="1:17" ht="60" x14ac:dyDescent="0.25">
      <c r="A4633" s="207" t="s">
        <v>4754</v>
      </c>
      <c r="B4633" s="196">
        <v>41205120</v>
      </c>
      <c r="C4633" s="197" t="s">
        <v>3573</v>
      </c>
      <c r="D4633" s="196" t="s">
        <v>3695</v>
      </c>
      <c r="E4633" s="198"/>
      <c r="F4633" s="199">
        <f>VLOOKUP(D4633,'Parâmetro - Portes e Uco'!$A$13:$E$54,4,0)</f>
        <v>1481.0667609515278</v>
      </c>
      <c r="G4633" s="200"/>
      <c r="H4633" s="201"/>
      <c r="I4633" s="196"/>
      <c r="J4633" s="202">
        <v>0</v>
      </c>
      <c r="K4633" s="202"/>
      <c r="L4633" s="203">
        <v>122.08</v>
      </c>
      <c r="M4633" s="204">
        <v>75</v>
      </c>
      <c r="N4633" s="199">
        <f>(('Parâmetro - Portes e Uco'!$P$5*'TABELA HONORÁRIOS MÉDICOS2026'!M4633)/100)*'TABELA HONORÁRIOS MÉDICOS2026'!L4633</f>
        <v>1661.8959290946816</v>
      </c>
      <c r="O4633" s="201">
        <v>0</v>
      </c>
      <c r="P4633" s="201"/>
      <c r="Q4633" s="205">
        <f t="shared" si="280"/>
        <v>3142.9626900462094</v>
      </c>
    </row>
    <row r="4634" spans="1:17" ht="15" customHeight="1" x14ac:dyDescent="0.25">
      <c r="A4634" s="207" t="s">
        <v>4754</v>
      </c>
      <c r="B4634" s="224">
        <v>41206002</v>
      </c>
      <c r="C4634" s="316" t="s">
        <v>4622</v>
      </c>
      <c r="D4634" s="317"/>
      <c r="E4634" s="317"/>
      <c r="F4634" s="317"/>
      <c r="G4634" s="317"/>
      <c r="H4634" s="317"/>
      <c r="I4634" s="317"/>
      <c r="J4634" s="317"/>
      <c r="K4634" s="317"/>
      <c r="L4634" s="317"/>
      <c r="M4634" s="317"/>
      <c r="N4634" s="317"/>
      <c r="O4634" s="317"/>
      <c r="P4634" s="317"/>
      <c r="Q4634" s="318"/>
    </row>
    <row r="4635" spans="1:17" ht="60" x14ac:dyDescent="0.25">
      <c r="A4635" s="206"/>
      <c r="B4635" s="196">
        <v>41206010</v>
      </c>
      <c r="C4635" s="197" t="s">
        <v>3576</v>
      </c>
      <c r="D4635" s="196" t="s">
        <v>3676</v>
      </c>
      <c r="E4635" s="198"/>
      <c r="F4635" s="199">
        <f>VLOOKUP(D4635,'Parâmetro - Portes e Uco'!$A$13:$E$54,4,0)</f>
        <v>16.785021716765456</v>
      </c>
      <c r="G4635" s="200"/>
      <c r="H4635" s="201"/>
      <c r="I4635" s="196"/>
      <c r="J4635" s="202">
        <v>0</v>
      </c>
      <c r="K4635" s="202"/>
      <c r="L4635" s="203">
        <v>1.8</v>
      </c>
      <c r="M4635" s="204">
        <v>75</v>
      </c>
      <c r="N4635" s="199">
        <f>(('Parâmetro - Portes e Uco'!$P$5*'TABELA HONORÁRIOS MÉDICOS2026'!M4635)/100)*'TABELA HONORÁRIOS MÉDICOS2026'!L4635</f>
        <v>24.503707997791835</v>
      </c>
      <c r="O4635" s="201">
        <v>0</v>
      </c>
      <c r="P4635" s="201"/>
      <c r="Q4635" s="205">
        <f t="shared" ref="Q4635:Q4641" si="281">F4635+H4635+K4635+N4635+P4635</f>
        <v>41.288729714557292</v>
      </c>
    </row>
    <row r="4636" spans="1:17" ht="60" x14ac:dyDescent="0.25">
      <c r="A4636" s="207" t="s">
        <v>4754</v>
      </c>
      <c r="B4636" s="196">
        <v>41206029</v>
      </c>
      <c r="C4636" s="197" t="s">
        <v>3574</v>
      </c>
      <c r="D4636" s="196" t="s">
        <v>3691</v>
      </c>
      <c r="E4636" s="198"/>
      <c r="F4636" s="199">
        <f>VLOOKUP(D4636,'Parâmetro - Portes e Uco'!$A$13:$E$54,4,0)</f>
        <v>331.90092631384664</v>
      </c>
      <c r="G4636" s="200"/>
      <c r="H4636" s="201"/>
      <c r="I4636" s="196"/>
      <c r="J4636" s="202">
        <v>0</v>
      </c>
      <c r="K4636" s="202"/>
      <c r="L4636" s="203">
        <v>27.82</v>
      </c>
      <c r="M4636" s="204">
        <v>75</v>
      </c>
      <c r="N4636" s="199">
        <f>(('Parâmetro - Portes e Uco'!$P$5*'TABELA HONORÁRIOS MÉDICOS2026'!M4636)/100)*'TABELA HONORÁRIOS MÉDICOS2026'!L4636</f>
        <v>378.71842027698267</v>
      </c>
      <c r="O4636" s="201">
        <v>0</v>
      </c>
      <c r="P4636" s="201"/>
      <c r="Q4636" s="205">
        <f t="shared" si="281"/>
        <v>710.61934659082931</v>
      </c>
    </row>
    <row r="4637" spans="1:17" ht="60" x14ac:dyDescent="0.25">
      <c r="A4637" s="207" t="s">
        <v>4754</v>
      </c>
      <c r="B4637" s="196">
        <v>41206037</v>
      </c>
      <c r="C4637" s="197" t="s">
        <v>3575</v>
      </c>
      <c r="D4637" s="196" t="s">
        <v>3691</v>
      </c>
      <c r="E4637" s="198"/>
      <c r="F4637" s="199">
        <f>VLOOKUP(D4637,'Parâmetro - Portes e Uco'!$A$13:$E$54,4,0)</f>
        <v>331.90092631384664</v>
      </c>
      <c r="G4637" s="200"/>
      <c r="H4637" s="201"/>
      <c r="I4637" s="196"/>
      <c r="J4637" s="202">
        <v>0</v>
      </c>
      <c r="K4637" s="202"/>
      <c r="L4637" s="203">
        <v>27.82</v>
      </c>
      <c r="M4637" s="204">
        <v>75</v>
      </c>
      <c r="N4637" s="199">
        <f>(('Parâmetro - Portes e Uco'!$P$5*'TABELA HONORÁRIOS MÉDICOS2026'!M4637)/100)*'TABELA HONORÁRIOS MÉDICOS2026'!L4637</f>
        <v>378.71842027698267</v>
      </c>
      <c r="O4637" s="201">
        <v>0</v>
      </c>
      <c r="P4637" s="201"/>
      <c r="Q4637" s="205">
        <f t="shared" si="281"/>
        <v>710.61934659082931</v>
      </c>
    </row>
    <row r="4638" spans="1:17" ht="60" x14ac:dyDescent="0.25">
      <c r="A4638" s="207" t="s">
        <v>4754</v>
      </c>
      <c r="B4638" s="196">
        <v>41206045</v>
      </c>
      <c r="C4638" s="197" t="s">
        <v>3577</v>
      </c>
      <c r="D4638" s="196" t="s">
        <v>3670</v>
      </c>
      <c r="E4638" s="198"/>
      <c r="F4638" s="199">
        <f>VLOOKUP(D4638,'Parâmetro - Portes e Uco'!$A$13:$E$54,4,0)</f>
        <v>209.47104741495494</v>
      </c>
      <c r="G4638" s="200"/>
      <c r="H4638" s="201"/>
      <c r="I4638" s="196"/>
      <c r="J4638" s="202">
        <v>0</v>
      </c>
      <c r="K4638" s="202"/>
      <c r="L4638" s="203">
        <v>20.52</v>
      </c>
      <c r="M4638" s="204">
        <v>75</v>
      </c>
      <c r="N4638" s="199">
        <f>(('Parâmetro - Portes e Uco'!$P$5*'TABELA HONORÁRIOS MÉDICOS2026'!M4638)/100)*'TABELA HONORÁRIOS MÉDICOS2026'!L4638</f>
        <v>279.34227117482692</v>
      </c>
      <c r="O4638" s="201">
        <v>0</v>
      </c>
      <c r="P4638" s="201"/>
      <c r="Q4638" s="205">
        <f t="shared" si="281"/>
        <v>488.81331858978183</v>
      </c>
    </row>
    <row r="4639" spans="1:17" ht="75" x14ac:dyDescent="0.25">
      <c r="A4639" s="207" t="s">
        <v>4754</v>
      </c>
      <c r="B4639" s="196">
        <v>41206053</v>
      </c>
      <c r="C4639" s="197" t="s">
        <v>3578</v>
      </c>
      <c r="D4639" s="196" t="s">
        <v>3684</v>
      </c>
      <c r="E4639" s="198"/>
      <c r="F4639" s="199">
        <f>VLOOKUP(D4639,'Parâmetro - Portes e Uco'!$A$13:$E$54,4,0)</f>
        <v>846.73426322200669</v>
      </c>
      <c r="G4639" s="200"/>
      <c r="H4639" s="201"/>
      <c r="I4639" s="196"/>
      <c r="J4639" s="202">
        <v>0</v>
      </c>
      <c r="K4639" s="202"/>
      <c r="L4639" s="203">
        <v>72.260000000000005</v>
      </c>
      <c r="M4639" s="204">
        <v>75</v>
      </c>
      <c r="N4639" s="199">
        <f>(('Parâmetro - Portes e Uco'!$P$5*'TABELA HONORÁRIOS MÉDICOS2026'!M4639)/100)*'TABELA HONORÁRIOS MÉDICOS2026'!L4639</f>
        <v>983.68774440024333</v>
      </c>
      <c r="O4639" s="201">
        <v>0</v>
      </c>
      <c r="P4639" s="201"/>
      <c r="Q4639" s="205">
        <f t="shared" si="281"/>
        <v>1830.42200762225</v>
      </c>
    </row>
    <row r="4640" spans="1:17" ht="60" x14ac:dyDescent="0.25">
      <c r="A4640" s="207" t="s">
        <v>4754</v>
      </c>
      <c r="B4640" s="196">
        <v>41206061</v>
      </c>
      <c r="C4640" s="197" t="s">
        <v>3579</v>
      </c>
      <c r="D4640" s="196" t="s">
        <v>3668</v>
      </c>
      <c r="E4640" s="198"/>
      <c r="F4640" s="199">
        <f>VLOOKUP(D4640,'Parâmetro - Portes e Uco'!$A$13:$E$54,4,0)</f>
        <v>143.11866343039139</v>
      </c>
      <c r="G4640" s="200"/>
      <c r="H4640" s="201"/>
      <c r="I4640" s="196"/>
      <c r="J4640" s="202">
        <v>0</v>
      </c>
      <c r="K4640" s="202"/>
      <c r="L4640" s="203">
        <v>12.52</v>
      </c>
      <c r="M4640" s="204">
        <v>75</v>
      </c>
      <c r="N4640" s="199">
        <f>(('Parâmetro - Portes e Uco'!$P$5*'TABELA HONORÁRIOS MÉDICOS2026'!M4640)/100)*'TABELA HONORÁRIOS MÉDICOS2026'!L4640</f>
        <v>170.43690229575208</v>
      </c>
      <c r="O4640" s="201">
        <v>0</v>
      </c>
      <c r="P4640" s="201"/>
      <c r="Q4640" s="205">
        <f t="shared" si="281"/>
        <v>313.55556572614347</v>
      </c>
    </row>
    <row r="4641" spans="1:17" ht="45" x14ac:dyDescent="0.25">
      <c r="A4641" s="207" t="s">
        <v>4754</v>
      </c>
      <c r="B4641" s="196">
        <v>41206070</v>
      </c>
      <c r="C4641" s="197" t="s">
        <v>3580</v>
      </c>
      <c r="D4641" s="196" t="s">
        <v>3670</v>
      </c>
      <c r="E4641" s="198"/>
      <c r="F4641" s="199">
        <f>VLOOKUP(D4641,'Parâmetro - Portes e Uco'!$A$13:$E$54,4,0)</f>
        <v>209.47104741495494</v>
      </c>
      <c r="G4641" s="200"/>
      <c r="H4641" s="201"/>
      <c r="I4641" s="196"/>
      <c r="J4641" s="202">
        <v>0</v>
      </c>
      <c r="K4641" s="202"/>
      <c r="L4641" s="203">
        <v>16.38</v>
      </c>
      <c r="M4641" s="204">
        <v>75</v>
      </c>
      <c r="N4641" s="199">
        <f>(('Parâmetro - Portes e Uco'!$P$5*'TABELA HONORÁRIOS MÉDICOS2026'!M4641)/100)*'TABELA HONORÁRIOS MÉDICOS2026'!L4641</f>
        <v>222.98374277990567</v>
      </c>
      <c r="O4641" s="201">
        <v>0</v>
      </c>
      <c r="P4641" s="201"/>
      <c r="Q4641" s="205">
        <f t="shared" si="281"/>
        <v>432.45479019486061</v>
      </c>
    </row>
    <row r="4642" spans="1:17" x14ac:dyDescent="0.25">
      <c r="A4642" s="207" t="s">
        <v>4754</v>
      </c>
      <c r="B4642" s="224">
        <v>41299990</v>
      </c>
      <c r="C4642" s="316" t="s">
        <v>3743</v>
      </c>
      <c r="D4642" s="317"/>
      <c r="E4642" s="317"/>
      <c r="F4642" s="317"/>
      <c r="G4642" s="317"/>
      <c r="H4642" s="317"/>
      <c r="I4642" s="317"/>
      <c r="J4642" s="317"/>
      <c r="K4642" s="317"/>
      <c r="L4642" s="317"/>
      <c r="M4642" s="317"/>
      <c r="N4642" s="317"/>
      <c r="O4642" s="317"/>
      <c r="P4642" s="317"/>
      <c r="Q4642" s="318"/>
    </row>
    <row r="4643" spans="1:17" ht="15" customHeight="1" x14ac:dyDescent="0.25">
      <c r="A4643" s="206"/>
      <c r="B4643" s="307" t="s">
        <v>3974</v>
      </c>
      <c r="C4643" s="308"/>
      <c r="D4643" s="308"/>
      <c r="E4643" s="308"/>
      <c r="F4643" s="308"/>
      <c r="G4643" s="308"/>
      <c r="H4643" s="308"/>
      <c r="I4643" s="308"/>
      <c r="J4643" s="308"/>
      <c r="K4643" s="308"/>
      <c r="L4643" s="308"/>
      <c r="M4643" s="308"/>
      <c r="N4643" s="308"/>
      <c r="O4643" s="308"/>
      <c r="P4643" s="308"/>
      <c r="Q4643" s="309"/>
    </row>
    <row r="4644" spans="1:17" ht="15" customHeight="1" x14ac:dyDescent="0.25">
      <c r="A4644" s="206"/>
      <c r="B4644" s="307" t="s">
        <v>4623</v>
      </c>
      <c r="C4644" s="308"/>
      <c r="D4644" s="308"/>
      <c r="E4644" s="308"/>
      <c r="F4644" s="308"/>
      <c r="G4644" s="308"/>
      <c r="H4644" s="308"/>
      <c r="I4644" s="308"/>
      <c r="J4644" s="308"/>
      <c r="K4644" s="308"/>
      <c r="L4644" s="308"/>
      <c r="M4644" s="308"/>
      <c r="N4644" s="308"/>
      <c r="O4644" s="308"/>
      <c r="P4644" s="308"/>
      <c r="Q4644" s="309"/>
    </row>
    <row r="4645" spans="1:17" ht="15" customHeight="1" x14ac:dyDescent="0.25">
      <c r="A4645" s="206"/>
      <c r="B4645" s="307" t="s">
        <v>4624</v>
      </c>
      <c r="C4645" s="308"/>
      <c r="D4645" s="308"/>
      <c r="E4645" s="308"/>
      <c r="F4645" s="308"/>
      <c r="G4645" s="308"/>
      <c r="H4645" s="308"/>
      <c r="I4645" s="308"/>
      <c r="J4645" s="308"/>
      <c r="K4645" s="308"/>
      <c r="L4645" s="308"/>
      <c r="M4645" s="308"/>
      <c r="N4645" s="308"/>
      <c r="O4645" s="308"/>
      <c r="P4645" s="308"/>
      <c r="Q4645" s="309"/>
    </row>
    <row r="4646" spans="1:17" x14ac:dyDescent="0.25">
      <c r="A4646" s="206"/>
      <c r="B4646" s="307" t="s">
        <v>4625</v>
      </c>
      <c r="C4646" s="308"/>
      <c r="D4646" s="308"/>
      <c r="E4646" s="308"/>
      <c r="F4646" s="308"/>
      <c r="G4646" s="308"/>
      <c r="H4646" s="308"/>
      <c r="I4646" s="308"/>
      <c r="J4646" s="308"/>
      <c r="K4646" s="308"/>
      <c r="L4646" s="308"/>
      <c r="M4646" s="308"/>
      <c r="N4646" s="308"/>
      <c r="O4646" s="308"/>
      <c r="P4646" s="308"/>
      <c r="Q4646" s="309"/>
    </row>
    <row r="4647" spans="1:17" ht="15" customHeight="1" x14ac:dyDescent="0.25">
      <c r="A4647" s="206"/>
      <c r="B4647" s="307" t="s">
        <v>4626</v>
      </c>
      <c r="C4647" s="308"/>
      <c r="D4647" s="308"/>
      <c r="E4647" s="308"/>
      <c r="F4647" s="308"/>
      <c r="G4647" s="308"/>
      <c r="H4647" s="308"/>
      <c r="I4647" s="308"/>
      <c r="J4647" s="308"/>
      <c r="K4647" s="308"/>
      <c r="L4647" s="308"/>
      <c r="M4647" s="308"/>
      <c r="N4647" s="308"/>
      <c r="O4647" s="308"/>
      <c r="P4647" s="308"/>
      <c r="Q4647" s="309"/>
    </row>
    <row r="4648" spans="1:17" ht="15" customHeight="1" x14ac:dyDescent="0.25">
      <c r="A4648" s="206"/>
      <c r="B4648" s="307" t="s">
        <v>3975</v>
      </c>
      <c r="C4648" s="308"/>
      <c r="D4648" s="308"/>
      <c r="E4648" s="308"/>
      <c r="F4648" s="308"/>
      <c r="G4648" s="308"/>
      <c r="H4648" s="308"/>
      <c r="I4648" s="308"/>
      <c r="J4648" s="308"/>
      <c r="K4648" s="308"/>
      <c r="L4648" s="308"/>
      <c r="M4648" s="308"/>
      <c r="N4648" s="308"/>
      <c r="O4648" s="308"/>
      <c r="P4648" s="308"/>
      <c r="Q4648" s="309"/>
    </row>
    <row r="4649" spans="1:17" ht="15" customHeight="1" x14ac:dyDescent="0.25">
      <c r="A4649" s="206"/>
      <c r="B4649" s="307" t="s">
        <v>3976</v>
      </c>
      <c r="C4649" s="308"/>
      <c r="D4649" s="308"/>
      <c r="E4649" s="308"/>
      <c r="F4649" s="308"/>
      <c r="G4649" s="308"/>
      <c r="H4649" s="308"/>
      <c r="I4649" s="308"/>
      <c r="J4649" s="308"/>
      <c r="K4649" s="308"/>
      <c r="L4649" s="308"/>
      <c r="M4649" s="308"/>
      <c r="N4649" s="308"/>
      <c r="O4649" s="308"/>
      <c r="P4649" s="308"/>
      <c r="Q4649" s="309"/>
    </row>
    <row r="4650" spans="1:17" ht="15" customHeight="1" x14ac:dyDescent="0.25">
      <c r="A4650" s="206"/>
      <c r="B4650" s="307" t="s">
        <v>4627</v>
      </c>
      <c r="C4650" s="308"/>
      <c r="D4650" s="308"/>
      <c r="E4650" s="308"/>
      <c r="F4650" s="308"/>
      <c r="G4650" s="308"/>
      <c r="H4650" s="308"/>
      <c r="I4650" s="308"/>
      <c r="J4650" s="308"/>
      <c r="K4650" s="308"/>
      <c r="L4650" s="308"/>
      <c r="M4650" s="308"/>
      <c r="N4650" s="308"/>
      <c r="O4650" s="308"/>
      <c r="P4650" s="308"/>
      <c r="Q4650" s="309"/>
    </row>
    <row r="4651" spans="1:17" ht="15" customHeight="1" x14ac:dyDescent="0.25">
      <c r="A4651" s="206"/>
      <c r="B4651" s="307" t="s">
        <v>4628</v>
      </c>
      <c r="C4651" s="308"/>
      <c r="D4651" s="308"/>
      <c r="E4651" s="308"/>
      <c r="F4651" s="308"/>
      <c r="G4651" s="308"/>
      <c r="H4651" s="308"/>
      <c r="I4651" s="308"/>
      <c r="J4651" s="308"/>
      <c r="K4651" s="308"/>
      <c r="L4651" s="308"/>
      <c r="M4651" s="308"/>
      <c r="N4651" s="308"/>
      <c r="O4651" s="308"/>
      <c r="P4651" s="308"/>
      <c r="Q4651" s="309"/>
    </row>
    <row r="4652" spans="1:17" ht="15" customHeight="1" x14ac:dyDescent="0.25">
      <c r="A4652" s="206"/>
      <c r="B4652" s="307" t="s">
        <v>4629</v>
      </c>
      <c r="C4652" s="308"/>
      <c r="D4652" s="308"/>
      <c r="E4652" s="308"/>
      <c r="F4652" s="308"/>
      <c r="G4652" s="308"/>
      <c r="H4652" s="308"/>
      <c r="I4652" s="308"/>
      <c r="J4652" s="308"/>
      <c r="K4652" s="308"/>
      <c r="L4652" s="308"/>
      <c r="M4652" s="308"/>
      <c r="N4652" s="308"/>
      <c r="O4652" s="308"/>
      <c r="P4652" s="308"/>
      <c r="Q4652" s="309"/>
    </row>
    <row r="4653" spans="1:17" ht="15" customHeight="1" x14ac:dyDescent="0.25">
      <c r="A4653" s="206"/>
      <c r="B4653" s="307" t="s">
        <v>4630</v>
      </c>
      <c r="C4653" s="308"/>
      <c r="D4653" s="308"/>
      <c r="E4653" s="308"/>
      <c r="F4653" s="308"/>
      <c r="G4653" s="308"/>
      <c r="H4653" s="308"/>
      <c r="I4653" s="308"/>
      <c r="J4653" s="308"/>
      <c r="K4653" s="308"/>
      <c r="L4653" s="308"/>
      <c r="M4653" s="308"/>
      <c r="N4653" s="308"/>
      <c r="O4653" s="308"/>
      <c r="P4653" s="308"/>
      <c r="Q4653" s="309"/>
    </row>
    <row r="4654" spans="1:17" ht="15" customHeight="1" x14ac:dyDescent="0.25">
      <c r="A4654" s="206"/>
      <c r="B4654" s="307" t="s">
        <v>4631</v>
      </c>
      <c r="C4654" s="308"/>
      <c r="D4654" s="308"/>
      <c r="E4654" s="308"/>
      <c r="F4654" s="308"/>
      <c r="G4654" s="308"/>
      <c r="H4654" s="308"/>
      <c r="I4654" s="308"/>
      <c r="J4654" s="308"/>
      <c r="K4654" s="308"/>
      <c r="L4654" s="308"/>
      <c r="M4654" s="308"/>
      <c r="N4654" s="308"/>
      <c r="O4654" s="308"/>
      <c r="P4654" s="308"/>
      <c r="Q4654" s="309"/>
    </row>
    <row r="4655" spans="1:17" ht="15" customHeight="1" x14ac:dyDescent="0.25">
      <c r="A4655" s="206"/>
      <c r="B4655" s="307" t="s">
        <v>4632</v>
      </c>
      <c r="C4655" s="308"/>
      <c r="D4655" s="308"/>
      <c r="E4655" s="308"/>
      <c r="F4655" s="308"/>
      <c r="G4655" s="308"/>
      <c r="H4655" s="308"/>
      <c r="I4655" s="308"/>
      <c r="J4655" s="308"/>
      <c r="K4655" s="308"/>
      <c r="L4655" s="308"/>
      <c r="M4655" s="308"/>
      <c r="N4655" s="308"/>
      <c r="O4655" s="308"/>
      <c r="P4655" s="308"/>
      <c r="Q4655" s="309"/>
    </row>
    <row r="4656" spans="1:17" ht="15" customHeight="1" x14ac:dyDescent="0.25">
      <c r="A4656" s="206"/>
      <c r="B4656" s="307" t="s">
        <v>4633</v>
      </c>
      <c r="C4656" s="308"/>
      <c r="D4656" s="308"/>
      <c r="E4656" s="308"/>
      <c r="F4656" s="308"/>
      <c r="G4656" s="308"/>
      <c r="H4656" s="308"/>
      <c r="I4656" s="308"/>
      <c r="J4656" s="308"/>
      <c r="K4656" s="308"/>
      <c r="L4656" s="308"/>
      <c r="M4656" s="308"/>
      <c r="N4656" s="308"/>
      <c r="O4656" s="308"/>
      <c r="P4656" s="308"/>
      <c r="Q4656" s="309"/>
    </row>
    <row r="4657" spans="1:17" ht="15" customHeight="1" x14ac:dyDescent="0.25">
      <c r="A4657" s="206"/>
      <c r="B4657" s="307" t="s">
        <v>4634</v>
      </c>
      <c r="C4657" s="308"/>
      <c r="D4657" s="308"/>
      <c r="E4657" s="308"/>
      <c r="F4657" s="308"/>
      <c r="G4657" s="308"/>
      <c r="H4657" s="308"/>
      <c r="I4657" s="308"/>
      <c r="J4657" s="308"/>
      <c r="K4657" s="308"/>
      <c r="L4657" s="308"/>
      <c r="M4657" s="308"/>
      <c r="N4657" s="308"/>
      <c r="O4657" s="308"/>
      <c r="P4657" s="308"/>
      <c r="Q4657" s="309"/>
    </row>
    <row r="4658" spans="1:17" ht="15" customHeight="1" x14ac:dyDescent="0.25">
      <c r="A4658" s="206"/>
      <c r="B4658" s="307" t="s">
        <v>4635</v>
      </c>
      <c r="C4658" s="308"/>
      <c r="D4658" s="308"/>
      <c r="E4658" s="308"/>
      <c r="F4658" s="308"/>
      <c r="G4658" s="308"/>
      <c r="H4658" s="308"/>
      <c r="I4658" s="308"/>
      <c r="J4658" s="308"/>
      <c r="K4658" s="308"/>
      <c r="L4658" s="308"/>
      <c r="M4658" s="308"/>
      <c r="N4658" s="308"/>
      <c r="O4658" s="308"/>
      <c r="P4658" s="308"/>
      <c r="Q4658" s="309"/>
    </row>
    <row r="4659" spans="1:17" ht="15" customHeight="1" x14ac:dyDescent="0.25">
      <c r="A4659" s="206"/>
      <c r="B4659" s="307" t="s">
        <v>4636</v>
      </c>
      <c r="C4659" s="308"/>
      <c r="D4659" s="308"/>
      <c r="E4659" s="308"/>
      <c r="F4659" s="308"/>
      <c r="G4659" s="308"/>
      <c r="H4659" s="308"/>
      <c r="I4659" s="308"/>
      <c r="J4659" s="308"/>
      <c r="K4659" s="308"/>
      <c r="L4659" s="308"/>
      <c r="M4659" s="308"/>
      <c r="N4659" s="308"/>
      <c r="O4659" s="308"/>
      <c r="P4659" s="308"/>
      <c r="Q4659" s="309"/>
    </row>
    <row r="4660" spans="1:17" ht="15" customHeight="1" x14ac:dyDescent="0.25">
      <c r="A4660" s="206"/>
      <c r="B4660" s="307" t="s">
        <v>4637</v>
      </c>
      <c r="C4660" s="308"/>
      <c r="D4660" s="308"/>
      <c r="E4660" s="308"/>
      <c r="F4660" s="308"/>
      <c r="G4660" s="308"/>
      <c r="H4660" s="308"/>
      <c r="I4660" s="308"/>
      <c r="J4660" s="308"/>
      <c r="K4660" s="308"/>
      <c r="L4660" s="308"/>
      <c r="M4660" s="308"/>
      <c r="N4660" s="308"/>
      <c r="O4660" s="308"/>
      <c r="P4660" s="308"/>
      <c r="Q4660" s="309"/>
    </row>
    <row r="4661" spans="1:17" ht="15" customHeight="1" x14ac:dyDescent="0.25">
      <c r="A4661" s="206"/>
      <c r="B4661" s="307" t="s">
        <v>4638</v>
      </c>
      <c r="C4661" s="308"/>
      <c r="D4661" s="308"/>
      <c r="E4661" s="308"/>
      <c r="F4661" s="308"/>
      <c r="G4661" s="308"/>
      <c r="H4661" s="308"/>
      <c r="I4661" s="308"/>
      <c r="J4661" s="308"/>
      <c r="K4661" s="308"/>
      <c r="L4661" s="308"/>
      <c r="M4661" s="308"/>
      <c r="N4661" s="308"/>
      <c r="O4661" s="308"/>
      <c r="P4661" s="308"/>
      <c r="Q4661" s="309"/>
    </row>
    <row r="4662" spans="1:17" ht="15" customHeight="1" x14ac:dyDescent="0.25">
      <c r="A4662" s="206"/>
      <c r="B4662" s="307" t="s">
        <v>4639</v>
      </c>
      <c r="C4662" s="308"/>
      <c r="D4662" s="308"/>
      <c r="E4662" s="308"/>
      <c r="F4662" s="308"/>
      <c r="G4662" s="308"/>
      <c r="H4662" s="308"/>
      <c r="I4662" s="308"/>
      <c r="J4662" s="308"/>
      <c r="K4662" s="308"/>
      <c r="L4662" s="308"/>
      <c r="M4662" s="308"/>
      <c r="N4662" s="308"/>
      <c r="O4662" s="308"/>
      <c r="P4662" s="308"/>
      <c r="Q4662" s="309"/>
    </row>
    <row r="4663" spans="1:17" ht="15" customHeight="1" x14ac:dyDescent="0.25">
      <c r="A4663" s="206"/>
      <c r="B4663" s="307" t="s">
        <v>4640</v>
      </c>
      <c r="C4663" s="308"/>
      <c r="D4663" s="308"/>
      <c r="E4663" s="308"/>
      <c r="F4663" s="308"/>
      <c r="G4663" s="308"/>
      <c r="H4663" s="308"/>
      <c r="I4663" s="308"/>
      <c r="J4663" s="308"/>
      <c r="K4663" s="308"/>
      <c r="L4663" s="308"/>
      <c r="M4663" s="308"/>
      <c r="N4663" s="308"/>
      <c r="O4663" s="308"/>
      <c r="P4663" s="308"/>
      <c r="Q4663" s="309"/>
    </row>
    <row r="4664" spans="1:17" ht="15" customHeight="1" x14ac:dyDescent="0.25">
      <c r="A4664" s="206"/>
      <c r="B4664" s="307" t="s">
        <v>4641</v>
      </c>
      <c r="C4664" s="308"/>
      <c r="D4664" s="308"/>
      <c r="E4664" s="308"/>
      <c r="F4664" s="308"/>
      <c r="G4664" s="308"/>
      <c r="H4664" s="308"/>
      <c r="I4664" s="308"/>
      <c r="J4664" s="308"/>
      <c r="K4664" s="308"/>
      <c r="L4664" s="308"/>
      <c r="M4664" s="308"/>
      <c r="N4664" s="308"/>
      <c r="O4664" s="308"/>
      <c r="P4664" s="308"/>
      <c r="Q4664" s="309"/>
    </row>
    <row r="4665" spans="1:17" ht="15" customHeight="1" x14ac:dyDescent="0.25">
      <c r="A4665" s="206"/>
      <c r="B4665" s="307" t="s">
        <v>4642</v>
      </c>
      <c r="C4665" s="308"/>
      <c r="D4665" s="308"/>
      <c r="E4665" s="308"/>
      <c r="F4665" s="308"/>
      <c r="G4665" s="308"/>
      <c r="H4665" s="308"/>
      <c r="I4665" s="308"/>
      <c r="J4665" s="308"/>
      <c r="K4665" s="308"/>
      <c r="L4665" s="308"/>
      <c r="M4665" s="308"/>
      <c r="N4665" s="308"/>
      <c r="O4665" s="308"/>
      <c r="P4665" s="308"/>
      <c r="Q4665" s="309"/>
    </row>
    <row r="4666" spans="1:17" ht="15" customHeight="1" x14ac:dyDescent="0.25">
      <c r="A4666" s="206"/>
      <c r="B4666" s="307" t="s">
        <v>4643</v>
      </c>
      <c r="C4666" s="308"/>
      <c r="D4666" s="308"/>
      <c r="E4666" s="308"/>
      <c r="F4666" s="308"/>
      <c r="G4666" s="308"/>
      <c r="H4666" s="308"/>
      <c r="I4666" s="308"/>
      <c r="J4666" s="308"/>
      <c r="K4666" s="308"/>
      <c r="L4666" s="308"/>
      <c r="M4666" s="308"/>
      <c r="N4666" s="308"/>
      <c r="O4666" s="308"/>
      <c r="P4666" s="308"/>
      <c r="Q4666" s="309"/>
    </row>
    <row r="4667" spans="1:17" ht="15" customHeight="1" x14ac:dyDescent="0.25">
      <c r="A4667" s="206"/>
      <c r="B4667" s="307" t="s">
        <v>4644</v>
      </c>
      <c r="C4667" s="308"/>
      <c r="D4667" s="308"/>
      <c r="E4667" s="308"/>
      <c r="F4667" s="308"/>
      <c r="G4667" s="308"/>
      <c r="H4667" s="308"/>
      <c r="I4667" s="308"/>
      <c r="J4667" s="308"/>
      <c r="K4667" s="308"/>
      <c r="L4667" s="308"/>
      <c r="M4667" s="308"/>
      <c r="N4667" s="308"/>
      <c r="O4667" s="308"/>
      <c r="P4667" s="308"/>
      <c r="Q4667" s="309"/>
    </row>
    <row r="4668" spans="1:17" ht="15" customHeight="1" x14ac:dyDescent="0.25">
      <c r="A4668" s="206"/>
      <c r="B4668" s="307" t="s">
        <v>4645</v>
      </c>
      <c r="C4668" s="308"/>
      <c r="D4668" s="308"/>
      <c r="E4668" s="308"/>
      <c r="F4668" s="308"/>
      <c r="G4668" s="308"/>
      <c r="H4668" s="308"/>
      <c r="I4668" s="308"/>
      <c r="J4668" s="308"/>
      <c r="K4668" s="308"/>
      <c r="L4668" s="308"/>
      <c r="M4668" s="308"/>
      <c r="N4668" s="308"/>
      <c r="O4668" s="308"/>
      <c r="P4668" s="308"/>
      <c r="Q4668" s="309"/>
    </row>
    <row r="4669" spans="1:17" ht="15" customHeight="1" x14ac:dyDescent="0.25">
      <c r="A4669" s="206"/>
      <c r="B4669" s="307" t="s">
        <v>4646</v>
      </c>
      <c r="C4669" s="308"/>
      <c r="D4669" s="308"/>
      <c r="E4669" s="308"/>
      <c r="F4669" s="308"/>
      <c r="G4669" s="308"/>
      <c r="H4669" s="308"/>
      <c r="I4669" s="308"/>
      <c r="J4669" s="308"/>
      <c r="K4669" s="308"/>
      <c r="L4669" s="308"/>
      <c r="M4669" s="308"/>
      <c r="N4669" s="308"/>
      <c r="O4669" s="308"/>
      <c r="P4669" s="308"/>
      <c r="Q4669" s="309"/>
    </row>
    <row r="4670" spans="1:17" ht="15" customHeight="1" x14ac:dyDescent="0.25">
      <c r="A4670" s="206"/>
      <c r="B4670" s="307" t="s">
        <v>4647</v>
      </c>
      <c r="C4670" s="308"/>
      <c r="D4670" s="308"/>
      <c r="E4670" s="308"/>
      <c r="F4670" s="308"/>
      <c r="G4670" s="308"/>
      <c r="H4670" s="308"/>
      <c r="I4670" s="308"/>
      <c r="J4670" s="308"/>
      <c r="K4670" s="308"/>
      <c r="L4670" s="308"/>
      <c r="M4670" s="308"/>
      <c r="N4670" s="308"/>
      <c r="O4670" s="308"/>
      <c r="P4670" s="308"/>
      <c r="Q4670" s="309"/>
    </row>
    <row r="4671" spans="1:17" ht="15" customHeight="1" x14ac:dyDescent="0.25">
      <c r="A4671" s="206"/>
      <c r="B4671" s="307" t="s">
        <v>4648</v>
      </c>
      <c r="C4671" s="308"/>
      <c r="D4671" s="308"/>
      <c r="E4671" s="308"/>
      <c r="F4671" s="308"/>
      <c r="G4671" s="308"/>
      <c r="H4671" s="308"/>
      <c r="I4671" s="308"/>
      <c r="J4671" s="308"/>
      <c r="K4671" s="308"/>
      <c r="L4671" s="308"/>
      <c r="M4671" s="308"/>
      <c r="N4671" s="308"/>
      <c r="O4671" s="308"/>
      <c r="P4671" s="308"/>
      <c r="Q4671" s="309"/>
    </row>
    <row r="4672" spans="1:17" ht="15" customHeight="1" x14ac:dyDescent="0.25">
      <c r="A4672" s="206"/>
      <c r="B4672" s="307" t="s">
        <v>4649</v>
      </c>
      <c r="C4672" s="308"/>
      <c r="D4672" s="308"/>
      <c r="E4672" s="308"/>
      <c r="F4672" s="308"/>
      <c r="G4672" s="308"/>
      <c r="H4672" s="308"/>
      <c r="I4672" s="308"/>
      <c r="J4672" s="308"/>
      <c r="K4672" s="308"/>
      <c r="L4672" s="308"/>
      <c r="M4672" s="308"/>
      <c r="N4672" s="308"/>
      <c r="O4672" s="308"/>
      <c r="P4672" s="308"/>
      <c r="Q4672" s="309"/>
    </row>
    <row r="4673" spans="1:17" ht="15" customHeight="1" x14ac:dyDescent="0.25">
      <c r="A4673" s="206"/>
      <c r="B4673" s="307" t="s">
        <v>4650</v>
      </c>
      <c r="C4673" s="308"/>
      <c r="D4673" s="308"/>
      <c r="E4673" s="308"/>
      <c r="F4673" s="308"/>
      <c r="G4673" s="308"/>
      <c r="H4673" s="308"/>
      <c r="I4673" s="308"/>
      <c r="J4673" s="308"/>
      <c r="K4673" s="308"/>
      <c r="L4673" s="308"/>
      <c r="M4673" s="308"/>
      <c r="N4673" s="308"/>
      <c r="O4673" s="308"/>
      <c r="P4673" s="308"/>
      <c r="Q4673" s="309"/>
    </row>
    <row r="4674" spans="1:17" ht="15" customHeight="1" x14ac:dyDescent="0.25">
      <c r="A4674" s="206"/>
      <c r="B4674" s="307" t="s">
        <v>4651</v>
      </c>
      <c r="C4674" s="308"/>
      <c r="D4674" s="308"/>
      <c r="E4674" s="308"/>
      <c r="F4674" s="308"/>
      <c r="G4674" s="308"/>
      <c r="H4674" s="308"/>
      <c r="I4674" s="308"/>
      <c r="J4674" s="308"/>
      <c r="K4674" s="308"/>
      <c r="L4674" s="308"/>
      <c r="M4674" s="308"/>
      <c r="N4674" s="308"/>
      <c r="O4674" s="308"/>
      <c r="P4674" s="308"/>
      <c r="Q4674" s="309"/>
    </row>
    <row r="4675" spans="1:17" ht="15" customHeight="1" x14ac:dyDescent="0.25">
      <c r="A4675" s="206"/>
      <c r="B4675" s="319" t="s">
        <v>4652</v>
      </c>
      <c r="C4675" s="320"/>
      <c r="D4675" s="320"/>
      <c r="E4675" s="320"/>
      <c r="F4675" s="320"/>
      <c r="G4675" s="320"/>
      <c r="H4675" s="320"/>
      <c r="I4675" s="320"/>
      <c r="J4675" s="320"/>
      <c r="K4675" s="320"/>
      <c r="L4675" s="320"/>
      <c r="M4675" s="320"/>
      <c r="N4675" s="320"/>
      <c r="O4675" s="320"/>
      <c r="P4675" s="320"/>
      <c r="Q4675" s="321"/>
    </row>
    <row r="4676" spans="1:17" x14ac:dyDescent="0.25">
      <c r="A4676" s="206"/>
      <c r="B4676" s="224">
        <v>41301005</v>
      </c>
      <c r="C4676" s="316" t="s">
        <v>3767</v>
      </c>
      <c r="D4676" s="317"/>
      <c r="E4676" s="317"/>
      <c r="F4676" s="317"/>
      <c r="G4676" s="317"/>
      <c r="H4676" s="317"/>
      <c r="I4676" s="317"/>
      <c r="J4676" s="317"/>
      <c r="K4676" s="317"/>
      <c r="L4676" s="317"/>
      <c r="M4676" s="317"/>
      <c r="N4676" s="317"/>
      <c r="O4676" s="317"/>
      <c r="P4676" s="317"/>
      <c r="Q4676" s="318"/>
    </row>
    <row r="4677" spans="1:17" ht="30" x14ac:dyDescent="0.25">
      <c r="A4677" s="206"/>
      <c r="B4677" s="196">
        <v>41301013</v>
      </c>
      <c r="C4677" s="197" t="s">
        <v>3581</v>
      </c>
      <c r="D4677" s="196" t="s">
        <v>3668</v>
      </c>
      <c r="E4677" s="198"/>
      <c r="F4677" s="199">
        <f>VLOOKUP(D4677,'Parâmetro - Portes e Uco'!$A$13:$E$54,4,0)</f>
        <v>143.11866343039139</v>
      </c>
      <c r="G4677" s="200"/>
      <c r="H4677" s="201"/>
      <c r="I4677" s="196"/>
      <c r="J4677" s="202">
        <v>0</v>
      </c>
      <c r="K4677" s="202"/>
      <c r="L4677" s="203">
        <v>4.2300000000000004</v>
      </c>
      <c r="M4677" s="204">
        <v>50</v>
      </c>
      <c r="N4677" s="199">
        <f>(('Parâmetro - Portes e Uco'!$P$5*'TABELA HONORÁRIOS MÉDICOS2026'!M4677)/100)*'TABELA HONORÁRIOS MÉDICOS2026'!L4677</f>
        <v>38.389142529873872</v>
      </c>
      <c r="O4677" s="201">
        <v>0</v>
      </c>
      <c r="P4677" s="201"/>
      <c r="Q4677" s="205">
        <f t="shared" ref="Q4677:Q4717" si="282">F4677+H4677+K4677+N4677+P4677</f>
        <v>181.50780596026527</v>
      </c>
    </row>
    <row r="4678" spans="1:17" ht="45" x14ac:dyDescent="0.25">
      <c r="A4678" s="207" t="s">
        <v>4754</v>
      </c>
      <c r="B4678" s="196">
        <v>41301021</v>
      </c>
      <c r="C4678" s="197" t="s">
        <v>3582</v>
      </c>
      <c r="D4678" s="196" t="s">
        <v>3668</v>
      </c>
      <c r="E4678" s="198"/>
      <c r="F4678" s="199">
        <f>VLOOKUP(D4678,'Parâmetro - Portes e Uco'!$A$13:$E$54,4,0)</f>
        <v>143.11866343039139</v>
      </c>
      <c r="G4678" s="200"/>
      <c r="H4678" s="201"/>
      <c r="I4678" s="196"/>
      <c r="J4678" s="202">
        <v>0</v>
      </c>
      <c r="K4678" s="202"/>
      <c r="L4678" s="203">
        <v>15.09</v>
      </c>
      <c r="M4678" s="204">
        <v>50</v>
      </c>
      <c r="N4678" s="199">
        <f>(('Parâmetro - Portes e Uco'!$P$5*'TABELA HONORÁRIOS MÉDICOS2026'!M4678)/100)*'TABELA HONORÁRIOS MÉDICOS2026'!L4678</f>
        <v>136.94850136543658</v>
      </c>
      <c r="O4678" s="201">
        <v>0</v>
      </c>
      <c r="P4678" s="201"/>
      <c r="Q4678" s="205">
        <f t="shared" si="282"/>
        <v>280.06716479582798</v>
      </c>
    </row>
    <row r="4679" spans="1:17" ht="60" x14ac:dyDescent="0.25">
      <c r="A4679" s="207" t="s">
        <v>4754</v>
      </c>
      <c r="B4679" s="196">
        <v>41301030</v>
      </c>
      <c r="C4679" s="197" t="s">
        <v>3584</v>
      </c>
      <c r="D4679" s="196" t="s">
        <v>3677</v>
      </c>
      <c r="E4679" s="198"/>
      <c r="F4679" s="199">
        <f>VLOOKUP(D4679,'Parâmetro - Portes e Uco'!$A$13:$E$54,4,0)</f>
        <v>33.558459567611813</v>
      </c>
      <c r="G4679" s="200"/>
      <c r="H4679" s="201"/>
      <c r="I4679" s="196"/>
      <c r="J4679" s="202">
        <v>0</v>
      </c>
      <c r="K4679" s="202"/>
      <c r="L4679" s="203">
        <v>0.08</v>
      </c>
      <c r="M4679" s="204">
        <v>50</v>
      </c>
      <c r="N4679" s="199">
        <f>(('Parâmetro - Portes e Uco'!$P$5*'TABELA HONORÁRIOS MÉDICOS2026'!M4679)/100)*'TABELA HONORÁRIOS MÉDICOS2026'!L4679</f>
        <v>0.72603579252716544</v>
      </c>
      <c r="O4679" s="201">
        <v>0</v>
      </c>
      <c r="P4679" s="201"/>
      <c r="Q4679" s="205">
        <f t="shared" si="282"/>
        <v>34.284495360138976</v>
      </c>
    </row>
    <row r="4680" spans="1:17" ht="30" x14ac:dyDescent="0.25">
      <c r="A4680" s="207" t="s">
        <v>4754</v>
      </c>
      <c r="B4680" s="196">
        <v>41301048</v>
      </c>
      <c r="C4680" s="197" t="s">
        <v>3585</v>
      </c>
      <c r="D4680" s="196" t="s">
        <v>3677</v>
      </c>
      <c r="E4680" s="198"/>
      <c r="F4680" s="199">
        <f>VLOOKUP(D4680,'Parâmetro - Portes e Uco'!$A$13:$E$54,4,0)</f>
        <v>33.558459567611813</v>
      </c>
      <c r="G4680" s="200"/>
      <c r="H4680" s="201"/>
      <c r="I4680" s="196"/>
      <c r="J4680" s="202">
        <v>0</v>
      </c>
      <c r="K4680" s="202"/>
      <c r="L4680" s="203"/>
      <c r="M4680" s="204"/>
      <c r="N4680" s="199">
        <f>(('Parâmetro - Portes e Uco'!$P$5*'TABELA HONORÁRIOS MÉDICOS2026'!M4680)/100)*'TABELA HONORÁRIOS MÉDICOS2026'!L4680</f>
        <v>0</v>
      </c>
      <c r="O4680" s="201">
        <v>0</v>
      </c>
      <c r="P4680" s="201"/>
      <c r="Q4680" s="205">
        <f t="shared" si="282"/>
        <v>33.558459567611813</v>
      </c>
    </row>
    <row r="4681" spans="1:17" x14ac:dyDescent="0.25">
      <c r="A4681" s="207" t="s">
        <v>4754</v>
      </c>
      <c r="B4681" s="196">
        <v>41301056</v>
      </c>
      <c r="C4681" s="197" t="s">
        <v>3586</v>
      </c>
      <c r="D4681" s="196" t="s">
        <v>3674</v>
      </c>
      <c r="E4681" s="198"/>
      <c r="F4681" s="199">
        <f>VLOOKUP(D4681,'Parâmetro - Portes e Uco'!$A$13:$E$54,4,0)</f>
        <v>182.87449126471788</v>
      </c>
      <c r="G4681" s="200"/>
      <c r="H4681" s="201"/>
      <c r="I4681" s="196"/>
      <c r="J4681" s="202">
        <v>0</v>
      </c>
      <c r="K4681" s="202"/>
      <c r="L4681" s="203"/>
      <c r="M4681" s="204"/>
      <c r="N4681" s="199">
        <f>(('Parâmetro - Portes e Uco'!$P$5*'TABELA HONORÁRIOS MÉDICOS2026'!M4681)/100)*'TABELA HONORÁRIOS MÉDICOS2026'!L4681</f>
        <v>0</v>
      </c>
      <c r="O4681" s="201">
        <v>0</v>
      </c>
      <c r="P4681" s="201"/>
      <c r="Q4681" s="205">
        <f t="shared" si="282"/>
        <v>182.87449126471788</v>
      </c>
    </row>
    <row r="4682" spans="1:17" ht="30" x14ac:dyDescent="0.25">
      <c r="A4682" s="207" t="s">
        <v>4754</v>
      </c>
      <c r="B4682" s="196">
        <v>41301064</v>
      </c>
      <c r="C4682" s="197" t="s">
        <v>3587</v>
      </c>
      <c r="D4682" s="196" t="s">
        <v>3677</v>
      </c>
      <c r="E4682" s="198"/>
      <c r="F4682" s="199">
        <f>VLOOKUP(D4682,'Parâmetro - Portes e Uco'!$A$13:$E$54,4,0)</f>
        <v>33.558459567611813</v>
      </c>
      <c r="G4682" s="200"/>
      <c r="H4682" s="201"/>
      <c r="I4682" s="196"/>
      <c r="J4682" s="202">
        <v>0</v>
      </c>
      <c r="K4682" s="202"/>
      <c r="L4682" s="203">
        <v>1</v>
      </c>
      <c r="M4682" s="204">
        <v>65</v>
      </c>
      <c r="N4682" s="199">
        <f>(('Parâmetro - Portes e Uco'!$P$5*'TABELA HONORÁRIOS MÉDICOS2026'!M4682)/100)*'TABELA HONORÁRIOS MÉDICOS2026'!L4682</f>
        <v>11.798081628566438</v>
      </c>
      <c r="O4682" s="201">
        <v>0</v>
      </c>
      <c r="P4682" s="201"/>
      <c r="Q4682" s="205">
        <f t="shared" si="282"/>
        <v>45.356541196178249</v>
      </c>
    </row>
    <row r="4683" spans="1:17" ht="30" x14ac:dyDescent="0.25">
      <c r="A4683" s="207" t="s">
        <v>4754</v>
      </c>
      <c r="B4683" s="196">
        <v>41301072</v>
      </c>
      <c r="C4683" s="197" t="s">
        <v>3588</v>
      </c>
      <c r="D4683" s="196" t="s">
        <v>3675</v>
      </c>
      <c r="E4683" s="198"/>
      <c r="F4683" s="199">
        <f>VLOOKUP(D4683,'Parâmetro - Portes e Uco'!$A$13:$E$54,4,0)</f>
        <v>50.355065150296362</v>
      </c>
      <c r="G4683" s="200"/>
      <c r="H4683" s="201"/>
      <c r="I4683" s="196"/>
      <c r="J4683" s="202">
        <v>0</v>
      </c>
      <c r="K4683" s="202"/>
      <c r="L4683" s="203">
        <v>0.14000000000000001</v>
      </c>
      <c r="M4683" s="204">
        <v>50</v>
      </c>
      <c r="N4683" s="199">
        <f>(('Parâmetro - Portes e Uco'!$P$5*'TABELA HONORÁRIOS MÉDICOS2026'!M4683)/100)*'TABELA HONORÁRIOS MÉDICOS2026'!L4683</f>
        <v>1.2705626369225396</v>
      </c>
      <c r="O4683" s="201">
        <v>0</v>
      </c>
      <c r="P4683" s="201"/>
      <c r="Q4683" s="205">
        <f t="shared" si="282"/>
        <v>51.625627787218903</v>
      </c>
    </row>
    <row r="4684" spans="1:17" ht="45" x14ac:dyDescent="0.25">
      <c r="A4684" s="207" t="s">
        <v>4754</v>
      </c>
      <c r="B4684" s="196">
        <v>41301080</v>
      </c>
      <c r="C4684" s="197" t="s">
        <v>3590</v>
      </c>
      <c r="D4684" s="196" t="s">
        <v>3678</v>
      </c>
      <c r="E4684" s="198"/>
      <c r="F4684" s="199">
        <f>VLOOKUP(D4684,'Parâmetro - Portes e Uco'!$A$13:$E$54,4,0)</f>
        <v>104.74131564043701</v>
      </c>
      <c r="G4684" s="200"/>
      <c r="H4684" s="201"/>
      <c r="I4684" s="196"/>
      <c r="J4684" s="202">
        <v>0</v>
      </c>
      <c r="K4684" s="202"/>
      <c r="L4684" s="203">
        <v>2.0699999999999998</v>
      </c>
      <c r="M4684" s="204">
        <v>50</v>
      </c>
      <c r="N4684" s="199">
        <f>(('Parâmetro - Portes e Uco'!$P$5*'TABELA HONORÁRIOS MÉDICOS2026'!M4684)/100)*'TABELA HONORÁRIOS MÉDICOS2026'!L4684</f>
        <v>18.786176131640403</v>
      </c>
      <c r="O4684" s="201">
        <v>0</v>
      </c>
      <c r="P4684" s="201"/>
      <c r="Q4684" s="205">
        <f t="shared" si="282"/>
        <v>123.52749177207741</v>
      </c>
    </row>
    <row r="4685" spans="1:17" ht="30" x14ac:dyDescent="0.25">
      <c r="A4685" s="207" t="s">
        <v>4754</v>
      </c>
      <c r="B4685" s="196">
        <v>41301099</v>
      </c>
      <c r="C4685" s="197" t="s">
        <v>3591</v>
      </c>
      <c r="D4685" s="196" t="s">
        <v>3676</v>
      </c>
      <c r="E4685" s="198"/>
      <c r="F4685" s="199">
        <f>VLOOKUP(D4685,'Parâmetro - Portes e Uco'!$A$13:$E$54,4,0)</f>
        <v>16.785021716765456</v>
      </c>
      <c r="G4685" s="200"/>
      <c r="H4685" s="201"/>
      <c r="I4685" s="196"/>
      <c r="J4685" s="202">
        <v>0</v>
      </c>
      <c r="K4685" s="202"/>
      <c r="L4685" s="203"/>
      <c r="M4685" s="204"/>
      <c r="N4685" s="199">
        <f>(('Parâmetro - Portes e Uco'!$P$5*'TABELA HONORÁRIOS MÉDICOS2026'!M4685)/100)*'TABELA HONORÁRIOS MÉDICOS2026'!L4685</f>
        <v>0</v>
      </c>
      <c r="O4685" s="201">
        <v>0</v>
      </c>
      <c r="P4685" s="201"/>
      <c r="Q4685" s="205">
        <f t="shared" si="282"/>
        <v>16.785021716765456</v>
      </c>
    </row>
    <row r="4686" spans="1:17" ht="30" x14ac:dyDescent="0.25">
      <c r="A4686" s="207" t="s">
        <v>4754</v>
      </c>
      <c r="B4686" s="196">
        <v>41301102</v>
      </c>
      <c r="C4686" s="197" t="s">
        <v>3592</v>
      </c>
      <c r="D4686" s="196" t="s">
        <v>3675</v>
      </c>
      <c r="E4686" s="198"/>
      <c r="F4686" s="199">
        <f>VLOOKUP(D4686,'Parâmetro - Portes e Uco'!$A$13:$E$54,4,0)</f>
        <v>50.355065150296362</v>
      </c>
      <c r="G4686" s="200"/>
      <c r="H4686" s="201"/>
      <c r="I4686" s="196"/>
      <c r="J4686" s="202">
        <v>0</v>
      </c>
      <c r="K4686" s="202"/>
      <c r="L4686" s="203">
        <v>2.78</v>
      </c>
      <c r="M4686" s="204">
        <v>65</v>
      </c>
      <c r="N4686" s="199">
        <f>(('Parâmetro - Portes e Uco'!$P$5*'TABELA HONORÁRIOS MÉDICOS2026'!M4686)/100)*'TABELA HONORÁRIOS MÉDICOS2026'!L4686</f>
        <v>32.798666927414693</v>
      </c>
      <c r="O4686" s="201">
        <v>0</v>
      </c>
      <c r="P4686" s="201"/>
      <c r="Q4686" s="205">
        <f t="shared" si="282"/>
        <v>83.153732077711055</v>
      </c>
    </row>
    <row r="4687" spans="1:17" x14ac:dyDescent="0.25">
      <c r="A4687" s="207" t="s">
        <v>4754</v>
      </c>
      <c r="B4687" s="196">
        <v>41301110</v>
      </c>
      <c r="C4687" s="197" t="s">
        <v>3593</v>
      </c>
      <c r="D4687" s="196" t="s">
        <v>3674</v>
      </c>
      <c r="E4687" s="198"/>
      <c r="F4687" s="199">
        <f>VLOOKUP(D4687,'Parâmetro - Portes e Uco'!$A$13:$E$54,4,0)</f>
        <v>182.87449126471788</v>
      </c>
      <c r="G4687" s="200"/>
      <c r="H4687" s="201"/>
      <c r="I4687" s="196"/>
      <c r="J4687" s="202">
        <v>0</v>
      </c>
      <c r="K4687" s="202"/>
      <c r="L4687" s="203"/>
      <c r="M4687" s="204"/>
      <c r="N4687" s="199">
        <f>(('Parâmetro - Portes e Uco'!$P$5*'TABELA HONORÁRIOS MÉDICOS2026'!M4687)/100)*'TABELA HONORÁRIOS MÉDICOS2026'!L4687</f>
        <v>0</v>
      </c>
      <c r="O4687" s="201">
        <v>0</v>
      </c>
      <c r="P4687" s="201"/>
      <c r="Q4687" s="205">
        <f t="shared" si="282"/>
        <v>182.87449126471788</v>
      </c>
    </row>
    <row r="4688" spans="1:17" ht="30" x14ac:dyDescent="0.25">
      <c r="A4688" s="207" t="s">
        <v>4754</v>
      </c>
      <c r="B4688" s="196">
        <v>41301129</v>
      </c>
      <c r="C4688" s="197" t="s">
        <v>3594</v>
      </c>
      <c r="D4688" s="196" t="s">
        <v>3667</v>
      </c>
      <c r="E4688" s="198"/>
      <c r="F4688" s="199">
        <f>VLOOKUP(D4688,'Parâmetro - Portes e Uco'!$A$13:$E$54,4,0)</f>
        <v>88.500735621868941</v>
      </c>
      <c r="G4688" s="200"/>
      <c r="H4688" s="201"/>
      <c r="I4688" s="196"/>
      <c r="J4688" s="202">
        <v>0</v>
      </c>
      <c r="K4688" s="202"/>
      <c r="L4688" s="203">
        <v>0.87</v>
      </c>
      <c r="M4688" s="204">
        <v>50</v>
      </c>
      <c r="N4688" s="199">
        <f>(('Parâmetro - Portes e Uco'!$P$5*'TABELA HONORÁRIOS MÉDICOS2026'!M4688)/100)*'TABELA HONORÁRIOS MÉDICOS2026'!L4688</f>
        <v>7.8956392437329237</v>
      </c>
      <c r="O4688" s="201">
        <v>0</v>
      </c>
      <c r="P4688" s="201"/>
      <c r="Q4688" s="205">
        <f t="shared" si="282"/>
        <v>96.396374865601871</v>
      </c>
    </row>
    <row r="4689" spans="1:17" ht="30" x14ac:dyDescent="0.25">
      <c r="A4689" s="207" t="s">
        <v>4754</v>
      </c>
      <c r="B4689" s="196">
        <v>41301137</v>
      </c>
      <c r="C4689" s="197" t="s">
        <v>3595</v>
      </c>
      <c r="D4689" s="196" t="s">
        <v>3676</v>
      </c>
      <c r="E4689" s="198"/>
      <c r="F4689" s="199">
        <f>VLOOKUP(D4689,'Parâmetro - Portes e Uco'!$A$13:$E$54,4,0)</f>
        <v>16.785021716765456</v>
      </c>
      <c r="G4689" s="200"/>
      <c r="H4689" s="201"/>
      <c r="I4689" s="196"/>
      <c r="J4689" s="202">
        <v>0</v>
      </c>
      <c r="K4689" s="202"/>
      <c r="L4689" s="203"/>
      <c r="M4689" s="204"/>
      <c r="N4689" s="199">
        <f>(('Parâmetro - Portes e Uco'!$P$5*'TABELA HONORÁRIOS MÉDICOS2026'!M4689)/100)*'TABELA HONORÁRIOS MÉDICOS2026'!L4689</f>
        <v>0</v>
      </c>
      <c r="O4689" s="201">
        <v>0</v>
      </c>
      <c r="P4689" s="201"/>
      <c r="Q4689" s="205">
        <f t="shared" si="282"/>
        <v>16.785021716765456</v>
      </c>
    </row>
    <row r="4690" spans="1:17" x14ac:dyDescent="0.25">
      <c r="A4690" s="207" t="s">
        <v>4754</v>
      </c>
      <c r="B4690" s="196">
        <v>41301145</v>
      </c>
      <c r="C4690" s="197" t="s">
        <v>3596</v>
      </c>
      <c r="D4690" s="196" t="s">
        <v>3675</v>
      </c>
      <c r="E4690" s="198"/>
      <c r="F4690" s="199">
        <f>VLOOKUP(D4690,'Parâmetro - Portes e Uco'!$A$13:$E$54,4,0)</f>
        <v>50.355065150296362</v>
      </c>
      <c r="G4690" s="200"/>
      <c r="H4690" s="201"/>
      <c r="I4690" s="196"/>
      <c r="J4690" s="202">
        <v>0</v>
      </c>
      <c r="K4690" s="202"/>
      <c r="L4690" s="203"/>
      <c r="M4690" s="204"/>
      <c r="N4690" s="199">
        <f>(('Parâmetro - Portes e Uco'!$P$5*'TABELA HONORÁRIOS MÉDICOS2026'!M4690)/100)*'TABELA HONORÁRIOS MÉDICOS2026'!L4690</f>
        <v>0</v>
      </c>
      <c r="O4690" s="201">
        <v>0</v>
      </c>
      <c r="P4690" s="201"/>
      <c r="Q4690" s="205">
        <f t="shared" si="282"/>
        <v>50.355065150296362</v>
      </c>
    </row>
    <row r="4691" spans="1:17" ht="30" x14ac:dyDescent="0.25">
      <c r="A4691" s="207" t="s">
        <v>4754</v>
      </c>
      <c r="B4691" s="196">
        <v>41301153</v>
      </c>
      <c r="C4691" s="197" t="s">
        <v>3597</v>
      </c>
      <c r="D4691" s="196" t="s">
        <v>3677</v>
      </c>
      <c r="E4691" s="198"/>
      <c r="F4691" s="199">
        <f>VLOOKUP(D4691,'Parâmetro - Portes e Uco'!$A$13:$E$54,4,0)</f>
        <v>33.558459567611813</v>
      </c>
      <c r="G4691" s="200"/>
      <c r="H4691" s="201"/>
      <c r="I4691" s="196"/>
      <c r="J4691" s="202">
        <v>0</v>
      </c>
      <c r="K4691" s="202"/>
      <c r="L4691" s="203">
        <v>4.2300000000000004</v>
      </c>
      <c r="M4691" s="204">
        <v>50</v>
      </c>
      <c r="N4691" s="199">
        <f>(('Parâmetro - Portes e Uco'!$P$5*'TABELA HONORÁRIOS MÉDICOS2026'!M4691)/100)*'TABELA HONORÁRIOS MÉDICOS2026'!L4691</f>
        <v>38.389142529873872</v>
      </c>
      <c r="O4691" s="201">
        <v>0</v>
      </c>
      <c r="P4691" s="201"/>
      <c r="Q4691" s="205">
        <f t="shared" si="282"/>
        <v>71.947602097485685</v>
      </c>
    </row>
    <row r="4692" spans="1:17" ht="30" x14ac:dyDescent="0.25">
      <c r="A4692" s="207" t="s">
        <v>4754</v>
      </c>
      <c r="B4692" s="196">
        <v>41301161</v>
      </c>
      <c r="C4692" s="197" t="s">
        <v>3598</v>
      </c>
      <c r="D4692" s="196" t="s">
        <v>3676</v>
      </c>
      <c r="E4692" s="198"/>
      <c r="F4692" s="199">
        <f>VLOOKUP(D4692,'Parâmetro - Portes e Uco'!$A$13:$E$54,4,0)</f>
        <v>16.785021716765456</v>
      </c>
      <c r="G4692" s="200"/>
      <c r="H4692" s="201"/>
      <c r="I4692" s="196"/>
      <c r="J4692" s="202">
        <v>0</v>
      </c>
      <c r="K4692" s="202"/>
      <c r="L4692" s="203">
        <v>0.26</v>
      </c>
      <c r="M4692" s="204">
        <v>65</v>
      </c>
      <c r="N4692" s="199">
        <f>(('Parâmetro - Portes e Uco'!$P$5*'TABELA HONORÁRIOS MÉDICOS2026'!M4692)/100)*'TABELA HONORÁRIOS MÉDICOS2026'!L4692</f>
        <v>3.067501223427274</v>
      </c>
      <c r="O4692" s="201">
        <v>0</v>
      </c>
      <c r="P4692" s="201"/>
      <c r="Q4692" s="205">
        <f t="shared" si="282"/>
        <v>19.852522940192731</v>
      </c>
    </row>
    <row r="4693" spans="1:17" ht="30" x14ac:dyDescent="0.25">
      <c r="A4693" s="207" t="s">
        <v>4754</v>
      </c>
      <c r="B4693" s="196">
        <v>41301170</v>
      </c>
      <c r="C4693" s="197" t="s">
        <v>3583</v>
      </c>
      <c r="D4693" s="196" t="s">
        <v>3667</v>
      </c>
      <c r="E4693" s="198"/>
      <c r="F4693" s="199">
        <f>VLOOKUP(D4693,'Parâmetro - Portes e Uco'!$A$13:$E$54,4,0)</f>
        <v>88.500735621868941</v>
      </c>
      <c r="G4693" s="200"/>
      <c r="H4693" s="201"/>
      <c r="I4693" s="196"/>
      <c r="J4693" s="202">
        <v>0</v>
      </c>
      <c r="K4693" s="202"/>
      <c r="L4693" s="203">
        <v>0.6</v>
      </c>
      <c r="M4693" s="204">
        <v>65</v>
      </c>
      <c r="N4693" s="199">
        <f>(('Parâmetro - Portes e Uco'!$P$5*'TABELA HONORÁRIOS MÉDICOS2026'!M4693)/100)*'TABELA HONORÁRIOS MÉDICOS2026'!L4693</f>
        <v>7.0788489771398622</v>
      </c>
      <c r="O4693" s="201">
        <v>0</v>
      </c>
      <c r="P4693" s="201"/>
      <c r="Q4693" s="205">
        <f t="shared" si="282"/>
        <v>95.579584599008797</v>
      </c>
    </row>
    <row r="4694" spans="1:17" ht="45" x14ac:dyDescent="0.25">
      <c r="A4694" s="207" t="s">
        <v>4754</v>
      </c>
      <c r="B4694" s="196">
        <v>41301188</v>
      </c>
      <c r="C4694" s="197" t="s">
        <v>3599</v>
      </c>
      <c r="D4694" s="196" t="s">
        <v>3677</v>
      </c>
      <c r="E4694" s="198">
        <v>0.04</v>
      </c>
      <c r="F4694" s="199">
        <f>VLOOKUP(D4694,'Parâmetro - Portes e Uco'!$A$13:$E$54,4,0)*E4694</f>
        <v>1.3423383827044726</v>
      </c>
      <c r="G4694" s="200"/>
      <c r="H4694" s="201"/>
      <c r="I4694" s="196"/>
      <c r="J4694" s="202">
        <v>0</v>
      </c>
      <c r="K4694" s="202"/>
      <c r="L4694" s="203">
        <v>3.5539999999999998</v>
      </c>
      <c r="M4694" s="204">
        <v>65</v>
      </c>
      <c r="N4694" s="199">
        <f>(('Parâmetro - Portes e Uco'!$P$5*'TABELA HONORÁRIOS MÉDICOS2026'!M4694)/100)*'TABELA HONORÁRIOS MÉDICOS2026'!L4694</f>
        <v>41.930382107925119</v>
      </c>
      <c r="O4694" s="201">
        <v>0</v>
      </c>
      <c r="P4694" s="201"/>
      <c r="Q4694" s="205">
        <f t="shared" si="282"/>
        <v>43.272720490629595</v>
      </c>
    </row>
    <row r="4695" spans="1:17" ht="45" x14ac:dyDescent="0.25">
      <c r="A4695" s="207" t="s">
        <v>4754</v>
      </c>
      <c r="B4695" s="196">
        <v>41301200</v>
      </c>
      <c r="C4695" s="197" t="s">
        <v>3600</v>
      </c>
      <c r="D4695" s="196" t="s">
        <v>3677</v>
      </c>
      <c r="E4695" s="198"/>
      <c r="F4695" s="199">
        <f>VLOOKUP(D4695,'Parâmetro - Portes e Uco'!$A$13:$E$54,4,0)</f>
        <v>33.558459567611813</v>
      </c>
      <c r="G4695" s="200"/>
      <c r="H4695" s="201"/>
      <c r="I4695" s="196"/>
      <c r="J4695" s="202">
        <v>0</v>
      </c>
      <c r="K4695" s="202"/>
      <c r="L4695" s="203">
        <v>0.14000000000000001</v>
      </c>
      <c r="M4695" s="204">
        <v>50</v>
      </c>
      <c r="N4695" s="199">
        <f>(('Parâmetro - Portes e Uco'!$P$5*'TABELA HONORÁRIOS MÉDICOS2026'!M4695)/100)*'TABELA HONORÁRIOS MÉDICOS2026'!L4695</f>
        <v>1.2705626369225396</v>
      </c>
      <c r="O4695" s="201">
        <v>0</v>
      </c>
      <c r="P4695" s="201"/>
      <c r="Q4695" s="205">
        <f t="shared" si="282"/>
        <v>34.829022204534354</v>
      </c>
    </row>
    <row r="4696" spans="1:17" ht="45" x14ac:dyDescent="0.25">
      <c r="A4696" s="207" t="s">
        <v>4754</v>
      </c>
      <c r="B4696" s="196">
        <v>41301218</v>
      </c>
      <c r="C4696" s="197" t="s">
        <v>3601</v>
      </c>
      <c r="D4696" s="196" t="s">
        <v>3676</v>
      </c>
      <c r="E4696" s="198">
        <v>0.04</v>
      </c>
      <c r="F4696" s="199">
        <f>VLOOKUP(D4696,'Parâmetro - Portes e Uco'!$A$13:$E$54,4,0)*E4696</f>
        <v>0.67140086867061821</v>
      </c>
      <c r="G4696" s="200"/>
      <c r="H4696" s="201"/>
      <c r="I4696" s="196"/>
      <c r="J4696" s="202">
        <v>0</v>
      </c>
      <c r="K4696" s="202"/>
      <c r="L4696" s="203">
        <v>2.972</v>
      </c>
      <c r="M4696" s="204">
        <v>50</v>
      </c>
      <c r="N4696" s="199">
        <f>(('Parâmetro - Portes e Uco'!$P$5*'TABELA HONORÁRIOS MÉDICOS2026'!M4696)/100)*'TABELA HONORÁRIOS MÉDICOS2026'!L4696</f>
        <v>26.972229692384197</v>
      </c>
      <c r="O4696" s="201">
        <v>0</v>
      </c>
      <c r="P4696" s="201"/>
      <c r="Q4696" s="205">
        <f t="shared" si="282"/>
        <v>27.643630561054813</v>
      </c>
    </row>
    <row r="4697" spans="1:17" ht="30" x14ac:dyDescent="0.25">
      <c r="A4697" s="207" t="s">
        <v>4754</v>
      </c>
      <c r="B4697" s="196">
        <v>41301226</v>
      </c>
      <c r="C4697" s="197" t="s">
        <v>3602</v>
      </c>
      <c r="D4697" s="196" t="s">
        <v>3676</v>
      </c>
      <c r="E4697" s="198">
        <v>0.04</v>
      </c>
      <c r="F4697" s="199">
        <f>VLOOKUP(D4697,'Parâmetro - Portes e Uco'!$A$13:$E$54,4,0)*E4697</f>
        <v>0.67140086867061821</v>
      </c>
      <c r="G4697" s="200"/>
      <c r="H4697" s="201"/>
      <c r="I4697" s="196"/>
      <c r="J4697" s="202">
        <v>0</v>
      </c>
      <c r="K4697" s="202"/>
      <c r="L4697" s="203">
        <v>2.0579999999999998</v>
      </c>
      <c r="M4697" s="204">
        <v>50</v>
      </c>
      <c r="N4697" s="199">
        <f>(('Parâmetro - Portes e Uco'!$P$5*'TABELA HONORÁRIOS MÉDICOS2026'!M4697)/100)*'TABELA HONORÁRIOS MÉDICOS2026'!L4697</f>
        <v>18.677270762761328</v>
      </c>
      <c r="O4697" s="201">
        <v>0</v>
      </c>
      <c r="P4697" s="201"/>
      <c r="Q4697" s="205">
        <f t="shared" si="282"/>
        <v>19.348671631431944</v>
      </c>
    </row>
    <row r="4698" spans="1:17" ht="30" x14ac:dyDescent="0.25">
      <c r="A4698" s="207" t="s">
        <v>4754</v>
      </c>
      <c r="B4698" s="196">
        <v>41301234</v>
      </c>
      <c r="C4698" s="197" t="s">
        <v>3603</v>
      </c>
      <c r="D4698" s="196" t="s">
        <v>3676</v>
      </c>
      <c r="E4698" s="198"/>
      <c r="F4698" s="199">
        <f>VLOOKUP(D4698,'Parâmetro - Portes e Uco'!$A$13:$E$54,4,0)</f>
        <v>16.785021716765456</v>
      </c>
      <c r="G4698" s="200"/>
      <c r="H4698" s="201"/>
      <c r="I4698" s="196"/>
      <c r="J4698" s="202">
        <v>0</v>
      </c>
      <c r="K4698" s="202"/>
      <c r="L4698" s="203"/>
      <c r="M4698" s="204"/>
      <c r="N4698" s="199">
        <f>(('Parâmetro - Portes e Uco'!$P$5*'TABELA HONORÁRIOS MÉDICOS2026'!M4698)/100)*'TABELA HONORÁRIOS MÉDICOS2026'!L4698</f>
        <v>0</v>
      </c>
      <c r="O4698" s="201">
        <v>0</v>
      </c>
      <c r="P4698" s="201"/>
      <c r="Q4698" s="205">
        <f t="shared" si="282"/>
        <v>16.785021716765456</v>
      </c>
    </row>
    <row r="4699" spans="1:17" x14ac:dyDescent="0.25">
      <c r="A4699" s="207" t="s">
        <v>4754</v>
      </c>
      <c r="B4699" s="196">
        <v>41301242</v>
      </c>
      <c r="C4699" s="197" t="s">
        <v>3604</v>
      </c>
      <c r="D4699" s="196" t="s">
        <v>3677</v>
      </c>
      <c r="E4699" s="198"/>
      <c r="F4699" s="199">
        <f>VLOOKUP(D4699,'Parâmetro - Portes e Uco'!$A$13:$E$54,4,0)</f>
        <v>33.558459567611813</v>
      </c>
      <c r="G4699" s="200"/>
      <c r="H4699" s="201"/>
      <c r="I4699" s="196"/>
      <c r="J4699" s="202">
        <v>0</v>
      </c>
      <c r="K4699" s="202"/>
      <c r="L4699" s="203">
        <v>0.36</v>
      </c>
      <c r="M4699" s="204">
        <v>50</v>
      </c>
      <c r="N4699" s="199">
        <f>(('Parâmetro - Portes e Uco'!$P$5*'TABELA HONORÁRIOS MÉDICOS2026'!M4699)/100)*'TABELA HONORÁRIOS MÉDICOS2026'!L4699</f>
        <v>3.2671610663722443</v>
      </c>
      <c r="O4699" s="201">
        <v>0</v>
      </c>
      <c r="P4699" s="201"/>
      <c r="Q4699" s="205">
        <f t="shared" si="282"/>
        <v>36.825620633984059</v>
      </c>
    </row>
    <row r="4700" spans="1:17" ht="45" x14ac:dyDescent="0.25">
      <c r="A4700" s="207" t="s">
        <v>4754</v>
      </c>
      <c r="B4700" s="196">
        <v>41301250</v>
      </c>
      <c r="C4700" s="197" t="s">
        <v>3605</v>
      </c>
      <c r="D4700" s="196" t="s">
        <v>3669</v>
      </c>
      <c r="E4700" s="198"/>
      <c r="F4700" s="199">
        <f>VLOOKUP(D4700,'Parâmetro - Portes e Uco'!$A$13:$E$54,4,0)</f>
        <v>67.140086867061825</v>
      </c>
      <c r="G4700" s="200"/>
      <c r="H4700" s="201"/>
      <c r="I4700" s="196"/>
      <c r="J4700" s="202">
        <v>0</v>
      </c>
      <c r="K4700" s="202"/>
      <c r="L4700" s="203">
        <v>0.33</v>
      </c>
      <c r="M4700" s="204">
        <v>50</v>
      </c>
      <c r="N4700" s="199">
        <f>(('Parâmetro - Portes e Uco'!$P$5*'TABELA HONORÁRIOS MÉDICOS2026'!M4700)/100)*'TABELA HONORÁRIOS MÉDICOS2026'!L4700</f>
        <v>2.9948976441745576</v>
      </c>
      <c r="O4700" s="201">
        <v>0</v>
      </c>
      <c r="P4700" s="201"/>
      <c r="Q4700" s="205">
        <f t="shared" si="282"/>
        <v>70.134984511236382</v>
      </c>
    </row>
    <row r="4701" spans="1:17" ht="30" x14ac:dyDescent="0.25">
      <c r="A4701" s="207" t="s">
        <v>4754</v>
      </c>
      <c r="B4701" s="196">
        <v>41301269</v>
      </c>
      <c r="C4701" s="197" t="s">
        <v>3606</v>
      </c>
      <c r="D4701" s="196" t="s">
        <v>3678</v>
      </c>
      <c r="E4701" s="198"/>
      <c r="F4701" s="199">
        <f>VLOOKUP(D4701,'Parâmetro - Portes e Uco'!$A$13:$E$54,4,0)</f>
        <v>104.74131564043701</v>
      </c>
      <c r="G4701" s="200"/>
      <c r="H4701" s="201"/>
      <c r="I4701" s="196"/>
      <c r="J4701" s="202">
        <v>0</v>
      </c>
      <c r="K4701" s="202"/>
      <c r="L4701" s="203">
        <v>3.56</v>
      </c>
      <c r="M4701" s="204">
        <v>50</v>
      </c>
      <c r="N4701" s="199">
        <f>(('Parâmetro - Portes e Uco'!$P$5*'TABELA HONORÁRIOS MÉDICOS2026'!M4701)/100)*'TABELA HONORÁRIOS MÉDICOS2026'!L4701</f>
        <v>32.308592767458862</v>
      </c>
      <c r="O4701" s="201">
        <v>0</v>
      </c>
      <c r="P4701" s="201"/>
      <c r="Q4701" s="205">
        <f t="shared" si="282"/>
        <v>137.04990840789588</v>
      </c>
    </row>
    <row r="4702" spans="1:17" ht="30" x14ac:dyDescent="0.25">
      <c r="A4702" s="207" t="s">
        <v>4754</v>
      </c>
      <c r="B4702" s="196">
        <v>41301277</v>
      </c>
      <c r="C4702" s="197" t="s">
        <v>3607</v>
      </c>
      <c r="D4702" s="196" t="s">
        <v>3677</v>
      </c>
      <c r="E4702" s="198"/>
      <c r="F4702" s="199">
        <f>VLOOKUP(D4702,'Parâmetro - Portes e Uco'!$A$13:$E$54,4,0)</f>
        <v>33.558459567611813</v>
      </c>
      <c r="G4702" s="200"/>
      <c r="H4702" s="201"/>
      <c r="I4702" s="196"/>
      <c r="J4702" s="202">
        <v>0</v>
      </c>
      <c r="K4702" s="202"/>
      <c r="L4702" s="203">
        <v>0.25</v>
      </c>
      <c r="M4702" s="204">
        <v>50</v>
      </c>
      <c r="N4702" s="199">
        <f>(('Parâmetro - Portes e Uco'!$P$5*'TABELA HONORÁRIOS MÉDICOS2026'!M4702)/100)*'TABELA HONORÁRIOS MÉDICOS2026'!L4702</f>
        <v>2.268861851647392</v>
      </c>
      <c r="O4702" s="201">
        <v>0</v>
      </c>
      <c r="P4702" s="201"/>
      <c r="Q4702" s="205">
        <f t="shared" si="282"/>
        <v>35.827321419259206</v>
      </c>
    </row>
    <row r="4703" spans="1:17" ht="30" x14ac:dyDescent="0.25">
      <c r="A4703" s="207" t="s">
        <v>4754</v>
      </c>
      <c r="B4703" s="196">
        <v>41301285</v>
      </c>
      <c r="C4703" s="197" t="s">
        <v>3608</v>
      </c>
      <c r="D4703" s="196" t="s">
        <v>3675</v>
      </c>
      <c r="E4703" s="198"/>
      <c r="F4703" s="199">
        <f>VLOOKUP(D4703,'Parâmetro - Portes e Uco'!$A$13:$E$54,4,0)</f>
        <v>50.355065150296362</v>
      </c>
      <c r="G4703" s="200"/>
      <c r="H4703" s="201"/>
      <c r="I4703" s="196"/>
      <c r="J4703" s="202">
        <v>0</v>
      </c>
      <c r="K4703" s="202"/>
      <c r="L4703" s="203">
        <v>0.4</v>
      </c>
      <c r="M4703" s="204">
        <v>50</v>
      </c>
      <c r="N4703" s="199">
        <f>(('Parâmetro - Portes e Uco'!$P$5*'TABELA HONORÁRIOS MÉDICOS2026'!M4703)/100)*'TABELA HONORÁRIOS MÉDICOS2026'!L4703</f>
        <v>3.6301789626358274</v>
      </c>
      <c r="O4703" s="201">
        <v>0</v>
      </c>
      <c r="P4703" s="201"/>
      <c r="Q4703" s="205">
        <f t="shared" si="282"/>
        <v>53.985244112932186</v>
      </c>
    </row>
    <row r="4704" spans="1:17" ht="30" x14ac:dyDescent="0.25">
      <c r="A4704" s="207" t="s">
        <v>4754</v>
      </c>
      <c r="B4704" s="196">
        <v>41301307</v>
      </c>
      <c r="C4704" s="197" t="s">
        <v>3609</v>
      </c>
      <c r="D4704" s="196" t="s">
        <v>3677</v>
      </c>
      <c r="E4704" s="198"/>
      <c r="F4704" s="199">
        <f>VLOOKUP(D4704,'Parâmetro - Portes e Uco'!$A$13:$E$54,4,0)</f>
        <v>33.558459567611813</v>
      </c>
      <c r="G4704" s="200"/>
      <c r="H4704" s="201"/>
      <c r="I4704" s="196"/>
      <c r="J4704" s="202">
        <v>0</v>
      </c>
      <c r="K4704" s="202"/>
      <c r="L4704" s="203">
        <v>0.38</v>
      </c>
      <c r="M4704" s="204">
        <v>50</v>
      </c>
      <c r="N4704" s="199">
        <f>(('Parâmetro - Portes e Uco'!$P$5*'TABELA HONORÁRIOS MÉDICOS2026'!M4704)/100)*'TABELA HONORÁRIOS MÉDICOS2026'!L4704</f>
        <v>3.4486700145040357</v>
      </c>
      <c r="O4704" s="201">
        <v>0</v>
      </c>
      <c r="P4704" s="201"/>
      <c r="Q4704" s="205">
        <f t="shared" si="282"/>
        <v>37.007129582115851</v>
      </c>
    </row>
    <row r="4705" spans="1:17" ht="30" x14ac:dyDescent="0.25">
      <c r="A4705" s="207" t="s">
        <v>4754</v>
      </c>
      <c r="B4705" s="196">
        <v>41301315</v>
      </c>
      <c r="C4705" s="197" t="s">
        <v>3610</v>
      </c>
      <c r="D4705" s="196" t="s">
        <v>3677</v>
      </c>
      <c r="E4705" s="198"/>
      <c r="F4705" s="199">
        <f>VLOOKUP(D4705,'Parâmetro - Portes e Uco'!$A$13:$E$54,4,0)</f>
        <v>33.558459567611813</v>
      </c>
      <c r="G4705" s="200"/>
      <c r="H4705" s="201"/>
      <c r="I4705" s="196"/>
      <c r="J4705" s="202">
        <v>0</v>
      </c>
      <c r="K4705" s="202"/>
      <c r="L4705" s="203">
        <v>2.4300000000000002</v>
      </c>
      <c r="M4705" s="204">
        <v>50</v>
      </c>
      <c r="N4705" s="199">
        <f>(('Parâmetro - Portes e Uco'!$P$5*'TABELA HONORÁRIOS MÉDICOS2026'!M4705)/100)*'TABELA HONORÁRIOS MÉDICOS2026'!L4705</f>
        <v>22.053337198012652</v>
      </c>
      <c r="O4705" s="201">
        <v>0</v>
      </c>
      <c r="P4705" s="201"/>
      <c r="Q4705" s="205">
        <f t="shared" si="282"/>
        <v>55.611796765624462</v>
      </c>
    </row>
    <row r="4706" spans="1:17" x14ac:dyDescent="0.25">
      <c r="A4706" s="207" t="s">
        <v>4754</v>
      </c>
      <c r="B4706" s="196">
        <v>41301323</v>
      </c>
      <c r="C4706" s="197" t="s">
        <v>3612</v>
      </c>
      <c r="D4706" s="196" t="s">
        <v>3677</v>
      </c>
      <c r="E4706" s="198"/>
      <c r="F4706" s="199">
        <f>VLOOKUP(D4706,'Parâmetro - Portes e Uco'!$A$13:$E$54,4,0)</f>
        <v>33.558459567611813</v>
      </c>
      <c r="G4706" s="200"/>
      <c r="H4706" s="201"/>
      <c r="I4706" s="196"/>
      <c r="J4706" s="202">
        <v>0</v>
      </c>
      <c r="K4706" s="202"/>
      <c r="L4706" s="203">
        <v>0.5</v>
      </c>
      <c r="M4706" s="204">
        <v>50</v>
      </c>
      <c r="N4706" s="199">
        <f>(('Parâmetro - Portes e Uco'!$P$5*'TABELA HONORÁRIOS MÉDICOS2026'!M4706)/100)*'TABELA HONORÁRIOS MÉDICOS2026'!L4706</f>
        <v>4.5377237032947839</v>
      </c>
      <c r="O4706" s="201">
        <v>0</v>
      </c>
      <c r="P4706" s="201"/>
      <c r="Q4706" s="205">
        <f t="shared" si="282"/>
        <v>38.096183270906593</v>
      </c>
    </row>
    <row r="4707" spans="1:17" x14ac:dyDescent="0.25">
      <c r="A4707" s="207" t="s">
        <v>4754</v>
      </c>
      <c r="B4707" s="196">
        <v>41301331</v>
      </c>
      <c r="C4707" s="197" t="s">
        <v>3613</v>
      </c>
      <c r="D4707" s="196" t="s">
        <v>3675</v>
      </c>
      <c r="E4707" s="198"/>
      <c r="F4707" s="199">
        <f>VLOOKUP(D4707,'Parâmetro - Portes e Uco'!$A$13:$E$54,4,0)</f>
        <v>50.355065150296362</v>
      </c>
      <c r="G4707" s="200"/>
      <c r="H4707" s="201"/>
      <c r="I4707" s="196"/>
      <c r="J4707" s="202">
        <v>0</v>
      </c>
      <c r="K4707" s="202"/>
      <c r="L4707" s="203"/>
      <c r="M4707" s="204"/>
      <c r="N4707" s="199">
        <f>(('Parâmetro - Portes e Uco'!$P$5*'TABELA HONORÁRIOS MÉDICOS2026'!M4707)/100)*'TABELA HONORÁRIOS MÉDICOS2026'!L4707</f>
        <v>0</v>
      </c>
      <c r="O4707" s="201">
        <v>0</v>
      </c>
      <c r="P4707" s="201"/>
      <c r="Q4707" s="205">
        <f t="shared" si="282"/>
        <v>50.355065150296362</v>
      </c>
    </row>
    <row r="4708" spans="1:17" x14ac:dyDescent="0.25">
      <c r="A4708" s="207" t="s">
        <v>4754</v>
      </c>
      <c r="B4708" s="196">
        <v>41301340</v>
      </c>
      <c r="C4708" s="197" t="s">
        <v>3614</v>
      </c>
      <c r="D4708" s="196" t="s">
        <v>3680</v>
      </c>
      <c r="E4708" s="198"/>
      <c r="F4708" s="199">
        <f>VLOOKUP(D4708,'Parâmetro - Portes e Uco'!$A$13:$E$54,4,0)</f>
        <v>272.91588105382613</v>
      </c>
      <c r="G4708" s="200"/>
      <c r="H4708" s="201"/>
      <c r="I4708" s="196"/>
      <c r="J4708" s="202">
        <v>0</v>
      </c>
      <c r="K4708" s="202"/>
      <c r="L4708" s="203">
        <v>10.61</v>
      </c>
      <c r="M4708" s="204">
        <v>50</v>
      </c>
      <c r="N4708" s="199">
        <f>(('Parâmetro - Portes e Uco'!$P$5*'TABELA HONORÁRIOS MÉDICOS2026'!M4708)/100)*'TABELA HONORÁRIOS MÉDICOS2026'!L4708</f>
        <v>96.290496983915304</v>
      </c>
      <c r="O4708" s="201">
        <v>0</v>
      </c>
      <c r="P4708" s="201"/>
      <c r="Q4708" s="205">
        <f t="shared" si="282"/>
        <v>369.20637803774144</v>
      </c>
    </row>
    <row r="4709" spans="1:17" x14ac:dyDescent="0.25">
      <c r="A4709" s="207" t="s">
        <v>4754</v>
      </c>
      <c r="B4709" s="196">
        <v>41301358</v>
      </c>
      <c r="C4709" s="197" t="s">
        <v>3615</v>
      </c>
      <c r="D4709" s="196" t="s">
        <v>3675</v>
      </c>
      <c r="E4709" s="198"/>
      <c r="F4709" s="199">
        <f>VLOOKUP(D4709,'Parâmetro - Portes e Uco'!$A$13:$E$54,4,0)</f>
        <v>50.355065150296362</v>
      </c>
      <c r="G4709" s="200"/>
      <c r="H4709" s="201"/>
      <c r="I4709" s="196"/>
      <c r="J4709" s="202">
        <v>0</v>
      </c>
      <c r="K4709" s="202"/>
      <c r="L4709" s="203">
        <v>1.38</v>
      </c>
      <c r="M4709" s="204">
        <v>50</v>
      </c>
      <c r="N4709" s="199">
        <f>(('Parâmetro - Portes e Uco'!$P$5*'TABELA HONORÁRIOS MÉDICOS2026'!M4709)/100)*'TABELA HONORÁRIOS MÉDICOS2026'!L4709</f>
        <v>12.524117421093603</v>
      </c>
      <c r="O4709" s="201">
        <v>0</v>
      </c>
      <c r="P4709" s="201"/>
      <c r="Q4709" s="205">
        <f t="shared" si="282"/>
        <v>62.879182571389961</v>
      </c>
    </row>
    <row r="4710" spans="1:17" ht="30" x14ac:dyDescent="0.25">
      <c r="A4710" s="207" t="s">
        <v>4754</v>
      </c>
      <c r="B4710" s="196">
        <v>41301366</v>
      </c>
      <c r="C4710" s="197" t="s">
        <v>3616</v>
      </c>
      <c r="D4710" s="196" t="s">
        <v>3668</v>
      </c>
      <c r="E4710" s="198"/>
      <c r="F4710" s="199">
        <f>VLOOKUP(D4710,'Parâmetro - Portes e Uco'!$A$13:$E$54,4,0)</f>
        <v>143.11866343039139</v>
      </c>
      <c r="G4710" s="200"/>
      <c r="H4710" s="201"/>
      <c r="I4710" s="196"/>
      <c r="J4710" s="202">
        <v>0</v>
      </c>
      <c r="K4710" s="202"/>
      <c r="L4710" s="203">
        <v>1</v>
      </c>
      <c r="M4710" s="204">
        <v>50</v>
      </c>
      <c r="N4710" s="199">
        <f>(('Parâmetro - Portes e Uco'!$P$5*'TABELA HONORÁRIOS MÉDICOS2026'!M4710)/100)*'TABELA HONORÁRIOS MÉDICOS2026'!L4710</f>
        <v>9.0754474065895678</v>
      </c>
      <c r="O4710" s="201">
        <v>0</v>
      </c>
      <c r="P4710" s="201"/>
      <c r="Q4710" s="205">
        <f t="shared" si="282"/>
        <v>152.19411083698097</v>
      </c>
    </row>
    <row r="4711" spans="1:17" ht="30" x14ac:dyDescent="0.25">
      <c r="A4711" s="207" t="s">
        <v>4754</v>
      </c>
      <c r="B4711" s="196">
        <v>41301374</v>
      </c>
      <c r="C4711" s="197" t="s">
        <v>3617</v>
      </c>
      <c r="D4711" s="196" t="s">
        <v>3675</v>
      </c>
      <c r="E4711" s="198"/>
      <c r="F4711" s="199">
        <f>VLOOKUP(D4711,'Parâmetro - Portes e Uco'!$A$13:$E$54,4,0)</f>
        <v>50.355065150296362</v>
      </c>
      <c r="G4711" s="200"/>
      <c r="H4711" s="201"/>
      <c r="I4711" s="196"/>
      <c r="J4711" s="202">
        <v>0</v>
      </c>
      <c r="K4711" s="202"/>
      <c r="L4711" s="203">
        <v>2.78</v>
      </c>
      <c r="M4711" s="204">
        <v>50</v>
      </c>
      <c r="N4711" s="199">
        <f>(('Parâmetro - Portes e Uco'!$P$5*'TABELA HONORÁRIOS MÉDICOS2026'!M4711)/100)*'TABELA HONORÁRIOS MÉDICOS2026'!L4711</f>
        <v>25.229743790318995</v>
      </c>
      <c r="O4711" s="201">
        <v>0</v>
      </c>
      <c r="P4711" s="201"/>
      <c r="Q4711" s="205">
        <f t="shared" si="282"/>
        <v>75.58480894061536</v>
      </c>
    </row>
    <row r="4712" spans="1:17" ht="30" x14ac:dyDescent="0.25">
      <c r="A4712" s="207" t="s">
        <v>4754</v>
      </c>
      <c r="B4712" s="196">
        <v>41301382</v>
      </c>
      <c r="C4712" s="197" t="s">
        <v>3589</v>
      </c>
      <c r="D4712" s="196" t="s">
        <v>3668</v>
      </c>
      <c r="E4712" s="198"/>
      <c r="F4712" s="199">
        <f>VLOOKUP(D4712,'Parâmetro - Portes e Uco'!$A$13:$E$54,4,0)</f>
        <v>143.11866343039139</v>
      </c>
      <c r="G4712" s="200"/>
      <c r="H4712" s="201"/>
      <c r="I4712" s="196"/>
      <c r="J4712" s="202">
        <v>0</v>
      </c>
      <c r="K4712" s="202"/>
      <c r="L4712" s="203"/>
      <c r="M4712" s="204"/>
      <c r="N4712" s="199">
        <f>(('Parâmetro - Portes e Uco'!$P$5*'TABELA HONORÁRIOS MÉDICOS2026'!M4712)/100)*'TABELA HONORÁRIOS MÉDICOS2026'!L4712</f>
        <v>0</v>
      </c>
      <c r="O4712" s="201">
        <v>0</v>
      </c>
      <c r="P4712" s="201"/>
      <c r="Q4712" s="205">
        <f t="shared" si="282"/>
        <v>143.11866343039139</v>
      </c>
    </row>
    <row r="4713" spans="1:17" ht="60" x14ac:dyDescent="0.25">
      <c r="A4713" s="207" t="s">
        <v>4754</v>
      </c>
      <c r="B4713" s="196">
        <v>41301390</v>
      </c>
      <c r="C4713" s="197" t="s">
        <v>4653</v>
      </c>
      <c r="D4713" s="196" t="s">
        <v>3676</v>
      </c>
      <c r="E4713" s="198">
        <v>0.04</v>
      </c>
      <c r="F4713" s="199">
        <f>VLOOKUP(D4713,'Parâmetro - Portes e Uco'!$A$13:$E$54,4,0)*E4713</f>
        <v>0.67140086867061821</v>
      </c>
      <c r="G4713" s="200"/>
      <c r="H4713" s="201"/>
      <c r="I4713" s="196"/>
      <c r="J4713" s="202">
        <v>0</v>
      </c>
      <c r="K4713" s="202"/>
      <c r="L4713" s="203">
        <v>3.4529999999999998</v>
      </c>
      <c r="M4713" s="204">
        <v>50</v>
      </c>
      <c r="N4713" s="199">
        <f>(('Parâmetro - Portes e Uco'!$P$5*'TABELA HONORÁRIOS MÉDICOS2026'!M4713)/100)*'TABELA HONORÁRIOS MÉDICOS2026'!L4713</f>
        <v>31.337519894953775</v>
      </c>
      <c r="O4713" s="201">
        <v>0</v>
      </c>
      <c r="P4713" s="201"/>
      <c r="Q4713" s="205">
        <f t="shared" si="282"/>
        <v>32.008920763624396</v>
      </c>
    </row>
    <row r="4714" spans="1:17" ht="45" x14ac:dyDescent="0.25">
      <c r="A4714" s="207" t="s">
        <v>4754</v>
      </c>
      <c r="B4714" s="196">
        <v>41301471</v>
      </c>
      <c r="C4714" s="197" t="s">
        <v>3611</v>
      </c>
      <c r="D4714" s="196" t="s">
        <v>3675</v>
      </c>
      <c r="E4714" s="198"/>
      <c r="F4714" s="199">
        <f>VLOOKUP(D4714,'Parâmetro - Portes e Uco'!$A$13:$E$54,4,0)</f>
        <v>50.355065150296362</v>
      </c>
      <c r="G4714" s="200"/>
      <c r="H4714" s="201"/>
      <c r="I4714" s="196"/>
      <c r="J4714" s="202">
        <v>0</v>
      </c>
      <c r="K4714" s="202"/>
      <c r="L4714" s="203"/>
      <c r="M4714" s="204"/>
      <c r="N4714" s="199">
        <f>(('Parâmetro - Portes e Uco'!$P$5*'TABELA HONORÁRIOS MÉDICOS2026'!M4714)/100)*'TABELA HONORÁRIOS MÉDICOS2026'!L4714</f>
        <v>0</v>
      </c>
      <c r="O4714" s="201">
        <v>0</v>
      </c>
      <c r="P4714" s="201"/>
      <c r="Q4714" s="205">
        <f t="shared" si="282"/>
        <v>50.355065150296362</v>
      </c>
    </row>
    <row r="4715" spans="1:17" x14ac:dyDescent="0.25">
      <c r="A4715" s="207" t="s">
        <v>4754</v>
      </c>
      <c r="B4715" s="196">
        <v>41301536</v>
      </c>
      <c r="C4715" s="197" t="s">
        <v>4654</v>
      </c>
      <c r="D4715" s="196" t="s">
        <v>3667</v>
      </c>
      <c r="E4715" s="198"/>
      <c r="F4715" s="199">
        <f>VLOOKUP(D4715,'Parâmetro - Portes e Uco'!$A$13:$E$54,4,0)</f>
        <v>88.500735621868941</v>
      </c>
      <c r="G4715" s="200"/>
      <c r="H4715" s="201"/>
      <c r="I4715" s="196"/>
      <c r="J4715" s="202">
        <v>0</v>
      </c>
      <c r="K4715" s="202"/>
      <c r="L4715" s="203">
        <v>2.78</v>
      </c>
      <c r="M4715" s="204">
        <v>50</v>
      </c>
      <c r="N4715" s="199">
        <f>(('Parâmetro - Portes e Uco'!$P$5*'TABELA HONORÁRIOS MÉDICOS2026'!M4715)/100)*'TABELA HONORÁRIOS MÉDICOS2026'!L4715</f>
        <v>25.229743790318995</v>
      </c>
      <c r="O4715" s="201">
        <v>0</v>
      </c>
      <c r="P4715" s="201"/>
      <c r="Q4715" s="205">
        <f t="shared" si="282"/>
        <v>113.73047941218793</v>
      </c>
    </row>
    <row r="4716" spans="1:17" x14ac:dyDescent="0.25">
      <c r="A4716" s="207" t="s">
        <v>4754</v>
      </c>
      <c r="B4716" s="196">
        <v>41301544</v>
      </c>
      <c r="C4716" s="197" t="s">
        <v>4655</v>
      </c>
      <c r="D4716" s="196" t="s">
        <v>3675</v>
      </c>
      <c r="E4716" s="198"/>
      <c r="F4716" s="199">
        <f>VLOOKUP(D4716,'Parâmetro - Portes e Uco'!$A$13:$E$54,4,0)</f>
        <v>50.355065150296362</v>
      </c>
      <c r="G4716" s="200"/>
      <c r="H4716" s="201"/>
      <c r="I4716" s="196"/>
      <c r="J4716" s="202">
        <v>0</v>
      </c>
      <c r="K4716" s="202"/>
      <c r="L4716" s="203">
        <v>4.7119999999999997</v>
      </c>
      <c r="M4716" s="204">
        <v>50</v>
      </c>
      <c r="N4716" s="199">
        <f>(('Parâmetro - Portes e Uco'!$P$5*'TABELA HONORÁRIOS MÉDICOS2026'!M4716)/100)*'TABELA HONORÁRIOS MÉDICOS2026'!L4716</f>
        <v>42.763508179850042</v>
      </c>
      <c r="O4716" s="201">
        <v>0</v>
      </c>
      <c r="P4716" s="201"/>
      <c r="Q4716" s="205">
        <f t="shared" si="282"/>
        <v>93.118573330146404</v>
      </c>
    </row>
    <row r="4717" spans="1:17" x14ac:dyDescent="0.25">
      <c r="A4717" s="207" t="s">
        <v>4754</v>
      </c>
      <c r="B4717" s="196">
        <v>41301552</v>
      </c>
      <c r="C4717" s="197" t="s">
        <v>4656</v>
      </c>
      <c r="D4717" s="196" t="s">
        <v>3675</v>
      </c>
      <c r="E4717" s="198"/>
      <c r="F4717" s="199">
        <f>VLOOKUP(D4717,'Parâmetro - Portes e Uco'!$A$13:$E$54,4,0)</f>
        <v>50.355065150296362</v>
      </c>
      <c r="G4717" s="200"/>
      <c r="H4717" s="201"/>
      <c r="I4717" s="196"/>
      <c r="J4717" s="202">
        <v>0</v>
      </c>
      <c r="K4717" s="202"/>
      <c r="L4717" s="203">
        <v>4.7122999999999999</v>
      </c>
      <c r="M4717" s="204">
        <v>50</v>
      </c>
      <c r="N4717" s="199">
        <f>(('Parâmetro - Portes e Uco'!$P$5*'TABELA HONORÁRIOS MÉDICOS2026'!M4717)/100)*'TABELA HONORÁRIOS MÉDICOS2026'!L4717</f>
        <v>42.766230814072017</v>
      </c>
      <c r="O4717" s="201">
        <v>0</v>
      </c>
      <c r="P4717" s="201"/>
      <c r="Q4717" s="205">
        <f t="shared" si="282"/>
        <v>93.121295964368386</v>
      </c>
    </row>
    <row r="4718" spans="1:17" x14ac:dyDescent="0.25">
      <c r="A4718" s="207" t="s">
        <v>4754</v>
      </c>
      <c r="B4718" s="224" t="s">
        <v>4657</v>
      </c>
      <c r="C4718" s="316" t="s">
        <v>3743</v>
      </c>
      <c r="D4718" s="317"/>
      <c r="E4718" s="317"/>
      <c r="F4718" s="317"/>
      <c r="G4718" s="317"/>
      <c r="H4718" s="317"/>
      <c r="I4718" s="317"/>
      <c r="J4718" s="317"/>
      <c r="K4718" s="317"/>
      <c r="L4718" s="317"/>
      <c r="M4718" s="317"/>
      <c r="N4718" s="317"/>
      <c r="O4718" s="317"/>
      <c r="P4718" s="317"/>
      <c r="Q4718" s="318"/>
    </row>
    <row r="4719" spans="1:17" ht="15" customHeight="1" x14ac:dyDescent="0.25">
      <c r="A4719" s="206"/>
      <c r="B4719" s="307" t="s">
        <v>4658</v>
      </c>
      <c r="C4719" s="308"/>
      <c r="D4719" s="308"/>
      <c r="E4719" s="308"/>
      <c r="F4719" s="308"/>
      <c r="G4719" s="308"/>
      <c r="H4719" s="308"/>
      <c r="I4719" s="308"/>
      <c r="J4719" s="308"/>
      <c r="K4719" s="308"/>
      <c r="L4719" s="308"/>
      <c r="M4719" s="308"/>
      <c r="N4719" s="308"/>
      <c r="O4719" s="308"/>
      <c r="P4719" s="308"/>
      <c r="Q4719" s="309"/>
    </row>
    <row r="4720" spans="1:17" ht="15" customHeight="1" x14ac:dyDescent="0.25">
      <c r="A4720" s="206"/>
      <c r="B4720" s="307" t="s">
        <v>3978</v>
      </c>
      <c r="C4720" s="308"/>
      <c r="D4720" s="308"/>
      <c r="E4720" s="308"/>
      <c r="F4720" s="308"/>
      <c r="G4720" s="308"/>
      <c r="H4720" s="308"/>
      <c r="I4720" s="308"/>
      <c r="J4720" s="308"/>
      <c r="K4720" s="308"/>
      <c r="L4720" s="308"/>
      <c r="M4720" s="308"/>
      <c r="N4720" s="308"/>
      <c r="O4720" s="308"/>
      <c r="P4720" s="308"/>
      <c r="Q4720" s="309"/>
    </row>
    <row r="4721" spans="1:17" ht="15" customHeight="1" x14ac:dyDescent="0.25">
      <c r="A4721" s="206"/>
      <c r="B4721" s="307" t="s">
        <v>4659</v>
      </c>
      <c r="C4721" s="308"/>
      <c r="D4721" s="308"/>
      <c r="E4721" s="308"/>
      <c r="F4721" s="308"/>
      <c r="G4721" s="308"/>
      <c r="H4721" s="308"/>
      <c r="I4721" s="308"/>
      <c r="J4721" s="308"/>
      <c r="K4721" s="308"/>
      <c r="L4721" s="308"/>
      <c r="M4721" s="308"/>
      <c r="N4721" s="308"/>
      <c r="O4721" s="308"/>
      <c r="P4721" s="308"/>
      <c r="Q4721" s="309"/>
    </row>
    <row r="4722" spans="1:17" x14ac:dyDescent="0.25">
      <c r="A4722" s="206"/>
      <c r="B4722" s="224">
        <v>41401000</v>
      </c>
      <c r="C4722" s="316" t="s">
        <v>3767</v>
      </c>
      <c r="D4722" s="317"/>
      <c r="E4722" s="317"/>
      <c r="F4722" s="317"/>
      <c r="G4722" s="317"/>
      <c r="H4722" s="317"/>
      <c r="I4722" s="317"/>
      <c r="J4722" s="317"/>
      <c r="K4722" s="317"/>
      <c r="L4722" s="317"/>
      <c r="M4722" s="317"/>
      <c r="N4722" s="317"/>
      <c r="O4722" s="317"/>
      <c r="P4722" s="317"/>
      <c r="Q4722" s="318"/>
    </row>
    <row r="4723" spans="1:17" ht="90" x14ac:dyDescent="0.25">
      <c r="A4723" s="206"/>
      <c r="B4723" s="196">
        <v>41401018</v>
      </c>
      <c r="C4723" s="197" t="s">
        <v>3618</v>
      </c>
      <c r="D4723" s="196" t="s">
        <v>3675</v>
      </c>
      <c r="E4723" s="198"/>
      <c r="F4723" s="199">
        <f>VLOOKUP(D4723,'Parâmetro - Portes e Uco'!$A$13:$E$54,4,0)</f>
        <v>50.355065150296362</v>
      </c>
      <c r="G4723" s="200"/>
      <c r="H4723" s="201"/>
      <c r="I4723" s="196"/>
      <c r="J4723" s="202">
        <v>0</v>
      </c>
      <c r="K4723" s="202"/>
      <c r="L4723" s="203">
        <v>1.02</v>
      </c>
      <c r="M4723" s="204">
        <v>50</v>
      </c>
      <c r="N4723" s="199">
        <f>(('Parâmetro - Portes e Uco'!$P$5*'TABELA HONORÁRIOS MÉDICOS2026'!M4723)/100)*'TABELA HONORÁRIOS MÉDICOS2026'!L4723</f>
        <v>9.2569563547213587</v>
      </c>
      <c r="O4723" s="201">
        <v>0</v>
      </c>
      <c r="P4723" s="201"/>
      <c r="Q4723" s="205">
        <f t="shared" ref="Q4723:Q4764" si="283">F4723+H4723+K4723+N4723+P4723</f>
        <v>59.612021505017722</v>
      </c>
    </row>
    <row r="4724" spans="1:17" ht="90" x14ac:dyDescent="0.25">
      <c r="A4724" s="207" t="s">
        <v>4754</v>
      </c>
      <c r="B4724" s="196">
        <v>41401026</v>
      </c>
      <c r="C4724" s="197" t="s">
        <v>4660</v>
      </c>
      <c r="D4724" s="196" t="s">
        <v>3675</v>
      </c>
      <c r="E4724" s="198"/>
      <c r="F4724" s="199">
        <f>VLOOKUP(D4724,'Parâmetro - Portes e Uco'!$A$13:$E$54,4,0)</f>
        <v>50.355065150296362</v>
      </c>
      <c r="G4724" s="200"/>
      <c r="H4724" s="201"/>
      <c r="I4724" s="196"/>
      <c r="J4724" s="202">
        <v>0</v>
      </c>
      <c r="K4724" s="202"/>
      <c r="L4724" s="203"/>
      <c r="M4724" s="204"/>
      <c r="N4724" s="199"/>
      <c r="O4724" s="201">
        <v>0</v>
      </c>
      <c r="P4724" s="201"/>
      <c r="Q4724" s="205">
        <f t="shared" si="283"/>
        <v>50.355065150296362</v>
      </c>
    </row>
    <row r="4725" spans="1:17" ht="30" x14ac:dyDescent="0.25">
      <c r="A4725" s="207" t="s">
        <v>4754</v>
      </c>
      <c r="B4725" s="196">
        <v>41401042</v>
      </c>
      <c r="C4725" s="197" t="s">
        <v>3620</v>
      </c>
      <c r="D4725" s="196" t="s">
        <v>3669</v>
      </c>
      <c r="E4725" s="198"/>
      <c r="F4725" s="199">
        <f>VLOOKUP(D4725,'Parâmetro - Portes e Uco'!$A$13:$E$54,4,0)</f>
        <v>67.140086867061825</v>
      </c>
      <c r="G4725" s="200"/>
      <c r="H4725" s="201"/>
      <c r="I4725" s="196"/>
      <c r="J4725" s="202">
        <v>0</v>
      </c>
      <c r="K4725" s="202"/>
      <c r="L4725" s="203">
        <v>4.875</v>
      </c>
      <c r="M4725" s="204">
        <v>50</v>
      </c>
      <c r="N4725" s="199">
        <f>(('Parâmetro - Portes e Uco'!$P$5*'TABELA HONORÁRIOS MÉDICOS2026'!M4725)/100)*'TABELA HONORÁRIOS MÉDICOS2026'!L4725</f>
        <v>44.242806107124146</v>
      </c>
      <c r="O4725" s="201">
        <v>0</v>
      </c>
      <c r="P4725" s="201"/>
      <c r="Q4725" s="205">
        <f t="shared" si="283"/>
        <v>111.38289297418598</v>
      </c>
    </row>
    <row r="4726" spans="1:17" ht="45" x14ac:dyDescent="0.25">
      <c r="A4726" s="207" t="s">
        <v>4754</v>
      </c>
      <c r="B4726" s="196">
        <v>41401069</v>
      </c>
      <c r="C4726" s="197" t="s">
        <v>3621</v>
      </c>
      <c r="D4726" s="196" t="s">
        <v>3675</v>
      </c>
      <c r="E4726" s="198"/>
      <c r="F4726" s="199">
        <f>VLOOKUP(D4726,'Parâmetro - Portes e Uco'!$A$13:$E$54,4,0)</f>
        <v>50.355065150296362</v>
      </c>
      <c r="G4726" s="200"/>
      <c r="H4726" s="201"/>
      <c r="I4726" s="196"/>
      <c r="J4726" s="202">
        <v>0</v>
      </c>
      <c r="K4726" s="202"/>
      <c r="L4726" s="203">
        <v>0.1</v>
      </c>
      <c r="M4726" s="204">
        <v>50</v>
      </c>
      <c r="N4726" s="199">
        <f>(('Parâmetro - Portes e Uco'!$P$5*'TABELA HONORÁRIOS MÉDICOS2026'!M4726)/100)*'TABELA HONORÁRIOS MÉDICOS2026'!L4726</f>
        <v>0.90754474065895685</v>
      </c>
      <c r="O4726" s="201">
        <v>0</v>
      </c>
      <c r="P4726" s="201"/>
      <c r="Q4726" s="205">
        <f t="shared" si="283"/>
        <v>51.262609890955318</v>
      </c>
    </row>
    <row r="4727" spans="1:17" ht="45" x14ac:dyDescent="0.25">
      <c r="A4727" s="207" t="s">
        <v>4754</v>
      </c>
      <c r="B4727" s="196">
        <v>41401077</v>
      </c>
      <c r="C4727" s="197" t="s">
        <v>3622</v>
      </c>
      <c r="D4727" s="196" t="s">
        <v>3675</v>
      </c>
      <c r="E4727" s="198"/>
      <c r="F4727" s="199">
        <f>VLOOKUP(D4727,'Parâmetro - Portes e Uco'!$A$13:$E$54,4,0)</f>
        <v>50.355065150296362</v>
      </c>
      <c r="G4727" s="200"/>
      <c r="H4727" s="201"/>
      <c r="I4727" s="196"/>
      <c r="J4727" s="202">
        <v>0</v>
      </c>
      <c r="K4727" s="202"/>
      <c r="L4727" s="203">
        <v>0.1</v>
      </c>
      <c r="M4727" s="204">
        <v>100</v>
      </c>
      <c r="N4727" s="199">
        <f>(('Parâmetro - Portes e Uco'!$P$5*'TABELA HONORÁRIOS MÉDICOS2026'!M4727)/100)*'TABELA HONORÁRIOS MÉDICOS2026'!L4727</f>
        <v>1.8150894813179137</v>
      </c>
      <c r="O4727" s="201">
        <v>0</v>
      </c>
      <c r="P4727" s="201"/>
      <c r="Q4727" s="205">
        <f t="shared" si="283"/>
        <v>52.170154631614274</v>
      </c>
    </row>
    <row r="4728" spans="1:17" ht="30" x14ac:dyDescent="0.25">
      <c r="A4728" s="207" t="s">
        <v>4754</v>
      </c>
      <c r="B4728" s="196">
        <v>41401085</v>
      </c>
      <c r="C4728" s="197" t="s">
        <v>3626</v>
      </c>
      <c r="D4728" s="196" t="s">
        <v>3676</v>
      </c>
      <c r="E4728" s="198"/>
      <c r="F4728" s="199">
        <f>VLOOKUP(D4728,'Parâmetro - Portes e Uco'!$A$13:$E$54,4,0)</f>
        <v>16.785021716765456</v>
      </c>
      <c r="G4728" s="200"/>
      <c r="H4728" s="201"/>
      <c r="I4728" s="196"/>
      <c r="J4728" s="202">
        <v>0</v>
      </c>
      <c r="K4728" s="202"/>
      <c r="L4728" s="203"/>
      <c r="M4728" s="204"/>
      <c r="N4728" s="199">
        <f>(('Parâmetro - Portes e Uco'!$P$5*'TABELA HONORÁRIOS MÉDICOS2026'!M4728)/100)*'TABELA HONORÁRIOS MÉDICOS2026'!L4728</f>
        <v>0</v>
      </c>
      <c r="O4728" s="201">
        <v>0</v>
      </c>
      <c r="P4728" s="201"/>
      <c r="Q4728" s="205">
        <f t="shared" si="283"/>
        <v>16.785021716765456</v>
      </c>
    </row>
    <row r="4729" spans="1:17" ht="30" x14ac:dyDescent="0.25">
      <c r="A4729" s="207" t="s">
        <v>4754</v>
      </c>
      <c r="B4729" s="196">
        <v>41401107</v>
      </c>
      <c r="C4729" s="197" t="s">
        <v>3628</v>
      </c>
      <c r="D4729" s="196" t="s">
        <v>3674</v>
      </c>
      <c r="E4729" s="198"/>
      <c r="F4729" s="199">
        <f>VLOOKUP(D4729,'Parâmetro - Portes e Uco'!$A$13:$E$54,4,0)</f>
        <v>182.87449126471788</v>
      </c>
      <c r="G4729" s="200"/>
      <c r="H4729" s="201"/>
      <c r="I4729" s="196"/>
      <c r="J4729" s="202">
        <v>0</v>
      </c>
      <c r="K4729" s="202"/>
      <c r="L4729" s="203">
        <v>3.2</v>
      </c>
      <c r="M4729" s="204">
        <v>50</v>
      </c>
      <c r="N4729" s="199">
        <f>(('Parâmetro - Portes e Uco'!$P$5*'TABELA HONORÁRIOS MÉDICOS2026'!M4729)/100)*'TABELA HONORÁRIOS MÉDICOS2026'!L4729</f>
        <v>29.041431701086619</v>
      </c>
      <c r="O4729" s="201">
        <v>0</v>
      </c>
      <c r="P4729" s="201"/>
      <c r="Q4729" s="205">
        <f t="shared" si="283"/>
        <v>211.9159229658045</v>
      </c>
    </row>
    <row r="4730" spans="1:17" ht="30" x14ac:dyDescent="0.25">
      <c r="A4730" s="207" t="s">
        <v>4754</v>
      </c>
      <c r="B4730" s="196">
        <v>41401131</v>
      </c>
      <c r="C4730" s="197" t="s">
        <v>3629</v>
      </c>
      <c r="D4730" s="196" t="s">
        <v>3669</v>
      </c>
      <c r="E4730" s="198"/>
      <c r="F4730" s="199">
        <f>VLOOKUP(D4730,'Parâmetro - Portes e Uco'!$A$13:$E$54,4,0)</f>
        <v>67.140086867061825</v>
      </c>
      <c r="G4730" s="200"/>
      <c r="H4730" s="201"/>
      <c r="I4730" s="196"/>
      <c r="J4730" s="202">
        <v>0</v>
      </c>
      <c r="K4730" s="202"/>
      <c r="L4730" s="203"/>
      <c r="M4730" s="204"/>
      <c r="N4730" s="199">
        <f>(('Parâmetro - Portes e Uco'!$P$5*'TABELA HONORÁRIOS MÉDICOS2026'!M4730)/100)*'TABELA HONORÁRIOS MÉDICOS2026'!L4730</f>
        <v>0</v>
      </c>
      <c r="O4730" s="201">
        <v>0</v>
      </c>
      <c r="P4730" s="201"/>
      <c r="Q4730" s="205">
        <f t="shared" si="283"/>
        <v>67.140086867061825</v>
      </c>
    </row>
    <row r="4731" spans="1:17" ht="60" x14ac:dyDescent="0.25">
      <c r="A4731" s="207" t="s">
        <v>4754</v>
      </c>
      <c r="B4731" s="196">
        <v>41401166</v>
      </c>
      <c r="C4731" s="197" t="s">
        <v>4661</v>
      </c>
      <c r="D4731" s="196" t="s">
        <v>3669</v>
      </c>
      <c r="E4731" s="198"/>
      <c r="F4731" s="199">
        <f>VLOOKUP(D4731,'Parâmetro - Portes e Uco'!$A$13:$E$54,4,0)</f>
        <v>67.140086867061825</v>
      </c>
      <c r="G4731" s="200"/>
      <c r="H4731" s="201"/>
      <c r="I4731" s="196"/>
      <c r="J4731" s="202">
        <v>0</v>
      </c>
      <c r="K4731" s="202"/>
      <c r="L4731" s="203"/>
      <c r="M4731" s="204"/>
      <c r="N4731" s="199">
        <f>(('Parâmetro - Portes e Uco'!$P$5*'TABELA HONORÁRIOS MÉDICOS2026'!M4731)/100)*'TABELA HONORÁRIOS MÉDICOS2026'!L4731</f>
        <v>0</v>
      </c>
      <c r="O4731" s="201">
        <v>0</v>
      </c>
      <c r="P4731" s="201"/>
      <c r="Q4731" s="205">
        <f t="shared" si="283"/>
        <v>67.140086867061825</v>
      </c>
    </row>
    <row r="4732" spans="1:17" ht="60" x14ac:dyDescent="0.25">
      <c r="A4732" s="207" t="s">
        <v>4754</v>
      </c>
      <c r="B4732" s="196">
        <v>41401174</v>
      </c>
      <c r="C4732" s="197" t="s">
        <v>4662</v>
      </c>
      <c r="D4732" s="196" t="s">
        <v>3669</v>
      </c>
      <c r="E4732" s="198"/>
      <c r="F4732" s="199">
        <f>VLOOKUP(D4732,'Parâmetro - Portes e Uco'!$A$13:$E$54,4,0)</f>
        <v>67.140086867061825</v>
      </c>
      <c r="G4732" s="200"/>
      <c r="H4732" s="201"/>
      <c r="I4732" s="196"/>
      <c r="J4732" s="202">
        <v>0</v>
      </c>
      <c r="K4732" s="202"/>
      <c r="L4732" s="203">
        <v>0.94</v>
      </c>
      <c r="M4732" s="204">
        <v>75</v>
      </c>
      <c r="N4732" s="199">
        <f>(('Parâmetro - Portes e Uco'!$P$5*'TABELA HONORÁRIOS MÉDICOS2026'!M4732)/100)*'TABELA HONORÁRIOS MÉDICOS2026'!L4732</f>
        <v>12.79638084329129</v>
      </c>
      <c r="O4732" s="201">
        <v>0</v>
      </c>
      <c r="P4732" s="201"/>
      <c r="Q4732" s="205">
        <f t="shared" si="283"/>
        <v>79.936467710353114</v>
      </c>
    </row>
    <row r="4733" spans="1:17" ht="60" x14ac:dyDescent="0.25">
      <c r="A4733" s="207" t="s">
        <v>4754</v>
      </c>
      <c r="B4733" s="196">
        <v>41401182</v>
      </c>
      <c r="C4733" s="197" t="s">
        <v>4663</v>
      </c>
      <c r="D4733" s="196" t="s">
        <v>3669</v>
      </c>
      <c r="E4733" s="198"/>
      <c r="F4733" s="199">
        <f>VLOOKUP(D4733,'Parâmetro - Portes e Uco'!$A$13:$E$54,4,0)</f>
        <v>67.140086867061825</v>
      </c>
      <c r="G4733" s="200"/>
      <c r="H4733" s="201"/>
      <c r="I4733" s="196"/>
      <c r="J4733" s="202">
        <v>0</v>
      </c>
      <c r="K4733" s="202"/>
      <c r="L4733" s="203">
        <v>0.94</v>
      </c>
      <c r="M4733" s="204">
        <v>75</v>
      </c>
      <c r="N4733" s="199">
        <f>(('Parâmetro - Portes e Uco'!$P$5*'TABELA HONORÁRIOS MÉDICOS2026'!M4733)/100)*'TABELA HONORÁRIOS MÉDICOS2026'!L4733</f>
        <v>12.79638084329129</v>
      </c>
      <c r="O4733" s="201">
        <v>0</v>
      </c>
      <c r="P4733" s="201"/>
      <c r="Q4733" s="205">
        <f t="shared" si="283"/>
        <v>79.936467710353114</v>
      </c>
    </row>
    <row r="4734" spans="1:17" ht="90" x14ac:dyDescent="0.25">
      <c r="A4734" s="207" t="s">
        <v>4754</v>
      </c>
      <c r="B4734" s="196">
        <v>41401190</v>
      </c>
      <c r="C4734" s="197" t="s">
        <v>3630</v>
      </c>
      <c r="D4734" s="196" t="s">
        <v>3678</v>
      </c>
      <c r="E4734" s="198"/>
      <c r="F4734" s="199">
        <f>VLOOKUP(D4734,'Parâmetro - Portes e Uco'!$A$13:$E$54,4,0)</f>
        <v>104.74131564043701</v>
      </c>
      <c r="G4734" s="200"/>
      <c r="H4734" s="201"/>
      <c r="I4734" s="196"/>
      <c r="J4734" s="202">
        <v>0</v>
      </c>
      <c r="K4734" s="202"/>
      <c r="L4734" s="203"/>
      <c r="M4734" s="204"/>
      <c r="N4734" s="199"/>
      <c r="O4734" s="201">
        <v>0</v>
      </c>
      <c r="P4734" s="201"/>
      <c r="Q4734" s="205">
        <f t="shared" si="283"/>
        <v>104.74131564043701</v>
      </c>
    </row>
    <row r="4735" spans="1:17" ht="60" x14ac:dyDescent="0.25">
      <c r="A4735" s="207" t="s">
        <v>4754</v>
      </c>
      <c r="B4735" s="196">
        <v>41401204</v>
      </c>
      <c r="C4735" s="197" t="s">
        <v>3631</v>
      </c>
      <c r="D4735" s="196" t="s">
        <v>3669</v>
      </c>
      <c r="E4735" s="198"/>
      <c r="F4735" s="199">
        <f>VLOOKUP(D4735,'Parâmetro - Portes e Uco'!$A$13:$E$54,4,0)</f>
        <v>67.140086867061825</v>
      </c>
      <c r="G4735" s="200"/>
      <c r="H4735" s="201"/>
      <c r="I4735" s="196"/>
      <c r="J4735" s="202">
        <v>0</v>
      </c>
      <c r="K4735" s="202"/>
      <c r="L4735" s="203"/>
      <c r="M4735" s="204"/>
      <c r="N4735" s="199"/>
      <c r="O4735" s="201">
        <v>0</v>
      </c>
      <c r="P4735" s="201"/>
      <c r="Q4735" s="205">
        <f t="shared" si="283"/>
        <v>67.140086867061825</v>
      </c>
    </row>
    <row r="4736" spans="1:17" ht="45" x14ac:dyDescent="0.25">
      <c r="A4736" s="207" t="s">
        <v>4754</v>
      </c>
      <c r="B4736" s="196">
        <v>41401212</v>
      </c>
      <c r="C4736" s="197" t="s">
        <v>3632</v>
      </c>
      <c r="D4736" s="196" t="s">
        <v>3678</v>
      </c>
      <c r="E4736" s="198"/>
      <c r="F4736" s="199">
        <f>VLOOKUP(D4736,'Parâmetro - Portes e Uco'!$A$13:$E$54,4,0)</f>
        <v>104.74131564043701</v>
      </c>
      <c r="G4736" s="200"/>
      <c r="H4736" s="201"/>
      <c r="I4736" s="196"/>
      <c r="J4736" s="202">
        <v>0</v>
      </c>
      <c r="K4736" s="202"/>
      <c r="L4736" s="203">
        <v>1.365</v>
      </c>
      <c r="M4736" s="204">
        <v>50</v>
      </c>
      <c r="N4736" s="199">
        <f>(('Parâmetro - Portes e Uco'!$P$5*'TABELA HONORÁRIOS MÉDICOS2026'!M4736)/100)*'TABELA HONORÁRIOS MÉDICOS2026'!L4736</f>
        <v>12.38798570999476</v>
      </c>
      <c r="O4736" s="201">
        <v>0</v>
      </c>
      <c r="P4736" s="201"/>
      <c r="Q4736" s="205">
        <f t="shared" si="283"/>
        <v>117.12930135043177</v>
      </c>
    </row>
    <row r="4737" spans="1:17" ht="45" x14ac:dyDescent="0.25">
      <c r="A4737" s="207" t="s">
        <v>4754</v>
      </c>
      <c r="B4737" s="196">
        <v>41401220</v>
      </c>
      <c r="C4737" s="197" t="s">
        <v>3633</v>
      </c>
      <c r="D4737" s="196" t="s">
        <v>3674</v>
      </c>
      <c r="E4737" s="198"/>
      <c r="F4737" s="199">
        <f>VLOOKUP(D4737,'Parâmetro - Portes e Uco'!$A$13:$E$54,4,0)</f>
        <v>182.87449126471788</v>
      </c>
      <c r="G4737" s="200"/>
      <c r="H4737" s="201"/>
      <c r="I4737" s="196"/>
      <c r="J4737" s="202">
        <v>0</v>
      </c>
      <c r="K4737" s="202"/>
      <c r="L4737" s="203">
        <v>10.952</v>
      </c>
      <c r="M4737" s="204">
        <v>50</v>
      </c>
      <c r="N4737" s="199">
        <f>(('Parâmetro - Portes e Uco'!$P$5*'TABELA HONORÁRIOS MÉDICOS2026'!M4737)/100)*'TABELA HONORÁRIOS MÉDICOS2026'!L4737</f>
        <v>99.39429999696894</v>
      </c>
      <c r="O4737" s="201">
        <v>0</v>
      </c>
      <c r="P4737" s="201"/>
      <c r="Q4737" s="205">
        <f t="shared" si="283"/>
        <v>282.26879126168683</v>
      </c>
    </row>
    <row r="4738" spans="1:17" ht="30" x14ac:dyDescent="0.25">
      <c r="A4738" s="207" t="s">
        <v>4754</v>
      </c>
      <c r="B4738" s="196">
        <v>41401239</v>
      </c>
      <c r="C4738" s="197" t="s">
        <v>3634</v>
      </c>
      <c r="D4738" s="196" t="s">
        <v>3677</v>
      </c>
      <c r="E4738" s="198"/>
      <c r="F4738" s="199">
        <f>VLOOKUP(D4738,'Parâmetro - Portes e Uco'!$A$13:$E$54,4,0)</f>
        <v>33.558459567611813</v>
      </c>
      <c r="G4738" s="200"/>
      <c r="H4738" s="201"/>
      <c r="I4738" s="196"/>
      <c r="J4738" s="202">
        <v>0</v>
      </c>
      <c r="K4738" s="202"/>
      <c r="L4738" s="203">
        <v>0.58499999999999996</v>
      </c>
      <c r="M4738" s="204">
        <v>50</v>
      </c>
      <c r="N4738" s="199">
        <f>(('Parâmetro - Portes e Uco'!$P$5*'TABELA HONORÁRIOS MÉDICOS2026'!M4738)/100)*'TABELA HONORÁRIOS MÉDICOS2026'!L4738</f>
        <v>5.3091367328548973</v>
      </c>
      <c r="O4738" s="201">
        <v>0</v>
      </c>
      <c r="P4738" s="201"/>
      <c r="Q4738" s="205">
        <f t="shared" si="283"/>
        <v>38.867596300466708</v>
      </c>
    </row>
    <row r="4739" spans="1:17" x14ac:dyDescent="0.25">
      <c r="A4739" s="207" t="s">
        <v>4754</v>
      </c>
      <c r="B4739" s="196">
        <v>41401247</v>
      </c>
      <c r="C4739" s="197" t="s">
        <v>3635</v>
      </c>
      <c r="D4739" s="196" t="s">
        <v>3677</v>
      </c>
      <c r="E4739" s="198"/>
      <c r="F4739" s="199">
        <f>VLOOKUP(D4739,'Parâmetro - Portes e Uco'!$A$13:$E$54,4,0)</f>
        <v>33.558459567611813</v>
      </c>
      <c r="G4739" s="200"/>
      <c r="H4739" s="201"/>
      <c r="I4739" s="196"/>
      <c r="J4739" s="202">
        <v>0</v>
      </c>
      <c r="K4739" s="202"/>
      <c r="L4739" s="203"/>
      <c r="M4739" s="204"/>
      <c r="N4739" s="199">
        <f>(('Parâmetro - Portes e Uco'!$P$5*'TABELA HONORÁRIOS MÉDICOS2026'!M4739)/100)*'TABELA HONORÁRIOS MÉDICOS2026'!L4739</f>
        <v>0</v>
      </c>
      <c r="O4739" s="201">
        <v>0</v>
      </c>
      <c r="P4739" s="201"/>
      <c r="Q4739" s="205">
        <f t="shared" si="283"/>
        <v>33.558459567611813</v>
      </c>
    </row>
    <row r="4740" spans="1:17" x14ac:dyDescent="0.25">
      <c r="A4740" s="207" t="s">
        <v>4754</v>
      </c>
      <c r="B4740" s="196">
        <v>41401255</v>
      </c>
      <c r="C4740" s="197" t="s">
        <v>3636</v>
      </c>
      <c r="D4740" s="196" t="s">
        <v>3676</v>
      </c>
      <c r="E4740" s="198">
        <v>0.1</v>
      </c>
      <c r="F4740" s="199">
        <f>VLOOKUP(D4740,'Parâmetro - Portes e Uco'!$A$13:$E$54,4,0)*E4740</f>
        <v>1.6785021716765458</v>
      </c>
      <c r="G4740" s="200"/>
      <c r="H4740" s="201"/>
      <c r="I4740" s="196"/>
      <c r="J4740" s="202">
        <v>0</v>
      </c>
      <c r="K4740" s="202"/>
      <c r="L4740" s="203">
        <v>12.005000000000001</v>
      </c>
      <c r="M4740" s="204">
        <v>50</v>
      </c>
      <c r="N4740" s="199">
        <f>(('Parâmetro - Portes e Uco'!$P$5*'TABELA HONORÁRIOS MÉDICOS2026'!M4740)/100)*'TABELA HONORÁRIOS MÉDICOS2026'!L4740</f>
        <v>108.95074611610777</v>
      </c>
      <c r="O4740" s="201">
        <v>0</v>
      </c>
      <c r="P4740" s="201"/>
      <c r="Q4740" s="205">
        <f t="shared" si="283"/>
        <v>110.62924828778431</v>
      </c>
    </row>
    <row r="4741" spans="1:17" x14ac:dyDescent="0.25">
      <c r="A4741" s="207" t="s">
        <v>4754</v>
      </c>
      <c r="B4741" s="196">
        <v>41401263</v>
      </c>
      <c r="C4741" s="197" t="s">
        <v>3637</v>
      </c>
      <c r="D4741" s="196" t="s">
        <v>3678</v>
      </c>
      <c r="E4741" s="198"/>
      <c r="F4741" s="199">
        <f>VLOOKUP(D4741,'Parâmetro - Portes e Uco'!$A$13:$E$54,4,0)</f>
        <v>104.74131564043701</v>
      </c>
      <c r="G4741" s="200"/>
      <c r="H4741" s="201"/>
      <c r="I4741" s="196"/>
      <c r="J4741" s="202">
        <v>0</v>
      </c>
      <c r="K4741" s="202"/>
      <c r="L4741" s="203">
        <v>1.95</v>
      </c>
      <c r="M4741" s="204">
        <v>50</v>
      </c>
      <c r="N4741" s="199">
        <f>(('Parâmetro - Portes e Uco'!$P$5*'TABELA HONORÁRIOS MÉDICOS2026'!M4741)/100)*'TABELA HONORÁRIOS MÉDICOS2026'!L4741</f>
        <v>17.697122442849658</v>
      </c>
      <c r="O4741" s="201">
        <v>0</v>
      </c>
      <c r="P4741" s="201"/>
      <c r="Q4741" s="205">
        <f t="shared" si="283"/>
        <v>122.43843808328667</v>
      </c>
    </row>
    <row r="4742" spans="1:17" ht="45" x14ac:dyDescent="0.25">
      <c r="A4742" s="207" t="s">
        <v>4754</v>
      </c>
      <c r="B4742" s="196">
        <v>41401271</v>
      </c>
      <c r="C4742" s="197" t="s">
        <v>3638</v>
      </c>
      <c r="D4742" s="196" t="s">
        <v>3677</v>
      </c>
      <c r="E4742" s="198"/>
      <c r="F4742" s="199">
        <f>VLOOKUP(D4742,'Parâmetro - Portes e Uco'!$A$13:$E$54,4,0)</f>
        <v>33.558459567611813</v>
      </c>
      <c r="G4742" s="200"/>
      <c r="H4742" s="201"/>
      <c r="I4742" s="196"/>
      <c r="J4742" s="202">
        <v>0</v>
      </c>
      <c r="K4742" s="202"/>
      <c r="L4742" s="203">
        <v>0.38</v>
      </c>
      <c r="M4742" s="204">
        <v>50</v>
      </c>
      <c r="N4742" s="199">
        <f>(('Parâmetro - Portes e Uco'!$P$5*'TABELA HONORÁRIOS MÉDICOS2026'!M4742)/100)*'TABELA HONORÁRIOS MÉDICOS2026'!L4742</f>
        <v>3.4486700145040357</v>
      </c>
      <c r="O4742" s="201">
        <v>0</v>
      </c>
      <c r="P4742" s="201"/>
      <c r="Q4742" s="205">
        <f t="shared" si="283"/>
        <v>37.007129582115851</v>
      </c>
    </row>
    <row r="4743" spans="1:17" ht="45" x14ac:dyDescent="0.25">
      <c r="A4743" s="207" t="s">
        <v>4754</v>
      </c>
      <c r="B4743" s="196">
        <v>41401298</v>
      </c>
      <c r="C4743" s="197" t="s">
        <v>3640</v>
      </c>
      <c r="D4743" s="196" t="s">
        <v>3674</v>
      </c>
      <c r="E4743" s="198"/>
      <c r="F4743" s="199">
        <f>VLOOKUP(D4743,'Parâmetro - Portes e Uco'!$A$13:$E$54,4,0)</f>
        <v>182.87449126471788</v>
      </c>
      <c r="G4743" s="200"/>
      <c r="H4743" s="201"/>
      <c r="I4743" s="196"/>
      <c r="J4743" s="202">
        <v>0</v>
      </c>
      <c r="K4743" s="202"/>
      <c r="L4743" s="203">
        <v>3.2</v>
      </c>
      <c r="M4743" s="204">
        <v>50</v>
      </c>
      <c r="N4743" s="199">
        <f>(('Parâmetro - Portes e Uco'!$P$5*'TABELA HONORÁRIOS MÉDICOS2026'!M4743)/100)*'TABELA HONORÁRIOS MÉDICOS2026'!L4743</f>
        <v>29.041431701086619</v>
      </c>
      <c r="O4743" s="201">
        <v>0</v>
      </c>
      <c r="P4743" s="201"/>
      <c r="Q4743" s="205">
        <f t="shared" si="283"/>
        <v>211.9159229658045</v>
      </c>
    </row>
    <row r="4744" spans="1:17" ht="30" x14ac:dyDescent="0.25">
      <c r="A4744" s="207" t="s">
        <v>4754</v>
      </c>
      <c r="B4744" s="196">
        <v>41401301</v>
      </c>
      <c r="C4744" s="197" t="s">
        <v>3641</v>
      </c>
      <c r="D4744" s="196" t="s">
        <v>3677</v>
      </c>
      <c r="E4744" s="198"/>
      <c r="F4744" s="199">
        <f>VLOOKUP(D4744,'Parâmetro - Portes e Uco'!$A$13:$E$54,4,0)</f>
        <v>33.558459567611813</v>
      </c>
      <c r="G4744" s="200"/>
      <c r="H4744" s="201"/>
      <c r="I4744" s="196"/>
      <c r="J4744" s="202">
        <v>0</v>
      </c>
      <c r="K4744" s="202"/>
      <c r="L4744" s="203">
        <v>8.6999999999999994E-2</v>
      </c>
      <c r="M4744" s="204">
        <v>50</v>
      </c>
      <c r="N4744" s="199">
        <f>(('Parâmetro - Portes e Uco'!$P$5*'TABELA HONORÁRIOS MÉDICOS2026'!M4744)/100)*'TABELA HONORÁRIOS MÉDICOS2026'!L4744</f>
        <v>0.78956392437329237</v>
      </c>
      <c r="O4744" s="201">
        <v>0</v>
      </c>
      <c r="P4744" s="201"/>
      <c r="Q4744" s="205">
        <f t="shared" si="283"/>
        <v>34.348023491985103</v>
      </c>
    </row>
    <row r="4745" spans="1:17" ht="30" x14ac:dyDescent="0.25">
      <c r="A4745" s="207" t="s">
        <v>4754</v>
      </c>
      <c r="B4745" s="196">
        <v>41401360</v>
      </c>
      <c r="C4745" s="197" t="s">
        <v>3642</v>
      </c>
      <c r="D4745" s="196" t="s">
        <v>3675</v>
      </c>
      <c r="E4745" s="198"/>
      <c r="F4745" s="199">
        <f>VLOOKUP(D4745,'Parâmetro - Portes e Uco'!$A$13:$E$54,4,0)</f>
        <v>50.355065150296362</v>
      </c>
      <c r="G4745" s="200"/>
      <c r="H4745" s="201"/>
      <c r="I4745" s="196"/>
      <c r="J4745" s="202">
        <v>0</v>
      </c>
      <c r="K4745" s="202"/>
      <c r="L4745" s="203"/>
      <c r="M4745" s="204"/>
      <c r="N4745" s="199"/>
      <c r="O4745" s="201">
        <v>0</v>
      </c>
      <c r="P4745" s="201"/>
      <c r="Q4745" s="205">
        <f t="shared" si="283"/>
        <v>50.355065150296362</v>
      </c>
    </row>
    <row r="4746" spans="1:17" ht="30" x14ac:dyDescent="0.25">
      <c r="A4746" s="207" t="s">
        <v>4754</v>
      </c>
      <c r="B4746" s="196">
        <v>41401379</v>
      </c>
      <c r="C4746" s="197" t="s">
        <v>3643</v>
      </c>
      <c r="D4746" s="196" t="s">
        <v>3675</v>
      </c>
      <c r="E4746" s="198"/>
      <c r="F4746" s="199">
        <f>VLOOKUP(D4746,'Parâmetro - Portes e Uco'!$A$13:$E$54,4,0)</f>
        <v>50.355065150296362</v>
      </c>
      <c r="G4746" s="200"/>
      <c r="H4746" s="201"/>
      <c r="I4746" s="196"/>
      <c r="J4746" s="202">
        <v>0</v>
      </c>
      <c r="K4746" s="202"/>
      <c r="L4746" s="203"/>
      <c r="M4746" s="204"/>
      <c r="N4746" s="199"/>
      <c r="O4746" s="201">
        <v>0</v>
      </c>
      <c r="P4746" s="201"/>
      <c r="Q4746" s="205">
        <f t="shared" si="283"/>
        <v>50.355065150296362</v>
      </c>
    </row>
    <row r="4747" spans="1:17" ht="30" x14ac:dyDescent="0.25">
      <c r="A4747" s="207" t="s">
        <v>4754</v>
      </c>
      <c r="B4747" s="196">
        <v>41401387</v>
      </c>
      <c r="C4747" s="197" t="s">
        <v>3644</v>
      </c>
      <c r="D4747" s="196" t="s">
        <v>3675</v>
      </c>
      <c r="E4747" s="198"/>
      <c r="F4747" s="199">
        <f>VLOOKUP(D4747,'Parâmetro - Portes e Uco'!$A$13:$E$54,4,0)</f>
        <v>50.355065150296362</v>
      </c>
      <c r="G4747" s="200"/>
      <c r="H4747" s="201"/>
      <c r="I4747" s="196"/>
      <c r="J4747" s="202">
        <v>0</v>
      </c>
      <c r="K4747" s="202"/>
      <c r="L4747" s="203"/>
      <c r="M4747" s="204"/>
      <c r="N4747" s="199"/>
      <c r="O4747" s="201">
        <v>0</v>
      </c>
      <c r="P4747" s="201"/>
      <c r="Q4747" s="205">
        <f t="shared" si="283"/>
        <v>50.355065150296362</v>
      </c>
    </row>
    <row r="4748" spans="1:17" ht="45" x14ac:dyDescent="0.25">
      <c r="A4748" s="207" t="s">
        <v>4754</v>
      </c>
      <c r="B4748" s="196">
        <v>41401395</v>
      </c>
      <c r="C4748" s="197" t="s">
        <v>3645</v>
      </c>
      <c r="D4748" s="196" t="s">
        <v>3675</v>
      </c>
      <c r="E4748" s="198"/>
      <c r="F4748" s="199">
        <f>VLOOKUP(D4748,'Parâmetro - Portes e Uco'!$A$13:$E$54,4,0)</f>
        <v>50.355065150296362</v>
      </c>
      <c r="G4748" s="200"/>
      <c r="H4748" s="201"/>
      <c r="I4748" s="196"/>
      <c r="J4748" s="202">
        <v>0</v>
      </c>
      <c r="K4748" s="202"/>
      <c r="L4748" s="203"/>
      <c r="M4748" s="204"/>
      <c r="N4748" s="199"/>
      <c r="O4748" s="201">
        <v>0</v>
      </c>
      <c r="P4748" s="201"/>
      <c r="Q4748" s="205">
        <f t="shared" si="283"/>
        <v>50.355065150296362</v>
      </c>
    </row>
    <row r="4749" spans="1:17" ht="30" x14ac:dyDescent="0.25">
      <c r="A4749" s="207" t="s">
        <v>4754</v>
      </c>
      <c r="B4749" s="196">
        <v>41401409</v>
      </c>
      <c r="C4749" s="197" t="s">
        <v>3646</v>
      </c>
      <c r="D4749" s="196" t="s">
        <v>3675</v>
      </c>
      <c r="E4749" s="198"/>
      <c r="F4749" s="199">
        <f>VLOOKUP(D4749,'Parâmetro - Portes e Uco'!$A$13:$E$54,4,0)</f>
        <v>50.355065150296362</v>
      </c>
      <c r="G4749" s="200"/>
      <c r="H4749" s="201"/>
      <c r="I4749" s="196"/>
      <c r="J4749" s="202">
        <v>0</v>
      </c>
      <c r="K4749" s="202"/>
      <c r="L4749" s="203"/>
      <c r="M4749" s="204"/>
      <c r="N4749" s="199"/>
      <c r="O4749" s="201">
        <v>0</v>
      </c>
      <c r="P4749" s="201"/>
      <c r="Q4749" s="205">
        <f t="shared" si="283"/>
        <v>50.355065150296362</v>
      </c>
    </row>
    <row r="4750" spans="1:17" ht="30" x14ac:dyDescent="0.25">
      <c r="A4750" s="207" t="s">
        <v>4754</v>
      </c>
      <c r="B4750" s="196">
        <v>41401425</v>
      </c>
      <c r="C4750" s="197" t="s">
        <v>3647</v>
      </c>
      <c r="D4750" s="196" t="s">
        <v>3678</v>
      </c>
      <c r="E4750" s="198"/>
      <c r="F4750" s="199">
        <f>VLOOKUP(D4750,'Parâmetro - Portes e Uco'!$A$13:$E$54,4,0)</f>
        <v>104.74131564043701</v>
      </c>
      <c r="G4750" s="200"/>
      <c r="H4750" s="201"/>
      <c r="I4750" s="196"/>
      <c r="J4750" s="202">
        <v>0</v>
      </c>
      <c r="K4750" s="202"/>
      <c r="L4750" s="203"/>
      <c r="M4750" s="204"/>
      <c r="N4750" s="199"/>
      <c r="O4750" s="201">
        <v>0</v>
      </c>
      <c r="P4750" s="201"/>
      <c r="Q4750" s="205">
        <f t="shared" si="283"/>
        <v>104.74131564043701</v>
      </c>
    </row>
    <row r="4751" spans="1:17" ht="30" x14ac:dyDescent="0.25">
      <c r="A4751" s="207" t="s">
        <v>4754</v>
      </c>
      <c r="B4751" s="196">
        <v>41401433</v>
      </c>
      <c r="C4751" s="197" t="s">
        <v>3648</v>
      </c>
      <c r="D4751" s="196" t="s">
        <v>3676</v>
      </c>
      <c r="E4751" s="198" t="s">
        <v>3712</v>
      </c>
      <c r="F4751" s="199">
        <f>VLOOKUP(D4751,'Parâmetro - Portes e Uco'!$A$13:$E$54,4,0)*E4751</f>
        <v>4.1962554291913641</v>
      </c>
      <c r="G4751" s="200"/>
      <c r="H4751" s="201"/>
      <c r="I4751" s="196"/>
      <c r="J4751" s="202">
        <v>0</v>
      </c>
      <c r="K4751" s="202"/>
      <c r="L4751" s="203"/>
      <c r="M4751" s="204"/>
      <c r="N4751" s="199"/>
      <c r="O4751" s="201">
        <v>0</v>
      </c>
      <c r="P4751" s="201"/>
      <c r="Q4751" s="205">
        <f t="shared" si="283"/>
        <v>4.1962554291913641</v>
      </c>
    </row>
    <row r="4752" spans="1:17" ht="45" x14ac:dyDescent="0.25">
      <c r="A4752" s="207" t="s">
        <v>4754</v>
      </c>
      <c r="B4752" s="196">
        <v>41401441</v>
      </c>
      <c r="C4752" s="197" t="s">
        <v>3649</v>
      </c>
      <c r="D4752" s="196" t="s">
        <v>3674</v>
      </c>
      <c r="E4752" s="198"/>
      <c r="F4752" s="199">
        <f>VLOOKUP(D4752,'Parâmetro - Portes e Uco'!$A$13:$E$54,4,0)</f>
        <v>182.87449126471788</v>
      </c>
      <c r="G4752" s="200"/>
      <c r="H4752" s="201"/>
      <c r="I4752" s="196"/>
      <c r="J4752" s="202">
        <v>0</v>
      </c>
      <c r="K4752" s="202"/>
      <c r="L4752" s="203"/>
      <c r="M4752" s="204"/>
      <c r="N4752" s="199"/>
      <c r="O4752" s="201">
        <v>0</v>
      </c>
      <c r="P4752" s="201"/>
      <c r="Q4752" s="205">
        <f t="shared" si="283"/>
        <v>182.87449126471788</v>
      </c>
    </row>
    <row r="4753" spans="1:17" ht="45" x14ac:dyDescent="0.25">
      <c r="A4753" s="207" t="s">
        <v>4754</v>
      </c>
      <c r="B4753" s="196">
        <v>41401450</v>
      </c>
      <c r="C4753" s="197" t="s">
        <v>3650</v>
      </c>
      <c r="D4753" s="196" t="s">
        <v>3676</v>
      </c>
      <c r="E4753" s="198" t="s">
        <v>3716</v>
      </c>
      <c r="F4753" s="199">
        <f>VLOOKUP(D4753,'Parâmetro - Portes e Uco'!$A$13:$E$54,4,0)*E4753</f>
        <v>5.0355065150296365</v>
      </c>
      <c r="G4753" s="200"/>
      <c r="H4753" s="201"/>
      <c r="I4753" s="196"/>
      <c r="J4753" s="202">
        <v>0</v>
      </c>
      <c r="K4753" s="202"/>
      <c r="L4753" s="203"/>
      <c r="M4753" s="204"/>
      <c r="N4753" s="199"/>
      <c r="O4753" s="201">
        <v>0</v>
      </c>
      <c r="P4753" s="201"/>
      <c r="Q4753" s="205">
        <f t="shared" si="283"/>
        <v>5.0355065150296365</v>
      </c>
    </row>
    <row r="4754" spans="1:17" ht="45" x14ac:dyDescent="0.25">
      <c r="A4754" s="207" t="s">
        <v>4754</v>
      </c>
      <c r="B4754" s="196">
        <v>41401468</v>
      </c>
      <c r="C4754" s="197" t="s">
        <v>3651</v>
      </c>
      <c r="D4754" s="196" t="s">
        <v>3677</v>
      </c>
      <c r="E4754" s="198"/>
      <c r="F4754" s="199">
        <f>VLOOKUP(D4754,'Parâmetro - Portes e Uco'!$A$13:$E$54,4,0)</f>
        <v>33.558459567611813</v>
      </c>
      <c r="G4754" s="200"/>
      <c r="H4754" s="201"/>
      <c r="I4754" s="196"/>
      <c r="J4754" s="202">
        <v>0</v>
      </c>
      <c r="K4754" s="202"/>
      <c r="L4754" s="203"/>
      <c r="M4754" s="204"/>
      <c r="N4754" s="199"/>
      <c r="O4754" s="201">
        <v>0</v>
      </c>
      <c r="P4754" s="201"/>
      <c r="Q4754" s="205">
        <f t="shared" si="283"/>
        <v>33.558459567611813</v>
      </c>
    </row>
    <row r="4755" spans="1:17" ht="45" x14ac:dyDescent="0.25">
      <c r="A4755" s="207" t="s">
        <v>4754</v>
      </c>
      <c r="B4755" s="196">
        <v>41401476</v>
      </c>
      <c r="C4755" s="197" t="s">
        <v>3652</v>
      </c>
      <c r="D4755" s="196" t="s">
        <v>3668</v>
      </c>
      <c r="E4755" s="198"/>
      <c r="F4755" s="199">
        <f>VLOOKUP(D4755,'Parâmetro - Portes e Uco'!$A$13:$E$54,4,0)</f>
        <v>143.11866343039139</v>
      </c>
      <c r="G4755" s="200"/>
      <c r="H4755" s="201"/>
      <c r="I4755" s="196"/>
      <c r="J4755" s="202">
        <v>0</v>
      </c>
      <c r="K4755" s="202"/>
      <c r="L4755" s="203">
        <v>2.9249999999999998</v>
      </c>
      <c r="M4755" s="204">
        <v>50</v>
      </c>
      <c r="N4755" s="199">
        <f>(('Parâmetro - Portes e Uco'!$P$5*'TABELA HONORÁRIOS MÉDICOS2026'!M4755)/100)*'TABELA HONORÁRIOS MÉDICOS2026'!L4755</f>
        <v>26.545683664274485</v>
      </c>
      <c r="O4755" s="201">
        <v>0</v>
      </c>
      <c r="P4755" s="201"/>
      <c r="Q4755" s="205">
        <f t="shared" si="283"/>
        <v>169.66434709466589</v>
      </c>
    </row>
    <row r="4756" spans="1:17" ht="45" x14ac:dyDescent="0.25">
      <c r="A4756" s="207" t="s">
        <v>4754</v>
      </c>
      <c r="B4756" s="196">
        <v>41401484</v>
      </c>
      <c r="C4756" s="197" t="s">
        <v>3653</v>
      </c>
      <c r="D4756" s="196" t="s">
        <v>3669</v>
      </c>
      <c r="E4756" s="198"/>
      <c r="F4756" s="199">
        <f>VLOOKUP(D4756,'Parâmetro - Portes e Uco'!$A$13:$E$54,4,0)</f>
        <v>67.140086867061825</v>
      </c>
      <c r="G4756" s="200"/>
      <c r="H4756" s="201"/>
      <c r="I4756" s="196"/>
      <c r="J4756" s="202">
        <v>0</v>
      </c>
      <c r="K4756" s="202"/>
      <c r="L4756" s="203">
        <v>1.365</v>
      </c>
      <c r="M4756" s="204">
        <v>50</v>
      </c>
      <c r="N4756" s="199">
        <f>(('Parâmetro - Portes e Uco'!$P$5*'TABELA HONORÁRIOS MÉDICOS2026'!M4756)/100)*'TABELA HONORÁRIOS MÉDICOS2026'!L4756</f>
        <v>12.38798570999476</v>
      </c>
      <c r="O4756" s="201">
        <v>0</v>
      </c>
      <c r="P4756" s="201"/>
      <c r="Q4756" s="205">
        <f t="shared" si="283"/>
        <v>79.528072577056591</v>
      </c>
    </row>
    <row r="4757" spans="1:17" ht="45" x14ac:dyDescent="0.25">
      <c r="A4757" s="207" t="s">
        <v>4754</v>
      </c>
      <c r="B4757" s="196">
        <v>41401492</v>
      </c>
      <c r="C4757" s="197" t="s">
        <v>3654</v>
      </c>
      <c r="D4757" s="196" t="s">
        <v>3668</v>
      </c>
      <c r="E4757" s="198"/>
      <c r="F4757" s="199">
        <f>VLOOKUP(D4757,'Parâmetro - Portes e Uco'!$A$13:$E$54,4,0)</f>
        <v>143.11866343039139</v>
      </c>
      <c r="G4757" s="200"/>
      <c r="H4757" s="201"/>
      <c r="I4757" s="196"/>
      <c r="J4757" s="202">
        <v>0</v>
      </c>
      <c r="K4757" s="202"/>
      <c r="L4757" s="203">
        <v>4.8529999999999998</v>
      </c>
      <c r="M4757" s="204">
        <v>50</v>
      </c>
      <c r="N4757" s="199">
        <f>(('Parâmetro - Portes e Uco'!$P$5*'TABELA HONORÁRIOS MÉDICOS2026'!M4757)/100)*'TABELA HONORÁRIOS MÉDICOS2026'!L4757</f>
        <v>44.043146264179171</v>
      </c>
      <c r="O4757" s="201">
        <v>0</v>
      </c>
      <c r="P4757" s="201"/>
      <c r="Q4757" s="205">
        <f t="shared" si="283"/>
        <v>187.16180969457056</v>
      </c>
    </row>
    <row r="4758" spans="1:17" x14ac:dyDescent="0.25">
      <c r="A4758" s="207" t="s">
        <v>4754</v>
      </c>
      <c r="B4758" s="196">
        <v>41401514</v>
      </c>
      <c r="C4758" s="197" t="s">
        <v>3619</v>
      </c>
      <c r="D4758" s="196" t="s">
        <v>3676</v>
      </c>
      <c r="E4758" s="198"/>
      <c r="F4758" s="199">
        <f>VLOOKUP(D4758,'Parâmetro - Portes e Uco'!$A$13:$E$54,4,0)</f>
        <v>16.785021716765456</v>
      </c>
      <c r="G4758" s="200"/>
      <c r="H4758" s="201"/>
      <c r="I4758" s="196"/>
      <c r="J4758" s="202">
        <v>0</v>
      </c>
      <c r="K4758" s="202"/>
      <c r="L4758" s="203">
        <v>1.2829999999999999</v>
      </c>
      <c r="M4758" s="204">
        <v>50</v>
      </c>
      <c r="N4758" s="199">
        <f>(('Parâmetro - Portes e Uco'!$P$5*'TABELA HONORÁRIOS MÉDICOS2026'!M4758)/100)*'TABELA HONORÁRIOS MÉDICOS2026'!L4758</f>
        <v>11.643799022654415</v>
      </c>
      <c r="O4758" s="201">
        <v>0</v>
      </c>
      <c r="P4758" s="201"/>
      <c r="Q4758" s="205">
        <f t="shared" si="283"/>
        <v>28.428820739419869</v>
      </c>
    </row>
    <row r="4759" spans="1:17" ht="30" x14ac:dyDescent="0.25">
      <c r="A4759" s="207" t="s">
        <v>4754</v>
      </c>
      <c r="B4759" s="196">
        <v>41401522</v>
      </c>
      <c r="C4759" s="197" t="s">
        <v>3625</v>
      </c>
      <c r="D4759" s="196" t="s">
        <v>3675</v>
      </c>
      <c r="E4759" s="198"/>
      <c r="F4759" s="199">
        <f>VLOOKUP(D4759,'Parâmetro - Portes e Uco'!$A$13:$E$54,4,0)</f>
        <v>50.355065150296362</v>
      </c>
      <c r="G4759" s="200"/>
      <c r="H4759" s="201"/>
      <c r="I4759" s="196"/>
      <c r="J4759" s="202">
        <v>0</v>
      </c>
      <c r="K4759" s="202"/>
      <c r="L4759" s="203"/>
      <c r="M4759" s="204"/>
      <c r="N4759" s="199"/>
      <c r="O4759" s="201">
        <v>0</v>
      </c>
      <c r="P4759" s="201"/>
      <c r="Q4759" s="205">
        <f t="shared" si="283"/>
        <v>50.355065150296362</v>
      </c>
    </row>
    <row r="4760" spans="1:17" ht="30" x14ac:dyDescent="0.25">
      <c r="A4760" s="207" t="s">
        <v>4754</v>
      </c>
      <c r="B4760" s="196">
        <v>41401530</v>
      </c>
      <c r="C4760" s="197" t="s">
        <v>3624</v>
      </c>
      <c r="D4760" s="196" t="s">
        <v>3675</v>
      </c>
      <c r="E4760" s="198"/>
      <c r="F4760" s="199">
        <f>VLOOKUP(D4760,'Parâmetro - Portes e Uco'!$A$13:$E$54,4,0)</f>
        <v>50.355065150296362</v>
      </c>
      <c r="G4760" s="200"/>
      <c r="H4760" s="201"/>
      <c r="I4760" s="196"/>
      <c r="J4760" s="202">
        <v>0</v>
      </c>
      <c r="K4760" s="202"/>
      <c r="L4760" s="203"/>
      <c r="M4760" s="204"/>
      <c r="N4760" s="199"/>
      <c r="O4760" s="201">
        <v>0</v>
      </c>
      <c r="P4760" s="201"/>
      <c r="Q4760" s="205">
        <f t="shared" si="283"/>
        <v>50.355065150296362</v>
      </c>
    </row>
    <row r="4761" spans="1:17" x14ac:dyDescent="0.25">
      <c r="A4761" s="207" t="s">
        <v>4754</v>
      </c>
      <c r="B4761" s="196">
        <v>41401557</v>
      </c>
      <c r="C4761" s="197" t="s">
        <v>3623</v>
      </c>
      <c r="D4761" s="196" t="s">
        <v>3676</v>
      </c>
      <c r="E4761" s="198"/>
      <c r="F4761" s="199">
        <f>VLOOKUP(D4761,'Parâmetro - Portes e Uco'!$A$13:$E$54,4,0)</f>
        <v>16.785021716765456</v>
      </c>
      <c r="G4761" s="200"/>
      <c r="H4761" s="201"/>
      <c r="I4761" s="196"/>
      <c r="J4761" s="202">
        <v>0</v>
      </c>
      <c r="K4761" s="202"/>
      <c r="L4761" s="203"/>
      <c r="M4761" s="204"/>
      <c r="N4761" s="199"/>
      <c r="O4761" s="201">
        <v>0</v>
      </c>
      <c r="P4761" s="201"/>
      <c r="Q4761" s="205">
        <f t="shared" si="283"/>
        <v>16.785021716765456</v>
      </c>
    </row>
    <row r="4762" spans="1:17" ht="30" x14ac:dyDescent="0.25">
      <c r="A4762" s="207" t="s">
        <v>4754</v>
      </c>
      <c r="B4762" s="196">
        <v>41401565</v>
      </c>
      <c r="C4762" s="197" t="s">
        <v>3627</v>
      </c>
      <c r="D4762" s="196" t="s">
        <v>3667</v>
      </c>
      <c r="E4762" s="198"/>
      <c r="F4762" s="199">
        <f>VLOOKUP(D4762,'Parâmetro - Portes e Uco'!$A$13:$E$54,4,0)</f>
        <v>88.500735621868941</v>
      </c>
      <c r="G4762" s="200"/>
      <c r="H4762" s="201"/>
      <c r="I4762" s="196"/>
      <c r="J4762" s="202">
        <v>0</v>
      </c>
      <c r="K4762" s="202"/>
      <c r="L4762" s="203"/>
      <c r="M4762" s="204"/>
      <c r="N4762" s="199"/>
      <c r="O4762" s="201">
        <v>0</v>
      </c>
      <c r="P4762" s="201"/>
      <c r="Q4762" s="205">
        <f t="shared" si="283"/>
        <v>88.500735621868941</v>
      </c>
    </row>
    <row r="4763" spans="1:17" ht="30" x14ac:dyDescent="0.25">
      <c r="A4763" s="207" t="s">
        <v>4752</v>
      </c>
      <c r="B4763" s="196">
        <v>41401646</v>
      </c>
      <c r="C4763" s="197" t="s">
        <v>4767</v>
      </c>
      <c r="D4763" s="196" t="s">
        <v>3678</v>
      </c>
      <c r="E4763" s="198"/>
      <c r="F4763" s="199">
        <f>VLOOKUP(D4763,'Parâmetro - Portes e Uco'!$A$13:$E$54,4,0)</f>
        <v>104.74131564043701</v>
      </c>
      <c r="G4763" s="200"/>
      <c r="H4763" s="201"/>
      <c r="I4763" s="196"/>
      <c r="J4763" s="202">
        <v>0</v>
      </c>
      <c r="K4763" s="202"/>
      <c r="L4763" s="203"/>
      <c r="M4763" s="204"/>
      <c r="N4763" s="199"/>
      <c r="O4763" s="201"/>
      <c r="P4763" s="201"/>
      <c r="Q4763" s="205">
        <f t="shared" si="283"/>
        <v>104.74131564043701</v>
      </c>
    </row>
    <row r="4764" spans="1:17" x14ac:dyDescent="0.25">
      <c r="A4764" s="207" t="s">
        <v>4754</v>
      </c>
      <c r="B4764" s="196">
        <v>41401654</v>
      </c>
      <c r="C4764" s="197" t="s">
        <v>3639</v>
      </c>
      <c r="D4764" s="196" t="s">
        <v>3667</v>
      </c>
      <c r="E4764" s="198"/>
      <c r="F4764" s="199">
        <f>VLOOKUP(D4764,'Parâmetro - Portes e Uco'!$A$13:$E$54,4,0)</f>
        <v>88.500735621868941</v>
      </c>
      <c r="G4764" s="200"/>
      <c r="H4764" s="201"/>
      <c r="I4764" s="196"/>
      <c r="J4764" s="202">
        <v>0</v>
      </c>
      <c r="K4764" s="202"/>
      <c r="L4764" s="203"/>
      <c r="M4764" s="204"/>
      <c r="N4764" s="199"/>
      <c r="O4764" s="201">
        <v>0</v>
      </c>
      <c r="P4764" s="201"/>
      <c r="Q4764" s="205">
        <f t="shared" si="283"/>
        <v>88.500735621868941</v>
      </c>
    </row>
    <row r="4765" spans="1:17" x14ac:dyDescent="0.25">
      <c r="A4765" s="207" t="s">
        <v>4754</v>
      </c>
      <c r="B4765" s="224" t="s">
        <v>4664</v>
      </c>
      <c r="C4765" s="316" t="s">
        <v>3765</v>
      </c>
      <c r="D4765" s="317"/>
      <c r="E4765" s="317"/>
      <c r="F4765" s="317"/>
      <c r="G4765" s="317"/>
      <c r="H4765" s="317"/>
      <c r="I4765" s="317"/>
      <c r="J4765" s="317"/>
      <c r="K4765" s="317"/>
      <c r="L4765" s="317"/>
      <c r="M4765" s="317"/>
      <c r="N4765" s="317"/>
      <c r="O4765" s="317"/>
      <c r="P4765" s="317"/>
      <c r="Q4765" s="318"/>
    </row>
    <row r="4766" spans="1:17" ht="15" customHeight="1" x14ac:dyDescent="0.25">
      <c r="A4766" s="206"/>
      <c r="B4766" s="307" t="s">
        <v>4665</v>
      </c>
      <c r="C4766" s="308"/>
      <c r="D4766" s="308"/>
      <c r="E4766" s="308"/>
      <c r="F4766" s="308"/>
      <c r="G4766" s="308"/>
      <c r="H4766" s="308"/>
      <c r="I4766" s="308"/>
      <c r="J4766" s="308"/>
      <c r="K4766" s="308"/>
      <c r="L4766" s="308"/>
      <c r="M4766" s="308"/>
      <c r="N4766" s="308"/>
      <c r="O4766" s="308"/>
      <c r="P4766" s="308"/>
      <c r="Q4766" s="309"/>
    </row>
    <row r="4767" spans="1:17" ht="15" customHeight="1" x14ac:dyDescent="0.25">
      <c r="A4767" s="206"/>
      <c r="B4767" s="307" t="s">
        <v>4666</v>
      </c>
      <c r="C4767" s="308"/>
      <c r="D4767" s="308"/>
      <c r="E4767" s="308"/>
      <c r="F4767" s="308"/>
      <c r="G4767" s="308"/>
      <c r="H4767" s="308"/>
      <c r="I4767" s="308"/>
      <c r="J4767" s="308"/>
      <c r="K4767" s="308"/>
      <c r="L4767" s="308"/>
      <c r="M4767" s="308"/>
      <c r="N4767" s="308"/>
      <c r="O4767" s="308"/>
      <c r="P4767" s="308"/>
      <c r="Q4767" s="309"/>
    </row>
    <row r="4768" spans="1:17" ht="15" customHeight="1" x14ac:dyDescent="0.25">
      <c r="A4768" s="206"/>
      <c r="B4768" s="307" t="s">
        <v>4667</v>
      </c>
      <c r="C4768" s="308"/>
      <c r="D4768" s="308"/>
      <c r="E4768" s="308"/>
      <c r="F4768" s="308"/>
      <c r="G4768" s="308"/>
      <c r="H4768" s="308"/>
      <c r="I4768" s="308"/>
      <c r="J4768" s="308"/>
      <c r="K4768" s="308"/>
      <c r="L4768" s="308"/>
      <c r="M4768" s="308"/>
      <c r="N4768" s="308"/>
      <c r="O4768" s="308"/>
      <c r="P4768" s="308"/>
      <c r="Q4768" s="309"/>
    </row>
    <row r="4769" spans="1:17" ht="15" customHeight="1" x14ac:dyDescent="0.25">
      <c r="A4769" s="206"/>
      <c r="B4769" s="307" t="s">
        <v>4668</v>
      </c>
      <c r="C4769" s="308"/>
      <c r="D4769" s="308"/>
      <c r="E4769" s="308"/>
      <c r="F4769" s="308"/>
      <c r="G4769" s="308"/>
      <c r="H4769" s="308"/>
      <c r="I4769" s="308"/>
      <c r="J4769" s="308"/>
      <c r="K4769" s="308"/>
      <c r="L4769" s="308"/>
      <c r="M4769" s="308"/>
      <c r="N4769" s="308"/>
      <c r="O4769" s="308"/>
      <c r="P4769" s="308"/>
      <c r="Q4769" s="309"/>
    </row>
    <row r="4770" spans="1:17" ht="15" customHeight="1" x14ac:dyDescent="0.25">
      <c r="A4770" s="206"/>
      <c r="B4770" s="307" t="s">
        <v>3980</v>
      </c>
      <c r="C4770" s="308"/>
      <c r="D4770" s="308"/>
      <c r="E4770" s="308"/>
      <c r="F4770" s="308"/>
      <c r="G4770" s="308"/>
      <c r="H4770" s="308"/>
      <c r="I4770" s="308"/>
      <c r="J4770" s="308"/>
      <c r="K4770" s="308"/>
      <c r="L4770" s="308"/>
      <c r="M4770" s="308"/>
      <c r="N4770" s="308"/>
      <c r="O4770" s="308"/>
      <c r="P4770" s="308"/>
      <c r="Q4770" s="309"/>
    </row>
    <row r="4771" spans="1:17" ht="15" customHeight="1" x14ac:dyDescent="0.25">
      <c r="A4771" s="206"/>
      <c r="B4771" s="307" t="s">
        <v>3981</v>
      </c>
      <c r="C4771" s="308"/>
      <c r="D4771" s="308"/>
      <c r="E4771" s="308"/>
      <c r="F4771" s="308"/>
      <c r="G4771" s="308"/>
      <c r="H4771" s="308"/>
      <c r="I4771" s="308"/>
      <c r="J4771" s="308"/>
      <c r="K4771" s="308"/>
      <c r="L4771" s="308"/>
      <c r="M4771" s="308"/>
      <c r="N4771" s="308"/>
      <c r="O4771" s="308"/>
      <c r="P4771" s="308"/>
      <c r="Q4771" s="309"/>
    </row>
    <row r="4772" spans="1:17" ht="15" customHeight="1" x14ac:dyDescent="0.25">
      <c r="A4772" s="206"/>
      <c r="B4772" s="307" t="s">
        <v>4669</v>
      </c>
      <c r="C4772" s="308"/>
      <c r="D4772" s="308"/>
      <c r="E4772" s="308"/>
      <c r="F4772" s="308"/>
      <c r="G4772" s="308"/>
      <c r="H4772" s="308"/>
      <c r="I4772" s="308"/>
      <c r="J4772" s="308"/>
      <c r="K4772" s="308"/>
      <c r="L4772" s="308"/>
      <c r="M4772" s="308"/>
      <c r="N4772" s="308"/>
      <c r="O4772" s="308"/>
      <c r="P4772" s="308"/>
      <c r="Q4772" s="309"/>
    </row>
    <row r="4773" spans="1:17" ht="15" customHeight="1" x14ac:dyDescent="0.25">
      <c r="A4773" s="206"/>
      <c r="B4773" s="307" t="s">
        <v>4670</v>
      </c>
      <c r="C4773" s="308"/>
      <c r="D4773" s="308"/>
      <c r="E4773" s="308"/>
      <c r="F4773" s="308"/>
      <c r="G4773" s="308"/>
      <c r="H4773" s="308"/>
      <c r="I4773" s="308"/>
      <c r="J4773" s="308"/>
      <c r="K4773" s="308"/>
      <c r="L4773" s="308"/>
      <c r="M4773" s="308"/>
      <c r="N4773" s="308"/>
      <c r="O4773" s="308"/>
      <c r="P4773" s="308"/>
      <c r="Q4773" s="309"/>
    </row>
    <row r="4774" spans="1:17" ht="15" customHeight="1" x14ac:dyDescent="0.25">
      <c r="A4774" s="206"/>
      <c r="B4774" s="307" t="s">
        <v>4671</v>
      </c>
      <c r="C4774" s="308"/>
      <c r="D4774" s="308"/>
      <c r="E4774" s="308"/>
      <c r="F4774" s="308"/>
      <c r="G4774" s="308"/>
      <c r="H4774" s="308"/>
      <c r="I4774" s="308"/>
      <c r="J4774" s="308"/>
      <c r="K4774" s="308"/>
      <c r="L4774" s="308"/>
      <c r="M4774" s="308"/>
      <c r="N4774" s="308"/>
      <c r="O4774" s="308"/>
      <c r="P4774" s="308"/>
      <c r="Q4774" s="309"/>
    </row>
    <row r="4775" spans="1:17" ht="15" customHeight="1" x14ac:dyDescent="0.25">
      <c r="A4775" s="206"/>
      <c r="B4775" s="307" t="s">
        <v>4672</v>
      </c>
      <c r="C4775" s="308"/>
      <c r="D4775" s="308"/>
      <c r="E4775" s="308"/>
      <c r="F4775" s="308"/>
      <c r="G4775" s="308"/>
      <c r="H4775" s="308"/>
      <c r="I4775" s="308"/>
      <c r="J4775" s="308"/>
      <c r="K4775" s="308"/>
      <c r="L4775" s="308"/>
      <c r="M4775" s="308"/>
      <c r="N4775" s="308"/>
      <c r="O4775" s="308"/>
      <c r="P4775" s="308"/>
      <c r="Q4775" s="309"/>
    </row>
    <row r="4776" spans="1:17" ht="15" customHeight="1" x14ac:dyDescent="0.25">
      <c r="A4776" s="206"/>
      <c r="B4776" s="224">
        <v>41501004</v>
      </c>
      <c r="C4776" s="316" t="s">
        <v>3979</v>
      </c>
      <c r="D4776" s="317"/>
      <c r="E4776" s="317"/>
      <c r="F4776" s="317"/>
      <c r="G4776" s="317"/>
      <c r="H4776" s="317"/>
      <c r="I4776" s="317"/>
      <c r="J4776" s="317"/>
      <c r="K4776" s="317"/>
      <c r="L4776" s="317"/>
      <c r="M4776" s="317"/>
      <c r="N4776" s="317"/>
      <c r="O4776" s="317"/>
      <c r="P4776" s="317"/>
      <c r="Q4776" s="318"/>
    </row>
    <row r="4777" spans="1:17" ht="30" x14ac:dyDescent="0.25">
      <c r="A4777" s="206"/>
      <c r="B4777" s="196">
        <v>41501012</v>
      </c>
      <c r="C4777" s="197" t="s">
        <v>3655</v>
      </c>
      <c r="D4777" s="196" t="s">
        <v>3678</v>
      </c>
      <c r="E4777" s="198"/>
      <c r="F4777" s="199">
        <f>VLOOKUP(D4777,'Parâmetro - Portes e Uco'!$A$13:$E$54,4,0)</f>
        <v>104.74131564043701</v>
      </c>
      <c r="G4777" s="200"/>
      <c r="H4777" s="201"/>
      <c r="I4777" s="196"/>
      <c r="J4777" s="202">
        <v>0</v>
      </c>
      <c r="K4777" s="202"/>
      <c r="L4777" s="203">
        <v>0.52</v>
      </c>
      <c r="M4777" s="204">
        <v>50</v>
      </c>
      <c r="N4777" s="199">
        <f>(('Parâmetro - Portes e Uco'!$P$5*'TABELA HONORÁRIOS MÉDICOS2026'!M4777)/100)*'TABELA HONORÁRIOS MÉDICOS2026'!L4777</f>
        <v>4.7192326514265757</v>
      </c>
      <c r="O4777" s="201">
        <v>0</v>
      </c>
      <c r="P4777" s="201"/>
      <c r="Q4777" s="205">
        <f t="shared" ref="Q4777:Q4789" si="284">F4777+H4777+K4777+N4777+P4777</f>
        <v>109.46054829186359</v>
      </c>
    </row>
    <row r="4778" spans="1:17" x14ac:dyDescent="0.25">
      <c r="A4778" s="207" t="s">
        <v>4754</v>
      </c>
      <c r="B4778" s="196">
        <v>41501020</v>
      </c>
      <c r="C4778" s="197" t="s">
        <v>3656</v>
      </c>
      <c r="D4778" s="196" t="s">
        <v>3675</v>
      </c>
      <c r="E4778" s="198"/>
      <c r="F4778" s="199">
        <f>VLOOKUP(D4778,'Parâmetro - Portes e Uco'!$A$13:$E$54,4,0)</f>
        <v>50.355065150296362</v>
      </c>
      <c r="G4778" s="200"/>
      <c r="H4778" s="201"/>
      <c r="I4778" s="196"/>
      <c r="J4778" s="202">
        <v>0</v>
      </c>
      <c r="K4778" s="202"/>
      <c r="L4778" s="203"/>
      <c r="M4778" s="204"/>
      <c r="N4778" s="199">
        <f>(('Parâmetro - Portes e Uco'!$P$5*'TABELA HONORÁRIOS MÉDICOS2026'!M4778)/100)*'TABELA HONORÁRIOS MÉDICOS2026'!L4778</f>
        <v>0</v>
      </c>
      <c r="O4778" s="201">
        <v>0</v>
      </c>
      <c r="P4778" s="201"/>
      <c r="Q4778" s="205">
        <f t="shared" si="284"/>
        <v>50.355065150296362</v>
      </c>
    </row>
    <row r="4779" spans="1:17" ht="30" x14ac:dyDescent="0.25">
      <c r="A4779" s="207" t="s">
        <v>4754</v>
      </c>
      <c r="B4779" s="196">
        <v>41501047</v>
      </c>
      <c r="C4779" s="197" t="s">
        <v>3657</v>
      </c>
      <c r="D4779" s="196" t="s">
        <v>3669</v>
      </c>
      <c r="E4779" s="198"/>
      <c r="F4779" s="199">
        <f>VLOOKUP(D4779,'Parâmetro - Portes e Uco'!$A$13:$E$54,4,0)</f>
        <v>67.140086867061825</v>
      </c>
      <c r="G4779" s="200"/>
      <c r="H4779" s="201"/>
      <c r="I4779" s="196"/>
      <c r="J4779" s="202">
        <v>0</v>
      </c>
      <c r="K4779" s="202"/>
      <c r="L4779" s="203">
        <v>0.38</v>
      </c>
      <c r="M4779" s="204">
        <v>50</v>
      </c>
      <c r="N4779" s="199">
        <f>(('Parâmetro - Portes e Uco'!$P$5*'TABELA HONORÁRIOS MÉDICOS2026'!M4779)/100)*'TABELA HONORÁRIOS MÉDICOS2026'!L4779</f>
        <v>3.4486700145040357</v>
      </c>
      <c r="O4779" s="201">
        <v>0</v>
      </c>
      <c r="P4779" s="201"/>
      <c r="Q4779" s="205">
        <f t="shared" si="284"/>
        <v>70.588756881565857</v>
      </c>
    </row>
    <row r="4780" spans="1:17" ht="45" x14ac:dyDescent="0.25">
      <c r="A4780" s="207" t="s">
        <v>4754</v>
      </c>
      <c r="B4780" s="196">
        <v>41501063</v>
      </c>
      <c r="C4780" s="197" t="s">
        <v>3658</v>
      </c>
      <c r="D4780" s="196" t="s">
        <v>3667</v>
      </c>
      <c r="E4780" s="198"/>
      <c r="F4780" s="199">
        <f>VLOOKUP(D4780,'Parâmetro - Portes e Uco'!$A$13:$E$54,4,0)</f>
        <v>88.500735621868941</v>
      </c>
      <c r="G4780" s="200"/>
      <c r="H4780" s="201"/>
      <c r="I4780" s="196"/>
      <c r="J4780" s="202">
        <v>0</v>
      </c>
      <c r="K4780" s="202"/>
      <c r="L4780" s="203">
        <v>1</v>
      </c>
      <c r="M4780" s="204">
        <v>50</v>
      </c>
      <c r="N4780" s="199">
        <f>(('Parâmetro - Portes e Uco'!$P$5*'TABELA HONORÁRIOS MÉDICOS2026'!M4780)/100)*'TABELA HONORÁRIOS MÉDICOS2026'!L4780</f>
        <v>9.0754474065895678</v>
      </c>
      <c r="O4780" s="201">
        <v>0</v>
      </c>
      <c r="P4780" s="201"/>
      <c r="Q4780" s="205">
        <f t="shared" si="284"/>
        <v>97.576183028458502</v>
      </c>
    </row>
    <row r="4781" spans="1:17" ht="45" x14ac:dyDescent="0.25">
      <c r="A4781" s="207" t="s">
        <v>4754</v>
      </c>
      <c r="B4781" s="196">
        <v>41501071</v>
      </c>
      <c r="C4781" s="197" t="s">
        <v>3659</v>
      </c>
      <c r="D4781" s="196" t="s">
        <v>3677</v>
      </c>
      <c r="E4781" s="198"/>
      <c r="F4781" s="199">
        <f>VLOOKUP(D4781,'Parâmetro - Portes e Uco'!$A$13:$E$54,4,0)</f>
        <v>33.558459567611813</v>
      </c>
      <c r="G4781" s="200"/>
      <c r="H4781" s="201"/>
      <c r="I4781" s="196"/>
      <c r="J4781" s="202">
        <v>0</v>
      </c>
      <c r="K4781" s="202"/>
      <c r="L4781" s="203"/>
      <c r="M4781" s="204"/>
      <c r="N4781" s="199"/>
      <c r="O4781" s="201">
        <v>0</v>
      </c>
      <c r="P4781" s="201"/>
      <c r="Q4781" s="205">
        <f t="shared" si="284"/>
        <v>33.558459567611813</v>
      </c>
    </row>
    <row r="4782" spans="1:17" ht="45" x14ac:dyDescent="0.25">
      <c r="A4782" s="207" t="s">
        <v>4754</v>
      </c>
      <c r="B4782" s="196">
        <v>41501080</v>
      </c>
      <c r="C4782" s="197" t="s">
        <v>3660</v>
      </c>
      <c r="D4782" s="196" t="s">
        <v>3677</v>
      </c>
      <c r="E4782" s="198"/>
      <c r="F4782" s="199">
        <f>VLOOKUP(D4782,'Parâmetro - Portes e Uco'!$A$13:$E$54,4,0)</f>
        <v>33.558459567611813</v>
      </c>
      <c r="G4782" s="200"/>
      <c r="H4782" s="201"/>
      <c r="I4782" s="196"/>
      <c r="J4782" s="202">
        <v>0</v>
      </c>
      <c r="K4782" s="202"/>
      <c r="L4782" s="203"/>
      <c r="M4782" s="204"/>
      <c r="N4782" s="199"/>
      <c r="O4782" s="201">
        <v>0</v>
      </c>
      <c r="P4782" s="201"/>
      <c r="Q4782" s="205">
        <f t="shared" si="284"/>
        <v>33.558459567611813</v>
      </c>
    </row>
    <row r="4783" spans="1:17" ht="60" x14ac:dyDescent="0.25">
      <c r="A4783" s="207" t="s">
        <v>4754</v>
      </c>
      <c r="B4783" s="196">
        <v>41501098</v>
      </c>
      <c r="C4783" s="197" t="s">
        <v>3661</v>
      </c>
      <c r="D4783" s="196" t="s">
        <v>3669</v>
      </c>
      <c r="E4783" s="198"/>
      <c r="F4783" s="199">
        <f>VLOOKUP(D4783,'Parâmetro - Portes e Uco'!$A$13:$E$54,4,0)</f>
        <v>67.140086867061825</v>
      </c>
      <c r="G4783" s="200"/>
      <c r="H4783" s="201"/>
      <c r="I4783" s="196"/>
      <c r="J4783" s="202">
        <v>0</v>
      </c>
      <c r="K4783" s="202"/>
      <c r="L4783" s="203">
        <v>7.16</v>
      </c>
      <c r="M4783" s="204">
        <v>50</v>
      </c>
      <c r="N4783" s="199">
        <f>(('Parâmetro - Portes e Uco'!$P$5*'TABELA HONORÁRIOS MÉDICOS2026'!M4783)/100)*'TABELA HONORÁRIOS MÉDICOS2026'!L4783</f>
        <v>64.980203431181309</v>
      </c>
      <c r="O4783" s="201">
        <v>0</v>
      </c>
      <c r="P4783" s="201"/>
      <c r="Q4783" s="205">
        <f t="shared" si="284"/>
        <v>132.12029029824313</v>
      </c>
    </row>
    <row r="4784" spans="1:17" ht="45" x14ac:dyDescent="0.25">
      <c r="A4784" s="207" t="s">
        <v>4754</v>
      </c>
      <c r="B4784" s="196">
        <v>41501101</v>
      </c>
      <c r="C4784" s="197" t="s">
        <v>3662</v>
      </c>
      <c r="D4784" s="196" t="s">
        <v>3675</v>
      </c>
      <c r="E4784" s="198"/>
      <c r="F4784" s="199">
        <f>VLOOKUP(D4784,'Parâmetro - Portes e Uco'!$A$13:$E$54,4,0)</f>
        <v>50.355065150296362</v>
      </c>
      <c r="G4784" s="200"/>
      <c r="H4784" s="201"/>
      <c r="I4784" s="196"/>
      <c r="J4784" s="202">
        <v>0</v>
      </c>
      <c r="K4784" s="202"/>
      <c r="L4784" s="203"/>
      <c r="M4784" s="204"/>
      <c r="N4784" s="199"/>
      <c r="O4784" s="201">
        <v>0</v>
      </c>
      <c r="P4784" s="201"/>
      <c r="Q4784" s="205">
        <f t="shared" si="284"/>
        <v>50.355065150296362</v>
      </c>
    </row>
    <row r="4785" spans="1:17" ht="30" x14ac:dyDescent="0.25">
      <c r="A4785" s="207" t="s">
        <v>4754</v>
      </c>
      <c r="B4785" s="196">
        <v>41501128</v>
      </c>
      <c r="C4785" s="197" t="s">
        <v>3664</v>
      </c>
      <c r="D4785" s="196" t="s">
        <v>3669</v>
      </c>
      <c r="E4785" s="198"/>
      <c r="F4785" s="199">
        <f>VLOOKUP(D4785,'Parâmetro - Portes e Uco'!$A$13:$E$54,4,0)</f>
        <v>67.140086867061825</v>
      </c>
      <c r="G4785" s="200"/>
      <c r="H4785" s="201"/>
      <c r="I4785" s="196"/>
      <c r="J4785" s="202">
        <v>0</v>
      </c>
      <c r="K4785" s="202"/>
      <c r="L4785" s="203">
        <v>0.52</v>
      </c>
      <c r="M4785" s="204">
        <v>50</v>
      </c>
      <c r="N4785" s="199">
        <f>(('Parâmetro - Portes e Uco'!$P$5*'TABELA HONORÁRIOS MÉDICOS2026'!M4785)/100)*'TABELA HONORÁRIOS MÉDICOS2026'!L4785</f>
        <v>4.7192326514265757</v>
      </c>
      <c r="O4785" s="201">
        <v>0</v>
      </c>
      <c r="P4785" s="201"/>
      <c r="Q4785" s="205">
        <f t="shared" si="284"/>
        <v>71.859319518488405</v>
      </c>
    </row>
    <row r="4786" spans="1:17" ht="30" x14ac:dyDescent="0.25">
      <c r="A4786" s="207" t="s">
        <v>4754</v>
      </c>
      <c r="B4786" s="196">
        <v>41501144</v>
      </c>
      <c r="C4786" s="197" t="s">
        <v>3666</v>
      </c>
      <c r="D4786" s="196" t="s">
        <v>3668</v>
      </c>
      <c r="E4786" s="198"/>
      <c r="F4786" s="199">
        <f>VLOOKUP(D4786,'Parâmetro - Portes e Uco'!$A$13:$E$54,4,0)</f>
        <v>143.11866343039139</v>
      </c>
      <c r="G4786" s="200"/>
      <c r="H4786" s="201"/>
      <c r="I4786" s="196"/>
      <c r="J4786" s="202">
        <v>0</v>
      </c>
      <c r="K4786" s="202"/>
      <c r="L4786" s="203">
        <v>8.8000000000000007</v>
      </c>
      <c r="M4786" s="204">
        <v>100</v>
      </c>
      <c r="N4786" s="199">
        <f>(('Parâmetro - Portes e Uco'!$P$5*'TABELA HONORÁRIOS MÉDICOS2026'!M4786)/100)*'TABELA HONORÁRIOS MÉDICOS2026'!L4786</f>
        <v>159.72787435597641</v>
      </c>
      <c r="O4786" s="201">
        <v>0</v>
      </c>
      <c r="P4786" s="201"/>
      <c r="Q4786" s="205">
        <f t="shared" si="284"/>
        <v>302.84653778636778</v>
      </c>
    </row>
    <row r="4787" spans="1:17" ht="45" x14ac:dyDescent="0.25">
      <c r="A4787" s="207" t="s">
        <v>4754</v>
      </c>
      <c r="B4787" s="196">
        <v>41501195</v>
      </c>
      <c r="C4787" s="197" t="s">
        <v>3665</v>
      </c>
      <c r="D4787" s="196" t="s">
        <v>3669</v>
      </c>
      <c r="E4787" s="198"/>
      <c r="F4787" s="199">
        <f>VLOOKUP(D4787,'Parâmetro - Portes e Uco'!$A$13:$E$54,4,0)</f>
        <v>67.140086867061825</v>
      </c>
      <c r="G4787" s="200"/>
      <c r="H4787" s="201"/>
      <c r="I4787" s="196"/>
      <c r="J4787" s="202">
        <v>0</v>
      </c>
      <c r="K4787" s="202"/>
      <c r="L4787" s="203">
        <v>1.8</v>
      </c>
      <c r="M4787" s="204">
        <v>100</v>
      </c>
      <c r="N4787" s="199">
        <f>(('Parâmetro - Portes e Uco'!$P$5*'TABELA HONORÁRIOS MÉDICOS2026'!M4787)/100)*'TABELA HONORÁRIOS MÉDICOS2026'!L4787</f>
        <v>32.671610663722447</v>
      </c>
      <c r="O4787" s="201">
        <v>0</v>
      </c>
      <c r="P4787" s="201"/>
      <c r="Q4787" s="205">
        <f t="shared" si="284"/>
        <v>99.811697530784272</v>
      </c>
    </row>
    <row r="4788" spans="1:17" ht="30" x14ac:dyDescent="0.25">
      <c r="A4788" s="207" t="s">
        <v>4754</v>
      </c>
      <c r="B4788" s="196">
        <v>41501209</v>
      </c>
      <c r="C4788" s="197" t="s">
        <v>3663</v>
      </c>
      <c r="D4788" s="196" t="s">
        <v>3672</v>
      </c>
      <c r="E4788" s="198"/>
      <c r="F4788" s="199">
        <f>VLOOKUP(D4788,'Parâmetro - Portes e Uco'!$A$13:$E$54,4,0)</f>
        <v>308.31617530257381</v>
      </c>
      <c r="G4788" s="200"/>
      <c r="H4788" s="201"/>
      <c r="I4788" s="196"/>
      <c r="J4788" s="202">
        <v>0</v>
      </c>
      <c r="K4788" s="202"/>
      <c r="L4788" s="203">
        <v>11.5</v>
      </c>
      <c r="M4788" s="204">
        <v>100</v>
      </c>
      <c r="N4788" s="199">
        <f>(('Parâmetro - Portes e Uco'!$P$5*'TABELA HONORÁRIOS MÉDICOS2026'!M4788)/100)*'TABELA HONORÁRIOS MÉDICOS2026'!L4788</f>
        <v>208.73529035156005</v>
      </c>
      <c r="O4788" s="201">
        <v>0</v>
      </c>
      <c r="P4788" s="201"/>
      <c r="Q4788" s="205">
        <f t="shared" si="284"/>
        <v>517.05146565413384</v>
      </c>
    </row>
    <row r="4789" spans="1:17" x14ac:dyDescent="0.25">
      <c r="A4789" s="207" t="s">
        <v>4754</v>
      </c>
      <c r="B4789" s="196">
        <v>41501268</v>
      </c>
      <c r="C4789" s="197" t="s">
        <v>4055</v>
      </c>
      <c r="D4789" s="196" t="s">
        <v>3669</v>
      </c>
      <c r="E4789" s="198">
        <v>0</v>
      </c>
      <c r="F4789" s="199">
        <f>VLOOKUP(D4789,'Parâmetro - Portes e Uco'!$A$13:$E$54,4,0)</f>
        <v>67.140086867061825</v>
      </c>
      <c r="G4789" s="200"/>
      <c r="H4789" s="201"/>
      <c r="I4789" s="196"/>
      <c r="J4789" s="202">
        <v>0</v>
      </c>
      <c r="K4789" s="202"/>
      <c r="L4789" s="203">
        <v>0.38</v>
      </c>
      <c r="M4789" s="204">
        <v>100</v>
      </c>
      <c r="N4789" s="199">
        <f>(('Parâmetro - Portes e Uco'!$P$5*'TABELA HONORÁRIOS MÉDICOS2026'!M4789)/100)*'TABELA HONORÁRIOS MÉDICOS2026'!L4789</f>
        <v>6.8973400290080713</v>
      </c>
      <c r="O4789" s="201">
        <v>0</v>
      </c>
      <c r="P4789" s="201"/>
      <c r="Q4789" s="205">
        <f t="shared" si="284"/>
        <v>74.037426896069903</v>
      </c>
    </row>
    <row r="4790" spans="1:17" x14ac:dyDescent="0.25">
      <c r="A4790" s="207" t="s">
        <v>4752</v>
      </c>
      <c r="B4790" s="224" t="s">
        <v>4673</v>
      </c>
      <c r="C4790" s="316" t="s">
        <v>3743</v>
      </c>
      <c r="D4790" s="317"/>
      <c r="E4790" s="317"/>
      <c r="F4790" s="317"/>
      <c r="G4790" s="317"/>
      <c r="H4790" s="317"/>
      <c r="I4790" s="317"/>
      <c r="J4790" s="317"/>
      <c r="K4790" s="317"/>
      <c r="L4790" s="317"/>
      <c r="M4790" s="317"/>
      <c r="N4790" s="317"/>
      <c r="O4790" s="317"/>
      <c r="P4790" s="317"/>
      <c r="Q4790" s="318"/>
    </row>
    <row r="4791" spans="1:17" ht="15" customHeight="1" x14ac:dyDescent="0.25">
      <c r="A4791" s="206"/>
      <c r="B4791" s="307" t="s">
        <v>3977</v>
      </c>
      <c r="C4791" s="308"/>
      <c r="D4791" s="308"/>
      <c r="E4791" s="308"/>
      <c r="F4791" s="308"/>
      <c r="G4791" s="308"/>
      <c r="H4791" s="308"/>
      <c r="I4791" s="308"/>
      <c r="J4791" s="308"/>
      <c r="K4791" s="308"/>
      <c r="L4791" s="308"/>
      <c r="M4791" s="308"/>
      <c r="N4791" s="308"/>
      <c r="O4791" s="308"/>
      <c r="P4791" s="308"/>
      <c r="Q4791" s="309"/>
    </row>
    <row r="4792" spans="1:17" ht="15" customHeight="1" x14ac:dyDescent="0.25">
      <c r="A4792" s="206"/>
      <c r="B4792" s="307" t="s">
        <v>3978</v>
      </c>
      <c r="C4792" s="308"/>
      <c r="D4792" s="308"/>
      <c r="E4792" s="308"/>
      <c r="F4792" s="308"/>
      <c r="G4792" s="308"/>
      <c r="H4792" s="308"/>
      <c r="I4792" s="308"/>
      <c r="J4792" s="308"/>
      <c r="K4792" s="308"/>
      <c r="L4792" s="308"/>
      <c r="M4792" s="308"/>
      <c r="N4792" s="308"/>
      <c r="O4792" s="308"/>
      <c r="P4792" s="308"/>
      <c r="Q4792" s="309"/>
    </row>
    <row r="4793" spans="1:17" x14ac:dyDescent="0.25">
      <c r="A4793" s="206"/>
      <c r="B4793" s="307"/>
      <c r="C4793" s="308"/>
      <c r="D4793" s="308"/>
      <c r="E4793" s="308"/>
      <c r="F4793" s="308"/>
      <c r="G4793" s="308"/>
      <c r="H4793" s="308"/>
      <c r="I4793" s="308"/>
      <c r="J4793" s="308"/>
      <c r="K4793" s="308"/>
      <c r="L4793" s="308"/>
      <c r="M4793" s="308"/>
      <c r="N4793" s="308"/>
      <c r="O4793" s="308"/>
      <c r="P4793" s="308"/>
      <c r="Q4793" s="309"/>
    </row>
    <row r="4794" spans="1:17" ht="15" customHeight="1" x14ac:dyDescent="0.25">
      <c r="A4794" s="206"/>
      <c r="B4794" s="328" t="s">
        <v>4061</v>
      </c>
      <c r="C4794" s="329"/>
      <c r="D4794" s="329"/>
      <c r="E4794" s="329"/>
      <c r="F4794" s="329"/>
      <c r="G4794" s="329"/>
      <c r="H4794" s="329"/>
      <c r="I4794" s="329"/>
      <c r="J4794" s="329"/>
      <c r="K4794" s="329"/>
      <c r="L4794" s="329"/>
      <c r="M4794" s="329"/>
      <c r="N4794" s="329"/>
      <c r="O4794" s="329"/>
      <c r="P4794" s="329"/>
      <c r="Q4794" s="330"/>
    </row>
    <row r="4795" spans="1:17" ht="15" customHeight="1" x14ac:dyDescent="0.25">
      <c r="A4795" s="206"/>
      <c r="B4795" s="307" t="s">
        <v>4062</v>
      </c>
      <c r="C4795" s="308"/>
      <c r="D4795" s="308"/>
      <c r="E4795" s="308"/>
      <c r="F4795" s="308"/>
      <c r="G4795" s="308"/>
      <c r="H4795" s="308"/>
      <c r="I4795" s="308"/>
      <c r="J4795" s="308"/>
      <c r="K4795" s="308"/>
      <c r="L4795" s="308"/>
      <c r="M4795" s="308"/>
      <c r="N4795" s="308"/>
      <c r="O4795" s="308"/>
      <c r="P4795" s="308"/>
      <c r="Q4795" s="309"/>
    </row>
    <row r="4796" spans="1:17" ht="15" customHeight="1" x14ac:dyDescent="0.25">
      <c r="A4796" s="206"/>
      <c r="B4796" s="307" t="s">
        <v>4063</v>
      </c>
      <c r="C4796" s="308"/>
      <c r="D4796" s="308"/>
      <c r="E4796" s="308"/>
      <c r="F4796" s="308"/>
      <c r="G4796" s="308"/>
      <c r="H4796" s="308"/>
      <c r="I4796" s="308"/>
      <c r="J4796" s="308"/>
      <c r="K4796" s="308"/>
      <c r="L4796" s="308"/>
      <c r="M4796" s="308"/>
      <c r="N4796" s="308"/>
      <c r="O4796" s="308"/>
      <c r="P4796" s="308"/>
      <c r="Q4796" s="309"/>
    </row>
    <row r="4797" spans="1:17" ht="15" customHeight="1" x14ac:dyDescent="0.25">
      <c r="A4797" s="206"/>
      <c r="B4797" s="307" t="s">
        <v>4064</v>
      </c>
      <c r="C4797" s="308"/>
      <c r="D4797" s="308"/>
      <c r="E4797" s="308"/>
      <c r="F4797" s="308"/>
      <c r="G4797" s="308"/>
      <c r="H4797" s="308"/>
      <c r="I4797" s="308"/>
      <c r="J4797" s="308"/>
      <c r="K4797" s="308"/>
      <c r="L4797" s="308"/>
      <c r="M4797" s="308"/>
      <c r="N4797" s="308"/>
      <c r="O4797" s="308"/>
      <c r="P4797" s="308"/>
      <c r="Q4797" s="309"/>
    </row>
    <row r="4798" spans="1:17" ht="15" customHeight="1" x14ac:dyDescent="0.25">
      <c r="A4798" s="206"/>
      <c r="B4798" s="307" t="s">
        <v>4065</v>
      </c>
      <c r="C4798" s="308"/>
      <c r="D4798" s="308"/>
      <c r="E4798" s="308"/>
      <c r="F4798" s="308"/>
      <c r="G4798" s="308"/>
      <c r="H4798" s="308"/>
      <c r="I4798" s="308"/>
      <c r="J4798" s="308"/>
      <c r="K4798" s="308"/>
      <c r="L4798" s="308"/>
      <c r="M4798" s="308"/>
      <c r="N4798" s="308"/>
      <c r="O4798" s="308"/>
      <c r="P4798" s="308"/>
      <c r="Q4798" s="309"/>
    </row>
    <row r="4799" spans="1:17" ht="15" customHeight="1" x14ac:dyDescent="0.25">
      <c r="A4799" s="206"/>
      <c r="B4799" s="307" t="s">
        <v>4674</v>
      </c>
      <c r="C4799" s="308"/>
      <c r="D4799" s="308"/>
      <c r="E4799" s="308"/>
      <c r="F4799" s="308"/>
      <c r="G4799" s="308"/>
      <c r="H4799" s="308"/>
      <c r="I4799" s="308"/>
      <c r="J4799" s="308"/>
      <c r="K4799" s="308"/>
      <c r="L4799" s="308"/>
      <c r="M4799" s="308"/>
      <c r="N4799" s="308"/>
      <c r="O4799" s="308"/>
      <c r="P4799" s="308"/>
      <c r="Q4799" s="309"/>
    </row>
    <row r="4800" spans="1:17" ht="15" customHeight="1" x14ac:dyDescent="0.25">
      <c r="A4800" s="206"/>
      <c r="B4800" s="307" t="s">
        <v>4066</v>
      </c>
      <c r="C4800" s="308"/>
      <c r="D4800" s="308"/>
      <c r="E4800" s="308"/>
      <c r="F4800" s="308"/>
      <c r="G4800" s="308"/>
      <c r="H4800" s="308"/>
      <c r="I4800" s="308"/>
      <c r="J4800" s="308"/>
      <c r="K4800" s="308"/>
      <c r="L4800" s="308"/>
      <c r="M4800" s="308"/>
      <c r="N4800" s="308"/>
      <c r="O4800" s="308"/>
      <c r="P4800" s="308"/>
      <c r="Q4800" s="309"/>
    </row>
    <row r="4801" spans="1:17" ht="15" customHeight="1" x14ac:dyDescent="0.25">
      <c r="A4801" s="206"/>
      <c r="B4801" s="307" t="s">
        <v>4067</v>
      </c>
      <c r="C4801" s="308"/>
      <c r="D4801" s="308"/>
      <c r="E4801" s="308"/>
      <c r="F4801" s="308"/>
      <c r="G4801" s="308"/>
      <c r="H4801" s="308"/>
      <c r="I4801" s="308"/>
      <c r="J4801" s="308"/>
      <c r="K4801" s="308"/>
      <c r="L4801" s="308"/>
      <c r="M4801" s="308"/>
      <c r="N4801" s="308"/>
      <c r="O4801" s="308"/>
      <c r="P4801" s="308"/>
      <c r="Q4801" s="309"/>
    </row>
    <row r="4802" spans="1:17" ht="15" customHeight="1" x14ac:dyDescent="0.25">
      <c r="A4802" s="206"/>
      <c r="B4802" s="307" t="s">
        <v>4068</v>
      </c>
      <c r="C4802" s="308"/>
      <c r="D4802" s="308"/>
      <c r="E4802" s="308"/>
      <c r="F4802" s="308"/>
      <c r="G4802" s="308"/>
      <c r="H4802" s="308"/>
      <c r="I4802" s="308"/>
      <c r="J4802" s="308"/>
      <c r="K4802" s="308"/>
      <c r="L4802" s="308"/>
      <c r="M4802" s="308"/>
      <c r="N4802" s="308"/>
      <c r="O4802" s="308"/>
      <c r="P4802" s="308"/>
      <c r="Q4802" s="309"/>
    </row>
    <row r="4803" spans="1:17" ht="15" customHeight="1" x14ac:dyDescent="0.25">
      <c r="A4803" s="206"/>
      <c r="B4803" s="307" t="s">
        <v>4069</v>
      </c>
      <c r="C4803" s="308"/>
      <c r="D4803" s="308"/>
      <c r="E4803" s="308"/>
      <c r="F4803" s="308"/>
      <c r="G4803" s="308"/>
      <c r="H4803" s="308"/>
      <c r="I4803" s="308"/>
      <c r="J4803" s="308"/>
      <c r="K4803" s="308"/>
      <c r="L4803" s="308"/>
      <c r="M4803" s="308"/>
      <c r="N4803" s="308"/>
      <c r="O4803" s="308"/>
      <c r="P4803" s="308"/>
      <c r="Q4803" s="309"/>
    </row>
    <row r="4804" spans="1:17" ht="15" customHeight="1" x14ac:dyDescent="0.25">
      <c r="A4804" s="206"/>
      <c r="B4804" s="307" t="s">
        <v>4070</v>
      </c>
      <c r="C4804" s="308"/>
      <c r="D4804" s="308"/>
      <c r="E4804" s="308"/>
      <c r="F4804" s="308"/>
      <c r="G4804" s="308"/>
      <c r="H4804" s="308"/>
      <c r="I4804" s="308"/>
      <c r="J4804" s="308"/>
      <c r="K4804" s="308"/>
      <c r="L4804" s="308"/>
      <c r="M4804" s="308"/>
      <c r="N4804" s="308"/>
      <c r="O4804" s="308"/>
      <c r="P4804" s="308"/>
      <c r="Q4804" s="309"/>
    </row>
    <row r="4805" spans="1:17" ht="15" customHeight="1" x14ac:dyDescent="0.25">
      <c r="A4805" s="206"/>
      <c r="B4805" s="319" t="s">
        <v>4675</v>
      </c>
      <c r="C4805" s="320"/>
      <c r="D4805" s="320"/>
      <c r="E4805" s="320"/>
      <c r="F4805" s="320"/>
      <c r="G4805" s="320"/>
      <c r="H4805" s="320"/>
      <c r="I4805" s="320"/>
      <c r="J4805" s="320"/>
      <c r="K4805" s="320"/>
      <c r="L4805" s="320"/>
      <c r="M4805" s="320"/>
      <c r="N4805" s="320"/>
      <c r="O4805" s="320"/>
      <c r="P4805" s="320"/>
      <c r="Q4805" s="321"/>
    </row>
    <row r="4806" spans="1:17" s="31" customFormat="1" ht="15" customHeight="1" x14ac:dyDescent="0.25">
      <c r="A4806" s="230"/>
      <c r="B4806" s="307" t="s">
        <v>4071</v>
      </c>
      <c r="C4806" s="308"/>
      <c r="D4806" s="308"/>
      <c r="E4806" s="308"/>
      <c r="F4806" s="308"/>
      <c r="G4806" s="308"/>
      <c r="H4806" s="308"/>
      <c r="I4806" s="308"/>
      <c r="J4806" s="308"/>
      <c r="K4806" s="308"/>
      <c r="L4806" s="308"/>
      <c r="M4806" s="308"/>
      <c r="N4806" s="308"/>
      <c r="O4806" s="308"/>
      <c r="P4806" s="308"/>
      <c r="Q4806" s="309"/>
    </row>
    <row r="4807" spans="1:17" ht="15" customHeight="1" x14ac:dyDescent="0.25">
      <c r="A4807" s="206"/>
      <c r="B4807" s="319" t="s">
        <v>4704</v>
      </c>
      <c r="C4807" s="320"/>
      <c r="D4807" s="320"/>
      <c r="E4807" s="320"/>
      <c r="F4807" s="320"/>
      <c r="G4807" s="320"/>
      <c r="H4807" s="320"/>
      <c r="I4807" s="320"/>
      <c r="J4807" s="320"/>
      <c r="K4807" s="320"/>
      <c r="L4807" s="320"/>
      <c r="M4807" s="320"/>
      <c r="N4807" s="320"/>
      <c r="O4807" s="320"/>
      <c r="P4807" s="320"/>
      <c r="Q4807" s="321"/>
    </row>
    <row r="4808" spans="1:17" s="31" customFormat="1" ht="15" customHeight="1" x14ac:dyDescent="0.25">
      <c r="A4808" s="230"/>
      <c r="B4808" s="307" t="s">
        <v>4072</v>
      </c>
      <c r="C4808" s="308"/>
      <c r="D4808" s="308"/>
      <c r="E4808" s="308"/>
      <c r="F4808" s="308"/>
      <c r="G4808" s="308"/>
      <c r="H4808" s="308"/>
      <c r="I4808" s="308"/>
      <c r="J4808" s="308"/>
      <c r="K4808" s="308"/>
      <c r="L4808" s="308"/>
      <c r="M4808" s="308"/>
      <c r="N4808" s="308"/>
      <c r="O4808" s="308"/>
      <c r="P4808" s="308"/>
      <c r="Q4808" s="309"/>
    </row>
    <row r="4809" spans="1:17" ht="15" customHeight="1" x14ac:dyDescent="0.25">
      <c r="A4809" s="206"/>
      <c r="B4809" s="319" t="s">
        <v>4676</v>
      </c>
      <c r="C4809" s="320"/>
      <c r="D4809" s="320"/>
      <c r="E4809" s="320"/>
      <c r="F4809" s="320"/>
      <c r="G4809" s="320"/>
      <c r="H4809" s="320"/>
      <c r="I4809" s="320"/>
      <c r="J4809" s="320"/>
      <c r="K4809" s="320"/>
      <c r="L4809" s="320"/>
      <c r="M4809" s="320"/>
      <c r="N4809" s="320"/>
      <c r="O4809" s="320"/>
      <c r="P4809" s="320"/>
      <c r="Q4809" s="321"/>
    </row>
    <row r="4810" spans="1:17" s="31" customFormat="1" ht="15" customHeight="1" x14ac:dyDescent="0.25">
      <c r="A4810" s="230"/>
      <c r="B4810" s="307" t="s">
        <v>4677</v>
      </c>
      <c r="C4810" s="308"/>
      <c r="D4810" s="308"/>
      <c r="E4810" s="308"/>
      <c r="F4810" s="308"/>
      <c r="G4810" s="308"/>
      <c r="H4810" s="308"/>
      <c r="I4810" s="308"/>
      <c r="J4810" s="308"/>
      <c r="K4810" s="308"/>
      <c r="L4810" s="308"/>
      <c r="M4810" s="308"/>
      <c r="N4810" s="308"/>
      <c r="O4810" s="308"/>
      <c r="P4810" s="308"/>
      <c r="Q4810" s="309"/>
    </row>
    <row r="4811" spans="1:17" ht="15" customHeight="1" x14ac:dyDescent="0.25">
      <c r="A4811" s="206"/>
      <c r="B4811" s="319" t="s">
        <v>4678</v>
      </c>
      <c r="C4811" s="320"/>
      <c r="D4811" s="320"/>
      <c r="E4811" s="320"/>
      <c r="F4811" s="320"/>
      <c r="G4811" s="320"/>
      <c r="H4811" s="320"/>
      <c r="I4811" s="320"/>
      <c r="J4811" s="320"/>
      <c r="K4811" s="320"/>
      <c r="L4811" s="320"/>
      <c r="M4811" s="320"/>
      <c r="N4811" s="320"/>
      <c r="O4811" s="320"/>
      <c r="P4811" s="320"/>
      <c r="Q4811" s="321"/>
    </row>
    <row r="4812" spans="1:17" s="31" customFormat="1" ht="15" customHeight="1" x14ac:dyDescent="0.25">
      <c r="A4812" s="230"/>
      <c r="B4812" s="307" t="s">
        <v>4073</v>
      </c>
      <c r="C4812" s="308"/>
      <c r="D4812" s="308"/>
      <c r="E4812" s="308"/>
      <c r="F4812" s="308"/>
      <c r="G4812" s="308"/>
      <c r="H4812" s="308"/>
      <c r="I4812" s="308"/>
      <c r="J4812" s="308"/>
      <c r="K4812" s="308"/>
      <c r="L4812" s="308"/>
      <c r="M4812" s="308"/>
      <c r="N4812" s="308"/>
      <c r="O4812" s="308"/>
      <c r="P4812" s="308"/>
      <c r="Q4812" s="309"/>
    </row>
    <row r="4813" spans="1:17" ht="15" customHeight="1" x14ac:dyDescent="0.25">
      <c r="A4813" s="206"/>
      <c r="B4813" s="307" t="s">
        <v>4074</v>
      </c>
      <c r="C4813" s="308"/>
      <c r="D4813" s="308"/>
      <c r="E4813" s="308"/>
      <c r="F4813" s="308"/>
      <c r="G4813" s="308"/>
      <c r="H4813" s="308"/>
      <c r="I4813" s="308"/>
      <c r="J4813" s="308"/>
      <c r="K4813" s="308"/>
      <c r="L4813" s="308"/>
      <c r="M4813" s="308"/>
      <c r="N4813" s="308"/>
      <c r="O4813" s="308"/>
      <c r="P4813" s="308"/>
      <c r="Q4813" s="309"/>
    </row>
    <row r="4814" spans="1:17" ht="15" customHeight="1" x14ac:dyDescent="0.25">
      <c r="A4814" s="206"/>
      <c r="B4814" s="307" t="s">
        <v>4075</v>
      </c>
      <c r="C4814" s="308"/>
      <c r="D4814" s="308"/>
      <c r="E4814" s="308"/>
      <c r="F4814" s="308"/>
      <c r="G4814" s="308"/>
      <c r="H4814" s="308"/>
      <c r="I4814" s="308"/>
      <c r="J4814" s="308"/>
      <c r="K4814" s="308"/>
      <c r="L4814" s="308"/>
      <c r="M4814" s="308"/>
      <c r="N4814" s="308"/>
      <c r="O4814" s="308"/>
      <c r="P4814" s="308"/>
      <c r="Q4814" s="309"/>
    </row>
    <row r="4815" spans="1:17" ht="15" customHeight="1" x14ac:dyDescent="0.25">
      <c r="A4815" s="206"/>
      <c r="B4815" s="307" t="s">
        <v>4076</v>
      </c>
      <c r="C4815" s="308"/>
      <c r="D4815" s="308"/>
      <c r="E4815" s="308"/>
      <c r="F4815" s="308"/>
      <c r="G4815" s="308"/>
      <c r="H4815" s="308"/>
      <c r="I4815" s="308"/>
      <c r="J4815" s="308"/>
      <c r="K4815" s="308"/>
      <c r="L4815" s="308"/>
      <c r="M4815" s="308"/>
      <c r="N4815" s="308"/>
      <c r="O4815" s="308"/>
      <c r="P4815" s="308"/>
      <c r="Q4815" s="309"/>
    </row>
    <row r="4816" spans="1:17" ht="15" customHeight="1" x14ac:dyDescent="0.25">
      <c r="A4816" s="206"/>
      <c r="B4816" s="307" t="s">
        <v>4077</v>
      </c>
      <c r="C4816" s="308"/>
      <c r="D4816" s="308"/>
      <c r="E4816" s="308"/>
      <c r="F4816" s="308"/>
      <c r="G4816" s="308"/>
      <c r="H4816" s="308"/>
      <c r="I4816" s="308"/>
      <c r="J4816" s="308"/>
      <c r="K4816" s="308"/>
      <c r="L4816" s="308"/>
      <c r="M4816" s="308"/>
      <c r="N4816" s="308"/>
      <c r="O4816" s="308"/>
      <c r="P4816" s="308"/>
      <c r="Q4816" s="309"/>
    </row>
    <row r="4817" spans="1:17" ht="15" customHeight="1" x14ac:dyDescent="0.25">
      <c r="A4817" s="206"/>
      <c r="B4817" s="307" t="s">
        <v>4679</v>
      </c>
      <c r="C4817" s="308"/>
      <c r="D4817" s="308"/>
      <c r="E4817" s="308"/>
      <c r="F4817" s="308"/>
      <c r="G4817" s="308"/>
      <c r="H4817" s="308"/>
      <c r="I4817" s="308"/>
      <c r="J4817" s="308"/>
      <c r="K4817" s="308"/>
      <c r="L4817" s="308"/>
      <c r="M4817" s="308"/>
      <c r="N4817" s="308"/>
      <c r="O4817" s="308"/>
      <c r="P4817" s="308"/>
      <c r="Q4817" s="309"/>
    </row>
    <row r="4818" spans="1:17" ht="15" customHeight="1" x14ac:dyDescent="0.25">
      <c r="A4818" s="206"/>
      <c r="B4818" s="307" t="s">
        <v>4078</v>
      </c>
      <c r="C4818" s="308"/>
      <c r="D4818" s="308"/>
      <c r="E4818" s="308"/>
      <c r="F4818" s="308"/>
      <c r="G4818" s="308"/>
      <c r="H4818" s="308"/>
      <c r="I4818" s="308"/>
      <c r="J4818" s="308"/>
      <c r="K4818" s="308"/>
      <c r="L4818" s="308"/>
      <c r="M4818" s="308"/>
      <c r="N4818" s="308"/>
      <c r="O4818" s="308"/>
      <c r="P4818" s="308"/>
      <c r="Q4818" s="309"/>
    </row>
    <row r="4819" spans="1:17" ht="15" customHeight="1" x14ac:dyDescent="0.25">
      <c r="A4819" s="206"/>
      <c r="B4819" s="307" t="s">
        <v>4079</v>
      </c>
      <c r="C4819" s="308"/>
      <c r="D4819" s="308"/>
      <c r="E4819" s="308"/>
      <c r="F4819" s="308"/>
      <c r="G4819" s="308"/>
      <c r="H4819" s="308"/>
      <c r="I4819" s="308"/>
      <c r="J4819" s="308"/>
      <c r="K4819" s="308"/>
      <c r="L4819" s="308"/>
      <c r="M4819" s="308"/>
      <c r="N4819" s="308"/>
      <c r="O4819" s="308"/>
      <c r="P4819" s="308"/>
      <c r="Q4819" s="309"/>
    </row>
    <row r="4820" spans="1:17" ht="15" customHeight="1" x14ac:dyDescent="0.25">
      <c r="A4820" s="206"/>
      <c r="B4820" s="307" t="s">
        <v>4080</v>
      </c>
      <c r="C4820" s="308"/>
      <c r="D4820" s="308"/>
      <c r="E4820" s="308"/>
      <c r="F4820" s="308"/>
      <c r="G4820" s="308"/>
      <c r="H4820" s="308"/>
      <c r="I4820" s="308"/>
      <c r="J4820" s="308"/>
      <c r="K4820" s="308"/>
      <c r="L4820" s="308"/>
      <c r="M4820" s="308"/>
      <c r="N4820" s="308"/>
      <c r="O4820" s="308"/>
      <c r="P4820" s="308"/>
      <c r="Q4820" s="309"/>
    </row>
    <row r="4821" spans="1:17" ht="15" customHeight="1" x14ac:dyDescent="0.25">
      <c r="A4821" s="206"/>
      <c r="B4821" s="307" t="s">
        <v>4081</v>
      </c>
      <c r="C4821" s="308"/>
      <c r="D4821" s="308"/>
      <c r="E4821" s="308"/>
      <c r="F4821" s="308"/>
      <c r="G4821" s="308"/>
      <c r="H4821" s="308"/>
      <c r="I4821" s="308"/>
      <c r="J4821" s="308"/>
      <c r="K4821" s="308"/>
      <c r="L4821" s="308"/>
      <c r="M4821" s="308"/>
      <c r="N4821" s="308"/>
      <c r="O4821" s="308"/>
      <c r="P4821" s="308"/>
      <c r="Q4821" s="309"/>
    </row>
    <row r="4822" spans="1:17" ht="15" customHeight="1" x14ac:dyDescent="0.25">
      <c r="A4822" s="206"/>
      <c r="B4822" s="307" t="s">
        <v>4082</v>
      </c>
      <c r="C4822" s="308"/>
      <c r="D4822" s="308"/>
      <c r="E4822" s="308"/>
      <c r="F4822" s="308"/>
      <c r="G4822" s="308"/>
      <c r="H4822" s="308"/>
      <c r="I4822" s="308"/>
      <c r="J4822" s="308"/>
      <c r="K4822" s="308"/>
      <c r="L4822" s="308"/>
      <c r="M4822" s="308"/>
      <c r="N4822" s="308"/>
      <c r="O4822" s="308"/>
      <c r="P4822" s="308"/>
      <c r="Q4822" s="309"/>
    </row>
    <row r="4823" spans="1:17" ht="15" customHeight="1" x14ac:dyDescent="0.25">
      <c r="A4823" s="206"/>
      <c r="B4823" s="307" t="s">
        <v>4083</v>
      </c>
      <c r="C4823" s="308"/>
      <c r="D4823" s="308"/>
      <c r="E4823" s="308"/>
      <c r="F4823" s="308"/>
      <c r="G4823" s="308"/>
      <c r="H4823" s="308"/>
      <c r="I4823" s="308"/>
      <c r="J4823" s="308"/>
      <c r="K4823" s="308"/>
      <c r="L4823" s="308"/>
      <c r="M4823" s="308"/>
      <c r="N4823" s="308"/>
      <c r="O4823" s="308"/>
      <c r="P4823" s="308"/>
      <c r="Q4823" s="309"/>
    </row>
    <row r="4824" spans="1:17" ht="15" customHeight="1" x14ac:dyDescent="0.25">
      <c r="A4824" s="206"/>
      <c r="B4824" s="307" t="s">
        <v>4084</v>
      </c>
      <c r="C4824" s="308"/>
      <c r="D4824" s="308"/>
      <c r="E4824" s="308"/>
      <c r="F4824" s="308"/>
      <c r="G4824" s="308"/>
      <c r="H4824" s="308"/>
      <c r="I4824" s="308"/>
      <c r="J4824" s="308"/>
      <c r="K4824" s="308"/>
      <c r="L4824" s="308"/>
      <c r="M4824" s="308"/>
      <c r="N4824" s="308"/>
      <c r="O4824" s="308"/>
      <c r="P4824" s="308"/>
      <c r="Q4824" s="309"/>
    </row>
    <row r="4825" spans="1:17" ht="15" customHeight="1" x14ac:dyDescent="0.25">
      <c r="A4825" s="206"/>
      <c r="B4825" s="307" t="s">
        <v>4680</v>
      </c>
      <c r="C4825" s="308"/>
      <c r="D4825" s="308"/>
      <c r="E4825" s="308"/>
      <c r="F4825" s="308"/>
      <c r="G4825" s="308"/>
      <c r="H4825" s="308"/>
      <c r="I4825" s="308"/>
      <c r="J4825" s="308"/>
      <c r="K4825" s="308"/>
      <c r="L4825" s="308"/>
      <c r="M4825" s="308"/>
      <c r="N4825" s="308"/>
      <c r="O4825" s="308"/>
      <c r="P4825" s="308"/>
      <c r="Q4825" s="309"/>
    </row>
    <row r="4826" spans="1:17" x14ac:dyDescent="0.25">
      <c r="A4826" s="206"/>
      <c r="B4826" s="307" t="s">
        <v>4085</v>
      </c>
      <c r="C4826" s="308"/>
      <c r="D4826" s="308"/>
      <c r="E4826" s="308"/>
      <c r="F4826" s="308"/>
      <c r="G4826" s="308"/>
      <c r="H4826" s="308"/>
      <c r="I4826" s="308"/>
      <c r="J4826" s="308"/>
      <c r="K4826" s="308"/>
      <c r="L4826" s="308"/>
      <c r="M4826" s="308"/>
      <c r="N4826" s="308"/>
      <c r="O4826" s="308"/>
      <c r="P4826" s="308"/>
      <c r="Q4826" s="309"/>
    </row>
    <row r="4827" spans="1:17" ht="15" customHeight="1" x14ac:dyDescent="0.25">
      <c r="A4827" s="206"/>
      <c r="B4827" s="307" t="s">
        <v>4086</v>
      </c>
      <c r="C4827" s="308"/>
      <c r="D4827" s="308"/>
      <c r="E4827" s="308"/>
      <c r="F4827" s="308"/>
      <c r="G4827" s="308"/>
      <c r="H4827" s="308"/>
      <c r="I4827" s="308"/>
      <c r="J4827" s="308"/>
      <c r="K4827" s="308"/>
      <c r="L4827" s="308"/>
      <c r="M4827" s="308"/>
      <c r="N4827" s="308"/>
      <c r="O4827" s="308"/>
      <c r="P4827" s="308"/>
      <c r="Q4827" s="309"/>
    </row>
    <row r="4828" spans="1:17" ht="15" customHeight="1" x14ac:dyDescent="0.25">
      <c r="A4828" s="206"/>
      <c r="B4828" s="307" t="s">
        <v>4087</v>
      </c>
      <c r="C4828" s="308"/>
      <c r="D4828" s="308"/>
      <c r="E4828" s="308"/>
      <c r="F4828" s="308"/>
      <c r="G4828" s="308"/>
      <c r="H4828" s="308"/>
      <c r="I4828" s="308"/>
      <c r="J4828" s="308"/>
      <c r="K4828" s="308"/>
      <c r="L4828" s="308"/>
      <c r="M4828" s="308"/>
      <c r="N4828" s="308"/>
      <c r="O4828" s="308"/>
      <c r="P4828" s="308"/>
      <c r="Q4828" s="309"/>
    </row>
    <row r="4829" spans="1:17" ht="15" customHeight="1" x14ac:dyDescent="0.25">
      <c r="A4829" s="206"/>
      <c r="B4829" s="307" t="s">
        <v>4681</v>
      </c>
      <c r="C4829" s="308"/>
      <c r="D4829" s="308"/>
      <c r="E4829" s="308"/>
      <c r="F4829" s="308"/>
      <c r="G4829" s="308"/>
      <c r="H4829" s="308"/>
      <c r="I4829" s="308"/>
      <c r="J4829" s="308"/>
      <c r="K4829" s="308"/>
      <c r="L4829" s="308"/>
      <c r="M4829" s="308"/>
      <c r="N4829" s="308"/>
      <c r="O4829" s="308"/>
      <c r="P4829" s="308"/>
      <c r="Q4829" s="309"/>
    </row>
    <row r="4830" spans="1:17" ht="15" customHeight="1" x14ac:dyDescent="0.25">
      <c r="A4830" s="206"/>
      <c r="B4830" s="307" t="s">
        <v>4682</v>
      </c>
      <c r="C4830" s="308"/>
      <c r="D4830" s="308"/>
      <c r="E4830" s="308"/>
      <c r="F4830" s="308"/>
      <c r="G4830" s="308"/>
      <c r="H4830" s="308"/>
      <c r="I4830" s="308"/>
      <c r="J4830" s="308"/>
      <c r="K4830" s="308"/>
      <c r="L4830" s="308"/>
      <c r="M4830" s="308"/>
      <c r="N4830" s="308"/>
      <c r="O4830" s="308"/>
      <c r="P4830" s="308"/>
      <c r="Q4830" s="309"/>
    </row>
    <row r="4831" spans="1:17" ht="15" customHeight="1" x14ac:dyDescent="0.25">
      <c r="A4831" s="206"/>
      <c r="B4831" s="307" t="s">
        <v>4088</v>
      </c>
      <c r="C4831" s="308"/>
      <c r="D4831" s="308"/>
      <c r="E4831" s="308"/>
      <c r="F4831" s="308"/>
      <c r="G4831" s="308"/>
      <c r="H4831" s="308"/>
      <c r="I4831" s="308"/>
      <c r="J4831" s="308"/>
      <c r="K4831" s="308"/>
      <c r="L4831" s="308"/>
      <c r="M4831" s="308"/>
      <c r="N4831" s="308"/>
      <c r="O4831" s="308"/>
      <c r="P4831" s="308"/>
      <c r="Q4831" s="309"/>
    </row>
    <row r="4832" spans="1:17" ht="15" customHeight="1" x14ac:dyDescent="0.25">
      <c r="A4832" s="206"/>
      <c r="B4832" s="307" t="s">
        <v>4089</v>
      </c>
      <c r="C4832" s="308"/>
      <c r="D4832" s="308"/>
      <c r="E4832" s="308"/>
      <c r="F4832" s="308"/>
      <c r="G4832" s="308"/>
      <c r="H4832" s="308"/>
      <c r="I4832" s="308"/>
      <c r="J4832" s="308"/>
      <c r="K4832" s="308"/>
      <c r="L4832" s="308"/>
      <c r="M4832" s="308"/>
      <c r="N4832" s="308"/>
      <c r="O4832" s="308"/>
      <c r="P4832" s="308"/>
      <c r="Q4832" s="309"/>
    </row>
    <row r="4833" spans="1:1" x14ac:dyDescent="0.25">
      <c r="A4833" s="179"/>
    </row>
  </sheetData>
  <sheetProtection algorithmName="SHA-512" hashValue="k9PlgnBns0ASJ5UjKR/nL9fq+N5mVFBtN6RkD7icFUFlZD3yc4zXkU8boyVpt1wH/o5Iukbw0TviSP/eGFTLmQ==" saltValue="lx/p8h5gIzFSSslC/XJFKw==" spinCount="100000" sheet="1" insertRows="0" deleteColumns="0" deleteRows="0" sort="0"/>
  <sortState xmlns:xlrd2="http://schemas.microsoft.com/office/spreadsheetml/2017/richdata2" ref="B9:D33">
    <sortCondition ref="B9:B33"/>
  </sortState>
  <mergeCells count="636">
    <mergeCell ref="B6:Q6"/>
    <mergeCell ref="B1543:Q1543"/>
    <mergeCell ref="B1542:Q1542"/>
    <mergeCell ref="C1319:Q1319"/>
    <mergeCell ref="C1297:Q1297"/>
    <mergeCell ref="B1539:Q1539"/>
    <mergeCell ref="C1538:Q1538"/>
    <mergeCell ref="C1532:Q1532"/>
    <mergeCell ref="C1524:Q1524"/>
    <mergeCell ref="C1517:Q1517"/>
    <mergeCell ref="C1507:Q1507"/>
    <mergeCell ref="C1500:Q1500"/>
    <mergeCell ref="C1489:Q1489"/>
    <mergeCell ref="C1479:Q1479"/>
    <mergeCell ref="B1541:Q1541"/>
    <mergeCell ref="B1540:Q1540"/>
    <mergeCell ref="C1280:Q1280"/>
    <mergeCell ref="C1194:Q1194"/>
    <mergeCell ref="C1168:Q1168"/>
    <mergeCell ref="C1454:Q1454"/>
    <mergeCell ref="C1440:Q1440"/>
    <mergeCell ref="C1406:Q1406"/>
    <mergeCell ref="C1388:Q1388"/>
    <mergeCell ref="C1369:Q1369"/>
    <mergeCell ref="C1339:Q1339"/>
    <mergeCell ref="C1289:Q1289"/>
    <mergeCell ref="B878:Q878"/>
    <mergeCell ref="B877:Q877"/>
    <mergeCell ref="B1108:Q1108"/>
    <mergeCell ref="B1107:Q1107"/>
    <mergeCell ref="C1106:Q1106"/>
    <mergeCell ref="C1066:Q1066"/>
    <mergeCell ref="C1062:Q1062"/>
    <mergeCell ref="C1053:Q1053"/>
    <mergeCell ref="C1038:Q1038"/>
    <mergeCell ref="C1034:Q1034"/>
    <mergeCell ref="C1028:Q1028"/>
    <mergeCell ref="C1024:Q1024"/>
    <mergeCell ref="C1017:Q1017"/>
    <mergeCell ref="B1016:Q1016"/>
    <mergeCell ref="C1015:Q1015"/>
    <mergeCell ref="C1011:Q1011"/>
    <mergeCell ref="C1002:Q1002"/>
    <mergeCell ref="C993:Q993"/>
    <mergeCell ref="C974:Q974"/>
    <mergeCell ref="C965:Q965"/>
    <mergeCell ref="C943:Q943"/>
    <mergeCell ref="C911:Q911"/>
    <mergeCell ref="C882:Q882"/>
    <mergeCell ref="B881:Q881"/>
    <mergeCell ref="B880:Q880"/>
    <mergeCell ref="B879:Q879"/>
    <mergeCell ref="B741:Q741"/>
    <mergeCell ref="C740:Q740"/>
    <mergeCell ref="C733:Q733"/>
    <mergeCell ref="B732:Q732"/>
    <mergeCell ref="B731:Q731"/>
    <mergeCell ref="B874:Q874"/>
    <mergeCell ref="B873:Q873"/>
    <mergeCell ref="B872:Q872"/>
    <mergeCell ref="B871:Q871"/>
    <mergeCell ref="B870:Q870"/>
    <mergeCell ref="B869:Q869"/>
    <mergeCell ref="B868:Q868"/>
    <mergeCell ref="C867:Q867"/>
    <mergeCell ref="B386:Q386"/>
    <mergeCell ref="B385:Q385"/>
    <mergeCell ref="B384:Q384"/>
    <mergeCell ref="B383:Q383"/>
    <mergeCell ref="B382:Q382"/>
    <mergeCell ref="B381:Q381"/>
    <mergeCell ref="B642:Q642"/>
    <mergeCell ref="C791:Q791"/>
    <mergeCell ref="C779:Q779"/>
    <mergeCell ref="C763:Q763"/>
    <mergeCell ref="C753:Q753"/>
    <mergeCell ref="C742:Q742"/>
    <mergeCell ref="C685:Q685"/>
    <mergeCell ref="C670:Q670"/>
    <mergeCell ref="B292:Q292"/>
    <mergeCell ref="B291:Q291"/>
    <mergeCell ref="B260:Q260"/>
    <mergeCell ref="B259:Q259"/>
    <mergeCell ref="B245:Q245"/>
    <mergeCell ref="B244:Q244"/>
    <mergeCell ref="B263:Q263"/>
    <mergeCell ref="B262:Q262"/>
    <mergeCell ref="B261:Q261"/>
    <mergeCell ref="B290:Q290"/>
    <mergeCell ref="B289:Q289"/>
    <mergeCell ref="B288:Q288"/>
    <mergeCell ref="B287:Q287"/>
    <mergeCell ref="B1749:Q1749"/>
    <mergeCell ref="B1750:Q1750"/>
    <mergeCell ref="B1751:Q1751"/>
    <mergeCell ref="B390:Q390"/>
    <mergeCell ref="B243:Q243"/>
    <mergeCell ref="B242:Q242"/>
    <mergeCell ref="B589:Q589"/>
    <mergeCell ref="C588:Q588"/>
    <mergeCell ref="C579:Q579"/>
    <mergeCell ref="C573:Q573"/>
    <mergeCell ref="C567:Q567"/>
    <mergeCell ref="C547:Q547"/>
    <mergeCell ref="C541:Q541"/>
    <mergeCell ref="C528:Q528"/>
    <mergeCell ref="B391:Q391"/>
    <mergeCell ref="C639:Q639"/>
    <mergeCell ref="C630:Q630"/>
    <mergeCell ref="C616:Q616"/>
    <mergeCell ref="C590:Q590"/>
    <mergeCell ref="B641:Q641"/>
    <mergeCell ref="B640:Q640"/>
    <mergeCell ref="C662:Q662"/>
    <mergeCell ref="C657:Q657"/>
    <mergeCell ref="B656:Q656"/>
    <mergeCell ref="C1746:Q1746"/>
    <mergeCell ref="B1747:Q1747"/>
    <mergeCell ref="B1748:Q1748"/>
    <mergeCell ref="C655:Q655"/>
    <mergeCell ref="C643:Q643"/>
    <mergeCell ref="C717:Q717"/>
    <mergeCell ref="C711:Q711"/>
    <mergeCell ref="C698:Q698"/>
    <mergeCell ref="C694:Q694"/>
    <mergeCell ref="C690:Q690"/>
    <mergeCell ref="B689:Q689"/>
    <mergeCell ref="B688:Q688"/>
    <mergeCell ref="B687:Q687"/>
    <mergeCell ref="B686:Q686"/>
    <mergeCell ref="C730:Q730"/>
    <mergeCell ref="B876:Q876"/>
    <mergeCell ref="B875:Q875"/>
    <mergeCell ref="C1566:Q1566"/>
    <mergeCell ref="C1548:Q1548"/>
    <mergeCell ref="C1640:Q1640"/>
    <mergeCell ref="B1547:Q1547"/>
    <mergeCell ref="B1546:Q1546"/>
    <mergeCell ref="B1545:Q1545"/>
    <mergeCell ref="B1544:Q1544"/>
    <mergeCell ref="B1752:Q1752"/>
    <mergeCell ref="B1753:Q1753"/>
    <mergeCell ref="B1754:Q1754"/>
    <mergeCell ref="C1841:Q1841"/>
    <mergeCell ref="B1842:Q1842"/>
    <mergeCell ref="B1843:Q1843"/>
    <mergeCell ref="B1844:Q1844"/>
    <mergeCell ref="B1845:Q1845"/>
    <mergeCell ref="B1846:Q1846"/>
    <mergeCell ref="B1755:Q1755"/>
    <mergeCell ref="C1756:Q1756"/>
    <mergeCell ref="C1767:Q1767"/>
    <mergeCell ref="C1773:Q1773"/>
    <mergeCell ref="B1847:Q1847"/>
    <mergeCell ref="B1848:Q1848"/>
    <mergeCell ref="B1849:Q1849"/>
    <mergeCell ref="B1774:Q1774"/>
    <mergeCell ref="B1775:Q1775"/>
    <mergeCell ref="C1776:Q1776"/>
    <mergeCell ref="C1791:Q1791"/>
    <mergeCell ref="C1806:Q1806"/>
    <mergeCell ref="B1807:Q1807"/>
    <mergeCell ref="B1808:Q1808"/>
    <mergeCell ref="B1809:Q1809"/>
    <mergeCell ref="C1810:Q1810"/>
    <mergeCell ref="B1850:Q1850"/>
    <mergeCell ref="B1851:Q1851"/>
    <mergeCell ref="B1852:Q1852"/>
    <mergeCell ref="B1853:Q1853"/>
    <mergeCell ref="B1854:Q1854"/>
    <mergeCell ref="C1855:Q1855"/>
    <mergeCell ref="C1867:Q1867"/>
    <mergeCell ref="C1883:Q1883"/>
    <mergeCell ref="C1890:Q1890"/>
    <mergeCell ref="C1892:Q1892"/>
    <mergeCell ref="C1896:Q1896"/>
    <mergeCell ref="B1897:Q1897"/>
    <mergeCell ref="B1898:Q1898"/>
    <mergeCell ref="B1899:Q1899"/>
    <mergeCell ref="B1900:Q1900"/>
    <mergeCell ref="C1901:Q1901"/>
    <mergeCell ref="C1933:Q1933"/>
    <mergeCell ref="B2527:Q2527"/>
    <mergeCell ref="C2376:Q2376"/>
    <mergeCell ref="C2146:Q2146"/>
    <mergeCell ref="C2153:Q2153"/>
    <mergeCell ref="C2161:Q2161"/>
    <mergeCell ref="C1967:Q1967"/>
    <mergeCell ref="C2039:Q2039"/>
    <mergeCell ref="C2071:Q2071"/>
    <mergeCell ref="C2131:Q2131"/>
    <mergeCell ref="C2194:Q2194"/>
    <mergeCell ref="C2249:Q2249"/>
    <mergeCell ref="C2295:Q2295"/>
    <mergeCell ref="C2348:Q2348"/>
    <mergeCell ref="C2374:Q2374"/>
    <mergeCell ref="B2375:Q2375"/>
    <mergeCell ref="B2528:Q2528"/>
    <mergeCell ref="C2458:Q2458"/>
    <mergeCell ref="B2459:Q2459"/>
    <mergeCell ref="C2460:Q2460"/>
    <mergeCell ref="C2474:Q2474"/>
    <mergeCell ref="C2388:Q2388"/>
    <mergeCell ref="B2389:Q2389"/>
    <mergeCell ref="B2390:Q2390"/>
    <mergeCell ref="C2391:Q2391"/>
    <mergeCell ref="C2398:Q2398"/>
    <mergeCell ref="C2412:Q2412"/>
    <mergeCell ref="C2419:Q2419"/>
    <mergeCell ref="C2426:Q2426"/>
    <mergeCell ref="B2427:Q2427"/>
    <mergeCell ref="C2488:Q2488"/>
    <mergeCell ref="C2517:Q2517"/>
    <mergeCell ref="C2526:Q2526"/>
    <mergeCell ref="B2428:Q2428"/>
    <mergeCell ref="B2429:Q2429"/>
    <mergeCell ref="B2430:Q2430"/>
    <mergeCell ref="B2431:Q2431"/>
    <mergeCell ref="C2432:Q2432"/>
    <mergeCell ref="B2550:Q2550"/>
    <mergeCell ref="B2551:Q2551"/>
    <mergeCell ref="B2546:Q2546"/>
    <mergeCell ref="B2547:Q2547"/>
    <mergeCell ref="B2532:Q2532"/>
    <mergeCell ref="B2531:Q2531"/>
    <mergeCell ref="B2530:Q2530"/>
    <mergeCell ref="B2529:Q2529"/>
    <mergeCell ref="B2536:Q2536"/>
    <mergeCell ref="B2535:Q2535"/>
    <mergeCell ref="B2534:Q2534"/>
    <mergeCell ref="B2533:Q2533"/>
    <mergeCell ref="B2537:Q2537"/>
    <mergeCell ref="B2538:Q2538"/>
    <mergeCell ref="B2539:Q2539"/>
    <mergeCell ref="B2540:Q2540"/>
    <mergeCell ref="B2541:Q2541"/>
    <mergeCell ref="B2542:Q2542"/>
    <mergeCell ref="B2543:Q2543"/>
    <mergeCell ref="B2548:Q2548"/>
    <mergeCell ref="B2549:Q2549"/>
    <mergeCell ref="B2544:Q2544"/>
    <mergeCell ref="B2545:Q2545"/>
    <mergeCell ref="B2831:Q2831"/>
    <mergeCell ref="B2832:Q2832"/>
    <mergeCell ref="B2950:Q2950"/>
    <mergeCell ref="B2951:Q2951"/>
    <mergeCell ref="B2952:Q2952"/>
    <mergeCell ref="B2953:Q2953"/>
    <mergeCell ref="B2948:Q2948"/>
    <mergeCell ref="B2949:Q2949"/>
    <mergeCell ref="C2750:Q2750"/>
    <mergeCell ref="C2757:Q2757"/>
    <mergeCell ref="C2767:Q2767"/>
    <mergeCell ref="C2830:Q2830"/>
    <mergeCell ref="C2833:Q2833"/>
    <mergeCell ref="C2838:Q2838"/>
    <mergeCell ref="C2848:Q2848"/>
    <mergeCell ref="B2849:Q2849"/>
    <mergeCell ref="C2850:Q2850"/>
    <mergeCell ref="C2881:Q2881"/>
    <mergeCell ref="C2946:Q2946"/>
    <mergeCell ref="B2947:Q2947"/>
    <mergeCell ref="C3144:Q3144"/>
    <mergeCell ref="C3235:Q3235"/>
    <mergeCell ref="C3678:Q3678"/>
    <mergeCell ref="C3686:Q3686"/>
    <mergeCell ref="C3714:Q3714"/>
    <mergeCell ref="C3748:Q3748"/>
    <mergeCell ref="B4019:Q4019"/>
    <mergeCell ref="C2954:Q2954"/>
    <mergeCell ref="C3123:Q3123"/>
    <mergeCell ref="B3236:Q3236"/>
    <mergeCell ref="B3237:Q3237"/>
    <mergeCell ref="C3893:Q3893"/>
    <mergeCell ref="C3238:Q3238"/>
    <mergeCell ref="C3343:Q3343"/>
    <mergeCell ref="B3344:Q3344"/>
    <mergeCell ref="C3345:Q3345"/>
    <mergeCell ref="C3553:Q3553"/>
    <mergeCell ref="C3554:Q3554"/>
    <mergeCell ref="C3751:Q3751"/>
    <mergeCell ref="C3768:Q3768"/>
    <mergeCell ref="C3572:Q3572"/>
    <mergeCell ref="C3576:Q3576"/>
    <mergeCell ref="B3897:Q3897"/>
    <mergeCell ref="B3896:Q3896"/>
    <mergeCell ref="B3895:Q3895"/>
    <mergeCell ref="B3894:Q3894"/>
    <mergeCell ref="B230:Q230"/>
    <mergeCell ref="B238:Q238"/>
    <mergeCell ref="B237:Q237"/>
    <mergeCell ref="B236:Q236"/>
    <mergeCell ref="B235:Q235"/>
    <mergeCell ref="B234:Q234"/>
    <mergeCell ref="B233:Q233"/>
    <mergeCell ref="B232:Q232"/>
    <mergeCell ref="B231:Q231"/>
    <mergeCell ref="B2735:Q2735"/>
    <mergeCell ref="B2734:Q2734"/>
    <mergeCell ref="B2701:Q2701"/>
    <mergeCell ref="C2702:Q2702"/>
    <mergeCell ref="C1615:Q1615"/>
    <mergeCell ref="C1594:Q1594"/>
    <mergeCell ref="C1572:Q1572"/>
    <mergeCell ref="C3582:Q3582"/>
    <mergeCell ref="C3586:Q3586"/>
    <mergeCell ref="C3636:Q3636"/>
    <mergeCell ref="C3671:Q3671"/>
    <mergeCell ref="B2745:Q2745"/>
    <mergeCell ref="B2746:Q2746"/>
    <mergeCell ref="C4030:Q4030"/>
    <mergeCell ref="C3902:Q3902"/>
    <mergeCell ref="B3901:Q3901"/>
    <mergeCell ref="B3900:Q3900"/>
    <mergeCell ref="B3899:Q3899"/>
    <mergeCell ref="B3898:Q3898"/>
    <mergeCell ref="B4024:Q4024"/>
    <mergeCell ref="B4025:Q4025"/>
    <mergeCell ref="B4026:Q4026"/>
    <mergeCell ref="B4027:Q4027"/>
    <mergeCell ref="C3928:Q3928"/>
    <mergeCell ref="C3949:Q3949"/>
    <mergeCell ref="C3979:Q3979"/>
    <mergeCell ref="B4028:Q4028"/>
    <mergeCell ref="B4029:Q4029"/>
    <mergeCell ref="C4018:Q4018"/>
    <mergeCell ref="B4020:Q4020"/>
    <mergeCell ref="B4021:Q4021"/>
    <mergeCell ref="B4022:Q4022"/>
    <mergeCell ref="B4023:Q4023"/>
    <mergeCell ref="C4046:Q4046"/>
    <mergeCell ref="C4044:Q4044"/>
    <mergeCell ref="B4045:Q4045"/>
    <mergeCell ref="B74:Q74"/>
    <mergeCell ref="B73:Q73"/>
    <mergeCell ref="B72:Q72"/>
    <mergeCell ref="B71:Q71"/>
    <mergeCell ref="B70:Q70"/>
    <mergeCell ref="B52:Q52"/>
    <mergeCell ref="B68:Q68"/>
    <mergeCell ref="B67:Q67"/>
    <mergeCell ref="B66:Q66"/>
    <mergeCell ref="B65:Q65"/>
    <mergeCell ref="B64:Q64"/>
    <mergeCell ref="B83:Q83"/>
    <mergeCell ref="B82:Q82"/>
    <mergeCell ref="B81:Q81"/>
    <mergeCell ref="B80:Q80"/>
    <mergeCell ref="B69:Q69"/>
    <mergeCell ref="B78:Q78"/>
    <mergeCell ref="B2749:Q2749"/>
    <mergeCell ref="B2748:Q2748"/>
    <mergeCell ref="C1644:Q1644"/>
    <mergeCell ref="B2744:Q2744"/>
    <mergeCell ref="C4107:Q4107"/>
    <mergeCell ref="C4109:Q4109"/>
    <mergeCell ref="B4108:Q4108"/>
    <mergeCell ref="C4083:Q4083"/>
    <mergeCell ref="C4086:Q4086"/>
    <mergeCell ref="C4095:Q4095"/>
    <mergeCell ref="C4113:Q4113"/>
    <mergeCell ref="C4123:Q4123"/>
    <mergeCell ref="C4058:Q4058"/>
    <mergeCell ref="C4067:Q4067"/>
    <mergeCell ref="C4076:Q4076"/>
    <mergeCell ref="C4180:Q4180"/>
    <mergeCell ref="C4202:Q4202"/>
    <mergeCell ref="C4194:Q4194"/>
    <mergeCell ref="C4153:Q4153"/>
    <mergeCell ref="C4165:Q4165"/>
    <mergeCell ref="C4134:Q4134"/>
    <mergeCell ref="C4125:Q4125"/>
    <mergeCell ref="B4127:Q4127"/>
    <mergeCell ref="B4128:Q4128"/>
    <mergeCell ref="B4129:Q4129"/>
    <mergeCell ref="B4130:Q4130"/>
    <mergeCell ref="B4131:Q4131"/>
    <mergeCell ref="B4126:Q4126"/>
    <mergeCell ref="B4132:Q4132"/>
    <mergeCell ref="B4133:Q4133"/>
    <mergeCell ref="C4282:Q4282"/>
    <mergeCell ref="C4284:Q4284"/>
    <mergeCell ref="B4283:Q4283"/>
    <mergeCell ref="C4260:Q4260"/>
    <mergeCell ref="C4264:Q4264"/>
    <mergeCell ref="C4267:Q4267"/>
    <mergeCell ref="C4247:Q4247"/>
    <mergeCell ref="C4215:Q4215"/>
    <mergeCell ref="C4223:Q4223"/>
    <mergeCell ref="C4478:Q4478"/>
    <mergeCell ref="C4490:Q4490"/>
    <mergeCell ref="C4406:Q4406"/>
    <mergeCell ref="C4393:Q4393"/>
    <mergeCell ref="B4395:Q4395"/>
    <mergeCell ref="B4396:Q4396"/>
    <mergeCell ref="B4397:Q4397"/>
    <mergeCell ref="B4398:Q4398"/>
    <mergeCell ref="B4399:Q4399"/>
    <mergeCell ref="B4394:Q4394"/>
    <mergeCell ref="B4400:Q4400"/>
    <mergeCell ref="B4401:Q4401"/>
    <mergeCell ref="B4402:Q4402"/>
    <mergeCell ref="B4403:Q4403"/>
    <mergeCell ref="B4404:Q4404"/>
    <mergeCell ref="B4405:Q4405"/>
    <mergeCell ref="C4466:Q4466"/>
    <mergeCell ref="C4530:Q4530"/>
    <mergeCell ref="C4525:Q4525"/>
    <mergeCell ref="B4479:Q4479"/>
    <mergeCell ref="B4480:Q4480"/>
    <mergeCell ref="B4482:Q4482"/>
    <mergeCell ref="B4481:Q4481"/>
    <mergeCell ref="C4483:Q4483"/>
    <mergeCell ref="B4484:Q4484"/>
    <mergeCell ref="B4485:Q4485"/>
    <mergeCell ref="B4486:Q4486"/>
    <mergeCell ref="B4487:Q4487"/>
    <mergeCell ref="B4488:Q4488"/>
    <mergeCell ref="B4489:Q4489"/>
    <mergeCell ref="C4590:Q4590"/>
    <mergeCell ref="B4589:Q4589"/>
    <mergeCell ref="B4588:Q4588"/>
    <mergeCell ref="B4587:Q4587"/>
    <mergeCell ref="B4586:Q4586"/>
    <mergeCell ref="C4585:Q4585"/>
    <mergeCell ref="C4583:Q4583"/>
    <mergeCell ref="C4538:Q4538"/>
    <mergeCell ref="B4531:Q4531"/>
    <mergeCell ref="B4532:Q4532"/>
    <mergeCell ref="B4533:Q4533"/>
    <mergeCell ref="B4534:Q4534"/>
    <mergeCell ref="B4535:Q4535"/>
    <mergeCell ref="B4536:Q4536"/>
    <mergeCell ref="B4537:Q4537"/>
    <mergeCell ref="C4608:Q4608"/>
    <mergeCell ref="C4610:Q4610"/>
    <mergeCell ref="B4609:Q4609"/>
    <mergeCell ref="B4649:Q4649"/>
    <mergeCell ref="B4650:Q4650"/>
    <mergeCell ref="B4651:Q4651"/>
    <mergeCell ref="C4642:Q4642"/>
    <mergeCell ref="B4643:Q4643"/>
    <mergeCell ref="B4644:Q4644"/>
    <mergeCell ref="B4645:Q4645"/>
    <mergeCell ref="C4634:Q4634"/>
    <mergeCell ref="B4646:Q4646"/>
    <mergeCell ref="B4647:Q4647"/>
    <mergeCell ref="B4648:Q4648"/>
    <mergeCell ref="C4621:Q4621"/>
    <mergeCell ref="B4667:Q4667"/>
    <mergeCell ref="B4668:Q4668"/>
    <mergeCell ref="B4669:Q4669"/>
    <mergeCell ref="B4652:Q4652"/>
    <mergeCell ref="B4653:Q4653"/>
    <mergeCell ref="B4654:Q4654"/>
    <mergeCell ref="B4673:Q4673"/>
    <mergeCell ref="B4674:Q4674"/>
    <mergeCell ref="B4675:Q4675"/>
    <mergeCell ref="B4672:Q4672"/>
    <mergeCell ref="B4655:Q4655"/>
    <mergeCell ref="B4656:Q4656"/>
    <mergeCell ref="B4657:Q4657"/>
    <mergeCell ref="B4658:Q4658"/>
    <mergeCell ref="B4670:Q4670"/>
    <mergeCell ref="B4671:Q4671"/>
    <mergeCell ref="B4659:Q4659"/>
    <mergeCell ref="B4660:Q4660"/>
    <mergeCell ref="B4661:Q4661"/>
    <mergeCell ref="B4662:Q4662"/>
    <mergeCell ref="B4663:Q4663"/>
    <mergeCell ref="B4664:Q4664"/>
    <mergeCell ref="B4665:Q4665"/>
    <mergeCell ref="B4666:Q4666"/>
    <mergeCell ref="B4826:Q4826"/>
    <mergeCell ref="B4827:Q4827"/>
    <mergeCell ref="B4820:Q4820"/>
    <mergeCell ref="B4828:Q4828"/>
    <mergeCell ref="B4829:Q4829"/>
    <mergeCell ref="B4830:Q4830"/>
    <mergeCell ref="B4831:Q4831"/>
    <mergeCell ref="B4832:Q4832"/>
    <mergeCell ref="B4812:Q4812"/>
    <mergeCell ref="B4813:Q4813"/>
    <mergeCell ref="B4814:Q4814"/>
    <mergeCell ref="B4815:Q4815"/>
    <mergeCell ref="B4822:Q4822"/>
    <mergeCell ref="B4821:Q4821"/>
    <mergeCell ref="B4810:Q4810"/>
    <mergeCell ref="B4811:Q4811"/>
    <mergeCell ref="B4806:Q4806"/>
    <mergeCell ref="B4807:Q4807"/>
    <mergeCell ref="B4808:Q4808"/>
    <mergeCell ref="B4823:Q4823"/>
    <mergeCell ref="B4824:Q4824"/>
    <mergeCell ref="B4825:Q4825"/>
    <mergeCell ref="B4809:Q4809"/>
    <mergeCell ref="B4816:Q4816"/>
    <mergeCell ref="B4817:Q4817"/>
    <mergeCell ref="B4818:Q4818"/>
    <mergeCell ref="B4819:Q4819"/>
    <mergeCell ref="C4676:Q4676"/>
    <mergeCell ref="B4799:Q4799"/>
    <mergeCell ref="C4776:Q4776"/>
    <mergeCell ref="C4765:Q4765"/>
    <mergeCell ref="B4801:Q4801"/>
    <mergeCell ref="B4802:Q4802"/>
    <mergeCell ref="B4803:Q4803"/>
    <mergeCell ref="B4767:Q4767"/>
    <mergeCell ref="B4804:Q4804"/>
    <mergeCell ref="B4773:Q4773"/>
    <mergeCell ref="C4790:Q4790"/>
    <mergeCell ref="B4791:Q4791"/>
    <mergeCell ref="B4792:Q4792"/>
    <mergeCell ref="B4793:Q4793"/>
    <mergeCell ref="B4800:Q4800"/>
    <mergeCell ref="B4766:Q4766"/>
    <mergeCell ref="C4718:Q4718"/>
    <mergeCell ref="C4722:Q4722"/>
    <mergeCell ref="B4720:Q4720"/>
    <mergeCell ref="B4721:Q4721"/>
    <mergeCell ref="B4719:Q4719"/>
    <mergeCell ref="B4768:Q4768"/>
    <mergeCell ref="B4769:Q4769"/>
    <mergeCell ref="B4805:Q4805"/>
    <mergeCell ref="B4795:Q4795"/>
    <mergeCell ref="B4796:Q4796"/>
    <mergeCell ref="B4797:Q4797"/>
    <mergeCell ref="B4798:Q4798"/>
    <mergeCell ref="B4794:Q4794"/>
    <mergeCell ref="B4774:Q4774"/>
    <mergeCell ref="B4775:Q4775"/>
    <mergeCell ref="B4770:Q4770"/>
    <mergeCell ref="B4771:Q4771"/>
    <mergeCell ref="B4772:Q4772"/>
    <mergeCell ref="B75:Q75"/>
    <mergeCell ref="B79:Q79"/>
    <mergeCell ref="B34:Q34"/>
    <mergeCell ref="B9:E9"/>
    <mergeCell ref="I10:K10"/>
    <mergeCell ref="D10:H10"/>
    <mergeCell ref="C1732:Q1732"/>
    <mergeCell ref="C1688:Q1688"/>
    <mergeCell ref="C1681:Q1681"/>
    <mergeCell ref="C1667:Q1667"/>
    <mergeCell ref="C1662:Q1662"/>
    <mergeCell ref="C1656:Q1656"/>
    <mergeCell ref="B229:Q229"/>
    <mergeCell ref="B228:Q228"/>
    <mergeCell ref="B227:Q227"/>
    <mergeCell ref="B226:Q226"/>
    <mergeCell ref="B225:Q225"/>
    <mergeCell ref="B224:Q224"/>
    <mergeCell ref="B223:Q223"/>
    <mergeCell ref="B239:Q239"/>
    <mergeCell ref="B295:Q295"/>
    <mergeCell ref="B294:Q294"/>
    <mergeCell ref="B388:Q388"/>
    <mergeCell ref="B387:Q387"/>
    <mergeCell ref="B2747:Q2747"/>
    <mergeCell ref="C2733:Q2733"/>
    <mergeCell ref="B2741:Q2741"/>
    <mergeCell ref="B2740:Q2740"/>
    <mergeCell ref="B2739:Q2739"/>
    <mergeCell ref="B2738:Q2738"/>
    <mergeCell ref="B2737:Q2737"/>
    <mergeCell ref="B2736:Q2736"/>
    <mergeCell ref="B2742:Q2742"/>
    <mergeCell ref="B2743:Q2743"/>
    <mergeCell ref="C2700:Q2700"/>
    <mergeCell ref="C2646:Q2646"/>
    <mergeCell ref="C2642:Q2642"/>
    <mergeCell ref="C2610:Q2610"/>
    <mergeCell ref="B2552:Q2552"/>
    <mergeCell ref="B2553:Q2553"/>
    <mergeCell ref="B2609:Q2609"/>
    <mergeCell ref="B2608:Q2608"/>
    <mergeCell ref="C2607:Q2607"/>
    <mergeCell ref="C2590:Q2590"/>
    <mergeCell ref="C2566:Q2566"/>
    <mergeCell ref="C2558:Q2558"/>
    <mergeCell ref="B2647:Q2647"/>
    <mergeCell ref="C2648:Q2648"/>
    <mergeCell ref="C2684:Q2684"/>
    <mergeCell ref="C2687:Q2687"/>
    <mergeCell ref="C2691:Q2691"/>
    <mergeCell ref="C2694:Q2694"/>
    <mergeCell ref="C2698:Q2698"/>
    <mergeCell ref="C2554:Q2554"/>
    <mergeCell ref="C1150:Q1150"/>
    <mergeCell ref="C1136:Q1136"/>
    <mergeCell ref="C1126:Q1126"/>
    <mergeCell ref="C1109:Q1109"/>
    <mergeCell ref="B207:Q207"/>
    <mergeCell ref="B222:Q222"/>
    <mergeCell ref="B221:Q221"/>
    <mergeCell ref="B220:Q220"/>
    <mergeCell ref="B219:Q219"/>
    <mergeCell ref="B218:Q218"/>
    <mergeCell ref="B217:Q217"/>
    <mergeCell ref="B216:Q216"/>
    <mergeCell ref="B215:Q215"/>
    <mergeCell ref="B214:Q214"/>
    <mergeCell ref="B213:Q213"/>
    <mergeCell ref="B212:Q212"/>
    <mergeCell ref="B211:Q211"/>
    <mergeCell ref="B210:Q210"/>
    <mergeCell ref="B209:Q209"/>
    <mergeCell ref="B208:Q208"/>
    <mergeCell ref="C838:Q838"/>
    <mergeCell ref="B241:Q241"/>
    <mergeCell ref="B240:Q240"/>
    <mergeCell ref="B293:Q293"/>
    <mergeCell ref="E1:Q4"/>
    <mergeCell ref="B26:Q26"/>
    <mergeCell ref="B25:Q25"/>
    <mergeCell ref="B24:Q24"/>
    <mergeCell ref="B23:Q23"/>
    <mergeCell ref="B44:Q44"/>
    <mergeCell ref="B43:Q43"/>
    <mergeCell ref="B42:Q42"/>
    <mergeCell ref="B206:Q206"/>
    <mergeCell ref="B205:Q205"/>
    <mergeCell ref="B204:Q204"/>
    <mergeCell ref="B41:Q41"/>
    <mergeCell ref="B40:Q40"/>
    <mergeCell ref="B27:Q27"/>
    <mergeCell ref="B7:Q7"/>
    <mergeCell ref="L10:N10"/>
    <mergeCell ref="B28:Q28"/>
    <mergeCell ref="B29:Q29"/>
    <mergeCell ref="B30:Q30"/>
    <mergeCell ref="B51:Q51"/>
    <mergeCell ref="B50:Q50"/>
    <mergeCell ref="B49:Q49"/>
    <mergeCell ref="B77:Q77"/>
    <mergeCell ref="B76:Q76"/>
  </mergeCells>
  <phoneticPr fontId="67" type="noConversion"/>
  <printOptions horizontalCentered="1"/>
  <pageMargins left="0.27559055118110237" right="0.27559055118110237" top="0.98425196850393704" bottom="0.70866141732283472" header="0.15748031496062992" footer="0.31496062992125984"/>
  <pageSetup paperSize="9" scale="74" orientation="portrait" horizontalDpi="4294967294" verticalDpi="4294967294" r:id="rId1"/>
  <headerFooter>
    <oddHeader xml:space="preserve">&amp;L
&amp;C&amp;"Arial,Negrito"&amp;16&amp;K0070C0
             </oddHeader>
    <oddFooter>&amp;C&amp;P/&amp;N</oddFooter>
  </headerFooter>
  <ignoredErrors>
    <ignoredError sqref="E4751:E4753 E3555:E3568 E3573:E3575 E3583:E3585 E3587:E3635 E3752:E3753 E3762:E3765 E3770 E3970 E3228:E3229 E3577:E3581 E3739 E3545 E3881:E3891 E3732:E3736 E3687:E3713 E3679:E3685 E3672:E3677 E3637:E3670 E3537:E3540 E3273:E3342 E3183:E3226 E3124:E3142 E3101:E3107 E3145:E3181 E2955:E3093 E3715:E3729 E3519:E3528 E3514:E3517 E3778:E3793 E3798:E3854 E3346:E3512 E3095:E3099 E3857:E3878 L3879:L3880 E3239:E3247 E3109:E3110 E3250:E3270 E3231:E3234" numberStoredAsText="1"/>
    <ignoredError sqref="Q179 Q3797:Q3856" 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tabColor rgb="FF002060"/>
  </sheetPr>
  <dimension ref="A1:AH152"/>
  <sheetViews>
    <sheetView showGridLines="0" topLeftCell="L12" zoomScaleNormal="100" workbookViewId="0">
      <selection activeCell="AC6" sqref="AC6"/>
    </sheetView>
  </sheetViews>
  <sheetFormatPr defaultRowHeight="12" x14ac:dyDescent="0.25"/>
  <cols>
    <col min="1" max="1" width="8.28515625" style="33" customWidth="1"/>
    <col min="2" max="2" width="10.42578125" style="33" customWidth="1"/>
    <col min="3" max="3" width="13.140625" style="41" customWidth="1"/>
    <col min="4" max="4" width="14.42578125" style="34" customWidth="1"/>
    <col min="5" max="5" width="11.7109375" style="34" customWidth="1"/>
    <col min="6" max="6" width="13.140625" style="41" customWidth="1"/>
    <col min="7" max="7" width="12.5703125" style="34" customWidth="1"/>
    <col min="8" max="8" width="11.7109375" style="34" customWidth="1"/>
    <col min="9" max="9" width="11.85546875" style="34" customWidth="1"/>
    <col min="10" max="11" width="11.7109375" style="34" customWidth="1"/>
    <col min="12" max="12" width="11.28515625" style="34" customWidth="1"/>
    <col min="13" max="13" width="18.140625" style="33" customWidth="1"/>
    <col min="14" max="14" width="18.85546875" style="33" customWidth="1"/>
    <col min="15" max="15" width="20.7109375" style="43" bestFit="1" customWidth="1"/>
    <col min="16" max="16" width="8" style="43" customWidth="1"/>
    <col min="17" max="17" width="8.28515625" style="33" customWidth="1"/>
    <col min="18" max="18" width="18.85546875" style="33" customWidth="1"/>
    <col min="19" max="19" width="9.140625" style="33" customWidth="1"/>
    <col min="20" max="20" width="10.42578125" style="33" bestFit="1" customWidth="1"/>
    <col min="21" max="21" width="14.42578125" style="33" bestFit="1" customWidth="1"/>
    <col min="22" max="22" width="7.85546875" style="34" customWidth="1"/>
    <col min="23" max="24" width="9.85546875" style="41" customWidth="1"/>
    <col min="25" max="25" width="11.85546875" style="33" bestFit="1" customWidth="1"/>
    <col min="26" max="26" width="10.42578125" style="33" bestFit="1" customWidth="1"/>
    <col min="27" max="16384" width="9.140625" style="33"/>
  </cols>
  <sheetData>
    <row r="1" spans="1:32" ht="51.75" customHeight="1" x14ac:dyDescent="0.25">
      <c r="A1" s="341" t="s">
        <v>11010</v>
      </c>
      <c r="B1" s="342"/>
      <c r="C1" s="342"/>
      <c r="D1" s="342"/>
      <c r="E1" s="342"/>
      <c r="F1" s="342"/>
      <c r="G1" s="343"/>
      <c r="H1" s="83"/>
      <c r="L1" s="38"/>
      <c r="O1" s="117"/>
      <c r="P1" s="234" t="s">
        <v>11015</v>
      </c>
      <c r="Q1" s="111" t="s">
        <v>11009</v>
      </c>
      <c r="R1" s="111" t="s">
        <v>11003</v>
      </c>
      <c r="S1" s="88">
        <v>2022</v>
      </c>
      <c r="T1" s="88"/>
      <c r="U1" s="88"/>
      <c r="V1" s="232"/>
      <c r="W1" s="233"/>
      <c r="X1" s="234" t="s">
        <v>11015</v>
      </c>
      <c r="Y1" s="111" t="s">
        <v>11004</v>
      </c>
      <c r="Z1" s="111" t="s">
        <v>11005</v>
      </c>
      <c r="AC1" s="33">
        <f>R5*1.0417</f>
        <v>18.150894813179136</v>
      </c>
    </row>
    <row r="2" spans="1:32" ht="15" customHeight="1" x14ac:dyDescent="0.25">
      <c r="A2" s="242"/>
      <c r="B2" s="242" t="s">
        <v>11011</v>
      </c>
      <c r="C2" s="243"/>
      <c r="D2" s="244"/>
      <c r="E2" s="245"/>
      <c r="F2" s="243"/>
      <c r="H2" s="84"/>
      <c r="I2" s="84"/>
      <c r="J2" s="83"/>
      <c r="L2" s="38"/>
      <c r="O2" s="118" t="s">
        <v>4709</v>
      </c>
      <c r="P2" s="237">
        <f>Q2*104.17%</f>
        <v>142.12125053711887</v>
      </c>
      <c r="Q2" s="238">
        <v>136.43203469052401</v>
      </c>
      <c r="R2" s="238">
        <v>127.73254887499276</v>
      </c>
      <c r="S2" s="231">
        <v>120.26014167816875</v>
      </c>
      <c r="T2" s="89">
        <f>R2/S2-1</f>
        <v>6.2135359999999862E-2</v>
      </c>
      <c r="U2" s="36"/>
      <c r="V2" s="119" t="s">
        <v>4811</v>
      </c>
      <c r="W2" s="119"/>
      <c r="X2" s="235">
        <f>Y2*104.17%</f>
        <v>151.4725586945541</v>
      </c>
      <c r="Y2" s="236">
        <v>145.40900325866764</v>
      </c>
      <c r="Z2" s="236">
        <v>136.13710781146773</v>
      </c>
      <c r="AC2" s="296">
        <f>P5/R5</f>
        <v>1.0417000000000001</v>
      </c>
    </row>
    <row r="3" spans="1:32" ht="21" customHeight="1" x14ac:dyDescent="0.25">
      <c r="A3" s="242"/>
      <c r="B3" s="242" t="s">
        <v>11012</v>
      </c>
      <c r="C3" s="246"/>
      <c r="D3" s="246"/>
      <c r="E3" s="247"/>
      <c r="F3" s="246"/>
      <c r="G3" s="239"/>
      <c r="H3" s="86"/>
      <c r="I3" s="86">
        <f>S13/AD13-1</f>
        <v>0.14851696000000003</v>
      </c>
      <c r="J3" s="86">
        <f>T13/AD13-1</f>
        <v>9.2174400000000212E-3</v>
      </c>
      <c r="K3" s="37"/>
      <c r="O3" s="118" t="s">
        <v>4710</v>
      </c>
      <c r="P3" s="237">
        <f t="shared" ref="P3:P5" si="0">Q3*104.17%</f>
        <v>135.98764129934611</v>
      </c>
      <c r="Q3" s="238">
        <v>130.54395824070855</v>
      </c>
      <c r="R3" s="238">
        <v>122.21992118009874</v>
      </c>
      <c r="S3" s="231">
        <v>115.07000499455997</v>
      </c>
      <c r="T3" s="89">
        <f>R3/S3-1</f>
        <v>6.2135359999999862E-2</v>
      </c>
      <c r="U3" s="36"/>
      <c r="V3" s="119" t="s">
        <v>4810</v>
      </c>
      <c r="W3" s="119"/>
      <c r="X3" s="235">
        <f t="shared" ref="X3:X4" si="1">Y3*104.17%</f>
        <v>158.08380698170845</v>
      </c>
      <c r="Y3" s="236">
        <v>151.75559852328735</v>
      </c>
      <c r="Z3" s="236">
        <v>142.07901721468608</v>
      </c>
    </row>
    <row r="4" spans="1:32" ht="12" customHeight="1" x14ac:dyDescent="0.25">
      <c r="C4" s="239"/>
      <c r="D4" s="239"/>
      <c r="E4" s="240"/>
      <c r="F4" s="239"/>
      <c r="G4" s="239"/>
      <c r="H4" s="86"/>
      <c r="I4" s="86"/>
      <c r="J4" s="86"/>
      <c r="K4" s="37"/>
      <c r="O4" s="118" t="s">
        <v>4711</v>
      </c>
      <c r="P4" s="237">
        <f t="shared" si="0"/>
        <v>26.709188000000001</v>
      </c>
      <c r="Q4" s="238">
        <v>25.64</v>
      </c>
      <c r="R4" s="238">
        <v>25.64</v>
      </c>
      <c r="S4" s="231">
        <v>25.64</v>
      </c>
      <c r="T4" s="89">
        <v>0</v>
      </c>
      <c r="V4" s="337" t="s">
        <v>6142</v>
      </c>
      <c r="W4" s="338"/>
      <c r="X4" s="235">
        <f t="shared" si="1"/>
        <v>100.899062</v>
      </c>
      <c r="Y4" s="236">
        <v>96.86</v>
      </c>
      <c r="Z4" s="236">
        <v>90.686603812043145</v>
      </c>
    </row>
    <row r="5" spans="1:32" x14ac:dyDescent="0.25">
      <c r="C5" s="239"/>
      <c r="D5" s="239"/>
      <c r="E5" s="240"/>
      <c r="F5" s="239"/>
      <c r="G5" s="239"/>
      <c r="H5" s="86"/>
      <c r="I5" s="86"/>
      <c r="J5" s="86"/>
      <c r="K5" s="37"/>
      <c r="O5" s="118" t="s">
        <v>4712</v>
      </c>
      <c r="P5" s="237">
        <f t="shared" si="0"/>
        <v>18.150894813179136</v>
      </c>
      <c r="Q5" s="238">
        <v>17.424301443005792</v>
      </c>
      <c r="R5" s="238">
        <v>17.424301443005792</v>
      </c>
      <c r="S5" s="231">
        <v>16.693646894399997</v>
      </c>
      <c r="T5" s="89"/>
      <c r="U5" s="41"/>
      <c r="V5" s="41"/>
      <c r="W5" s="33"/>
      <c r="X5" s="33"/>
    </row>
    <row r="6" spans="1:32" x14ac:dyDescent="0.25">
      <c r="B6" s="82"/>
      <c r="C6" s="85"/>
      <c r="D6" s="85"/>
      <c r="E6" s="86"/>
      <c r="F6" s="85"/>
      <c r="G6" s="85"/>
      <c r="H6" s="86"/>
      <c r="I6" s="86"/>
      <c r="J6" s="86"/>
      <c r="K6" s="37"/>
      <c r="L6" s="33"/>
      <c r="M6" s="43"/>
      <c r="N6" s="43"/>
      <c r="O6" s="33"/>
      <c r="P6" s="33"/>
      <c r="Q6" s="297"/>
      <c r="V6" s="105"/>
      <c r="W6" s="33"/>
      <c r="X6" s="33"/>
    </row>
    <row r="7" spans="1:32" x14ac:dyDescent="0.25">
      <c r="F7" s="33"/>
      <c r="G7" s="82"/>
      <c r="H7" s="85"/>
      <c r="I7" s="85"/>
      <c r="J7" s="86"/>
      <c r="K7" s="85"/>
      <c r="L7" s="85"/>
      <c r="M7" s="86"/>
      <c r="N7" s="86"/>
      <c r="O7" s="86"/>
      <c r="P7" s="37"/>
      <c r="Q7" s="47"/>
      <c r="R7" s="48"/>
      <c r="S7" s="48"/>
      <c r="T7" s="49"/>
      <c r="U7" s="49"/>
      <c r="V7" s="49"/>
      <c r="W7" s="33"/>
      <c r="X7" s="33"/>
      <c r="AA7" s="105"/>
    </row>
    <row r="8" spans="1:32" ht="24" x14ac:dyDescent="0.25">
      <c r="C8" s="339">
        <v>2026</v>
      </c>
      <c r="D8" s="340"/>
      <c r="F8" s="33"/>
      <c r="G8" s="33"/>
      <c r="H8" s="339">
        <v>2025</v>
      </c>
      <c r="I8" s="340"/>
      <c r="K8" s="33"/>
      <c r="L8" s="33"/>
      <c r="M8" s="339">
        <v>2024</v>
      </c>
      <c r="N8" s="340"/>
      <c r="O8" s="34"/>
      <c r="P8" s="339">
        <v>2023</v>
      </c>
      <c r="Q8" s="340"/>
      <c r="R8" s="34"/>
      <c r="S8" s="35">
        <v>2022</v>
      </c>
      <c r="T8" s="39"/>
      <c r="U8" s="34"/>
      <c r="W8" s="127" t="s">
        <v>4716</v>
      </c>
      <c r="X8" s="128" t="s">
        <v>3720</v>
      </c>
      <c r="Y8" s="129">
        <v>2021</v>
      </c>
      <c r="Z8" s="130" t="s">
        <v>3721</v>
      </c>
      <c r="AA8" s="90"/>
      <c r="AF8" s="105"/>
    </row>
    <row r="9" spans="1:32" x14ac:dyDescent="0.25">
      <c r="C9" s="241">
        <f>C13-AD13</f>
        <v>4.6118123068438468</v>
      </c>
      <c r="D9" s="241">
        <f>D13-AD13</f>
        <v>2.2950217167654561</v>
      </c>
      <c r="F9" s="33"/>
      <c r="G9" s="33"/>
      <c r="H9" s="241">
        <f>H13-AD13</f>
        <v>3.8471530256732702</v>
      </c>
      <c r="I9" s="241">
        <f>I13-AD13</f>
        <v>1.6231052287275158</v>
      </c>
      <c r="K9" s="33"/>
      <c r="L9" s="33"/>
      <c r="M9" s="87">
        <f>M13-AD13</f>
        <v>3.1860680794999734</v>
      </c>
      <c r="N9" s="87">
        <f>N13-AD13</f>
        <v>1.0422009145243081</v>
      </c>
      <c r="O9" s="34"/>
      <c r="P9" s="87">
        <f>P13-AD13</f>
        <v>2.6778982901126422</v>
      </c>
      <c r="Q9" s="87">
        <f>Q13-AD13</f>
        <v>0.59566522389695997</v>
      </c>
      <c r="R9" s="34"/>
      <c r="S9" s="40">
        <v>2.1520107504000006</v>
      </c>
      <c r="T9" s="40">
        <v>0.133560705599999</v>
      </c>
      <c r="V9" s="38"/>
      <c r="W9" s="344" t="s">
        <v>4717</v>
      </c>
      <c r="X9" s="53" t="s">
        <v>4718</v>
      </c>
      <c r="Y9" s="54"/>
      <c r="Z9" s="131"/>
      <c r="AA9" s="55"/>
    </row>
    <row r="10" spans="1:32" ht="24" x14ac:dyDescent="0.25">
      <c r="C10" s="42" t="s">
        <v>4755</v>
      </c>
      <c r="D10" s="42" t="s">
        <v>4755</v>
      </c>
      <c r="F10" s="33"/>
      <c r="G10" s="33"/>
      <c r="H10" s="42" t="s">
        <v>4755</v>
      </c>
      <c r="I10" s="42" t="s">
        <v>4755</v>
      </c>
      <c r="K10" s="33"/>
      <c r="L10" s="33"/>
      <c r="M10" s="42" t="s">
        <v>4755</v>
      </c>
      <c r="N10" s="42" t="s">
        <v>4755</v>
      </c>
      <c r="O10" s="34"/>
      <c r="P10" s="42" t="s">
        <v>4755</v>
      </c>
      <c r="Q10" s="42" t="s">
        <v>4755</v>
      </c>
      <c r="R10" s="34"/>
      <c r="S10" s="42" t="s">
        <v>4755</v>
      </c>
      <c r="T10" s="42" t="s">
        <v>4755</v>
      </c>
      <c r="U10" s="38"/>
      <c r="V10" s="38"/>
      <c r="W10" s="345"/>
      <c r="X10" s="132" t="s">
        <v>4719</v>
      </c>
      <c r="Y10" s="56">
        <f>Q5*Z10</f>
        <v>8.7121507215028959</v>
      </c>
      <c r="Z10" s="133">
        <v>0.5</v>
      </c>
      <c r="AA10" s="55"/>
      <c r="AC10" s="106"/>
      <c r="AD10" s="107" t="s">
        <v>4755</v>
      </c>
      <c r="AE10" s="108"/>
    </row>
    <row r="11" spans="1:32" ht="48" x14ac:dyDescent="0.25">
      <c r="A11" s="44"/>
      <c r="B11" s="44">
        <f>C13/AD13</f>
        <v>1.3182755215213144</v>
      </c>
      <c r="C11" s="122" t="s">
        <v>11013</v>
      </c>
      <c r="D11" s="122" t="s">
        <v>11014</v>
      </c>
      <c r="E11" s="259">
        <f>D13/AD13</f>
        <v>1.1583865919092793</v>
      </c>
      <c r="F11" s="44"/>
      <c r="G11" s="44">
        <f>H13/AD13</f>
        <v>1.2655040045323167</v>
      </c>
      <c r="H11" s="122" t="s">
        <v>11007</v>
      </c>
      <c r="I11" s="122" t="s">
        <v>11008</v>
      </c>
      <c r="J11" s="259">
        <f>I13/AD13</f>
        <v>1.1120155437355084</v>
      </c>
      <c r="K11" s="44"/>
      <c r="L11" s="44"/>
      <c r="M11" s="122" t="s">
        <v>11002</v>
      </c>
      <c r="N11" s="122" t="s">
        <v>11001</v>
      </c>
      <c r="O11" s="45"/>
      <c r="P11" s="122" t="s">
        <v>10996</v>
      </c>
      <c r="Q11" s="122" t="s">
        <v>10997</v>
      </c>
      <c r="R11" s="45"/>
      <c r="S11" s="46" t="s">
        <v>10992</v>
      </c>
      <c r="T11" s="46" t="s">
        <v>10993</v>
      </c>
      <c r="U11" s="47"/>
      <c r="V11" s="38"/>
      <c r="W11" s="345"/>
      <c r="X11" s="134"/>
      <c r="Y11" s="57"/>
      <c r="Z11" s="135"/>
      <c r="AA11" s="91"/>
      <c r="AC11" s="109"/>
      <c r="AD11" s="110">
        <v>2014</v>
      </c>
      <c r="AE11" s="108"/>
    </row>
    <row r="12" spans="1:32" ht="36" x14ac:dyDescent="0.25">
      <c r="A12" s="111" t="s">
        <v>4713</v>
      </c>
      <c r="B12" s="111" t="s">
        <v>4714</v>
      </c>
      <c r="C12" s="123" t="s">
        <v>6143</v>
      </c>
      <c r="D12" s="112" t="s">
        <v>4715</v>
      </c>
      <c r="E12" s="111" t="s">
        <v>11231</v>
      </c>
      <c r="F12" s="111" t="s">
        <v>4713</v>
      </c>
      <c r="G12" s="111" t="s">
        <v>4714</v>
      </c>
      <c r="H12" s="123" t="s">
        <v>6143</v>
      </c>
      <c r="I12" s="112" t="s">
        <v>4715</v>
      </c>
      <c r="J12" s="111" t="s">
        <v>10999</v>
      </c>
      <c r="K12" s="111" t="s">
        <v>4713</v>
      </c>
      <c r="L12" s="111" t="s">
        <v>4714</v>
      </c>
      <c r="M12" s="123" t="s">
        <v>6143</v>
      </c>
      <c r="N12" s="112" t="s">
        <v>4715</v>
      </c>
      <c r="O12" s="111" t="s">
        <v>10999</v>
      </c>
      <c r="P12" s="123" t="s">
        <v>6143</v>
      </c>
      <c r="Q12" s="112" t="s">
        <v>4715</v>
      </c>
      <c r="R12" s="111" t="s">
        <v>10998</v>
      </c>
      <c r="S12" s="120" t="s">
        <v>6143</v>
      </c>
      <c r="T12" s="50" t="s">
        <v>4715</v>
      </c>
      <c r="U12" s="35" t="s">
        <v>7418</v>
      </c>
      <c r="W12" s="345"/>
      <c r="X12" s="132"/>
      <c r="Y12" s="58"/>
      <c r="Z12" s="136"/>
      <c r="AA12" s="92"/>
      <c r="AC12" s="111" t="s">
        <v>4713</v>
      </c>
      <c r="AD12" s="112" t="s">
        <v>4799</v>
      </c>
      <c r="AE12" s="111" t="s">
        <v>10999</v>
      </c>
    </row>
    <row r="13" spans="1:32" x14ac:dyDescent="0.25">
      <c r="A13" s="113" t="s">
        <v>3676</v>
      </c>
      <c r="B13" s="124"/>
      <c r="C13" s="125">
        <f>H13*104.17%</f>
        <v>19.101812306843847</v>
      </c>
      <c r="D13" s="125">
        <f>I13*104.17%</f>
        <v>16.785021716765456</v>
      </c>
      <c r="E13" s="126">
        <v>0</v>
      </c>
      <c r="F13" s="113" t="s">
        <v>3676</v>
      </c>
      <c r="G13" s="124"/>
      <c r="H13" s="125">
        <f>M13*103.74%</f>
        <v>18.33715302567327</v>
      </c>
      <c r="I13" s="125">
        <f>N13*103.74%</f>
        <v>16.113105228727516</v>
      </c>
      <c r="J13" s="126">
        <v>0</v>
      </c>
      <c r="K13" s="113" t="s">
        <v>3676</v>
      </c>
      <c r="L13" s="124"/>
      <c r="M13" s="125">
        <f t="shared" ref="M13:M54" si="2">P13*102.96%</f>
        <v>17.676068079499974</v>
      </c>
      <c r="N13" s="125">
        <f t="shared" ref="N13:N54" si="3">Q13*102.96%</f>
        <v>15.532200914524308</v>
      </c>
      <c r="O13" s="126">
        <f t="shared" ref="O13:O54" si="4">AE13</f>
        <v>0</v>
      </c>
      <c r="P13" s="125">
        <f>S13*103.16%</f>
        <v>17.167898290112642</v>
      </c>
      <c r="Q13" s="125">
        <f>T13*103.16%</f>
        <v>15.08566522389696</v>
      </c>
      <c r="R13" s="126">
        <f t="shared" ref="R13:R54" si="5">AE13</f>
        <v>0</v>
      </c>
      <c r="S13" s="121">
        <v>16.642010750400001</v>
      </c>
      <c r="T13" s="51">
        <v>14.623560705599999</v>
      </c>
      <c r="U13" s="52"/>
      <c r="W13" s="346"/>
      <c r="X13" s="132"/>
      <c r="Y13" s="58"/>
      <c r="Z13" s="136"/>
      <c r="AA13" s="92"/>
      <c r="AC13" s="113" t="s">
        <v>3676</v>
      </c>
      <c r="AD13" s="114">
        <v>14.49</v>
      </c>
      <c r="AE13" s="115"/>
    </row>
    <row r="14" spans="1:32" x14ac:dyDescent="0.25">
      <c r="A14" s="113" t="s">
        <v>3677</v>
      </c>
      <c r="B14" s="124"/>
      <c r="C14" s="125">
        <f t="shared" ref="C14:C54" si="6">H14*104.17%</f>
        <v>38.190441858472475</v>
      </c>
      <c r="D14" s="125">
        <f t="shared" ref="D14:D54" si="7">I14*104.17%</f>
        <v>33.558459567611813</v>
      </c>
      <c r="E14" s="126">
        <v>0</v>
      </c>
      <c r="F14" s="113" t="s">
        <v>3677</v>
      </c>
      <c r="G14" s="124"/>
      <c r="H14" s="125">
        <f t="shared" ref="H14:H54" si="8">M14*103.74%</f>
        <v>36.66165101130121</v>
      </c>
      <c r="I14" s="125">
        <f t="shared" ref="I14:I54" si="9">N14*103.74%</f>
        <v>32.215090302017671</v>
      </c>
      <c r="J14" s="126">
        <v>0</v>
      </c>
      <c r="K14" s="113" t="s">
        <v>3677</v>
      </c>
      <c r="L14" s="124"/>
      <c r="M14" s="125">
        <f t="shared" si="2"/>
        <v>35.339937354252186</v>
      </c>
      <c r="N14" s="125">
        <f t="shared" si="3"/>
        <v>31.053682573759087</v>
      </c>
      <c r="O14" s="126">
        <f t="shared" si="4"/>
        <v>0</v>
      </c>
      <c r="P14" s="125">
        <f t="shared" ref="P14:P54" si="10">S14*103.16%</f>
        <v>34.323948479265923</v>
      </c>
      <c r="Q14" s="125">
        <f t="shared" ref="Q14:Q54" si="11">T14*103.16%</f>
        <v>30.160919360682879</v>
      </c>
      <c r="R14" s="126">
        <f t="shared" si="5"/>
        <v>0</v>
      </c>
      <c r="S14" s="121">
        <v>33.272536331200001</v>
      </c>
      <c r="T14" s="51">
        <v>29.237029236799998</v>
      </c>
      <c r="U14" s="52"/>
      <c r="W14" s="356"/>
      <c r="X14" s="357"/>
      <c r="Y14" s="357"/>
      <c r="Z14" s="358"/>
      <c r="AA14" s="93"/>
      <c r="AC14" s="113" t="s">
        <v>3677</v>
      </c>
      <c r="AD14" s="114">
        <v>28.97</v>
      </c>
      <c r="AE14" s="115"/>
    </row>
    <row r="15" spans="1:32" ht="36" x14ac:dyDescent="0.25">
      <c r="A15" s="113" t="s">
        <v>3675</v>
      </c>
      <c r="B15" s="124"/>
      <c r="C15" s="125">
        <f t="shared" si="6"/>
        <v>57.305436920531527</v>
      </c>
      <c r="D15" s="125">
        <f t="shared" si="7"/>
        <v>50.355065150296362</v>
      </c>
      <c r="E15" s="126">
        <v>0</v>
      </c>
      <c r="F15" s="113" t="s">
        <v>3675</v>
      </c>
      <c r="G15" s="124"/>
      <c r="H15" s="125">
        <f t="shared" si="8"/>
        <v>55.011459077019801</v>
      </c>
      <c r="I15" s="125">
        <f t="shared" si="9"/>
        <v>48.339315686182545</v>
      </c>
      <c r="J15" s="126">
        <v>0</v>
      </c>
      <c r="K15" s="113" t="s">
        <v>3675</v>
      </c>
      <c r="L15" s="124"/>
      <c r="M15" s="125">
        <f t="shared" si="2"/>
        <v>53.02820423849991</v>
      </c>
      <c r="N15" s="125">
        <f t="shared" si="3"/>
        <v>46.596602743572923</v>
      </c>
      <c r="O15" s="126">
        <f t="shared" si="4"/>
        <v>0</v>
      </c>
      <c r="P15" s="125">
        <f t="shared" si="10"/>
        <v>51.503694870337917</v>
      </c>
      <c r="Q15" s="125">
        <f t="shared" si="11"/>
        <v>45.256995671690881</v>
      </c>
      <c r="R15" s="126">
        <f t="shared" si="5"/>
        <v>0</v>
      </c>
      <c r="S15" s="121">
        <v>49.926032251199992</v>
      </c>
      <c r="T15" s="51">
        <v>43.870682116799998</v>
      </c>
      <c r="U15" s="52"/>
      <c r="W15" s="347" t="s">
        <v>4720</v>
      </c>
      <c r="X15" s="60" t="s">
        <v>3722</v>
      </c>
      <c r="Y15" s="54">
        <f>Q5*Z15</f>
        <v>8.7121507215028959</v>
      </c>
      <c r="Z15" s="133">
        <v>0.5</v>
      </c>
      <c r="AA15" s="55"/>
      <c r="AC15" s="113" t="s">
        <v>3675</v>
      </c>
      <c r="AD15" s="114">
        <v>43.47</v>
      </c>
      <c r="AE15" s="115"/>
    </row>
    <row r="16" spans="1:32" x14ac:dyDescent="0.25">
      <c r="A16" s="113" t="s">
        <v>3669</v>
      </c>
      <c r="B16" s="124"/>
      <c r="C16" s="125">
        <f t="shared" si="6"/>
        <v>76.407249227375388</v>
      </c>
      <c r="D16" s="125">
        <f t="shared" si="7"/>
        <v>67.140086867061825</v>
      </c>
      <c r="E16" s="126">
        <v>0</v>
      </c>
      <c r="F16" s="113" t="s">
        <v>3669</v>
      </c>
      <c r="G16" s="124"/>
      <c r="H16" s="125">
        <f t="shared" si="8"/>
        <v>73.348612102693082</v>
      </c>
      <c r="I16" s="125">
        <f t="shared" si="9"/>
        <v>64.452420914910064</v>
      </c>
      <c r="J16" s="126">
        <v>0</v>
      </c>
      <c r="K16" s="113" t="s">
        <v>3669</v>
      </c>
      <c r="L16" s="124"/>
      <c r="M16" s="125">
        <f t="shared" si="2"/>
        <v>70.704272317999894</v>
      </c>
      <c r="N16" s="125">
        <f t="shared" si="3"/>
        <v>62.128803658097233</v>
      </c>
      <c r="O16" s="126">
        <f t="shared" si="4"/>
        <v>0</v>
      </c>
      <c r="P16" s="125">
        <f t="shared" si="10"/>
        <v>68.67159316045057</v>
      </c>
      <c r="Q16" s="125">
        <f t="shared" si="11"/>
        <v>60.342660895587841</v>
      </c>
      <c r="R16" s="126">
        <f t="shared" si="5"/>
        <v>0</v>
      </c>
      <c r="S16" s="121">
        <v>66.568043001600003</v>
      </c>
      <c r="T16" s="51">
        <v>58.494242822399997</v>
      </c>
      <c r="U16" s="52"/>
      <c r="W16" s="348"/>
      <c r="X16" s="61"/>
      <c r="Y16" s="56"/>
      <c r="Z16" s="133"/>
      <c r="AA16" s="55"/>
      <c r="AC16" s="113" t="s">
        <v>3669</v>
      </c>
      <c r="AD16" s="114">
        <v>57.96</v>
      </c>
      <c r="AE16" s="115"/>
    </row>
    <row r="17" spans="1:32" x14ac:dyDescent="0.25">
      <c r="A17" s="113" t="s">
        <v>3667</v>
      </c>
      <c r="B17" s="124"/>
      <c r="C17" s="125">
        <f t="shared" si="6"/>
        <v>100.71624984422843</v>
      </c>
      <c r="D17" s="125">
        <f t="shared" si="7"/>
        <v>88.500735621868941</v>
      </c>
      <c r="E17" s="126">
        <v>0</v>
      </c>
      <c r="F17" s="113" t="s">
        <v>3667</v>
      </c>
      <c r="G17" s="124"/>
      <c r="H17" s="125">
        <f t="shared" si="8"/>
        <v>96.684505946268999</v>
      </c>
      <c r="I17" s="125">
        <f t="shared" si="9"/>
        <v>84.957987541392853</v>
      </c>
      <c r="J17" s="126">
        <v>0</v>
      </c>
      <c r="K17" s="113" t="s">
        <v>3667</v>
      </c>
      <c r="L17" s="124"/>
      <c r="M17" s="125">
        <f t="shared" si="2"/>
        <v>93.198868272863905</v>
      </c>
      <c r="N17" s="125">
        <f t="shared" si="3"/>
        <v>81.895110411984632</v>
      </c>
      <c r="O17" s="126">
        <f t="shared" si="4"/>
        <v>0</v>
      </c>
      <c r="P17" s="125">
        <f t="shared" si="10"/>
        <v>90.519491329510416</v>
      </c>
      <c r="Q17" s="125">
        <f t="shared" si="11"/>
        <v>79.540705528345612</v>
      </c>
      <c r="R17" s="126">
        <f t="shared" si="5"/>
        <v>0</v>
      </c>
      <c r="S17" s="121">
        <v>87.746695744000007</v>
      </c>
      <c r="T17" s="51">
        <v>77.10421241600001</v>
      </c>
      <c r="U17" s="52"/>
      <c r="W17" s="349"/>
      <c r="X17" s="62"/>
      <c r="Y17" s="63"/>
      <c r="Z17" s="133"/>
      <c r="AA17" s="55"/>
      <c r="AC17" s="113" t="s">
        <v>3667</v>
      </c>
      <c r="AD17" s="114">
        <v>76.400000000000006</v>
      </c>
      <c r="AE17" s="115"/>
      <c r="AF17" s="33">
        <f>151.47/AD17</f>
        <v>1.9825916230366492</v>
      </c>
    </row>
    <row r="18" spans="1:32" x14ac:dyDescent="0.25">
      <c r="A18" s="113" t="s">
        <v>3678</v>
      </c>
      <c r="B18" s="124"/>
      <c r="C18" s="125">
        <f t="shared" si="6"/>
        <v>119.19847265595725</v>
      </c>
      <c r="D18" s="125">
        <f t="shared" si="7"/>
        <v>104.74131564043701</v>
      </c>
      <c r="E18" s="126">
        <v>0</v>
      </c>
      <c r="F18" s="113" t="s">
        <v>3678</v>
      </c>
      <c r="G18" s="124"/>
      <c r="H18" s="125">
        <f t="shared" si="8"/>
        <v>114.42687208981208</v>
      </c>
      <c r="I18" s="125">
        <f t="shared" si="9"/>
        <v>100.54844546456465</v>
      </c>
      <c r="J18" s="126">
        <v>0</v>
      </c>
      <c r="K18" s="113" t="s">
        <v>3678</v>
      </c>
      <c r="L18" s="124"/>
      <c r="M18" s="125">
        <f t="shared" si="2"/>
        <v>110.30159252921929</v>
      </c>
      <c r="N18" s="125">
        <f t="shared" si="3"/>
        <v>96.923506327901165</v>
      </c>
      <c r="O18" s="126">
        <f t="shared" si="4"/>
        <v>0</v>
      </c>
      <c r="P18" s="125">
        <f t="shared" si="10"/>
        <v>107.13052887453313</v>
      </c>
      <c r="Q18" s="125">
        <f t="shared" si="11"/>
        <v>94.137049658023685</v>
      </c>
      <c r="R18" s="126">
        <f t="shared" si="5"/>
        <v>0</v>
      </c>
      <c r="S18" s="121">
        <v>103.84890352319999</v>
      </c>
      <c r="T18" s="51">
        <v>91.253440924800003</v>
      </c>
      <c r="U18" s="52"/>
      <c r="W18" s="140"/>
      <c r="X18" s="64"/>
      <c r="Y18" s="65"/>
      <c r="Z18" s="141"/>
      <c r="AA18" s="55"/>
      <c r="AC18" s="113" t="s">
        <v>3678</v>
      </c>
      <c r="AD18" s="114">
        <v>90.42</v>
      </c>
      <c r="AE18" s="115"/>
    </row>
    <row r="19" spans="1:32" ht="24" x14ac:dyDescent="0.25">
      <c r="A19" s="113" t="s">
        <v>3668</v>
      </c>
      <c r="B19" s="124">
        <v>1</v>
      </c>
      <c r="C19" s="125">
        <f t="shared" si="6"/>
        <v>162.8729406839584</v>
      </c>
      <c r="D19" s="125">
        <f t="shared" si="7"/>
        <v>143.11866343039139</v>
      </c>
      <c r="E19" s="126">
        <v>207.32</v>
      </c>
      <c r="F19" s="113" t="s">
        <v>3668</v>
      </c>
      <c r="G19" s="124">
        <v>1</v>
      </c>
      <c r="H19" s="125">
        <f t="shared" si="8"/>
        <v>156.35301975996774</v>
      </c>
      <c r="I19" s="125">
        <f t="shared" si="9"/>
        <v>137.38952042852202</v>
      </c>
      <c r="J19" s="126">
        <v>188.39</v>
      </c>
      <c r="K19" s="113" t="s">
        <v>3668</v>
      </c>
      <c r="L19" s="124">
        <v>1</v>
      </c>
      <c r="M19" s="125">
        <f t="shared" si="2"/>
        <v>150.71623265853842</v>
      </c>
      <c r="N19" s="125">
        <f t="shared" si="3"/>
        <v>132.43639910210337</v>
      </c>
      <c r="O19" s="126">
        <f t="shared" si="4"/>
        <v>188.39</v>
      </c>
      <c r="P19" s="125">
        <f t="shared" si="10"/>
        <v>146.38328735289281</v>
      </c>
      <c r="Q19" s="125">
        <f t="shared" si="11"/>
        <v>128.62898125689918</v>
      </c>
      <c r="R19" s="126">
        <f t="shared" si="5"/>
        <v>188.39</v>
      </c>
      <c r="S19" s="121">
        <v>141.89927040800001</v>
      </c>
      <c r="T19" s="51">
        <v>124.68881471199998</v>
      </c>
      <c r="U19" s="59">
        <f>AE19</f>
        <v>188.39</v>
      </c>
      <c r="W19" s="347" t="s">
        <v>4721</v>
      </c>
      <c r="X19" s="60" t="s">
        <v>3723</v>
      </c>
      <c r="Y19" s="54">
        <f>Q5*Z19</f>
        <v>17.424301443005792</v>
      </c>
      <c r="Z19" s="133">
        <v>1</v>
      </c>
      <c r="AA19" s="55"/>
      <c r="AC19" s="113" t="s">
        <v>3668</v>
      </c>
      <c r="AD19" s="114">
        <v>123.55</v>
      </c>
      <c r="AE19" s="115">
        <v>188.39</v>
      </c>
    </row>
    <row r="20" spans="1:32" x14ac:dyDescent="0.25">
      <c r="A20" s="113" t="s">
        <v>3674</v>
      </c>
      <c r="B20" s="124"/>
      <c r="C20" s="125">
        <f t="shared" si="6"/>
        <v>208.11615658256991</v>
      </c>
      <c r="D20" s="125">
        <f t="shared" si="7"/>
        <v>182.87449126471788</v>
      </c>
      <c r="E20" s="126">
        <v>0</v>
      </c>
      <c r="F20" s="113" t="s">
        <v>3674</v>
      </c>
      <c r="G20" s="124"/>
      <c r="H20" s="125">
        <f t="shared" si="8"/>
        <v>199.78511719551685</v>
      </c>
      <c r="I20" s="125">
        <f t="shared" si="9"/>
        <v>175.55389388952469</v>
      </c>
      <c r="J20" s="126">
        <v>0</v>
      </c>
      <c r="K20" s="113" t="s">
        <v>3674</v>
      </c>
      <c r="L20" s="124"/>
      <c r="M20" s="125">
        <f t="shared" si="2"/>
        <v>192.58253055284064</v>
      </c>
      <c r="N20" s="125">
        <f t="shared" si="3"/>
        <v>169.22488325575932</v>
      </c>
      <c r="O20" s="126">
        <f t="shared" si="4"/>
        <v>0</v>
      </c>
      <c r="P20" s="125">
        <f t="shared" si="10"/>
        <v>187.04596984541635</v>
      </c>
      <c r="Q20" s="125">
        <f t="shared" si="11"/>
        <v>164.35983222198848</v>
      </c>
      <c r="R20" s="126">
        <f t="shared" si="5"/>
        <v>0</v>
      </c>
      <c r="S20" s="121">
        <v>181.31637247520001</v>
      </c>
      <c r="T20" s="51">
        <v>159.32515725279998</v>
      </c>
      <c r="U20" s="52"/>
      <c r="W20" s="348"/>
      <c r="X20" s="61"/>
      <c r="Y20" s="56"/>
      <c r="Z20" s="133"/>
      <c r="AA20" s="55"/>
      <c r="AC20" s="113" t="s">
        <v>3674</v>
      </c>
      <c r="AD20" s="114">
        <v>157.87</v>
      </c>
      <c r="AE20" s="115"/>
    </row>
    <row r="21" spans="1:32" x14ac:dyDescent="0.25">
      <c r="A21" s="113" t="s">
        <v>3670</v>
      </c>
      <c r="B21" s="124">
        <v>2</v>
      </c>
      <c r="C21" s="125">
        <f t="shared" si="6"/>
        <v>238.38376255669928</v>
      </c>
      <c r="D21" s="125">
        <f t="shared" si="7"/>
        <v>209.47104741495494</v>
      </c>
      <c r="E21" s="126">
        <v>303.45</v>
      </c>
      <c r="F21" s="113" t="s">
        <v>3670</v>
      </c>
      <c r="G21" s="124">
        <v>2</v>
      </c>
      <c r="H21" s="125">
        <f t="shared" si="8"/>
        <v>228.84108913957883</v>
      </c>
      <c r="I21" s="125">
        <f t="shared" si="9"/>
        <v>201.08577077369196</v>
      </c>
      <c r="J21" s="126">
        <v>275.74</v>
      </c>
      <c r="K21" s="113" t="s">
        <v>3670</v>
      </c>
      <c r="L21" s="124">
        <v>2</v>
      </c>
      <c r="M21" s="125">
        <f t="shared" si="2"/>
        <v>220.59098625369083</v>
      </c>
      <c r="N21" s="125">
        <f t="shared" si="3"/>
        <v>193.8362934005128</v>
      </c>
      <c r="O21" s="126">
        <f t="shared" si="4"/>
        <v>275.74</v>
      </c>
      <c r="P21" s="125">
        <f t="shared" si="10"/>
        <v>214.2492096481069</v>
      </c>
      <c r="Q21" s="125">
        <f t="shared" si="11"/>
        <v>188.2636882289363</v>
      </c>
      <c r="R21" s="126">
        <f t="shared" si="5"/>
        <v>275.74</v>
      </c>
      <c r="S21" s="121">
        <v>207.68632187680001</v>
      </c>
      <c r="T21" s="51">
        <v>182.49678967519998</v>
      </c>
      <c r="U21" s="59">
        <f>AE21</f>
        <v>275.74</v>
      </c>
      <c r="W21" s="348"/>
      <c r="X21" s="61"/>
      <c r="Y21" s="56"/>
      <c r="Z21" s="133"/>
      <c r="AA21" s="55"/>
      <c r="AC21" s="113" t="s">
        <v>3670</v>
      </c>
      <c r="AD21" s="114">
        <v>180.83</v>
      </c>
      <c r="AE21" s="115">
        <v>275.74</v>
      </c>
    </row>
    <row r="22" spans="1:32" x14ac:dyDescent="0.25">
      <c r="A22" s="113" t="s">
        <v>3673</v>
      </c>
      <c r="B22" s="124"/>
      <c r="C22" s="125">
        <f t="shared" si="6"/>
        <v>283.71925774181733</v>
      </c>
      <c r="D22" s="125">
        <f t="shared" si="7"/>
        <v>249.30796231071506</v>
      </c>
      <c r="E22" s="126">
        <v>0</v>
      </c>
      <c r="F22" s="113" t="s">
        <v>3673</v>
      </c>
      <c r="G22" s="124"/>
      <c r="H22" s="125">
        <f t="shared" si="8"/>
        <v>272.36177185544523</v>
      </c>
      <c r="I22" s="125">
        <f t="shared" si="9"/>
        <v>239.32798532275612</v>
      </c>
      <c r="J22" s="126">
        <v>0</v>
      </c>
      <c r="K22" s="113" t="s">
        <v>3673</v>
      </c>
      <c r="L22" s="124"/>
      <c r="M22" s="125">
        <f t="shared" si="2"/>
        <v>262.54267578122733</v>
      </c>
      <c r="N22" s="125">
        <f t="shared" si="3"/>
        <v>230.69981234119544</v>
      </c>
      <c r="O22" s="126">
        <f t="shared" si="4"/>
        <v>0</v>
      </c>
      <c r="P22" s="125">
        <f t="shared" si="10"/>
        <v>254.99482884734593</v>
      </c>
      <c r="Q22" s="125">
        <f t="shared" si="11"/>
        <v>224.0674168038029</v>
      </c>
      <c r="R22" s="126">
        <f t="shared" si="5"/>
        <v>0</v>
      </c>
      <c r="S22" s="121">
        <v>247.18382013119998</v>
      </c>
      <c r="T22" s="51">
        <v>217.20377743680001</v>
      </c>
      <c r="U22" s="52"/>
      <c r="W22" s="349"/>
      <c r="X22" s="61"/>
      <c r="Y22" s="56"/>
      <c r="Z22" s="133"/>
      <c r="AA22" s="55"/>
      <c r="AC22" s="113" t="s">
        <v>3673</v>
      </c>
      <c r="AD22" s="114">
        <v>215.22</v>
      </c>
      <c r="AE22" s="115"/>
    </row>
    <row r="23" spans="1:32" x14ac:dyDescent="0.25">
      <c r="A23" s="113" t="s">
        <v>3680</v>
      </c>
      <c r="B23" s="124"/>
      <c r="C23" s="125">
        <f t="shared" si="6"/>
        <v>310.58571287042162</v>
      </c>
      <c r="D23" s="125">
        <f t="shared" si="7"/>
        <v>272.91588105382613</v>
      </c>
      <c r="E23" s="126">
        <v>0</v>
      </c>
      <c r="F23" s="113" t="s">
        <v>3680</v>
      </c>
      <c r="G23" s="124"/>
      <c r="H23" s="125">
        <f t="shared" si="8"/>
        <v>298.15274346781376</v>
      </c>
      <c r="I23" s="125">
        <f t="shared" si="9"/>
        <v>261.99086210408575</v>
      </c>
      <c r="J23" s="126">
        <v>0</v>
      </c>
      <c r="K23" s="113" t="s">
        <v>3680</v>
      </c>
      <c r="L23" s="124"/>
      <c r="M23" s="125">
        <f t="shared" si="2"/>
        <v>287.40383985715619</v>
      </c>
      <c r="N23" s="125">
        <f t="shared" si="3"/>
        <v>252.54565462125097</v>
      </c>
      <c r="O23" s="126">
        <f t="shared" si="4"/>
        <v>0</v>
      </c>
      <c r="P23" s="125">
        <f t="shared" si="10"/>
        <v>279.14125860252159</v>
      </c>
      <c r="Q23" s="125">
        <f t="shared" si="11"/>
        <v>245.28521233610238</v>
      </c>
      <c r="R23" s="126">
        <f t="shared" si="5"/>
        <v>0</v>
      </c>
      <c r="S23" s="121">
        <v>270.59059577599999</v>
      </c>
      <c r="T23" s="51">
        <v>237.77162886399995</v>
      </c>
      <c r="U23" s="52"/>
      <c r="W23" s="142"/>
      <c r="X23" s="66"/>
      <c r="Y23" s="67"/>
      <c r="Z23" s="143"/>
      <c r="AA23" s="55"/>
      <c r="AC23" s="113" t="s">
        <v>3680</v>
      </c>
      <c r="AD23" s="114">
        <v>235.6</v>
      </c>
      <c r="AE23" s="115"/>
    </row>
    <row r="24" spans="1:32" ht="24" x14ac:dyDescent="0.25">
      <c r="A24" s="113" t="s">
        <v>3672</v>
      </c>
      <c r="B24" s="124">
        <v>3</v>
      </c>
      <c r="C24" s="125">
        <f t="shared" si="6"/>
        <v>350.87221280811309</v>
      </c>
      <c r="D24" s="125">
        <f t="shared" si="7"/>
        <v>308.31617530257381</v>
      </c>
      <c r="E24" s="126">
        <v>446.65</v>
      </c>
      <c r="F24" s="113" t="s">
        <v>3672</v>
      </c>
      <c r="G24" s="124">
        <v>3</v>
      </c>
      <c r="H24" s="125">
        <f t="shared" si="8"/>
        <v>336.82654584632144</v>
      </c>
      <c r="I24" s="125">
        <f t="shared" si="9"/>
        <v>295.97405712064295</v>
      </c>
      <c r="J24" s="126">
        <v>405.86</v>
      </c>
      <c r="K24" s="113" t="s">
        <v>3672</v>
      </c>
      <c r="L24" s="124">
        <v>3</v>
      </c>
      <c r="M24" s="125">
        <f t="shared" si="2"/>
        <v>324.68338716630177</v>
      </c>
      <c r="N24" s="125">
        <f t="shared" si="3"/>
        <v>285.30369878604489</v>
      </c>
      <c r="O24" s="126">
        <f t="shared" si="4"/>
        <v>405.86</v>
      </c>
      <c r="P24" s="125">
        <f t="shared" si="10"/>
        <v>315.34905513432579</v>
      </c>
      <c r="Q24" s="125">
        <f t="shared" si="11"/>
        <v>277.10149454744067</v>
      </c>
      <c r="R24" s="126">
        <f t="shared" si="5"/>
        <v>405.86</v>
      </c>
      <c r="S24" s="121">
        <v>305.68927407360002</v>
      </c>
      <c r="T24" s="51">
        <v>268.61331383039999</v>
      </c>
      <c r="U24" s="59">
        <f>AE24</f>
        <v>405.86</v>
      </c>
      <c r="W24" s="353" t="s">
        <v>4722</v>
      </c>
      <c r="X24" s="60" t="s">
        <v>3724</v>
      </c>
      <c r="Y24" s="54">
        <f>Q5*Z24</f>
        <v>13.068226082254345</v>
      </c>
      <c r="Z24" s="131">
        <v>0.75</v>
      </c>
      <c r="AA24" s="55"/>
      <c r="AC24" s="113" t="s">
        <v>3672</v>
      </c>
      <c r="AD24" s="114">
        <v>266.16000000000003</v>
      </c>
      <c r="AE24" s="115">
        <v>405.86</v>
      </c>
    </row>
    <row r="25" spans="1:32" x14ac:dyDescent="0.25">
      <c r="A25" s="113" t="s">
        <v>3691</v>
      </c>
      <c r="B25" s="124"/>
      <c r="C25" s="125">
        <f t="shared" si="6"/>
        <v>377.71230242628701</v>
      </c>
      <c r="D25" s="125">
        <f t="shared" si="7"/>
        <v>331.90092631384664</v>
      </c>
      <c r="E25" s="126">
        <v>0</v>
      </c>
      <c r="F25" s="113" t="s">
        <v>3691</v>
      </c>
      <c r="G25" s="124"/>
      <c r="H25" s="125">
        <f t="shared" si="8"/>
        <v>362.59220737859937</v>
      </c>
      <c r="I25" s="125">
        <f t="shared" si="9"/>
        <v>318.61469359109782</v>
      </c>
      <c r="J25" s="126">
        <v>0</v>
      </c>
      <c r="K25" s="113" t="s">
        <v>3691</v>
      </c>
      <c r="L25" s="124"/>
      <c r="M25" s="125">
        <f t="shared" si="2"/>
        <v>349.52015363273512</v>
      </c>
      <c r="N25" s="125">
        <f t="shared" si="3"/>
        <v>307.12810255552137</v>
      </c>
      <c r="O25" s="126">
        <f t="shared" si="4"/>
        <v>0</v>
      </c>
      <c r="P25" s="125">
        <f t="shared" si="10"/>
        <v>339.47178868758272</v>
      </c>
      <c r="Q25" s="125">
        <f t="shared" si="11"/>
        <v>298.29846790551807</v>
      </c>
      <c r="R25" s="126">
        <f t="shared" si="5"/>
        <v>0</v>
      </c>
      <c r="S25" s="121">
        <v>329.07307937919995</v>
      </c>
      <c r="T25" s="51">
        <v>289.16098090879996</v>
      </c>
      <c r="U25" s="52"/>
      <c r="W25" s="354"/>
      <c r="X25" s="68"/>
      <c r="Y25" s="57"/>
      <c r="Z25" s="146"/>
      <c r="AA25" s="94"/>
      <c r="AC25" s="113" t="s">
        <v>3691</v>
      </c>
      <c r="AD25" s="114">
        <v>286.52</v>
      </c>
      <c r="AE25" s="115"/>
    </row>
    <row r="26" spans="1:32" x14ac:dyDescent="0.25">
      <c r="A26" s="113" t="s">
        <v>3671</v>
      </c>
      <c r="B26" s="124"/>
      <c r="C26" s="125">
        <f t="shared" si="6"/>
        <v>407.94036013477069</v>
      </c>
      <c r="D26" s="125">
        <f t="shared" si="7"/>
        <v>358.46273086632635</v>
      </c>
      <c r="E26" s="126">
        <v>0</v>
      </c>
      <c r="F26" s="113" t="s">
        <v>3671</v>
      </c>
      <c r="G26" s="124"/>
      <c r="H26" s="125">
        <f t="shared" si="8"/>
        <v>391.61021420252536</v>
      </c>
      <c r="I26" s="125">
        <f t="shared" si="9"/>
        <v>344.11321000895299</v>
      </c>
      <c r="J26" s="126">
        <v>0</v>
      </c>
      <c r="K26" s="113" t="s">
        <v>3671</v>
      </c>
      <c r="L26" s="124"/>
      <c r="M26" s="125">
        <f t="shared" si="2"/>
        <v>377.49201291934202</v>
      </c>
      <c r="N26" s="125">
        <f t="shared" si="3"/>
        <v>331.70735493440623</v>
      </c>
      <c r="O26" s="126">
        <f t="shared" si="4"/>
        <v>0</v>
      </c>
      <c r="P26" s="125">
        <f t="shared" si="10"/>
        <v>366.63948418739517</v>
      </c>
      <c r="Q26" s="125">
        <f t="shared" si="11"/>
        <v>322.17109065113277</v>
      </c>
      <c r="R26" s="126">
        <f t="shared" si="5"/>
        <v>0</v>
      </c>
      <c r="S26" s="121">
        <v>355.40857327199996</v>
      </c>
      <c r="T26" s="51">
        <v>312.30233680799995</v>
      </c>
      <c r="U26" s="52"/>
      <c r="W26" s="354"/>
      <c r="X26" s="61"/>
      <c r="Y26" s="56"/>
      <c r="Z26" s="133"/>
      <c r="AA26" s="55"/>
      <c r="AC26" s="113" t="s">
        <v>3671</v>
      </c>
      <c r="AD26" s="114">
        <v>309.45</v>
      </c>
      <c r="AE26" s="115"/>
    </row>
    <row r="27" spans="1:32" x14ac:dyDescent="0.25">
      <c r="A27" s="113" t="s">
        <v>3690</v>
      </c>
      <c r="B27" s="124"/>
      <c r="C27" s="125">
        <f t="shared" si="6"/>
        <v>433.10623984061266</v>
      </c>
      <c r="D27" s="125">
        <f t="shared" si="7"/>
        <v>380.57633090587456</v>
      </c>
      <c r="E27" s="126">
        <v>0</v>
      </c>
      <c r="F27" s="113" t="s">
        <v>3690</v>
      </c>
      <c r="G27" s="124"/>
      <c r="H27" s="125">
        <f t="shared" si="8"/>
        <v>415.76868564904737</v>
      </c>
      <c r="I27" s="125">
        <f t="shared" si="9"/>
        <v>365.3415867388639</v>
      </c>
      <c r="J27" s="126">
        <v>0</v>
      </c>
      <c r="K27" s="113" t="s">
        <v>3690</v>
      </c>
      <c r="L27" s="124"/>
      <c r="M27" s="125">
        <f t="shared" si="2"/>
        <v>400.77953118281033</v>
      </c>
      <c r="N27" s="125">
        <f t="shared" si="3"/>
        <v>352.17041328211292</v>
      </c>
      <c r="O27" s="126">
        <f t="shared" si="4"/>
        <v>0</v>
      </c>
      <c r="P27" s="125">
        <f t="shared" si="10"/>
        <v>389.25750891881353</v>
      </c>
      <c r="Q27" s="125">
        <f t="shared" si="11"/>
        <v>342.04585594610819</v>
      </c>
      <c r="R27" s="126">
        <f t="shared" si="5"/>
        <v>0</v>
      </c>
      <c r="S27" s="121">
        <v>377.33376203840004</v>
      </c>
      <c r="T27" s="51">
        <v>331.56829773760001</v>
      </c>
      <c r="U27" s="52"/>
      <c r="W27" s="354"/>
      <c r="X27" s="61"/>
      <c r="Y27" s="56"/>
      <c r="Z27" s="133"/>
      <c r="AA27" s="55"/>
      <c r="AC27" s="113" t="s">
        <v>3690</v>
      </c>
      <c r="AD27" s="114">
        <v>328.54</v>
      </c>
      <c r="AE27" s="115"/>
    </row>
    <row r="28" spans="1:32" x14ac:dyDescent="0.25">
      <c r="A28" s="113" t="s">
        <v>3686</v>
      </c>
      <c r="B28" s="124"/>
      <c r="C28" s="125">
        <f t="shared" si="6"/>
        <v>471.73171262118711</v>
      </c>
      <c r="D28" s="125">
        <f t="shared" si="7"/>
        <v>414.51705804881641</v>
      </c>
      <c r="E28" s="126">
        <v>0</v>
      </c>
      <c r="F28" s="113" t="s">
        <v>3686</v>
      </c>
      <c r="G28" s="124"/>
      <c r="H28" s="125">
        <f t="shared" si="8"/>
        <v>452.84795298184417</v>
      </c>
      <c r="I28" s="125">
        <f t="shared" si="9"/>
        <v>397.92364217031428</v>
      </c>
      <c r="J28" s="126">
        <v>0</v>
      </c>
      <c r="K28" s="113" t="s">
        <v>3686</v>
      </c>
      <c r="L28" s="124"/>
      <c r="M28" s="125">
        <f t="shared" si="2"/>
        <v>436.52202909373841</v>
      </c>
      <c r="N28" s="125">
        <f t="shared" si="3"/>
        <v>383.57783128042638</v>
      </c>
      <c r="O28" s="126">
        <f t="shared" si="4"/>
        <v>0</v>
      </c>
      <c r="P28" s="125">
        <f t="shared" si="10"/>
        <v>423.97244472973824</v>
      </c>
      <c r="Q28" s="125">
        <f t="shared" si="11"/>
        <v>372.55034118145534</v>
      </c>
      <c r="R28" s="126">
        <f t="shared" si="5"/>
        <v>0</v>
      </c>
      <c r="S28" s="121">
        <v>410.9853089664</v>
      </c>
      <c r="T28" s="51">
        <v>361.13836872959996</v>
      </c>
      <c r="U28" s="52"/>
      <c r="W28" s="354"/>
      <c r="X28" s="61"/>
      <c r="Y28" s="56"/>
      <c r="Z28" s="133"/>
      <c r="AA28" s="55"/>
      <c r="AC28" s="113" t="s">
        <v>3686</v>
      </c>
      <c r="AD28" s="114">
        <v>357.84</v>
      </c>
      <c r="AE28" s="115"/>
    </row>
    <row r="29" spans="1:32" x14ac:dyDescent="0.25">
      <c r="A29" s="113" t="s">
        <v>3696</v>
      </c>
      <c r="B29" s="124">
        <v>4</v>
      </c>
      <c r="C29" s="125">
        <f t="shared" si="6"/>
        <v>518.75460047385241</v>
      </c>
      <c r="D29" s="125">
        <f t="shared" si="7"/>
        <v>455.83670778222034</v>
      </c>
      <c r="E29" s="126">
        <v>660.37</v>
      </c>
      <c r="F29" s="113" t="s">
        <v>3696</v>
      </c>
      <c r="G29" s="124">
        <v>4</v>
      </c>
      <c r="H29" s="125">
        <f t="shared" si="8"/>
        <v>497.98848082351196</v>
      </c>
      <c r="I29" s="125">
        <f t="shared" si="9"/>
        <v>437.58923661535982</v>
      </c>
      <c r="J29" s="126">
        <v>600.05999999999995</v>
      </c>
      <c r="K29" s="113" t="s">
        <v>3696</v>
      </c>
      <c r="L29" s="124">
        <v>4</v>
      </c>
      <c r="M29" s="125">
        <f t="shared" si="2"/>
        <v>480.0351656289879</v>
      </c>
      <c r="N29" s="125">
        <f t="shared" si="3"/>
        <v>421.81341489816839</v>
      </c>
      <c r="O29" s="126">
        <f t="shared" si="4"/>
        <v>600.05999999999995</v>
      </c>
      <c r="P29" s="125">
        <f t="shared" si="10"/>
        <v>466.23462085177539</v>
      </c>
      <c r="Q29" s="125">
        <f t="shared" si="11"/>
        <v>409.68668890653504</v>
      </c>
      <c r="R29" s="126">
        <f t="shared" si="5"/>
        <v>600.05999999999995</v>
      </c>
      <c r="S29" s="121">
        <v>451.95290892959997</v>
      </c>
      <c r="T29" s="51">
        <v>397.13715481439999</v>
      </c>
      <c r="U29" s="59">
        <f>AE29</f>
        <v>600.05999999999995</v>
      </c>
      <c r="W29" s="354"/>
      <c r="X29" s="61"/>
      <c r="Y29" s="56"/>
      <c r="Z29" s="133"/>
      <c r="AA29" s="55"/>
      <c r="AC29" s="113" t="s">
        <v>3696</v>
      </c>
      <c r="AD29" s="114">
        <v>393.51</v>
      </c>
      <c r="AE29" s="115">
        <v>600.05999999999995</v>
      </c>
    </row>
    <row r="30" spans="1:32" x14ac:dyDescent="0.25">
      <c r="A30" s="113" t="s">
        <v>3700</v>
      </c>
      <c r="B30" s="124"/>
      <c r="C30" s="125">
        <f t="shared" si="6"/>
        <v>567.42533272841922</v>
      </c>
      <c r="D30" s="125">
        <f t="shared" si="7"/>
        <v>498.60434075551103</v>
      </c>
      <c r="E30" s="126">
        <v>0</v>
      </c>
      <c r="F30" s="113" t="s">
        <v>3700</v>
      </c>
      <c r="G30" s="124"/>
      <c r="H30" s="125">
        <f t="shared" si="8"/>
        <v>544.71088867084495</v>
      </c>
      <c r="I30" s="125">
        <f t="shared" si="9"/>
        <v>478.64485049007487</v>
      </c>
      <c r="J30" s="126">
        <v>0</v>
      </c>
      <c r="K30" s="113" t="s">
        <v>3700</v>
      </c>
      <c r="L30" s="124"/>
      <c r="M30" s="125">
        <f t="shared" si="2"/>
        <v>525.07315275770679</v>
      </c>
      <c r="N30" s="125">
        <f t="shared" si="3"/>
        <v>461.38890542710135</v>
      </c>
      <c r="O30" s="126">
        <f t="shared" si="4"/>
        <v>0</v>
      </c>
      <c r="P30" s="125">
        <f t="shared" si="10"/>
        <v>509.97780959373245</v>
      </c>
      <c r="Q30" s="125">
        <f t="shared" si="11"/>
        <v>448.12442252049476</v>
      </c>
      <c r="R30" s="126">
        <f t="shared" si="5"/>
        <v>0</v>
      </c>
      <c r="S30" s="121">
        <v>494.35615509279995</v>
      </c>
      <c r="T30" s="51">
        <v>434.39746269919999</v>
      </c>
      <c r="U30" s="52"/>
      <c r="W30" s="354"/>
      <c r="X30" s="61"/>
      <c r="Y30" s="56"/>
      <c r="Z30" s="133"/>
      <c r="AA30" s="55"/>
      <c r="AC30" s="113" t="s">
        <v>3700</v>
      </c>
      <c r="AD30" s="114">
        <v>430.43</v>
      </c>
      <c r="AE30" s="115"/>
    </row>
    <row r="31" spans="1:32" x14ac:dyDescent="0.25">
      <c r="A31" s="113" t="s">
        <v>3679</v>
      </c>
      <c r="B31" s="124"/>
      <c r="C31" s="125">
        <f t="shared" si="6"/>
        <v>612.76082791353724</v>
      </c>
      <c r="D31" s="125">
        <f t="shared" si="7"/>
        <v>538.44125565127115</v>
      </c>
      <c r="E31" s="126">
        <v>0</v>
      </c>
      <c r="F31" s="113" t="s">
        <v>3679</v>
      </c>
      <c r="G31" s="124"/>
      <c r="H31" s="125">
        <f t="shared" si="8"/>
        <v>588.23157138671138</v>
      </c>
      <c r="I31" s="125">
        <f t="shared" si="9"/>
        <v>516.88706503913897</v>
      </c>
      <c r="J31" s="126">
        <v>0</v>
      </c>
      <c r="K31" s="113" t="s">
        <v>3679</v>
      </c>
      <c r="L31" s="124"/>
      <c r="M31" s="125">
        <f t="shared" si="2"/>
        <v>567.02484228524338</v>
      </c>
      <c r="N31" s="125">
        <f t="shared" si="3"/>
        <v>498.25242436778387</v>
      </c>
      <c r="O31" s="126">
        <f t="shared" si="4"/>
        <v>0</v>
      </c>
      <c r="P31" s="125">
        <f t="shared" si="10"/>
        <v>550.7234287929715</v>
      </c>
      <c r="Q31" s="125">
        <f t="shared" si="11"/>
        <v>483.92815109536127</v>
      </c>
      <c r="R31" s="126">
        <f t="shared" si="5"/>
        <v>0</v>
      </c>
      <c r="S31" s="121">
        <v>533.85365334719995</v>
      </c>
      <c r="T31" s="51">
        <v>469.10445046079997</v>
      </c>
      <c r="U31" s="52"/>
      <c r="W31" s="354"/>
      <c r="X31" s="61"/>
      <c r="Y31" s="56"/>
      <c r="Z31" s="133"/>
      <c r="AA31" s="55"/>
      <c r="AC31" s="113" t="s">
        <v>3679</v>
      </c>
      <c r="AD31" s="114">
        <v>464.82</v>
      </c>
      <c r="AE31" s="115"/>
    </row>
    <row r="32" spans="1:32" x14ac:dyDescent="0.25">
      <c r="A32" s="113" t="s">
        <v>3699</v>
      </c>
      <c r="B32" s="124"/>
      <c r="C32" s="125">
        <f t="shared" si="6"/>
        <v>678.22639031228584</v>
      </c>
      <c r="D32" s="125">
        <f t="shared" si="7"/>
        <v>595.96673380548589</v>
      </c>
      <c r="E32" s="126">
        <v>0</v>
      </c>
      <c r="F32" s="113" t="s">
        <v>3699</v>
      </c>
      <c r="G32" s="124"/>
      <c r="H32" s="125">
        <f t="shared" si="8"/>
        <v>651.07650025178634</v>
      </c>
      <c r="I32" s="125">
        <f t="shared" si="9"/>
        <v>572.10975694104434</v>
      </c>
      <c r="J32" s="126">
        <v>0</v>
      </c>
      <c r="K32" s="113" t="s">
        <v>3699</v>
      </c>
      <c r="L32" s="124"/>
      <c r="M32" s="125">
        <f t="shared" si="2"/>
        <v>627.60410666260498</v>
      </c>
      <c r="N32" s="125">
        <f t="shared" si="3"/>
        <v>551.48424613557393</v>
      </c>
      <c r="O32" s="126">
        <f t="shared" si="4"/>
        <v>0</v>
      </c>
      <c r="P32" s="125">
        <f t="shared" si="10"/>
        <v>609.56109815715331</v>
      </c>
      <c r="Q32" s="125">
        <f t="shared" si="11"/>
        <v>535.62960968878599</v>
      </c>
      <c r="R32" s="126">
        <f t="shared" si="5"/>
        <v>0</v>
      </c>
      <c r="S32" s="121">
        <v>590.88900558080002</v>
      </c>
      <c r="T32" s="51">
        <v>519.2221885312</v>
      </c>
      <c r="U32" s="52"/>
      <c r="W32" s="355"/>
      <c r="X32" s="61"/>
      <c r="Y32" s="56"/>
      <c r="Z32" s="133"/>
      <c r="AA32" s="55"/>
      <c r="AC32" s="113" t="s">
        <v>3699</v>
      </c>
      <c r="AD32" s="114">
        <v>514.48</v>
      </c>
      <c r="AE32" s="115"/>
    </row>
    <row r="33" spans="1:31" x14ac:dyDescent="0.25">
      <c r="A33" s="113" t="s">
        <v>3682</v>
      </c>
      <c r="B33" s="124">
        <v>5</v>
      </c>
      <c r="C33" s="125">
        <f t="shared" si="6"/>
        <v>802.43430995002416</v>
      </c>
      <c r="D33" s="125">
        <f t="shared" si="7"/>
        <v>705.10991849517825</v>
      </c>
      <c r="E33" s="126">
        <v>1021.47</v>
      </c>
      <c r="F33" s="113" t="s">
        <v>3682</v>
      </c>
      <c r="G33" s="124">
        <v>5</v>
      </c>
      <c r="H33" s="125">
        <f t="shared" si="8"/>
        <v>770.31228755882125</v>
      </c>
      <c r="I33" s="125">
        <f t="shared" si="9"/>
        <v>676.88386147180393</v>
      </c>
      <c r="J33" s="126">
        <v>928.19</v>
      </c>
      <c r="K33" s="113" t="s">
        <v>3682</v>
      </c>
      <c r="L33" s="124">
        <v>5</v>
      </c>
      <c r="M33" s="125">
        <f t="shared" si="2"/>
        <v>742.54124499597197</v>
      </c>
      <c r="N33" s="125">
        <f t="shared" si="3"/>
        <v>652.48106947349527</v>
      </c>
      <c r="O33" s="126">
        <f t="shared" si="4"/>
        <v>928.19</v>
      </c>
      <c r="P33" s="125">
        <f t="shared" si="10"/>
        <v>721.19390539624328</v>
      </c>
      <c r="Q33" s="125">
        <f t="shared" si="11"/>
        <v>633.72287244900485</v>
      </c>
      <c r="R33" s="126">
        <f t="shared" si="5"/>
        <v>928.19</v>
      </c>
      <c r="S33" s="121">
        <v>699.10227355200004</v>
      </c>
      <c r="T33" s="51">
        <v>614.31065572800003</v>
      </c>
      <c r="U33" s="59">
        <f>AE33</f>
        <v>928.19</v>
      </c>
      <c r="W33" s="148"/>
      <c r="X33" s="64"/>
      <c r="Y33" s="65"/>
      <c r="Z33" s="141"/>
      <c r="AA33" s="55"/>
      <c r="AC33" s="113" t="s">
        <v>3682</v>
      </c>
      <c r="AD33" s="114">
        <v>608.70000000000005</v>
      </c>
      <c r="AE33" s="115">
        <v>928.19</v>
      </c>
    </row>
    <row r="34" spans="1:31" ht="60" x14ac:dyDescent="0.25">
      <c r="A34" s="116" t="s">
        <v>3692</v>
      </c>
      <c r="B34" s="124"/>
      <c r="C34" s="125">
        <f t="shared" si="6"/>
        <v>866.25202794687084</v>
      </c>
      <c r="D34" s="125">
        <f t="shared" si="7"/>
        <v>761.18741340950646</v>
      </c>
      <c r="E34" s="126">
        <v>0</v>
      </c>
      <c r="F34" s="116" t="s">
        <v>3692</v>
      </c>
      <c r="G34" s="124"/>
      <c r="H34" s="125">
        <f t="shared" si="8"/>
        <v>831.57533641823056</v>
      </c>
      <c r="I34" s="125">
        <f t="shared" si="9"/>
        <v>730.71653394403995</v>
      </c>
      <c r="J34" s="126">
        <v>0</v>
      </c>
      <c r="K34" s="116" t="s">
        <v>3692</v>
      </c>
      <c r="L34" s="124"/>
      <c r="M34" s="125">
        <f t="shared" si="2"/>
        <v>801.59565877986381</v>
      </c>
      <c r="N34" s="125">
        <f t="shared" si="3"/>
        <v>704.37298433009448</v>
      </c>
      <c r="O34" s="126">
        <f t="shared" si="4"/>
        <v>0</v>
      </c>
      <c r="P34" s="125">
        <f t="shared" si="10"/>
        <v>778.55056214050501</v>
      </c>
      <c r="Q34" s="125">
        <f t="shared" si="11"/>
        <v>684.12294515354949</v>
      </c>
      <c r="R34" s="126">
        <f t="shared" si="5"/>
        <v>0</v>
      </c>
      <c r="S34" s="121">
        <v>754.70197958560004</v>
      </c>
      <c r="T34" s="51">
        <v>663.16687199839998</v>
      </c>
      <c r="U34" s="52"/>
      <c r="W34" s="149" t="s">
        <v>4723</v>
      </c>
      <c r="X34" s="61" t="s">
        <v>4724</v>
      </c>
      <c r="Y34" s="69">
        <f>Z34*Q5</f>
        <v>13.72163738636706</v>
      </c>
      <c r="Z34" s="150">
        <v>0.78749999999999998</v>
      </c>
      <c r="AA34" s="55"/>
      <c r="AC34" s="116" t="s">
        <v>3692</v>
      </c>
      <c r="AD34" s="114">
        <v>657.11</v>
      </c>
      <c r="AE34" s="115"/>
    </row>
    <row r="35" spans="1:31" x14ac:dyDescent="0.25">
      <c r="A35" s="116" t="s">
        <v>3683</v>
      </c>
      <c r="B35" s="124"/>
      <c r="C35" s="125">
        <f t="shared" si="6"/>
        <v>908.21273779689443</v>
      </c>
      <c r="D35" s="125">
        <f t="shared" si="7"/>
        <v>798.05885862997866</v>
      </c>
      <c r="E35" s="126">
        <v>0</v>
      </c>
      <c r="F35" s="116" t="s">
        <v>3683</v>
      </c>
      <c r="G35" s="124"/>
      <c r="H35" s="125">
        <f t="shared" si="8"/>
        <v>871.85632888249438</v>
      </c>
      <c r="I35" s="125">
        <f t="shared" si="9"/>
        <v>766.11198870114106</v>
      </c>
      <c r="J35" s="126">
        <v>0</v>
      </c>
      <c r="K35" s="116" t="s">
        <v>3683</v>
      </c>
      <c r="L35" s="124"/>
      <c r="M35" s="125">
        <f t="shared" si="2"/>
        <v>840.4244542919746</v>
      </c>
      <c r="N35" s="125">
        <f t="shared" si="3"/>
        <v>738.49237391665815</v>
      </c>
      <c r="O35" s="126">
        <f t="shared" si="4"/>
        <v>0</v>
      </c>
      <c r="P35" s="125">
        <f t="shared" si="10"/>
        <v>816.26306749414789</v>
      </c>
      <c r="Q35" s="125">
        <f t="shared" si="11"/>
        <v>717.2614354279898</v>
      </c>
      <c r="R35" s="126">
        <f t="shared" si="5"/>
        <v>0</v>
      </c>
      <c r="S35" s="121">
        <v>791.25927442240004</v>
      </c>
      <c r="T35" s="51">
        <v>695.29026311359996</v>
      </c>
      <c r="U35" s="52"/>
      <c r="W35" s="142"/>
      <c r="X35" s="66"/>
      <c r="Y35" s="67"/>
      <c r="Z35" s="143"/>
      <c r="AA35" s="55"/>
      <c r="AC35" s="116" t="s">
        <v>3683</v>
      </c>
      <c r="AD35" s="114">
        <v>688.94</v>
      </c>
      <c r="AE35" s="115"/>
    </row>
    <row r="36" spans="1:31" x14ac:dyDescent="0.25">
      <c r="A36" s="116" t="s">
        <v>3684</v>
      </c>
      <c r="B36" s="124"/>
      <c r="C36" s="125">
        <f t="shared" si="6"/>
        <v>963.60667521122014</v>
      </c>
      <c r="D36" s="125">
        <f t="shared" si="7"/>
        <v>846.73426322200669</v>
      </c>
      <c r="E36" s="126">
        <v>0</v>
      </c>
      <c r="F36" s="116" t="s">
        <v>3684</v>
      </c>
      <c r="G36" s="124"/>
      <c r="H36" s="125">
        <f t="shared" si="8"/>
        <v>925.03280715294238</v>
      </c>
      <c r="I36" s="125">
        <f t="shared" si="9"/>
        <v>812.83888184890725</v>
      </c>
      <c r="J36" s="126">
        <v>0</v>
      </c>
      <c r="K36" s="116" t="s">
        <v>3684</v>
      </c>
      <c r="L36" s="124"/>
      <c r="M36" s="125">
        <f t="shared" si="2"/>
        <v>891.68383184204981</v>
      </c>
      <c r="N36" s="125">
        <f t="shared" si="3"/>
        <v>783.53468464324976</v>
      </c>
      <c r="O36" s="126">
        <f t="shared" si="4"/>
        <v>0</v>
      </c>
      <c r="P36" s="125">
        <f t="shared" si="10"/>
        <v>866.0487877253787</v>
      </c>
      <c r="Q36" s="125">
        <f t="shared" si="11"/>
        <v>761.00882346857986</v>
      </c>
      <c r="R36" s="126">
        <f t="shared" si="5"/>
        <v>0</v>
      </c>
      <c r="S36" s="121">
        <v>839.51995708160007</v>
      </c>
      <c r="T36" s="51">
        <v>737.69757994240001</v>
      </c>
      <c r="U36" s="52"/>
      <c r="W36" s="347" t="s">
        <v>4725</v>
      </c>
      <c r="X36" s="359" t="s">
        <v>3725</v>
      </c>
      <c r="Y36" s="54">
        <f>Q5*Z36</f>
        <v>13.068226082254345</v>
      </c>
      <c r="Z36" s="131">
        <v>0.75</v>
      </c>
      <c r="AA36" s="55"/>
      <c r="AC36" s="116" t="s">
        <v>3684</v>
      </c>
      <c r="AD36" s="114">
        <v>730.96</v>
      </c>
      <c r="AE36" s="115"/>
    </row>
    <row r="37" spans="1:31" x14ac:dyDescent="0.25">
      <c r="A37" s="116" t="s">
        <v>3688</v>
      </c>
      <c r="B37" s="124"/>
      <c r="C37" s="125">
        <f t="shared" si="6"/>
        <v>1024.0627906281875</v>
      </c>
      <c r="D37" s="125">
        <f t="shared" si="7"/>
        <v>899.85787232696623</v>
      </c>
      <c r="E37" s="126">
        <v>0</v>
      </c>
      <c r="F37" s="116" t="s">
        <v>3688</v>
      </c>
      <c r="G37" s="124"/>
      <c r="H37" s="125">
        <f t="shared" si="8"/>
        <v>983.06882080079436</v>
      </c>
      <c r="I37" s="125">
        <f t="shared" si="9"/>
        <v>863.83591468461759</v>
      </c>
      <c r="J37" s="126">
        <v>0</v>
      </c>
      <c r="K37" s="116" t="s">
        <v>3688</v>
      </c>
      <c r="L37" s="124"/>
      <c r="M37" s="125">
        <f t="shared" si="2"/>
        <v>947.62755041526361</v>
      </c>
      <c r="N37" s="125">
        <f t="shared" si="3"/>
        <v>832.69318940101959</v>
      </c>
      <c r="O37" s="126">
        <f t="shared" si="4"/>
        <v>0</v>
      </c>
      <c r="P37" s="125">
        <f t="shared" si="10"/>
        <v>920.38417872500361</v>
      </c>
      <c r="Q37" s="125">
        <f t="shared" si="11"/>
        <v>808.75406895980939</v>
      </c>
      <c r="R37" s="126">
        <f t="shared" si="5"/>
        <v>0</v>
      </c>
      <c r="S37" s="121">
        <v>892.19094486720007</v>
      </c>
      <c r="T37" s="51">
        <v>783.9802917408</v>
      </c>
      <c r="U37" s="52"/>
      <c r="W37" s="348"/>
      <c r="X37" s="360"/>
      <c r="Y37" s="56"/>
      <c r="Z37" s="133"/>
      <c r="AA37" s="55"/>
      <c r="AC37" s="116" t="s">
        <v>3688</v>
      </c>
      <c r="AD37" s="114">
        <v>776.82</v>
      </c>
      <c r="AE37" s="115"/>
    </row>
    <row r="38" spans="1:31" x14ac:dyDescent="0.25">
      <c r="A38" s="116" t="s">
        <v>3687</v>
      </c>
      <c r="B38" s="124">
        <v>6</v>
      </c>
      <c r="C38" s="125">
        <f t="shared" si="6"/>
        <v>1119.7564107354196</v>
      </c>
      <c r="D38" s="125">
        <f t="shared" si="7"/>
        <v>983.94515503366074</v>
      </c>
      <c r="E38" s="126">
        <v>1425.4</v>
      </c>
      <c r="F38" s="116" t="s">
        <v>3687</v>
      </c>
      <c r="G38" s="124">
        <v>6</v>
      </c>
      <c r="H38" s="125">
        <f t="shared" si="8"/>
        <v>1074.9317564897951</v>
      </c>
      <c r="I38" s="125">
        <f t="shared" si="9"/>
        <v>944.55712300437813</v>
      </c>
      <c r="J38" s="126">
        <v>1295.23</v>
      </c>
      <c r="K38" s="116" t="s">
        <v>3687</v>
      </c>
      <c r="L38" s="124">
        <v>6</v>
      </c>
      <c r="M38" s="125">
        <f t="shared" si="2"/>
        <v>1036.178674079232</v>
      </c>
      <c r="N38" s="125">
        <f t="shared" si="3"/>
        <v>910.50426354769445</v>
      </c>
      <c r="O38" s="126">
        <f t="shared" si="4"/>
        <v>1295.23</v>
      </c>
      <c r="P38" s="125">
        <f t="shared" si="10"/>
        <v>1006.3895435889978</v>
      </c>
      <c r="Q38" s="125">
        <f t="shared" si="11"/>
        <v>884.32815029884864</v>
      </c>
      <c r="R38" s="126">
        <f t="shared" si="5"/>
        <v>1295.23</v>
      </c>
      <c r="S38" s="121">
        <v>975.56179099359997</v>
      </c>
      <c r="T38" s="51">
        <v>857.23938571039992</v>
      </c>
      <c r="U38" s="59">
        <f>AE38</f>
        <v>1295.23</v>
      </c>
      <c r="W38" s="348"/>
      <c r="X38" s="61"/>
      <c r="Y38" s="56"/>
      <c r="Z38" s="133"/>
      <c r="AA38" s="55"/>
      <c r="AC38" s="116" t="s">
        <v>3687</v>
      </c>
      <c r="AD38" s="114">
        <v>849.41</v>
      </c>
      <c r="AE38" s="115">
        <v>1295.23</v>
      </c>
    </row>
    <row r="39" spans="1:31" x14ac:dyDescent="0.25">
      <c r="A39" s="116" t="s">
        <v>3685</v>
      </c>
      <c r="B39" s="124"/>
      <c r="C39" s="125">
        <f t="shared" si="6"/>
        <v>1233.8795226335199</v>
      </c>
      <c r="D39" s="125">
        <f t="shared" si="7"/>
        <v>1084.2266822952472</v>
      </c>
      <c r="E39" s="126">
        <v>0</v>
      </c>
      <c r="F39" s="116" t="s">
        <v>3685</v>
      </c>
      <c r="G39" s="124"/>
      <c r="H39" s="125">
        <f t="shared" si="8"/>
        <v>1184.4864381621578</v>
      </c>
      <c r="I39" s="125">
        <f t="shared" si="9"/>
        <v>1040.8243086255611</v>
      </c>
      <c r="J39" s="126">
        <v>0</v>
      </c>
      <c r="K39" s="116" t="s">
        <v>3685</v>
      </c>
      <c r="L39" s="124"/>
      <c r="M39" s="125">
        <f t="shared" si="2"/>
        <v>1141.7837267805648</v>
      </c>
      <c r="N39" s="125">
        <f t="shared" si="3"/>
        <v>1003.3008565891278</v>
      </c>
      <c r="O39" s="126">
        <f t="shared" si="4"/>
        <v>0</v>
      </c>
      <c r="P39" s="125">
        <f t="shared" si="10"/>
        <v>1108.9585535941774</v>
      </c>
      <c r="Q39" s="125">
        <f t="shared" si="11"/>
        <v>974.45693141912193</v>
      </c>
      <c r="R39" s="126">
        <f t="shared" si="5"/>
        <v>0</v>
      </c>
      <c r="S39" s="121">
        <v>1074.9889042208001</v>
      </c>
      <c r="T39" s="51">
        <v>944.60733949119992</v>
      </c>
      <c r="U39" s="52"/>
      <c r="W39" s="348"/>
      <c r="X39" s="61"/>
      <c r="Y39" s="56"/>
      <c r="Z39" s="133"/>
      <c r="AA39" s="55"/>
      <c r="AC39" s="116" t="s">
        <v>3685</v>
      </c>
      <c r="AD39" s="114">
        <v>935.98</v>
      </c>
      <c r="AE39" s="115"/>
    </row>
    <row r="40" spans="1:31" x14ac:dyDescent="0.25">
      <c r="A40" s="116" t="s">
        <v>3694</v>
      </c>
      <c r="B40" s="124"/>
      <c r="C40" s="125">
        <f t="shared" si="6"/>
        <v>1324.5505130037554</v>
      </c>
      <c r="D40" s="125">
        <f t="shared" si="7"/>
        <v>1163.9005120867673</v>
      </c>
      <c r="E40" s="126">
        <v>0</v>
      </c>
      <c r="F40" s="116" t="s">
        <v>3694</v>
      </c>
      <c r="G40" s="124"/>
      <c r="H40" s="125">
        <f t="shared" si="8"/>
        <v>1271.5278035938902</v>
      </c>
      <c r="I40" s="125">
        <f t="shared" si="9"/>
        <v>1117.3087377236893</v>
      </c>
      <c r="J40" s="126">
        <v>0</v>
      </c>
      <c r="K40" s="116" t="s">
        <v>3694</v>
      </c>
      <c r="L40" s="124"/>
      <c r="M40" s="125">
        <f t="shared" si="2"/>
        <v>1225.6871058356376</v>
      </c>
      <c r="N40" s="125">
        <f t="shared" si="3"/>
        <v>1077.027894470493</v>
      </c>
      <c r="O40" s="126">
        <f t="shared" si="4"/>
        <v>0</v>
      </c>
      <c r="P40" s="125">
        <f t="shared" si="10"/>
        <v>1190.4497919926553</v>
      </c>
      <c r="Q40" s="125">
        <f t="shared" si="11"/>
        <v>1046.0643885688551</v>
      </c>
      <c r="R40" s="126">
        <f t="shared" si="5"/>
        <v>0</v>
      </c>
      <c r="S40" s="121">
        <v>1153.9839007295998</v>
      </c>
      <c r="T40" s="51">
        <v>1014.0213150143999</v>
      </c>
      <c r="U40" s="52"/>
      <c r="W40" s="348"/>
      <c r="X40" s="61"/>
      <c r="Y40" s="56"/>
      <c r="Z40" s="133"/>
      <c r="AA40" s="55"/>
      <c r="AC40" s="116" t="s">
        <v>3694</v>
      </c>
      <c r="AD40" s="114">
        <v>1004.76</v>
      </c>
      <c r="AE40" s="115"/>
    </row>
    <row r="41" spans="1:31" x14ac:dyDescent="0.25">
      <c r="A41" s="116" t="s">
        <v>3693</v>
      </c>
      <c r="B41" s="124"/>
      <c r="C41" s="125">
        <f t="shared" si="6"/>
        <v>1435.3515705876223</v>
      </c>
      <c r="D41" s="125">
        <f t="shared" si="7"/>
        <v>1261.2629051367419</v>
      </c>
      <c r="E41" s="126">
        <v>0</v>
      </c>
      <c r="F41" s="116" t="s">
        <v>3693</v>
      </c>
      <c r="G41" s="124"/>
      <c r="H41" s="125">
        <f t="shared" si="8"/>
        <v>1377.8934151748317</v>
      </c>
      <c r="I41" s="125">
        <f t="shared" si="9"/>
        <v>1210.7736441746586</v>
      </c>
      <c r="J41" s="126">
        <v>0</v>
      </c>
      <c r="K41" s="116" t="s">
        <v>3693</v>
      </c>
      <c r="L41" s="124"/>
      <c r="M41" s="125">
        <f t="shared" si="2"/>
        <v>1328.2180597405359</v>
      </c>
      <c r="N41" s="125">
        <f t="shared" si="3"/>
        <v>1167.1232351789654</v>
      </c>
      <c r="O41" s="126">
        <f t="shared" si="4"/>
        <v>0</v>
      </c>
      <c r="P41" s="125">
        <f t="shared" si="10"/>
        <v>1290.0330805560761</v>
      </c>
      <c r="Q41" s="125">
        <f t="shared" si="11"/>
        <v>1133.5695757371461</v>
      </c>
      <c r="R41" s="126">
        <f t="shared" si="5"/>
        <v>0</v>
      </c>
      <c r="S41" s="121">
        <v>1250.5167512175999</v>
      </c>
      <c r="T41" s="51">
        <v>1098.8460408463998</v>
      </c>
      <c r="U41" s="52"/>
      <c r="W41" s="349"/>
      <c r="X41" s="61"/>
      <c r="Y41" s="56"/>
      <c r="Z41" s="133"/>
      <c r="AA41" s="55"/>
      <c r="AC41" s="116" t="s">
        <v>3693</v>
      </c>
      <c r="AD41" s="114">
        <v>1088.81</v>
      </c>
      <c r="AE41" s="115"/>
    </row>
    <row r="42" spans="1:31" x14ac:dyDescent="0.25">
      <c r="A42" s="116" t="s">
        <v>3697</v>
      </c>
      <c r="B42" s="124">
        <v>7</v>
      </c>
      <c r="C42" s="125">
        <f t="shared" si="6"/>
        <v>1593.1491505137235</v>
      </c>
      <c r="D42" s="125">
        <f t="shared" si="7"/>
        <v>1399.9217801882828</v>
      </c>
      <c r="E42" s="126">
        <v>2028.04</v>
      </c>
      <c r="F42" s="116" t="s">
        <v>3697</v>
      </c>
      <c r="G42" s="124">
        <v>7</v>
      </c>
      <c r="H42" s="125">
        <f t="shared" si="8"/>
        <v>1529.37424451735</v>
      </c>
      <c r="I42" s="125">
        <f t="shared" si="9"/>
        <v>1343.881904759799</v>
      </c>
      <c r="J42" s="126">
        <v>1842.84</v>
      </c>
      <c r="K42" s="116" t="s">
        <v>3697</v>
      </c>
      <c r="L42" s="124">
        <v>7</v>
      </c>
      <c r="M42" s="125">
        <f t="shared" si="2"/>
        <v>1474.2377525711877</v>
      </c>
      <c r="N42" s="125">
        <f t="shared" si="3"/>
        <v>1295.4327209946011</v>
      </c>
      <c r="O42" s="126">
        <f t="shared" si="4"/>
        <v>1842.84</v>
      </c>
      <c r="P42" s="125">
        <f t="shared" si="10"/>
        <v>1431.8548490396154</v>
      </c>
      <c r="Q42" s="125">
        <f t="shared" si="11"/>
        <v>1258.1902884562951</v>
      </c>
      <c r="R42" s="126">
        <f t="shared" si="5"/>
        <v>1842.84</v>
      </c>
      <c r="S42" s="121">
        <v>1387.9942313295999</v>
      </c>
      <c r="T42" s="51">
        <v>1219.6493684144</v>
      </c>
      <c r="U42" s="59">
        <f>AE42</f>
        <v>1842.84</v>
      </c>
      <c r="W42" s="151"/>
      <c r="X42" s="66"/>
      <c r="Y42" s="67"/>
      <c r="Z42" s="143"/>
      <c r="AA42" s="55"/>
      <c r="AC42" s="116" t="s">
        <v>3697</v>
      </c>
      <c r="AD42" s="114">
        <v>1208.51</v>
      </c>
      <c r="AE42" s="115">
        <v>1842.84</v>
      </c>
    </row>
    <row r="43" spans="1:31" ht="48" x14ac:dyDescent="0.25">
      <c r="A43" s="116" t="s">
        <v>3695</v>
      </c>
      <c r="B43" s="124"/>
      <c r="C43" s="125">
        <f t="shared" si="6"/>
        <v>1685.4943507962917</v>
      </c>
      <c r="D43" s="125">
        <f t="shared" si="7"/>
        <v>1481.0667609515278</v>
      </c>
      <c r="E43" s="126">
        <v>0</v>
      </c>
      <c r="F43" s="116" t="s">
        <v>3695</v>
      </c>
      <c r="G43" s="124"/>
      <c r="H43" s="125">
        <f t="shared" si="8"/>
        <v>1618.0228000348388</v>
      </c>
      <c r="I43" s="125">
        <f t="shared" si="9"/>
        <v>1421.7785935984714</v>
      </c>
      <c r="J43" s="126">
        <v>0</v>
      </c>
      <c r="K43" s="116" t="s">
        <v>3695</v>
      </c>
      <c r="L43" s="124"/>
      <c r="M43" s="125">
        <f t="shared" si="2"/>
        <v>1559.690379829226</v>
      </c>
      <c r="N43" s="125">
        <f t="shared" si="3"/>
        <v>1370.5211042977362</v>
      </c>
      <c r="O43" s="126">
        <f t="shared" si="4"/>
        <v>0</v>
      </c>
      <c r="P43" s="125">
        <f t="shared" si="10"/>
        <v>1514.8507962599322</v>
      </c>
      <c r="Q43" s="125">
        <f t="shared" si="11"/>
        <v>1331.1199536691302</v>
      </c>
      <c r="R43" s="126">
        <f t="shared" si="5"/>
        <v>0</v>
      </c>
      <c r="S43" s="121">
        <v>1468.4478443775999</v>
      </c>
      <c r="T43" s="51">
        <v>1290.3450500863999</v>
      </c>
      <c r="U43" s="52"/>
      <c r="W43" s="350" t="s">
        <v>4726</v>
      </c>
      <c r="X43" s="60" t="s">
        <v>3726</v>
      </c>
      <c r="Y43" s="54">
        <f>Q5*Z43</f>
        <v>8.7121507215028959</v>
      </c>
      <c r="Z43" s="131">
        <v>0.5</v>
      </c>
      <c r="AA43" s="55"/>
      <c r="AC43" s="116" t="s">
        <v>3695</v>
      </c>
      <c r="AD43" s="114">
        <v>1278.56</v>
      </c>
      <c r="AE43" s="115"/>
    </row>
    <row r="44" spans="1:31" x14ac:dyDescent="0.25">
      <c r="A44" s="116" t="s">
        <v>3701</v>
      </c>
      <c r="B44" s="124"/>
      <c r="C44" s="125">
        <f t="shared" si="6"/>
        <v>1848.3277432146042</v>
      </c>
      <c r="D44" s="125">
        <f t="shared" si="7"/>
        <v>1624.150672784162</v>
      </c>
      <c r="E44" s="126">
        <v>0</v>
      </c>
      <c r="F44" s="116" t="s">
        <v>3701</v>
      </c>
      <c r="G44" s="124"/>
      <c r="H44" s="125">
        <f t="shared" si="8"/>
        <v>1774.3378546746703</v>
      </c>
      <c r="I44" s="125">
        <f t="shared" si="9"/>
        <v>1559.1347535606815</v>
      </c>
      <c r="J44" s="126">
        <v>0</v>
      </c>
      <c r="K44" s="116" t="s">
        <v>3701</v>
      </c>
      <c r="L44" s="124"/>
      <c r="M44" s="125">
        <f t="shared" si="2"/>
        <v>1710.3700160735209</v>
      </c>
      <c r="N44" s="125">
        <f t="shared" si="3"/>
        <v>1502.9253456339711</v>
      </c>
      <c r="O44" s="126">
        <f t="shared" si="4"/>
        <v>0</v>
      </c>
      <c r="P44" s="125">
        <f t="shared" si="10"/>
        <v>1661.1985393099467</v>
      </c>
      <c r="Q44" s="125">
        <f t="shared" si="11"/>
        <v>1459.7177016646963</v>
      </c>
      <c r="R44" s="126">
        <f t="shared" si="5"/>
        <v>0</v>
      </c>
      <c r="S44" s="121">
        <v>1610.3126592767996</v>
      </c>
      <c r="T44" s="51">
        <v>1415.0035882751999</v>
      </c>
      <c r="U44" s="52"/>
      <c r="W44" s="351"/>
      <c r="X44" s="61"/>
      <c r="Y44" s="56"/>
      <c r="Z44" s="133"/>
      <c r="AA44" s="55"/>
      <c r="AC44" s="116" t="s">
        <v>3701</v>
      </c>
      <c r="AD44" s="114">
        <v>1402.08</v>
      </c>
      <c r="AE44" s="115"/>
    </row>
    <row r="45" spans="1:31" x14ac:dyDescent="0.25">
      <c r="A45" s="116" t="s">
        <v>3689</v>
      </c>
      <c r="B45" s="124"/>
      <c r="C45" s="125">
        <f t="shared" si="6"/>
        <v>2027.969148532314</v>
      </c>
      <c r="D45" s="125">
        <f t="shared" si="7"/>
        <v>1782.0040136636394</v>
      </c>
      <c r="E45" s="126">
        <v>0</v>
      </c>
      <c r="F45" s="116" t="s">
        <v>3689</v>
      </c>
      <c r="G45" s="124"/>
      <c r="H45" s="125">
        <f t="shared" si="8"/>
        <v>1946.7880853722893</v>
      </c>
      <c r="I45" s="125">
        <f t="shared" si="9"/>
        <v>1710.6691117055191</v>
      </c>
      <c r="J45" s="126">
        <v>0</v>
      </c>
      <c r="K45" s="116" t="s">
        <v>3689</v>
      </c>
      <c r="L45" s="124"/>
      <c r="M45" s="125">
        <f t="shared" si="2"/>
        <v>1876.6031283712064</v>
      </c>
      <c r="N45" s="125">
        <f t="shared" si="3"/>
        <v>1648.9966374643525</v>
      </c>
      <c r="O45" s="126">
        <f t="shared" si="4"/>
        <v>0</v>
      </c>
      <c r="P45" s="125">
        <f t="shared" si="10"/>
        <v>1822.6526110831455</v>
      </c>
      <c r="Q45" s="125">
        <f t="shared" si="11"/>
        <v>1601.5895857268383</v>
      </c>
      <c r="R45" s="126">
        <f t="shared" si="5"/>
        <v>0</v>
      </c>
      <c r="S45" s="121">
        <v>1766.8210654159998</v>
      </c>
      <c r="T45" s="51">
        <v>1552.5296488239999</v>
      </c>
      <c r="U45" s="52"/>
      <c r="W45" s="351"/>
      <c r="X45" s="61"/>
      <c r="Y45" s="56"/>
      <c r="Z45" s="133"/>
      <c r="AA45" s="55"/>
      <c r="AC45" s="116" t="s">
        <v>3689</v>
      </c>
      <c r="AD45" s="114">
        <v>1538.35</v>
      </c>
      <c r="AE45" s="115"/>
    </row>
    <row r="46" spans="1:31" x14ac:dyDescent="0.25">
      <c r="A46" s="116" t="s">
        <v>3704</v>
      </c>
      <c r="B46" s="124">
        <v>8</v>
      </c>
      <c r="C46" s="125">
        <f t="shared" si="6"/>
        <v>2101.818943247938</v>
      </c>
      <c r="D46" s="125">
        <f t="shared" si="7"/>
        <v>1846.8968305423971</v>
      </c>
      <c r="E46" s="126">
        <v>2675.56</v>
      </c>
      <c r="F46" s="116" t="s">
        <v>3704</v>
      </c>
      <c r="G46" s="124">
        <v>8</v>
      </c>
      <c r="H46" s="125">
        <f t="shared" si="8"/>
        <v>2017.6816197061896</v>
      </c>
      <c r="I46" s="125">
        <f t="shared" si="9"/>
        <v>1772.9642224655822</v>
      </c>
      <c r="J46" s="126">
        <v>2431.2199999999998</v>
      </c>
      <c r="K46" s="116" t="s">
        <v>3704</v>
      </c>
      <c r="L46" s="124">
        <v>8</v>
      </c>
      <c r="M46" s="125">
        <f t="shared" si="2"/>
        <v>1944.9408325681413</v>
      </c>
      <c r="N46" s="125">
        <f t="shared" si="3"/>
        <v>1709.0459055962815</v>
      </c>
      <c r="O46" s="126">
        <f t="shared" si="4"/>
        <v>2431.2199999999998</v>
      </c>
      <c r="P46" s="125">
        <f t="shared" si="10"/>
        <v>1889.0256726574803</v>
      </c>
      <c r="Q46" s="125">
        <f t="shared" si="11"/>
        <v>1659.9124957228844</v>
      </c>
      <c r="R46" s="126">
        <f t="shared" si="5"/>
        <v>2431.2199999999998</v>
      </c>
      <c r="S46" s="121">
        <v>1831.1609855151999</v>
      </c>
      <c r="T46" s="51">
        <v>1609.0660098127998</v>
      </c>
      <c r="U46" s="59">
        <f>AE46</f>
        <v>2431.2199999999998</v>
      </c>
      <c r="W46" s="351"/>
      <c r="X46" s="61"/>
      <c r="Y46" s="56"/>
      <c r="Z46" s="133"/>
      <c r="AA46" s="55"/>
      <c r="AC46" s="116" t="s">
        <v>3704</v>
      </c>
      <c r="AD46" s="114">
        <v>1594.37</v>
      </c>
      <c r="AE46" s="115">
        <v>2431.2199999999998</v>
      </c>
    </row>
    <row r="47" spans="1:31" x14ac:dyDescent="0.25">
      <c r="A47" s="116" t="s">
        <v>3698</v>
      </c>
      <c r="B47" s="124"/>
      <c r="C47" s="125">
        <f t="shared" si="6"/>
        <v>2259.6297059292551</v>
      </c>
      <c r="D47" s="125">
        <f t="shared" si="7"/>
        <v>1985.567289459857</v>
      </c>
      <c r="E47" s="126">
        <v>0</v>
      </c>
      <c r="F47" s="116" t="s">
        <v>3698</v>
      </c>
      <c r="G47" s="124"/>
      <c r="H47" s="125">
        <f t="shared" si="8"/>
        <v>2169.1751040887539</v>
      </c>
      <c r="I47" s="125">
        <f t="shared" si="9"/>
        <v>1906.08360320616</v>
      </c>
      <c r="J47" s="126">
        <v>0</v>
      </c>
      <c r="K47" s="116" t="s">
        <v>3698</v>
      </c>
      <c r="L47" s="124"/>
      <c r="M47" s="125">
        <f t="shared" si="2"/>
        <v>2090.9727242035415</v>
      </c>
      <c r="N47" s="125">
        <f t="shared" si="3"/>
        <v>1837.3661106672066</v>
      </c>
      <c r="O47" s="126">
        <f t="shared" si="4"/>
        <v>0</v>
      </c>
      <c r="P47" s="125">
        <f t="shared" si="10"/>
        <v>2030.859289241979</v>
      </c>
      <c r="Q47" s="125">
        <f t="shared" si="11"/>
        <v>1784.5436195291443</v>
      </c>
      <c r="R47" s="126">
        <f t="shared" si="5"/>
        <v>0</v>
      </c>
      <c r="S47" s="121">
        <v>1968.6499507967999</v>
      </c>
      <c r="T47" s="51">
        <v>1729.8794295551997</v>
      </c>
      <c r="U47" s="52"/>
      <c r="W47" s="351"/>
      <c r="X47" s="61"/>
      <c r="Y47" s="56"/>
      <c r="Z47" s="133"/>
      <c r="AA47" s="55"/>
      <c r="AC47" s="116" t="s">
        <v>3698</v>
      </c>
      <c r="AD47" s="114">
        <v>1714.08</v>
      </c>
      <c r="AE47" s="115"/>
    </row>
    <row r="48" spans="1:31" x14ac:dyDescent="0.25">
      <c r="A48" s="116" t="s">
        <v>3702</v>
      </c>
      <c r="B48" s="124"/>
      <c r="C48" s="125">
        <f t="shared" si="6"/>
        <v>2768.286315908254</v>
      </c>
      <c r="D48" s="125">
        <f t="shared" si="7"/>
        <v>2432.530755948052</v>
      </c>
      <c r="E48" s="126">
        <v>0</v>
      </c>
      <c r="F48" s="116" t="s">
        <v>3702</v>
      </c>
      <c r="G48" s="124"/>
      <c r="H48" s="125">
        <f t="shared" si="8"/>
        <v>2657.469824237548</v>
      </c>
      <c r="I48" s="125">
        <f t="shared" si="9"/>
        <v>2335.1548007565057</v>
      </c>
      <c r="J48" s="126">
        <v>0</v>
      </c>
      <c r="K48" s="116" t="s">
        <v>3702</v>
      </c>
      <c r="L48" s="124"/>
      <c r="M48" s="125">
        <f t="shared" si="2"/>
        <v>2561.6636053957473</v>
      </c>
      <c r="N48" s="125">
        <f t="shared" si="3"/>
        <v>2250.9685760135976</v>
      </c>
      <c r="O48" s="126">
        <f t="shared" si="4"/>
        <v>0</v>
      </c>
      <c r="P48" s="125">
        <f t="shared" si="10"/>
        <v>2488.0182647588845</v>
      </c>
      <c r="Q48" s="125">
        <f t="shared" si="11"/>
        <v>2186.2554157086229</v>
      </c>
      <c r="R48" s="126">
        <f t="shared" si="5"/>
        <v>0</v>
      </c>
      <c r="S48" s="121">
        <v>2411.8052198127998</v>
      </c>
      <c r="T48" s="51">
        <v>2119.2859787791999</v>
      </c>
      <c r="U48" s="52"/>
      <c r="W48" s="351"/>
      <c r="X48" s="61"/>
      <c r="Y48" s="56"/>
      <c r="Z48" s="133"/>
      <c r="AA48" s="55"/>
      <c r="AC48" s="116" t="s">
        <v>3702</v>
      </c>
      <c r="AD48" s="114">
        <v>2099.9299999999998</v>
      </c>
      <c r="AE48" s="115"/>
    </row>
    <row r="49" spans="1:34" x14ac:dyDescent="0.25">
      <c r="A49" s="116" t="s">
        <v>3703</v>
      </c>
      <c r="B49" s="124"/>
      <c r="C49" s="125">
        <f t="shared" si="6"/>
        <v>3046.9697611578599</v>
      </c>
      <c r="D49" s="125">
        <f t="shared" si="7"/>
        <v>2677.413681477673</v>
      </c>
      <c r="E49" s="126">
        <v>0</v>
      </c>
      <c r="F49" s="116" t="s">
        <v>3703</v>
      </c>
      <c r="G49" s="124"/>
      <c r="H49" s="125">
        <f t="shared" si="8"/>
        <v>2924.9973707956797</v>
      </c>
      <c r="I49" s="125">
        <f t="shared" si="9"/>
        <v>2570.2348867021915</v>
      </c>
      <c r="J49" s="126">
        <v>0</v>
      </c>
      <c r="K49" s="116" t="s">
        <v>3703</v>
      </c>
      <c r="L49" s="124"/>
      <c r="M49" s="125">
        <f t="shared" si="2"/>
        <v>2819.5463377633314</v>
      </c>
      <c r="N49" s="125">
        <f t="shared" si="3"/>
        <v>2477.5736328341932</v>
      </c>
      <c r="O49" s="126">
        <f t="shared" si="4"/>
        <v>0</v>
      </c>
      <c r="P49" s="125">
        <f t="shared" si="10"/>
        <v>2738.4871190397553</v>
      </c>
      <c r="Q49" s="125">
        <f t="shared" si="11"/>
        <v>2406.3457972360079</v>
      </c>
      <c r="R49" s="126">
        <f t="shared" si="5"/>
        <v>0</v>
      </c>
      <c r="S49" s="121">
        <v>2654.6017051568001</v>
      </c>
      <c r="T49" s="51">
        <v>2332.6345455951996</v>
      </c>
      <c r="U49" s="52"/>
      <c r="W49" s="352"/>
      <c r="X49" s="61"/>
      <c r="Y49" s="56"/>
      <c r="Z49" s="133"/>
      <c r="AA49" s="55"/>
      <c r="AC49" s="116" t="s">
        <v>3703</v>
      </c>
      <c r="AD49" s="114">
        <v>2311.33</v>
      </c>
      <c r="AE49" s="115"/>
    </row>
    <row r="50" spans="1:34" x14ac:dyDescent="0.25">
      <c r="A50" s="116" t="s">
        <v>3705</v>
      </c>
      <c r="B50" s="124"/>
      <c r="C50" s="125">
        <f t="shared" si="6"/>
        <v>3342.434853796432</v>
      </c>
      <c r="D50" s="125">
        <f t="shared" si="7"/>
        <v>2937.0428683223008</v>
      </c>
      <c r="E50" s="126">
        <v>0</v>
      </c>
      <c r="F50" s="116" t="s">
        <v>3705</v>
      </c>
      <c r="G50" s="124"/>
      <c r="H50" s="125">
        <f t="shared" si="8"/>
        <v>3208.6347833315081</v>
      </c>
      <c r="I50" s="125">
        <f t="shared" si="9"/>
        <v>2819.470930519632</v>
      </c>
      <c r="J50" s="126">
        <v>0</v>
      </c>
      <c r="K50" s="116" t="s">
        <v>3705</v>
      </c>
      <c r="L50" s="124"/>
      <c r="M50" s="125">
        <f t="shared" si="2"/>
        <v>3092.9581485748104</v>
      </c>
      <c r="N50" s="125">
        <f t="shared" si="3"/>
        <v>2717.8243016383576</v>
      </c>
      <c r="O50" s="126">
        <f t="shared" si="4"/>
        <v>0</v>
      </c>
      <c r="P50" s="125">
        <f t="shared" si="10"/>
        <v>3004.0386058418908</v>
      </c>
      <c r="Q50" s="125">
        <f t="shared" si="11"/>
        <v>2639.6894926557479</v>
      </c>
      <c r="R50" s="126">
        <f t="shared" si="5"/>
        <v>0</v>
      </c>
      <c r="S50" s="121">
        <v>2912.0188114016</v>
      </c>
      <c r="T50" s="51">
        <v>2558.8304504223997</v>
      </c>
      <c r="U50" s="52"/>
      <c r="W50" s="151"/>
      <c r="X50" s="66"/>
      <c r="Y50" s="67"/>
      <c r="Z50" s="143"/>
      <c r="AA50" s="55"/>
      <c r="AC50" s="116" t="s">
        <v>3705</v>
      </c>
      <c r="AD50" s="114">
        <v>2535.46</v>
      </c>
      <c r="AE50" s="115"/>
    </row>
    <row r="51" spans="1:34" ht="288" x14ac:dyDescent="0.25">
      <c r="A51" s="116" t="s">
        <v>3706</v>
      </c>
      <c r="B51" s="124"/>
      <c r="C51" s="125">
        <f t="shared" si="6"/>
        <v>3696.6554864292084</v>
      </c>
      <c r="D51" s="125">
        <f t="shared" si="7"/>
        <v>3248.301345568324</v>
      </c>
      <c r="E51" s="126">
        <v>0</v>
      </c>
      <c r="F51" s="116" t="s">
        <v>3706</v>
      </c>
      <c r="G51" s="124"/>
      <c r="H51" s="125">
        <f t="shared" si="8"/>
        <v>3548.6757093493407</v>
      </c>
      <c r="I51" s="125">
        <f t="shared" si="9"/>
        <v>3118.2695071213629</v>
      </c>
      <c r="J51" s="126">
        <v>0</v>
      </c>
      <c r="K51" s="116" t="s">
        <v>3706</v>
      </c>
      <c r="L51" s="124"/>
      <c r="M51" s="125">
        <f t="shared" si="2"/>
        <v>3420.7400321470418</v>
      </c>
      <c r="N51" s="125">
        <f t="shared" si="3"/>
        <v>3005.8506912679422</v>
      </c>
      <c r="O51" s="126">
        <f t="shared" si="4"/>
        <v>0</v>
      </c>
      <c r="P51" s="125">
        <f t="shared" si="10"/>
        <v>3322.3970786198934</v>
      </c>
      <c r="Q51" s="125">
        <f t="shared" si="11"/>
        <v>2919.4354033293926</v>
      </c>
      <c r="R51" s="126">
        <f t="shared" si="5"/>
        <v>0</v>
      </c>
      <c r="S51" s="121">
        <v>3220.6253185535993</v>
      </c>
      <c r="T51" s="51">
        <v>2830.0071765503999</v>
      </c>
      <c r="U51" s="52"/>
      <c r="W51" s="152" t="s">
        <v>4727</v>
      </c>
      <c r="X51" s="60" t="s">
        <v>3727</v>
      </c>
      <c r="Y51" s="54">
        <f>Q5*Z51</f>
        <v>8.7121507215028959</v>
      </c>
      <c r="Z51" s="131">
        <v>0.5</v>
      </c>
      <c r="AC51" s="116" t="s">
        <v>3706</v>
      </c>
      <c r="AD51" s="114">
        <v>2804.16</v>
      </c>
      <c r="AE51" s="115"/>
      <c r="AF51" s="34"/>
      <c r="AG51" s="41"/>
      <c r="AH51" s="41"/>
    </row>
    <row r="52" spans="1:34" x14ac:dyDescent="0.25">
      <c r="A52" s="116" t="s">
        <v>3681</v>
      </c>
      <c r="B52" s="124"/>
      <c r="C52" s="125">
        <f t="shared" si="6"/>
        <v>4119.7032840406137</v>
      </c>
      <c r="D52" s="125">
        <f t="shared" si="7"/>
        <v>3620.0391867779308</v>
      </c>
      <c r="E52" s="126">
        <v>0</v>
      </c>
      <c r="F52" s="116" t="s">
        <v>3681</v>
      </c>
      <c r="G52" s="124"/>
      <c r="H52" s="125">
        <f t="shared" si="8"/>
        <v>3954.788599443807</v>
      </c>
      <c r="I52" s="125">
        <f t="shared" si="9"/>
        <v>3475.1264152615249</v>
      </c>
      <c r="J52" s="126">
        <v>0</v>
      </c>
      <c r="K52" s="116" t="s">
        <v>3681</v>
      </c>
      <c r="L52" s="124"/>
      <c r="M52" s="125">
        <f t="shared" si="2"/>
        <v>3812.2118753073141</v>
      </c>
      <c r="N52" s="125">
        <f t="shared" si="3"/>
        <v>3349.8423127641463</v>
      </c>
      <c r="O52" s="126">
        <f t="shared" si="4"/>
        <v>0</v>
      </c>
      <c r="P52" s="125">
        <f t="shared" si="10"/>
        <v>3702.6144865067158</v>
      </c>
      <c r="Q52" s="125">
        <f t="shared" si="11"/>
        <v>3253.5375998097775</v>
      </c>
      <c r="R52" s="126">
        <f t="shared" si="5"/>
        <v>0</v>
      </c>
      <c r="S52" s="121">
        <v>3589.1958961872001</v>
      </c>
      <c r="T52" s="51">
        <v>3153.8751452207998</v>
      </c>
      <c r="U52" s="52"/>
      <c r="W52" s="153"/>
      <c r="X52" s="61"/>
      <c r="Y52" s="56"/>
      <c r="Z52" s="133"/>
      <c r="AC52" s="116" t="s">
        <v>3681</v>
      </c>
      <c r="AD52" s="114">
        <v>3125.07</v>
      </c>
      <c r="AE52" s="115"/>
      <c r="AF52" s="34"/>
      <c r="AG52" s="41"/>
      <c r="AH52" s="41"/>
    </row>
    <row r="53" spans="1:34" x14ac:dyDescent="0.25">
      <c r="A53" s="116" t="s">
        <v>3707</v>
      </c>
      <c r="B53" s="124"/>
      <c r="C53" s="125">
        <f t="shared" si="6"/>
        <v>4482.334514500697</v>
      </c>
      <c r="D53" s="125">
        <f t="shared" si="7"/>
        <v>3938.6881704803345</v>
      </c>
      <c r="E53" s="126">
        <v>0</v>
      </c>
      <c r="F53" s="116" t="s">
        <v>3707</v>
      </c>
      <c r="G53" s="124"/>
      <c r="H53" s="125">
        <f t="shared" si="8"/>
        <v>4302.9034410105569</v>
      </c>
      <c r="I53" s="125">
        <f t="shared" si="9"/>
        <v>3781.019651032288</v>
      </c>
      <c r="J53" s="126">
        <v>0</v>
      </c>
      <c r="K53" s="116" t="s">
        <v>3707</v>
      </c>
      <c r="L53" s="124"/>
      <c r="M53" s="125">
        <f t="shared" si="2"/>
        <v>4147.7765963086149</v>
      </c>
      <c r="N53" s="125">
        <f t="shared" si="3"/>
        <v>3644.7075872684486</v>
      </c>
      <c r="O53" s="126">
        <f t="shared" si="4"/>
        <v>0</v>
      </c>
      <c r="P53" s="125">
        <f t="shared" si="10"/>
        <v>4028.5320476967909</v>
      </c>
      <c r="Q53" s="125">
        <f t="shared" si="11"/>
        <v>3539.9257840602654</v>
      </c>
      <c r="R53" s="126">
        <f t="shared" si="5"/>
        <v>0</v>
      </c>
      <c r="S53" s="121">
        <v>3905.1299415440003</v>
      </c>
      <c r="T53" s="51">
        <v>3431.4906786159995</v>
      </c>
      <c r="U53" s="52"/>
      <c r="W53" s="153"/>
      <c r="X53" s="61"/>
      <c r="Y53" s="56"/>
      <c r="Z53" s="133"/>
      <c r="AC53" s="116" t="s">
        <v>3707</v>
      </c>
      <c r="AD53" s="114">
        <v>3400.15</v>
      </c>
      <c r="AE53" s="115"/>
      <c r="AF53" s="34"/>
      <c r="AG53" s="41"/>
      <c r="AH53" s="41"/>
    </row>
    <row r="54" spans="1:34" x14ac:dyDescent="0.25">
      <c r="A54" s="116" t="s">
        <v>3708</v>
      </c>
      <c r="B54" s="124"/>
      <c r="C54" s="125">
        <f t="shared" si="6"/>
        <v>4943.9814193822467</v>
      </c>
      <c r="D54" s="125">
        <f t="shared" si="7"/>
        <v>4344.3435711010461</v>
      </c>
      <c r="E54" s="126">
        <v>0</v>
      </c>
      <c r="F54" s="116" t="s">
        <v>3708</v>
      </c>
      <c r="G54" s="124"/>
      <c r="H54" s="125">
        <f t="shared" si="8"/>
        <v>4746.0702883577287</v>
      </c>
      <c r="I54" s="125">
        <f t="shared" si="9"/>
        <v>4170.4363742930263</v>
      </c>
      <c r="J54" s="126">
        <v>0</v>
      </c>
      <c r="K54" s="116" t="s">
        <v>3708</v>
      </c>
      <c r="L54" s="124"/>
      <c r="M54" s="125">
        <f t="shared" si="2"/>
        <v>4574.9665397703193</v>
      </c>
      <c r="N54" s="125">
        <f t="shared" si="3"/>
        <v>4020.0851882523875</v>
      </c>
      <c r="O54" s="126">
        <f t="shared" si="4"/>
        <v>0</v>
      </c>
      <c r="P54" s="125">
        <f t="shared" si="10"/>
        <v>4443.4406951926185</v>
      </c>
      <c r="Q54" s="125">
        <f t="shared" si="11"/>
        <v>3904.5116436017756</v>
      </c>
      <c r="R54" s="126">
        <f t="shared" si="5"/>
        <v>0</v>
      </c>
      <c r="S54" s="121">
        <v>4307.3290957664003</v>
      </c>
      <c r="T54" s="51">
        <v>3784.9085339295998</v>
      </c>
      <c r="U54" s="52"/>
      <c r="W54" s="153"/>
      <c r="X54" s="61"/>
      <c r="Y54" s="56"/>
      <c r="Z54" s="133"/>
      <c r="AC54" s="116" t="s">
        <v>3708</v>
      </c>
      <c r="AD54" s="114">
        <v>3750.34</v>
      </c>
      <c r="AE54" s="115"/>
      <c r="AF54" s="34"/>
      <c r="AG54" s="41"/>
      <c r="AH54" s="41"/>
    </row>
    <row r="55" spans="1:34" x14ac:dyDescent="0.25">
      <c r="M55" s="153"/>
      <c r="N55" s="61"/>
      <c r="O55" s="56"/>
      <c r="P55" s="133"/>
      <c r="S55" s="55"/>
    </row>
    <row r="56" spans="1:34" x14ac:dyDescent="0.25">
      <c r="M56" s="153"/>
      <c r="N56" s="61"/>
      <c r="O56" s="56"/>
      <c r="P56" s="133"/>
      <c r="S56" s="55"/>
    </row>
    <row r="57" spans="1:34" x14ac:dyDescent="0.25">
      <c r="M57" s="154"/>
      <c r="N57" s="61"/>
      <c r="O57" s="56"/>
      <c r="P57" s="133"/>
      <c r="S57" s="55"/>
    </row>
    <row r="58" spans="1:34" x14ac:dyDescent="0.25">
      <c r="M58" s="151"/>
      <c r="N58" s="66"/>
      <c r="O58" s="67"/>
      <c r="P58" s="143"/>
      <c r="S58" s="55"/>
    </row>
    <row r="59" spans="1:34" ht="120" x14ac:dyDescent="0.25">
      <c r="M59" s="137" t="s">
        <v>4728</v>
      </c>
      <c r="N59" s="60" t="s">
        <v>3728</v>
      </c>
      <c r="O59" s="54">
        <f>Q5*P59</f>
        <v>8.7121507215028959</v>
      </c>
      <c r="P59" s="131">
        <v>0.5</v>
      </c>
      <c r="S59" s="55"/>
    </row>
    <row r="60" spans="1:34" x14ac:dyDescent="0.25">
      <c r="M60" s="138"/>
      <c r="N60" s="61"/>
      <c r="O60" s="56"/>
      <c r="P60" s="133"/>
      <c r="S60" s="55"/>
    </row>
    <row r="61" spans="1:34" x14ac:dyDescent="0.25">
      <c r="M61" s="138"/>
      <c r="N61" s="61"/>
      <c r="O61" s="56"/>
      <c r="P61" s="133"/>
      <c r="S61" s="55"/>
    </row>
    <row r="62" spans="1:34" x14ac:dyDescent="0.25">
      <c r="M62" s="138"/>
      <c r="N62" s="61"/>
      <c r="O62" s="56"/>
      <c r="P62" s="133"/>
      <c r="S62" s="55"/>
    </row>
    <row r="63" spans="1:34" x14ac:dyDescent="0.25">
      <c r="M63" s="139"/>
      <c r="N63" s="61"/>
      <c r="O63" s="56"/>
      <c r="P63" s="133"/>
      <c r="S63" s="55"/>
    </row>
    <row r="64" spans="1:34" x14ac:dyDescent="0.25">
      <c r="M64" s="155"/>
      <c r="N64" s="64"/>
      <c r="O64" s="65"/>
      <c r="P64" s="141"/>
      <c r="S64" s="55"/>
    </row>
    <row r="65" spans="13:19" ht="24" x14ac:dyDescent="0.25">
      <c r="M65" s="138" t="s">
        <v>4729</v>
      </c>
      <c r="N65" s="61" t="s">
        <v>3729</v>
      </c>
      <c r="O65" s="69">
        <f>Q5*P65</f>
        <v>11.325795937953766</v>
      </c>
      <c r="P65" s="150">
        <v>0.65</v>
      </c>
      <c r="S65" s="55"/>
    </row>
    <row r="66" spans="13:19" x14ac:dyDescent="0.25">
      <c r="M66" s="155"/>
      <c r="N66" s="64"/>
      <c r="O66" s="65"/>
      <c r="P66" s="141"/>
      <c r="S66" s="55"/>
    </row>
    <row r="67" spans="13:19" ht="24" x14ac:dyDescent="0.25">
      <c r="M67" s="138" t="s">
        <v>4730</v>
      </c>
      <c r="N67" s="70" t="s">
        <v>3730</v>
      </c>
      <c r="O67" s="69">
        <f>Q5*P67</f>
        <v>13.939441154404633</v>
      </c>
      <c r="P67" s="150">
        <v>0.8</v>
      </c>
      <c r="S67" s="55"/>
    </row>
    <row r="68" spans="13:19" x14ac:dyDescent="0.25">
      <c r="M68" s="155"/>
      <c r="N68" s="71"/>
      <c r="O68" s="65"/>
      <c r="P68" s="141"/>
      <c r="S68" s="55"/>
    </row>
    <row r="69" spans="13:19" ht="24" x14ac:dyDescent="0.25">
      <c r="M69" s="138" t="s">
        <v>4731</v>
      </c>
      <c r="N69" s="61" t="s">
        <v>4732</v>
      </c>
      <c r="O69" s="69">
        <f>Q5*P69</f>
        <v>14.636413212124864</v>
      </c>
      <c r="P69" s="150">
        <v>0.84</v>
      </c>
      <c r="S69" s="55"/>
    </row>
    <row r="70" spans="13:19" x14ac:dyDescent="0.25">
      <c r="M70" s="151"/>
      <c r="N70" s="66"/>
      <c r="O70" s="67"/>
      <c r="P70" s="143"/>
      <c r="S70" s="55"/>
    </row>
    <row r="71" spans="13:19" ht="204" x14ac:dyDescent="0.25">
      <c r="M71" s="144" t="s">
        <v>4804</v>
      </c>
      <c r="N71" s="60" t="s">
        <v>3731</v>
      </c>
      <c r="O71" s="54">
        <f>Q5*P71</f>
        <v>8.7121507215028959</v>
      </c>
      <c r="P71" s="131">
        <v>0.5</v>
      </c>
      <c r="S71" s="55"/>
    </row>
    <row r="72" spans="13:19" x14ac:dyDescent="0.25">
      <c r="M72" s="145"/>
      <c r="N72" s="68"/>
      <c r="O72" s="57"/>
      <c r="P72" s="146"/>
      <c r="S72" s="55"/>
    </row>
    <row r="73" spans="13:19" x14ac:dyDescent="0.25">
      <c r="M73" s="145"/>
      <c r="N73" s="61"/>
      <c r="O73" s="56"/>
      <c r="P73" s="133"/>
      <c r="S73" s="55"/>
    </row>
    <row r="74" spans="13:19" x14ac:dyDescent="0.25">
      <c r="M74" s="145"/>
      <c r="N74" s="61"/>
      <c r="O74" s="56"/>
      <c r="P74" s="133"/>
      <c r="S74" s="55"/>
    </row>
    <row r="75" spans="13:19" x14ac:dyDescent="0.25">
      <c r="M75" s="145"/>
      <c r="N75" s="61"/>
      <c r="O75" s="56"/>
      <c r="P75" s="133"/>
      <c r="S75" s="94"/>
    </row>
    <row r="76" spans="13:19" x14ac:dyDescent="0.25">
      <c r="M76" s="145"/>
      <c r="N76" s="61"/>
      <c r="O76" s="56"/>
      <c r="P76" s="133"/>
      <c r="S76" s="55"/>
    </row>
    <row r="77" spans="13:19" x14ac:dyDescent="0.25">
      <c r="M77" s="145"/>
      <c r="N77" s="61"/>
      <c r="O77" s="56"/>
      <c r="P77" s="133"/>
      <c r="S77" s="55"/>
    </row>
    <row r="78" spans="13:19" x14ac:dyDescent="0.25">
      <c r="M78" s="147"/>
      <c r="N78" s="61"/>
      <c r="O78" s="56"/>
      <c r="P78" s="133"/>
      <c r="S78" s="55"/>
    </row>
    <row r="79" spans="13:19" x14ac:dyDescent="0.25">
      <c r="M79" s="151"/>
      <c r="N79" s="66"/>
      <c r="O79" s="67"/>
      <c r="P79" s="143"/>
      <c r="S79" s="55"/>
    </row>
    <row r="80" spans="13:19" ht="36" x14ac:dyDescent="0.25">
      <c r="M80" s="137" t="s">
        <v>4733</v>
      </c>
      <c r="N80" s="60" t="s">
        <v>3732</v>
      </c>
      <c r="O80" s="54">
        <f>Q5*P80</f>
        <v>8.7121507215028959</v>
      </c>
      <c r="P80" s="131">
        <v>0.5</v>
      </c>
      <c r="S80" s="55"/>
    </row>
    <row r="81" spans="13:19" x14ac:dyDescent="0.25">
      <c r="M81" s="155"/>
      <c r="N81" s="64"/>
      <c r="O81" s="65"/>
      <c r="P81" s="141"/>
      <c r="S81" s="55"/>
    </row>
    <row r="82" spans="13:19" ht="24" x14ac:dyDescent="0.25">
      <c r="M82" s="138" t="s">
        <v>4734</v>
      </c>
      <c r="N82" s="61" t="s">
        <v>3733</v>
      </c>
      <c r="O82" s="72">
        <f>Q5*P82</f>
        <v>13.939441154404633</v>
      </c>
      <c r="P82" s="156">
        <v>0.8</v>
      </c>
      <c r="S82" s="55"/>
    </row>
    <row r="83" spans="13:19" x14ac:dyDescent="0.25">
      <c r="M83" s="157"/>
      <c r="N83" s="64"/>
      <c r="O83" s="65"/>
      <c r="P83" s="141"/>
      <c r="S83" s="55"/>
    </row>
    <row r="84" spans="13:19" ht="24" x14ac:dyDescent="0.25">
      <c r="M84" s="149" t="s">
        <v>4735</v>
      </c>
      <c r="N84" s="61" t="s">
        <v>3734</v>
      </c>
      <c r="O84" s="69">
        <f>Q5*P84</f>
        <v>12.197011010104054</v>
      </c>
      <c r="P84" s="150">
        <v>0.7</v>
      </c>
      <c r="S84" s="55"/>
    </row>
    <row r="85" spans="13:19" x14ac:dyDescent="0.25">
      <c r="M85" s="140"/>
      <c r="N85" s="64"/>
      <c r="O85" s="65"/>
      <c r="P85" s="141"/>
      <c r="S85" s="92"/>
    </row>
    <row r="86" spans="13:19" ht="36" x14ac:dyDescent="0.25">
      <c r="M86" s="138" t="s">
        <v>4736</v>
      </c>
      <c r="N86" s="61" t="s">
        <v>3735</v>
      </c>
      <c r="O86" s="69">
        <f>Q5*P86</f>
        <v>12.197011010104054</v>
      </c>
      <c r="P86" s="150">
        <v>0.7</v>
      </c>
      <c r="S86" s="55"/>
    </row>
    <row r="87" spans="13:19" x14ac:dyDescent="0.25">
      <c r="M87" s="140"/>
      <c r="N87" s="64"/>
      <c r="O87" s="65"/>
      <c r="P87" s="141"/>
      <c r="S87" s="55"/>
    </row>
    <row r="88" spans="13:19" ht="24" x14ac:dyDescent="0.25">
      <c r="M88" s="149" t="s">
        <v>4737</v>
      </c>
      <c r="N88" s="61" t="s">
        <v>3736</v>
      </c>
      <c r="O88" s="69">
        <f>Q5*P88</f>
        <v>11.325795937953766</v>
      </c>
      <c r="P88" s="150">
        <v>0.65</v>
      </c>
      <c r="S88" s="55"/>
    </row>
    <row r="89" spans="13:19" x14ac:dyDescent="0.25">
      <c r="M89" s="142"/>
      <c r="N89" s="66"/>
      <c r="O89" s="67"/>
      <c r="P89" s="143"/>
      <c r="S89" s="55"/>
    </row>
    <row r="90" spans="13:19" ht="48" x14ac:dyDescent="0.25">
      <c r="M90" s="137" t="s">
        <v>4738</v>
      </c>
      <c r="N90" s="60" t="s">
        <v>3737</v>
      </c>
      <c r="O90" s="54">
        <f>Q5*P90</f>
        <v>13.068226082254345</v>
      </c>
      <c r="P90" s="131">
        <v>0.75</v>
      </c>
      <c r="S90" s="55"/>
    </row>
    <row r="91" spans="13:19" x14ac:dyDescent="0.25">
      <c r="M91" s="139"/>
      <c r="N91" s="61"/>
      <c r="O91" s="56"/>
      <c r="P91" s="133"/>
      <c r="S91" s="55"/>
    </row>
    <row r="92" spans="13:19" x14ac:dyDescent="0.25">
      <c r="M92" s="140"/>
      <c r="N92" s="64"/>
      <c r="O92" s="65"/>
      <c r="P92" s="141"/>
      <c r="S92" s="55"/>
    </row>
    <row r="93" spans="13:19" ht="24" x14ac:dyDescent="0.25">
      <c r="M93" s="149" t="s">
        <v>4739</v>
      </c>
      <c r="N93" s="61" t="s">
        <v>3738</v>
      </c>
      <c r="O93" s="73">
        <f>Q5*P93</f>
        <v>11.325795937953766</v>
      </c>
      <c r="P93" s="150">
        <v>0.65</v>
      </c>
      <c r="S93" s="55"/>
    </row>
    <row r="94" spans="13:19" x14ac:dyDescent="0.25">
      <c r="M94" s="151"/>
      <c r="N94" s="66"/>
      <c r="O94" s="67"/>
      <c r="P94" s="143"/>
      <c r="S94" s="55"/>
    </row>
    <row r="95" spans="13:19" ht="132" x14ac:dyDescent="0.25">
      <c r="M95" s="152" t="s">
        <v>4803</v>
      </c>
      <c r="N95" s="60" t="s">
        <v>4740</v>
      </c>
      <c r="O95" s="54"/>
      <c r="P95" s="131"/>
      <c r="S95" s="55"/>
    </row>
    <row r="96" spans="13:19" x14ac:dyDescent="0.25">
      <c r="M96" s="153"/>
      <c r="N96" s="61" t="s">
        <v>4741</v>
      </c>
      <c r="O96" s="56">
        <f>Q5*P96</f>
        <v>11.325795937953766</v>
      </c>
      <c r="P96" s="133">
        <v>0.65</v>
      </c>
      <c r="S96" s="55"/>
    </row>
    <row r="97" spans="13:19" x14ac:dyDescent="0.25">
      <c r="M97" s="153"/>
      <c r="N97" s="68"/>
      <c r="O97" s="57"/>
      <c r="P97" s="146"/>
      <c r="S97" s="55"/>
    </row>
    <row r="98" spans="13:19" x14ac:dyDescent="0.25">
      <c r="M98" s="153"/>
      <c r="N98" s="61"/>
      <c r="O98" s="56"/>
      <c r="P98" s="133"/>
      <c r="S98" s="55"/>
    </row>
    <row r="99" spans="13:19" x14ac:dyDescent="0.25">
      <c r="M99" s="153"/>
      <c r="N99" s="61"/>
      <c r="O99" s="56"/>
      <c r="P99" s="133"/>
      <c r="S99" s="55"/>
    </row>
    <row r="100" spans="13:19" x14ac:dyDescent="0.25">
      <c r="M100" s="154"/>
      <c r="N100" s="61"/>
      <c r="O100" s="56"/>
      <c r="P100" s="133"/>
      <c r="S100" s="94"/>
    </row>
    <row r="101" spans="13:19" x14ac:dyDescent="0.25">
      <c r="M101" s="158"/>
      <c r="N101" s="66"/>
      <c r="O101" s="67"/>
      <c r="P101" s="143"/>
      <c r="S101" s="55"/>
    </row>
    <row r="102" spans="13:19" ht="264" x14ac:dyDescent="0.25">
      <c r="M102" s="159" t="s">
        <v>4742</v>
      </c>
      <c r="N102" s="74" t="s">
        <v>4743</v>
      </c>
      <c r="O102" s="75">
        <f>Q5*P102</f>
        <v>8.7121507215028959</v>
      </c>
      <c r="P102" s="160">
        <v>0.5</v>
      </c>
      <c r="S102" s="55"/>
    </row>
    <row r="103" spans="13:19" x14ac:dyDescent="0.25">
      <c r="M103" s="161"/>
      <c r="N103" s="76" t="s">
        <v>4741</v>
      </c>
      <c r="O103" s="77">
        <f>Q5*P103</f>
        <v>8.7121507215028959</v>
      </c>
      <c r="P103" s="162">
        <v>0.5</v>
      </c>
      <c r="S103" s="55"/>
    </row>
    <row r="104" spans="13:19" x14ac:dyDescent="0.25">
      <c r="M104" s="161"/>
      <c r="N104" s="76"/>
      <c r="O104" s="77"/>
      <c r="P104" s="162"/>
      <c r="S104" s="55"/>
    </row>
    <row r="105" spans="13:19" x14ac:dyDescent="0.25">
      <c r="M105" s="161"/>
      <c r="N105" s="76"/>
      <c r="O105" s="77"/>
      <c r="P105" s="162"/>
      <c r="S105" s="95"/>
    </row>
    <row r="106" spans="13:19" x14ac:dyDescent="0.25">
      <c r="M106" s="161"/>
      <c r="N106" s="76"/>
      <c r="O106" s="77"/>
      <c r="P106" s="162"/>
      <c r="S106" s="95"/>
    </row>
    <row r="107" spans="13:19" x14ac:dyDescent="0.25">
      <c r="M107" s="161"/>
      <c r="N107" s="76"/>
      <c r="O107" s="77"/>
      <c r="P107" s="162"/>
      <c r="S107" s="95"/>
    </row>
    <row r="108" spans="13:19" x14ac:dyDescent="0.25">
      <c r="M108" s="161"/>
      <c r="N108" s="76"/>
      <c r="O108" s="77"/>
      <c r="P108" s="162"/>
      <c r="S108" s="95"/>
    </row>
    <row r="109" spans="13:19" x14ac:dyDescent="0.25">
      <c r="M109" s="161"/>
      <c r="N109" s="76"/>
      <c r="O109" s="77"/>
      <c r="P109" s="162"/>
      <c r="S109" s="95"/>
    </row>
    <row r="110" spans="13:19" x14ac:dyDescent="0.25">
      <c r="M110" s="161"/>
      <c r="N110" s="76"/>
      <c r="O110" s="77"/>
      <c r="P110" s="162"/>
      <c r="S110" s="95"/>
    </row>
    <row r="111" spans="13:19" x14ac:dyDescent="0.25">
      <c r="M111" s="163"/>
      <c r="N111" s="76"/>
      <c r="O111" s="77"/>
      <c r="P111" s="162"/>
      <c r="S111" s="95"/>
    </row>
    <row r="112" spans="13:19" x14ac:dyDescent="0.25">
      <c r="M112" s="158"/>
      <c r="N112" s="66"/>
      <c r="O112" s="67"/>
      <c r="P112" s="143"/>
      <c r="S112" s="95"/>
    </row>
    <row r="113" spans="13:19" ht="204" x14ac:dyDescent="0.25">
      <c r="M113" s="164" t="s">
        <v>4805</v>
      </c>
      <c r="N113" s="60" t="s">
        <v>4744</v>
      </c>
      <c r="O113" s="54"/>
      <c r="P113" s="131"/>
      <c r="S113" s="95"/>
    </row>
    <row r="114" spans="13:19" x14ac:dyDescent="0.25">
      <c r="M114" s="165"/>
      <c r="N114" s="61" t="s">
        <v>4741</v>
      </c>
      <c r="O114" s="56">
        <f>Q5*P114</f>
        <v>8.7121507215028959</v>
      </c>
      <c r="P114" s="133">
        <v>0.5</v>
      </c>
      <c r="S114" s="95"/>
    </row>
    <row r="115" spans="13:19" x14ac:dyDescent="0.25">
      <c r="M115" s="165"/>
      <c r="N115" s="68"/>
      <c r="O115" s="57"/>
      <c r="P115" s="146"/>
      <c r="S115" s="55"/>
    </row>
    <row r="116" spans="13:19" x14ac:dyDescent="0.25">
      <c r="M116" s="165"/>
      <c r="N116" s="61"/>
      <c r="O116" s="56"/>
      <c r="P116" s="133"/>
      <c r="S116" s="55"/>
    </row>
    <row r="117" spans="13:19" x14ac:dyDescent="0.25">
      <c r="M117" s="165"/>
      <c r="N117" s="61"/>
      <c r="O117" s="56"/>
      <c r="P117" s="133"/>
      <c r="S117" s="55"/>
    </row>
    <row r="118" spans="13:19" x14ac:dyDescent="0.25">
      <c r="M118" s="165"/>
      <c r="N118" s="61"/>
      <c r="O118" s="56"/>
      <c r="P118" s="133"/>
      <c r="S118" s="94"/>
    </row>
    <row r="119" spans="13:19" x14ac:dyDescent="0.25">
      <c r="M119" s="165"/>
      <c r="N119" s="61"/>
      <c r="O119" s="56"/>
      <c r="P119" s="133"/>
      <c r="S119" s="55"/>
    </row>
    <row r="120" spans="13:19" x14ac:dyDescent="0.25">
      <c r="M120" s="165"/>
      <c r="N120" s="61"/>
      <c r="O120" s="56"/>
      <c r="P120" s="133"/>
      <c r="S120" s="55"/>
    </row>
    <row r="121" spans="13:19" x14ac:dyDescent="0.25">
      <c r="M121" s="166"/>
      <c r="N121" s="61"/>
      <c r="O121" s="56"/>
      <c r="P121" s="133"/>
      <c r="S121" s="55"/>
    </row>
    <row r="122" spans="13:19" x14ac:dyDescent="0.25">
      <c r="M122" s="158"/>
      <c r="N122" s="66"/>
      <c r="O122" s="67"/>
      <c r="P122" s="143"/>
      <c r="S122" s="55"/>
    </row>
    <row r="123" spans="13:19" ht="216" x14ac:dyDescent="0.25">
      <c r="M123" s="152" t="s">
        <v>4745</v>
      </c>
      <c r="N123" s="60" t="s">
        <v>4746</v>
      </c>
      <c r="O123" s="54"/>
      <c r="P123" s="167"/>
      <c r="S123" s="55"/>
    </row>
    <row r="124" spans="13:19" x14ac:dyDescent="0.25">
      <c r="M124" s="153"/>
      <c r="N124" s="61" t="s">
        <v>4741</v>
      </c>
      <c r="O124" s="56">
        <f>Q5*P124</f>
        <v>8.7121507215028959</v>
      </c>
      <c r="P124" s="150">
        <v>0.5</v>
      </c>
      <c r="S124" s="55"/>
    </row>
    <row r="125" spans="13:19" x14ac:dyDescent="0.25">
      <c r="M125" s="153"/>
      <c r="N125" s="61" t="s">
        <v>4747</v>
      </c>
      <c r="O125" s="56">
        <f>Q5*P125</f>
        <v>8.7121507215028959</v>
      </c>
      <c r="P125" s="150">
        <v>0.5</v>
      </c>
      <c r="S125" s="55"/>
    </row>
    <row r="126" spans="13:19" x14ac:dyDescent="0.25">
      <c r="M126" s="153"/>
      <c r="N126" s="68"/>
      <c r="O126" s="57"/>
      <c r="P126" s="168"/>
      <c r="S126" s="55"/>
    </row>
    <row r="127" spans="13:19" x14ac:dyDescent="0.25">
      <c r="M127" s="153"/>
      <c r="N127" s="61"/>
      <c r="O127" s="56"/>
      <c r="P127" s="150"/>
      <c r="S127" s="55"/>
    </row>
    <row r="128" spans="13:19" x14ac:dyDescent="0.25">
      <c r="M128" s="153"/>
      <c r="N128" s="61"/>
      <c r="O128" s="56"/>
      <c r="P128" s="150"/>
      <c r="S128" s="55"/>
    </row>
    <row r="129" spans="13:19" x14ac:dyDescent="0.25">
      <c r="M129" s="153"/>
      <c r="N129" s="61"/>
      <c r="O129" s="56"/>
      <c r="P129" s="150"/>
      <c r="S129" s="94"/>
    </row>
    <row r="130" spans="13:19" x14ac:dyDescent="0.25">
      <c r="M130" s="153"/>
      <c r="N130" s="61"/>
      <c r="O130" s="56"/>
      <c r="P130" s="150"/>
      <c r="S130" s="55"/>
    </row>
    <row r="131" spans="13:19" x14ac:dyDescent="0.25">
      <c r="M131" s="154"/>
      <c r="N131" s="61"/>
      <c r="O131" s="56"/>
      <c r="P131" s="150"/>
      <c r="S131" s="55"/>
    </row>
    <row r="132" spans="13:19" x14ac:dyDescent="0.25">
      <c r="M132" s="169"/>
      <c r="N132" s="64"/>
      <c r="O132" s="65"/>
      <c r="P132" s="141"/>
      <c r="S132" s="55"/>
    </row>
    <row r="133" spans="13:19" x14ac:dyDescent="0.25">
      <c r="M133" s="138" t="s">
        <v>3739</v>
      </c>
      <c r="N133" s="61" t="s">
        <v>3740</v>
      </c>
      <c r="O133" s="69">
        <f>Q5*P133</f>
        <v>12.197011010104054</v>
      </c>
      <c r="P133" s="150">
        <v>0.7</v>
      </c>
      <c r="S133" s="55"/>
    </row>
    <row r="134" spans="13:19" x14ac:dyDescent="0.25">
      <c r="M134" s="170"/>
      <c r="N134" s="64"/>
      <c r="O134" s="65"/>
      <c r="P134" s="141"/>
      <c r="S134" s="55"/>
    </row>
    <row r="135" spans="13:19" ht="24" x14ac:dyDescent="0.25">
      <c r="M135" s="138" t="s">
        <v>4748</v>
      </c>
      <c r="N135" s="61" t="s">
        <v>3741</v>
      </c>
      <c r="O135" s="69">
        <f>Q5*P135</f>
        <v>8.7121507215028959</v>
      </c>
      <c r="P135" s="150">
        <v>0.5</v>
      </c>
      <c r="S135" s="55"/>
    </row>
    <row r="136" spans="13:19" x14ac:dyDescent="0.25">
      <c r="M136" s="140"/>
      <c r="N136" s="64"/>
      <c r="O136" s="65"/>
      <c r="P136" s="141"/>
      <c r="S136" s="55"/>
    </row>
    <row r="137" spans="13:19" ht="24" x14ac:dyDescent="0.25">
      <c r="M137" s="138" t="s">
        <v>4749</v>
      </c>
      <c r="N137" s="61" t="s">
        <v>3742</v>
      </c>
      <c r="O137" s="69">
        <f>Q5*P137</f>
        <v>8.7121507215028959</v>
      </c>
      <c r="P137" s="150">
        <v>0.5</v>
      </c>
      <c r="S137" s="55"/>
    </row>
    <row r="138" spans="13:19" x14ac:dyDescent="0.25">
      <c r="M138" s="142"/>
      <c r="N138" s="66"/>
      <c r="O138" s="67"/>
      <c r="P138" s="143"/>
      <c r="S138" s="55"/>
    </row>
    <row r="139" spans="13:19" ht="288" x14ac:dyDescent="0.25">
      <c r="M139" s="171" t="s">
        <v>4806</v>
      </c>
      <c r="N139" s="78" t="s">
        <v>4750</v>
      </c>
      <c r="O139" s="79">
        <f>Q5*P139</f>
        <v>8.7121507215028959</v>
      </c>
      <c r="P139" s="172">
        <v>0.5</v>
      </c>
      <c r="S139" s="55"/>
    </row>
    <row r="140" spans="13:19" ht="48" x14ac:dyDescent="0.25">
      <c r="M140" s="173"/>
      <c r="N140" s="80" t="s">
        <v>4751</v>
      </c>
      <c r="O140" s="81"/>
      <c r="P140" s="174"/>
      <c r="S140" s="55"/>
    </row>
    <row r="141" spans="13:19" x14ac:dyDescent="0.25">
      <c r="M141" s="173"/>
      <c r="N141" s="80"/>
      <c r="O141" s="81"/>
      <c r="P141" s="174"/>
      <c r="S141" s="55"/>
    </row>
    <row r="142" spans="13:19" x14ac:dyDescent="0.25">
      <c r="M142" s="173"/>
      <c r="N142" s="80"/>
      <c r="O142" s="81"/>
      <c r="P142" s="174"/>
      <c r="S142" s="96"/>
    </row>
    <row r="143" spans="13:19" x14ac:dyDescent="0.25">
      <c r="M143" s="173"/>
      <c r="N143" s="80"/>
      <c r="O143" s="81"/>
      <c r="P143" s="174"/>
      <c r="S143" s="96"/>
    </row>
    <row r="144" spans="13:19" x14ac:dyDescent="0.25">
      <c r="M144" s="173"/>
      <c r="N144" s="80"/>
      <c r="O144" s="81"/>
      <c r="P144" s="174"/>
      <c r="S144" s="96"/>
    </row>
    <row r="145" spans="13:19" x14ac:dyDescent="0.25">
      <c r="M145" s="173"/>
      <c r="N145" s="80"/>
      <c r="O145" s="81"/>
      <c r="P145" s="174"/>
      <c r="S145" s="96"/>
    </row>
    <row r="146" spans="13:19" x14ac:dyDescent="0.25">
      <c r="M146" s="173"/>
      <c r="N146" s="80"/>
      <c r="O146" s="81"/>
      <c r="P146" s="174"/>
      <c r="S146" s="96"/>
    </row>
    <row r="147" spans="13:19" x14ac:dyDescent="0.25">
      <c r="M147" s="173"/>
      <c r="N147" s="80"/>
      <c r="O147" s="81"/>
      <c r="P147" s="174"/>
      <c r="S147" s="96"/>
    </row>
    <row r="148" spans="13:19" x14ac:dyDescent="0.25">
      <c r="M148" s="173"/>
      <c r="N148" s="80"/>
      <c r="O148" s="81"/>
      <c r="P148" s="174"/>
      <c r="S148" s="96"/>
    </row>
    <row r="149" spans="13:19" x14ac:dyDescent="0.25">
      <c r="M149" s="175"/>
      <c r="N149" s="176"/>
      <c r="O149" s="177"/>
      <c r="P149" s="178"/>
      <c r="S149" s="96"/>
    </row>
    <row r="150" spans="13:19" x14ac:dyDescent="0.25">
      <c r="S150" s="96"/>
    </row>
    <row r="151" spans="13:19" x14ac:dyDescent="0.25">
      <c r="S151" s="96"/>
    </row>
    <row r="152" spans="13:19" x14ac:dyDescent="0.25">
      <c r="S152" s="96"/>
    </row>
  </sheetData>
  <sheetProtection algorithmName="SHA-512" hashValue="2SL71nVa3xZT+iaPpJ4bLMCY9qEo/uYuGNxMNEoIuaFV2bQeC1YHzXpo//UZitxpRHdYwgyoLk1NXHa1hjNxng==" saltValue="q+u++CgVLX5Q8SyJszv4qA==" spinCount="100000" sheet="1" selectLockedCells="1" selectUnlockedCells="1"/>
  <mergeCells count="14">
    <mergeCell ref="W43:W49"/>
    <mergeCell ref="W19:W22"/>
    <mergeCell ref="W24:W32"/>
    <mergeCell ref="W36:W41"/>
    <mergeCell ref="W14:Z14"/>
    <mergeCell ref="X36:X37"/>
    <mergeCell ref="V4:W4"/>
    <mergeCell ref="M8:N8"/>
    <mergeCell ref="A1:G1"/>
    <mergeCell ref="W9:W13"/>
    <mergeCell ref="W15:W17"/>
    <mergeCell ref="H8:I8"/>
    <mergeCell ref="P8:Q8"/>
    <mergeCell ref="C8:D8"/>
  </mergeCells>
  <printOptions horizontalCentered="1" verticalCentered="1"/>
  <pageMargins left="0.11811023622047245" right="0.11811023622047245" top="0.39370078740157483" bottom="0.19685039370078741" header="0.31496062992125984" footer="0.31496062992125984"/>
  <pageSetup paperSize="9" scale="77" orientation="portrait" r:id="rId1"/>
  <colBreaks count="2" manualBreakCount="2">
    <brk id="11"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H45"/>
  <sheetViews>
    <sheetView zoomScaleNormal="100" workbookViewId="0">
      <selection activeCell="B8" sqref="B8"/>
    </sheetView>
  </sheetViews>
  <sheetFormatPr defaultRowHeight="15" x14ac:dyDescent="0.25"/>
  <cols>
    <col min="1" max="1" width="15.42578125" customWidth="1"/>
    <col min="2" max="2" width="64.5703125" customWidth="1"/>
    <col min="3" max="3" width="11.85546875" customWidth="1"/>
    <col min="4" max="4" width="7.140625" style="103" bestFit="1" customWidth="1"/>
    <col min="5" max="5" width="9.140625" style="104"/>
    <col min="8" max="8" width="11.42578125" bestFit="1" customWidth="1"/>
  </cols>
  <sheetData>
    <row r="1" spans="1:8" s="4" customFormat="1" ht="29.25" customHeight="1" x14ac:dyDescent="0.25">
      <c r="A1" s="15"/>
      <c r="B1" s="15" t="s">
        <v>6112</v>
      </c>
      <c r="C1" s="249"/>
      <c r="D1" s="97"/>
      <c r="E1" s="99"/>
      <c r="F1" s="7"/>
      <c r="G1" s="8"/>
      <c r="H1" s="9"/>
    </row>
    <row r="2" spans="1:8" s="4" customFormat="1" ht="12" customHeight="1" x14ac:dyDescent="0.25">
      <c r="A2" s="13"/>
      <c r="B2" s="13"/>
      <c r="C2" s="13"/>
      <c r="D2" s="97"/>
      <c r="E2" s="99"/>
      <c r="F2" s="7"/>
      <c r="G2" s="8"/>
      <c r="H2" s="9"/>
    </row>
    <row r="3" spans="1:8" s="4" customFormat="1" x14ac:dyDescent="0.25">
      <c r="A3" s="15" t="s">
        <v>6100</v>
      </c>
      <c r="B3" s="15" t="s">
        <v>1</v>
      </c>
      <c r="C3" s="14" t="s">
        <v>6101</v>
      </c>
      <c r="D3" s="100"/>
      <c r="E3" s="99"/>
      <c r="F3" s="7"/>
      <c r="G3" s="8"/>
      <c r="H3" s="9"/>
    </row>
    <row r="4" spans="1:8" s="4" customFormat="1" ht="21.75" customHeight="1" x14ac:dyDescent="0.25">
      <c r="A4" s="17"/>
      <c r="B4" s="15" t="s">
        <v>6102</v>
      </c>
      <c r="C4" s="15">
        <v>2026</v>
      </c>
      <c r="D4" s="97">
        <v>2022</v>
      </c>
      <c r="E4" s="99"/>
      <c r="F4" s="7"/>
      <c r="G4" s="8"/>
      <c r="H4" s="9"/>
    </row>
    <row r="5" spans="1:8" s="4" customFormat="1" x14ac:dyDescent="0.25">
      <c r="A5" s="16"/>
      <c r="B5" s="16" t="s">
        <v>6144</v>
      </c>
      <c r="C5" s="16"/>
      <c r="D5" s="97"/>
      <c r="E5" s="99"/>
      <c r="F5" s="7"/>
      <c r="G5" s="8"/>
      <c r="H5" s="9"/>
    </row>
    <row r="6" spans="1:8" s="4" customFormat="1" ht="21.75" customHeight="1" x14ac:dyDescent="0.25">
      <c r="A6" s="1">
        <v>50000080</v>
      </c>
      <c r="B6" s="2" t="s">
        <v>4776</v>
      </c>
      <c r="C6" s="252">
        <f>96.8644442468102*104.17%</f>
        <v>100.90369157190219</v>
      </c>
      <c r="D6" s="101">
        <v>87.91</v>
      </c>
      <c r="E6" s="99" t="e">
        <f>#REF!/D6-1</f>
        <v>#REF!</v>
      </c>
      <c r="F6" s="7"/>
      <c r="G6" s="8"/>
      <c r="H6" s="9"/>
    </row>
    <row r="7" spans="1:8" s="4" customFormat="1" x14ac:dyDescent="0.25">
      <c r="A7" s="16"/>
      <c r="B7" s="16" t="s">
        <v>6145</v>
      </c>
      <c r="C7" s="253"/>
      <c r="D7" s="97"/>
      <c r="E7" s="99"/>
      <c r="F7" s="7"/>
      <c r="G7" s="8"/>
      <c r="H7" s="9"/>
    </row>
    <row r="8" spans="1:8" s="4" customFormat="1" ht="20.25" customHeight="1" x14ac:dyDescent="0.25">
      <c r="A8" s="1">
        <v>50000462</v>
      </c>
      <c r="B8" s="2" t="s">
        <v>6113</v>
      </c>
      <c r="C8" s="252">
        <f>66.0369511626221*104.17%</f>
        <v>68.790692026103443</v>
      </c>
      <c r="D8" s="101">
        <v>59.932294267999978</v>
      </c>
      <c r="E8" s="99">
        <v>3.1600000000000072E-2</v>
      </c>
      <c r="F8" s="7"/>
      <c r="G8" s="8"/>
      <c r="H8" s="9"/>
    </row>
    <row r="9" spans="1:8" s="4" customFormat="1" ht="19.5" customHeight="1" x14ac:dyDescent="0.25">
      <c r="A9" s="1">
        <v>50000470</v>
      </c>
      <c r="B9" s="2" t="s">
        <v>6114</v>
      </c>
      <c r="C9" s="252">
        <f>96.8644442468102*104.17%</f>
        <v>100.90369157190219</v>
      </c>
      <c r="D9" s="101">
        <v>87.91</v>
      </c>
      <c r="E9" s="99">
        <v>3.1600000000000072E-2</v>
      </c>
      <c r="F9" s="9"/>
      <c r="G9" s="10"/>
      <c r="H9" s="9"/>
    </row>
    <row r="10" spans="1:8" s="4" customFormat="1" x14ac:dyDescent="0.25">
      <c r="A10" s="16"/>
      <c r="B10" s="16" t="s">
        <v>6146</v>
      </c>
      <c r="C10" s="253"/>
      <c r="D10" s="97"/>
      <c r="E10" s="99"/>
      <c r="F10" s="9"/>
      <c r="H10" s="9"/>
    </row>
    <row r="11" spans="1:8" s="4" customFormat="1" ht="20.25" customHeight="1" x14ac:dyDescent="0.25">
      <c r="A11" s="1">
        <v>50000560</v>
      </c>
      <c r="B11" s="2" t="s">
        <v>6116</v>
      </c>
      <c r="C11" s="252">
        <f>96.8644442468102*104.17%</f>
        <v>100.90369157190219</v>
      </c>
      <c r="D11" s="101">
        <v>87.91</v>
      </c>
      <c r="E11" s="99">
        <v>3.1600000000000072E-2</v>
      </c>
      <c r="F11" s="9"/>
      <c r="H11" s="9"/>
    </row>
    <row r="12" spans="1:8" s="4" customFormat="1" x14ac:dyDescent="0.25">
      <c r="A12" s="16"/>
      <c r="B12" s="16" t="s">
        <v>6147</v>
      </c>
      <c r="C12" s="253"/>
      <c r="D12" s="97"/>
      <c r="E12" s="99"/>
      <c r="F12" s="9"/>
      <c r="H12" s="9"/>
    </row>
    <row r="13" spans="1:8" s="4" customFormat="1" ht="19.5" customHeight="1" x14ac:dyDescent="0.25">
      <c r="A13" s="1">
        <v>50000616</v>
      </c>
      <c r="B13" s="2" t="s">
        <v>4774</v>
      </c>
      <c r="C13" s="252">
        <f>96.8644442468102*104.17%</f>
        <v>100.90369157190219</v>
      </c>
      <c r="D13" s="101">
        <v>87.91</v>
      </c>
      <c r="E13" s="99">
        <v>3.1600000000000072E-2</v>
      </c>
      <c r="F13" s="9"/>
      <c r="H13" s="9"/>
    </row>
    <row r="14" spans="1:8" s="4" customFormat="1" x14ac:dyDescent="0.25">
      <c r="A14" s="11"/>
      <c r="B14" s="12"/>
      <c r="C14" s="254"/>
      <c r="D14" s="101"/>
      <c r="E14" s="99"/>
      <c r="F14" s="8"/>
      <c r="G14" s="9"/>
    </row>
    <row r="15" spans="1:8" s="4" customFormat="1" x14ac:dyDescent="0.25">
      <c r="A15" s="15" t="s">
        <v>6100</v>
      </c>
      <c r="B15" s="15" t="s">
        <v>1</v>
      </c>
      <c r="C15" s="255"/>
      <c r="D15" s="98"/>
      <c r="E15" s="99"/>
      <c r="F15" s="8"/>
      <c r="G15" s="9"/>
    </row>
    <row r="16" spans="1:8" s="4" customFormat="1" x14ac:dyDescent="0.25">
      <c r="A16" s="17"/>
      <c r="B16" s="15" t="s">
        <v>6103</v>
      </c>
      <c r="C16" s="256"/>
      <c r="D16" s="97">
        <v>2021</v>
      </c>
      <c r="E16" s="99"/>
      <c r="F16" s="8"/>
      <c r="G16" s="9"/>
    </row>
    <row r="17" spans="1:7" s="4" customFormat="1" ht="15" customHeight="1" x14ac:dyDescent="0.25">
      <c r="A17" s="32"/>
      <c r="B17" s="32" t="s">
        <v>6144</v>
      </c>
      <c r="C17" s="257"/>
      <c r="D17" s="102"/>
      <c r="E17" s="99"/>
      <c r="F17" s="8"/>
      <c r="G17" s="9"/>
    </row>
    <row r="18" spans="1:7" s="4" customFormat="1" ht="25.5" customHeight="1" x14ac:dyDescent="0.25">
      <c r="A18" s="1">
        <v>50000101</v>
      </c>
      <c r="B18" s="2" t="s">
        <v>4777</v>
      </c>
      <c r="C18" s="252">
        <f>96.8644442468103*104.17%</f>
        <v>100.90369157190229</v>
      </c>
      <c r="D18" s="101">
        <v>87.91</v>
      </c>
      <c r="E18" s="99">
        <v>3.1600000000000072E-2</v>
      </c>
      <c r="F18" s="8"/>
      <c r="G18" s="9"/>
    </row>
    <row r="19" spans="1:7" s="4" customFormat="1" x14ac:dyDescent="0.25">
      <c r="A19" s="32"/>
      <c r="B19" s="32" t="s">
        <v>6147</v>
      </c>
      <c r="C19" s="257"/>
      <c r="D19" s="102"/>
      <c r="E19" s="99"/>
      <c r="F19" s="8"/>
      <c r="G19" s="9"/>
    </row>
    <row r="20" spans="1:7" s="4" customFormat="1" ht="24" customHeight="1" x14ac:dyDescent="0.25">
      <c r="A20" s="1">
        <v>50000608</v>
      </c>
      <c r="B20" s="2" t="s">
        <v>6971</v>
      </c>
      <c r="C20" s="252">
        <f>89.4268944951782*104.17%</f>
        <v>93.155995995627137</v>
      </c>
      <c r="D20" s="101">
        <v>81.16</v>
      </c>
      <c r="E20" s="99">
        <v>3.1600000000000072E-2</v>
      </c>
      <c r="F20" s="8"/>
      <c r="G20" s="9"/>
    </row>
    <row r="21" spans="1:7" s="4" customFormat="1" ht="24" customHeight="1" x14ac:dyDescent="0.25">
      <c r="A21" s="1">
        <v>50000632</v>
      </c>
      <c r="B21" s="2" t="s">
        <v>4775</v>
      </c>
      <c r="C21" s="252">
        <f>96.8644442468103*104.17%</f>
        <v>100.90369157190229</v>
      </c>
      <c r="D21" s="101">
        <v>87.91</v>
      </c>
      <c r="E21" s="99">
        <v>3.1600000000000072E-2</v>
      </c>
      <c r="F21" s="8"/>
      <c r="G21" s="9"/>
    </row>
    <row r="22" spans="1:7" s="4" customFormat="1" ht="24" customHeight="1" x14ac:dyDescent="0.25">
      <c r="A22" s="32"/>
      <c r="B22" s="32" t="s">
        <v>6146</v>
      </c>
      <c r="C22" s="257"/>
      <c r="D22" s="102"/>
      <c r="E22" s="99"/>
      <c r="F22" s="8"/>
      <c r="G22" s="9"/>
    </row>
    <row r="23" spans="1:7" s="4" customFormat="1" ht="32.25" customHeight="1" x14ac:dyDescent="0.25">
      <c r="A23" s="1">
        <v>50000691</v>
      </c>
      <c r="B23" s="2" t="s">
        <v>6980</v>
      </c>
      <c r="C23" s="252">
        <f>96.8644442468103*104.17%</f>
        <v>100.90369157190229</v>
      </c>
      <c r="D23" s="101">
        <v>87.91</v>
      </c>
      <c r="E23" s="99">
        <v>3.1600000000000072E-2</v>
      </c>
      <c r="F23" s="8"/>
      <c r="G23" s="9"/>
    </row>
    <row r="24" spans="1:7" s="4" customFormat="1" ht="32.25" customHeight="1" x14ac:dyDescent="0.25">
      <c r="A24" s="3"/>
      <c r="D24" s="101"/>
      <c r="E24" s="99"/>
      <c r="F24" s="8"/>
      <c r="G24" s="9"/>
    </row>
    <row r="25" spans="1:7" s="4" customFormat="1" ht="15.75" customHeight="1" x14ac:dyDescent="0.25">
      <c r="A25" s="362" t="s">
        <v>6105</v>
      </c>
      <c r="B25" s="362"/>
      <c r="C25" s="250"/>
      <c r="D25" s="100"/>
      <c r="E25" s="99"/>
      <c r="F25" s="8"/>
      <c r="G25" s="9"/>
    </row>
    <row r="26" spans="1:7" s="4" customFormat="1" ht="54.75" customHeight="1" x14ac:dyDescent="0.25">
      <c r="A26" s="361" t="s">
        <v>11000</v>
      </c>
      <c r="B26" s="361"/>
      <c r="C26" s="251"/>
      <c r="D26" s="100"/>
      <c r="E26" s="99"/>
      <c r="F26" s="8"/>
      <c r="G26" s="9"/>
    </row>
    <row r="27" spans="1:7" s="4" customFormat="1" ht="15.75" customHeight="1" x14ac:dyDescent="0.25">
      <c r="A27" s="362" t="s">
        <v>6151</v>
      </c>
      <c r="B27" s="362"/>
      <c r="C27" s="250"/>
      <c r="D27" s="100"/>
      <c r="E27" s="99"/>
      <c r="F27" s="8"/>
      <c r="G27" s="9"/>
    </row>
    <row r="28" spans="1:7" s="4" customFormat="1" ht="34.5" customHeight="1" x14ac:dyDescent="0.25">
      <c r="A28" s="361" t="s">
        <v>6150</v>
      </c>
      <c r="B28" s="361"/>
      <c r="C28" s="251"/>
      <c r="D28" s="100"/>
      <c r="E28" s="99"/>
      <c r="F28" s="8"/>
      <c r="G28" s="9"/>
    </row>
    <row r="29" spans="1:7" s="4" customFormat="1" x14ac:dyDescent="0.25">
      <c r="A29"/>
      <c r="B29"/>
      <c r="C29"/>
      <c r="D29" s="103"/>
      <c r="E29" s="99"/>
      <c r="F29" s="8"/>
      <c r="G29" s="9"/>
    </row>
    <row r="30" spans="1:7" s="4" customFormat="1" x14ac:dyDescent="0.25">
      <c r="A30"/>
      <c r="B30"/>
      <c r="C30"/>
      <c r="D30" s="103"/>
      <c r="E30" s="99"/>
      <c r="F30" s="8"/>
      <c r="G30" s="9"/>
    </row>
    <row r="31" spans="1:7" s="4" customFormat="1" x14ac:dyDescent="0.25">
      <c r="A31"/>
      <c r="B31"/>
      <c r="C31"/>
      <c r="D31" s="103"/>
      <c r="E31" s="99"/>
      <c r="F31" s="8"/>
      <c r="G31" s="9"/>
    </row>
    <row r="32" spans="1:7" s="4" customFormat="1" x14ac:dyDescent="0.25">
      <c r="A32"/>
      <c r="B32"/>
      <c r="C32"/>
      <c r="D32" s="103"/>
      <c r="E32" s="99"/>
      <c r="F32" s="8"/>
      <c r="G32" s="9"/>
    </row>
    <row r="33" spans="1:7" s="4" customFormat="1" x14ac:dyDescent="0.25">
      <c r="A33"/>
      <c r="B33"/>
      <c r="C33"/>
      <c r="D33" s="103"/>
      <c r="E33" s="99"/>
      <c r="F33" s="8"/>
      <c r="G33" s="9"/>
    </row>
    <row r="34" spans="1:7" s="4" customFormat="1" x14ac:dyDescent="0.25">
      <c r="A34"/>
      <c r="B34"/>
      <c r="C34"/>
      <c r="D34" s="103"/>
      <c r="E34" s="99"/>
      <c r="F34" s="8"/>
      <c r="G34" s="9"/>
    </row>
    <row r="35" spans="1:7" s="4" customFormat="1" x14ac:dyDescent="0.25">
      <c r="A35"/>
      <c r="B35"/>
      <c r="C35"/>
      <c r="D35" s="103"/>
      <c r="E35" s="99"/>
      <c r="F35" s="8"/>
      <c r="G35" s="9"/>
    </row>
    <row r="36" spans="1:7" s="4" customFormat="1" x14ac:dyDescent="0.25">
      <c r="A36"/>
      <c r="B36"/>
      <c r="C36"/>
      <c r="D36" s="103"/>
      <c r="E36" s="99"/>
      <c r="F36" s="8"/>
      <c r="G36" s="9"/>
    </row>
    <row r="37" spans="1:7" s="4" customFormat="1" x14ac:dyDescent="0.25">
      <c r="A37"/>
      <c r="B37"/>
      <c r="C37"/>
      <c r="D37" s="103"/>
      <c r="E37" s="99"/>
      <c r="F37" s="8"/>
      <c r="G37" s="9"/>
    </row>
    <row r="38" spans="1:7" s="4" customFormat="1" x14ac:dyDescent="0.25">
      <c r="A38"/>
      <c r="B38"/>
      <c r="C38"/>
      <c r="D38" s="103"/>
      <c r="E38" s="99"/>
      <c r="F38" s="8"/>
      <c r="G38" s="9"/>
    </row>
    <row r="39" spans="1:7" s="4" customFormat="1" x14ac:dyDescent="0.25">
      <c r="A39"/>
      <c r="B39"/>
      <c r="C39"/>
      <c r="D39" s="103"/>
      <c r="E39" s="99"/>
      <c r="F39" s="8"/>
      <c r="G39" s="9"/>
    </row>
    <row r="40" spans="1:7" s="4" customFormat="1" x14ac:dyDescent="0.25">
      <c r="A40"/>
      <c r="B40"/>
      <c r="C40"/>
      <c r="D40" s="103"/>
      <c r="E40" s="99"/>
      <c r="F40" s="8"/>
      <c r="G40" s="9"/>
    </row>
    <row r="43" spans="1:7" ht="59.25" customHeight="1" x14ac:dyDescent="0.25"/>
    <row r="45" spans="1:7" ht="47.25" customHeight="1" x14ac:dyDescent="0.25"/>
  </sheetData>
  <sheetProtection algorithmName="SHA-512" hashValue="OZiZDCdsqHvbWTQUjlpvcBcf6Tt9ifMsGFHXoI1KG/6I6PC+Fgl8Dx0eWCrDCr6fF6nrcbuh1NTJfbM3KFFW0Q==" saltValue="hUc/QX6+EiFT00e05gkw/Q==" spinCount="100000" sheet="1" selectLockedCells="1" selectUnlockedCells="1"/>
  <sortState xmlns:xlrd2="http://schemas.microsoft.com/office/spreadsheetml/2017/richdata2" ref="A47:B62">
    <sortCondition ref="A47:A62"/>
  </sortState>
  <mergeCells count="4">
    <mergeCell ref="A28:B28"/>
    <mergeCell ref="A25:B25"/>
    <mergeCell ref="A27:B27"/>
    <mergeCell ref="A26:B26"/>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A9D1D-9CE7-484F-BC92-8E818B3021F4}">
  <dimension ref="A1:P6757"/>
  <sheetViews>
    <sheetView showGridLines="0" zoomScale="85" zoomScaleNormal="85" workbookViewId="0">
      <pane xSplit="4" ySplit="8" topLeftCell="E1528" activePane="bottomRight" state="frozen"/>
      <selection pane="topRight" activeCell="E1" sqref="E1"/>
      <selection pane="bottomLeft" activeCell="A7" sqref="A7"/>
      <selection pane="bottomRight" activeCell="B1530" sqref="B1530"/>
    </sheetView>
  </sheetViews>
  <sheetFormatPr defaultColWidth="9.140625" defaultRowHeight="30.75" customHeight="1" x14ac:dyDescent="0.25"/>
  <cols>
    <col min="1" max="1" width="10.5703125" style="269" customWidth="1"/>
    <col min="2" max="2" width="59.85546875" style="263" customWidth="1"/>
    <col min="3" max="3" width="15.42578125" style="269" customWidth="1"/>
    <col min="4" max="4" width="59.85546875" style="263" customWidth="1"/>
    <col min="5" max="5" width="14.85546875" style="268" customWidth="1"/>
    <col min="6" max="6" width="13.5703125" style="267" customWidth="1"/>
    <col min="7" max="7" width="6.42578125" style="266" customWidth="1"/>
    <col min="8" max="8" width="7.42578125" style="266" customWidth="1"/>
    <col min="9" max="9" width="7.140625" style="266" customWidth="1"/>
    <col min="10" max="10" width="7.42578125" style="266" customWidth="1"/>
    <col min="11" max="11" width="6.5703125" style="266" customWidth="1"/>
    <col min="12" max="12" width="6.5703125" style="265" customWidth="1"/>
    <col min="13" max="13" width="33.5703125" style="264" customWidth="1"/>
    <col min="14" max="14" width="32.42578125" style="264" customWidth="1"/>
    <col min="15" max="15" width="34.5703125" style="264" customWidth="1"/>
    <col min="16" max="16384" width="9.140625" style="263"/>
  </cols>
  <sheetData>
    <row r="1" spans="1:15" ht="8.25" customHeight="1" x14ac:dyDescent="0.25"/>
    <row r="2" spans="1:15" ht="15.75" x14ac:dyDescent="0.25">
      <c r="A2" s="295" t="s">
        <v>11229</v>
      </c>
    </row>
    <row r="3" spans="1:15" ht="15.75" x14ac:dyDescent="0.25">
      <c r="A3" s="295" t="s">
        <v>11228</v>
      </c>
    </row>
    <row r="4" spans="1:15" ht="15" x14ac:dyDescent="0.25">
      <c r="A4" s="294" t="s">
        <v>11227</v>
      </c>
    </row>
    <row r="5" spans="1:15" ht="15" x14ac:dyDescent="0.25">
      <c r="A5" s="294" t="s">
        <v>11226</v>
      </c>
      <c r="C5" s="267"/>
    </row>
    <row r="6" spans="1:15" ht="8.25" customHeight="1" x14ac:dyDescent="0.25">
      <c r="A6" s="294"/>
    </row>
    <row r="7" spans="1:15" ht="54" customHeight="1" x14ac:dyDescent="0.25">
      <c r="A7" s="363" t="s">
        <v>11225</v>
      </c>
      <c r="B7" s="364"/>
      <c r="C7" s="364"/>
      <c r="D7" s="364"/>
      <c r="E7" s="293"/>
      <c r="F7" s="292"/>
      <c r="G7" s="290"/>
      <c r="H7" s="290"/>
      <c r="I7" s="290"/>
      <c r="J7" s="290"/>
      <c r="K7" s="290"/>
      <c r="L7" s="291"/>
      <c r="M7" s="290"/>
      <c r="N7" s="290"/>
      <c r="O7" s="290"/>
    </row>
    <row r="8" spans="1:15" ht="46.5" customHeight="1" x14ac:dyDescent="0.25">
      <c r="A8" s="288" t="s">
        <v>6141</v>
      </c>
      <c r="B8" s="288" t="s">
        <v>11224</v>
      </c>
      <c r="C8" s="288" t="s">
        <v>7421</v>
      </c>
      <c r="D8" s="288" t="s">
        <v>11223</v>
      </c>
      <c r="E8" s="289" t="s">
        <v>11222</v>
      </c>
      <c r="F8" s="289" t="s">
        <v>11221</v>
      </c>
      <c r="G8" s="288" t="s">
        <v>6153</v>
      </c>
      <c r="H8" s="288" t="s">
        <v>6154</v>
      </c>
      <c r="I8" s="288" t="s">
        <v>6155</v>
      </c>
      <c r="J8" s="288" t="s">
        <v>6156</v>
      </c>
      <c r="K8" s="288" t="s">
        <v>6157</v>
      </c>
      <c r="L8" s="288" t="s">
        <v>11220</v>
      </c>
      <c r="M8" s="288" t="s">
        <v>7422</v>
      </c>
      <c r="N8" s="288" t="s">
        <v>7423</v>
      </c>
      <c r="O8" s="288" t="s">
        <v>6152</v>
      </c>
    </row>
    <row r="9" spans="1:15" ht="30.75" customHeight="1" x14ac:dyDescent="0.25">
      <c r="A9" s="281">
        <v>10101012</v>
      </c>
      <c r="B9" s="276" t="s">
        <v>6158</v>
      </c>
      <c r="C9" s="278" t="s">
        <v>4843</v>
      </c>
      <c r="D9" s="276" t="s">
        <v>7424</v>
      </c>
      <c r="E9" s="282"/>
      <c r="F9" s="279"/>
      <c r="G9" s="278"/>
      <c r="H9" s="278" t="s">
        <v>6154</v>
      </c>
      <c r="I9" s="278"/>
      <c r="J9" s="278"/>
      <c r="K9" s="278"/>
      <c r="L9" s="286"/>
      <c r="M9" s="276" t="s">
        <v>7425</v>
      </c>
      <c r="N9" s="276" t="s">
        <v>6159</v>
      </c>
      <c r="O9" s="276" t="s">
        <v>6159</v>
      </c>
    </row>
    <row r="10" spans="1:15" ht="30.75" customHeight="1" x14ac:dyDescent="0.25">
      <c r="A10" s="275">
        <v>10101012</v>
      </c>
      <c r="B10" s="270" t="s">
        <v>6158</v>
      </c>
      <c r="C10" s="272" t="s">
        <v>4843</v>
      </c>
      <c r="D10" s="270" t="s">
        <v>7426</v>
      </c>
      <c r="E10" s="272"/>
      <c r="F10" s="273"/>
      <c r="G10" s="272"/>
      <c r="H10" s="272" t="s">
        <v>6154</v>
      </c>
      <c r="I10" s="272"/>
      <c r="J10" s="272"/>
      <c r="K10" s="272"/>
      <c r="L10" s="287"/>
      <c r="M10" s="270" t="s">
        <v>7425</v>
      </c>
      <c r="N10" s="270" t="s">
        <v>6159</v>
      </c>
      <c r="O10" s="270" t="s">
        <v>6159</v>
      </c>
    </row>
    <row r="11" spans="1:15" ht="30.75" customHeight="1" x14ac:dyDescent="0.25">
      <c r="A11" s="281">
        <v>10101012</v>
      </c>
      <c r="B11" s="276" t="s">
        <v>6158</v>
      </c>
      <c r="C11" s="278" t="s">
        <v>4843</v>
      </c>
      <c r="D11" s="276" t="s">
        <v>7427</v>
      </c>
      <c r="E11" s="282"/>
      <c r="F11" s="279"/>
      <c r="G11" s="278"/>
      <c r="H11" s="278" t="s">
        <v>6154</v>
      </c>
      <c r="I11" s="278"/>
      <c r="J11" s="278"/>
      <c r="K11" s="278"/>
      <c r="L11" s="286"/>
      <c r="M11" s="276" t="s">
        <v>7425</v>
      </c>
      <c r="N11" s="276" t="s">
        <v>6159</v>
      </c>
      <c r="O11" s="276" t="s">
        <v>6159</v>
      </c>
    </row>
    <row r="12" spans="1:15" ht="30.75" customHeight="1" x14ac:dyDescent="0.25">
      <c r="A12" s="275">
        <v>10101020</v>
      </c>
      <c r="B12" s="270" t="s">
        <v>6160</v>
      </c>
      <c r="C12" s="272" t="s">
        <v>4844</v>
      </c>
      <c r="D12" s="270" t="s">
        <v>6161</v>
      </c>
      <c r="E12" s="272"/>
      <c r="F12" s="273"/>
      <c r="G12" s="272" t="s">
        <v>6161</v>
      </c>
      <c r="H12" s="272" t="s">
        <v>6161</v>
      </c>
      <c r="I12" s="272" t="s">
        <v>6161</v>
      </c>
      <c r="J12" s="272" t="s">
        <v>6161</v>
      </c>
      <c r="K12" s="272" t="s">
        <v>6161</v>
      </c>
      <c r="L12" s="271" t="s">
        <v>6161</v>
      </c>
      <c r="M12" s="270" t="s">
        <v>6161</v>
      </c>
      <c r="N12" s="270" t="s">
        <v>6161</v>
      </c>
      <c r="O12" s="270" t="s">
        <v>6161</v>
      </c>
    </row>
    <row r="13" spans="1:15" ht="30.75" customHeight="1" x14ac:dyDescent="0.25">
      <c r="A13" s="281">
        <v>10101039</v>
      </c>
      <c r="B13" s="276" t="s">
        <v>6162</v>
      </c>
      <c r="C13" s="278" t="s">
        <v>4843</v>
      </c>
      <c r="D13" s="276" t="s">
        <v>7424</v>
      </c>
      <c r="E13" s="282"/>
      <c r="F13" s="279"/>
      <c r="G13" s="278"/>
      <c r="H13" s="278" t="s">
        <v>6154</v>
      </c>
      <c r="I13" s="278"/>
      <c r="J13" s="278"/>
      <c r="K13" s="278"/>
      <c r="L13" s="285"/>
      <c r="M13" s="276" t="s">
        <v>7425</v>
      </c>
      <c r="N13" s="276" t="s">
        <v>6159</v>
      </c>
      <c r="O13" s="276" t="s">
        <v>6159</v>
      </c>
    </row>
    <row r="14" spans="1:15" ht="30.75" customHeight="1" x14ac:dyDescent="0.25">
      <c r="A14" s="275">
        <v>10102019</v>
      </c>
      <c r="B14" s="270" t="s">
        <v>4832</v>
      </c>
      <c r="C14" s="272" t="s">
        <v>4843</v>
      </c>
      <c r="D14" s="270" t="s">
        <v>7428</v>
      </c>
      <c r="E14" s="272"/>
      <c r="F14" s="273"/>
      <c r="G14" s="272"/>
      <c r="H14" s="272"/>
      <c r="I14" s="272" t="s">
        <v>6155</v>
      </c>
      <c r="J14" s="272" t="s">
        <v>6156</v>
      </c>
      <c r="K14" s="272"/>
      <c r="L14" s="271"/>
      <c r="M14" s="270" t="s">
        <v>7425</v>
      </c>
      <c r="N14" s="270" t="s">
        <v>6159</v>
      </c>
      <c r="O14" s="270" t="s">
        <v>6159</v>
      </c>
    </row>
    <row r="15" spans="1:15" ht="30.75" customHeight="1" x14ac:dyDescent="0.25">
      <c r="A15" s="281">
        <v>10102019</v>
      </c>
      <c r="B15" s="276" t="s">
        <v>4832</v>
      </c>
      <c r="C15" s="278" t="s">
        <v>4843</v>
      </c>
      <c r="D15" s="276" t="s">
        <v>7429</v>
      </c>
      <c r="E15" s="282"/>
      <c r="F15" s="279"/>
      <c r="G15" s="278"/>
      <c r="H15" s="278"/>
      <c r="I15" s="278" t="s">
        <v>6155</v>
      </c>
      <c r="J15" s="278" t="s">
        <v>6156</v>
      </c>
      <c r="K15" s="278"/>
      <c r="L15" s="277">
        <v>109</v>
      </c>
      <c r="M15" s="276" t="s">
        <v>7425</v>
      </c>
      <c r="N15" s="276" t="s">
        <v>6159</v>
      </c>
      <c r="O15" s="276" t="s">
        <v>6159</v>
      </c>
    </row>
    <row r="16" spans="1:15" ht="30.75" customHeight="1" x14ac:dyDescent="0.25">
      <c r="A16" s="275">
        <v>10103015</v>
      </c>
      <c r="B16" s="270" t="s">
        <v>13</v>
      </c>
      <c r="C16" s="272" t="s">
        <v>4843</v>
      </c>
      <c r="D16" s="270" t="s">
        <v>7430</v>
      </c>
      <c r="E16" s="272"/>
      <c r="F16" s="273"/>
      <c r="G16" s="272"/>
      <c r="H16" s="272"/>
      <c r="I16" s="272" t="s">
        <v>6155</v>
      </c>
      <c r="J16" s="272"/>
      <c r="K16" s="272"/>
      <c r="L16" s="271"/>
      <c r="M16" s="270" t="s">
        <v>7425</v>
      </c>
      <c r="N16" s="270" t="s">
        <v>6159</v>
      </c>
      <c r="O16" s="270" t="s">
        <v>6159</v>
      </c>
    </row>
    <row r="17" spans="1:15" ht="30.75" customHeight="1" x14ac:dyDescent="0.25">
      <c r="A17" s="281">
        <v>10103023</v>
      </c>
      <c r="B17" s="276" t="s">
        <v>15</v>
      </c>
      <c r="C17" s="278" t="s">
        <v>4843</v>
      </c>
      <c r="D17" s="276" t="s">
        <v>7430</v>
      </c>
      <c r="E17" s="282"/>
      <c r="F17" s="279"/>
      <c r="G17" s="278"/>
      <c r="H17" s="278"/>
      <c r="I17" s="278" t="s">
        <v>6155</v>
      </c>
      <c r="J17" s="278"/>
      <c r="K17" s="278"/>
      <c r="L17" s="277"/>
      <c r="M17" s="276" t="s">
        <v>7425</v>
      </c>
      <c r="N17" s="276" t="s">
        <v>6159</v>
      </c>
      <c r="O17" s="276" t="s">
        <v>6159</v>
      </c>
    </row>
    <row r="18" spans="1:15" ht="30.75" customHeight="1" x14ac:dyDescent="0.25">
      <c r="A18" s="275">
        <v>10103031</v>
      </c>
      <c r="B18" s="270" t="s">
        <v>14</v>
      </c>
      <c r="C18" s="272" t="s">
        <v>4843</v>
      </c>
      <c r="D18" s="270" t="s">
        <v>7430</v>
      </c>
      <c r="E18" s="272"/>
      <c r="F18" s="273"/>
      <c r="G18" s="272"/>
      <c r="H18" s="272"/>
      <c r="I18" s="272" t="s">
        <v>6155</v>
      </c>
      <c r="J18" s="272"/>
      <c r="K18" s="272"/>
      <c r="L18" s="271"/>
      <c r="M18" s="270" t="s">
        <v>7425</v>
      </c>
      <c r="N18" s="270" t="s">
        <v>6159</v>
      </c>
      <c r="O18" s="270" t="s">
        <v>6159</v>
      </c>
    </row>
    <row r="19" spans="1:15" ht="30.75" customHeight="1" x14ac:dyDescent="0.25">
      <c r="A19" s="281">
        <v>10104011</v>
      </c>
      <c r="B19" s="276" t="s">
        <v>16</v>
      </c>
      <c r="C19" s="278" t="s">
        <v>4843</v>
      </c>
      <c r="D19" s="276" t="s">
        <v>7431</v>
      </c>
      <c r="E19" s="282"/>
      <c r="F19" s="279"/>
      <c r="G19" s="278"/>
      <c r="H19" s="278"/>
      <c r="I19" s="278" t="s">
        <v>6155</v>
      </c>
      <c r="J19" s="278" t="s">
        <v>6156</v>
      </c>
      <c r="K19" s="278"/>
      <c r="L19" s="277"/>
      <c r="M19" s="276" t="s">
        <v>7425</v>
      </c>
      <c r="N19" s="276" t="s">
        <v>6159</v>
      </c>
      <c r="O19" s="276" t="s">
        <v>6159</v>
      </c>
    </row>
    <row r="20" spans="1:15" ht="30.75" customHeight="1" x14ac:dyDescent="0.25">
      <c r="A20" s="275">
        <v>10104020</v>
      </c>
      <c r="B20" s="270" t="s">
        <v>17</v>
      </c>
      <c r="C20" s="272" t="s">
        <v>4843</v>
      </c>
      <c r="D20" s="270" t="s">
        <v>7431</v>
      </c>
      <c r="E20" s="272"/>
      <c r="F20" s="273"/>
      <c r="G20" s="272"/>
      <c r="H20" s="272"/>
      <c r="I20" s="272" t="s">
        <v>6155</v>
      </c>
      <c r="J20" s="272" t="s">
        <v>6156</v>
      </c>
      <c r="K20" s="272"/>
      <c r="L20" s="271"/>
      <c r="M20" s="270" t="s">
        <v>7425</v>
      </c>
      <c r="N20" s="270" t="s">
        <v>6159</v>
      </c>
      <c r="O20" s="270" t="s">
        <v>6159</v>
      </c>
    </row>
    <row r="21" spans="1:15" ht="30.75" customHeight="1" x14ac:dyDescent="0.25">
      <c r="A21" s="281">
        <v>10105034</v>
      </c>
      <c r="B21" s="276" t="s">
        <v>4845</v>
      </c>
      <c r="C21" s="278" t="s">
        <v>4843</v>
      </c>
      <c r="D21" s="276" t="s">
        <v>7432</v>
      </c>
      <c r="E21" s="282"/>
      <c r="F21" s="279"/>
      <c r="G21" s="278"/>
      <c r="H21" s="278"/>
      <c r="I21" s="278" t="s">
        <v>6155</v>
      </c>
      <c r="J21" s="278" t="s">
        <v>6156</v>
      </c>
      <c r="K21" s="278"/>
      <c r="L21" s="277"/>
      <c r="M21" s="276" t="s">
        <v>7425</v>
      </c>
      <c r="N21" s="276" t="s">
        <v>6159</v>
      </c>
      <c r="O21" s="276" t="s">
        <v>6159</v>
      </c>
    </row>
    <row r="22" spans="1:15" ht="30.75" customHeight="1" x14ac:dyDescent="0.25">
      <c r="A22" s="275">
        <v>10105042</v>
      </c>
      <c r="B22" s="270" t="s">
        <v>4846</v>
      </c>
      <c r="C22" s="272" t="s">
        <v>4843</v>
      </c>
      <c r="D22" s="270" t="s">
        <v>7432</v>
      </c>
      <c r="E22" s="272"/>
      <c r="F22" s="273"/>
      <c r="G22" s="272"/>
      <c r="H22" s="272"/>
      <c r="I22" s="272" t="s">
        <v>6155</v>
      </c>
      <c r="J22" s="272" t="s">
        <v>6156</v>
      </c>
      <c r="K22" s="272"/>
      <c r="L22" s="271"/>
      <c r="M22" s="270" t="s">
        <v>7425</v>
      </c>
      <c r="N22" s="270" t="s">
        <v>6159</v>
      </c>
      <c r="O22" s="270" t="s">
        <v>6159</v>
      </c>
    </row>
    <row r="23" spans="1:15" ht="30.75" customHeight="1" x14ac:dyDescent="0.25">
      <c r="A23" s="281">
        <v>10105050</v>
      </c>
      <c r="B23" s="276" t="s">
        <v>4847</v>
      </c>
      <c r="C23" s="278" t="s">
        <v>4844</v>
      </c>
      <c r="D23" s="276" t="s">
        <v>6161</v>
      </c>
      <c r="E23" s="282"/>
      <c r="F23" s="279"/>
      <c r="G23" s="278" t="s">
        <v>6161</v>
      </c>
      <c r="H23" s="278" t="s">
        <v>6161</v>
      </c>
      <c r="I23" s="278" t="s">
        <v>6161</v>
      </c>
      <c r="J23" s="278" t="s">
        <v>6161</v>
      </c>
      <c r="K23" s="278" t="s">
        <v>6161</v>
      </c>
      <c r="L23" s="277" t="s">
        <v>6161</v>
      </c>
      <c r="M23" s="276" t="s">
        <v>6161</v>
      </c>
      <c r="N23" s="276" t="s">
        <v>6161</v>
      </c>
      <c r="O23" s="276" t="s">
        <v>6161</v>
      </c>
    </row>
    <row r="24" spans="1:15" ht="30.75" customHeight="1" x14ac:dyDescent="0.25">
      <c r="A24" s="275">
        <v>10105069</v>
      </c>
      <c r="B24" s="270" t="s">
        <v>4848</v>
      </c>
      <c r="C24" s="272" t="s">
        <v>4844</v>
      </c>
      <c r="D24" s="270" t="s">
        <v>6161</v>
      </c>
      <c r="E24" s="272"/>
      <c r="F24" s="273"/>
      <c r="G24" s="272" t="s">
        <v>6161</v>
      </c>
      <c r="H24" s="272" t="s">
        <v>6161</v>
      </c>
      <c r="I24" s="272" t="s">
        <v>6161</v>
      </c>
      <c r="J24" s="272" t="s">
        <v>6161</v>
      </c>
      <c r="K24" s="272" t="s">
        <v>6161</v>
      </c>
      <c r="L24" s="271" t="s">
        <v>6161</v>
      </c>
      <c r="M24" s="270" t="s">
        <v>6161</v>
      </c>
      <c r="N24" s="270" t="s">
        <v>6161</v>
      </c>
      <c r="O24" s="270" t="s">
        <v>6161</v>
      </c>
    </row>
    <row r="25" spans="1:15" ht="30.75" customHeight="1" x14ac:dyDescent="0.25">
      <c r="A25" s="281">
        <v>10105077</v>
      </c>
      <c r="B25" s="276" t="s">
        <v>4849</v>
      </c>
      <c r="C25" s="278" t="s">
        <v>4843</v>
      </c>
      <c r="D25" s="276" t="s">
        <v>7431</v>
      </c>
      <c r="E25" s="282"/>
      <c r="F25" s="279"/>
      <c r="G25" s="278"/>
      <c r="H25" s="278"/>
      <c r="I25" s="278" t="s">
        <v>6155</v>
      </c>
      <c r="J25" s="278" t="s">
        <v>6156</v>
      </c>
      <c r="K25" s="278"/>
      <c r="L25" s="277"/>
      <c r="M25" s="276" t="s">
        <v>7425</v>
      </c>
      <c r="N25" s="276" t="s">
        <v>6159</v>
      </c>
      <c r="O25" s="276" t="s">
        <v>6159</v>
      </c>
    </row>
    <row r="26" spans="1:15" ht="30.75" customHeight="1" x14ac:dyDescent="0.25">
      <c r="A26" s="275">
        <v>10106014</v>
      </c>
      <c r="B26" s="270" t="s">
        <v>21</v>
      </c>
      <c r="C26" s="272" t="s">
        <v>4843</v>
      </c>
      <c r="D26" s="270" t="s">
        <v>7433</v>
      </c>
      <c r="E26" s="272"/>
      <c r="F26" s="273"/>
      <c r="G26" s="272"/>
      <c r="H26" s="272" t="s">
        <v>6154</v>
      </c>
      <c r="I26" s="272" t="s">
        <v>6155</v>
      </c>
      <c r="J26" s="272" t="s">
        <v>6156</v>
      </c>
      <c r="K26" s="272"/>
      <c r="L26" s="271"/>
      <c r="M26" s="270" t="s">
        <v>7425</v>
      </c>
      <c r="N26" s="270" t="s">
        <v>6159</v>
      </c>
      <c r="O26" s="270" t="s">
        <v>6159</v>
      </c>
    </row>
    <row r="27" spans="1:15" ht="30.75" customHeight="1" x14ac:dyDescent="0.25">
      <c r="A27" s="281">
        <v>10106030</v>
      </c>
      <c r="B27" s="276" t="s">
        <v>23</v>
      </c>
      <c r="C27" s="278" t="s">
        <v>4843</v>
      </c>
      <c r="D27" s="276" t="s">
        <v>7424</v>
      </c>
      <c r="E27" s="282"/>
      <c r="F27" s="279"/>
      <c r="G27" s="278"/>
      <c r="H27" s="278" t="s">
        <v>6154</v>
      </c>
      <c r="I27" s="278"/>
      <c r="J27" s="278"/>
      <c r="K27" s="278"/>
      <c r="L27" s="277"/>
      <c r="M27" s="276" t="s">
        <v>7425</v>
      </c>
      <c r="N27" s="276" t="s">
        <v>6159</v>
      </c>
      <c r="O27" s="276" t="s">
        <v>6159</v>
      </c>
    </row>
    <row r="28" spans="1:15" ht="30.75" customHeight="1" x14ac:dyDescent="0.25">
      <c r="A28" s="275">
        <v>10106049</v>
      </c>
      <c r="B28" s="270" t="s">
        <v>24</v>
      </c>
      <c r="C28" s="272" t="s">
        <v>4843</v>
      </c>
      <c r="D28" s="270" t="s">
        <v>7434</v>
      </c>
      <c r="E28" s="272"/>
      <c r="F28" s="273"/>
      <c r="G28" s="272"/>
      <c r="H28" s="272" t="s">
        <v>6154</v>
      </c>
      <c r="I28" s="272" t="s">
        <v>6155</v>
      </c>
      <c r="J28" s="272"/>
      <c r="K28" s="272"/>
      <c r="L28" s="271"/>
      <c r="M28" s="270" t="s">
        <v>7425</v>
      </c>
      <c r="N28" s="270" t="s">
        <v>6159</v>
      </c>
      <c r="O28" s="270" t="s">
        <v>6159</v>
      </c>
    </row>
    <row r="29" spans="1:15" ht="30.75" customHeight="1" x14ac:dyDescent="0.25">
      <c r="A29" s="281">
        <v>10106065</v>
      </c>
      <c r="B29" s="276" t="s">
        <v>6163</v>
      </c>
      <c r="C29" s="278" t="s">
        <v>4844</v>
      </c>
      <c r="D29" s="276" t="s">
        <v>6161</v>
      </c>
      <c r="E29" s="282"/>
      <c r="F29" s="279"/>
      <c r="G29" s="278" t="s">
        <v>6161</v>
      </c>
      <c r="H29" s="278" t="s">
        <v>6161</v>
      </c>
      <c r="I29" s="278" t="s">
        <v>6161</v>
      </c>
      <c r="J29" s="278" t="s">
        <v>6161</v>
      </c>
      <c r="K29" s="278" t="s">
        <v>6161</v>
      </c>
      <c r="L29" s="277" t="s">
        <v>6161</v>
      </c>
      <c r="M29" s="276" t="s">
        <v>6161</v>
      </c>
      <c r="N29" s="276" t="s">
        <v>6161</v>
      </c>
      <c r="O29" s="276" t="s">
        <v>6161</v>
      </c>
    </row>
    <row r="30" spans="1:15" ht="30.75" customHeight="1" x14ac:dyDescent="0.25">
      <c r="A30" s="275">
        <v>10106073</v>
      </c>
      <c r="B30" s="270" t="s">
        <v>6164</v>
      </c>
      <c r="C30" s="272" t="s">
        <v>4844</v>
      </c>
      <c r="D30" s="270" t="s">
        <v>6161</v>
      </c>
      <c r="E30" s="272"/>
      <c r="F30" s="273"/>
      <c r="G30" s="272" t="s">
        <v>6161</v>
      </c>
      <c r="H30" s="272" t="s">
        <v>6161</v>
      </c>
      <c r="I30" s="272" t="s">
        <v>6161</v>
      </c>
      <c r="J30" s="272" t="s">
        <v>6161</v>
      </c>
      <c r="K30" s="272" t="s">
        <v>6161</v>
      </c>
      <c r="L30" s="271" t="s">
        <v>6161</v>
      </c>
      <c r="M30" s="270" t="s">
        <v>6161</v>
      </c>
      <c r="N30" s="270" t="s">
        <v>6161</v>
      </c>
      <c r="O30" s="270" t="s">
        <v>6161</v>
      </c>
    </row>
    <row r="31" spans="1:15" ht="30.75" customHeight="1" x14ac:dyDescent="0.25">
      <c r="A31" s="281">
        <v>10106090</v>
      </c>
      <c r="B31" s="276" t="s">
        <v>4056</v>
      </c>
      <c r="C31" s="278" t="s">
        <v>4843</v>
      </c>
      <c r="D31" s="276" t="s">
        <v>7435</v>
      </c>
      <c r="E31" s="282"/>
      <c r="F31" s="279"/>
      <c r="G31" s="278"/>
      <c r="H31" s="278" t="s">
        <v>6154</v>
      </c>
      <c r="I31" s="278" t="s">
        <v>6155</v>
      </c>
      <c r="J31" s="278" t="s">
        <v>6156</v>
      </c>
      <c r="K31" s="278"/>
      <c r="L31" s="277"/>
      <c r="M31" s="276" t="s">
        <v>6161</v>
      </c>
      <c r="N31" s="276" t="s">
        <v>6161</v>
      </c>
      <c r="O31" s="276" t="s">
        <v>6161</v>
      </c>
    </row>
    <row r="32" spans="1:15" ht="30.75" customHeight="1" x14ac:dyDescent="0.25">
      <c r="A32" s="275">
        <v>10106103</v>
      </c>
      <c r="B32" s="270" t="s">
        <v>4850</v>
      </c>
      <c r="C32" s="272" t="s">
        <v>4844</v>
      </c>
      <c r="D32" s="270" t="s">
        <v>6161</v>
      </c>
      <c r="E32" s="272"/>
      <c r="F32" s="273"/>
      <c r="G32" s="272" t="s">
        <v>6161</v>
      </c>
      <c r="H32" s="272" t="s">
        <v>6161</v>
      </c>
      <c r="I32" s="272" t="s">
        <v>6161</v>
      </c>
      <c r="J32" s="272" t="s">
        <v>6161</v>
      </c>
      <c r="K32" s="272" t="s">
        <v>6161</v>
      </c>
      <c r="L32" s="271" t="s">
        <v>6161</v>
      </c>
      <c r="M32" s="270" t="s">
        <v>6161</v>
      </c>
      <c r="N32" s="270" t="s">
        <v>6161</v>
      </c>
      <c r="O32" s="270" t="s">
        <v>6161</v>
      </c>
    </row>
    <row r="33" spans="1:15" ht="30.75" customHeight="1" x14ac:dyDescent="0.25">
      <c r="A33" s="281">
        <v>10106111</v>
      </c>
      <c r="B33" s="276" t="s">
        <v>4851</v>
      </c>
      <c r="C33" s="278" t="s">
        <v>4844</v>
      </c>
      <c r="D33" s="276" t="s">
        <v>6161</v>
      </c>
      <c r="E33" s="282"/>
      <c r="F33" s="279"/>
      <c r="G33" s="278" t="s">
        <v>6161</v>
      </c>
      <c r="H33" s="278" t="s">
        <v>6161</v>
      </c>
      <c r="I33" s="278" t="s">
        <v>6161</v>
      </c>
      <c r="J33" s="278" t="s">
        <v>6161</v>
      </c>
      <c r="K33" s="278" t="s">
        <v>6161</v>
      </c>
      <c r="L33" s="277" t="s">
        <v>6161</v>
      </c>
      <c r="M33" s="276" t="s">
        <v>6161</v>
      </c>
      <c r="N33" s="276" t="s">
        <v>6161</v>
      </c>
      <c r="O33" s="276" t="s">
        <v>6161</v>
      </c>
    </row>
    <row r="34" spans="1:15" ht="30.75" customHeight="1" x14ac:dyDescent="0.25">
      <c r="A34" s="275">
        <v>10106120</v>
      </c>
      <c r="B34" s="270" t="s">
        <v>4852</v>
      </c>
      <c r="C34" s="272" t="s">
        <v>4844</v>
      </c>
      <c r="D34" s="270" t="s">
        <v>6161</v>
      </c>
      <c r="E34" s="272"/>
      <c r="F34" s="273"/>
      <c r="G34" s="272" t="s">
        <v>6161</v>
      </c>
      <c r="H34" s="272" t="s">
        <v>6161</v>
      </c>
      <c r="I34" s="272" t="s">
        <v>6161</v>
      </c>
      <c r="J34" s="272" t="s">
        <v>6161</v>
      </c>
      <c r="K34" s="272" t="s">
        <v>6161</v>
      </c>
      <c r="L34" s="271" t="s">
        <v>6161</v>
      </c>
      <c r="M34" s="270" t="s">
        <v>6161</v>
      </c>
      <c r="N34" s="270" t="s">
        <v>6161</v>
      </c>
      <c r="O34" s="270" t="s">
        <v>6161</v>
      </c>
    </row>
    <row r="35" spans="1:15" ht="30.75" customHeight="1" x14ac:dyDescent="0.25">
      <c r="A35" s="281">
        <v>10106138</v>
      </c>
      <c r="B35" s="276" t="s">
        <v>4853</v>
      </c>
      <c r="C35" s="278" t="s">
        <v>4844</v>
      </c>
      <c r="D35" s="276" t="s">
        <v>6161</v>
      </c>
      <c r="E35" s="282"/>
      <c r="F35" s="279"/>
      <c r="G35" s="278" t="s">
        <v>6161</v>
      </c>
      <c r="H35" s="278" t="s">
        <v>6161</v>
      </c>
      <c r="I35" s="278" t="s">
        <v>6161</v>
      </c>
      <c r="J35" s="278" t="s">
        <v>6161</v>
      </c>
      <c r="K35" s="278" t="s">
        <v>6161</v>
      </c>
      <c r="L35" s="277" t="s">
        <v>6161</v>
      </c>
      <c r="M35" s="276" t="s">
        <v>6161</v>
      </c>
      <c r="N35" s="276" t="s">
        <v>6161</v>
      </c>
      <c r="O35" s="276" t="s">
        <v>6161</v>
      </c>
    </row>
    <row r="36" spans="1:15" ht="30.75" customHeight="1" x14ac:dyDescent="0.25">
      <c r="A36" s="275">
        <v>10106146</v>
      </c>
      <c r="B36" s="270" t="s">
        <v>22</v>
      </c>
      <c r="C36" s="272" t="s">
        <v>4843</v>
      </c>
      <c r="D36" s="270" t="s">
        <v>7424</v>
      </c>
      <c r="E36" s="272"/>
      <c r="F36" s="273"/>
      <c r="G36" s="272"/>
      <c r="H36" s="272" t="s">
        <v>6154</v>
      </c>
      <c r="I36" s="272"/>
      <c r="J36" s="272"/>
      <c r="K36" s="272"/>
      <c r="L36" s="271"/>
      <c r="M36" s="270" t="s">
        <v>7425</v>
      </c>
      <c r="N36" s="270" t="s">
        <v>6159</v>
      </c>
      <c r="O36" s="270" t="s">
        <v>6159</v>
      </c>
    </row>
    <row r="37" spans="1:15" ht="30.75" customHeight="1" x14ac:dyDescent="0.25">
      <c r="A37" s="281">
        <v>10106162</v>
      </c>
      <c r="B37" s="276" t="s">
        <v>7436</v>
      </c>
      <c r="C37" s="278" t="s">
        <v>4843</v>
      </c>
      <c r="D37" s="276" t="s">
        <v>7431</v>
      </c>
      <c r="E37" s="282"/>
      <c r="F37" s="279"/>
      <c r="G37" s="278"/>
      <c r="H37" s="278"/>
      <c r="I37" s="278" t="s">
        <v>6155</v>
      </c>
      <c r="J37" s="278" t="s">
        <v>6156</v>
      </c>
      <c r="K37" s="278"/>
      <c r="L37" s="277"/>
      <c r="M37" s="276" t="s">
        <v>7425</v>
      </c>
      <c r="N37" s="276" t="s">
        <v>6159</v>
      </c>
      <c r="O37" s="276" t="s">
        <v>6159</v>
      </c>
    </row>
    <row r="38" spans="1:15" ht="30.75" customHeight="1" x14ac:dyDescent="0.25">
      <c r="A38" s="275">
        <v>10106162</v>
      </c>
      <c r="B38" s="270" t="s">
        <v>7436</v>
      </c>
      <c r="C38" s="272" t="s">
        <v>4843</v>
      </c>
      <c r="D38" s="270" t="s">
        <v>7428</v>
      </c>
      <c r="E38" s="272"/>
      <c r="F38" s="273"/>
      <c r="G38" s="272"/>
      <c r="H38" s="272"/>
      <c r="I38" s="272" t="s">
        <v>6155</v>
      </c>
      <c r="J38" s="272" t="s">
        <v>6156</v>
      </c>
      <c r="K38" s="272"/>
      <c r="L38" s="271"/>
      <c r="M38" s="270" t="s">
        <v>7425</v>
      </c>
      <c r="N38" s="270" t="s">
        <v>6159</v>
      </c>
      <c r="O38" s="270" t="s">
        <v>6159</v>
      </c>
    </row>
    <row r="39" spans="1:15" ht="30.75" customHeight="1" x14ac:dyDescent="0.25">
      <c r="A39" s="281">
        <v>20101015</v>
      </c>
      <c r="B39" s="276" t="s">
        <v>27</v>
      </c>
      <c r="C39" s="278" t="s">
        <v>4843</v>
      </c>
      <c r="D39" s="276" t="s">
        <v>7437</v>
      </c>
      <c r="E39" s="282"/>
      <c r="F39" s="279"/>
      <c r="G39" s="278"/>
      <c r="H39" s="278"/>
      <c r="I39" s="278" t="s">
        <v>6155</v>
      </c>
      <c r="J39" s="278" t="s">
        <v>6156</v>
      </c>
      <c r="K39" s="278"/>
      <c r="L39" s="277"/>
      <c r="M39" s="276" t="s">
        <v>7438</v>
      </c>
      <c r="N39" s="276" t="s">
        <v>6165</v>
      </c>
      <c r="O39" s="276" t="s">
        <v>6165</v>
      </c>
    </row>
    <row r="40" spans="1:15" ht="30.75" customHeight="1" x14ac:dyDescent="0.25">
      <c r="A40" s="275">
        <v>20101023</v>
      </c>
      <c r="B40" s="270" t="s">
        <v>28</v>
      </c>
      <c r="C40" s="272" t="s">
        <v>4843</v>
      </c>
      <c r="D40" s="270" t="s">
        <v>7424</v>
      </c>
      <c r="E40" s="272"/>
      <c r="F40" s="273"/>
      <c r="G40" s="272"/>
      <c r="H40" s="272" t="s">
        <v>6154</v>
      </c>
      <c r="I40" s="272"/>
      <c r="J40" s="272"/>
      <c r="K40" s="272"/>
      <c r="L40" s="271"/>
      <c r="M40" s="270" t="s">
        <v>7425</v>
      </c>
      <c r="N40" s="270" t="s">
        <v>6159</v>
      </c>
      <c r="O40" s="270" t="s">
        <v>6159</v>
      </c>
    </row>
    <row r="41" spans="1:15" ht="30.75" customHeight="1" x14ac:dyDescent="0.25">
      <c r="A41" s="281">
        <v>20101074</v>
      </c>
      <c r="B41" s="276" t="s">
        <v>32</v>
      </c>
      <c r="C41" s="278" t="s">
        <v>4843</v>
      </c>
      <c r="D41" s="276" t="s">
        <v>7424</v>
      </c>
      <c r="E41" s="282"/>
      <c r="F41" s="279"/>
      <c r="G41" s="278"/>
      <c r="H41" s="278" t="s">
        <v>6154</v>
      </c>
      <c r="I41" s="278"/>
      <c r="J41" s="278"/>
      <c r="K41" s="278"/>
      <c r="L41" s="277"/>
      <c r="M41" s="276" t="s">
        <v>7425</v>
      </c>
      <c r="N41" s="276" t="s">
        <v>6159</v>
      </c>
      <c r="O41" s="276" t="s">
        <v>6159</v>
      </c>
    </row>
    <row r="42" spans="1:15" ht="30.75" customHeight="1" x14ac:dyDescent="0.25">
      <c r="A42" s="275">
        <v>20101082</v>
      </c>
      <c r="B42" s="270" t="s">
        <v>33</v>
      </c>
      <c r="C42" s="272" t="s">
        <v>4843</v>
      </c>
      <c r="D42" s="270" t="s">
        <v>7424</v>
      </c>
      <c r="E42" s="272"/>
      <c r="F42" s="273"/>
      <c r="G42" s="272"/>
      <c r="H42" s="272" t="s">
        <v>6154</v>
      </c>
      <c r="I42" s="272"/>
      <c r="J42" s="272"/>
      <c r="K42" s="272"/>
      <c r="L42" s="271"/>
      <c r="M42" s="270" t="s">
        <v>7425</v>
      </c>
      <c r="N42" s="270" t="s">
        <v>6159</v>
      </c>
      <c r="O42" s="270" t="s">
        <v>6159</v>
      </c>
    </row>
    <row r="43" spans="1:15" ht="30.75" customHeight="1" x14ac:dyDescent="0.25">
      <c r="A43" s="281">
        <v>20101090</v>
      </c>
      <c r="B43" s="276" t="s">
        <v>30</v>
      </c>
      <c r="C43" s="278" t="s">
        <v>4843</v>
      </c>
      <c r="D43" s="276" t="s">
        <v>7424</v>
      </c>
      <c r="E43" s="282"/>
      <c r="F43" s="279"/>
      <c r="G43" s="278"/>
      <c r="H43" s="278" t="s">
        <v>6154</v>
      </c>
      <c r="I43" s="278"/>
      <c r="J43" s="278"/>
      <c r="K43" s="278"/>
      <c r="L43" s="277"/>
      <c r="M43" s="276" t="s">
        <v>7425</v>
      </c>
      <c r="N43" s="276" t="s">
        <v>6159</v>
      </c>
      <c r="O43" s="276" t="s">
        <v>6159</v>
      </c>
    </row>
    <row r="44" spans="1:15" ht="30.75" customHeight="1" x14ac:dyDescent="0.25">
      <c r="A44" s="275">
        <v>20101104</v>
      </c>
      <c r="B44" s="270" t="s">
        <v>31</v>
      </c>
      <c r="C44" s="272" t="s">
        <v>4843</v>
      </c>
      <c r="D44" s="270" t="s">
        <v>7439</v>
      </c>
      <c r="E44" s="272"/>
      <c r="F44" s="273"/>
      <c r="G44" s="272"/>
      <c r="H44" s="272" t="s">
        <v>6154</v>
      </c>
      <c r="I44" s="272" t="s">
        <v>6155</v>
      </c>
      <c r="J44" s="272" t="s">
        <v>6156</v>
      </c>
      <c r="K44" s="272"/>
      <c r="L44" s="271"/>
      <c r="M44" s="270" t="s">
        <v>3767</v>
      </c>
      <c r="N44" s="270" t="s">
        <v>7440</v>
      </c>
      <c r="O44" s="270" t="s">
        <v>6166</v>
      </c>
    </row>
    <row r="45" spans="1:15" ht="30.75" customHeight="1" x14ac:dyDescent="0.25">
      <c r="A45" s="281">
        <v>20101112</v>
      </c>
      <c r="B45" s="276" t="s">
        <v>4854</v>
      </c>
      <c r="C45" s="278" t="s">
        <v>4844</v>
      </c>
      <c r="D45" s="276" t="s">
        <v>6161</v>
      </c>
      <c r="E45" s="282"/>
      <c r="F45" s="279"/>
      <c r="G45" s="278" t="s">
        <v>6161</v>
      </c>
      <c r="H45" s="278" t="s">
        <v>6161</v>
      </c>
      <c r="I45" s="278" t="s">
        <v>6161</v>
      </c>
      <c r="J45" s="278" t="s">
        <v>6161</v>
      </c>
      <c r="K45" s="278" t="s">
        <v>6161</v>
      </c>
      <c r="L45" s="277" t="s">
        <v>6161</v>
      </c>
      <c r="M45" s="276" t="s">
        <v>6161</v>
      </c>
      <c r="N45" s="276" t="s">
        <v>6161</v>
      </c>
      <c r="O45" s="276" t="s">
        <v>6161</v>
      </c>
    </row>
    <row r="46" spans="1:15" ht="30.75" customHeight="1" x14ac:dyDescent="0.25">
      <c r="A46" s="275">
        <v>20101120</v>
      </c>
      <c r="B46" s="270" t="s">
        <v>6167</v>
      </c>
      <c r="C46" s="272" t="s">
        <v>4844</v>
      </c>
      <c r="D46" s="270" t="s">
        <v>6161</v>
      </c>
      <c r="E46" s="272"/>
      <c r="F46" s="273"/>
      <c r="G46" s="272" t="s">
        <v>6161</v>
      </c>
      <c r="H46" s="272" t="s">
        <v>6161</v>
      </c>
      <c r="I46" s="272" t="s">
        <v>6161</v>
      </c>
      <c r="J46" s="272" t="s">
        <v>6161</v>
      </c>
      <c r="K46" s="272" t="s">
        <v>6161</v>
      </c>
      <c r="L46" s="271" t="s">
        <v>6161</v>
      </c>
      <c r="M46" s="270" t="s">
        <v>6161</v>
      </c>
      <c r="N46" s="270" t="s">
        <v>6161</v>
      </c>
      <c r="O46" s="270" t="s">
        <v>6161</v>
      </c>
    </row>
    <row r="47" spans="1:15" ht="30.75" customHeight="1" x14ac:dyDescent="0.25">
      <c r="A47" s="281">
        <v>20101139</v>
      </c>
      <c r="B47" s="276" t="s">
        <v>6168</v>
      </c>
      <c r="C47" s="278" t="s">
        <v>4844</v>
      </c>
      <c r="D47" s="276" t="s">
        <v>6161</v>
      </c>
      <c r="E47" s="282"/>
      <c r="F47" s="279"/>
      <c r="G47" s="278" t="s">
        <v>6161</v>
      </c>
      <c r="H47" s="278" t="s">
        <v>6161</v>
      </c>
      <c r="I47" s="278" t="s">
        <v>6161</v>
      </c>
      <c r="J47" s="278" t="s">
        <v>6161</v>
      </c>
      <c r="K47" s="278" t="s">
        <v>6161</v>
      </c>
      <c r="L47" s="277" t="s">
        <v>6161</v>
      </c>
      <c r="M47" s="276" t="s">
        <v>6161</v>
      </c>
      <c r="N47" s="276" t="s">
        <v>6161</v>
      </c>
      <c r="O47" s="276" t="s">
        <v>6161</v>
      </c>
    </row>
    <row r="48" spans="1:15" ht="30.75" customHeight="1" x14ac:dyDescent="0.25">
      <c r="A48" s="275">
        <v>20101155</v>
      </c>
      <c r="B48" s="270" t="s">
        <v>4855</v>
      </c>
      <c r="C48" s="272" t="s">
        <v>4844</v>
      </c>
      <c r="D48" s="270" t="s">
        <v>6161</v>
      </c>
      <c r="E48" s="272"/>
      <c r="F48" s="273"/>
      <c r="G48" s="272" t="s">
        <v>6161</v>
      </c>
      <c r="H48" s="272" t="s">
        <v>6161</v>
      </c>
      <c r="I48" s="272" t="s">
        <v>6161</v>
      </c>
      <c r="J48" s="272" t="s">
        <v>6161</v>
      </c>
      <c r="K48" s="272" t="s">
        <v>6161</v>
      </c>
      <c r="L48" s="271" t="s">
        <v>6161</v>
      </c>
      <c r="M48" s="270" t="s">
        <v>6161</v>
      </c>
      <c r="N48" s="270" t="s">
        <v>6161</v>
      </c>
      <c r="O48" s="270" t="s">
        <v>6161</v>
      </c>
    </row>
    <row r="49" spans="1:15" ht="30.75" customHeight="1" x14ac:dyDescent="0.25">
      <c r="A49" s="281">
        <v>20101171</v>
      </c>
      <c r="B49" s="276" t="s">
        <v>34</v>
      </c>
      <c r="C49" s="278" t="s">
        <v>4843</v>
      </c>
      <c r="D49" s="276" t="s">
        <v>7437</v>
      </c>
      <c r="E49" s="282"/>
      <c r="F49" s="279"/>
      <c r="G49" s="278"/>
      <c r="H49" s="278"/>
      <c r="I49" s="278" t="s">
        <v>6155</v>
      </c>
      <c r="J49" s="278" t="s">
        <v>6156</v>
      </c>
      <c r="K49" s="278"/>
      <c r="L49" s="277"/>
      <c r="M49" s="276" t="s">
        <v>7438</v>
      </c>
      <c r="N49" s="276" t="s">
        <v>6165</v>
      </c>
      <c r="O49" s="276" t="s">
        <v>6165</v>
      </c>
    </row>
    <row r="50" spans="1:15" ht="30.75" customHeight="1" x14ac:dyDescent="0.25">
      <c r="A50" s="275">
        <v>20101198</v>
      </c>
      <c r="B50" s="270" t="s">
        <v>4856</v>
      </c>
      <c r="C50" s="272" t="s">
        <v>4844</v>
      </c>
      <c r="D50" s="270" t="s">
        <v>6161</v>
      </c>
      <c r="E50" s="272"/>
      <c r="F50" s="273"/>
      <c r="G50" s="272" t="s">
        <v>6161</v>
      </c>
      <c r="H50" s="272" t="s">
        <v>6161</v>
      </c>
      <c r="I50" s="272" t="s">
        <v>6161</v>
      </c>
      <c r="J50" s="272" t="s">
        <v>6161</v>
      </c>
      <c r="K50" s="272" t="s">
        <v>6161</v>
      </c>
      <c r="L50" s="271" t="s">
        <v>6161</v>
      </c>
      <c r="M50" s="270" t="s">
        <v>6161</v>
      </c>
      <c r="N50" s="270" t="s">
        <v>6161</v>
      </c>
      <c r="O50" s="270" t="s">
        <v>6161</v>
      </c>
    </row>
    <row r="51" spans="1:15" ht="30.75" customHeight="1" x14ac:dyDescent="0.25">
      <c r="A51" s="281">
        <v>20101201</v>
      </c>
      <c r="B51" s="276" t="s">
        <v>7401</v>
      </c>
      <c r="C51" s="278" t="s">
        <v>4843</v>
      </c>
      <c r="D51" s="276" t="s">
        <v>7441</v>
      </c>
      <c r="E51" s="282"/>
      <c r="F51" s="279"/>
      <c r="G51" s="278"/>
      <c r="H51" s="278" t="s">
        <v>6154</v>
      </c>
      <c r="I51" s="278" t="s">
        <v>6155</v>
      </c>
      <c r="J51" s="278" t="s">
        <v>6156</v>
      </c>
      <c r="K51" s="278"/>
      <c r="L51" s="277"/>
      <c r="M51" s="276" t="s">
        <v>7438</v>
      </c>
      <c r="N51" s="276" t="s">
        <v>6165</v>
      </c>
      <c r="O51" s="276" t="s">
        <v>6165</v>
      </c>
    </row>
    <row r="52" spans="1:15" ht="30.75" customHeight="1" x14ac:dyDescent="0.25">
      <c r="A52" s="275">
        <v>20101210</v>
      </c>
      <c r="B52" s="270" t="s">
        <v>6169</v>
      </c>
      <c r="C52" s="272" t="s">
        <v>4843</v>
      </c>
      <c r="D52" s="270" t="s">
        <v>7442</v>
      </c>
      <c r="E52" s="272"/>
      <c r="F52" s="273"/>
      <c r="G52" s="272"/>
      <c r="H52" s="272"/>
      <c r="I52" s="272" t="s">
        <v>6155</v>
      </c>
      <c r="J52" s="272" t="s">
        <v>6156</v>
      </c>
      <c r="K52" s="272"/>
      <c r="L52" s="271"/>
      <c r="M52" s="270" t="s">
        <v>7438</v>
      </c>
      <c r="N52" s="270" t="s">
        <v>6165</v>
      </c>
      <c r="O52" s="270" t="s">
        <v>6165</v>
      </c>
    </row>
    <row r="53" spans="1:15" ht="30.75" customHeight="1" x14ac:dyDescent="0.25">
      <c r="A53" s="281">
        <v>20101228</v>
      </c>
      <c r="B53" s="276" t="s">
        <v>26</v>
      </c>
      <c r="C53" s="278" t="s">
        <v>4843</v>
      </c>
      <c r="D53" s="276" t="s">
        <v>7443</v>
      </c>
      <c r="E53" s="282"/>
      <c r="F53" s="279"/>
      <c r="G53" s="278"/>
      <c r="H53" s="278"/>
      <c r="I53" s="278" t="s">
        <v>6155</v>
      </c>
      <c r="J53" s="278" t="s">
        <v>6156</v>
      </c>
      <c r="K53" s="278"/>
      <c r="L53" s="277"/>
      <c r="M53" s="276" t="s">
        <v>7438</v>
      </c>
      <c r="N53" s="276" t="s">
        <v>6165</v>
      </c>
      <c r="O53" s="276" t="s">
        <v>6165</v>
      </c>
    </row>
    <row r="54" spans="1:15" ht="30.75" customHeight="1" x14ac:dyDescent="0.25">
      <c r="A54" s="275">
        <v>20101236</v>
      </c>
      <c r="B54" s="270" t="s">
        <v>6170</v>
      </c>
      <c r="C54" s="272" t="s">
        <v>4843</v>
      </c>
      <c r="D54" s="270" t="s">
        <v>7424</v>
      </c>
      <c r="E54" s="272"/>
      <c r="F54" s="273"/>
      <c r="G54" s="272"/>
      <c r="H54" s="272" t="s">
        <v>6154</v>
      </c>
      <c r="I54" s="272"/>
      <c r="J54" s="272"/>
      <c r="K54" s="272"/>
      <c r="L54" s="271"/>
      <c r="M54" s="270" t="s">
        <v>7425</v>
      </c>
      <c r="N54" s="270" t="s">
        <v>6159</v>
      </c>
      <c r="O54" s="270" t="s">
        <v>6159</v>
      </c>
    </row>
    <row r="55" spans="1:15" ht="30.75" customHeight="1" x14ac:dyDescent="0.25">
      <c r="A55" s="281">
        <v>20101244</v>
      </c>
      <c r="B55" s="276" t="s">
        <v>7444</v>
      </c>
      <c r="C55" s="278" t="s">
        <v>4843</v>
      </c>
      <c r="D55" s="276" t="s">
        <v>7445</v>
      </c>
      <c r="E55" s="282"/>
      <c r="F55" s="279"/>
      <c r="G55" s="278"/>
      <c r="H55" s="278"/>
      <c r="I55" s="278" t="s">
        <v>6155</v>
      </c>
      <c r="J55" s="278" t="s">
        <v>6156</v>
      </c>
      <c r="K55" s="278" t="s">
        <v>6157</v>
      </c>
      <c r="L55" s="277">
        <v>33</v>
      </c>
      <c r="M55" s="276" t="s">
        <v>3799</v>
      </c>
      <c r="N55" s="276" t="s">
        <v>7446</v>
      </c>
      <c r="O55" s="276" t="s">
        <v>6175</v>
      </c>
    </row>
    <row r="56" spans="1:15" ht="30.75" customHeight="1" x14ac:dyDescent="0.25">
      <c r="A56" s="275">
        <v>20101252</v>
      </c>
      <c r="B56" s="270" t="s">
        <v>7447</v>
      </c>
      <c r="C56" s="272" t="s">
        <v>4843</v>
      </c>
      <c r="D56" s="270" t="s">
        <v>7445</v>
      </c>
      <c r="E56" s="272"/>
      <c r="F56" s="273"/>
      <c r="G56" s="272"/>
      <c r="H56" s="272"/>
      <c r="I56" s="272" t="s">
        <v>6155</v>
      </c>
      <c r="J56" s="272" t="s">
        <v>6156</v>
      </c>
      <c r="K56" s="272" t="s">
        <v>6157</v>
      </c>
      <c r="L56" s="271">
        <v>33</v>
      </c>
      <c r="M56" s="270" t="s">
        <v>3799</v>
      </c>
      <c r="N56" s="270" t="s">
        <v>7446</v>
      </c>
      <c r="O56" s="270" t="s">
        <v>6175</v>
      </c>
    </row>
    <row r="57" spans="1:15" ht="30.75" customHeight="1" x14ac:dyDescent="0.25">
      <c r="A57" s="281">
        <v>20101260</v>
      </c>
      <c r="B57" s="276" t="s">
        <v>7448</v>
      </c>
      <c r="C57" s="278" t="s">
        <v>4843</v>
      </c>
      <c r="D57" s="276" t="s">
        <v>7445</v>
      </c>
      <c r="E57" s="282"/>
      <c r="F57" s="279"/>
      <c r="G57" s="278"/>
      <c r="H57" s="278"/>
      <c r="I57" s="278" t="s">
        <v>6155</v>
      </c>
      <c r="J57" s="278" t="s">
        <v>6156</v>
      </c>
      <c r="K57" s="278" t="s">
        <v>6157</v>
      </c>
      <c r="L57" s="277">
        <v>33</v>
      </c>
      <c r="M57" s="276" t="s">
        <v>3799</v>
      </c>
      <c r="N57" s="276" t="s">
        <v>7446</v>
      </c>
      <c r="O57" s="276" t="s">
        <v>6175</v>
      </c>
    </row>
    <row r="58" spans="1:15" ht="30.75" customHeight="1" x14ac:dyDescent="0.25">
      <c r="A58" s="275">
        <v>20101279</v>
      </c>
      <c r="B58" s="270" t="s">
        <v>7449</v>
      </c>
      <c r="C58" s="272" t="s">
        <v>4843</v>
      </c>
      <c r="D58" s="270" t="s">
        <v>7445</v>
      </c>
      <c r="E58" s="272"/>
      <c r="F58" s="273"/>
      <c r="G58" s="272"/>
      <c r="H58" s="272"/>
      <c r="I58" s="272" t="s">
        <v>6155</v>
      </c>
      <c r="J58" s="272" t="s">
        <v>6156</v>
      </c>
      <c r="K58" s="272" t="s">
        <v>6157</v>
      </c>
      <c r="L58" s="271">
        <v>33</v>
      </c>
      <c r="M58" s="270" t="s">
        <v>3799</v>
      </c>
      <c r="N58" s="270" t="s">
        <v>7446</v>
      </c>
      <c r="O58" s="270" t="s">
        <v>6175</v>
      </c>
    </row>
    <row r="59" spans="1:15" ht="30.75" customHeight="1" x14ac:dyDescent="0.25">
      <c r="A59" s="281">
        <v>20101287</v>
      </c>
      <c r="B59" s="276" t="s">
        <v>7450</v>
      </c>
      <c r="C59" s="278" t="s">
        <v>4843</v>
      </c>
      <c r="D59" s="276" t="s">
        <v>7445</v>
      </c>
      <c r="E59" s="282"/>
      <c r="F59" s="279"/>
      <c r="G59" s="278"/>
      <c r="H59" s="278"/>
      <c r="I59" s="278" t="s">
        <v>6155</v>
      </c>
      <c r="J59" s="278" t="s">
        <v>6156</v>
      </c>
      <c r="K59" s="278" t="s">
        <v>6157</v>
      </c>
      <c r="L59" s="277">
        <v>33</v>
      </c>
      <c r="M59" s="276" t="s">
        <v>3799</v>
      </c>
      <c r="N59" s="276" t="s">
        <v>7446</v>
      </c>
      <c r="O59" s="276" t="s">
        <v>6175</v>
      </c>
    </row>
    <row r="60" spans="1:15" ht="30.75" customHeight="1" x14ac:dyDescent="0.25">
      <c r="A60" s="275">
        <v>20101287</v>
      </c>
      <c r="B60" s="270" t="s">
        <v>7450</v>
      </c>
      <c r="C60" s="272" t="s">
        <v>4843</v>
      </c>
      <c r="D60" s="270" t="s">
        <v>9424</v>
      </c>
      <c r="E60" s="272"/>
      <c r="F60" s="273"/>
      <c r="G60" s="272"/>
      <c r="H60" s="272" t="s">
        <v>6154</v>
      </c>
      <c r="I60" s="272" t="s">
        <v>6155</v>
      </c>
      <c r="J60" s="272" t="s">
        <v>6156</v>
      </c>
      <c r="K60" s="272"/>
      <c r="L60" s="271"/>
      <c r="M60" s="270" t="s">
        <v>3899</v>
      </c>
      <c r="N60" s="270" t="s">
        <v>9406</v>
      </c>
      <c r="O60" s="270" t="s">
        <v>6166</v>
      </c>
    </row>
    <row r="61" spans="1:15" ht="30.75" customHeight="1" x14ac:dyDescent="0.25">
      <c r="A61" s="281">
        <v>20101295</v>
      </c>
      <c r="B61" s="276" t="s">
        <v>7451</v>
      </c>
      <c r="C61" s="278" t="s">
        <v>4843</v>
      </c>
      <c r="D61" s="276" t="s">
        <v>7445</v>
      </c>
      <c r="E61" s="282"/>
      <c r="F61" s="279"/>
      <c r="G61" s="278"/>
      <c r="H61" s="278"/>
      <c r="I61" s="278" t="s">
        <v>6155</v>
      </c>
      <c r="J61" s="278" t="s">
        <v>6156</v>
      </c>
      <c r="K61" s="278" t="s">
        <v>6157</v>
      </c>
      <c r="L61" s="277">
        <v>33</v>
      </c>
      <c r="M61" s="276" t="s">
        <v>3799</v>
      </c>
      <c r="N61" s="276" t="s">
        <v>7446</v>
      </c>
      <c r="O61" s="276" t="s">
        <v>6175</v>
      </c>
    </row>
    <row r="62" spans="1:15" ht="30.75" customHeight="1" x14ac:dyDescent="0.25">
      <c r="A62" s="275">
        <v>20101309</v>
      </c>
      <c r="B62" s="270" t="s">
        <v>7452</v>
      </c>
      <c r="C62" s="272" t="s">
        <v>4844</v>
      </c>
      <c r="D62" s="270" t="s">
        <v>6161</v>
      </c>
      <c r="E62" s="272"/>
      <c r="F62" s="273"/>
      <c r="G62" s="272" t="s">
        <v>6161</v>
      </c>
      <c r="H62" s="272" t="s">
        <v>6161</v>
      </c>
      <c r="I62" s="272" t="s">
        <v>6161</v>
      </c>
      <c r="J62" s="272" t="s">
        <v>6161</v>
      </c>
      <c r="K62" s="272" t="s">
        <v>6161</v>
      </c>
      <c r="L62" s="271" t="s">
        <v>6161</v>
      </c>
      <c r="M62" s="270" t="s">
        <v>6161</v>
      </c>
      <c r="N62" s="270" t="s">
        <v>6161</v>
      </c>
      <c r="O62" s="270" t="s">
        <v>6161</v>
      </c>
    </row>
    <row r="63" spans="1:15" ht="30.75" customHeight="1" x14ac:dyDescent="0.25">
      <c r="A63" s="281">
        <v>20101317</v>
      </c>
      <c r="B63" s="276" t="s">
        <v>7453</v>
      </c>
      <c r="C63" s="278" t="s">
        <v>4844</v>
      </c>
      <c r="D63" s="276" t="s">
        <v>6161</v>
      </c>
      <c r="E63" s="282"/>
      <c r="F63" s="279"/>
      <c r="G63" s="278" t="s">
        <v>6161</v>
      </c>
      <c r="H63" s="278" t="s">
        <v>6161</v>
      </c>
      <c r="I63" s="278" t="s">
        <v>6161</v>
      </c>
      <c r="J63" s="278" t="s">
        <v>6161</v>
      </c>
      <c r="K63" s="278" t="s">
        <v>6161</v>
      </c>
      <c r="L63" s="277" t="s">
        <v>6161</v>
      </c>
      <c r="M63" s="276" t="s">
        <v>6161</v>
      </c>
      <c r="N63" s="276" t="s">
        <v>6161</v>
      </c>
      <c r="O63" s="276" t="s">
        <v>6161</v>
      </c>
    </row>
    <row r="64" spans="1:15" ht="30.75" customHeight="1" x14ac:dyDescent="0.25">
      <c r="A64" s="275">
        <v>20101325</v>
      </c>
      <c r="B64" s="270" t="s">
        <v>7454</v>
      </c>
      <c r="C64" s="272" t="s">
        <v>4843</v>
      </c>
      <c r="D64" s="270" t="s">
        <v>7428</v>
      </c>
      <c r="E64" s="272"/>
      <c r="F64" s="273"/>
      <c r="G64" s="272"/>
      <c r="H64" s="272"/>
      <c r="I64" s="272" t="s">
        <v>6155</v>
      </c>
      <c r="J64" s="272" t="s">
        <v>6156</v>
      </c>
      <c r="K64" s="272"/>
      <c r="L64" s="271"/>
      <c r="M64" s="270" t="s">
        <v>7425</v>
      </c>
      <c r="N64" s="270" t="s">
        <v>6159</v>
      </c>
      <c r="O64" s="270" t="s">
        <v>6159</v>
      </c>
    </row>
    <row r="65" spans="1:15" ht="30.75" customHeight="1" x14ac:dyDescent="0.25">
      <c r="A65" s="281">
        <v>20101325</v>
      </c>
      <c r="B65" s="276" t="s">
        <v>7454</v>
      </c>
      <c r="C65" s="278" t="s">
        <v>4843</v>
      </c>
      <c r="D65" s="276" t="s">
        <v>7455</v>
      </c>
      <c r="E65" s="282"/>
      <c r="F65" s="279"/>
      <c r="G65" s="278"/>
      <c r="H65" s="278" t="s">
        <v>6154</v>
      </c>
      <c r="I65" s="278" t="s">
        <v>6155</v>
      </c>
      <c r="J65" s="278" t="s">
        <v>6156</v>
      </c>
      <c r="K65" s="278"/>
      <c r="L65" s="277"/>
      <c r="M65" s="276" t="s">
        <v>6161</v>
      </c>
      <c r="N65" s="276" t="s">
        <v>6161</v>
      </c>
      <c r="O65" s="276" t="s">
        <v>6161</v>
      </c>
    </row>
    <row r="66" spans="1:15" ht="30.75" customHeight="1" x14ac:dyDescent="0.25">
      <c r="A66" s="275">
        <v>20101333</v>
      </c>
      <c r="B66" s="270" t="s">
        <v>7456</v>
      </c>
      <c r="C66" s="272" t="s">
        <v>4843</v>
      </c>
      <c r="D66" s="270" t="s">
        <v>7455</v>
      </c>
      <c r="E66" s="272"/>
      <c r="F66" s="273"/>
      <c r="G66" s="272"/>
      <c r="H66" s="272" t="s">
        <v>6154</v>
      </c>
      <c r="I66" s="272" t="s">
        <v>6155</v>
      </c>
      <c r="J66" s="272" t="s">
        <v>6156</v>
      </c>
      <c r="K66" s="272"/>
      <c r="L66" s="271"/>
      <c r="M66" s="270" t="s">
        <v>6161</v>
      </c>
      <c r="N66" s="270" t="s">
        <v>6161</v>
      </c>
      <c r="O66" s="270" t="s">
        <v>6161</v>
      </c>
    </row>
    <row r="67" spans="1:15" ht="30.75" customHeight="1" x14ac:dyDescent="0.25">
      <c r="A67" s="281">
        <v>20101333</v>
      </c>
      <c r="B67" s="276" t="s">
        <v>7456</v>
      </c>
      <c r="C67" s="278" t="s">
        <v>4843</v>
      </c>
      <c r="D67" s="276" t="s">
        <v>7428</v>
      </c>
      <c r="E67" s="282"/>
      <c r="F67" s="279"/>
      <c r="G67" s="278"/>
      <c r="H67" s="278"/>
      <c r="I67" s="278" t="s">
        <v>6155</v>
      </c>
      <c r="J67" s="278" t="s">
        <v>6156</v>
      </c>
      <c r="K67" s="278"/>
      <c r="L67" s="277"/>
      <c r="M67" s="276" t="s">
        <v>7425</v>
      </c>
      <c r="N67" s="276" t="s">
        <v>6159</v>
      </c>
      <c r="O67" s="276" t="s">
        <v>6159</v>
      </c>
    </row>
    <row r="68" spans="1:15" ht="30.75" customHeight="1" x14ac:dyDescent="0.25">
      <c r="A68" s="275">
        <v>20101341</v>
      </c>
      <c r="B68" s="270" t="s">
        <v>7457</v>
      </c>
      <c r="C68" s="272" t="s">
        <v>4843</v>
      </c>
      <c r="D68" s="270" t="s">
        <v>7424</v>
      </c>
      <c r="E68" s="272"/>
      <c r="F68" s="273"/>
      <c r="G68" s="272"/>
      <c r="H68" s="272" t="s">
        <v>6154</v>
      </c>
      <c r="I68" s="272"/>
      <c r="J68" s="272"/>
      <c r="K68" s="272"/>
      <c r="L68" s="271"/>
      <c r="M68" s="270" t="s">
        <v>7425</v>
      </c>
      <c r="N68" s="270" t="s">
        <v>6159</v>
      </c>
      <c r="O68" s="270" t="s">
        <v>6159</v>
      </c>
    </row>
    <row r="69" spans="1:15" ht="30.75" customHeight="1" x14ac:dyDescent="0.25">
      <c r="A69" s="281">
        <v>20101350</v>
      </c>
      <c r="B69" s="276" t="s">
        <v>7458</v>
      </c>
      <c r="C69" s="278" t="s">
        <v>4843</v>
      </c>
      <c r="D69" s="276" t="s">
        <v>7459</v>
      </c>
      <c r="E69" s="282"/>
      <c r="F69" s="279"/>
      <c r="G69" s="278"/>
      <c r="H69" s="278"/>
      <c r="I69" s="278" t="s">
        <v>6155</v>
      </c>
      <c r="J69" s="278" t="s">
        <v>6156</v>
      </c>
      <c r="K69" s="278"/>
      <c r="L69" s="277">
        <v>45</v>
      </c>
      <c r="M69" s="276" t="s">
        <v>3889</v>
      </c>
      <c r="N69" s="276" t="s">
        <v>7460</v>
      </c>
      <c r="O69" s="276" t="s">
        <v>6175</v>
      </c>
    </row>
    <row r="70" spans="1:15" ht="30.75" customHeight="1" x14ac:dyDescent="0.25">
      <c r="A70" s="275">
        <v>20101350</v>
      </c>
      <c r="B70" s="270" t="s">
        <v>7458</v>
      </c>
      <c r="C70" s="272" t="s">
        <v>4843</v>
      </c>
      <c r="D70" s="270" t="s">
        <v>7461</v>
      </c>
      <c r="E70" s="272"/>
      <c r="F70" s="273"/>
      <c r="G70" s="272"/>
      <c r="H70" s="272"/>
      <c r="I70" s="272" t="s">
        <v>6155</v>
      </c>
      <c r="J70" s="272" t="s">
        <v>6156</v>
      </c>
      <c r="K70" s="272"/>
      <c r="L70" s="271">
        <v>37</v>
      </c>
      <c r="M70" s="270" t="s">
        <v>3890</v>
      </c>
      <c r="N70" s="270" t="s">
        <v>7460</v>
      </c>
      <c r="O70" s="270" t="s">
        <v>6175</v>
      </c>
    </row>
    <row r="71" spans="1:15" ht="30.75" customHeight="1" x14ac:dyDescent="0.25">
      <c r="A71" s="281">
        <v>20101350</v>
      </c>
      <c r="B71" s="276" t="s">
        <v>7458</v>
      </c>
      <c r="C71" s="278" t="s">
        <v>4843</v>
      </c>
      <c r="D71" s="276" t="s">
        <v>7462</v>
      </c>
      <c r="E71" s="282"/>
      <c r="F71" s="279"/>
      <c r="G71" s="278"/>
      <c r="H71" s="278"/>
      <c r="I71" s="278" t="s">
        <v>6155</v>
      </c>
      <c r="J71" s="278" t="s">
        <v>6156</v>
      </c>
      <c r="K71" s="278"/>
      <c r="L71" s="277">
        <v>39</v>
      </c>
      <c r="M71" s="276" t="s">
        <v>3891</v>
      </c>
      <c r="N71" s="276" t="s">
        <v>7460</v>
      </c>
      <c r="O71" s="276" t="s">
        <v>6175</v>
      </c>
    </row>
    <row r="72" spans="1:15" ht="30.75" customHeight="1" x14ac:dyDescent="0.25">
      <c r="A72" s="275">
        <v>20101368</v>
      </c>
      <c r="B72" s="270" t="s">
        <v>7463</v>
      </c>
      <c r="C72" s="272" t="s">
        <v>4843</v>
      </c>
      <c r="D72" s="270" t="s">
        <v>11219</v>
      </c>
      <c r="E72" s="274" t="s">
        <v>11161</v>
      </c>
      <c r="F72" s="273">
        <v>44687</v>
      </c>
      <c r="G72" s="272"/>
      <c r="H72" s="272" t="s">
        <v>6154</v>
      </c>
      <c r="I72" s="272" t="s">
        <v>6155</v>
      </c>
      <c r="J72" s="272" t="s">
        <v>6156</v>
      </c>
      <c r="K72" s="272"/>
      <c r="L72" s="271">
        <v>152</v>
      </c>
      <c r="M72" s="270" t="s">
        <v>7438</v>
      </c>
      <c r="N72" s="270" t="s">
        <v>6165</v>
      </c>
      <c r="O72" s="270" t="s">
        <v>6165</v>
      </c>
    </row>
    <row r="73" spans="1:15" ht="30.75" customHeight="1" x14ac:dyDescent="0.25">
      <c r="A73" s="281">
        <v>20101376</v>
      </c>
      <c r="B73" s="276" t="s">
        <v>7464</v>
      </c>
      <c r="C73" s="278" t="s">
        <v>4844</v>
      </c>
      <c r="D73" s="276" t="s">
        <v>6161</v>
      </c>
      <c r="E73" s="282"/>
      <c r="F73" s="279"/>
      <c r="G73" s="278" t="s">
        <v>6161</v>
      </c>
      <c r="H73" s="278" t="s">
        <v>6161</v>
      </c>
      <c r="I73" s="278" t="s">
        <v>6161</v>
      </c>
      <c r="J73" s="278" t="s">
        <v>6161</v>
      </c>
      <c r="K73" s="278" t="s">
        <v>6161</v>
      </c>
      <c r="L73" s="277" t="s">
        <v>6161</v>
      </c>
      <c r="M73" s="276" t="s">
        <v>6161</v>
      </c>
      <c r="N73" s="276" t="s">
        <v>6161</v>
      </c>
      <c r="O73" s="276" t="s">
        <v>6161</v>
      </c>
    </row>
    <row r="74" spans="1:15" ht="30.75" customHeight="1" x14ac:dyDescent="0.25">
      <c r="A74" s="275">
        <v>20101384</v>
      </c>
      <c r="B74" s="270" t="s">
        <v>7465</v>
      </c>
      <c r="C74" s="272" t="s">
        <v>4844</v>
      </c>
      <c r="D74" s="270" t="s">
        <v>6161</v>
      </c>
      <c r="E74" s="272"/>
      <c r="F74" s="273"/>
      <c r="G74" s="272" t="s">
        <v>6161</v>
      </c>
      <c r="H74" s="272" t="s">
        <v>6161</v>
      </c>
      <c r="I74" s="272" t="s">
        <v>6161</v>
      </c>
      <c r="J74" s="272" t="s">
        <v>6161</v>
      </c>
      <c r="K74" s="272" t="s">
        <v>6161</v>
      </c>
      <c r="L74" s="271" t="s">
        <v>6161</v>
      </c>
      <c r="M74" s="270" t="s">
        <v>6161</v>
      </c>
      <c r="N74" s="270" t="s">
        <v>6161</v>
      </c>
      <c r="O74" s="270" t="s">
        <v>6161</v>
      </c>
    </row>
    <row r="75" spans="1:15" ht="30.75" customHeight="1" x14ac:dyDescent="0.25">
      <c r="A75" s="281">
        <v>20101392</v>
      </c>
      <c r="B75" s="276" t="s">
        <v>7466</v>
      </c>
      <c r="C75" s="278" t="s">
        <v>4844</v>
      </c>
      <c r="D75" s="276" t="s">
        <v>6161</v>
      </c>
      <c r="E75" s="282"/>
      <c r="F75" s="279"/>
      <c r="G75" s="278" t="s">
        <v>6161</v>
      </c>
      <c r="H75" s="278" t="s">
        <v>6161</v>
      </c>
      <c r="I75" s="278" t="s">
        <v>6161</v>
      </c>
      <c r="J75" s="278" t="s">
        <v>6161</v>
      </c>
      <c r="K75" s="278" t="s">
        <v>6161</v>
      </c>
      <c r="L75" s="277" t="s">
        <v>6161</v>
      </c>
      <c r="M75" s="276" t="s">
        <v>6161</v>
      </c>
      <c r="N75" s="276" t="s">
        <v>6161</v>
      </c>
      <c r="O75" s="276" t="s">
        <v>6161</v>
      </c>
    </row>
    <row r="76" spans="1:15" ht="30.75" customHeight="1" x14ac:dyDescent="0.25">
      <c r="A76" s="275">
        <v>20101406</v>
      </c>
      <c r="B76" s="270" t="s">
        <v>7467</v>
      </c>
      <c r="C76" s="272" t="s">
        <v>4843</v>
      </c>
      <c r="D76" s="270" t="s">
        <v>7424</v>
      </c>
      <c r="E76" s="272"/>
      <c r="F76" s="273"/>
      <c r="G76" s="272"/>
      <c r="H76" s="272" t="s">
        <v>6154</v>
      </c>
      <c r="I76" s="272"/>
      <c r="J76" s="272"/>
      <c r="K76" s="272"/>
      <c r="L76" s="271"/>
      <c r="M76" s="270" t="s">
        <v>7425</v>
      </c>
      <c r="N76" s="270" t="s">
        <v>6159</v>
      </c>
      <c r="O76" s="270" t="s">
        <v>6159</v>
      </c>
    </row>
    <row r="77" spans="1:15" ht="30.75" customHeight="1" x14ac:dyDescent="0.25">
      <c r="A77" s="281">
        <v>20101414</v>
      </c>
      <c r="B77" s="276" t="s">
        <v>7468</v>
      </c>
      <c r="C77" s="278" t="s">
        <v>4843</v>
      </c>
      <c r="D77" s="276" t="s">
        <v>7424</v>
      </c>
      <c r="E77" s="282"/>
      <c r="F77" s="279"/>
      <c r="G77" s="278"/>
      <c r="H77" s="278" t="s">
        <v>6154</v>
      </c>
      <c r="I77" s="278"/>
      <c r="J77" s="278"/>
      <c r="K77" s="278"/>
      <c r="L77" s="277"/>
      <c r="M77" s="276" t="s">
        <v>7425</v>
      </c>
      <c r="N77" s="276" t="s">
        <v>6159</v>
      </c>
      <c r="O77" s="276" t="s">
        <v>6159</v>
      </c>
    </row>
    <row r="78" spans="1:15" ht="30.75" customHeight="1" x14ac:dyDescent="0.25">
      <c r="A78" s="275">
        <v>20101422</v>
      </c>
      <c r="B78" s="270" t="s">
        <v>7469</v>
      </c>
      <c r="C78" s="272" t="s">
        <v>4844</v>
      </c>
      <c r="D78" s="270" t="s">
        <v>6161</v>
      </c>
      <c r="E78" s="272"/>
      <c r="F78" s="273"/>
      <c r="G78" s="272" t="s">
        <v>6161</v>
      </c>
      <c r="H78" s="272" t="s">
        <v>6161</v>
      </c>
      <c r="I78" s="272" t="s">
        <v>6161</v>
      </c>
      <c r="J78" s="272" t="s">
        <v>6161</v>
      </c>
      <c r="K78" s="272" t="s">
        <v>6161</v>
      </c>
      <c r="L78" s="271" t="s">
        <v>6161</v>
      </c>
      <c r="M78" s="270" t="s">
        <v>6161</v>
      </c>
      <c r="N78" s="270" t="s">
        <v>6161</v>
      </c>
      <c r="O78" s="270" t="s">
        <v>6161</v>
      </c>
    </row>
    <row r="79" spans="1:15" ht="30.75" customHeight="1" x14ac:dyDescent="0.25">
      <c r="A79" s="281">
        <v>20101430</v>
      </c>
      <c r="B79" s="276" t="s">
        <v>7470</v>
      </c>
      <c r="C79" s="278" t="s">
        <v>4843</v>
      </c>
      <c r="D79" s="276" t="s">
        <v>7424</v>
      </c>
      <c r="E79" s="282"/>
      <c r="F79" s="279"/>
      <c r="G79" s="278"/>
      <c r="H79" s="278" t="s">
        <v>6154</v>
      </c>
      <c r="I79" s="278"/>
      <c r="J79" s="278"/>
      <c r="K79" s="278"/>
      <c r="L79" s="277"/>
      <c r="M79" s="276" t="s">
        <v>7425</v>
      </c>
      <c r="N79" s="276" t="s">
        <v>6159</v>
      </c>
      <c r="O79" s="276" t="s">
        <v>6159</v>
      </c>
    </row>
    <row r="80" spans="1:15" ht="30.75" customHeight="1" x14ac:dyDescent="0.25">
      <c r="A80" s="275">
        <v>20101449</v>
      </c>
      <c r="B80" s="270" t="s">
        <v>7471</v>
      </c>
      <c r="C80" s="272" t="s">
        <v>4843</v>
      </c>
      <c r="D80" s="270" t="s">
        <v>7424</v>
      </c>
      <c r="E80" s="272"/>
      <c r="F80" s="273"/>
      <c r="G80" s="272"/>
      <c r="H80" s="272" t="s">
        <v>6154</v>
      </c>
      <c r="I80" s="272"/>
      <c r="J80" s="272"/>
      <c r="K80" s="272"/>
      <c r="L80" s="271"/>
      <c r="M80" s="270" t="s">
        <v>7425</v>
      </c>
      <c r="N80" s="270" t="s">
        <v>6159</v>
      </c>
      <c r="O80" s="270" t="s">
        <v>6159</v>
      </c>
    </row>
    <row r="81" spans="1:15" ht="30.75" customHeight="1" x14ac:dyDescent="0.25">
      <c r="A81" s="281">
        <v>20101457</v>
      </c>
      <c r="B81" s="276" t="s">
        <v>7472</v>
      </c>
      <c r="C81" s="278" t="s">
        <v>4843</v>
      </c>
      <c r="D81" s="276" t="s">
        <v>7424</v>
      </c>
      <c r="E81" s="282"/>
      <c r="F81" s="279"/>
      <c r="G81" s="278"/>
      <c r="H81" s="278" t="s">
        <v>6154</v>
      </c>
      <c r="I81" s="278"/>
      <c r="J81" s="278"/>
      <c r="K81" s="278"/>
      <c r="L81" s="277"/>
      <c r="M81" s="276" t="s">
        <v>7425</v>
      </c>
      <c r="N81" s="276" t="s">
        <v>6159</v>
      </c>
      <c r="O81" s="276" t="s">
        <v>6159</v>
      </c>
    </row>
    <row r="82" spans="1:15" ht="30.75" customHeight="1" x14ac:dyDescent="0.25">
      <c r="A82" s="275">
        <v>20102011</v>
      </c>
      <c r="B82" s="270" t="s">
        <v>35</v>
      </c>
      <c r="C82" s="272" t="s">
        <v>4843</v>
      </c>
      <c r="D82" s="270" t="s">
        <v>7473</v>
      </c>
      <c r="E82" s="272"/>
      <c r="F82" s="273"/>
      <c r="G82" s="272"/>
      <c r="H82" s="272" t="s">
        <v>6154</v>
      </c>
      <c r="I82" s="272"/>
      <c r="J82" s="272"/>
      <c r="K82" s="272"/>
      <c r="L82" s="271"/>
      <c r="M82" s="270" t="s">
        <v>4123</v>
      </c>
      <c r="N82" s="270" t="s">
        <v>6165</v>
      </c>
      <c r="O82" s="270" t="s">
        <v>6165</v>
      </c>
    </row>
    <row r="83" spans="1:15" ht="30.75" customHeight="1" x14ac:dyDescent="0.25">
      <c r="A83" s="281">
        <v>20102020</v>
      </c>
      <c r="B83" s="276" t="s">
        <v>36</v>
      </c>
      <c r="C83" s="278" t="s">
        <v>4843</v>
      </c>
      <c r="D83" s="276" t="s">
        <v>7473</v>
      </c>
      <c r="E83" s="282"/>
      <c r="F83" s="279"/>
      <c r="G83" s="278"/>
      <c r="H83" s="278" t="s">
        <v>6154</v>
      </c>
      <c r="I83" s="278"/>
      <c r="J83" s="278"/>
      <c r="K83" s="278"/>
      <c r="L83" s="277"/>
      <c r="M83" s="276" t="s">
        <v>4123</v>
      </c>
      <c r="N83" s="276" t="s">
        <v>6165</v>
      </c>
      <c r="O83" s="276" t="s">
        <v>6165</v>
      </c>
    </row>
    <row r="84" spans="1:15" ht="30.75" customHeight="1" x14ac:dyDescent="0.25">
      <c r="A84" s="275">
        <v>20102038</v>
      </c>
      <c r="B84" s="270" t="s">
        <v>37</v>
      </c>
      <c r="C84" s="272" t="s">
        <v>4843</v>
      </c>
      <c r="D84" s="270" t="s">
        <v>7474</v>
      </c>
      <c r="E84" s="272"/>
      <c r="F84" s="273"/>
      <c r="G84" s="272"/>
      <c r="H84" s="272" t="s">
        <v>6154</v>
      </c>
      <c r="I84" s="272"/>
      <c r="J84" s="272"/>
      <c r="K84" s="272"/>
      <c r="L84" s="271">
        <v>56</v>
      </c>
      <c r="M84" s="270" t="s">
        <v>4123</v>
      </c>
      <c r="N84" s="270" t="s">
        <v>6165</v>
      </c>
      <c r="O84" s="270" t="s">
        <v>6165</v>
      </c>
    </row>
    <row r="85" spans="1:15" ht="30.75" customHeight="1" x14ac:dyDescent="0.25">
      <c r="A85" s="281">
        <v>20102062</v>
      </c>
      <c r="B85" s="276" t="s">
        <v>4857</v>
      </c>
      <c r="C85" s="278" t="s">
        <v>4844</v>
      </c>
      <c r="D85" s="276" t="s">
        <v>6161</v>
      </c>
      <c r="E85" s="282"/>
      <c r="F85" s="279"/>
      <c r="G85" s="278" t="s">
        <v>6161</v>
      </c>
      <c r="H85" s="278" t="s">
        <v>6161</v>
      </c>
      <c r="I85" s="278" t="s">
        <v>6161</v>
      </c>
      <c r="J85" s="278" t="s">
        <v>6161</v>
      </c>
      <c r="K85" s="278" t="s">
        <v>6161</v>
      </c>
      <c r="L85" s="277" t="s">
        <v>6161</v>
      </c>
      <c r="M85" s="276" t="s">
        <v>6161</v>
      </c>
      <c r="N85" s="276" t="s">
        <v>6161</v>
      </c>
      <c r="O85" s="276" t="s">
        <v>6161</v>
      </c>
    </row>
    <row r="86" spans="1:15" ht="30.75" customHeight="1" x14ac:dyDescent="0.25">
      <c r="A86" s="275">
        <v>20102070</v>
      </c>
      <c r="B86" s="270" t="s">
        <v>38</v>
      </c>
      <c r="C86" s="272" t="s">
        <v>4843</v>
      </c>
      <c r="D86" s="270" t="s">
        <v>7475</v>
      </c>
      <c r="E86" s="272"/>
      <c r="F86" s="273"/>
      <c r="G86" s="272"/>
      <c r="H86" s="272" t="s">
        <v>6154</v>
      </c>
      <c r="I86" s="272" t="s">
        <v>6155</v>
      </c>
      <c r="J86" s="272" t="s">
        <v>6156</v>
      </c>
      <c r="K86" s="272" t="s">
        <v>6157</v>
      </c>
      <c r="L86" s="271">
        <v>67</v>
      </c>
      <c r="M86" s="270" t="s">
        <v>4123</v>
      </c>
      <c r="N86" s="270" t="s">
        <v>6165</v>
      </c>
      <c r="O86" s="270" t="s">
        <v>6165</v>
      </c>
    </row>
    <row r="87" spans="1:15" ht="30.75" customHeight="1" x14ac:dyDescent="0.25">
      <c r="A87" s="281">
        <v>20102089</v>
      </c>
      <c r="B87" s="276" t="s">
        <v>4858</v>
      </c>
      <c r="C87" s="278" t="s">
        <v>4844</v>
      </c>
      <c r="D87" s="276" t="s">
        <v>6161</v>
      </c>
      <c r="E87" s="282"/>
      <c r="F87" s="279"/>
      <c r="G87" s="278" t="s">
        <v>6161</v>
      </c>
      <c r="H87" s="278" t="s">
        <v>6161</v>
      </c>
      <c r="I87" s="278" t="s">
        <v>6161</v>
      </c>
      <c r="J87" s="278" t="s">
        <v>6161</v>
      </c>
      <c r="K87" s="278" t="s">
        <v>6161</v>
      </c>
      <c r="L87" s="277" t="s">
        <v>6161</v>
      </c>
      <c r="M87" s="276" t="s">
        <v>6161</v>
      </c>
      <c r="N87" s="276" t="s">
        <v>6161</v>
      </c>
      <c r="O87" s="276" t="s">
        <v>6161</v>
      </c>
    </row>
    <row r="88" spans="1:15" ht="30.75" customHeight="1" x14ac:dyDescent="0.25">
      <c r="A88" s="275">
        <v>20102097</v>
      </c>
      <c r="B88" s="270" t="s">
        <v>4859</v>
      </c>
      <c r="C88" s="272" t="s">
        <v>4844</v>
      </c>
      <c r="D88" s="270" t="s">
        <v>6161</v>
      </c>
      <c r="E88" s="272"/>
      <c r="F88" s="273"/>
      <c r="G88" s="272" t="s">
        <v>6161</v>
      </c>
      <c r="H88" s="272" t="s">
        <v>6161</v>
      </c>
      <c r="I88" s="272" t="s">
        <v>6161</v>
      </c>
      <c r="J88" s="272" t="s">
        <v>6161</v>
      </c>
      <c r="K88" s="272" t="s">
        <v>6161</v>
      </c>
      <c r="L88" s="271" t="s">
        <v>6161</v>
      </c>
      <c r="M88" s="270" t="s">
        <v>6161</v>
      </c>
      <c r="N88" s="270" t="s">
        <v>6161</v>
      </c>
      <c r="O88" s="270" t="s">
        <v>6161</v>
      </c>
    </row>
    <row r="89" spans="1:15" ht="30.75" customHeight="1" x14ac:dyDescent="0.25">
      <c r="A89" s="281">
        <v>20102100</v>
      </c>
      <c r="B89" s="276" t="s">
        <v>4860</v>
      </c>
      <c r="C89" s="278" t="s">
        <v>4844</v>
      </c>
      <c r="D89" s="276" t="s">
        <v>6161</v>
      </c>
      <c r="E89" s="282"/>
      <c r="F89" s="279"/>
      <c r="G89" s="278" t="s">
        <v>6161</v>
      </c>
      <c r="H89" s="278" t="s">
        <v>6161</v>
      </c>
      <c r="I89" s="278" t="s">
        <v>6161</v>
      </c>
      <c r="J89" s="278" t="s">
        <v>6161</v>
      </c>
      <c r="K89" s="278" t="s">
        <v>6161</v>
      </c>
      <c r="L89" s="277" t="s">
        <v>6161</v>
      </c>
      <c r="M89" s="276" t="s">
        <v>6161</v>
      </c>
      <c r="N89" s="276" t="s">
        <v>6161</v>
      </c>
      <c r="O89" s="276" t="s">
        <v>6161</v>
      </c>
    </row>
    <row r="90" spans="1:15" ht="30.75" customHeight="1" x14ac:dyDescent="0.25">
      <c r="A90" s="275">
        <v>20102119</v>
      </c>
      <c r="B90" s="270" t="s">
        <v>4861</v>
      </c>
      <c r="C90" s="272" t="s">
        <v>4844</v>
      </c>
      <c r="D90" s="270" t="s">
        <v>6161</v>
      </c>
      <c r="E90" s="272"/>
      <c r="F90" s="273"/>
      <c r="G90" s="272" t="s">
        <v>6161</v>
      </c>
      <c r="H90" s="272" t="s">
        <v>6161</v>
      </c>
      <c r="I90" s="272" t="s">
        <v>6161</v>
      </c>
      <c r="J90" s="272" t="s">
        <v>6161</v>
      </c>
      <c r="K90" s="272" t="s">
        <v>6161</v>
      </c>
      <c r="L90" s="271" t="s">
        <v>6161</v>
      </c>
      <c r="M90" s="270" t="s">
        <v>6161</v>
      </c>
      <c r="N90" s="270" t="s">
        <v>6161</v>
      </c>
      <c r="O90" s="270" t="s">
        <v>6161</v>
      </c>
    </row>
    <row r="91" spans="1:15" ht="30.75" customHeight="1" x14ac:dyDescent="0.25">
      <c r="A91" s="281">
        <v>20102127</v>
      </c>
      <c r="B91" s="276" t="s">
        <v>6171</v>
      </c>
      <c r="C91" s="278" t="s">
        <v>4844</v>
      </c>
      <c r="D91" s="276" t="s">
        <v>6161</v>
      </c>
      <c r="E91" s="282"/>
      <c r="F91" s="279"/>
      <c r="G91" s="278" t="s">
        <v>6161</v>
      </c>
      <c r="H91" s="278" t="s">
        <v>6161</v>
      </c>
      <c r="I91" s="278" t="s">
        <v>6161</v>
      </c>
      <c r="J91" s="278" t="s">
        <v>6161</v>
      </c>
      <c r="K91" s="278" t="s">
        <v>6161</v>
      </c>
      <c r="L91" s="277" t="s">
        <v>6161</v>
      </c>
      <c r="M91" s="276" t="s">
        <v>6161</v>
      </c>
      <c r="N91" s="276" t="s">
        <v>6161</v>
      </c>
      <c r="O91" s="276" t="s">
        <v>6161</v>
      </c>
    </row>
    <row r="92" spans="1:15" ht="30.75" customHeight="1" x14ac:dyDescent="0.25">
      <c r="A92" s="275">
        <v>20102135</v>
      </c>
      <c r="B92" s="270" t="s">
        <v>6172</v>
      </c>
      <c r="C92" s="272" t="s">
        <v>4844</v>
      </c>
      <c r="D92" s="270" t="s">
        <v>6161</v>
      </c>
      <c r="E92" s="272"/>
      <c r="F92" s="273"/>
      <c r="G92" s="272" t="s">
        <v>6161</v>
      </c>
      <c r="H92" s="272" t="s">
        <v>6161</v>
      </c>
      <c r="I92" s="272" t="s">
        <v>6161</v>
      </c>
      <c r="J92" s="272" t="s">
        <v>6161</v>
      </c>
      <c r="K92" s="272" t="s">
        <v>6161</v>
      </c>
      <c r="L92" s="271" t="s">
        <v>6161</v>
      </c>
      <c r="M92" s="270" t="s">
        <v>6161</v>
      </c>
      <c r="N92" s="270" t="s">
        <v>6161</v>
      </c>
      <c r="O92" s="270" t="s">
        <v>6161</v>
      </c>
    </row>
    <row r="93" spans="1:15" ht="30.75" customHeight="1" x14ac:dyDescent="0.25">
      <c r="A93" s="281">
        <v>20102143</v>
      </c>
      <c r="B93" s="276" t="s">
        <v>6173</v>
      </c>
      <c r="C93" s="278" t="s">
        <v>4844</v>
      </c>
      <c r="D93" s="276" t="s">
        <v>6161</v>
      </c>
      <c r="E93" s="282"/>
      <c r="F93" s="279"/>
      <c r="G93" s="278" t="s">
        <v>6161</v>
      </c>
      <c r="H93" s="278" t="s">
        <v>6161</v>
      </c>
      <c r="I93" s="278" t="s">
        <v>6161</v>
      </c>
      <c r="J93" s="278" t="s">
        <v>6161</v>
      </c>
      <c r="K93" s="278" t="s">
        <v>6161</v>
      </c>
      <c r="L93" s="277" t="s">
        <v>6161</v>
      </c>
      <c r="M93" s="276" t="s">
        <v>6161</v>
      </c>
      <c r="N93" s="276" t="s">
        <v>6161</v>
      </c>
      <c r="O93" s="276" t="s">
        <v>6161</v>
      </c>
    </row>
    <row r="94" spans="1:15" ht="30.75" customHeight="1" x14ac:dyDescent="0.25">
      <c r="A94" s="275">
        <v>20102151</v>
      </c>
      <c r="B94" s="270" t="s">
        <v>7476</v>
      </c>
      <c r="C94" s="272" t="s">
        <v>4843</v>
      </c>
      <c r="D94" s="270" t="s">
        <v>7424</v>
      </c>
      <c r="E94" s="272"/>
      <c r="F94" s="273"/>
      <c r="G94" s="272"/>
      <c r="H94" s="272" t="s">
        <v>6154</v>
      </c>
      <c r="I94" s="272"/>
      <c r="J94" s="272"/>
      <c r="K94" s="272"/>
      <c r="L94" s="271"/>
      <c r="M94" s="270" t="s">
        <v>7425</v>
      </c>
      <c r="N94" s="270" t="s">
        <v>6159</v>
      </c>
      <c r="O94" s="270" t="s">
        <v>6159</v>
      </c>
    </row>
    <row r="95" spans="1:15" ht="30.75" customHeight="1" x14ac:dyDescent="0.25">
      <c r="A95" s="281">
        <v>20102160</v>
      </c>
      <c r="B95" s="276" t="s">
        <v>7477</v>
      </c>
      <c r="C95" s="278" t="s">
        <v>4843</v>
      </c>
      <c r="D95" s="276" t="s">
        <v>11218</v>
      </c>
      <c r="E95" s="280" t="s">
        <v>11217</v>
      </c>
      <c r="F95" s="279" t="s">
        <v>11216</v>
      </c>
      <c r="G95" s="278"/>
      <c r="H95" s="278" t="s">
        <v>6154</v>
      </c>
      <c r="I95" s="278"/>
      <c r="J95" s="278"/>
      <c r="K95" s="278" t="s">
        <v>11215</v>
      </c>
      <c r="L95" s="277">
        <v>162</v>
      </c>
      <c r="M95" s="276" t="s">
        <v>4123</v>
      </c>
      <c r="N95" s="276" t="s">
        <v>6165</v>
      </c>
      <c r="O95" s="276" t="s">
        <v>6165</v>
      </c>
    </row>
    <row r="96" spans="1:15" ht="30.75" customHeight="1" x14ac:dyDescent="0.25">
      <c r="A96" s="275">
        <v>20102178</v>
      </c>
      <c r="B96" s="270" t="s">
        <v>11214</v>
      </c>
      <c r="C96" s="272" t="s">
        <v>4843</v>
      </c>
      <c r="D96" s="270" t="s">
        <v>7424</v>
      </c>
      <c r="E96" s="272"/>
      <c r="F96" s="273"/>
      <c r="G96" s="272"/>
      <c r="H96" s="272" t="s">
        <v>6154</v>
      </c>
      <c r="I96" s="272"/>
      <c r="J96" s="272"/>
      <c r="K96" s="272"/>
      <c r="L96" s="271"/>
      <c r="M96" s="270" t="s">
        <v>7425</v>
      </c>
      <c r="N96" s="270" t="s">
        <v>6159</v>
      </c>
      <c r="O96" s="270" t="s">
        <v>6159</v>
      </c>
    </row>
    <row r="97" spans="1:15" ht="30.75" customHeight="1" x14ac:dyDescent="0.25">
      <c r="A97" s="281">
        <v>20103018</v>
      </c>
      <c r="B97" s="276" t="s">
        <v>39</v>
      </c>
      <c r="C97" s="278" t="s">
        <v>4843</v>
      </c>
      <c r="D97" s="276" t="s">
        <v>7478</v>
      </c>
      <c r="E97" s="282"/>
      <c r="F97" s="279"/>
      <c r="G97" s="278"/>
      <c r="H97" s="278" t="s">
        <v>6154</v>
      </c>
      <c r="I97" s="278"/>
      <c r="J97" s="278"/>
      <c r="K97" s="278"/>
      <c r="L97" s="277"/>
      <c r="M97" s="276" t="s">
        <v>7479</v>
      </c>
      <c r="N97" s="276" t="s">
        <v>6165</v>
      </c>
      <c r="O97" s="276" t="s">
        <v>6165</v>
      </c>
    </row>
    <row r="98" spans="1:15" ht="30.75" customHeight="1" x14ac:dyDescent="0.25">
      <c r="A98" s="275">
        <v>20103026</v>
      </c>
      <c r="B98" s="270" t="s">
        <v>40</v>
      </c>
      <c r="C98" s="272" t="s">
        <v>4843</v>
      </c>
      <c r="D98" s="270" t="s">
        <v>7480</v>
      </c>
      <c r="E98" s="272"/>
      <c r="F98" s="273"/>
      <c r="G98" s="272"/>
      <c r="H98" s="272" t="s">
        <v>6154</v>
      </c>
      <c r="I98" s="272" t="s">
        <v>6155</v>
      </c>
      <c r="J98" s="272" t="s">
        <v>6156</v>
      </c>
      <c r="K98" s="272"/>
      <c r="L98" s="271"/>
      <c r="M98" s="270" t="s">
        <v>7479</v>
      </c>
      <c r="N98" s="270" t="s">
        <v>6165</v>
      </c>
      <c r="O98" s="270" t="s">
        <v>6165</v>
      </c>
    </row>
    <row r="99" spans="1:15" ht="30.75" customHeight="1" x14ac:dyDescent="0.25">
      <c r="A99" s="281">
        <v>20103034</v>
      </c>
      <c r="B99" s="276" t="s">
        <v>41</v>
      </c>
      <c r="C99" s="278" t="s">
        <v>4843</v>
      </c>
      <c r="D99" s="276" t="s">
        <v>7480</v>
      </c>
      <c r="E99" s="282"/>
      <c r="F99" s="279"/>
      <c r="G99" s="278"/>
      <c r="H99" s="278" t="s">
        <v>6154</v>
      </c>
      <c r="I99" s="278" t="s">
        <v>6155</v>
      </c>
      <c r="J99" s="278" t="s">
        <v>6156</v>
      </c>
      <c r="K99" s="278"/>
      <c r="L99" s="277"/>
      <c r="M99" s="276" t="s">
        <v>7479</v>
      </c>
      <c r="N99" s="276" t="s">
        <v>6165</v>
      </c>
      <c r="O99" s="276" t="s">
        <v>6165</v>
      </c>
    </row>
    <row r="100" spans="1:15" ht="30.75" customHeight="1" x14ac:dyDescent="0.25">
      <c r="A100" s="275">
        <v>20103042</v>
      </c>
      <c r="B100" s="270" t="s">
        <v>42</v>
      </c>
      <c r="C100" s="272" t="s">
        <v>4843</v>
      </c>
      <c r="D100" s="270" t="s">
        <v>7480</v>
      </c>
      <c r="E100" s="272"/>
      <c r="F100" s="273"/>
      <c r="G100" s="272"/>
      <c r="H100" s="272" t="s">
        <v>6154</v>
      </c>
      <c r="I100" s="272" t="s">
        <v>6155</v>
      </c>
      <c r="J100" s="272" t="s">
        <v>6156</v>
      </c>
      <c r="K100" s="272"/>
      <c r="L100" s="271"/>
      <c r="M100" s="270" t="s">
        <v>7479</v>
      </c>
      <c r="N100" s="270" t="s">
        <v>6165</v>
      </c>
      <c r="O100" s="270" t="s">
        <v>6165</v>
      </c>
    </row>
    <row r="101" spans="1:15" ht="30.75" customHeight="1" x14ac:dyDescent="0.25">
      <c r="A101" s="281">
        <v>20103050</v>
      </c>
      <c r="B101" s="276" t="s">
        <v>43</v>
      </c>
      <c r="C101" s="278" t="s">
        <v>4843</v>
      </c>
      <c r="D101" s="276" t="s">
        <v>7480</v>
      </c>
      <c r="E101" s="282"/>
      <c r="F101" s="279"/>
      <c r="G101" s="278"/>
      <c r="H101" s="278" t="s">
        <v>6154</v>
      </c>
      <c r="I101" s="278" t="s">
        <v>6155</v>
      </c>
      <c r="J101" s="278" t="s">
        <v>6156</v>
      </c>
      <c r="K101" s="278"/>
      <c r="L101" s="277"/>
      <c r="M101" s="276" t="s">
        <v>7479</v>
      </c>
      <c r="N101" s="276" t="s">
        <v>6165</v>
      </c>
      <c r="O101" s="276" t="s">
        <v>6165</v>
      </c>
    </row>
    <row r="102" spans="1:15" ht="30.75" customHeight="1" x14ac:dyDescent="0.25">
      <c r="A102" s="275">
        <v>20103069</v>
      </c>
      <c r="B102" s="270" t="s">
        <v>44</v>
      </c>
      <c r="C102" s="272" t="s">
        <v>4843</v>
      </c>
      <c r="D102" s="270" t="s">
        <v>7481</v>
      </c>
      <c r="E102" s="272"/>
      <c r="F102" s="273"/>
      <c r="G102" s="272"/>
      <c r="H102" s="272" t="s">
        <v>6154</v>
      </c>
      <c r="I102" s="272" t="s">
        <v>6155</v>
      </c>
      <c r="J102" s="272" t="s">
        <v>6156</v>
      </c>
      <c r="K102" s="272"/>
      <c r="L102" s="271"/>
      <c r="M102" s="270" t="s">
        <v>7479</v>
      </c>
      <c r="N102" s="270" t="s">
        <v>6165</v>
      </c>
      <c r="O102" s="270" t="s">
        <v>6165</v>
      </c>
    </row>
    <row r="103" spans="1:15" ht="30.75" customHeight="1" x14ac:dyDescent="0.25">
      <c r="A103" s="281">
        <v>20103077</v>
      </c>
      <c r="B103" s="276" t="s">
        <v>45</v>
      </c>
      <c r="C103" s="278" t="s">
        <v>4843</v>
      </c>
      <c r="D103" s="276" t="s">
        <v>7482</v>
      </c>
      <c r="E103" s="282"/>
      <c r="F103" s="279"/>
      <c r="G103" s="278"/>
      <c r="H103" s="278" t="s">
        <v>6154</v>
      </c>
      <c r="I103" s="278" t="s">
        <v>6155</v>
      </c>
      <c r="J103" s="278" t="s">
        <v>6156</v>
      </c>
      <c r="K103" s="278"/>
      <c r="L103" s="277"/>
      <c r="M103" s="276" t="s">
        <v>7479</v>
      </c>
      <c r="N103" s="276" t="s">
        <v>6165</v>
      </c>
      <c r="O103" s="276" t="s">
        <v>6165</v>
      </c>
    </row>
    <row r="104" spans="1:15" ht="30.75" customHeight="1" x14ac:dyDescent="0.25">
      <c r="A104" s="275">
        <v>20103093</v>
      </c>
      <c r="B104" s="270" t="s">
        <v>46</v>
      </c>
      <c r="C104" s="272" t="s">
        <v>4843</v>
      </c>
      <c r="D104" s="270" t="s">
        <v>7481</v>
      </c>
      <c r="E104" s="272"/>
      <c r="F104" s="273"/>
      <c r="G104" s="272"/>
      <c r="H104" s="272" t="s">
        <v>6154</v>
      </c>
      <c r="I104" s="272" t="s">
        <v>6155</v>
      </c>
      <c r="J104" s="272" t="s">
        <v>6156</v>
      </c>
      <c r="K104" s="272"/>
      <c r="L104" s="271"/>
      <c r="M104" s="270" t="s">
        <v>7479</v>
      </c>
      <c r="N104" s="270" t="s">
        <v>6165</v>
      </c>
      <c r="O104" s="270" t="s">
        <v>6165</v>
      </c>
    </row>
    <row r="105" spans="1:15" ht="30.75" customHeight="1" x14ac:dyDescent="0.25">
      <c r="A105" s="281">
        <v>20103093</v>
      </c>
      <c r="B105" s="276" t="s">
        <v>46</v>
      </c>
      <c r="C105" s="278" t="s">
        <v>4843</v>
      </c>
      <c r="D105" s="276" t="s">
        <v>7483</v>
      </c>
      <c r="E105" s="282"/>
      <c r="F105" s="279"/>
      <c r="G105" s="278"/>
      <c r="H105" s="278" t="s">
        <v>6154</v>
      </c>
      <c r="I105" s="278" t="s">
        <v>6155</v>
      </c>
      <c r="J105" s="278" t="s">
        <v>6156</v>
      </c>
      <c r="K105" s="278"/>
      <c r="L105" s="277"/>
      <c r="M105" s="276" t="s">
        <v>7479</v>
      </c>
      <c r="N105" s="276" t="s">
        <v>6165</v>
      </c>
      <c r="O105" s="276" t="s">
        <v>6165</v>
      </c>
    </row>
    <row r="106" spans="1:15" ht="30.75" customHeight="1" x14ac:dyDescent="0.25">
      <c r="A106" s="275">
        <v>20103107</v>
      </c>
      <c r="B106" s="270" t="s">
        <v>47</v>
      </c>
      <c r="C106" s="272" t="s">
        <v>4843</v>
      </c>
      <c r="D106" s="270" t="s">
        <v>7484</v>
      </c>
      <c r="E106" s="272"/>
      <c r="F106" s="273"/>
      <c r="G106" s="272"/>
      <c r="H106" s="272" t="s">
        <v>6154</v>
      </c>
      <c r="I106" s="272" t="s">
        <v>6155</v>
      </c>
      <c r="J106" s="272" t="s">
        <v>6156</v>
      </c>
      <c r="K106" s="272"/>
      <c r="L106" s="271"/>
      <c r="M106" s="270" t="s">
        <v>7479</v>
      </c>
      <c r="N106" s="270" t="s">
        <v>6165</v>
      </c>
      <c r="O106" s="270" t="s">
        <v>6165</v>
      </c>
    </row>
    <row r="107" spans="1:15" ht="30.75" customHeight="1" x14ac:dyDescent="0.25">
      <c r="A107" s="281">
        <v>20103107</v>
      </c>
      <c r="B107" s="276" t="s">
        <v>47</v>
      </c>
      <c r="C107" s="278" t="s">
        <v>4843</v>
      </c>
      <c r="D107" s="276" t="s">
        <v>7481</v>
      </c>
      <c r="E107" s="282"/>
      <c r="F107" s="279"/>
      <c r="G107" s="278"/>
      <c r="H107" s="278" t="s">
        <v>6154</v>
      </c>
      <c r="I107" s="278" t="s">
        <v>6155</v>
      </c>
      <c r="J107" s="278" t="s">
        <v>6156</v>
      </c>
      <c r="K107" s="278"/>
      <c r="L107" s="277"/>
      <c r="M107" s="276" t="s">
        <v>7479</v>
      </c>
      <c r="N107" s="276" t="s">
        <v>6165</v>
      </c>
      <c r="O107" s="276" t="s">
        <v>6165</v>
      </c>
    </row>
    <row r="108" spans="1:15" ht="30.75" customHeight="1" x14ac:dyDescent="0.25">
      <c r="A108" s="275">
        <v>20103107</v>
      </c>
      <c r="B108" s="270" t="s">
        <v>47</v>
      </c>
      <c r="C108" s="272" t="s">
        <v>4843</v>
      </c>
      <c r="D108" s="270" t="s">
        <v>7483</v>
      </c>
      <c r="E108" s="272"/>
      <c r="F108" s="273"/>
      <c r="G108" s="272"/>
      <c r="H108" s="272" t="s">
        <v>6154</v>
      </c>
      <c r="I108" s="272" t="s">
        <v>6155</v>
      </c>
      <c r="J108" s="272" t="s">
        <v>6156</v>
      </c>
      <c r="K108" s="272"/>
      <c r="L108" s="271"/>
      <c r="M108" s="270" t="s">
        <v>7479</v>
      </c>
      <c r="N108" s="270" t="s">
        <v>6165</v>
      </c>
      <c r="O108" s="270" t="s">
        <v>6165</v>
      </c>
    </row>
    <row r="109" spans="1:15" ht="30.75" customHeight="1" x14ac:dyDescent="0.25">
      <c r="A109" s="281">
        <v>20103115</v>
      </c>
      <c r="B109" s="276" t="s">
        <v>6174</v>
      </c>
      <c r="C109" s="278" t="s">
        <v>4844</v>
      </c>
      <c r="D109" s="276" t="s">
        <v>6161</v>
      </c>
      <c r="E109" s="282"/>
      <c r="F109" s="279"/>
      <c r="G109" s="278" t="s">
        <v>6161</v>
      </c>
      <c r="H109" s="278" t="s">
        <v>6161</v>
      </c>
      <c r="I109" s="278" t="s">
        <v>6161</v>
      </c>
      <c r="J109" s="278" t="s">
        <v>6161</v>
      </c>
      <c r="K109" s="278" t="s">
        <v>6161</v>
      </c>
      <c r="L109" s="277" t="s">
        <v>6161</v>
      </c>
      <c r="M109" s="276" t="s">
        <v>6161</v>
      </c>
      <c r="N109" s="276" t="s">
        <v>6161</v>
      </c>
      <c r="O109" s="276" t="s">
        <v>6161</v>
      </c>
    </row>
    <row r="110" spans="1:15" ht="30.75" customHeight="1" x14ac:dyDescent="0.25">
      <c r="A110" s="275">
        <v>20103123</v>
      </c>
      <c r="B110" s="270" t="s">
        <v>4862</v>
      </c>
      <c r="C110" s="272" t="s">
        <v>4844</v>
      </c>
      <c r="D110" s="270" t="s">
        <v>6161</v>
      </c>
      <c r="E110" s="272"/>
      <c r="F110" s="273"/>
      <c r="G110" s="272" t="s">
        <v>6161</v>
      </c>
      <c r="H110" s="272" t="s">
        <v>6161</v>
      </c>
      <c r="I110" s="272" t="s">
        <v>6161</v>
      </c>
      <c r="J110" s="272" t="s">
        <v>6161</v>
      </c>
      <c r="K110" s="272" t="s">
        <v>6161</v>
      </c>
      <c r="L110" s="271" t="s">
        <v>6161</v>
      </c>
      <c r="M110" s="270" t="s">
        <v>6161</v>
      </c>
      <c r="N110" s="270" t="s">
        <v>6161</v>
      </c>
      <c r="O110" s="270" t="s">
        <v>6161</v>
      </c>
    </row>
    <row r="111" spans="1:15" ht="30.75" customHeight="1" x14ac:dyDescent="0.25">
      <c r="A111" s="281">
        <v>20103131</v>
      </c>
      <c r="B111" s="276" t="s">
        <v>48</v>
      </c>
      <c r="C111" s="278" t="s">
        <v>4843</v>
      </c>
      <c r="D111" s="276" t="s">
        <v>7485</v>
      </c>
      <c r="E111" s="282"/>
      <c r="F111" s="279"/>
      <c r="G111" s="278"/>
      <c r="H111" s="278" t="s">
        <v>6154</v>
      </c>
      <c r="I111" s="278" t="s">
        <v>6155</v>
      </c>
      <c r="J111" s="278" t="s">
        <v>6156</v>
      </c>
      <c r="K111" s="278"/>
      <c r="L111" s="277"/>
      <c r="M111" s="276" t="s">
        <v>7479</v>
      </c>
      <c r="N111" s="276" t="s">
        <v>6165</v>
      </c>
      <c r="O111" s="276" t="s">
        <v>6165</v>
      </c>
    </row>
    <row r="112" spans="1:15" ht="30.75" customHeight="1" x14ac:dyDescent="0.25">
      <c r="A112" s="275">
        <v>20103140</v>
      </c>
      <c r="B112" s="270" t="s">
        <v>49</v>
      </c>
      <c r="C112" s="272" t="s">
        <v>4843</v>
      </c>
      <c r="D112" s="270" t="s">
        <v>7486</v>
      </c>
      <c r="E112" s="272"/>
      <c r="F112" s="273"/>
      <c r="G112" s="272"/>
      <c r="H112" s="272" t="s">
        <v>6154</v>
      </c>
      <c r="I112" s="272" t="s">
        <v>6155</v>
      </c>
      <c r="J112" s="272" t="s">
        <v>6156</v>
      </c>
      <c r="K112" s="272"/>
      <c r="L112" s="271">
        <v>8</v>
      </c>
      <c r="M112" s="270" t="s">
        <v>3891</v>
      </c>
      <c r="N112" s="270" t="s">
        <v>7460</v>
      </c>
      <c r="O112" s="270" t="s">
        <v>6175</v>
      </c>
    </row>
    <row r="113" spans="1:15" ht="30.75" customHeight="1" x14ac:dyDescent="0.25">
      <c r="A113" s="281">
        <v>20103140</v>
      </c>
      <c r="B113" s="276" t="s">
        <v>49</v>
      </c>
      <c r="C113" s="278" t="s">
        <v>4843</v>
      </c>
      <c r="D113" s="276" t="s">
        <v>7487</v>
      </c>
      <c r="E113" s="282"/>
      <c r="F113" s="279"/>
      <c r="G113" s="278"/>
      <c r="H113" s="278" t="s">
        <v>6154</v>
      </c>
      <c r="I113" s="278" t="s">
        <v>6155</v>
      </c>
      <c r="J113" s="278" t="s">
        <v>6156</v>
      </c>
      <c r="K113" s="278"/>
      <c r="L113" s="277"/>
      <c r="M113" s="276" t="s">
        <v>3891</v>
      </c>
      <c r="N113" s="276" t="s">
        <v>7460</v>
      </c>
      <c r="O113" s="276" t="s">
        <v>6175</v>
      </c>
    </row>
    <row r="114" spans="1:15" ht="30.75" customHeight="1" x14ac:dyDescent="0.25">
      <c r="A114" s="275">
        <v>20103158</v>
      </c>
      <c r="B114" s="270" t="s">
        <v>50</v>
      </c>
      <c r="C114" s="272" t="s">
        <v>4843</v>
      </c>
      <c r="D114" s="270" t="s">
        <v>7488</v>
      </c>
      <c r="E114" s="272"/>
      <c r="F114" s="273"/>
      <c r="G114" s="272"/>
      <c r="H114" s="272"/>
      <c r="I114" s="272" t="s">
        <v>6155</v>
      </c>
      <c r="J114" s="272" t="s">
        <v>6156</v>
      </c>
      <c r="K114" s="272"/>
      <c r="L114" s="271"/>
      <c r="M114" s="270" t="s">
        <v>6161</v>
      </c>
      <c r="N114" s="270" t="s">
        <v>6161</v>
      </c>
      <c r="O114" s="270" t="s">
        <v>6161</v>
      </c>
    </row>
    <row r="115" spans="1:15" ht="30.75" customHeight="1" x14ac:dyDescent="0.25">
      <c r="A115" s="281">
        <v>20103166</v>
      </c>
      <c r="B115" s="276" t="s">
        <v>51</v>
      </c>
      <c r="C115" s="278" t="s">
        <v>4843</v>
      </c>
      <c r="D115" s="276" t="s">
        <v>7488</v>
      </c>
      <c r="E115" s="282"/>
      <c r="F115" s="279"/>
      <c r="G115" s="278"/>
      <c r="H115" s="278"/>
      <c r="I115" s="278" t="s">
        <v>6155</v>
      </c>
      <c r="J115" s="278" t="s">
        <v>6156</v>
      </c>
      <c r="K115" s="278"/>
      <c r="L115" s="277"/>
      <c r="M115" s="276" t="s">
        <v>6161</v>
      </c>
      <c r="N115" s="276" t="s">
        <v>6161</v>
      </c>
      <c r="O115" s="276" t="s">
        <v>6161</v>
      </c>
    </row>
    <row r="116" spans="1:15" ht="30.75" customHeight="1" x14ac:dyDescent="0.25">
      <c r="A116" s="275">
        <v>20103174</v>
      </c>
      <c r="B116" s="270" t="s">
        <v>52</v>
      </c>
      <c r="C116" s="272" t="s">
        <v>4843</v>
      </c>
      <c r="D116" s="270" t="s">
        <v>7488</v>
      </c>
      <c r="E116" s="272"/>
      <c r="F116" s="273"/>
      <c r="G116" s="272"/>
      <c r="H116" s="272"/>
      <c r="I116" s="272" t="s">
        <v>6155</v>
      </c>
      <c r="J116" s="272" t="s">
        <v>6156</v>
      </c>
      <c r="K116" s="272"/>
      <c r="L116" s="271"/>
      <c r="M116" s="270" t="s">
        <v>6161</v>
      </c>
      <c r="N116" s="270" t="s">
        <v>6161</v>
      </c>
      <c r="O116" s="270" t="s">
        <v>6161</v>
      </c>
    </row>
    <row r="117" spans="1:15" ht="30.75" customHeight="1" x14ac:dyDescent="0.25">
      <c r="A117" s="281">
        <v>20103182</v>
      </c>
      <c r="B117" s="276" t="s">
        <v>53</v>
      </c>
      <c r="C117" s="278" t="s">
        <v>4843</v>
      </c>
      <c r="D117" s="276" t="s">
        <v>7483</v>
      </c>
      <c r="E117" s="282"/>
      <c r="F117" s="279"/>
      <c r="G117" s="278"/>
      <c r="H117" s="278" t="s">
        <v>6154</v>
      </c>
      <c r="I117" s="278" t="s">
        <v>6155</v>
      </c>
      <c r="J117" s="278" t="s">
        <v>6156</v>
      </c>
      <c r="K117" s="278"/>
      <c r="L117" s="277"/>
      <c r="M117" s="276" t="s">
        <v>7479</v>
      </c>
      <c r="N117" s="276" t="s">
        <v>6165</v>
      </c>
      <c r="O117" s="276" t="s">
        <v>6165</v>
      </c>
    </row>
    <row r="118" spans="1:15" ht="30.75" customHeight="1" x14ac:dyDescent="0.25">
      <c r="A118" s="275">
        <v>20103190</v>
      </c>
      <c r="B118" s="270" t="s">
        <v>54</v>
      </c>
      <c r="C118" s="272" t="s">
        <v>4843</v>
      </c>
      <c r="D118" s="270" t="s">
        <v>7484</v>
      </c>
      <c r="E118" s="272"/>
      <c r="F118" s="273"/>
      <c r="G118" s="272"/>
      <c r="H118" s="272" t="s">
        <v>6154</v>
      </c>
      <c r="I118" s="272" t="s">
        <v>6155</v>
      </c>
      <c r="J118" s="272" t="s">
        <v>6156</v>
      </c>
      <c r="K118" s="272"/>
      <c r="L118" s="271"/>
      <c r="M118" s="270" t="s">
        <v>7479</v>
      </c>
      <c r="N118" s="270" t="s">
        <v>6165</v>
      </c>
      <c r="O118" s="270" t="s">
        <v>6165</v>
      </c>
    </row>
    <row r="119" spans="1:15" ht="30.75" customHeight="1" x14ac:dyDescent="0.25">
      <c r="A119" s="281">
        <v>20103204</v>
      </c>
      <c r="B119" s="276" t="s">
        <v>55</v>
      </c>
      <c r="C119" s="278" t="s">
        <v>4843</v>
      </c>
      <c r="D119" s="276" t="s">
        <v>7482</v>
      </c>
      <c r="E119" s="282"/>
      <c r="F119" s="279"/>
      <c r="G119" s="278"/>
      <c r="H119" s="278" t="s">
        <v>6154</v>
      </c>
      <c r="I119" s="278" t="s">
        <v>6155</v>
      </c>
      <c r="J119" s="278" t="s">
        <v>6156</v>
      </c>
      <c r="K119" s="278"/>
      <c r="L119" s="277"/>
      <c r="M119" s="276" t="s">
        <v>7479</v>
      </c>
      <c r="N119" s="276" t="s">
        <v>6165</v>
      </c>
      <c r="O119" s="276" t="s">
        <v>6165</v>
      </c>
    </row>
    <row r="120" spans="1:15" ht="30.75" customHeight="1" x14ac:dyDescent="0.25">
      <c r="A120" s="275">
        <v>20103212</v>
      </c>
      <c r="B120" s="270" t="s">
        <v>56</v>
      </c>
      <c r="C120" s="272" t="s">
        <v>4843</v>
      </c>
      <c r="D120" s="270" t="s">
        <v>7489</v>
      </c>
      <c r="E120" s="272"/>
      <c r="F120" s="273"/>
      <c r="G120" s="272"/>
      <c r="H120" s="272" t="s">
        <v>6154</v>
      </c>
      <c r="I120" s="272" t="s">
        <v>6155</v>
      </c>
      <c r="J120" s="272" t="s">
        <v>6156</v>
      </c>
      <c r="K120" s="272"/>
      <c r="L120" s="271"/>
      <c r="M120" s="270" t="s">
        <v>7479</v>
      </c>
      <c r="N120" s="270" t="s">
        <v>6165</v>
      </c>
      <c r="O120" s="270" t="s">
        <v>6165</v>
      </c>
    </row>
    <row r="121" spans="1:15" ht="30.75" customHeight="1" x14ac:dyDescent="0.25">
      <c r="A121" s="281">
        <v>20103220</v>
      </c>
      <c r="B121" s="276" t="s">
        <v>57</v>
      </c>
      <c r="C121" s="278" t="s">
        <v>4843</v>
      </c>
      <c r="D121" s="276" t="s">
        <v>7481</v>
      </c>
      <c r="E121" s="282"/>
      <c r="F121" s="279"/>
      <c r="G121" s="278"/>
      <c r="H121" s="278" t="s">
        <v>6154</v>
      </c>
      <c r="I121" s="278" t="s">
        <v>6155</v>
      </c>
      <c r="J121" s="278" t="s">
        <v>6156</v>
      </c>
      <c r="K121" s="278"/>
      <c r="L121" s="277"/>
      <c r="M121" s="276" t="s">
        <v>7479</v>
      </c>
      <c r="N121" s="276" t="s">
        <v>6165</v>
      </c>
      <c r="O121" s="276" t="s">
        <v>6165</v>
      </c>
    </row>
    <row r="122" spans="1:15" ht="30.75" customHeight="1" x14ac:dyDescent="0.25">
      <c r="A122" s="275">
        <v>20103239</v>
      </c>
      <c r="B122" s="270" t="s">
        <v>58</v>
      </c>
      <c r="C122" s="272" t="s">
        <v>4843</v>
      </c>
      <c r="D122" s="270" t="s">
        <v>7490</v>
      </c>
      <c r="E122" s="272"/>
      <c r="F122" s="273"/>
      <c r="G122" s="272"/>
      <c r="H122" s="272" t="s">
        <v>6154</v>
      </c>
      <c r="I122" s="272"/>
      <c r="J122" s="272"/>
      <c r="K122" s="272"/>
      <c r="L122" s="271"/>
      <c r="M122" s="270" t="s">
        <v>7479</v>
      </c>
      <c r="N122" s="270" t="s">
        <v>6165</v>
      </c>
      <c r="O122" s="270" t="s">
        <v>6165</v>
      </c>
    </row>
    <row r="123" spans="1:15" ht="30.75" customHeight="1" x14ac:dyDescent="0.25">
      <c r="A123" s="281">
        <v>20103247</v>
      </c>
      <c r="B123" s="276" t="s">
        <v>59</v>
      </c>
      <c r="C123" s="278" t="s">
        <v>4843</v>
      </c>
      <c r="D123" s="276" t="s">
        <v>7481</v>
      </c>
      <c r="E123" s="282"/>
      <c r="F123" s="279"/>
      <c r="G123" s="278"/>
      <c r="H123" s="278" t="s">
        <v>6154</v>
      </c>
      <c r="I123" s="278" t="s">
        <v>6155</v>
      </c>
      <c r="J123" s="278" t="s">
        <v>6156</v>
      </c>
      <c r="K123" s="278"/>
      <c r="L123" s="277"/>
      <c r="M123" s="276" t="s">
        <v>7479</v>
      </c>
      <c r="N123" s="276" t="s">
        <v>6165</v>
      </c>
      <c r="O123" s="276" t="s">
        <v>6165</v>
      </c>
    </row>
    <row r="124" spans="1:15" ht="30.75" customHeight="1" x14ac:dyDescent="0.25">
      <c r="A124" s="275">
        <v>20103255</v>
      </c>
      <c r="B124" s="270" t="s">
        <v>60</v>
      </c>
      <c r="C124" s="272" t="s">
        <v>4843</v>
      </c>
      <c r="D124" s="270" t="s">
        <v>7481</v>
      </c>
      <c r="E124" s="272"/>
      <c r="F124" s="273"/>
      <c r="G124" s="272"/>
      <c r="H124" s="272" t="s">
        <v>6154</v>
      </c>
      <c r="I124" s="272" t="s">
        <v>6155</v>
      </c>
      <c r="J124" s="272" t="s">
        <v>6156</v>
      </c>
      <c r="K124" s="272"/>
      <c r="L124" s="271"/>
      <c r="M124" s="270" t="s">
        <v>7479</v>
      </c>
      <c r="N124" s="270" t="s">
        <v>6165</v>
      </c>
      <c r="O124" s="270" t="s">
        <v>6165</v>
      </c>
    </row>
    <row r="125" spans="1:15" ht="30.75" customHeight="1" x14ac:dyDescent="0.25">
      <c r="A125" s="281">
        <v>20103263</v>
      </c>
      <c r="B125" s="276" t="s">
        <v>61</v>
      </c>
      <c r="C125" s="278" t="s">
        <v>4843</v>
      </c>
      <c r="D125" s="276" t="s">
        <v>7491</v>
      </c>
      <c r="E125" s="282"/>
      <c r="F125" s="279"/>
      <c r="G125" s="278"/>
      <c r="H125" s="278" t="s">
        <v>6154</v>
      </c>
      <c r="I125" s="278" t="s">
        <v>6155</v>
      </c>
      <c r="J125" s="278" t="s">
        <v>6156</v>
      </c>
      <c r="K125" s="278"/>
      <c r="L125" s="277"/>
      <c r="M125" s="276" t="s">
        <v>7479</v>
      </c>
      <c r="N125" s="276" t="s">
        <v>6165</v>
      </c>
      <c r="O125" s="276" t="s">
        <v>6165</v>
      </c>
    </row>
    <row r="126" spans="1:15" ht="30.75" customHeight="1" x14ac:dyDescent="0.25">
      <c r="A126" s="275">
        <v>20103271</v>
      </c>
      <c r="B126" s="270" t="s">
        <v>62</v>
      </c>
      <c r="C126" s="272" t="s">
        <v>4843</v>
      </c>
      <c r="D126" s="270" t="s">
        <v>7491</v>
      </c>
      <c r="E126" s="272"/>
      <c r="F126" s="273"/>
      <c r="G126" s="272"/>
      <c r="H126" s="272" t="s">
        <v>6154</v>
      </c>
      <c r="I126" s="272" t="s">
        <v>6155</v>
      </c>
      <c r="J126" s="272" t="s">
        <v>6156</v>
      </c>
      <c r="K126" s="272"/>
      <c r="L126" s="271"/>
      <c r="M126" s="270" t="s">
        <v>7479</v>
      </c>
      <c r="N126" s="270" t="s">
        <v>6165</v>
      </c>
      <c r="O126" s="270" t="s">
        <v>6165</v>
      </c>
    </row>
    <row r="127" spans="1:15" ht="30.75" customHeight="1" x14ac:dyDescent="0.25">
      <c r="A127" s="281">
        <v>20103280</v>
      </c>
      <c r="B127" s="276" t="s">
        <v>63</v>
      </c>
      <c r="C127" s="278" t="s">
        <v>4843</v>
      </c>
      <c r="D127" s="276" t="s">
        <v>7491</v>
      </c>
      <c r="E127" s="282"/>
      <c r="F127" s="279"/>
      <c r="G127" s="278"/>
      <c r="H127" s="278" t="s">
        <v>6154</v>
      </c>
      <c r="I127" s="278" t="s">
        <v>6155</v>
      </c>
      <c r="J127" s="278" t="s">
        <v>6156</v>
      </c>
      <c r="K127" s="278"/>
      <c r="L127" s="277"/>
      <c r="M127" s="276" t="s">
        <v>7479</v>
      </c>
      <c r="N127" s="276" t="s">
        <v>6165</v>
      </c>
      <c r="O127" s="276" t="s">
        <v>6165</v>
      </c>
    </row>
    <row r="128" spans="1:15" ht="30.75" customHeight="1" x14ac:dyDescent="0.25">
      <c r="A128" s="275">
        <v>20103298</v>
      </c>
      <c r="B128" s="270" t="s">
        <v>64</v>
      </c>
      <c r="C128" s="272" t="s">
        <v>4843</v>
      </c>
      <c r="D128" s="270" t="s">
        <v>7492</v>
      </c>
      <c r="E128" s="272"/>
      <c r="F128" s="273"/>
      <c r="G128" s="272"/>
      <c r="H128" s="272" t="s">
        <v>6154</v>
      </c>
      <c r="I128" s="272" t="s">
        <v>6155</v>
      </c>
      <c r="J128" s="272" t="s">
        <v>6156</v>
      </c>
      <c r="K128" s="272"/>
      <c r="L128" s="271"/>
      <c r="M128" s="270" t="s">
        <v>7479</v>
      </c>
      <c r="N128" s="270" t="s">
        <v>6165</v>
      </c>
      <c r="O128" s="270" t="s">
        <v>6165</v>
      </c>
    </row>
    <row r="129" spans="1:15" ht="30.75" customHeight="1" x14ac:dyDescent="0.25">
      <c r="A129" s="281">
        <v>20103298</v>
      </c>
      <c r="B129" s="276" t="s">
        <v>64</v>
      </c>
      <c r="C129" s="278" t="s">
        <v>4843</v>
      </c>
      <c r="D129" s="276" t="s">
        <v>7491</v>
      </c>
      <c r="E129" s="282"/>
      <c r="F129" s="279"/>
      <c r="G129" s="278"/>
      <c r="H129" s="278" t="s">
        <v>6154</v>
      </c>
      <c r="I129" s="278" t="s">
        <v>6155</v>
      </c>
      <c r="J129" s="278" t="s">
        <v>6156</v>
      </c>
      <c r="K129" s="278"/>
      <c r="L129" s="277"/>
      <c r="M129" s="276" t="s">
        <v>7479</v>
      </c>
      <c r="N129" s="276" t="s">
        <v>6165</v>
      </c>
      <c r="O129" s="276" t="s">
        <v>6165</v>
      </c>
    </row>
    <row r="130" spans="1:15" ht="30.75" customHeight="1" x14ac:dyDescent="0.25">
      <c r="A130" s="275">
        <v>20103301</v>
      </c>
      <c r="B130" s="270" t="s">
        <v>65</v>
      </c>
      <c r="C130" s="272" t="s">
        <v>4843</v>
      </c>
      <c r="D130" s="270" t="s">
        <v>7493</v>
      </c>
      <c r="E130" s="272"/>
      <c r="F130" s="273"/>
      <c r="G130" s="272"/>
      <c r="H130" s="272" t="s">
        <v>6154</v>
      </c>
      <c r="I130" s="272" t="s">
        <v>6155</v>
      </c>
      <c r="J130" s="272" t="s">
        <v>6156</v>
      </c>
      <c r="K130" s="272"/>
      <c r="L130" s="271"/>
      <c r="M130" s="270" t="s">
        <v>7479</v>
      </c>
      <c r="N130" s="270" t="s">
        <v>6165</v>
      </c>
      <c r="O130" s="270" t="s">
        <v>6165</v>
      </c>
    </row>
    <row r="131" spans="1:15" ht="30.75" customHeight="1" x14ac:dyDescent="0.25">
      <c r="A131" s="281">
        <v>20103310</v>
      </c>
      <c r="B131" s="276" t="s">
        <v>66</v>
      </c>
      <c r="C131" s="278" t="s">
        <v>4843</v>
      </c>
      <c r="D131" s="276" t="s">
        <v>7491</v>
      </c>
      <c r="E131" s="282"/>
      <c r="F131" s="279"/>
      <c r="G131" s="278"/>
      <c r="H131" s="278" t="s">
        <v>6154</v>
      </c>
      <c r="I131" s="278" t="s">
        <v>6155</v>
      </c>
      <c r="J131" s="278" t="s">
        <v>6156</v>
      </c>
      <c r="K131" s="278"/>
      <c r="L131" s="277"/>
      <c r="M131" s="276" t="s">
        <v>7479</v>
      </c>
      <c r="N131" s="276" t="s">
        <v>6165</v>
      </c>
      <c r="O131" s="276" t="s">
        <v>6165</v>
      </c>
    </row>
    <row r="132" spans="1:15" ht="30.75" customHeight="1" x14ac:dyDescent="0.25">
      <c r="A132" s="275">
        <v>20103328</v>
      </c>
      <c r="B132" s="270" t="s">
        <v>67</v>
      </c>
      <c r="C132" s="272" t="s">
        <v>4843</v>
      </c>
      <c r="D132" s="270" t="s">
        <v>7491</v>
      </c>
      <c r="E132" s="272"/>
      <c r="F132" s="273"/>
      <c r="G132" s="272"/>
      <c r="H132" s="272" t="s">
        <v>6154</v>
      </c>
      <c r="I132" s="272" t="s">
        <v>6155</v>
      </c>
      <c r="J132" s="272" t="s">
        <v>6156</v>
      </c>
      <c r="K132" s="272"/>
      <c r="L132" s="271"/>
      <c r="M132" s="270" t="s">
        <v>7479</v>
      </c>
      <c r="N132" s="270" t="s">
        <v>6165</v>
      </c>
      <c r="O132" s="270" t="s">
        <v>6165</v>
      </c>
    </row>
    <row r="133" spans="1:15" ht="30.75" customHeight="1" x14ac:dyDescent="0.25">
      <c r="A133" s="281">
        <v>20103336</v>
      </c>
      <c r="B133" s="276" t="s">
        <v>6176</v>
      </c>
      <c r="C133" s="278" t="s">
        <v>4844</v>
      </c>
      <c r="D133" s="276" t="s">
        <v>6161</v>
      </c>
      <c r="E133" s="282"/>
      <c r="F133" s="279"/>
      <c r="G133" s="278" t="s">
        <v>6161</v>
      </c>
      <c r="H133" s="278" t="s">
        <v>6161</v>
      </c>
      <c r="I133" s="278" t="s">
        <v>6161</v>
      </c>
      <c r="J133" s="278" t="s">
        <v>6161</v>
      </c>
      <c r="K133" s="278" t="s">
        <v>6161</v>
      </c>
      <c r="L133" s="277" t="s">
        <v>6161</v>
      </c>
      <c r="M133" s="276" t="s">
        <v>6161</v>
      </c>
      <c r="N133" s="276" t="s">
        <v>6161</v>
      </c>
      <c r="O133" s="276" t="s">
        <v>6161</v>
      </c>
    </row>
    <row r="134" spans="1:15" ht="30.75" customHeight="1" x14ac:dyDescent="0.25">
      <c r="A134" s="275">
        <v>20103344</v>
      </c>
      <c r="B134" s="270" t="s">
        <v>68</v>
      </c>
      <c r="C134" s="272" t="s">
        <v>4843</v>
      </c>
      <c r="D134" s="270" t="s">
        <v>7491</v>
      </c>
      <c r="E134" s="272"/>
      <c r="F134" s="273"/>
      <c r="G134" s="272"/>
      <c r="H134" s="272" t="s">
        <v>6154</v>
      </c>
      <c r="I134" s="272" t="s">
        <v>6155</v>
      </c>
      <c r="J134" s="272" t="s">
        <v>6156</v>
      </c>
      <c r="K134" s="272"/>
      <c r="L134" s="271"/>
      <c r="M134" s="270" t="s">
        <v>7479</v>
      </c>
      <c r="N134" s="270" t="s">
        <v>6165</v>
      </c>
      <c r="O134" s="270" t="s">
        <v>6165</v>
      </c>
    </row>
    <row r="135" spans="1:15" ht="30.75" customHeight="1" x14ac:dyDescent="0.25">
      <c r="A135" s="281">
        <v>20103360</v>
      </c>
      <c r="B135" s="276" t="s">
        <v>69</v>
      </c>
      <c r="C135" s="278" t="s">
        <v>4843</v>
      </c>
      <c r="D135" s="276" t="s">
        <v>7481</v>
      </c>
      <c r="E135" s="282"/>
      <c r="F135" s="279"/>
      <c r="G135" s="278"/>
      <c r="H135" s="278" t="s">
        <v>6154</v>
      </c>
      <c r="I135" s="278" t="s">
        <v>6155</v>
      </c>
      <c r="J135" s="278" t="s">
        <v>6156</v>
      </c>
      <c r="K135" s="278"/>
      <c r="L135" s="277"/>
      <c r="M135" s="276" t="s">
        <v>7479</v>
      </c>
      <c r="N135" s="276" t="s">
        <v>6165</v>
      </c>
      <c r="O135" s="276" t="s">
        <v>6165</v>
      </c>
    </row>
    <row r="136" spans="1:15" ht="30.75" customHeight="1" x14ac:dyDescent="0.25">
      <c r="A136" s="275">
        <v>20103379</v>
      </c>
      <c r="B136" s="270" t="s">
        <v>70</v>
      </c>
      <c r="C136" s="272" t="s">
        <v>4843</v>
      </c>
      <c r="D136" s="270" t="s">
        <v>7494</v>
      </c>
      <c r="E136" s="272"/>
      <c r="F136" s="273"/>
      <c r="G136" s="272"/>
      <c r="H136" s="272" t="s">
        <v>6154</v>
      </c>
      <c r="I136" s="272" t="s">
        <v>6155</v>
      </c>
      <c r="J136" s="272" t="s">
        <v>6156</v>
      </c>
      <c r="K136" s="272"/>
      <c r="L136" s="271"/>
      <c r="M136" s="270" t="s">
        <v>7479</v>
      </c>
      <c r="N136" s="270" t="s">
        <v>6165</v>
      </c>
      <c r="O136" s="270" t="s">
        <v>6165</v>
      </c>
    </row>
    <row r="137" spans="1:15" ht="30.75" customHeight="1" x14ac:dyDescent="0.25">
      <c r="A137" s="281">
        <v>20103387</v>
      </c>
      <c r="B137" s="276" t="s">
        <v>71</v>
      </c>
      <c r="C137" s="278" t="s">
        <v>4843</v>
      </c>
      <c r="D137" s="276" t="s">
        <v>7494</v>
      </c>
      <c r="E137" s="282"/>
      <c r="F137" s="279"/>
      <c r="G137" s="278"/>
      <c r="H137" s="278" t="s">
        <v>6154</v>
      </c>
      <c r="I137" s="278" t="s">
        <v>6155</v>
      </c>
      <c r="J137" s="278" t="s">
        <v>6156</v>
      </c>
      <c r="K137" s="278"/>
      <c r="L137" s="277"/>
      <c r="M137" s="276" t="s">
        <v>7479</v>
      </c>
      <c r="N137" s="276" t="s">
        <v>6165</v>
      </c>
      <c r="O137" s="276" t="s">
        <v>6165</v>
      </c>
    </row>
    <row r="138" spans="1:15" ht="30.75" customHeight="1" x14ac:dyDescent="0.25">
      <c r="A138" s="275">
        <v>20103395</v>
      </c>
      <c r="B138" s="270" t="s">
        <v>72</v>
      </c>
      <c r="C138" s="272" t="s">
        <v>4843</v>
      </c>
      <c r="D138" s="270" t="s">
        <v>7494</v>
      </c>
      <c r="E138" s="272"/>
      <c r="F138" s="273"/>
      <c r="G138" s="272"/>
      <c r="H138" s="272" t="s">
        <v>6154</v>
      </c>
      <c r="I138" s="272" t="s">
        <v>6155</v>
      </c>
      <c r="J138" s="272" t="s">
        <v>6156</v>
      </c>
      <c r="K138" s="272"/>
      <c r="L138" s="271"/>
      <c r="M138" s="270" t="s">
        <v>7479</v>
      </c>
      <c r="N138" s="270" t="s">
        <v>6165</v>
      </c>
      <c r="O138" s="270" t="s">
        <v>6165</v>
      </c>
    </row>
    <row r="139" spans="1:15" ht="30.75" customHeight="1" x14ac:dyDescent="0.25">
      <c r="A139" s="281">
        <v>20103409</v>
      </c>
      <c r="B139" s="276" t="s">
        <v>73</v>
      </c>
      <c r="C139" s="278" t="s">
        <v>4843</v>
      </c>
      <c r="D139" s="276" t="s">
        <v>7491</v>
      </c>
      <c r="E139" s="282"/>
      <c r="F139" s="279"/>
      <c r="G139" s="278"/>
      <c r="H139" s="278" t="s">
        <v>6154</v>
      </c>
      <c r="I139" s="278" t="s">
        <v>6155</v>
      </c>
      <c r="J139" s="278" t="s">
        <v>6156</v>
      </c>
      <c r="K139" s="278"/>
      <c r="L139" s="277"/>
      <c r="M139" s="276" t="s">
        <v>7479</v>
      </c>
      <c r="N139" s="276" t="s">
        <v>6165</v>
      </c>
      <c r="O139" s="276" t="s">
        <v>6165</v>
      </c>
    </row>
    <row r="140" spans="1:15" ht="30.75" customHeight="1" x14ac:dyDescent="0.25">
      <c r="A140" s="275">
        <v>20103417</v>
      </c>
      <c r="B140" s="270" t="s">
        <v>6177</v>
      </c>
      <c r="C140" s="272" t="s">
        <v>4843</v>
      </c>
      <c r="D140" s="270" t="s">
        <v>7494</v>
      </c>
      <c r="E140" s="272"/>
      <c r="F140" s="273"/>
      <c r="G140" s="272"/>
      <c r="H140" s="272" t="s">
        <v>6154</v>
      </c>
      <c r="I140" s="272" t="s">
        <v>6155</v>
      </c>
      <c r="J140" s="272" t="s">
        <v>6156</v>
      </c>
      <c r="K140" s="272"/>
      <c r="L140" s="271"/>
      <c r="M140" s="270" t="s">
        <v>7479</v>
      </c>
      <c r="N140" s="270" t="s">
        <v>6165</v>
      </c>
      <c r="O140" s="270" t="s">
        <v>6165</v>
      </c>
    </row>
    <row r="141" spans="1:15" ht="30.75" customHeight="1" x14ac:dyDescent="0.25">
      <c r="A141" s="281">
        <v>20103425</v>
      </c>
      <c r="B141" s="276" t="s">
        <v>75</v>
      </c>
      <c r="C141" s="278" t="s">
        <v>4843</v>
      </c>
      <c r="D141" s="276" t="s">
        <v>7482</v>
      </c>
      <c r="E141" s="282"/>
      <c r="F141" s="279"/>
      <c r="G141" s="278"/>
      <c r="H141" s="278" t="s">
        <v>6154</v>
      </c>
      <c r="I141" s="278" t="s">
        <v>6155</v>
      </c>
      <c r="J141" s="278" t="s">
        <v>6156</v>
      </c>
      <c r="K141" s="278"/>
      <c r="L141" s="277"/>
      <c r="M141" s="276" t="s">
        <v>7479</v>
      </c>
      <c r="N141" s="276" t="s">
        <v>6165</v>
      </c>
      <c r="O141" s="276" t="s">
        <v>6165</v>
      </c>
    </row>
    <row r="142" spans="1:15" ht="30.75" customHeight="1" x14ac:dyDescent="0.25">
      <c r="A142" s="275">
        <v>20103433</v>
      </c>
      <c r="B142" s="270" t="s">
        <v>76</v>
      </c>
      <c r="C142" s="272" t="s">
        <v>4843</v>
      </c>
      <c r="D142" s="270" t="s">
        <v>7482</v>
      </c>
      <c r="E142" s="272"/>
      <c r="F142" s="273"/>
      <c r="G142" s="272"/>
      <c r="H142" s="272" t="s">
        <v>6154</v>
      </c>
      <c r="I142" s="272" t="s">
        <v>6155</v>
      </c>
      <c r="J142" s="272" t="s">
        <v>6156</v>
      </c>
      <c r="K142" s="272"/>
      <c r="L142" s="271"/>
      <c r="M142" s="270" t="s">
        <v>7479</v>
      </c>
      <c r="N142" s="270" t="s">
        <v>6165</v>
      </c>
      <c r="O142" s="270" t="s">
        <v>6165</v>
      </c>
    </row>
    <row r="143" spans="1:15" ht="30.75" customHeight="1" x14ac:dyDescent="0.25">
      <c r="A143" s="281">
        <v>20103441</v>
      </c>
      <c r="B143" s="276" t="s">
        <v>77</v>
      </c>
      <c r="C143" s="278" t="s">
        <v>4843</v>
      </c>
      <c r="D143" s="276" t="s">
        <v>7482</v>
      </c>
      <c r="E143" s="282"/>
      <c r="F143" s="279"/>
      <c r="G143" s="278"/>
      <c r="H143" s="278" t="s">
        <v>6154</v>
      </c>
      <c r="I143" s="278" t="s">
        <v>6155</v>
      </c>
      <c r="J143" s="278" t="s">
        <v>6156</v>
      </c>
      <c r="K143" s="278"/>
      <c r="L143" s="277"/>
      <c r="M143" s="276" t="s">
        <v>7479</v>
      </c>
      <c r="N143" s="276" t="s">
        <v>6165</v>
      </c>
      <c r="O143" s="276" t="s">
        <v>6165</v>
      </c>
    </row>
    <row r="144" spans="1:15" ht="30.75" customHeight="1" x14ac:dyDescent="0.25">
      <c r="A144" s="275">
        <v>20103450</v>
      </c>
      <c r="B144" s="270" t="s">
        <v>78</v>
      </c>
      <c r="C144" s="272" t="s">
        <v>4843</v>
      </c>
      <c r="D144" s="270" t="s">
        <v>7482</v>
      </c>
      <c r="E144" s="272"/>
      <c r="F144" s="273"/>
      <c r="G144" s="272"/>
      <c r="H144" s="272" t="s">
        <v>6154</v>
      </c>
      <c r="I144" s="272" t="s">
        <v>6155</v>
      </c>
      <c r="J144" s="272" t="s">
        <v>6156</v>
      </c>
      <c r="K144" s="272"/>
      <c r="L144" s="271"/>
      <c r="M144" s="270" t="s">
        <v>7479</v>
      </c>
      <c r="N144" s="270" t="s">
        <v>6165</v>
      </c>
      <c r="O144" s="270" t="s">
        <v>6165</v>
      </c>
    </row>
    <row r="145" spans="1:15" ht="30.75" customHeight="1" x14ac:dyDescent="0.25">
      <c r="A145" s="281">
        <v>20103468</v>
      </c>
      <c r="B145" s="276" t="s">
        <v>79</v>
      </c>
      <c r="C145" s="278" t="s">
        <v>4843</v>
      </c>
      <c r="D145" s="276" t="s">
        <v>7482</v>
      </c>
      <c r="E145" s="282"/>
      <c r="F145" s="279"/>
      <c r="G145" s="278"/>
      <c r="H145" s="278" t="s">
        <v>6154</v>
      </c>
      <c r="I145" s="278" t="s">
        <v>6155</v>
      </c>
      <c r="J145" s="278" t="s">
        <v>6156</v>
      </c>
      <c r="K145" s="278"/>
      <c r="L145" s="277"/>
      <c r="M145" s="276" t="s">
        <v>7479</v>
      </c>
      <c r="N145" s="276" t="s">
        <v>6165</v>
      </c>
      <c r="O145" s="276" t="s">
        <v>6165</v>
      </c>
    </row>
    <row r="146" spans="1:15" ht="30.75" customHeight="1" x14ac:dyDescent="0.25">
      <c r="A146" s="275">
        <v>20103476</v>
      </c>
      <c r="B146" s="270" t="s">
        <v>80</v>
      </c>
      <c r="C146" s="272" t="s">
        <v>4843</v>
      </c>
      <c r="D146" s="270" t="s">
        <v>7482</v>
      </c>
      <c r="E146" s="272"/>
      <c r="F146" s="273"/>
      <c r="G146" s="272"/>
      <c r="H146" s="272" t="s">
        <v>6154</v>
      </c>
      <c r="I146" s="272" t="s">
        <v>6155</v>
      </c>
      <c r="J146" s="272" t="s">
        <v>6156</v>
      </c>
      <c r="K146" s="272"/>
      <c r="L146" s="271"/>
      <c r="M146" s="270" t="s">
        <v>7479</v>
      </c>
      <c r="N146" s="270" t="s">
        <v>6165</v>
      </c>
      <c r="O146" s="270" t="s">
        <v>6165</v>
      </c>
    </row>
    <row r="147" spans="1:15" ht="30.75" customHeight="1" x14ac:dyDescent="0.25">
      <c r="A147" s="281">
        <v>20103476</v>
      </c>
      <c r="B147" s="276" t="s">
        <v>80</v>
      </c>
      <c r="C147" s="278" t="s">
        <v>4843</v>
      </c>
      <c r="D147" s="276" t="s">
        <v>7495</v>
      </c>
      <c r="E147" s="282"/>
      <c r="F147" s="279"/>
      <c r="G147" s="278"/>
      <c r="H147" s="278" t="s">
        <v>6154</v>
      </c>
      <c r="I147" s="278" t="s">
        <v>6155</v>
      </c>
      <c r="J147" s="278" t="s">
        <v>6156</v>
      </c>
      <c r="K147" s="278"/>
      <c r="L147" s="277"/>
      <c r="M147" s="276" t="s">
        <v>7479</v>
      </c>
      <c r="N147" s="276" t="s">
        <v>6165</v>
      </c>
      <c r="O147" s="276" t="s">
        <v>6165</v>
      </c>
    </row>
    <row r="148" spans="1:15" ht="30.75" customHeight="1" x14ac:dyDescent="0.25">
      <c r="A148" s="275">
        <v>20103484</v>
      </c>
      <c r="B148" s="270" t="s">
        <v>83</v>
      </c>
      <c r="C148" s="272" t="s">
        <v>4843</v>
      </c>
      <c r="D148" s="270" t="s">
        <v>7492</v>
      </c>
      <c r="E148" s="272"/>
      <c r="F148" s="273"/>
      <c r="G148" s="272"/>
      <c r="H148" s="272" t="s">
        <v>6154</v>
      </c>
      <c r="I148" s="272" t="s">
        <v>6155</v>
      </c>
      <c r="J148" s="272" t="s">
        <v>6156</v>
      </c>
      <c r="K148" s="272"/>
      <c r="L148" s="271"/>
      <c r="M148" s="270" t="s">
        <v>7479</v>
      </c>
      <c r="N148" s="270" t="s">
        <v>6165</v>
      </c>
      <c r="O148" s="270" t="s">
        <v>6165</v>
      </c>
    </row>
    <row r="149" spans="1:15" ht="30.75" customHeight="1" x14ac:dyDescent="0.25">
      <c r="A149" s="281">
        <v>20103492</v>
      </c>
      <c r="B149" s="276" t="s">
        <v>82</v>
      </c>
      <c r="C149" s="278" t="s">
        <v>4843</v>
      </c>
      <c r="D149" s="276" t="s">
        <v>7492</v>
      </c>
      <c r="E149" s="282"/>
      <c r="F149" s="279"/>
      <c r="G149" s="278"/>
      <c r="H149" s="278" t="s">
        <v>6154</v>
      </c>
      <c r="I149" s="278" t="s">
        <v>6155</v>
      </c>
      <c r="J149" s="278" t="s">
        <v>6156</v>
      </c>
      <c r="K149" s="278"/>
      <c r="L149" s="277"/>
      <c r="M149" s="276" t="s">
        <v>7479</v>
      </c>
      <c r="N149" s="276" t="s">
        <v>6165</v>
      </c>
      <c r="O149" s="276" t="s">
        <v>6165</v>
      </c>
    </row>
    <row r="150" spans="1:15" ht="30.75" customHeight="1" x14ac:dyDescent="0.25">
      <c r="A150" s="275">
        <v>20103506</v>
      </c>
      <c r="B150" s="270" t="s">
        <v>84</v>
      </c>
      <c r="C150" s="272" t="s">
        <v>4843</v>
      </c>
      <c r="D150" s="270" t="s">
        <v>7492</v>
      </c>
      <c r="E150" s="272"/>
      <c r="F150" s="273"/>
      <c r="G150" s="272"/>
      <c r="H150" s="272" t="s">
        <v>6154</v>
      </c>
      <c r="I150" s="272" t="s">
        <v>6155</v>
      </c>
      <c r="J150" s="272" t="s">
        <v>6156</v>
      </c>
      <c r="K150" s="272"/>
      <c r="L150" s="271"/>
      <c r="M150" s="270" t="s">
        <v>7479</v>
      </c>
      <c r="N150" s="270" t="s">
        <v>6165</v>
      </c>
      <c r="O150" s="270" t="s">
        <v>6165</v>
      </c>
    </row>
    <row r="151" spans="1:15" ht="30.75" customHeight="1" x14ac:dyDescent="0.25">
      <c r="A151" s="281">
        <v>20103514</v>
      </c>
      <c r="B151" s="276" t="s">
        <v>81</v>
      </c>
      <c r="C151" s="278" t="s">
        <v>4843</v>
      </c>
      <c r="D151" s="276" t="s">
        <v>7492</v>
      </c>
      <c r="E151" s="282"/>
      <c r="F151" s="279"/>
      <c r="G151" s="278"/>
      <c r="H151" s="278" t="s">
        <v>6154</v>
      </c>
      <c r="I151" s="278" t="s">
        <v>6155</v>
      </c>
      <c r="J151" s="278" t="s">
        <v>6156</v>
      </c>
      <c r="K151" s="278"/>
      <c r="L151" s="277"/>
      <c r="M151" s="276" t="s">
        <v>7479</v>
      </c>
      <c r="N151" s="276" t="s">
        <v>6165</v>
      </c>
      <c r="O151" s="276" t="s">
        <v>6165</v>
      </c>
    </row>
    <row r="152" spans="1:15" ht="30.75" customHeight="1" x14ac:dyDescent="0.25">
      <c r="A152" s="275">
        <v>20103522</v>
      </c>
      <c r="B152" s="270" t="s">
        <v>85</v>
      </c>
      <c r="C152" s="272" t="s">
        <v>4843</v>
      </c>
      <c r="D152" s="270" t="s">
        <v>7492</v>
      </c>
      <c r="E152" s="272"/>
      <c r="F152" s="273"/>
      <c r="G152" s="272"/>
      <c r="H152" s="272" t="s">
        <v>6154</v>
      </c>
      <c r="I152" s="272" t="s">
        <v>6155</v>
      </c>
      <c r="J152" s="272" t="s">
        <v>6156</v>
      </c>
      <c r="K152" s="272"/>
      <c r="L152" s="271"/>
      <c r="M152" s="270" t="s">
        <v>7479</v>
      </c>
      <c r="N152" s="270" t="s">
        <v>6165</v>
      </c>
      <c r="O152" s="270" t="s">
        <v>6165</v>
      </c>
    </row>
    <row r="153" spans="1:15" ht="30.75" customHeight="1" x14ac:dyDescent="0.25">
      <c r="A153" s="281">
        <v>20103530</v>
      </c>
      <c r="B153" s="276" t="s">
        <v>93</v>
      </c>
      <c r="C153" s="278" t="s">
        <v>4843</v>
      </c>
      <c r="D153" s="276" t="s">
        <v>7483</v>
      </c>
      <c r="E153" s="282"/>
      <c r="F153" s="279"/>
      <c r="G153" s="278"/>
      <c r="H153" s="278" t="s">
        <v>6154</v>
      </c>
      <c r="I153" s="278" t="s">
        <v>6155</v>
      </c>
      <c r="J153" s="278" t="s">
        <v>6156</v>
      </c>
      <c r="K153" s="278"/>
      <c r="L153" s="277"/>
      <c r="M153" s="276" t="s">
        <v>7479</v>
      </c>
      <c r="N153" s="276" t="s">
        <v>6165</v>
      </c>
      <c r="O153" s="276" t="s">
        <v>6165</v>
      </c>
    </row>
    <row r="154" spans="1:15" ht="30.75" customHeight="1" x14ac:dyDescent="0.25">
      <c r="A154" s="275">
        <v>20103549</v>
      </c>
      <c r="B154" s="270" t="s">
        <v>6178</v>
      </c>
      <c r="C154" s="272" t="s">
        <v>4844</v>
      </c>
      <c r="D154" s="270" t="s">
        <v>6161</v>
      </c>
      <c r="E154" s="272"/>
      <c r="F154" s="273"/>
      <c r="G154" s="272" t="s">
        <v>6161</v>
      </c>
      <c r="H154" s="272" t="s">
        <v>6161</v>
      </c>
      <c r="I154" s="272" t="s">
        <v>6161</v>
      </c>
      <c r="J154" s="272" t="s">
        <v>6161</v>
      </c>
      <c r="K154" s="272" t="s">
        <v>6161</v>
      </c>
      <c r="L154" s="271" t="s">
        <v>6161</v>
      </c>
      <c r="M154" s="270" t="s">
        <v>6161</v>
      </c>
      <c r="N154" s="270" t="s">
        <v>6161</v>
      </c>
      <c r="O154" s="270" t="s">
        <v>6161</v>
      </c>
    </row>
    <row r="155" spans="1:15" ht="30.75" customHeight="1" x14ac:dyDescent="0.25">
      <c r="A155" s="281">
        <v>20103557</v>
      </c>
      <c r="B155" s="276" t="s">
        <v>6179</v>
      </c>
      <c r="C155" s="278" t="s">
        <v>4844</v>
      </c>
      <c r="D155" s="276" t="s">
        <v>6161</v>
      </c>
      <c r="E155" s="282"/>
      <c r="F155" s="279"/>
      <c r="G155" s="278" t="s">
        <v>6161</v>
      </c>
      <c r="H155" s="278" t="s">
        <v>6161</v>
      </c>
      <c r="I155" s="278" t="s">
        <v>6161</v>
      </c>
      <c r="J155" s="278" t="s">
        <v>6161</v>
      </c>
      <c r="K155" s="278" t="s">
        <v>6161</v>
      </c>
      <c r="L155" s="277" t="s">
        <v>6161</v>
      </c>
      <c r="M155" s="276" t="s">
        <v>6161</v>
      </c>
      <c r="N155" s="276" t="s">
        <v>6161</v>
      </c>
      <c r="O155" s="276" t="s">
        <v>6161</v>
      </c>
    </row>
    <row r="156" spans="1:15" ht="30.75" customHeight="1" x14ac:dyDescent="0.25">
      <c r="A156" s="275">
        <v>20103565</v>
      </c>
      <c r="B156" s="270" t="s">
        <v>86</v>
      </c>
      <c r="C156" s="272" t="s">
        <v>4843</v>
      </c>
      <c r="D156" s="270" t="s">
        <v>7496</v>
      </c>
      <c r="E156" s="272"/>
      <c r="F156" s="273"/>
      <c r="G156" s="272"/>
      <c r="H156" s="272" t="s">
        <v>6154</v>
      </c>
      <c r="I156" s="272" t="s">
        <v>6155</v>
      </c>
      <c r="J156" s="272" t="s">
        <v>6156</v>
      </c>
      <c r="K156" s="272"/>
      <c r="L156" s="271"/>
      <c r="M156" s="270" t="s">
        <v>7479</v>
      </c>
      <c r="N156" s="270" t="s">
        <v>6165</v>
      </c>
      <c r="O156" s="270" t="s">
        <v>6165</v>
      </c>
    </row>
    <row r="157" spans="1:15" ht="30.75" customHeight="1" x14ac:dyDescent="0.25">
      <c r="A157" s="281">
        <v>20103573</v>
      </c>
      <c r="B157" s="276" t="s">
        <v>4863</v>
      </c>
      <c r="C157" s="278" t="s">
        <v>4844</v>
      </c>
      <c r="D157" s="276" t="s">
        <v>6161</v>
      </c>
      <c r="E157" s="282"/>
      <c r="F157" s="279"/>
      <c r="G157" s="278" t="s">
        <v>6161</v>
      </c>
      <c r="H157" s="278" t="s">
        <v>6161</v>
      </c>
      <c r="I157" s="278" t="s">
        <v>6161</v>
      </c>
      <c r="J157" s="278" t="s">
        <v>6161</v>
      </c>
      <c r="K157" s="278" t="s">
        <v>6161</v>
      </c>
      <c r="L157" s="277" t="s">
        <v>6161</v>
      </c>
      <c r="M157" s="276" t="s">
        <v>6161</v>
      </c>
      <c r="N157" s="276" t="s">
        <v>6161</v>
      </c>
      <c r="O157" s="276" t="s">
        <v>6161</v>
      </c>
    </row>
    <row r="158" spans="1:15" ht="30.75" customHeight="1" x14ac:dyDescent="0.25">
      <c r="A158" s="275">
        <v>20103581</v>
      </c>
      <c r="B158" s="270" t="s">
        <v>4864</v>
      </c>
      <c r="C158" s="272" t="s">
        <v>4844</v>
      </c>
      <c r="D158" s="270" t="s">
        <v>6161</v>
      </c>
      <c r="E158" s="272"/>
      <c r="F158" s="273"/>
      <c r="G158" s="272" t="s">
        <v>6161</v>
      </c>
      <c r="H158" s="272" t="s">
        <v>6161</v>
      </c>
      <c r="I158" s="272" t="s">
        <v>6161</v>
      </c>
      <c r="J158" s="272" t="s">
        <v>6161</v>
      </c>
      <c r="K158" s="272" t="s">
        <v>6161</v>
      </c>
      <c r="L158" s="271" t="s">
        <v>6161</v>
      </c>
      <c r="M158" s="270" t="s">
        <v>6161</v>
      </c>
      <c r="N158" s="270" t="s">
        <v>6161</v>
      </c>
      <c r="O158" s="270" t="s">
        <v>6161</v>
      </c>
    </row>
    <row r="159" spans="1:15" ht="30.75" customHeight="1" x14ac:dyDescent="0.25">
      <c r="A159" s="281">
        <v>20103590</v>
      </c>
      <c r="B159" s="276" t="s">
        <v>4865</v>
      </c>
      <c r="C159" s="278" t="s">
        <v>4844</v>
      </c>
      <c r="D159" s="276" t="s">
        <v>6161</v>
      </c>
      <c r="E159" s="282"/>
      <c r="F159" s="279"/>
      <c r="G159" s="278" t="s">
        <v>6161</v>
      </c>
      <c r="H159" s="278" t="s">
        <v>6161</v>
      </c>
      <c r="I159" s="278" t="s">
        <v>6161</v>
      </c>
      <c r="J159" s="278" t="s">
        <v>6161</v>
      </c>
      <c r="K159" s="278" t="s">
        <v>6161</v>
      </c>
      <c r="L159" s="277" t="s">
        <v>6161</v>
      </c>
      <c r="M159" s="276" t="s">
        <v>6161</v>
      </c>
      <c r="N159" s="276" t="s">
        <v>6161</v>
      </c>
      <c r="O159" s="276" t="s">
        <v>6161</v>
      </c>
    </row>
    <row r="160" spans="1:15" ht="30.75" customHeight="1" x14ac:dyDescent="0.25">
      <c r="A160" s="275">
        <v>20103603</v>
      </c>
      <c r="B160" s="270" t="s">
        <v>4866</v>
      </c>
      <c r="C160" s="272" t="s">
        <v>4844</v>
      </c>
      <c r="D160" s="270" t="s">
        <v>6161</v>
      </c>
      <c r="E160" s="272"/>
      <c r="F160" s="273"/>
      <c r="G160" s="272" t="s">
        <v>6161</v>
      </c>
      <c r="H160" s="272" t="s">
        <v>6161</v>
      </c>
      <c r="I160" s="272" t="s">
        <v>6161</v>
      </c>
      <c r="J160" s="272" t="s">
        <v>6161</v>
      </c>
      <c r="K160" s="272" t="s">
        <v>6161</v>
      </c>
      <c r="L160" s="271" t="s">
        <v>6161</v>
      </c>
      <c r="M160" s="270" t="s">
        <v>6161</v>
      </c>
      <c r="N160" s="270" t="s">
        <v>6161</v>
      </c>
      <c r="O160" s="270" t="s">
        <v>6161</v>
      </c>
    </row>
    <row r="161" spans="1:15" ht="30.75" customHeight="1" x14ac:dyDescent="0.25">
      <c r="A161" s="281">
        <v>20103611</v>
      </c>
      <c r="B161" s="276" t="s">
        <v>87</v>
      </c>
      <c r="C161" s="278" t="s">
        <v>4843</v>
      </c>
      <c r="D161" s="276" t="s">
        <v>7497</v>
      </c>
      <c r="E161" s="282"/>
      <c r="F161" s="279"/>
      <c r="G161" s="278"/>
      <c r="H161" s="278" t="s">
        <v>6154</v>
      </c>
      <c r="I161" s="278" t="s">
        <v>6155</v>
      </c>
      <c r="J161" s="278" t="s">
        <v>6156</v>
      </c>
      <c r="K161" s="278"/>
      <c r="L161" s="277"/>
      <c r="M161" s="276" t="s">
        <v>7479</v>
      </c>
      <c r="N161" s="276" t="s">
        <v>6165</v>
      </c>
      <c r="O161" s="276" t="s">
        <v>6165</v>
      </c>
    </row>
    <row r="162" spans="1:15" ht="30.75" customHeight="1" x14ac:dyDescent="0.25">
      <c r="A162" s="275">
        <v>20103620</v>
      </c>
      <c r="B162" s="270" t="s">
        <v>89</v>
      </c>
      <c r="C162" s="272" t="s">
        <v>4843</v>
      </c>
      <c r="D162" s="270" t="s">
        <v>7494</v>
      </c>
      <c r="E162" s="272"/>
      <c r="F162" s="273"/>
      <c r="G162" s="272"/>
      <c r="H162" s="272" t="s">
        <v>6154</v>
      </c>
      <c r="I162" s="272" t="s">
        <v>6155</v>
      </c>
      <c r="J162" s="272" t="s">
        <v>6156</v>
      </c>
      <c r="K162" s="272"/>
      <c r="L162" s="271"/>
      <c r="M162" s="270" t="s">
        <v>7479</v>
      </c>
      <c r="N162" s="270" t="s">
        <v>6165</v>
      </c>
      <c r="O162" s="270" t="s">
        <v>6165</v>
      </c>
    </row>
    <row r="163" spans="1:15" ht="30.75" customHeight="1" x14ac:dyDescent="0.25">
      <c r="A163" s="281">
        <v>20103620</v>
      </c>
      <c r="B163" s="276" t="s">
        <v>89</v>
      </c>
      <c r="C163" s="278" t="s">
        <v>4843</v>
      </c>
      <c r="D163" s="276" t="s">
        <v>7483</v>
      </c>
      <c r="E163" s="282"/>
      <c r="F163" s="279"/>
      <c r="G163" s="278"/>
      <c r="H163" s="278" t="s">
        <v>6154</v>
      </c>
      <c r="I163" s="278" t="s">
        <v>6155</v>
      </c>
      <c r="J163" s="278" t="s">
        <v>6156</v>
      </c>
      <c r="K163" s="278"/>
      <c r="L163" s="277"/>
      <c r="M163" s="276" t="s">
        <v>7479</v>
      </c>
      <c r="N163" s="276" t="s">
        <v>6165</v>
      </c>
      <c r="O163" s="276" t="s">
        <v>6165</v>
      </c>
    </row>
    <row r="164" spans="1:15" ht="30.75" customHeight="1" x14ac:dyDescent="0.25">
      <c r="A164" s="275">
        <v>20103638</v>
      </c>
      <c r="B164" s="270" t="s">
        <v>90</v>
      </c>
      <c r="C164" s="272" t="s">
        <v>4843</v>
      </c>
      <c r="D164" s="270" t="s">
        <v>7498</v>
      </c>
      <c r="E164" s="272"/>
      <c r="F164" s="273"/>
      <c r="G164" s="272"/>
      <c r="H164" s="272" t="s">
        <v>6154</v>
      </c>
      <c r="I164" s="272" t="s">
        <v>6155</v>
      </c>
      <c r="J164" s="272" t="s">
        <v>6156</v>
      </c>
      <c r="K164" s="272"/>
      <c r="L164" s="271"/>
      <c r="M164" s="270" t="s">
        <v>7479</v>
      </c>
      <c r="N164" s="270" t="s">
        <v>6165</v>
      </c>
      <c r="O164" s="270" t="s">
        <v>6165</v>
      </c>
    </row>
    <row r="165" spans="1:15" ht="30.75" customHeight="1" x14ac:dyDescent="0.25">
      <c r="A165" s="281">
        <v>20103646</v>
      </c>
      <c r="B165" s="276" t="s">
        <v>91</v>
      </c>
      <c r="C165" s="278" t="s">
        <v>4843</v>
      </c>
      <c r="D165" s="276" t="s">
        <v>7484</v>
      </c>
      <c r="E165" s="282"/>
      <c r="F165" s="279"/>
      <c r="G165" s="278"/>
      <c r="H165" s="278" t="s">
        <v>6154</v>
      </c>
      <c r="I165" s="278" t="s">
        <v>6155</v>
      </c>
      <c r="J165" s="278" t="s">
        <v>6156</v>
      </c>
      <c r="K165" s="278"/>
      <c r="L165" s="277"/>
      <c r="M165" s="276" t="s">
        <v>7479</v>
      </c>
      <c r="N165" s="276" t="s">
        <v>6165</v>
      </c>
      <c r="O165" s="276" t="s">
        <v>6165</v>
      </c>
    </row>
    <row r="166" spans="1:15" ht="30.75" customHeight="1" x14ac:dyDescent="0.25">
      <c r="A166" s="275">
        <v>20103654</v>
      </c>
      <c r="B166" s="270" t="s">
        <v>92</v>
      </c>
      <c r="C166" s="272" t="s">
        <v>4843</v>
      </c>
      <c r="D166" s="270" t="s">
        <v>7499</v>
      </c>
      <c r="E166" s="272"/>
      <c r="F166" s="273"/>
      <c r="G166" s="272"/>
      <c r="H166" s="272" t="s">
        <v>6154</v>
      </c>
      <c r="I166" s="272" t="s">
        <v>6155</v>
      </c>
      <c r="J166" s="272" t="s">
        <v>6156</v>
      </c>
      <c r="K166" s="272"/>
      <c r="L166" s="271"/>
      <c r="M166" s="270" t="s">
        <v>7479</v>
      </c>
      <c r="N166" s="270" t="s">
        <v>6165</v>
      </c>
      <c r="O166" s="270" t="s">
        <v>6165</v>
      </c>
    </row>
    <row r="167" spans="1:15" ht="30.75" customHeight="1" x14ac:dyDescent="0.25">
      <c r="A167" s="281">
        <v>20103662</v>
      </c>
      <c r="B167" s="276" t="s">
        <v>6180</v>
      </c>
      <c r="C167" s="278" t="s">
        <v>4843</v>
      </c>
      <c r="D167" s="276" t="s">
        <v>7483</v>
      </c>
      <c r="E167" s="282"/>
      <c r="F167" s="279"/>
      <c r="G167" s="278"/>
      <c r="H167" s="278" t="s">
        <v>6154</v>
      </c>
      <c r="I167" s="278" t="s">
        <v>6155</v>
      </c>
      <c r="J167" s="278" t="s">
        <v>6156</v>
      </c>
      <c r="K167" s="278"/>
      <c r="L167" s="277"/>
      <c r="M167" s="276" t="s">
        <v>7479</v>
      </c>
      <c r="N167" s="276" t="s">
        <v>6165</v>
      </c>
      <c r="O167" s="276" t="s">
        <v>6165</v>
      </c>
    </row>
    <row r="168" spans="1:15" ht="30.75" customHeight="1" x14ac:dyDescent="0.25">
      <c r="A168" s="275">
        <v>20103670</v>
      </c>
      <c r="B168" s="270" t="s">
        <v>6181</v>
      </c>
      <c r="C168" s="272" t="s">
        <v>4843</v>
      </c>
      <c r="D168" s="270" t="s">
        <v>7483</v>
      </c>
      <c r="E168" s="272"/>
      <c r="F168" s="273"/>
      <c r="G168" s="272"/>
      <c r="H168" s="272" t="s">
        <v>6154</v>
      </c>
      <c r="I168" s="272" t="s">
        <v>6155</v>
      </c>
      <c r="J168" s="272" t="s">
        <v>6156</v>
      </c>
      <c r="K168" s="272"/>
      <c r="L168" s="271"/>
      <c r="M168" s="270" t="s">
        <v>7479</v>
      </c>
      <c r="N168" s="270" t="s">
        <v>6165</v>
      </c>
      <c r="O168" s="270" t="s">
        <v>6165</v>
      </c>
    </row>
    <row r="169" spans="1:15" ht="30.75" customHeight="1" x14ac:dyDescent="0.25">
      <c r="A169" s="281">
        <v>20103689</v>
      </c>
      <c r="B169" s="276" t="s">
        <v>96</v>
      </c>
      <c r="C169" s="278" t="s">
        <v>4843</v>
      </c>
      <c r="D169" s="276" t="s">
        <v>7495</v>
      </c>
      <c r="E169" s="282"/>
      <c r="F169" s="279"/>
      <c r="G169" s="278"/>
      <c r="H169" s="278" t="s">
        <v>6154</v>
      </c>
      <c r="I169" s="278" t="s">
        <v>6155</v>
      </c>
      <c r="J169" s="278" t="s">
        <v>6156</v>
      </c>
      <c r="K169" s="278"/>
      <c r="L169" s="277"/>
      <c r="M169" s="276" t="s">
        <v>7479</v>
      </c>
      <c r="N169" s="276" t="s">
        <v>6165</v>
      </c>
      <c r="O169" s="276" t="s">
        <v>6165</v>
      </c>
    </row>
    <row r="170" spans="1:15" ht="30.75" customHeight="1" x14ac:dyDescent="0.25">
      <c r="A170" s="275">
        <v>20103697</v>
      </c>
      <c r="B170" s="270" t="s">
        <v>97</v>
      </c>
      <c r="C170" s="272" t="s">
        <v>4843</v>
      </c>
      <c r="D170" s="270" t="s">
        <v>7500</v>
      </c>
      <c r="E170" s="272"/>
      <c r="F170" s="273"/>
      <c r="G170" s="272"/>
      <c r="H170" s="272" t="s">
        <v>6154</v>
      </c>
      <c r="I170" s="272" t="s">
        <v>6155</v>
      </c>
      <c r="J170" s="272" t="s">
        <v>6156</v>
      </c>
      <c r="K170" s="272"/>
      <c r="L170" s="271"/>
      <c r="M170" s="270" t="s">
        <v>7479</v>
      </c>
      <c r="N170" s="270" t="s">
        <v>6165</v>
      </c>
      <c r="O170" s="270" t="s">
        <v>6165</v>
      </c>
    </row>
    <row r="171" spans="1:15" ht="30.75" customHeight="1" x14ac:dyDescent="0.25">
      <c r="A171" s="281">
        <v>20103700</v>
      </c>
      <c r="B171" s="276" t="s">
        <v>98</v>
      </c>
      <c r="C171" s="278" t="s">
        <v>4843</v>
      </c>
      <c r="D171" s="276" t="s">
        <v>7500</v>
      </c>
      <c r="E171" s="282"/>
      <c r="F171" s="279"/>
      <c r="G171" s="278"/>
      <c r="H171" s="278" t="s">
        <v>6154</v>
      </c>
      <c r="I171" s="278" t="s">
        <v>6155</v>
      </c>
      <c r="J171" s="278" t="s">
        <v>6156</v>
      </c>
      <c r="K171" s="278"/>
      <c r="L171" s="277"/>
      <c r="M171" s="276" t="s">
        <v>7479</v>
      </c>
      <c r="N171" s="276" t="s">
        <v>6165</v>
      </c>
      <c r="O171" s="276" t="s">
        <v>6165</v>
      </c>
    </row>
    <row r="172" spans="1:15" ht="30.75" customHeight="1" x14ac:dyDescent="0.25">
      <c r="A172" s="275">
        <v>20103719</v>
      </c>
      <c r="B172" s="270" t="s">
        <v>99</v>
      </c>
      <c r="C172" s="272" t="s">
        <v>4843</v>
      </c>
      <c r="D172" s="270" t="s">
        <v>7481</v>
      </c>
      <c r="E172" s="272"/>
      <c r="F172" s="273"/>
      <c r="G172" s="272"/>
      <c r="H172" s="272" t="s">
        <v>6154</v>
      </c>
      <c r="I172" s="272" t="s">
        <v>6155</v>
      </c>
      <c r="J172" s="272" t="s">
        <v>6156</v>
      </c>
      <c r="K172" s="272"/>
      <c r="L172" s="271"/>
      <c r="M172" s="270" t="s">
        <v>7479</v>
      </c>
      <c r="N172" s="270" t="s">
        <v>6165</v>
      </c>
      <c r="O172" s="270" t="s">
        <v>6165</v>
      </c>
    </row>
    <row r="173" spans="1:15" ht="30.75" customHeight="1" x14ac:dyDescent="0.25">
      <c r="A173" s="281">
        <v>20103727</v>
      </c>
      <c r="B173" s="276" t="s">
        <v>11213</v>
      </c>
      <c r="C173" s="278" t="s">
        <v>4843</v>
      </c>
      <c r="D173" s="276" t="s">
        <v>7494</v>
      </c>
      <c r="E173" s="282"/>
      <c r="F173" s="279"/>
      <c r="G173" s="278"/>
      <c r="H173" s="278" t="s">
        <v>6154</v>
      </c>
      <c r="I173" s="278" t="s">
        <v>6155</v>
      </c>
      <c r="J173" s="278" t="s">
        <v>6156</v>
      </c>
      <c r="K173" s="278"/>
      <c r="L173" s="277"/>
      <c r="M173" s="276" t="s">
        <v>7479</v>
      </c>
      <c r="N173" s="276" t="s">
        <v>6165</v>
      </c>
      <c r="O173" s="276" t="s">
        <v>6165</v>
      </c>
    </row>
    <row r="174" spans="1:15" ht="30.75" customHeight="1" x14ac:dyDescent="0.25">
      <c r="A174" s="275">
        <v>20103743</v>
      </c>
      <c r="B174" s="270" t="s">
        <v>4039</v>
      </c>
      <c r="C174" s="272" t="s">
        <v>4843</v>
      </c>
      <c r="D174" s="270" t="s">
        <v>7490</v>
      </c>
      <c r="E174" s="272"/>
      <c r="F174" s="273"/>
      <c r="G174" s="272"/>
      <c r="H174" s="272" t="s">
        <v>6154</v>
      </c>
      <c r="I174" s="272"/>
      <c r="J174" s="272"/>
      <c r="K174" s="272"/>
      <c r="L174" s="271"/>
      <c r="M174" s="270" t="s">
        <v>7479</v>
      </c>
      <c r="N174" s="270" t="s">
        <v>6165</v>
      </c>
      <c r="O174" s="270" t="s">
        <v>6165</v>
      </c>
    </row>
    <row r="175" spans="1:15" ht="30.75" customHeight="1" x14ac:dyDescent="0.25">
      <c r="A175" s="281">
        <v>20103751</v>
      </c>
      <c r="B175" s="276" t="s">
        <v>6182</v>
      </c>
      <c r="C175" s="278" t="s">
        <v>4844</v>
      </c>
      <c r="D175" s="276" t="s">
        <v>6161</v>
      </c>
      <c r="E175" s="282"/>
      <c r="F175" s="279"/>
      <c r="G175" s="278" t="s">
        <v>6161</v>
      </c>
      <c r="H175" s="278" t="s">
        <v>6161</v>
      </c>
      <c r="I175" s="278" t="s">
        <v>6161</v>
      </c>
      <c r="J175" s="278" t="s">
        <v>6161</v>
      </c>
      <c r="K175" s="278" t="s">
        <v>6161</v>
      </c>
      <c r="L175" s="277" t="s">
        <v>6161</v>
      </c>
      <c r="M175" s="276" t="s">
        <v>6161</v>
      </c>
      <c r="N175" s="276" t="s">
        <v>6161</v>
      </c>
      <c r="O175" s="276" t="s">
        <v>6161</v>
      </c>
    </row>
    <row r="176" spans="1:15" ht="30.75" customHeight="1" x14ac:dyDescent="0.25">
      <c r="A176" s="275">
        <v>20104014</v>
      </c>
      <c r="B176" s="270" t="s">
        <v>100</v>
      </c>
      <c r="C176" s="272" t="s">
        <v>4843</v>
      </c>
      <c r="D176" s="270" t="s">
        <v>7501</v>
      </c>
      <c r="E176" s="272"/>
      <c r="F176" s="273"/>
      <c r="G176" s="272"/>
      <c r="H176" s="272" t="s">
        <v>6154</v>
      </c>
      <c r="I176" s="272" t="s">
        <v>6155</v>
      </c>
      <c r="J176" s="272" t="s">
        <v>6156</v>
      </c>
      <c r="K176" s="272"/>
      <c r="L176" s="271"/>
      <c r="M176" s="270" t="s">
        <v>3719</v>
      </c>
      <c r="N176" s="270" t="s">
        <v>6165</v>
      </c>
      <c r="O176" s="270" t="s">
        <v>6165</v>
      </c>
    </row>
    <row r="177" spans="1:15" ht="30.75" customHeight="1" x14ac:dyDescent="0.25">
      <c r="A177" s="281">
        <v>20104022</v>
      </c>
      <c r="B177" s="276" t="s">
        <v>101</v>
      </c>
      <c r="C177" s="278" t="s">
        <v>4843</v>
      </c>
      <c r="D177" s="276" t="s">
        <v>7502</v>
      </c>
      <c r="E177" s="282"/>
      <c r="F177" s="279"/>
      <c r="G177" s="278"/>
      <c r="H177" s="278" t="s">
        <v>6154</v>
      </c>
      <c r="I177" s="278" t="s">
        <v>6155</v>
      </c>
      <c r="J177" s="278" t="s">
        <v>6156</v>
      </c>
      <c r="K177" s="278"/>
      <c r="L177" s="277"/>
      <c r="M177" s="276" t="s">
        <v>3719</v>
      </c>
      <c r="N177" s="276" t="s">
        <v>6165</v>
      </c>
      <c r="O177" s="276" t="s">
        <v>6165</v>
      </c>
    </row>
    <row r="178" spans="1:15" ht="30.75" customHeight="1" x14ac:dyDescent="0.25">
      <c r="A178" s="275">
        <v>20104049</v>
      </c>
      <c r="B178" s="270" t="s">
        <v>102</v>
      </c>
      <c r="C178" s="272" t="s">
        <v>4843</v>
      </c>
      <c r="D178" s="270" t="s">
        <v>7503</v>
      </c>
      <c r="E178" s="272"/>
      <c r="F178" s="273"/>
      <c r="G178" s="272"/>
      <c r="H178" s="272" t="s">
        <v>6154</v>
      </c>
      <c r="I178" s="272" t="s">
        <v>6155</v>
      </c>
      <c r="J178" s="272" t="s">
        <v>6156</v>
      </c>
      <c r="K178" s="272"/>
      <c r="L178" s="271"/>
      <c r="M178" s="270" t="s">
        <v>3719</v>
      </c>
      <c r="N178" s="270" t="s">
        <v>6165</v>
      </c>
      <c r="O178" s="270" t="s">
        <v>6165</v>
      </c>
    </row>
    <row r="179" spans="1:15" ht="30.75" customHeight="1" x14ac:dyDescent="0.25">
      <c r="A179" s="281">
        <v>20104057</v>
      </c>
      <c r="B179" s="276" t="s">
        <v>4867</v>
      </c>
      <c r="C179" s="278" t="s">
        <v>4843</v>
      </c>
      <c r="D179" s="276" t="s">
        <v>7504</v>
      </c>
      <c r="E179" s="282"/>
      <c r="F179" s="279"/>
      <c r="G179" s="278"/>
      <c r="H179" s="278" t="s">
        <v>6154</v>
      </c>
      <c r="I179" s="278" t="s">
        <v>6155</v>
      </c>
      <c r="J179" s="278" t="s">
        <v>6156</v>
      </c>
      <c r="K179" s="278"/>
      <c r="L179" s="277"/>
      <c r="M179" s="276" t="s">
        <v>3767</v>
      </c>
      <c r="N179" s="276" t="s">
        <v>7505</v>
      </c>
      <c r="O179" s="276" t="s">
        <v>6175</v>
      </c>
    </row>
    <row r="180" spans="1:15" ht="30.75" customHeight="1" x14ac:dyDescent="0.25">
      <c r="A180" s="275">
        <v>20104065</v>
      </c>
      <c r="B180" s="270" t="s">
        <v>11212</v>
      </c>
      <c r="C180" s="272" t="s">
        <v>4843</v>
      </c>
      <c r="D180" s="270" t="s">
        <v>7506</v>
      </c>
      <c r="E180" s="272"/>
      <c r="F180" s="273"/>
      <c r="G180" s="272"/>
      <c r="H180" s="272" t="s">
        <v>6154</v>
      </c>
      <c r="I180" s="272" t="s">
        <v>6155</v>
      </c>
      <c r="J180" s="272" t="s">
        <v>6156</v>
      </c>
      <c r="K180" s="272"/>
      <c r="L180" s="271"/>
      <c r="M180" s="270" t="s">
        <v>3719</v>
      </c>
      <c r="N180" s="270" t="s">
        <v>6165</v>
      </c>
      <c r="O180" s="270" t="s">
        <v>6165</v>
      </c>
    </row>
    <row r="181" spans="1:15" ht="30.75" customHeight="1" x14ac:dyDescent="0.25">
      <c r="A181" s="281">
        <v>20104073</v>
      </c>
      <c r="B181" s="276" t="s">
        <v>104</v>
      </c>
      <c r="C181" s="278" t="s">
        <v>4843</v>
      </c>
      <c r="D181" s="276" t="s">
        <v>7507</v>
      </c>
      <c r="E181" s="282"/>
      <c r="F181" s="279"/>
      <c r="G181" s="278"/>
      <c r="H181" s="278" t="s">
        <v>6154</v>
      </c>
      <c r="I181" s="278" t="s">
        <v>6155</v>
      </c>
      <c r="J181" s="278" t="s">
        <v>6156</v>
      </c>
      <c r="K181" s="278"/>
      <c r="L181" s="277"/>
      <c r="M181" s="276" t="s">
        <v>3719</v>
      </c>
      <c r="N181" s="276" t="s">
        <v>6165</v>
      </c>
      <c r="O181" s="276" t="s">
        <v>6165</v>
      </c>
    </row>
    <row r="182" spans="1:15" ht="30.75" customHeight="1" x14ac:dyDescent="0.25">
      <c r="A182" s="275">
        <v>20104081</v>
      </c>
      <c r="B182" s="270" t="s">
        <v>108</v>
      </c>
      <c r="C182" s="272" t="s">
        <v>4843</v>
      </c>
      <c r="D182" s="270" t="s">
        <v>7508</v>
      </c>
      <c r="E182" s="272"/>
      <c r="F182" s="273"/>
      <c r="G182" s="272"/>
      <c r="H182" s="272" t="s">
        <v>6154</v>
      </c>
      <c r="I182" s="272" t="s">
        <v>6155</v>
      </c>
      <c r="J182" s="272" t="s">
        <v>6156</v>
      </c>
      <c r="K182" s="272"/>
      <c r="L182" s="271"/>
      <c r="M182" s="270" t="s">
        <v>3719</v>
      </c>
      <c r="N182" s="270" t="s">
        <v>6165</v>
      </c>
      <c r="O182" s="270" t="s">
        <v>6165</v>
      </c>
    </row>
    <row r="183" spans="1:15" ht="30.75" customHeight="1" x14ac:dyDescent="0.25">
      <c r="A183" s="281">
        <v>20104090</v>
      </c>
      <c r="B183" s="276" t="s">
        <v>105</v>
      </c>
      <c r="C183" s="278" t="s">
        <v>4843</v>
      </c>
      <c r="D183" s="276" t="s">
        <v>7508</v>
      </c>
      <c r="E183" s="282"/>
      <c r="F183" s="279"/>
      <c r="G183" s="278"/>
      <c r="H183" s="278" t="s">
        <v>6154</v>
      </c>
      <c r="I183" s="278" t="s">
        <v>6155</v>
      </c>
      <c r="J183" s="278" t="s">
        <v>6156</v>
      </c>
      <c r="K183" s="278"/>
      <c r="L183" s="277"/>
      <c r="M183" s="276" t="s">
        <v>3719</v>
      </c>
      <c r="N183" s="276" t="s">
        <v>6165</v>
      </c>
      <c r="O183" s="276" t="s">
        <v>6165</v>
      </c>
    </row>
    <row r="184" spans="1:15" ht="30.75" customHeight="1" x14ac:dyDescent="0.25">
      <c r="A184" s="275">
        <v>20104103</v>
      </c>
      <c r="B184" s="270" t="s">
        <v>109</v>
      </c>
      <c r="C184" s="272" t="s">
        <v>4843</v>
      </c>
      <c r="D184" s="270" t="s">
        <v>7508</v>
      </c>
      <c r="E184" s="272"/>
      <c r="F184" s="273"/>
      <c r="G184" s="272"/>
      <c r="H184" s="272" t="s">
        <v>6154</v>
      </c>
      <c r="I184" s="272" t="s">
        <v>6155</v>
      </c>
      <c r="J184" s="272" t="s">
        <v>6156</v>
      </c>
      <c r="K184" s="272"/>
      <c r="L184" s="271"/>
      <c r="M184" s="270" t="s">
        <v>3719</v>
      </c>
      <c r="N184" s="270" t="s">
        <v>6165</v>
      </c>
      <c r="O184" s="270" t="s">
        <v>6165</v>
      </c>
    </row>
    <row r="185" spans="1:15" ht="30.75" customHeight="1" x14ac:dyDescent="0.25">
      <c r="A185" s="281">
        <v>20104111</v>
      </c>
      <c r="B185" s="276" t="s">
        <v>110</v>
      </c>
      <c r="C185" s="278" t="s">
        <v>4843</v>
      </c>
      <c r="D185" s="276" t="s">
        <v>7509</v>
      </c>
      <c r="E185" s="282"/>
      <c r="F185" s="279"/>
      <c r="G185" s="278"/>
      <c r="H185" s="278" t="s">
        <v>6154</v>
      </c>
      <c r="I185" s="278" t="s">
        <v>6155</v>
      </c>
      <c r="J185" s="278" t="s">
        <v>6156</v>
      </c>
      <c r="K185" s="278"/>
      <c r="L185" s="277"/>
      <c r="M185" s="276" t="s">
        <v>3719</v>
      </c>
      <c r="N185" s="276" t="s">
        <v>6165</v>
      </c>
      <c r="O185" s="276" t="s">
        <v>6165</v>
      </c>
    </row>
    <row r="186" spans="1:15" ht="30.75" customHeight="1" x14ac:dyDescent="0.25">
      <c r="A186" s="275">
        <v>20104120</v>
      </c>
      <c r="B186" s="270" t="s">
        <v>111</v>
      </c>
      <c r="C186" s="272" t="s">
        <v>4843</v>
      </c>
      <c r="D186" s="270" t="s">
        <v>7510</v>
      </c>
      <c r="E186" s="272"/>
      <c r="F186" s="273"/>
      <c r="G186" s="272"/>
      <c r="H186" s="272" t="s">
        <v>6154</v>
      </c>
      <c r="I186" s="272"/>
      <c r="J186" s="272"/>
      <c r="K186" s="272" t="s">
        <v>6157</v>
      </c>
      <c r="L186" s="271"/>
      <c r="M186" s="270" t="s">
        <v>3719</v>
      </c>
      <c r="N186" s="270" t="s">
        <v>6165</v>
      </c>
      <c r="O186" s="270" t="s">
        <v>6165</v>
      </c>
    </row>
    <row r="187" spans="1:15" ht="30.75" customHeight="1" x14ac:dyDescent="0.25">
      <c r="A187" s="281">
        <v>20104138</v>
      </c>
      <c r="B187" s="276" t="s">
        <v>112</v>
      </c>
      <c r="C187" s="278" t="s">
        <v>4843</v>
      </c>
      <c r="D187" s="276" t="s">
        <v>7511</v>
      </c>
      <c r="E187" s="282"/>
      <c r="F187" s="279"/>
      <c r="G187" s="278"/>
      <c r="H187" s="278" t="s">
        <v>6154</v>
      </c>
      <c r="I187" s="278" t="s">
        <v>6155</v>
      </c>
      <c r="J187" s="278" t="s">
        <v>6156</v>
      </c>
      <c r="K187" s="278"/>
      <c r="L187" s="277"/>
      <c r="M187" s="276" t="s">
        <v>3719</v>
      </c>
      <c r="N187" s="276" t="s">
        <v>6165</v>
      </c>
      <c r="O187" s="276" t="s">
        <v>6165</v>
      </c>
    </row>
    <row r="188" spans="1:15" ht="30.75" customHeight="1" x14ac:dyDescent="0.25">
      <c r="A188" s="275">
        <v>20104146</v>
      </c>
      <c r="B188" s="270" t="s">
        <v>113</v>
      </c>
      <c r="C188" s="272" t="s">
        <v>4843</v>
      </c>
      <c r="D188" s="270" t="s">
        <v>7512</v>
      </c>
      <c r="E188" s="272"/>
      <c r="F188" s="273"/>
      <c r="G188" s="272"/>
      <c r="H188" s="272" t="s">
        <v>6154</v>
      </c>
      <c r="I188" s="272" t="s">
        <v>6155</v>
      </c>
      <c r="J188" s="272" t="s">
        <v>6156</v>
      </c>
      <c r="K188" s="272"/>
      <c r="L188" s="271"/>
      <c r="M188" s="270" t="s">
        <v>3719</v>
      </c>
      <c r="N188" s="270" t="s">
        <v>6165</v>
      </c>
      <c r="O188" s="270" t="s">
        <v>6165</v>
      </c>
    </row>
    <row r="189" spans="1:15" ht="30.75" customHeight="1" x14ac:dyDescent="0.25">
      <c r="A189" s="281">
        <v>20104154</v>
      </c>
      <c r="B189" s="276" t="s">
        <v>114</v>
      </c>
      <c r="C189" s="278" t="s">
        <v>4843</v>
      </c>
      <c r="D189" s="276" t="s">
        <v>7513</v>
      </c>
      <c r="E189" s="282"/>
      <c r="F189" s="279"/>
      <c r="G189" s="278"/>
      <c r="H189" s="278" t="s">
        <v>6154</v>
      </c>
      <c r="I189" s="278" t="s">
        <v>6155</v>
      </c>
      <c r="J189" s="278" t="s">
        <v>6156</v>
      </c>
      <c r="K189" s="278"/>
      <c r="L189" s="277"/>
      <c r="M189" s="276" t="s">
        <v>3719</v>
      </c>
      <c r="N189" s="276" t="s">
        <v>6165</v>
      </c>
      <c r="O189" s="276" t="s">
        <v>6165</v>
      </c>
    </row>
    <row r="190" spans="1:15" ht="30.75" customHeight="1" x14ac:dyDescent="0.25">
      <c r="A190" s="275">
        <v>20104170</v>
      </c>
      <c r="B190" s="270" t="s">
        <v>4868</v>
      </c>
      <c r="C190" s="272" t="s">
        <v>4844</v>
      </c>
      <c r="D190" s="270" t="s">
        <v>6161</v>
      </c>
      <c r="E190" s="272"/>
      <c r="F190" s="273"/>
      <c r="G190" s="272" t="s">
        <v>6161</v>
      </c>
      <c r="H190" s="272" t="s">
        <v>6161</v>
      </c>
      <c r="I190" s="272" t="s">
        <v>6161</v>
      </c>
      <c r="J190" s="272" t="s">
        <v>6161</v>
      </c>
      <c r="K190" s="272" t="s">
        <v>6161</v>
      </c>
      <c r="L190" s="271" t="s">
        <v>6161</v>
      </c>
      <c r="M190" s="270" t="s">
        <v>6161</v>
      </c>
      <c r="N190" s="270" t="s">
        <v>6161</v>
      </c>
      <c r="O190" s="270" t="s">
        <v>6161</v>
      </c>
    </row>
    <row r="191" spans="1:15" ht="30.75" customHeight="1" x14ac:dyDescent="0.25">
      <c r="A191" s="281">
        <v>20104189</v>
      </c>
      <c r="B191" s="276" t="s">
        <v>116</v>
      </c>
      <c r="C191" s="278" t="s">
        <v>4843</v>
      </c>
      <c r="D191" s="276" t="s">
        <v>7514</v>
      </c>
      <c r="E191" s="282"/>
      <c r="F191" s="279"/>
      <c r="G191" s="278"/>
      <c r="H191" s="278"/>
      <c r="I191" s="278" t="s">
        <v>6155</v>
      </c>
      <c r="J191" s="278" t="s">
        <v>6156</v>
      </c>
      <c r="K191" s="278" t="s">
        <v>6157</v>
      </c>
      <c r="L191" s="277">
        <v>58</v>
      </c>
      <c r="M191" s="276" t="s">
        <v>3719</v>
      </c>
      <c r="N191" s="276" t="s">
        <v>6165</v>
      </c>
      <c r="O191" s="276" t="s">
        <v>6165</v>
      </c>
    </row>
    <row r="192" spans="1:15" ht="30.75" customHeight="1" x14ac:dyDescent="0.25">
      <c r="A192" s="275">
        <v>20104197</v>
      </c>
      <c r="B192" s="270" t="s">
        <v>6183</v>
      </c>
      <c r="C192" s="272" t="s">
        <v>4843</v>
      </c>
      <c r="D192" s="270" t="s">
        <v>7424</v>
      </c>
      <c r="E192" s="272"/>
      <c r="F192" s="273"/>
      <c r="G192" s="272"/>
      <c r="H192" s="272" t="s">
        <v>6154</v>
      </c>
      <c r="I192" s="272"/>
      <c r="J192" s="272"/>
      <c r="K192" s="272"/>
      <c r="L192" s="271"/>
      <c r="M192" s="270" t="s">
        <v>7425</v>
      </c>
      <c r="N192" s="270" t="s">
        <v>6159</v>
      </c>
      <c r="O192" s="270" t="s">
        <v>6159</v>
      </c>
    </row>
    <row r="193" spans="1:15" ht="30.75" customHeight="1" x14ac:dyDescent="0.25">
      <c r="A193" s="281">
        <v>20104197</v>
      </c>
      <c r="B193" s="276" t="s">
        <v>6183</v>
      </c>
      <c r="C193" s="278" t="s">
        <v>4843</v>
      </c>
      <c r="D193" s="276" t="s">
        <v>11063</v>
      </c>
      <c r="E193" s="280" t="s">
        <v>11056</v>
      </c>
      <c r="F193" s="279">
        <v>44774</v>
      </c>
      <c r="G193" s="278"/>
      <c r="H193" s="278" t="s">
        <v>6154</v>
      </c>
      <c r="I193" s="278"/>
      <c r="J193" s="278"/>
      <c r="K193" s="278"/>
      <c r="L193" s="277"/>
      <c r="M193" s="276" t="s">
        <v>7425</v>
      </c>
      <c r="N193" s="276" t="s">
        <v>6159</v>
      </c>
      <c r="O193" s="276" t="s">
        <v>6159</v>
      </c>
    </row>
    <row r="194" spans="1:15" ht="30.75" customHeight="1" x14ac:dyDescent="0.25">
      <c r="A194" s="275">
        <v>20104200</v>
      </c>
      <c r="B194" s="270" t="s">
        <v>6117</v>
      </c>
      <c r="C194" s="272" t="s">
        <v>4843</v>
      </c>
      <c r="D194" s="270" t="s">
        <v>7424</v>
      </c>
      <c r="E194" s="272"/>
      <c r="F194" s="273"/>
      <c r="G194" s="272"/>
      <c r="H194" s="272" t="s">
        <v>6154</v>
      </c>
      <c r="I194" s="272"/>
      <c r="J194" s="272"/>
      <c r="K194" s="272"/>
      <c r="L194" s="271"/>
      <c r="M194" s="270" t="s">
        <v>7425</v>
      </c>
      <c r="N194" s="270" t="s">
        <v>6159</v>
      </c>
      <c r="O194" s="270" t="s">
        <v>6159</v>
      </c>
    </row>
    <row r="195" spans="1:15" ht="30.75" customHeight="1" x14ac:dyDescent="0.25">
      <c r="A195" s="281">
        <v>20104200</v>
      </c>
      <c r="B195" s="276" t="s">
        <v>6117</v>
      </c>
      <c r="C195" s="278" t="s">
        <v>4843</v>
      </c>
      <c r="D195" s="276" t="s">
        <v>11063</v>
      </c>
      <c r="E195" s="280" t="s">
        <v>11056</v>
      </c>
      <c r="F195" s="279">
        <v>44774</v>
      </c>
      <c r="G195" s="278"/>
      <c r="H195" s="278" t="s">
        <v>6154</v>
      </c>
      <c r="I195" s="278"/>
      <c r="J195" s="278"/>
      <c r="K195" s="278"/>
      <c r="L195" s="277"/>
      <c r="M195" s="276" t="s">
        <v>7425</v>
      </c>
      <c r="N195" s="276" t="s">
        <v>6159</v>
      </c>
      <c r="O195" s="276" t="s">
        <v>6159</v>
      </c>
    </row>
    <row r="196" spans="1:15" ht="30.75" customHeight="1" x14ac:dyDescent="0.25">
      <c r="A196" s="275">
        <v>20104219</v>
      </c>
      <c r="B196" s="270" t="s">
        <v>117</v>
      </c>
      <c r="C196" s="272" t="s">
        <v>4843</v>
      </c>
      <c r="D196" s="270" t="s">
        <v>7424</v>
      </c>
      <c r="E196" s="272"/>
      <c r="F196" s="273"/>
      <c r="G196" s="272"/>
      <c r="H196" s="272" t="s">
        <v>6154</v>
      </c>
      <c r="I196" s="272"/>
      <c r="J196" s="272"/>
      <c r="K196" s="272"/>
      <c r="L196" s="271"/>
      <c r="M196" s="270" t="s">
        <v>7425</v>
      </c>
      <c r="N196" s="270" t="s">
        <v>6159</v>
      </c>
      <c r="O196" s="270" t="s">
        <v>6159</v>
      </c>
    </row>
    <row r="197" spans="1:15" ht="30.75" customHeight="1" x14ac:dyDescent="0.25">
      <c r="A197" s="281">
        <v>20104219</v>
      </c>
      <c r="B197" s="276" t="s">
        <v>117</v>
      </c>
      <c r="C197" s="278" t="s">
        <v>4843</v>
      </c>
      <c r="D197" s="276" t="s">
        <v>11063</v>
      </c>
      <c r="E197" s="280" t="s">
        <v>11056</v>
      </c>
      <c r="F197" s="279">
        <v>44774</v>
      </c>
      <c r="G197" s="278"/>
      <c r="H197" s="278" t="s">
        <v>6154</v>
      </c>
      <c r="I197" s="278"/>
      <c r="J197" s="278"/>
      <c r="K197" s="278"/>
      <c r="L197" s="277"/>
      <c r="M197" s="276" t="s">
        <v>7425</v>
      </c>
      <c r="N197" s="276" t="s">
        <v>6159</v>
      </c>
      <c r="O197" s="276" t="s">
        <v>6159</v>
      </c>
    </row>
    <row r="198" spans="1:15" ht="30.75" customHeight="1" x14ac:dyDescent="0.25">
      <c r="A198" s="275">
        <v>20104227</v>
      </c>
      <c r="B198" s="270" t="s">
        <v>6118</v>
      </c>
      <c r="C198" s="272" t="s">
        <v>4843</v>
      </c>
      <c r="D198" s="270" t="s">
        <v>11063</v>
      </c>
      <c r="E198" s="274" t="s">
        <v>11056</v>
      </c>
      <c r="F198" s="273">
        <v>44774</v>
      </c>
      <c r="G198" s="272"/>
      <c r="H198" s="272" t="s">
        <v>6154</v>
      </c>
      <c r="I198" s="272"/>
      <c r="J198" s="272"/>
      <c r="K198" s="272"/>
      <c r="L198" s="271"/>
      <c r="M198" s="270" t="s">
        <v>7425</v>
      </c>
      <c r="N198" s="270" t="s">
        <v>6159</v>
      </c>
      <c r="O198" s="270" t="s">
        <v>6159</v>
      </c>
    </row>
    <row r="199" spans="1:15" ht="30.75" customHeight="1" x14ac:dyDescent="0.25">
      <c r="A199" s="281">
        <v>20104227</v>
      </c>
      <c r="B199" s="276" t="s">
        <v>6118</v>
      </c>
      <c r="C199" s="278" t="s">
        <v>4843</v>
      </c>
      <c r="D199" s="276" t="s">
        <v>7424</v>
      </c>
      <c r="E199" s="282"/>
      <c r="F199" s="279"/>
      <c r="G199" s="278"/>
      <c r="H199" s="278" t="s">
        <v>6154</v>
      </c>
      <c r="I199" s="278"/>
      <c r="J199" s="278"/>
      <c r="K199" s="278"/>
      <c r="L199" s="277"/>
      <c r="M199" s="276" t="s">
        <v>7425</v>
      </c>
      <c r="N199" s="276" t="s">
        <v>6159</v>
      </c>
      <c r="O199" s="276" t="s">
        <v>6159</v>
      </c>
    </row>
    <row r="200" spans="1:15" ht="30.75" customHeight="1" x14ac:dyDescent="0.25">
      <c r="A200" s="275">
        <v>20104235</v>
      </c>
      <c r="B200" s="270" t="s">
        <v>119</v>
      </c>
      <c r="C200" s="272" t="s">
        <v>4843</v>
      </c>
      <c r="D200" s="270" t="s">
        <v>7515</v>
      </c>
      <c r="E200" s="272"/>
      <c r="F200" s="273"/>
      <c r="G200" s="272"/>
      <c r="H200" s="272" t="s">
        <v>6154</v>
      </c>
      <c r="I200" s="272" t="s">
        <v>6155</v>
      </c>
      <c r="J200" s="272" t="s">
        <v>6156</v>
      </c>
      <c r="K200" s="272"/>
      <c r="L200" s="271"/>
      <c r="M200" s="270" t="s">
        <v>3719</v>
      </c>
      <c r="N200" s="270" t="s">
        <v>6165</v>
      </c>
      <c r="O200" s="270" t="s">
        <v>6165</v>
      </c>
    </row>
    <row r="201" spans="1:15" ht="30.75" customHeight="1" x14ac:dyDescent="0.25">
      <c r="A201" s="281">
        <v>20104243</v>
      </c>
      <c r="B201" s="276" t="s">
        <v>122</v>
      </c>
      <c r="C201" s="278" t="s">
        <v>4843</v>
      </c>
      <c r="D201" s="276" t="s">
        <v>7516</v>
      </c>
      <c r="E201" s="282"/>
      <c r="F201" s="279"/>
      <c r="G201" s="278"/>
      <c r="H201" s="278" t="s">
        <v>6154</v>
      </c>
      <c r="I201" s="278" t="s">
        <v>6155</v>
      </c>
      <c r="J201" s="278" t="s">
        <v>6156</v>
      </c>
      <c r="K201" s="278" t="s">
        <v>6157</v>
      </c>
      <c r="L201" s="277"/>
      <c r="M201" s="276" t="s">
        <v>3719</v>
      </c>
      <c r="N201" s="276" t="s">
        <v>6165</v>
      </c>
      <c r="O201" s="276" t="s">
        <v>6165</v>
      </c>
    </row>
    <row r="202" spans="1:15" ht="30.75" customHeight="1" x14ac:dyDescent="0.25">
      <c r="A202" s="275">
        <v>20104251</v>
      </c>
      <c r="B202" s="270" t="s">
        <v>123</v>
      </c>
      <c r="C202" s="272" t="s">
        <v>4843</v>
      </c>
      <c r="D202" s="270" t="s">
        <v>7517</v>
      </c>
      <c r="E202" s="272"/>
      <c r="F202" s="273"/>
      <c r="G202" s="272"/>
      <c r="H202" s="272" t="s">
        <v>6154</v>
      </c>
      <c r="I202" s="272" t="s">
        <v>6155</v>
      </c>
      <c r="J202" s="272" t="s">
        <v>6156</v>
      </c>
      <c r="K202" s="272" t="s">
        <v>6157</v>
      </c>
      <c r="L202" s="271"/>
      <c r="M202" s="270" t="s">
        <v>7518</v>
      </c>
      <c r="N202" s="270" t="s">
        <v>7519</v>
      </c>
      <c r="O202" s="270" t="s">
        <v>6166</v>
      </c>
    </row>
    <row r="203" spans="1:15" ht="30.75" customHeight="1" x14ac:dyDescent="0.25">
      <c r="A203" s="281">
        <v>20104260</v>
      </c>
      <c r="B203" s="276" t="s">
        <v>6184</v>
      </c>
      <c r="C203" s="278" t="s">
        <v>4843</v>
      </c>
      <c r="D203" s="276" t="s">
        <v>7520</v>
      </c>
      <c r="E203" s="282"/>
      <c r="F203" s="279"/>
      <c r="G203" s="278"/>
      <c r="H203" s="278"/>
      <c r="I203" s="278" t="s">
        <v>6155</v>
      </c>
      <c r="J203" s="278" t="s">
        <v>6156</v>
      </c>
      <c r="K203" s="278" t="s">
        <v>6157</v>
      </c>
      <c r="L203" s="277"/>
      <c r="M203" s="276" t="s">
        <v>3719</v>
      </c>
      <c r="N203" s="276" t="s">
        <v>6165</v>
      </c>
      <c r="O203" s="276" t="s">
        <v>6165</v>
      </c>
    </row>
    <row r="204" spans="1:15" ht="30.75" customHeight="1" x14ac:dyDescent="0.25">
      <c r="A204" s="275">
        <v>20104278</v>
      </c>
      <c r="B204" s="270" t="s">
        <v>125</v>
      </c>
      <c r="C204" s="272" t="s">
        <v>4843</v>
      </c>
      <c r="D204" s="270" t="s">
        <v>7517</v>
      </c>
      <c r="E204" s="272"/>
      <c r="F204" s="273"/>
      <c r="G204" s="272"/>
      <c r="H204" s="272" t="s">
        <v>6154</v>
      </c>
      <c r="I204" s="272" t="s">
        <v>6155</v>
      </c>
      <c r="J204" s="272" t="s">
        <v>6156</v>
      </c>
      <c r="K204" s="272" t="s">
        <v>6157</v>
      </c>
      <c r="L204" s="271"/>
      <c r="M204" s="270" t="s">
        <v>7518</v>
      </c>
      <c r="N204" s="270" t="s">
        <v>7519</v>
      </c>
      <c r="O204" s="270" t="s">
        <v>6166</v>
      </c>
    </row>
    <row r="205" spans="1:15" ht="30.75" customHeight="1" x14ac:dyDescent="0.25">
      <c r="A205" s="281">
        <v>20104278</v>
      </c>
      <c r="B205" s="276" t="s">
        <v>125</v>
      </c>
      <c r="C205" s="278" t="s">
        <v>4843</v>
      </c>
      <c r="D205" s="276" t="s">
        <v>7521</v>
      </c>
      <c r="E205" s="282"/>
      <c r="F205" s="279"/>
      <c r="G205" s="278"/>
      <c r="H205" s="278"/>
      <c r="I205" s="278" t="s">
        <v>6155</v>
      </c>
      <c r="J205" s="278" t="s">
        <v>6156</v>
      </c>
      <c r="K205" s="278" t="s">
        <v>6157</v>
      </c>
      <c r="L205" s="277"/>
      <c r="M205" s="276" t="s">
        <v>7518</v>
      </c>
      <c r="N205" s="276" t="s">
        <v>7519</v>
      </c>
      <c r="O205" s="276" t="s">
        <v>6166</v>
      </c>
    </row>
    <row r="206" spans="1:15" ht="30.75" customHeight="1" x14ac:dyDescent="0.25">
      <c r="A206" s="275">
        <v>20104278</v>
      </c>
      <c r="B206" s="270" t="s">
        <v>125</v>
      </c>
      <c r="C206" s="272" t="s">
        <v>4843</v>
      </c>
      <c r="D206" s="270" t="s">
        <v>7522</v>
      </c>
      <c r="E206" s="272"/>
      <c r="F206" s="273"/>
      <c r="G206" s="272"/>
      <c r="H206" s="272" t="s">
        <v>6154</v>
      </c>
      <c r="I206" s="272" t="s">
        <v>6155</v>
      </c>
      <c r="J206" s="272" t="s">
        <v>6156</v>
      </c>
      <c r="K206" s="272" t="s">
        <v>6157</v>
      </c>
      <c r="L206" s="271"/>
      <c r="M206" s="270" t="s">
        <v>3719</v>
      </c>
      <c r="N206" s="270" t="s">
        <v>6165</v>
      </c>
      <c r="O206" s="270" t="s">
        <v>6165</v>
      </c>
    </row>
    <row r="207" spans="1:15" ht="30.75" customHeight="1" x14ac:dyDescent="0.25">
      <c r="A207" s="281">
        <v>20104286</v>
      </c>
      <c r="B207" s="276" t="s">
        <v>11211</v>
      </c>
      <c r="C207" s="278" t="s">
        <v>4843</v>
      </c>
      <c r="D207" s="276" t="s">
        <v>7517</v>
      </c>
      <c r="E207" s="282"/>
      <c r="F207" s="279"/>
      <c r="G207" s="278"/>
      <c r="H207" s="278" t="s">
        <v>6154</v>
      </c>
      <c r="I207" s="278" t="s">
        <v>6155</v>
      </c>
      <c r="J207" s="278" t="s">
        <v>6156</v>
      </c>
      <c r="K207" s="278" t="s">
        <v>6157</v>
      </c>
      <c r="L207" s="277"/>
      <c r="M207" s="276" t="s">
        <v>7518</v>
      </c>
      <c r="N207" s="276" t="s">
        <v>7519</v>
      </c>
      <c r="O207" s="276" t="s">
        <v>6166</v>
      </c>
    </row>
    <row r="208" spans="1:15" ht="30.75" customHeight="1" x14ac:dyDescent="0.25">
      <c r="A208" s="275">
        <v>20104286</v>
      </c>
      <c r="B208" s="270" t="s">
        <v>11211</v>
      </c>
      <c r="C208" s="272" t="s">
        <v>4843</v>
      </c>
      <c r="D208" s="270" t="s">
        <v>7521</v>
      </c>
      <c r="E208" s="272"/>
      <c r="F208" s="273"/>
      <c r="G208" s="272"/>
      <c r="H208" s="272"/>
      <c r="I208" s="272" t="s">
        <v>6155</v>
      </c>
      <c r="J208" s="272" t="s">
        <v>6156</v>
      </c>
      <c r="K208" s="272" t="s">
        <v>6157</v>
      </c>
      <c r="L208" s="271"/>
      <c r="M208" s="270" t="s">
        <v>7518</v>
      </c>
      <c r="N208" s="270" t="s">
        <v>7519</v>
      </c>
      <c r="O208" s="270" t="s">
        <v>6166</v>
      </c>
    </row>
    <row r="209" spans="1:15" ht="30.75" customHeight="1" x14ac:dyDescent="0.25">
      <c r="A209" s="281">
        <v>20104286</v>
      </c>
      <c r="B209" s="276" t="s">
        <v>11211</v>
      </c>
      <c r="C209" s="278" t="s">
        <v>4843</v>
      </c>
      <c r="D209" s="276" t="s">
        <v>7522</v>
      </c>
      <c r="E209" s="282"/>
      <c r="F209" s="279"/>
      <c r="G209" s="278"/>
      <c r="H209" s="278" t="s">
        <v>6154</v>
      </c>
      <c r="I209" s="278" t="s">
        <v>6155</v>
      </c>
      <c r="J209" s="278" t="s">
        <v>6156</v>
      </c>
      <c r="K209" s="278" t="s">
        <v>6157</v>
      </c>
      <c r="L209" s="277"/>
      <c r="M209" s="276" t="s">
        <v>3719</v>
      </c>
      <c r="N209" s="276" t="s">
        <v>6165</v>
      </c>
      <c r="O209" s="276" t="s">
        <v>6165</v>
      </c>
    </row>
    <row r="210" spans="1:15" ht="30.75" customHeight="1" x14ac:dyDescent="0.25">
      <c r="A210" s="275">
        <v>20104294</v>
      </c>
      <c r="B210" s="270" t="s">
        <v>120</v>
      </c>
      <c r="C210" s="272" t="s">
        <v>4843</v>
      </c>
      <c r="D210" s="270" t="s">
        <v>7516</v>
      </c>
      <c r="E210" s="272"/>
      <c r="F210" s="273"/>
      <c r="G210" s="272"/>
      <c r="H210" s="272" t="s">
        <v>6154</v>
      </c>
      <c r="I210" s="272" t="s">
        <v>6155</v>
      </c>
      <c r="J210" s="272" t="s">
        <v>6156</v>
      </c>
      <c r="K210" s="272" t="s">
        <v>6157</v>
      </c>
      <c r="L210" s="271"/>
      <c r="M210" s="270" t="s">
        <v>3719</v>
      </c>
      <c r="N210" s="270" t="s">
        <v>6165</v>
      </c>
      <c r="O210" s="270" t="s">
        <v>6165</v>
      </c>
    </row>
    <row r="211" spans="1:15" ht="30.75" customHeight="1" x14ac:dyDescent="0.25">
      <c r="A211" s="281">
        <v>20104308</v>
      </c>
      <c r="B211" s="276" t="s">
        <v>121</v>
      </c>
      <c r="C211" s="278" t="s">
        <v>4843</v>
      </c>
      <c r="D211" s="276" t="s">
        <v>7517</v>
      </c>
      <c r="E211" s="282"/>
      <c r="F211" s="279"/>
      <c r="G211" s="278"/>
      <c r="H211" s="278" t="s">
        <v>6154</v>
      </c>
      <c r="I211" s="278" t="s">
        <v>6155</v>
      </c>
      <c r="J211" s="278" t="s">
        <v>6156</v>
      </c>
      <c r="K211" s="278" t="s">
        <v>6157</v>
      </c>
      <c r="L211" s="277"/>
      <c r="M211" s="276" t="s">
        <v>7518</v>
      </c>
      <c r="N211" s="276" t="s">
        <v>7519</v>
      </c>
      <c r="O211" s="276" t="s">
        <v>6166</v>
      </c>
    </row>
    <row r="212" spans="1:15" ht="30.75" customHeight="1" x14ac:dyDescent="0.25">
      <c r="A212" s="275">
        <v>20104316</v>
      </c>
      <c r="B212" s="270" t="s">
        <v>106</v>
      </c>
      <c r="C212" s="272" t="s">
        <v>4843</v>
      </c>
      <c r="D212" s="270" t="s">
        <v>7523</v>
      </c>
      <c r="E212" s="272"/>
      <c r="F212" s="273"/>
      <c r="G212" s="272"/>
      <c r="H212" s="272" t="s">
        <v>6154</v>
      </c>
      <c r="I212" s="272" t="s">
        <v>6155</v>
      </c>
      <c r="J212" s="272" t="s">
        <v>6156</v>
      </c>
      <c r="K212" s="272"/>
      <c r="L212" s="271"/>
      <c r="M212" s="270" t="s">
        <v>3798</v>
      </c>
      <c r="N212" s="270" t="s">
        <v>7446</v>
      </c>
      <c r="O212" s="270" t="s">
        <v>6175</v>
      </c>
    </row>
    <row r="213" spans="1:15" ht="30.75" customHeight="1" x14ac:dyDescent="0.25">
      <c r="A213" s="281">
        <v>20104324</v>
      </c>
      <c r="B213" s="276" t="s">
        <v>107</v>
      </c>
      <c r="C213" s="278" t="s">
        <v>4843</v>
      </c>
      <c r="D213" s="276" t="s">
        <v>7508</v>
      </c>
      <c r="E213" s="282"/>
      <c r="F213" s="279"/>
      <c r="G213" s="278"/>
      <c r="H213" s="278" t="s">
        <v>6154</v>
      </c>
      <c r="I213" s="278" t="s">
        <v>6155</v>
      </c>
      <c r="J213" s="278" t="s">
        <v>6156</v>
      </c>
      <c r="K213" s="278"/>
      <c r="L213" s="277"/>
      <c r="M213" s="276" t="s">
        <v>3719</v>
      </c>
      <c r="N213" s="276" t="s">
        <v>6165</v>
      </c>
      <c r="O213" s="276" t="s">
        <v>6165</v>
      </c>
    </row>
    <row r="214" spans="1:15" ht="30.75" customHeight="1" x14ac:dyDescent="0.25">
      <c r="A214" s="275">
        <v>20104332</v>
      </c>
      <c r="B214" s="270" t="s">
        <v>4041</v>
      </c>
      <c r="C214" s="272" t="s">
        <v>4843</v>
      </c>
      <c r="D214" s="270" t="s">
        <v>7508</v>
      </c>
      <c r="E214" s="272"/>
      <c r="F214" s="273"/>
      <c r="G214" s="272"/>
      <c r="H214" s="272" t="s">
        <v>6154</v>
      </c>
      <c r="I214" s="272" t="s">
        <v>6155</v>
      </c>
      <c r="J214" s="272" t="s">
        <v>6156</v>
      </c>
      <c r="K214" s="272"/>
      <c r="L214" s="271"/>
      <c r="M214" s="270" t="s">
        <v>3719</v>
      </c>
      <c r="N214" s="270" t="s">
        <v>6165</v>
      </c>
      <c r="O214" s="270" t="s">
        <v>6165</v>
      </c>
    </row>
    <row r="215" spans="1:15" ht="30.75" customHeight="1" x14ac:dyDescent="0.25">
      <c r="A215" s="281">
        <v>20104340</v>
      </c>
      <c r="B215" s="276" t="s">
        <v>4869</v>
      </c>
      <c r="C215" s="278" t="s">
        <v>4844</v>
      </c>
      <c r="D215" s="276" t="s">
        <v>6161</v>
      </c>
      <c r="E215" s="282"/>
      <c r="F215" s="279"/>
      <c r="G215" s="278" t="s">
        <v>6161</v>
      </c>
      <c r="H215" s="278" t="s">
        <v>6161</v>
      </c>
      <c r="I215" s="278" t="s">
        <v>6161</v>
      </c>
      <c r="J215" s="278" t="s">
        <v>6161</v>
      </c>
      <c r="K215" s="278" t="s">
        <v>6161</v>
      </c>
      <c r="L215" s="277" t="s">
        <v>6161</v>
      </c>
      <c r="M215" s="276" t="s">
        <v>6161</v>
      </c>
      <c r="N215" s="276" t="s">
        <v>6161</v>
      </c>
      <c r="O215" s="276" t="s">
        <v>6161</v>
      </c>
    </row>
    <row r="216" spans="1:15" ht="30.75" customHeight="1" x14ac:dyDescent="0.25">
      <c r="A216" s="275">
        <v>20104359</v>
      </c>
      <c r="B216" s="270" t="s">
        <v>4870</v>
      </c>
      <c r="C216" s="272" t="s">
        <v>4844</v>
      </c>
      <c r="D216" s="270" t="s">
        <v>6161</v>
      </c>
      <c r="E216" s="272"/>
      <c r="F216" s="273"/>
      <c r="G216" s="272" t="s">
        <v>6161</v>
      </c>
      <c r="H216" s="272" t="s">
        <v>6161</v>
      </c>
      <c r="I216" s="272" t="s">
        <v>6161</v>
      </c>
      <c r="J216" s="272" t="s">
        <v>6161</v>
      </c>
      <c r="K216" s="272" t="s">
        <v>6161</v>
      </c>
      <c r="L216" s="271" t="s">
        <v>6161</v>
      </c>
      <c r="M216" s="270" t="s">
        <v>6161</v>
      </c>
      <c r="N216" s="270" t="s">
        <v>6161</v>
      </c>
      <c r="O216" s="270" t="s">
        <v>6161</v>
      </c>
    </row>
    <row r="217" spans="1:15" ht="30.75" customHeight="1" x14ac:dyDescent="0.25">
      <c r="A217" s="281">
        <v>20104367</v>
      </c>
      <c r="B217" s="276" t="s">
        <v>4871</v>
      </c>
      <c r="C217" s="278" t="s">
        <v>4844</v>
      </c>
      <c r="D217" s="276" t="s">
        <v>6161</v>
      </c>
      <c r="E217" s="282"/>
      <c r="F217" s="279"/>
      <c r="G217" s="278" t="s">
        <v>6161</v>
      </c>
      <c r="H217" s="278" t="s">
        <v>6161</v>
      </c>
      <c r="I217" s="278" t="s">
        <v>6161</v>
      </c>
      <c r="J217" s="278" t="s">
        <v>6161</v>
      </c>
      <c r="K217" s="278" t="s">
        <v>6161</v>
      </c>
      <c r="L217" s="277" t="s">
        <v>6161</v>
      </c>
      <c r="M217" s="276" t="s">
        <v>6161</v>
      </c>
      <c r="N217" s="276" t="s">
        <v>6161</v>
      </c>
      <c r="O217" s="276" t="s">
        <v>6161</v>
      </c>
    </row>
    <row r="218" spans="1:15" ht="30.75" customHeight="1" x14ac:dyDescent="0.25">
      <c r="A218" s="275">
        <v>20104375</v>
      </c>
      <c r="B218" s="270" t="s">
        <v>4872</v>
      </c>
      <c r="C218" s="272" t="s">
        <v>4844</v>
      </c>
      <c r="D218" s="270" t="s">
        <v>6161</v>
      </c>
      <c r="E218" s="272"/>
      <c r="F218" s="273"/>
      <c r="G218" s="272" t="s">
        <v>6161</v>
      </c>
      <c r="H218" s="272" t="s">
        <v>6161</v>
      </c>
      <c r="I218" s="272" t="s">
        <v>6161</v>
      </c>
      <c r="J218" s="272" t="s">
        <v>6161</v>
      </c>
      <c r="K218" s="272" t="s">
        <v>6161</v>
      </c>
      <c r="L218" s="271" t="s">
        <v>6161</v>
      </c>
      <c r="M218" s="270" t="s">
        <v>6161</v>
      </c>
      <c r="N218" s="270" t="s">
        <v>6161</v>
      </c>
      <c r="O218" s="270" t="s">
        <v>6161</v>
      </c>
    </row>
    <row r="219" spans="1:15" ht="30.75" customHeight="1" x14ac:dyDescent="0.25">
      <c r="A219" s="281">
        <v>20104383</v>
      </c>
      <c r="B219" s="276" t="s">
        <v>6185</v>
      </c>
      <c r="C219" s="278" t="s">
        <v>4843</v>
      </c>
      <c r="D219" s="276" t="s">
        <v>7524</v>
      </c>
      <c r="E219" s="282"/>
      <c r="F219" s="279"/>
      <c r="G219" s="278"/>
      <c r="H219" s="278" t="s">
        <v>6154</v>
      </c>
      <c r="I219" s="278" t="s">
        <v>6155</v>
      </c>
      <c r="J219" s="278" t="s">
        <v>6156</v>
      </c>
      <c r="K219" s="278"/>
      <c r="L219" s="277"/>
      <c r="M219" s="276" t="s">
        <v>3719</v>
      </c>
      <c r="N219" s="276" t="s">
        <v>6165</v>
      </c>
      <c r="O219" s="276" t="s">
        <v>6165</v>
      </c>
    </row>
    <row r="220" spans="1:15" ht="30.75" customHeight="1" x14ac:dyDescent="0.25">
      <c r="A220" s="275">
        <v>20104391</v>
      </c>
      <c r="B220" s="270" t="s">
        <v>6186</v>
      </c>
      <c r="C220" s="272" t="s">
        <v>4843</v>
      </c>
      <c r="D220" s="270" t="s">
        <v>7525</v>
      </c>
      <c r="E220" s="272"/>
      <c r="F220" s="273"/>
      <c r="G220" s="272"/>
      <c r="H220" s="272" t="s">
        <v>6154</v>
      </c>
      <c r="I220" s="272" t="s">
        <v>6155</v>
      </c>
      <c r="J220" s="272" t="s">
        <v>6156</v>
      </c>
      <c r="K220" s="272" t="s">
        <v>6157</v>
      </c>
      <c r="L220" s="271">
        <v>65</v>
      </c>
      <c r="M220" s="270" t="s">
        <v>3719</v>
      </c>
      <c r="N220" s="270" t="s">
        <v>6165</v>
      </c>
      <c r="O220" s="270" t="s">
        <v>6165</v>
      </c>
    </row>
    <row r="221" spans="1:15" ht="30.75" customHeight="1" x14ac:dyDescent="0.25">
      <c r="A221" s="281">
        <v>20104405</v>
      </c>
      <c r="B221" s="276" t="s">
        <v>6187</v>
      </c>
      <c r="C221" s="278" t="s">
        <v>4844</v>
      </c>
      <c r="D221" s="276" t="s">
        <v>6161</v>
      </c>
      <c r="E221" s="282"/>
      <c r="F221" s="279"/>
      <c r="G221" s="278" t="s">
        <v>6161</v>
      </c>
      <c r="H221" s="278" t="s">
        <v>6161</v>
      </c>
      <c r="I221" s="278" t="s">
        <v>6161</v>
      </c>
      <c r="J221" s="278" t="s">
        <v>6161</v>
      </c>
      <c r="K221" s="278" t="s">
        <v>6161</v>
      </c>
      <c r="L221" s="277" t="s">
        <v>6161</v>
      </c>
      <c r="M221" s="276" t="s">
        <v>6161</v>
      </c>
      <c r="N221" s="276" t="s">
        <v>6161</v>
      </c>
      <c r="O221" s="276" t="s">
        <v>6161</v>
      </c>
    </row>
    <row r="222" spans="1:15" ht="30.75" customHeight="1" x14ac:dyDescent="0.25">
      <c r="A222" s="275">
        <v>20104413</v>
      </c>
      <c r="B222" s="270" t="s">
        <v>6188</v>
      </c>
      <c r="C222" s="272" t="s">
        <v>4844</v>
      </c>
      <c r="D222" s="270" t="s">
        <v>6161</v>
      </c>
      <c r="E222" s="272"/>
      <c r="F222" s="273"/>
      <c r="G222" s="272" t="s">
        <v>6161</v>
      </c>
      <c r="H222" s="272" t="s">
        <v>6161</v>
      </c>
      <c r="I222" s="272" t="s">
        <v>6161</v>
      </c>
      <c r="J222" s="272" t="s">
        <v>6161</v>
      </c>
      <c r="K222" s="272" t="s">
        <v>6161</v>
      </c>
      <c r="L222" s="271" t="s">
        <v>6161</v>
      </c>
      <c r="M222" s="270" t="s">
        <v>6161</v>
      </c>
      <c r="N222" s="270" t="s">
        <v>6161</v>
      </c>
      <c r="O222" s="270" t="s">
        <v>6161</v>
      </c>
    </row>
    <row r="223" spans="1:15" ht="30.75" customHeight="1" x14ac:dyDescent="0.25">
      <c r="A223" s="281">
        <v>20104421</v>
      </c>
      <c r="B223" s="276" t="s">
        <v>6189</v>
      </c>
      <c r="C223" s="278" t="s">
        <v>4843</v>
      </c>
      <c r="D223" s="276" t="s">
        <v>7525</v>
      </c>
      <c r="E223" s="282"/>
      <c r="F223" s="279"/>
      <c r="G223" s="278"/>
      <c r="H223" s="278" t="s">
        <v>6154</v>
      </c>
      <c r="I223" s="278" t="s">
        <v>6155</v>
      </c>
      <c r="J223" s="278" t="s">
        <v>6156</v>
      </c>
      <c r="K223" s="278" t="s">
        <v>6157</v>
      </c>
      <c r="L223" s="277">
        <v>65</v>
      </c>
      <c r="M223" s="276" t="s">
        <v>3719</v>
      </c>
      <c r="N223" s="276" t="s">
        <v>6165</v>
      </c>
      <c r="O223" s="276" t="s">
        <v>6165</v>
      </c>
    </row>
    <row r="224" spans="1:15" ht="30.75" customHeight="1" x14ac:dyDescent="0.25">
      <c r="A224" s="275">
        <v>20104430</v>
      </c>
      <c r="B224" s="270" t="s">
        <v>4037</v>
      </c>
      <c r="C224" s="272" t="s">
        <v>4843</v>
      </c>
      <c r="D224" s="270" t="s">
        <v>7526</v>
      </c>
      <c r="E224" s="272"/>
      <c r="F224" s="273"/>
      <c r="G224" s="272"/>
      <c r="H224" s="272" t="s">
        <v>6154</v>
      </c>
      <c r="I224" s="272" t="s">
        <v>6155</v>
      </c>
      <c r="J224" s="272" t="s">
        <v>6156</v>
      </c>
      <c r="K224" s="272" t="s">
        <v>6157</v>
      </c>
      <c r="L224" s="271">
        <v>64</v>
      </c>
      <c r="M224" s="270" t="s">
        <v>7438</v>
      </c>
      <c r="N224" s="270" t="s">
        <v>6165</v>
      </c>
      <c r="O224" s="270" t="s">
        <v>6165</v>
      </c>
    </row>
    <row r="225" spans="1:15" ht="30.75" customHeight="1" x14ac:dyDescent="0.25">
      <c r="A225" s="281">
        <v>20104430</v>
      </c>
      <c r="B225" s="276" t="s">
        <v>4037</v>
      </c>
      <c r="C225" s="278" t="s">
        <v>4843</v>
      </c>
      <c r="D225" s="276" t="s">
        <v>7527</v>
      </c>
      <c r="E225" s="282"/>
      <c r="F225" s="279"/>
      <c r="G225" s="278"/>
      <c r="H225" s="278" t="s">
        <v>6154</v>
      </c>
      <c r="I225" s="278"/>
      <c r="J225" s="278"/>
      <c r="K225" s="278" t="s">
        <v>6157</v>
      </c>
      <c r="L225" s="277">
        <v>54</v>
      </c>
      <c r="M225" s="276" t="s">
        <v>7438</v>
      </c>
      <c r="N225" s="276" t="s">
        <v>6165</v>
      </c>
      <c r="O225" s="276" t="s">
        <v>6165</v>
      </c>
    </row>
    <row r="226" spans="1:15" ht="30.75" customHeight="1" x14ac:dyDescent="0.25">
      <c r="A226" s="275">
        <v>20104448</v>
      </c>
      <c r="B226" s="270" t="s">
        <v>7402</v>
      </c>
      <c r="C226" s="272" t="s">
        <v>4843</v>
      </c>
      <c r="D226" s="270" t="s">
        <v>7528</v>
      </c>
      <c r="E226" s="272"/>
      <c r="F226" s="273"/>
      <c r="G226" s="272"/>
      <c r="H226" s="272" t="s">
        <v>6154</v>
      </c>
      <c r="I226" s="272" t="s">
        <v>6155</v>
      </c>
      <c r="J226" s="272" t="s">
        <v>6156</v>
      </c>
      <c r="K226" s="272"/>
      <c r="L226" s="271">
        <v>148</v>
      </c>
      <c r="M226" s="270" t="s">
        <v>3719</v>
      </c>
      <c r="N226" s="270" t="s">
        <v>6165</v>
      </c>
      <c r="O226" s="270" t="s">
        <v>6165</v>
      </c>
    </row>
    <row r="227" spans="1:15" ht="30.75" customHeight="1" x14ac:dyDescent="0.25">
      <c r="A227" s="281">
        <v>20104456</v>
      </c>
      <c r="B227" s="276" t="s">
        <v>7529</v>
      </c>
      <c r="C227" s="278" t="s">
        <v>4844</v>
      </c>
      <c r="D227" s="276" t="s">
        <v>6161</v>
      </c>
      <c r="E227" s="282"/>
      <c r="F227" s="279"/>
      <c r="G227" s="278" t="s">
        <v>6161</v>
      </c>
      <c r="H227" s="278" t="s">
        <v>6161</v>
      </c>
      <c r="I227" s="278" t="s">
        <v>6161</v>
      </c>
      <c r="J227" s="278" t="s">
        <v>6161</v>
      </c>
      <c r="K227" s="278" t="s">
        <v>6161</v>
      </c>
      <c r="L227" s="277" t="s">
        <v>6161</v>
      </c>
      <c r="M227" s="276" t="s">
        <v>6161</v>
      </c>
      <c r="N227" s="276" t="s">
        <v>6161</v>
      </c>
      <c r="O227" s="276" t="s">
        <v>6161</v>
      </c>
    </row>
    <row r="228" spans="1:15" ht="30.75" customHeight="1" x14ac:dyDescent="0.25">
      <c r="A228" s="275">
        <v>20104464</v>
      </c>
      <c r="B228" s="270" t="s">
        <v>11210</v>
      </c>
      <c r="C228" s="272" t="s">
        <v>4843</v>
      </c>
      <c r="D228" s="270" t="s">
        <v>11208</v>
      </c>
      <c r="E228" s="274" t="s">
        <v>11207</v>
      </c>
      <c r="F228" s="273" t="s">
        <v>11206</v>
      </c>
      <c r="G228" s="272"/>
      <c r="H228" s="272" t="s">
        <v>6154</v>
      </c>
      <c r="I228" s="272" t="s">
        <v>6155</v>
      </c>
      <c r="J228" s="272" t="s">
        <v>6156</v>
      </c>
      <c r="K228" s="272"/>
      <c r="L228" s="271">
        <v>124</v>
      </c>
      <c r="M228" s="270" t="s">
        <v>3719</v>
      </c>
      <c r="N228" s="270" t="s">
        <v>6165</v>
      </c>
      <c r="O228" s="270" t="s">
        <v>6165</v>
      </c>
    </row>
    <row r="229" spans="1:15" ht="30.75" customHeight="1" x14ac:dyDescent="0.25">
      <c r="A229" s="281">
        <v>20104472</v>
      </c>
      <c r="B229" s="276" t="s">
        <v>7530</v>
      </c>
      <c r="C229" s="278" t="s">
        <v>4843</v>
      </c>
      <c r="D229" s="276" t="s">
        <v>7531</v>
      </c>
      <c r="E229" s="282"/>
      <c r="F229" s="279"/>
      <c r="G229" s="278"/>
      <c r="H229" s="278" t="s">
        <v>6154</v>
      </c>
      <c r="I229" s="278" t="s">
        <v>6155</v>
      </c>
      <c r="J229" s="278" t="s">
        <v>6156</v>
      </c>
      <c r="K229" s="278"/>
      <c r="L229" s="277"/>
      <c r="M229" s="276" t="s">
        <v>6161</v>
      </c>
      <c r="N229" s="276" t="s">
        <v>6161</v>
      </c>
      <c r="O229" s="276" t="s">
        <v>6161</v>
      </c>
    </row>
    <row r="230" spans="1:15" ht="30.75" customHeight="1" x14ac:dyDescent="0.25">
      <c r="A230" s="275">
        <v>20104480</v>
      </c>
      <c r="B230" s="270" t="s">
        <v>7403</v>
      </c>
      <c r="C230" s="272" t="s">
        <v>4843</v>
      </c>
      <c r="D230" s="270" t="s">
        <v>11205</v>
      </c>
      <c r="E230" s="274" t="s">
        <v>11204</v>
      </c>
      <c r="F230" s="273">
        <v>45278</v>
      </c>
      <c r="G230" s="272"/>
      <c r="H230" s="272" t="s">
        <v>6154</v>
      </c>
      <c r="I230" s="272" t="s">
        <v>6155</v>
      </c>
      <c r="J230" s="272" t="s">
        <v>6156</v>
      </c>
      <c r="K230" s="272" t="s">
        <v>6157</v>
      </c>
      <c r="L230" s="271">
        <v>163</v>
      </c>
      <c r="M230" s="270" t="s">
        <v>3719</v>
      </c>
      <c r="N230" s="270" t="s">
        <v>6165</v>
      </c>
      <c r="O230" s="270" t="s">
        <v>6165</v>
      </c>
    </row>
    <row r="231" spans="1:15" ht="30.75" customHeight="1" x14ac:dyDescent="0.25">
      <c r="A231" s="281">
        <v>20104499</v>
      </c>
      <c r="B231" s="276" t="s">
        <v>7532</v>
      </c>
      <c r="C231" s="278" t="s">
        <v>4844</v>
      </c>
      <c r="D231" s="276" t="s">
        <v>6161</v>
      </c>
      <c r="E231" s="282"/>
      <c r="F231" s="279"/>
      <c r="G231" s="278" t="s">
        <v>6161</v>
      </c>
      <c r="H231" s="278" t="s">
        <v>6161</v>
      </c>
      <c r="I231" s="278" t="s">
        <v>6161</v>
      </c>
      <c r="J231" s="278" t="s">
        <v>6161</v>
      </c>
      <c r="K231" s="278" t="s">
        <v>6161</v>
      </c>
      <c r="L231" s="277" t="s">
        <v>6161</v>
      </c>
      <c r="M231" s="276" t="s">
        <v>6161</v>
      </c>
      <c r="N231" s="276" t="s">
        <v>6161</v>
      </c>
      <c r="O231" s="276" t="s">
        <v>6161</v>
      </c>
    </row>
    <row r="232" spans="1:15" ht="30.75" customHeight="1" x14ac:dyDescent="0.25">
      <c r="A232" s="275">
        <v>20104502</v>
      </c>
      <c r="B232" s="270" t="s">
        <v>7533</v>
      </c>
      <c r="C232" s="272" t="s">
        <v>4844</v>
      </c>
      <c r="D232" s="270" t="s">
        <v>6161</v>
      </c>
      <c r="E232" s="272"/>
      <c r="F232" s="273"/>
      <c r="G232" s="272" t="s">
        <v>6161</v>
      </c>
      <c r="H232" s="272" t="s">
        <v>6161</v>
      </c>
      <c r="I232" s="272" t="s">
        <v>6161</v>
      </c>
      <c r="J232" s="272" t="s">
        <v>6161</v>
      </c>
      <c r="K232" s="272" t="s">
        <v>6161</v>
      </c>
      <c r="L232" s="271" t="s">
        <v>6161</v>
      </c>
      <c r="M232" s="270" t="s">
        <v>6161</v>
      </c>
      <c r="N232" s="270" t="s">
        <v>6161</v>
      </c>
      <c r="O232" s="270" t="s">
        <v>6161</v>
      </c>
    </row>
    <row r="233" spans="1:15" ht="30.75" customHeight="1" x14ac:dyDescent="0.25">
      <c r="A233" s="281">
        <v>20104510</v>
      </c>
      <c r="B233" s="276" t="s">
        <v>7412</v>
      </c>
      <c r="C233" s="278" t="s">
        <v>4843</v>
      </c>
      <c r="D233" s="276" t="s">
        <v>7525</v>
      </c>
      <c r="E233" s="282"/>
      <c r="F233" s="279"/>
      <c r="G233" s="278"/>
      <c r="H233" s="278" t="s">
        <v>6154</v>
      </c>
      <c r="I233" s="278" t="s">
        <v>6155</v>
      </c>
      <c r="J233" s="278" t="s">
        <v>6156</v>
      </c>
      <c r="K233" s="278" t="s">
        <v>6157</v>
      </c>
      <c r="L233" s="277">
        <v>65</v>
      </c>
      <c r="M233" s="276" t="s">
        <v>3719</v>
      </c>
      <c r="N233" s="276" t="s">
        <v>6165</v>
      </c>
      <c r="O233" s="276" t="s">
        <v>6165</v>
      </c>
    </row>
    <row r="234" spans="1:15" ht="30.75" customHeight="1" x14ac:dyDescent="0.25">
      <c r="A234" s="275">
        <v>20105010</v>
      </c>
      <c r="B234" s="270" t="s">
        <v>4873</v>
      </c>
      <c r="C234" s="272" t="s">
        <v>4844</v>
      </c>
      <c r="D234" s="270" t="s">
        <v>6161</v>
      </c>
      <c r="E234" s="272"/>
      <c r="F234" s="273"/>
      <c r="G234" s="272" t="s">
        <v>6161</v>
      </c>
      <c r="H234" s="272" t="s">
        <v>6161</v>
      </c>
      <c r="I234" s="272" t="s">
        <v>6161</v>
      </c>
      <c r="J234" s="272" t="s">
        <v>6161</v>
      </c>
      <c r="K234" s="272" t="s">
        <v>6161</v>
      </c>
      <c r="L234" s="271" t="s">
        <v>6161</v>
      </c>
      <c r="M234" s="270" t="s">
        <v>6161</v>
      </c>
      <c r="N234" s="270" t="s">
        <v>6161</v>
      </c>
      <c r="O234" s="270" t="s">
        <v>6161</v>
      </c>
    </row>
    <row r="235" spans="1:15" ht="30.75" customHeight="1" x14ac:dyDescent="0.25">
      <c r="A235" s="281">
        <v>20105029</v>
      </c>
      <c r="B235" s="276" t="s">
        <v>4874</v>
      </c>
      <c r="C235" s="278" t="s">
        <v>4844</v>
      </c>
      <c r="D235" s="276" t="s">
        <v>6161</v>
      </c>
      <c r="E235" s="282"/>
      <c r="F235" s="279"/>
      <c r="G235" s="278" t="s">
        <v>6161</v>
      </c>
      <c r="H235" s="278" t="s">
        <v>6161</v>
      </c>
      <c r="I235" s="278" t="s">
        <v>6161</v>
      </c>
      <c r="J235" s="278" t="s">
        <v>6161</v>
      </c>
      <c r="K235" s="278" t="s">
        <v>6161</v>
      </c>
      <c r="L235" s="277" t="s">
        <v>6161</v>
      </c>
      <c r="M235" s="276" t="s">
        <v>6161</v>
      </c>
      <c r="N235" s="276" t="s">
        <v>6161</v>
      </c>
      <c r="O235" s="276" t="s">
        <v>6161</v>
      </c>
    </row>
    <row r="236" spans="1:15" ht="30.75" customHeight="1" x14ac:dyDescent="0.25">
      <c r="A236" s="275">
        <v>20105037</v>
      </c>
      <c r="B236" s="270" t="s">
        <v>4038</v>
      </c>
      <c r="C236" s="272" t="s">
        <v>4843</v>
      </c>
      <c r="D236" s="270" t="s">
        <v>7534</v>
      </c>
      <c r="E236" s="272"/>
      <c r="F236" s="273"/>
      <c r="G236" s="272"/>
      <c r="H236" s="272" t="s">
        <v>6154</v>
      </c>
      <c r="I236" s="272" t="s">
        <v>6155</v>
      </c>
      <c r="J236" s="272" t="s">
        <v>6156</v>
      </c>
      <c r="K236" s="272"/>
      <c r="L236" s="271"/>
      <c r="M236" s="270" t="s">
        <v>7438</v>
      </c>
      <c r="N236" s="270" t="s">
        <v>6165</v>
      </c>
      <c r="O236" s="270" t="s">
        <v>6165</v>
      </c>
    </row>
    <row r="237" spans="1:15" ht="30.75" customHeight="1" x14ac:dyDescent="0.25">
      <c r="A237" s="281">
        <v>20201010</v>
      </c>
      <c r="B237" s="276" t="s">
        <v>126</v>
      </c>
      <c r="C237" s="278" t="s">
        <v>4843</v>
      </c>
      <c r="D237" s="276" t="s">
        <v>7535</v>
      </c>
      <c r="E237" s="282"/>
      <c r="F237" s="279"/>
      <c r="G237" s="278"/>
      <c r="H237" s="278"/>
      <c r="I237" s="278" t="s">
        <v>6155</v>
      </c>
      <c r="J237" s="278" t="s">
        <v>6156</v>
      </c>
      <c r="K237" s="278" t="s">
        <v>6157</v>
      </c>
      <c r="L237" s="277"/>
      <c r="M237" s="276" t="s">
        <v>7438</v>
      </c>
      <c r="N237" s="276" t="s">
        <v>6165</v>
      </c>
      <c r="O237" s="276" t="s">
        <v>6165</v>
      </c>
    </row>
    <row r="238" spans="1:15" ht="30.75" customHeight="1" x14ac:dyDescent="0.25">
      <c r="A238" s="275">
        <v>20201028</v>
      </c>
      <c r="B238" s="270" t="s">
        <v>127</v>
      </c>
      <c r="C238" s="272" t="s">
        <v>4843</v>
      </c>
      <c r="D238" s="270" t="s">
        <v>7428</v>
      </c>
      <c r="E238" s="272"/>
      <c r="F238" s="273"/>
      <c r="G238" s="272"/>
      <c r="H238" s="272"/>
      <c r="I238" s="272" t="s">
        <v>6155</v>
      </c>
      <c r="J238" s="272" t="s">
        <v>6156</v>
      </c>
      <c r="K238" s="272"/>
      <c r="L238" s="271"/>
      <c r="M238" s="270" t="s">
        <v>7425</v>
      </c>
      <c r="N238" s="270" t="s">
        <v>6159</v>
      </c>
      <c r="O238" s="270" t="s">
        <v>6159</v>
      </c>
    </row>
    <row r="239" spans="1:15" ht="30.75" customHeight="1" x14ac:dyDescent="0.25">
      <c r="A239" s="281">
        <v>20201036</v>
      </c>
      <c r="B239" s="276" t="s">
        <v>130</v>
      </c>
      <c r="C239" s="278" t="s">
        <v>4843</v>
      </c>
      <c r="D239" s="276" t="s">
        <v>7428</v>
      </c>
      <c r="E239" s="282"/>
      <c r="F239" s="279"/>
      <c r="G239" s="278"/>
      <c r="H239" s="278"/>
      <c r="I239" s="278" t="s">
        <v>6155</v>
      </c>
      <c r="J239" s="278" t="s">
        <v>6156</v>
      </c>
      <c r="K239" s="278"/>
      <c r="L239" s="277"/>
      <c r="M239" s="276" t="s">
        <v>7425</v>
      </c>
      <c r="N239" s="276" t="s">
        <v>6159</v>
      </c>
      <c r="O239" s="276" t="s">
        <v>6159</v>
      </c>
    </row>
    <row r="240" spans="1:15" ht="30.75" customHeight="1" x14ac:dyDescent="0.25">
      <c r="A240" s="275">
        <v>20201044</v>
      </c>
      <c r="B240" s="270" t="s">
        <v>129</v>
      </c>
      <c r="C240" s="272" t="s">
        <v>4843</v>
      </c>
      <c r="D240" s="270" t="s">
        <v>7428</v>
      </c>
      <c r="E240" s="272"/>
      <c r="F240" s="273"/>
      <c r="G240" s="272"/>
      <c r="H240" s="272"/>
      <c r="I240" s="272" t="s">
        <v>6155</v>
      </c>
      <c r="J240" s="272" t="s">
        <v>6156</v>
      </c>
      <c r="K240" s="272"/>
      <c r="L240" s="271"/>
      <c r="M240" s="270" t="s">
        <v>7425</v>
      </c>
      <c r="N240" s="270" t="s">
        <v>6159</v>
      </c>
      <c r="O240" s="270" t="s">
        <v>6159</v>
      </c>
    </row>
    <row r="241" spans="1:15" ht="30.75" customHeight="1" x14ac:dyDescent="0.25">
      <c r="A241" s="281">
        <v>20201052</v>
      </c>
      <c r="B241" s="276" t="s">
        <v>134</v>
      </c>
      <c r="C241" s="278" t="s">
        <v>4843</v>
      </c>
      <c r="D241" s="276" t="s">
        <v>7536</v>
      </c>
      <c r="E241" s="282"/>
      <c r="F241" s="279"/>
      <c r="G241" s="278"/>
      <c r="H241" s="278" t="s">
        <v>6154</v>
      </c>
      <c r="I241" s="278" t="s">
        <v>6155</v>
      </c>
      <c r="J241" s="278" t="s">
        <v>6156</v>
      </c>
      <c r="K241" s="278"/>
      <c r="L241" s="277"/>
      <c r="M241" s="276" t="s">
        <v>7438</v>
      </c>
      <c r="N241" s="276" t="s">
        <v>6165</v>
      </c>
      <c r="O241" s="276" t="s">
        <v>6165</v>
      </c>
    </row>
    <row r="242" spans="1:15" ht="30.75" customHeight="1" x14ac:dyDescent="0.25">
      <c r="A242" s="275">
        <v>20201060</v>
      </c>
      <c r="B242" s="270" t="s">
        <v>135</v>
      </c>
      <c r="C242" s="272" t="s">
        <v>4843</v>
      </c>
      <c r="D242" s="270" t="s">
        <v>7428</v>
      </c>
      <c r="E242" s="272"/>
      <c r="F242" s="273"/>
      <c r="G242" s="272"/>
      <c r="H242" s="272"/>
      <c r="I242" s="272" t="s">
        <v>6155</v>
      </c>
      <c r="J242" s="272" t="s">
        <v>6156</v>
      </c>
      <c r="K242" s="272"/>
      <c r="L242" s="271"/>
      <c r="M242" s="270" t="s">
        <v>7425</v>
      </c>
      <c r="N242" s="270" t="s">
        <v>6159</v>
      </c>
      <c r="O242" s="270" t="s">
        <v>6159</v>
      </c>
    </row>
    <row r="243" spans="1:15" ht="30.75" customHeight="1" x14ac:dyDescent="0.25">
      <c r="A243" s="281">
        <v>20201079</v>
      </c>
      <c r="B243" s="276" t="s">
        <v>6190</v>
      </c>
      <c r="C243" s="278" t="s">
        <v>4844</v>
      </c>
      <c r="D243" s="276" t="s">
        <v>6161</v>
      </c>
      <c r="E243" s="282"/>
      <c r="F243" s="279"/>
      <c r="G243" s="278" t="s">
        <v>6161</v>
      </c>
      <c r="H243" s="278" t="s">
        <v>6161</v>
      </c>
      <c r="I243" s="278" t="s">
        <v>6161</v>
      </c>
      <c r="J243" s="278" t="s">
        <v>6161</v>
      </c>
      <c r="K243" s="278" t="s">
        <v>6161</v>
      </c>
      <c r="L243" s="277" t="s">
        <v>6161</v>
      </c>
      <c r="M243" s="276" t="s">
        <v>6161</v>
      </c>
      <c r="N243" s="276" t="s">
        <v>6161</v>
      </c>
      <c r="O243" s="276" t="s">
        <v>6161</v>
      </c>
    </row>
    <row r="244" spans="1:15" ht="30.75" customHeight="1" x14ac:dyDescent="0.25">
      <c r="A244" s="275">
        <v>20201087</v>
      </c>
      <c r="B244" s="270" t="s">
        <v>6191</v>
      </c>
      <c r="C244" s="272" t="s">
        <v>4843</v>
      </c>
      <c r="D244" s="270" t="s">
        <v>7424</v>
      </c>
      <c r="E244" s="272"/>
      <c r="F244" s="273"/>
      <c r="G244" s="272"/>
      <c r="H244" s="272" t="s">
        <v>6154</v>
      </c>
      <c r="I244" s="272"/>
      <c r="J244" s="272"/>
      <c r="K244" s="272"/>
      <c r="L244" s="271"/>
      <c r="M244" s="270" t="s">
        <v>7425</v>
      </c>
      <c r="N244" s="270" t="s">
        <v>6159</v>
      </c>
      <c r="O244" s="270" t="s">
        <v>6159</v>
      </c>
    </row>
    <row r="245" spans="1:15" ht="30.75" customHeight="1" x14ac:dyDescent="0.25">
      <c r="A245" s="281">
        <v>20201087</v>
      </c>
      <c r="B245" s="276" t="s">
        <v>6191</v>
      </c>
      <c r="C245" s="278" t="s">
        <v>4843</v>
      </c>
      <c r="D245" s="276" t="s">
        <v>7428</v>
      </c>
      <c r="E245" s="282"/>
      <c r="F245" s="279"/>
      <c r="G245" s="278"/>
      <c r="H245" s="278"/>
      <c r="I245" s="278" t="s">
        <v>6155</v>
      </c>
      <c r="J245" s="278" t="s">
        <v>6156</v>
      </c>
      <c r="K245" s="278"/>
      <c r="L245" s="277"/>
      <c r="M245" s="276" t="s">
        <v>7425</v>
      </c>
      <c r="N245" s="276" t="s">
        <v>6159</v>
      </c>
      <c r="O245" s="276" t="s">
        <v>6159</v>
      </c>
    </row>
    <row r="246" spans="1:15" ht="30.75" customHeight="1" x14ac:dyDescent="0.25">
      <c r="A246" s="275">
        <v>20201095</v>
      </c>
      <c r="B246" s="270" t="s">
        <v>128</v>
      </c>
      <c r="C246" s="272" t="s">
        <v>4843</v>
      </c>
      <c r="D246" s="270" t="s">
        <v>7428</v>
      </c>
      <c r="E246" s="272"/>
      <c r="F246" s="273"/>
      <c r="G246" s="272"/>
      <c r="H246" s="272"/>
      <c r="I246" s="272" t="s">
        <v>6155</v>
      </c>
      <c r="J246" s="272" t="s">
        <v>6156</v>
      </c>
      <c r="K246" s="272"/>
      <c r="L246" s="271"/>
      <c r="M246" s="270" t="s">
        <v>7425</v>
      </c>
      <c r="N246" s="270" t="s">
        <v>6159</v>
      </c>
      <c r="O246" s="270" t="s">
        <v>6159</v>
      </c>
    </row>
    <row r="247" spans="1:15" ht="30.75" customHeight="1" x14ac:dyDescent="0.25">
      <c r="A247" s="281">
        <v>20201109</v>
      </c>
      <c r="B247" s="276" t="s">
        <v>131</v>
      </c>
      <c r="C247" s="278" t="s">
        <v>4843</v>
      </c>
      <c r="D247" s="276" t="s">
        <v>7537</v>
      </c>
      <c r="E247" s="282"/>
      <c r="F247" s="279"/>
      <c r="G247" s="278"/>
      <c r="H247" s="278"/>
      <c r="I247" s="278" t="s">
        <v>6155</v>
      </c>
      <c r="J247" s="278" t="s">
        <v>6156</v>
      </c>
      <c r="K247" s="278"/>
      <c r="L247" s="277"/>
      <c r="M247" s="276" t="s">
        <v>7438</v>
      </c>
      <c r="N247" s="276" t="s">
        <v>6165</v>
      </c>
      <c r="O247" s="276" t="s">
        <v>6165</v>
      </c>
    </row>
    <row r="248" spans="1:15" ht="30.75" customHeight="1" x14ac:dyDescent="0.25">
      <c r="A248" s="275">
        <v>20201117</v>
      </c>
      <c r="B248" s="270" t="s">
        <v>132</v>
      </c>
      <c r="C248" s="272" t="s">
        <v>4843</v>
      </c>
      <c r="D248" s="270" t="s">
        <v>7537</v>
      </c>
      <c r="E248" s="272"/>
      <c r="F248" s="273"/>
      <c r="G248" s="272"/>
      <c r="H248" s="272"/>
      <c r="I248" s="272" t="s">
        <v>6155</v>
      </c>
      <c r="J248" s="272" t="s">
        <v>6156</v>
      </c>
      <c r="K248" s="272"/>
      <c r="L248" s="271"/>
      <c r="M248" s="270" t="s">
        <v>7438</v>
      </c>
      <c r="N248" s="270" t="s">
        <v>6165</v>
      </c>
      <c r="O248" s="270" t="s">
        <v>6165</v>
      </c>
    </row>
    <row r="249" spans="1:15" ht="30.75" customHeight="1" x14ac:dyDescent="0.25">
      <c r="A249" s="281">
        <v>20201125</v>
      </c>
      <c r="B249" s="276" t="s">
        <v>133</v>
      </c>
      <c r="C249" s="278" t="s">
        <v>4843</v>
      </c>
      <c r="D249" s="276" t="s">
        <v>7537</v>
      </c>
      <c r="E249" s="282"/>
      <c r="F249" s="279"/>
      <c r="G249" s="278"/>
      <c r="H249" s="278"/>
      <c r="I249" s="278" t="s">
        <v>6155</v>
      </c>
      <c r="J249" s="278" t="s">
        <v>6156</v>
      </c>
      <c r="K249" s="278"/>
      <c r="L249" s="277"/>
      <c r="M249" s="276" t="s">
        <v>7438</v>
      </c>
      <c r="N249" s="276" t="s">
        <v>6165</v>
      </c>
      <c r="O249" s="276" t="s">
        <v>6165</v>
      </c>
    </row>
    <row r="250" spans="1:15" ht="30.75" customHeight="1" x14ac:dyDescent="0.25">
      <c r="A250" s="275">
        <v>20201133</v>
      </c>
      <c r="B250" s="270" t="s">
        <v>6192</v>
      </c>
      <c r="C250" s="272" t="s">
        <v>4843</v>
      </c>
      <c r="D250" s="270" t="s">
        <v>7428</v>
      </c>
      <c r="E250" s="272"/>
      <c r="F250" s="273"/>
      <c r="G250" s="272"/>
      <c r="H250" s="272"/>
      <c r="I250" s="272" t="s">
        <v>6155</v>
      </c>
      <c r="J250" s="272" t="s">
        <v>6156</v>
      </c>
      <c r="K250" s="272"/>
      <c r="L250" s="271"/>
      <c r="M250" s="270" t="s">
        <v>7425</v>
      </c>
      <c r="N250" s="270" t="s">
        <v>6159</v>
      </c>
      <c r="O250" s="270" t="s">
        <v>6159</v>
      </c>
    </row>
    <row r="251" spans="1:15" ht="30.75" customHeight="1" x14ac:dyDescent="0.25">
      <c r="A251" s="281">
        <v>20201150</v>
      </c>
      <c r="B251" s="276" t="s">
        <v>7538</v>
      </c>
      <c r="C251" s="278" t="s">
        <v>4843</v>
      </c>
      <c r="D251" s="276" t="s">
        <v>7428</v>
      </c>
      <c r="E251" s="282"/>
      <c r="F251" s="279"/>
      <c r="G251" s="278"/>
      <c r="H251" s="278"/>
      <c r="I251" s="278" t="s">
        <v>6155</v>
      </c>
      <c r="J251" s="278" t="s">
        <v>6156</v>
      </c>
      <c r="K251" s="278"/>
      <c r="L251" s="277"/>
      <c r="M251" s="276" t="s">
        <v>7425</v>
      </c>
      <c r="N251" s="276" t="s">
        <v>6159</v>
      </c>
      <c r="O251" s="276" t="s">
        <v>6159</v>
      </c>
    </row>
    <row r="252" spans="1:15" ht="30.75" customHeight="1" x14ac:dyDescent="0.25">
      <c r="A252" s="275">
        <v>20202016</v>
      </c>
      <c r="B252" s="270" t="s">
        <v>137</v>
      </c>
      <c r="C252" s="272" t="s">
        <v>4843</v>
      </c>
      <c r="D252" s="270" t="s">
        <v>7539</v>
      </c>
      <c r="E252" s="272"/>
      <c r="F252" s="273"/>
      <c r="G252" s="272"/>
      <c r="H252" s="272" t="s">
        <v>6154</v>
      </c>
      <c r="I252" s="272" t="s">
        <v>6155</v>
      </c>
      <c r="J252" s="272" t="s">
        <v>6156</v>
      </c>
      <c r="K252" s="272"/>
      <c r="L252" s="271"/>
      <c r="M252" s="270" t="s">
        <v>4123</v>
      </c>
      <c r="N252" s="270" t="s">
        <v>6165</v>
      </c>
      <c r="O252" s="270" t="s">
        <v>6165</v>
      </c>
    </row>
    <row r="253" spans="1:15" ht="30.75" customHeight="1" x14ac:dyDescent="0.25">
      <c r="A253" s="281">
        <v>20202024</v>
      </c>
      <c r="B253" s="276" t="s">
        <v>138</v>
      </c>
      <c r="C253" s="278" t="s">
        <v>4843</v>
      </c>
      <c r="D253" s="276" t="s">
        <v>7539</v>
      </c>
      <c r="E253" s="282"/>
      <c r="F253" s="279"/>
      <c r="G253" s="278"/>
      <c r="H253" s="278" t="s">
        <v>6154</v>
      </c>
      <c r="I253" s="278" t="s">
        <v>6155</v>
      </c>
      <c r="J253" s="278" t="s">
        <v>6156</v>
      </c>
      <c r="K253" s="278"/>
      <c r="L253" s="277"/>
      <c r="M253" s="276" t="s">
        <v>4123</v>
      </c>
      <c r="N253" s="276" t="s">
        <v>6165</v>
      </c>
      <c r="O253" s="276" t="s">
        <v>6165</v>
      </c>
    </row>
    <row r="254" spans="1:15" ht="30.75" customHeight="1" x14ac:dyDescent="0.25">
      <c r="A254" s="275">
        <v>20202032</v>
      </c>
      <c r="B254" s="270" t="s">
        <v>140</v>
      </c>
      <c r="C254" s="272" t="s">
        <v>4843</v>
      </c>
      <c r="D254" s="270" t="s">
        <v>7540</v>
      </c>
      <c r="E254" s="272"/>
      <c r="F254" s="273"/>
      <c r="G254" s="272"/>
      <c r="H254" s="272" t="s">
        <v>6154</v>
      </c>
      <c r="I254" s="272" t="s">
        <v>6155</v>
      </c>
      <c r="J254" s="272" t="s">
        <v>6156</v>
      </c>
      <c r="K254" s="272"/>
      <c r="L254" s="271"/>
      <c r="M254" s="270" t="s">
        <v>7541</v>
      </c>
      <c r="N254" s="270" t="s">
        <v>7519</v>
      </c>
      <c r="O254" s="270" t="s">
        <v>6166</v>
      </c>
    </row>
    <row r="255" spans="1:15" ht="30.75" customHeight="1" x14ac:dyDescent="0.25">
      <c r="A255" s="281">
        <v>20202032</v>
      </c>
      <c r="B255" s="276" t="s">
        <v>140</v>
      </c>
      <c r="C255" s="278" t="s">
        <v>4843</v>
      </c>
      <c r="D255" s="276" t="s">
        <v>7542</v>
      </c>
      <c r="E255" s="282"/>
      <c r="F255" s="279"/>
      <c r="G255" s="278"/>
      <c r="H255" s="278"/>
      <c r="I255" s="278" t="s">
        <v>6155</v>
      </c>
      <c r="J255" s="278" t="s">
        <v>6156</v>
      </c>
      <c r="K255" s="278"/>
      <c r="L255" s="277"/>
      <c r="M255" s="276" t="s">
        <v>4123</v>
      </c>
      <c r="N255" s="276" t="s">
        <v>6165</v>
      </c>
      <c r="O255" s="276" t="s">
        <v>6165</v>
      </c>
    </row>
    <row r="256" spans="1:15" ht="30.75" customHeight="1" x14ac:dyDescent="0.25">
      <c r="A256" s="275">
        <v>20202040</v>
      </c>
      <c r="B256" s="270" t="s">
        <v>141</v>
      </c>
      <c r="C256" s="272" t="s">
        <v>4843</v>
      </c>
      <c r="D256" s="270" t="s">
        <v>7543</v>
      </c>
      <c r="E256" s="272"/>
      <c r="F256" s="273"/>
      <c r="G256" s="272"/>
      <c r="H256" s="272"/>
      <c r="I256" s="272" t="s">
        <v>6155</v>
      </c>
      <c r="J256" s="272" t="s">
        <v>6156</v>
      </c>
      <c r="K256" s="272"/>
      <c r="L256" s="271"/>
      <c r="M256" s="270" t="s">
        <v>4123</v>
      </c>
      <c r="N256" s="270" t="s">
        <v>6165</v>
      </c>
      <c r="O256" s="270" t="s">
        <v>6165</v>
      </c>
    </row>
    <row r="257" spans="1:15" ht="30.75" customHeight="1" x14ac:dyDescent="0.25">
      <c r="A257" s="281">
        <v>20202059</v>
      </c>
      <c r="B257" s="276" t="s">
        <v>142</v>
      </c>
      <c r="C257" s="278" t="s">
        <v>4843</v>
      </c>
      <c r="D257" s="276" t="s">
        <v>7544</v>
      </c>
      <c r="E257" s="282"/>
      <c r="F257" s="279"/>
      <c r="G257" s="278"/>
      <c r="H257" s="278"/>
      <c r="I257" s="278" t="s">
        <v>6155</v>
      </c>
      <c r="J257" s="278" t="s">
        <v>6156</v>
      </c>
      <c r="K257" s="278"/>
      <c r="L257" s="277"/>
      <c r="M257" s="276" t="s">
        <v>4123</v>
      </c>
      <c r="N257" s="276" t="s">
        <v>6165</v>
      </c>
      <c r="O257" s="276" t="s">
        <v>6165</v>
      </c>
    </row>
    <row r="258" spans="1:15" ht="30.75" customHeight="1" x14ac:dyDescent="0.25">
      <c r="A258" s="275">
        <v>20202067</v>
      </c>
      <c r="B258" s="270" t="s">
        <v>139</v>
      </c>
      <c r="C258" s="272" t="s">
        <v>4843</v>
      </c>
      <c r="D258" s="270" t="s">
        <v>7545</v>
      </c>
      <c r="E258" s="272"/>
      <c r="F258" s="273"/>
      <c r="G258" s="272"/>
      <c r="H258" s="272"/>
      <c r="I258" s="272" t="s">
        <v>6155</v>
      </c>
      <c r="J258" s="272" t="s">
        <v>6156</v>
      </c>
      <c r="K258" s="272"/>
      <c r="L258" s="271"/>
      <c r="M258" s="270" t="s">
        <v>4123</v>
      </c>
      <c r="N258" s="270" t="s">
        <v>6165</v>
      </c>
      <c r="O258" s="270" t="s">
        <v>6165</v>
      </c>
    </row>
    <row r="259" spans="1:15" ht="30.75" customHeight="1" x14ac:dyDescent="0.25">
      <c r="A259" s="281">
        <v>20203012</v>
      </c>
      <c r="B259" s="276" t="s">
        <v>144</v>
      </c>
      <c r="C259" s="278" t="s">
        <v>4843</v>
      </c>
      <c r="D259" s="276" t="s">
        <v>7481</v>
      </c>
      <c r="E259" s="282"/>
      <c r="F259" s="279"/>
      <c r="G259" s="278"/>
      <c r="H259" s="278" t="s">
        <v>6154</v>
      </c>
      <c r="I259" s="278" t="s">
        <v>6155</v>
      </c>
      <c r="J259" s="278" t="s">
        <v>6156</v>
      </c>
      <c r="K259" s="278"/>
      <c r="L259" s="277"/>
      <c r="M259" s="276" t="s">
        <v>7479</v>
      </c>
      <c r="N259" s="276" t="s">
        <v>6165</v>
      </c>
      <c r="O259" s="276" t="s">
        <v>6165</v>
      </c>
    </row>
    <row r="260" spans="1:15" ht="30.75" customHeight="1" x14ac:dyDescent="0.25">
      <c r="A260" s="275">
        <v>20203020</v>
      </c>
      <c r="B260" s="270" t="s">
        <v>4875</v>
      </c>
      <c r="C260" s="272" t="s">
        <v>4843</v>
      </c>
      <c r="D260" s="270" t="s">
        <v>7484</v>
      </c>
      <c r="E260" s="272"/>
      <c r="F260" s="273"/>
      <c r="G260" s="272"/>
      <c r="H260" s="272" t="s">
        <v>6154</v>
      </c>
      <c r="I260" s="272" t="s">
        <v>6155</v>
      </c>
      <c r="J260" s="272" t="s">
        <v>6156</v>
      </c>
      <c r="K260" s="272"/>
      <c r="L260" s="271"/>
      <c r="M260" s="270" t="s">
        <v>7479</v>
      </c>
      <c r="N260" s="270" t="s">
        <v>6165</v>
      </c>
      <c r="O260" s="270" t="s">
        <v>6165</v>
      </c>
    </row>
    <row r="261" spans="1:15" ht="30.75" customHeight="1" x14ac:dyDescent="0.25">
      <c r="A261" s="281">
        <v>20203047</v>
      </c>
      <c r="B261" s="276" t="s">
        <v>143</v>
      </c>
      <c r="C261" s="278" t="s">
        <v>4843</v>
      </c>
      <c r="D261" s="276" t="s">
        <v>7481</v>
      </c>
      <c r="E261" s="282"/>
      <c r="F261" s="279"/>
      <c r="G261" s="278"/>
      <c r="H261" s="278" t="s">
        <v>6154</v>
      </c>
      <c r="I261" s="278" t="s">
        <v>6155</v>
      </c>
      <c r="J261" s="278" t="s">
        <v>6156</v>
      </c>
      <c r="K261" s="278"/>
      <c r="L261" s="277"/>
      <c r="M261" s="276" t="s">
        <v>7479</v>
      </c>
      <c r="N261" s="276" t="s">
        <v>6165</v>
      </c>
      <c r="O261" s="276" t="s">
        <v>6165</v>
      </c>
    </row>
    <row r="262" spans="1:15" ht="30.75" customHeight="1" x14ac:dyDescent="0.25">
      <c r="A262" s="275">
        <v>20203063</v>
      </c>
      <c r="B262" s="270" t="s">
        <v>146</v>
      </c>
      <c r="C262" s="272" t="s">
        <v>4843</v>
      </c>
      <c r="D262" s="270" t="s">
        <v>7494</v>
      </c>
      <c r="E262" s="272"/>
      <c r="F262" s="273"/>
      <c r="G262" s="272"/>
      <c r="H262" s="272" t="s">
        <v>6154</v>
      </c>
      <c r="I262" s="272" t="s">
        <v>6155</v>
      </c>
      <c r="J262" s="272" t="s">
        <v>6156</v>
      </c>
      <c r="K262" s="272"/>
      <c r="L262" s="271"/>
      <c r="M262" s="270" t="s">
        <v>7479</v>
      </c>
      <c r="N262" s="270" t="s">
        <v>6165</v>
      </c>
      <c r="O262" s="270" t="s">
        <v>6165</v>
      </c>
    </row>
    <row r="263" spans="1:15" ht="30.75" customHeight="1" x14ac:dyDescent="0.25">
      <c r="A263" s="281">
        <v>20203071</v>
      </c>
      <c r="B263" s="276" t="s">
        <v>147</v>
      </c>
      <c r="C263" s="278" t="s">
        <v>4843</v>
      </c>
      <c r="D263" s="276" t="s">
        <v>7494</v>
      </c>
      <c r="E263" s="282"/>
      <c r="F263" s="279"/>
      <c r="G263" s="278"/>
      <c r="H263" s="278" t="s">
        <v>6154</v>
      </c>
      <c r="I263" s="278" t="s">
        <v>6155</v>
      </c>
      <c r="J263" s="278" t="s">
        <v>6156</v>
      </c>
      <c r="K263" s="278"/>
      <c r="L263" s="277"/>
      <c r="M263" s="276" t="s">
        <v>7479</v>
      </c>
      <c r="N263" s="276" t="s">
        <v>6165</v>
      </c>
      <c r="O263" s="276" t="s">
        <v>6165</v>
      </c>
    </row>
    <row r="264" spans="1:15" ht="30.75" customHeight="1" x14ac:dyDescent="0.25">
      <c r="A264" s="275">
        <v>20204027</v>
      </c>
      <c r="B264" s="270" t="s">
        <v>148</v>
      </c>
      <c r="C264" s="272" t="s">
        <v>4843</v>
      </c>
      <c r="D264" s="270" t="s">
        <v>7536</v>
      </c>
      <c r="E264" s="272"/>
      <c r="F264" s="273"/>
      <c r="G264" s="272"/>
      <c r="H264" s="272" t="s">
        <v>6154</v>
      </c>
      <c r="I264" s="272" t="s">
        <v>6155</v>
      </c>
      <c r="J264" s="272" t="s">
        <v>6156</v>
      </c>
      <c r="K264" s="272"/>
      <c r="L264" s="271"/>
      <c r="M264" s="270" t="s">
        <v>7438</v>
      </c>
      <c r="N264" s="270" t="s">
        <v>6165</v>
      </c>
      <c r="O264" s="270" t="s">
        <v>6165</v>
      </c>
    </row>
    <row r="265" spans="1:15" ht="30.75" customHeight="1" x14ac:dyDescent="0.25">
      <c r="A265" s="281">
        <v>20204035</v>
      </c>
      <c r="B265" s="276" t="s">
        <v>149</v>
      </c>
      <c r="C265" s="278" t="s">
        <v>4843</v>
      </c>
      <c r="D265" s="276" t="s">
        <v>7546</v>
      </c>
      <c r="E265" s="282"/>
      <c r="F265" s="279"/>
      <c r="G265" s="278"/>
      <c r="H265" s="278" t="s">
        <v>6154</v>
      </c>
      <c r="I265" s="278" t="s">
        <v>6155</v>
      </c>
      <c r="J265" s="278" t="s">
        <v>6156</v>
      </c>
      <c r="K265" s="278"/>
      <c r="L265" s="277"/>
      <c r="M265" s="276" t="s">
        <v>3719</v>
      </c>
      <c r="N265" s="276" t="s">
        <v>6165</v>
      </c>
      <c r="O265" s="276" t="s">
        <v>6165</v>
      </c>
    </row>
    <row r="266" spans="1:15" ht="30.75" customHeight="1" x14ac:dyDescent="0.25">
      <c r="A266" s="275">
        <v>20204043</v>
      </c>
      <c r="B266" s="270" t="s">
        <v>150</v>
      </c>
      <c r="C266" s="272" t="s">
        <v>4843</v>
      </c>
      <c r="D266" s="270" t="s">
        <v>7547</v>
      </c>
      <c r="E266" s="272"/>
      <c r="F266" s="273"/>
      <c r="G266" s="272"/>
      <c r="H266" s="272" t="s">
        <v>6154</v>
      </c>
      <c r="I266" s="272" t="s">
        <v>6155</v>
      </c>
      <c r="J266" s="272" t="s">
        <v>6156</v>
      </c>
      <c r="K266" s="272"/>
      <c r="L266" s="271"/>
      <c r="M266" s="270" t="s">
        <v>3719</v>
      </c>
      <c r="N266" s="270" t="s">
        <v>6165</v>
      </c>
      <c r="O266" s="270" t="s">
        <v>6165</v>
      </c>
    </row>
    <row r="267" spans="1:15" ht="30.75" customHeight="1" x14ac:dyDescent="0.25">
      <c r="A267" s="281">
        <v>20204086</v>
      </c>
      <c r="B267" s="276" t="s">
        <v>6193</v>
      </c>
      <c r="C267" s="278" t="s">
        <v>4843</v>
      </c>
      <c r="D267" s="276" t="s">
        <v>7548</v>
      </c>
      <c r="E267" s="282"/>
      <c r="F267" s="279"/>
      <c r="G267" s="278"/>
      <c r="H267" s="278"/>
      <c r="I267" s="278" t="s">
        <v>6155</v>
      </c>
      <c r="J267" s="278" t="s">
        <v>6156</v>
      </c>
      <c r="K267" s="278" t="s">
        <v>6157</v>
      </c>
      <c r="L267" s="277"/>
      <c r="M267" s="276" t="s">
        <v>3719</v>
      </c>
      <c r="N267" s="276" t="s">
        <v>6165</v>
      </c>
      <c r="O267" s="276" t="s">
        <v>6165</v>
      </c>
    </row>
    <row r="268" spans="1:15" ht="30.75" customHeight="1" x14ac:dyDescent="0.25">
      <c r="A268" s="275">
        <v>20204159</v>
      </c>
      <c r="B268" s="270" t="s">
        <v>6194</v>
      </c>
      <c r="C268" s="272" t="s">
        <v>4843</v>
      </c>
      <c r="D268" s="270" t="s">
        <v>7524</v>
      </c>
      <c r="E268" s="272"/>
      <c r="F268" s="273"/>
      <c r="G268" s="272"/>
      <c r="H268" s="272" t="s">
        <v>6154</v>
      </c>
      <c r="I268" s="272" t="s">
        <v>6155</v>
      </c>
      <c r="J268" s="272" t="s">
        <v>6156</v>
      </c>
      <c r="K268" s="272"/>
      <c r="L268" s="271"/>
      <c r="M268" s="270" t="s">
        <v>3719</v>
      </c>
      <c r="N268" s="270" t="s">
        <v>6165</v>
      </c>
      <c r="O268" s="270" t="s">
        <v>6165</v>
      </c>
    </row>
    <row r="269" spans="1:15" ht="30.75" customHeight="1" x14ac:dyDescent="0.25">
      <c r="A269" s="281">
        <v>20204167</v>
      </c>
      <c r="B269" s="276" t="s">
        <v>6195</v>
      </c>
      <c r="C269" s="278" t="s">
        <v>4843</v>
      </c>
      <c r="D269" s="276" t="s">
        <v>7525</v>
      </c>
      <c r="E269" s="282"/>
      <c r="F269" s="279"/>
      <c r="G269" s="278"/>
      <c r="H269" s="278" t="s">
        <v>6154</v>
      </c>
      <c r="I269" s="278" t="s">
        <v>6155</v>
      </c>
      <c r="J269" s="278" t="s">
        <v>6156</v>
      </c>
      <c r="K269" s="278" t="s">
        <v>6157</v>
      </c>
      <c r="L269" s="277">
        <v>65</v>
      </c>
      <c r="M269" s="276" t="s">
        <v>3719</v>
      </c>
      <c r="N269" s="276" t="s">
        <v>6165</v>
      </c>
      <c r="O269" s="276" t="s">
        <v>6165</v>
      </c>
    </row>
    <row r="270" spans="1:15" ht="30.75" customHeight="1" x14ac:dyDescent="0.25">
      <c r="A270" s="275">
        <v>20204175</v>
      </c>
      <c r="B270" s="270" t="s">
        <v>6196</v>
      </c>
      <c r="C270" s="272" t="s">
        <v>4843</v>
      </c>
      <c r="D270" s="270" t="s">
        <v>7525</v>
      </c>
      <c r="E270" s="272"/>
      <c r="F270" s="273"/>
      <c r="G270" s="272"/>
      <c r="H270" s="272" t="s">
        <v>6154</v>
      </c>
      <c r="I270" s="272" t="s">
        <v>6155</v>
      </c>
      <c r="J270" s="272" t="s">
        <v>6156</v>
      </c>
      <c r="K270" s="272" t="s">
        <v>6157</v>
      </c>
      <c r="L270" s="271">
        <v>65</v>
      </c>
      <c r="M270" s="270" t="s">
        <v>3719</v>
      </c>
      <c r="N270" s="270" t="s">
        <v>6165</v>
      </c>
      <c r="O270" s="270" t="s">
        <v>6165</v>
      </c>
    </row>
    <row r="271" spans="1:15" ht="30.75" customHeight="1" x14ac:dyDescent="0.25">
      <c r="A271" s="281">
        <v>20204183</v>
      </c>
      <c r="B271" s="276" t="s">
        <v>11209</v>
      </c>
      <c r="C271" s="278" t="s">
        <v>4843</v>
      </c>
      <c r="D271" s="276" t="s">
        <v>11208</v>
      </c>
      <c r="E271" s="280" t="s">
        <v>11207</v>
      </c>
      <c r="F271" s="279" t="s">
        <v>11206</v>
      </c>
      <c r="G271" s="278"/>
      <c r="H271" s="278" t="s">
        <v>6154</v>
      </c>
      <c r="I271" s="278" t="s">
        <v>6155</v>
      </c>
      <c r="J271" s="278" t="s">
        <v>6156</v>
      </c>
      <c r="K271" s="278"/>
      <c r="L271" s="277">
        <v>124</v>
      </c>
      <c r="M271" s="276" t="s">
        <v>3719</v>
      </c>
      <c r="N271" s="276" t="s">
        <v>6165</v>
      </c>
      <c r="O271" s="276" t="s">
        <v>6165</v>
      </c>
    </row>
    <row r="272" spans="1:15" ht="30.75" customHeight="1" x14ac:dyDescent="0.25">
      <c r="A272" s="275">
        <v>20204205</v>
      </c>
      <c r="B272" s="270" t="s">
        <v>7404</v>
      </c>
      <c r="C272" s="272" t="s">
        <v>4843</v>
      </c>
      <c r="D272" s="270" t="s">
        <v>11205</v>
      </c>
      <c r="E272" s="274" t="s">
        <v>11204</v>
      </c>
      <c r="F272" s="273">
        <v>45278</v>
      </c>
      <c r="G272" s="272"/>
      <c r="H272" s="272" t="s">
        <v>6154</v>
      </c>
      <c r="I272" s="272" t="s">
        <v>6155</v>
      </c>
      <c r="J272" s="272" t="s">
        <v>6156</v>
      </c>
      <c r="K272" s="272" t="s">
        <v>6157</v>
      </c>
      <c r="L272" s="271">
        <v>163</v>
      </c>
      <c r="M272" s="270" t="s">
        <v>3719</v>
      </c>
      <c r="N272" s="270" t="s">
        <v>6165</v>
      </c>
      <c r="O272" s="270" t="s">
        <v>6165</v>
      </c>
    </row>
    <row r="273" spans="1:15" ht="30.75" customHeight="1" x14ac:dyDescent="0.25">
      <c r="A273" s="281">
        <v>20204213</v>
      </c>
      <c r="B273" s="276" t="s">
        <v>7549</v>
      </c>
      <c r="C273" s="278" t="s">
        <v>4844</v>
      </c>
      <c r="D273" s="276" t="s">
        <v>6161</v>
      </c>
      <c r="E273" s="282"/>
      <c r="F273" s="279"/>
      <c r="G273" s="278" t="s">
        <v>6161</v>
      </c>
      <c r="H273" s="278" t="s">
        <v>6161</v>
      </c>
      <c r="I273" s="278" t="s">
        <v>6161</v>
      </c>
      <c r="J273" s="278" t="s">
        <v>6161</v>
      </c>
      <c r="K273" s="278" t="s">
        <v>6161</v>
      </c>
      <c r="L273" s="277" t="s">
        <v>6161</v>
      </c>
      <c r="M273" s="276" t="s">
        <v>6161</v>
      </c>
      <c r="N273" s="276" t="s">
        <v>6161</v>
      </c>
      <c r="O273" s="276" t="s">
        <v>6161</v>
      </c>
    </row>
    <row r="274" spans="1:15" ht="30.75" customHeight="1" x14ac:dyDescent="0.25">
      <c r="A274" s="275">
        <v>20204221</v>
      </c>
      <c r="B274" s="270" t="s">
        <v>7550</v>
      </c>
      <c r="C274" s="272" t="s">
        <v>4844</v>
      </c>
      <c r="D274" s="270" t="s">
        <v>6161</v>
      </c>
      <c r="E274" s="272"/>
      <c r="F274" s="273"/>
      <c r="G274" s="272" t="s">
        <v>6161</v>
      </c>
      <c r="H274" s="272" t="s">
        <v>6161</v>
      </c>
      <c r="I274" s="272" t="s">
        <v>6161</v>
      </c>
      <c r="J274" s="272" t="s">
        <v>6161</v>
      </c>
      <c r="K274" s="272" t="s">
        <v>6161</v>
      </c>
      <c r="L274" s="271" t="s">
        <v>6161</v>
      </c>
      <c r="M274" s="270" t="s">
        <v>6161</v>
      </c>
      <c r="N274" s="270" t="s">
        <v>6161</v>
      </c>
      <c r="O274" s="270" t="s">
        <v>6161</v>
      </c>
    </row>
    <row r="275" spans="1:15" ht="30.75" customHeight="1" x14ac:dyDescent="0.25">
      <c r="A275" s="281">
        <v>20204230</v>
      </c>
      <c r="B275" s="276" t="s">
        <v>7405</v>
      </c>
      <c r="C275" s="278" t="s">
        <v>4843</v>
      </c>
      <c r="D275" s="276" t="s">
        <v>7525</v>
      </c>
      <c r="E275" s="282"/>
      <c r="F275" s="279"/>
      <c r="G275" s="278"/>
      <c r="H275" s="278" t="s">
        <v>6154</v>
      </c>
      <c r="I275" s="278" t="s">
        <v>6155</v>
      </c>
      <c r="J275" s="278" t="s">
        <v>6156</v>
      </c>
      <c r="K275" s="278" t="s">
        <v>6157</v>
      </c>
      <c r="L275" s="277">
        <v>65</v>
      </c>
      <c r="M275" s="276" t="s">
        <v>3719</v>
      </c>
      <c r="N275" s="276" t="s">
        <v>6165</v>
      </c>
      <c r="O275" s="276" t="s">
        <v>6165</v>
      </c>
    </row>
    <row r="276" spans="1:15" ht="30.75" customHeight="1" x14ac:dyDescent="0.25">
      <c r="A276" s="275">
        <v>30101018</v>
      </c>
      <c r="B276" s="270" t="s">
        <v>152</v>
      </c>
      <c r="C276" s="272" t="s">
        <v>4843</v>
      </c>
      <c r="D276" s="270" t="s">
        <v>7551</v>
      </c>
      <c r="E276" s="272"/>
      <c r="F276" s="273"/>
      <c r="G276" s="272"/>
      <c r="H276" s="272" t="s">
        <v>6154</v>
      </c>
      <c r="I276" s="272" t="s">
        <v>6155</v>
      </c>
      <c r="J276" s="272" t="s">
        <v>6156</v>
      </c>
      <c r="K276" s="272"/>
      <c r="L276" s="271"/>
      <c r="M276" s="270" t="s">
        <v>3767</v>
      </c>
      <c r="N276" s="270" t="s">
        <v>7505</v>
      </c>
      <c r="O276" s="270" t="s">
        <v>6175</v>
      </c>
    </row>
    <row r="277" spans="1:15" ht="30.75" customHeight="1" x14ac:dyDescent="0.25">
      <c r="A277" s="281">
        <v>30101026</v>
      </c>
      <c r="B277" s="276" t="s">
        <v>4876</v>
      </c>
      <c r="C277" s="278" t="s">
        <v>4844</v>
      </c>
      <c r="D277" s="276" t="s">
        <v>6161</v>
      </c>
      <c r="E277" s="282"/>
      <c r="F277" s="279"/>
      <c r="G277" s="278" t="s">
        <v>6161</v>
      </c>
      <c r="H277" s="278" t="s">
        <v>6161</v>
      </c>
      <c r="I277" s="278" t="s">
        <v>6161</v>
      </c>
      <c r="J277" s="278" t="s">
        <v>6161</v>
      </c>
      <c r="K277" s="278" t="s">
        <v>6161</v>
      </c>
      <c r="L277" s="277" t="s">
        <v>6161</v>
      </c>
      <c r="M277" s="276" t="s">
        <v>6161</v>
      </c>
      <c r="N277" s="276" t="s">
        <v>6161</v>
      </c>
      <c r="O277" s="276" t="s">
        <v>6161</v>
      </c>
    </row>
    <row r="278" spans="1:15" ht="30.75" customHeight="1" x14ac:dyDescent="0.25">
      <c r="A278" s="275">
        <v>30101034</v>
      </c>
      <c r="B278" s="270" t="s">
        <v>4877</v>
      </c>
      <c r="C278" s="272" t="s">
        <v>4844</v>
      </c>
      <c r="D278" s="270" t="s">
        <v>6161</v>
      </c>
      <c r="E278" s="272"/>
      <c r="F278" s="273"/>
      <c r="G278" s="272" t="s">
        <v>6161</v>
      </c>
      <c r="H278" s="272" t="s">
        <v>6161</v>
      </c>
      <c r="I278" s="272" t="s">
        <v>6161</v>
      </c>
      <c r="J278" s="272" t="s">
        <v>6161</v>
      </c>
      <c r="K278" s="272" t="s">
        <v>6161</v>
      </c>
      <c r="L278" s="271" t="s">
        <v>6161</v>
      </c>
      <c r="M278" s="270" t="s">
        <v>6161</v>
      </c>
      <c r="N278" s="270" t="s">
        <v>6161</v>
      </c>
      <c r="O278" s="270" t="s">
        <v>6161</v>
      </c>
    </row>
    <row r="279" spans="1:15" ht="30.75" customHeight="1" x14ac:dyDescent="0.25">
      <c r="A279" s="281">
        <v>30101042</v>
      </c>
      <c r="B279" s="276" t="s">
        <v>4878</v>
      </c>
      <c r="C279" s="278" t="s">
        <v>4844</v>
      </c>
      <c r="D279" s="276" t="s">
        <v>6161</v>
      </c>
      <c r="E279" s="282"/>
      <c r="F279" s="279"/>
      <c r="G279" s="278" t="s">
        <v>6161</v>
      </c>
      <c r="H279" s="278" t="s">
        <v>6161</v>
      </c>
      <c r="I279" s="278" t="s">
        <v>6161</v>
      </c>
      <c r="J279" s="278" t="s">
        <v>6161</v>
      </c>
      <c r="K279" s="278" t="s">
        <v>6161</v>
      </c>
      <c r="L279" s="277" t="s">
        <v>6161</v>
      </c>
      <c r="M279" s="276" t="s">
        <v>6161</v>
      </c>
      <c r="N279" s="276" t="s">
        <v>6161</v>
      </c>
      <c r="O279" s="276" t="s">
        <v>6161</v>
      </c>
    </row>
    <row r="280" spans="1:15" ht="30.75" customHeight="1" x14ac:dyDescent="0.25">
      <c r="A280" s="275">
        <v>30101050</v>
      </c>
      <c r="B280" s="270" t="s">
        <v>154</v>
      </c>
      <c r="C280" s="272" t="s">
        <v>4843</v>
      </c>
      <c r="D280" s="270" t="s">
        <v>7552</v>
      </c>
      <c r="E280" s="272"/>
      <c r="F280" s="273"/>
      <c r="G280" s="272"/>
      <c r="H280" s="272" t="s">
        <v>6154</v>
      </c>
      <c r="I280" s="272" t="s">
        <v>6155</v>
      </c>
      <c r="J280" s="272" t="s">
        <v>6156</v>
      </c>
      <c r="K280" s="272"/>
      <c r="L280" s="271"/>
      <c r="M280" s="270" t="s">
        <v>3767</v>
      </c>
      <c r="N280" s="270" t="s">
        <v>7505</v>
      </c>
      <c r="O280" s="270" t="s">
        <v>6175</v>
      </c>
    </row>
    <row r="281" spans="1:15" ht="30.75" customHeight="1" x14ac:dyDescent="0.25">
      <c r="A281" s="281">
        <v>30101069</v>
      </c>
      <c r="B281" s="276" t="s">
        <v>155</v>
      </c>
      <c r="C281" s="278" t="s">
        <v>4843</v>
      </c>
      <c r="D281" s="276" t="s">
        <v>7553</v>
      </c>
      <c r="E281" s="282"/>
      <c r="F281" s="279"/>
      <c r="G281" s="278"/>
      <c r="H281" s="278"/>
      <c r="I281" s="278" t="s">
        <v>6155</v>
      </c>
      <c r="J281" s="278" t="s">
        <v>6156</v>
      </c>
      <c r="K281" s="278"/>
      <c r="L281" s="277"/>
      <c r="M281" s="276" t="s">
        <v>3767</v>
      </c>
      <c r="N281" s="276" t="s">
        <v>7505</v>
      </c>
      <c r="O281" s="276" t="s">
        <v>6175</v>
      </c>
    </row>
    <row r="282" spans="1:15" ht="30.75" customHeight="1" x14ac:dyDescent="0.25">
      <c r="A282" s="275">
        <v>30101085</v>
      </c>
      <c r="B282" s="270" t="s">
        <v>157</v>
      </c>
      <c r="C282" s="272" t="s">
        <v>4843</v>
      </c>
      <c r="D282" s="270" t="s">
        <v>7554</v>
      </c>
      <c r="E282" s="272"/>
      <c r="F282" s="273"/>
      <c r="G282" s="272"/>
      <c r="H282" s="272" t="s">
        <v>6154</v>
      </c>
      <c r="I282" s="272" t="s">
        <v>6155</v>
      </c>
      <c r="J282" s="272" t="s">
        <v>6156</v>
      </c>
      <c r="K282" s="272"/>
      <c r="L282" s="271"/>
      <c r="M282" s="270" t="s">
        <v>3767</v>
      </c>
      <c r="N282" s="270" t="s">
        <v>7505</v>
      </c>
      <c r="O282" s="270" t="s">
        <v>6175</v>
      </c>
    </row>
    <row r="283" spans="1:15" ht="30.75" customHeight="1" x14ac:dyDescent="0.25">
      <c r="A283" s="281">
        <v>30101093</v>
      </c>
      <c r="B283" s="276" t="s">
        <v>158</v>
      </c>
      <c r="C283" s="278" t="s">
        <v>4843</v>
      </c>
      <c r="D283" s="276" t="s">
        <v>7557</v>
      </c>
      <c r="E283" s="282"/>
      <c r="F283" s="279"/>
      <c r="G283" s="278"/>
      <c r="H283" s="278" t="s">
        <v>6154</v>
      </c>
      <c r="I283" s="278" t="s">
        <v>6155</v>
      </c>
      <c r="J283" s="278" t="s">
        <v>6156</v>
      </c>
      <c r="K283" s="278"/>
      <c r="L283" s="277"/>
      <c r="M283" s="276" t="s">
        <v>3767</v>
      </c>
      <c r="N283" s="276" t="s">
        <v>7505</v>
      </c>
      <c r="O283" s="276" t="s">
        <v>6175</v>
      </c>
    </row>
    <row r="284" spans="1:15" ht="30.75" customHeight="1" x14ac:dyDescent="0.25">
      <c r="A284" s="275">
        <v>30101107</v>
      </c>
      <c r="B284" s="270" t="s">
        <v>160</v>
      </c>
      <c r="C284" s="272" t="s">
        <v>4843</v>
      </c>
      <c r="D284" s="270" t="s">
        <v>7504</v>
      </c>
      <c r="E284" s="272"/>
      <c r="F284" s="273"/>
      <c r="G284" s="272"/>
      <c r="H284" s="272" t="s">
        <v>6154</v>
      </c>
      <c r="I284" s="272" t="s">
        <v>6155</v>
      </c>
      <c r="J284" s="272" t="s">
        <v>6156</v>
      </c>
      <c r="K284" s="272"/>
      <c r="L284" s="271"/>
      <c r="M284" s="270" t="s">
        <v>3767</v>
      </c>
      <c r="N284" s="270" t="s">
        <v>7505</v>
      </c>
      <c r="O284" s="270" t="s">
        <v>6175</v>
      </c>
    </row>
    <row r="285" spans="1:15" ht="30.75" customHeight="1" x14ac:dyDescent="0.25">
      <c r="A285" s="281">
        <v>30101115</v>
      </c>
      <c r="B285" s="276" t="s">
        <v>161</v>
      </c>
      <c r="C285" s="278" t="s">
        <v>4843</v>
      </c>
      <c r="D285" s="276" t="s">
        <v>7558</v>
      </c>
      <c r="E285" s="282"/>
      <c r="F285" s="279"/>
      <c r="G285" s="278"/>
      <c r="H285" s="278"/>
      <c r="I285" s="278" t="s">
        <v>6155</v>
      </c>
      <c r="J285" s="278" t="s">
        <v>6156</v>
      </c>
      <c r="K285" s="278"/>
      <c r="L285" s="277"/>
      <c r="M285" s="276" t="s">
        <v>3767</v>
      </c>
      <c r="N285" s="276" t="s">
        <v>7505</v>
      </c>
      <c r="O285" s="276" t="s">
        <v>6175</v>
      </c>
    </row>
    <row r="286" spans="1:15" ht="30.75" customHeight="1" x14ac:dyDescent="0.25">
      <c r="A286" s="275">
        <v>30101123</v>
      </c>
      <c r="B286" s="270" t="s">
        <v>4879</v>
      </c>
      <c r="C286" s="272" t="s">
        <v>4843</v>
      </c>
      <c r="D286" s="270" t="s">
        <v>7554</v>
      </c>
      <c r="E286" s="272"/>
      <c r="F286" s="273"/>
      <c r="G286" s="272"/>
      <c r="H286" s="272" t="s">
        <v>6154</v>
      </c>
      <c r="I286" s="272" t="s">
        <v>6155</v>
      </c>
      <c r="J286" s="272" t="s">
        <v>6156</v>
      </c>
      <c r="K286" s="272"/>
      <c r="L286" s="271"/>
      <c r="M286" s="270" t="s">
        <v>3767</v>
      </c>
      <c r="N286" s="270" t="s">
        <v>7505</v>
      </c>
      <c r="O286" s="270" t="s">
        <v>6175</v>
      </c>
    </row>
    <row r="287" spans="1:15" ht="30.75" customHeight="1" x14ac:dyDescent="0.25">
      <c r="A287" s="281">
        <v>30101123</v>
      </c>
      <c r="B287" s="276" t="s">
        <v>4879</v>
      </c>
      <c r="C287" s="278" t="s">
        <v>4843</v>
      </c>
      <c r="D287" s="276" t="s">
        <v>7559</v>
      </c>
      <c r="E287" s="282"/>
      <c r="F287" s="279"/>
      <c r="G287" s="278"/>
      <c r="H287" s="278" t="s">
        <v>6154</v>
      </c>
      <c r="I287" s="278" t="s">
        <v>6155</v>
      </c>
      <c r="J287" s="278" t="s">
        <v>6156</v>
      </c>
      <c r="K287" s="278"/>
      <c r="L287" s="277"/>
      <c r="M287" s="276" t="s">
        <v>3767</v>
      </c>
      <c r="N287" s="276" t="s">
        <v>7505</v>
      </c>
      <c r="O287" s="276" t="s">
        <v>6175</v>
      </c>
    </row>
    <row r="288" spans="1:15" ht="30.75" customHeight="1" x14ac:dyDescent="0.25">
      <c r="A288" s="275">
        <v>30101140</v>
      </c>
      <c r="B288" s="270" t="s">
        <v>162</v>
      </c>
      <c r="C288" s="272" t="s">
        <v>4843</v>
      </c>
      <c r="D288" s="270" t="s">
        <v>7560</v>
      </c>
      <c r="E288" s="272"/>
      <c r="F288" s="273"/>
      <c r="G288" s="272"/>
      <c r="H288" s="272"/>
      <c r="I288" s="272" t="s">
        <v>6155</v>
      </c>
      <c r="J288" s="272" t="s">
        <v>6156</v>
      </c>
      <c r="K288" s="272"/>
      <c r="L288" s="271"/>
      <c r="M288" s="270" t="s">
        <v>3861</v>
      </c>
      <c r="N288" s="270" t="s">
        <v>7561</v>
      </c>
      <c r="O288" s="270" t="s">
        <v>6175</v>
      </c>
    </row>
    <row r="289" spans="1:15" ht="30.75" customHeight="1" x14ac:dyDescent="0.25">
      <c r="A289" s="281">
        <v>30101158</v>
      </c>
      <c r="B289" s="276" t="s">
        <v>163</v>
      </c>
      <c r="C289" s="278" t="s">
        <v>4843</v>
      </c>
      <c r="D289" s="276" t="s">
        <v>7562</v>
      </c>
      <c r="E289" s="282"/>
      <c r="F289" s="279"/>
      <c r="G289" s="278"/>
      <c r="H289" s="278"/>
      <c r="I289" s="278" t="s">
        <v>6155</v>
      </c>
      <c r="J289" s="278" t="s">
        <v>6156</v>
      </c>
      <c r="K289" s="278"/>
      <c r="L289" s="277"/>
      <c r="M289" s="276" t="s">
        <v>3767</v>
      </c>
      <c r="N289" s="276" t="s">
        <v>7505</v>
      </c>
      <c r="O289" s="276" t="s">
        <v>6175</v>
      </c>
    </row>
    <row r="290" spans="1:15" ht="30.75" customHeight="1" x14ac:dyDescent="0.25">
      <c r="A290" s="275">
        <v>30101166</v>
      </c>
      <c r="B290" s="270" t="s">
        <v>164</v>
      </c>
      <c r="C290" s="272" t="s">
        <v>4843</v>
      </c>
      <c r="D290" s="270" t="s">
        <v>7563</v>
      </c>
      <c r="E290" s="272"/>
      <c r="F290" s="273"/>
      <c r="G290" s="272"/>
      <c r="H290" s="272"/>
      <c r="I290" s="272" t="s">
        <v>6155</v>
      </c>
      <c r="J290" s="272" t="s">
        <v>6156</v>
      </c>
      <c r="K290" s="272"/>
      <c r="L290" s="271"/>
      <c r="M290" s="270" t="s">
        <v>3767</v>
      </c>
      <c r="N290" s="270" t="s">
        <v>7505</v>
      </c>
      <c r="O290" s="270" t="s">
        <v>6175</v>
      </c>
    </row>
    <row r="291" spans="1:15" ht="30.75" customHeight="1" x14ac:dyDescent="0.25">
      <c r="A291" s="281">
        <v>30101174</v>
      </c>
      <c r="B291" s="276" t="s">
        <v>6197</v>
      </c>
      <c r="C291" s="278" t="s">
        <v>4843</v>
      </c>
      <c r="D291" s="276" t="s">
        <v>7563</v>
      </c>
      <c r="E291" s="282"/>
      <c r="F291" s="279"/>
      <c r="G291" s="278"/>
      <c r="H291" s="278"/>
      <c r="I291" s="278" t="s">
        <v>6155</v>
      </c>
      <c r="J291" s="278" t="s">
        <v>6156</v>
      </c>
      <c r="K291" s="278"/>
      <c r="L291" s="277"/>
      <c r="M291" s="276" t="s">
        <v>3767</v>
      </c>
      <c r="N291" s="276" t="s">
        <v>7505</v>
      </c>
      <c r="O291" s="276" t="s">
        <v>6175</v>
      </c>
    </row>
    <row r="292" spans="1:15" ht="30.75" customHeight="1" x14ac:dyDescent="0.25">
      <c r="A292" s="275">
        <v>30101182</v>
      </c>
      <c r="B292" s="270" t="s">
        <v>166</v>
      </c>
      <c r="C292" s="272" t="s">
        <v>4843</v>
      </c>
      <c r="D292" s="270" t="s">
        <v>7563</v>
      </c>
      <c r="E292" s="272"/>
      <c r="F292" s="273"/>
      <c r="G292" s="272"/>
      <c r="H292" s="272"/>
      <c r="I292" s="272" t="s">
        <v>6155</v>
      </c>
      <c r="J292" s="272" t="s">
        <v>6156</v>
      </c>
      <c r="K292" s="272"/>
      <c r="L292" s="271"/>
      <c r="M292" s="270" t="s">
        <v>3767</v>
      </c>
      <c r="N292" s="270" t="s">
        <v>7505</v>
      </c>
      <c r="O292" s="270" t="s">
        <v>6175</v>
      </c>
    </row>
    <row r="293" spans="1:15" ht="30.75" customHeight="1" x14ac:dyDescent="0.25">
      <c r="A293" s="281">
        <v>30101190</v>
      </c>
      <c r="B293" s="276" t="s">
        <v>4880</v>
      </c>
      <c r="C293" s="278" t="s">
        <v>4844</v>
      </c>
      <c r="D293" s="276" t="s">
        <v>6161</v>
      </c>
      <c r="E293" s="282"/>
      <c r="F293" s="279"/>
      <c r="G293" s="278" t="s">
        <v>6161</v>
      </c>
      <c r="H293" s="278" t="s">
        <v>6161</v>
      </c>
      <c r="I293" s="278" t="s">
        <v>6161</v>
      </c>
      <c r="J293" s="278" t="s">
        <v>6161</v>
      </c>
      <c r="K293" s="278" t="s">
        <v>6161</v>
      </c>
      <c r="L293" s="277" t="s">
        <v>6161</v>
      </c>
      <c r="M293" s="276" t="s">
        <v>6161</v>
      </c>
      <c r="N293" s="276" t="s">
        <v>6161</v>
      </c>
      <c r="O293" s="276" t="s">
        <v>6161</v>
      </c>
    </row>
    <row r="294" spans="1:15" ht="30.75" customHeight="1" x14ac:dyDescent="0.25">
      <c r="A294" s="275">
        <v>30101204</v>
      </c>
      <c r="B294" s="270" t="s">
        <v>167</v>
      </c>
      <c r="C294" s="272" t="s">
        <v>4843</v>
      </c>
      <c r="D294" s="270" t="s">
        <v>7564</v>
      </c>
      <c r="E294" s="272"/>
      <c r="F294" s="273"/>
      <c r="G294" s="272"/>
      <c r="H294" s="272" t="s">
        <v>6154</v>
      </c>
      <c r="I294" s="272" t="s">
        <v>6155</v>
      </c>
      <c r="J294" s="272" t="s">
        <v>6156</v>
      </c>
      <c r="K294" s="272"/>
      <c r="L294" s="271"/>
      <c r="M294" s="270" t="s">
        <v>3767</v>
      </c>
      <c r="N294" s="270" t="s">
        <v>7505</v>
      </c>
      <c r="O294" s="270" t="s">
        <v>6175</v>
      </c>
    </row>
    <row r="295" spans="1:15" ht="30.75" customHeight="1" x14ac:dyDescent="0.25">
      <c r="A295" s="281">
        <v>30101212</v>
      </c>
      <c r="B295" s="276" t="s">
        <v>168</v>
      </c>
      <c r="C295" s="278" t="s">
        <v>4843</v>
      </c>
      <c r="D295" s="276" t="s">
        <v>7565</v>
      </c>
      <c r="E295" s="282"/>
      <c r="F295" s="279"/>
      <c r="G295" s="278"/>
      <c r="H295" s="278" t="s">
        <v>6154</v>
      </c>
      <c r="I295" s="278" t="s">
        <v>6155</v>
      </c>
      <c r="J295" s="278" t="s">
        <v>6156</v>
      </c>
      <c r="K295" s="278"/>
      <c r="L295" s="277"/>
      <c r="M295" s="276" t="s">
        <v>3767</v>
      </c>
      <c r="N295" s="276" t="s">
        <v>7505</v>
      </c>
      <c r="O295" s="276" t="s">
        <v>6175</v>
      </c>
    </row>
    <row r="296" spans="1:15" ht="30.75" customHeight="1" x14ac:dyDescent="0.25">
      <c r="A296" s="275">
        <v>30101220</v>
      </c>
      <c r="B296" s="270" t="s">
        <v>169</v>
      </c>
      <c r="C296" s="272" t="s">
        <v>4843</v>
      </c>
      <c r="D296" s="270" t="s">
        <v>7565</v>
      </c>
      <c r="E296" s="272"/>
      <c r="F296" s="273"/>
      <c r="G296" s="272"/>
      <c r="H296" s="272" t="s">
        <v>6154</v>
      </c>
      <c r="I296" s="272" t="s">
        <v>6155</v>
      </c>
      <c r="J296" s="272" t="s">
        <v>6156</v>
      </c>
      <c r="K296" s="272"/>
      <c r="L296" s="271"/>
      <c r="M296" s="270" t="s">
        <v>3767</v>
      </c>
      <c r="N296" s="270" t="s">
        <v>7505</v>
      </c>
      <c r="O296" s="270" t="s">
        <v>6175</v>
      </c>
    </row>
    <row r="297" spans="1:15" ht="30.75" customHeight="1" x14ac:dyDescent="0.25">
      <c r="A297" s="281">
        <v>30101220</v>
      </c>
      <c r="B297" s="276" t="s">
        <v>169</v>
      </c>
      <c r="C297" s="278" t="s">
        <v>4843</v>
      </c>
      <c r="D297" s="276" t="s">
        <v>7508</v>
      </c>
      <c r="E297" s="282"/>
      <c r="F297" s="279"/>
      <c r="G297" s="278"/>
      <c r="H297" s="278" t="s">
        <v>6154</v>
      </c>
      <c r="I297" s="278" t="s">
        <v>6155</v>
      </c>
      <c r="J297" s="278" t="s">
        <v>6156</v>
      </c>
      <c r="K297" s="278"/>
      <c r="L297" s="277"/>
      <c r="M297" s="276" t="s">
        <v>3719</v>
      </c>
      <c r="N297" s="276" t="s">
        <v>6165</v>
      </c>
      <c r="O297" s="276" t="s">
        <v>6165</v>
      </c>
    </row>
    <row r="298" spans="1:15" ht="30.75" customHeight="1" x14ac:dyDescent="0.25">
      <c r="A298" s="275">
        <v>30101239</v>
      </c>
      <c r="B298" s="270" t="s">
        <v>170</v>
      </c>
      <c r="C298" s="272" t="s">
        <v>4843</v>
      </c>
      <c r="D298" s="270" t="s">
        <v>7566</v>
      </c>
      <c r="E298" s="272"/>
      <c r="F298" s="273"/>
      <c r="G298" s="272"/>
      <c r="H298" s="272"/>
      <c r="I298" s="272" t="s">
        <v>6155</v>
      </c>
      <c r="J298" s="272" t="s">
        <v>6156</v>
      </c>
      <c r="K298" s="272"/>
      <c r="L298" s="271"/>
      <c r="M298" s="270" t="s">
        <v>3767</v>
      </c>
      <c r="N298" s="270" t="s">
        <v>7505</v>
      </c>
      <c r="O298" s="270" t="s">
        <v>6175</v>
      </c>
    </row>
    <row r="299" spans="1:15" ht="30.75" customHeight="1" x14ac:dyDescent="0.25">
      <c r="A299" s="281">
        <v>30101247</v>
      </c>
      <c r="B299" s="276" t="s">
        <v>171</v>
      </c>
      <c r="C299" s="278" t="s">
        <v>4843</v>
      </c>
      <c r="D299" s="276" t="s">
        <v>7551</v>
      </c>
      <c r="E299" s="282"/>
      <c r="F299" s="279"/>
      <c r="G299" s="278"/>
      <c r="H299" s="278" t="s">
        <v>6154</v>
      </c>
      <c r="I299" s="278" t="s">
        <v>6155</v>
      </c>
      <c r="J299" s="278" t="s">
        <v>6156</v>
      </c>
      <c r="K299" s="278"/>
      <c r="L299" s="277"/>
      <c r="M299" s="276" t="s">
        <v>3767</v>
      </c>
      <c r="N299" s="276" t="s">
        <v>7505</v>
      </c>
      <c r="O299" s="276" t="s">
        <v>6175</v>
      </c>
    </row>
    <row r="300" spans="1:15" ht="30.75" customHeight="1" x14ac:dyDescent="0.25">
      <c r="A300" s="275">
        <v>30101255</v>
      </c>
      <c r="B300" s="270" t="s">
        <v>172</v>
      </c>
      <c r="C300" s="272" t="s">
        <v>4843</v>
      </c>
      <c r="D300" s="270" t="s">
        <v>7551</v>
      </c>
      <c r="E300" s="272"/>
      <c r="F300" s="273"/>
      <c r="G300" s="272"/>
      <c r="H300" s="272" t="s">
        <v>6154</v>
      </c>
      <c r="I300" s="272" t="s">
        <v>6155</v>
      </c>
      <c r="J300" s="272" t="s">
        <v>6156</v>
      </c>
      <c r="K300" s="272"/>
      <c r="L300" s="271"/>
      <c r="M300" s="270" t="s">
        <v>3767</v>
      </c>
      <c r="N300" s="270" t="s">
        <v>7505</v>
      </c>
      <c r="O300" s="270" t="s">
        <v>6175</v>
      </c>
    </row>
    <row r="301" spans="1:15" ht="30.75" customHeight="1" x14ac:dyDescent="0.25">
      <c r="A301" s="281">
        <v>30101263</v>
      </c>
      <c r="B301" s="276" t="s">
        <v>173</v>
      </c>
      <c r="C301" s="278" t="s">
        <v>4843</v>
      </c>
      <c r="D301" s="276" t="s">
        <v>7551</v>
      </c>
      <c r="E301" s="282"/>
      <c r="F301" s="279"/>
      <c r="G301" s="278"/>
      <c r="H301" s="278" t="s">
        <v>6154</v>
      </c>
      <c r="I301" s="278" t="s">
        <v>6155</v>
      </c>
      <c r="J301" s="278" t="s">
        <v>6156</v>
      </c>
      <c r="K301" s="278"/>
      <c r="L301" s="277"/>
      <c r="M301" s="276" t="s">
        <v>3767</v>
      </c>
      <c r="N301" s="276" t="s">
        <v>7505</v>
      </c>
      <c r="O301" s="276" t="s">
        <v>6175</v>
      </c>
    </row>
    <row r="302" spans="1:15" ht="30.75" customHeight="1" x14ac:dyDescent="0.25">
      <c r="A302" s="275">
        <v>30101271</v>
      </c>
      <c r="B302" s="270" t="s">
        <v>174</v>
      </c>
      <c r="C302" s="272" t="s">
        <v>4843</v>
      </c>
      <c r="D302" s="270" t="s">
        <v>7567</v>
      </c>
      <c r="E302" s="272"/>
      <c r="F302" s="273"/>
      <c r="G302" s="272"/>
      <c r="H302" s="272"/>
      <c r="I302" s="272" t="s">
        <v>6155</v>
      </c>
      <c r="J302" s="272" t="s">
        <v>6156</v>
      </c>
      <c r="K302" s="272"/>
      <c r="L302" s="271">
        <v>18</v>
      </c>
      <c r="M302" s="270" t="s">
        <v>3767</v>
      </c>
      <c r="N302" s="270" t="s">
        <v>7505</v>
      </c>
      <c r="O302" s="270" t="s">
        <v>6175</v>
      </c>
    </row>
    <row r="303" spans="1:15" ht="30.75" customHeight="1" x14ac:dyDescent="0.25">
      <c r="A303" s="281">
        <v>30101280</v>
      </c>
      <c r="B303" s="276" t="s">
        <v>175</v>
      </c>
      <c r="C303" s="278" t="s">
        <v>4843</v>
      </c>
      <c r="D303" s="276" t="s">
        <v>7568</v>
      </c>
      <c r="E303" s="282"/>
      <c r="F303" s="279"/>
      <c r="G303" s="278"/>
      <c r="H303" s="278" t="s">
        <v>6154</v>
      </c>
      <c r="I303" s="278" t="s">
        <v>6155</v>
      </c>
      <c r="J303" s="278" t="s">
        <v>6156</v>
      </c>
      <c r="K303" s="278"/>
      <c r="L303" s="277"/>
      <c r="M303" s="276" t="s">
        <v>3767</v>
      </c>
      <c r="N303" s="276" t="s">
        <v>7505</v>
      </c>
      <c r="O303" s="276" t="s">
        <v>6175</v>
      </c>
    </row>
    <row r="304" spans="1:15" ht="30.75" customHeight="1" x14ac:dyDescent="0.25">
      <c r="A304" s="275">
        <v>30101298</v>
      </c>
      <c r="B304" s="270" t="s">
        <v>176</v>
      </c>
      <c r="C304" s="272" t="s">
        <v>4843</v>
      </c>
      <c r="D304" s="270" t="s">
        <v>7551</v>
      </c>
      <c r="E304" s="272"/>
      <c r="F304" s="273"/>
      <c r="G304" s="272"/>
      <c r="H304" s="272" t="s">
        <v>6154</v>
      </c>
      <c r="I304" s="272" t="s">
        <v>6155</v>
      </c>
      <c r="J304" s="272" t="s">
        <v>6156</v>
      </c>
      <c r="K304" s="272"/>
      <c r="L304" s="271"/>
      <c r="M304" s="270" t="s">
        <v>3767</v>
      </c>
      <c r="N304" s="270" t="s">
        <v>7505</v>
      </c>
      <c r="O304" s="270" t="s">
        <v>6175</v>
      </c>
    </row>
    <row r="305" spans="1:15" ht="30.75" customHeight="1" x14ac:dyDescent="0.25">
      <c r="A305" s="281">
        <v>30101301</v>
      </c>
      <c r="B305" s="276" t="s">
        <v>177</v>
      </c>
      <c r="C305" s="278" t="s">
        <v>4843</v>
      </c>
      <c r="D305" s="276" t="s">
        <v>7569</v>
      </c>
      <c r="E305" s="282"/>
      <c r="F305" s="279"/>
      <c r="G305" s="278"/>
      <c r="H305" s="278"/>
      <c r="I305" s="278" t="s">
        <v>6155</v>
      </c>
      <c r="J305" s="278" t="s">
        <v>6156</v>
      </c>
      <c r="K305" s="278"/>
      <c r="L305" s="277"/>
      <c r="M305" s="276" t="s">
        <v>3767</v>
      </c>
      <c r="N305" s="276" t="s">
        <v>7505</v>
      </c>
      <c r="O305" s="276" t="s">
        <v>6175</v>
      </c>
    </row>
    <row r="306" spans="1:15" ht="30.75" customHeight="1" x14ac:dyDescent="0.25">
      <c r="A306" s="275">
        <v>30101310</v>
      </c>
      <c r="B306" s="270" t="s">
        <v>178</v>
      </c>
      <c r="C306" s="272" t="s">
        <v>4843</v>
      </c>
      <c r="D306" s="270" t="s">
        <v>7569</v>
      </c>
      <c r="E306" s="272"/>
      <c r="F306" s="273"/>
      <c r="G306" s="272"/>
      <c r="H306" s="272"/>
      <c r="I306" s="272" t="s">
        <v>6155</v>
      </c>
      <c r="J306" s="272" t="s">
        <v>6156</v>
      </c>
      <c r="K306" s="272"/>
      <c r="L306" s="271"/>
      <c r="M306" s="270" t="s">
        <v>3767</v>
      </c>
      <c r="N306" s="270" t="s">
        <v>7505</v>
      </c>
      <c r="O306" s="270" t="s">
        <v>6175</v>
      </c>
    </row>
    <row r="307" spans="1:15" ht="30.75" customHeight="1" x14ac:dyDescent="0.25">
      <c r="A307" s="281">
        <v>30101328</v>
      </c>
      <c r="B307" s="276" t="s">
        <v>179</v>
      </c>
      <c r="C307" s="278" t="s">
        <v>4843</v>
      </c>
      <c r="D307" s="276" t="s">
        <v>7569</v>
      </c>
      <c r="E307" s="282"/>
      <c r="F307" s="279"/>
      <c r="G307" s="278"/>
      <c r="H307" s="278"/>
      <c r="I307" s="278" t="s">
        <v>6155</v>
      </c>
      <c r="J307" s="278" t="s">
        <v>6156</v>
      </c>
      <c r="K307" s="278"/>
      <c r="L307" s="277"/>
      <c r="M307" s="276" t="s">
        <v>3767</v>
      </c>
      <c r="N307" s="276" t="s">
        <v>7505</v>
      </c>
      <c r="O307" s="276" t="s">
        <v>6175</v>
      </c>
    </row>
    <row r="308" spans="1:15" ht="30.75" customHeight="1" x14ac:dyDescent="0.25">
      <c r="A308" s="275">
        <v>30101336</v>
      </c>
      <c r="B308" s="270" t="s">
        <v>180</v>
      </c>
      <c r="C308" s="272" t="s">
        <v>4843</v>
      </c>
      <c r="D308" s="270" t="s">
        <v>7570</v>
      </c>
      <c r="E308" s="272"/>
      <c r="F308" s="273"/>
      <c r="G308" s="272"/>
      <c r="H308" s="272"/>
      <c r="I308" s="272" t="s">
        <v>6155</v>
      </c>
      <c r="J308" s="272" t="s">
        <v>6156</v>
      </c>
      <c r="K308" s="272"/>
      <c r="L308" s="271"/>
      <c r="M308" s="270" t="s">
        <v>3767</v>
      </c>
      <c r="N308" s="270" t="s">
        <v>7505</v>
      </c>
      <c r="O308" s="270" t="s">
        <v>6175</v>
      </c>
    </row>
    <row r="309" spans="1:15" ht="30.75" customHeight="1" x14ac:dyDescent="0.25">
      <c r="A309" s="281">
        <v>30101344</v>
      </c>
      <c r="B309" s="276" t="s">
        <v>181</v>
      </c>
      <c r="C309" s="278" t="s">
        <v>4843</v>
      </c>
      <c r="D309" s="276" t="s">
        <v>7571</v>
      </c>
      <c r="E309" s="282"/>
      <c r="F309" s="279"/>
      <c r="G309" s="278"/>
      <c r="H309" s="278"/>
      <c r="I309" s="278" t="s">
        <v>6155</v>
      </c>
      <c r="J309" s="278" t="s">
        <v>6156</v>
      </c>
      <c r="K309" s="278"/>
      <c r="L309" s="277"/>
      <c r="M309" s="276" t="s">
        <v>3767</v>
      </c>
      <c r="N309" s="276" t="s">
        <v>7505</v>
      </c>
      <c r="O309" s="276" t="s">
        <v>6175</v>
      </c>
    </row>
    <row r="310" spans="1:15" ht="30.75" customHeight="1" x14ac:dyDescent="0.25">
      <c r="A310" s="275">
        <v>30101352</v>
      </c>
      <c r="B310" s="270" t="s">
        <v>182</v>
      </c>
      <c r="C310" s="272" t="s">
        <v>4843</v>
      </c>
      <c r="D310" s="270" t="s">
        <v>7572</v>
      </c>
      <c r="E310" s="272"/>
      <c r="F310" s="273"/>
      <c r="G310" s="272"/>
      <c r="H310" s="272" t="s">
        <v>6154</v>
      </c>
      <c r="I310" s="272" t="s">
        <v>6155</v>
      </c>
      <c r="J310" s="272" t="s">
        <v>6156</v>
      </c>
      <c r="K310" s="272"/>
      <c r="L310" s="271"/>
      <c r="M310" s="270" t="s">
        <v>3783</v>
      </c>
      <c r="N310" s="270" t="s">
        <v>7573</v>
      </c>
      <c r="O310" s="270" t="s">
        <v>6175</v>
      </c>
    </row>
    <row r="311" spans="1:15" ht="30.75" customHeight="1" x14ac:dyDescent="0.25">
      <c r="A311" s="281">
        <v>30101360</v>
      </c>
      <c r="B311" s="276" t="s">
        <v>6198</v>
      </c>
      <c r="C311" s="278" t="s">
        <v>4843</v>
      </c>
      <c r="D311" s="276" t="s">
        <v>7574</v>
      </c>
      <c r="E311" s="282"/>
      <c r="F311" s="279"/>
      <c r="G311" s="278"/>
      <c r="H311" s="278"/>
      <c r="I311" s="278" t="s">
        <v>6155</v>
      </c>
      <c r="J311" s="278" t="s">
        <v>6156</v>
      </c>
      <c r="K311" s="278"/>
      <c r="L311" s="277"/>
      <c r="M311" s="276" t="s">
        <v>3767</v>
      </c>
      <c r="N311" s="276" t="s">
        <v>7505</v>
      </c>
      <c r="O311" s="276" t="s">
        <v>6175</v>
      </c>
    </row>
    <row r="312" spans="1:15" ht="30.75" customHeight="1" x14ac:dyDescent="0.25">
      <c r="A312" s="275">
        <v>30101379</v>
      </c>
      <c r="B312" s="270" t="s">
        <v>184</v>
      </c>
      <c r="C312" s="272" t="s">
        <v>4843</v>
      </c>
      <c r="D312" s="270" t="s">
        <v>7574</v>
      </c>
      <c r="E312" s="272"/>
      <c r="F312" s="273"/>
      <c r="G312" s="272"/>
      <c r="H312" s="272"/>
      <c r="I312" s="272" t="s">
        <v>6155</v>
      </c>
      <c r="J312" s="272" t="s">
        <v>6156</v>
      </c>
      <c r="K312" s="272"/>
      <c r="L312" s="271"/>
      <c r="M312" s="270" t="s">
        <v>3767</v>
      </c>
      <c r="N312" s="270" t="s">
        <v>7505</v>
      </c>
      <c r="O312" s="270" t="s">
        <v>6175</v>
      </c>
    </row>
    <row r="313" spans="1:15" ht="30.75" customHeight="1" x14ac:dyDescent="0.25">
      <c r="A313" s="281">
        <v>30101387</v>
      </c>
      <c r="B313" s="276" t="s">
        <v>4881</v>
      </c>
      <c r="C313" s="278" t="s">
        <v>4843</v>
      </c>
      <c r="D313" s="276" t="s">
        <v>7575</v>
      </c>
      <c r="E313" s="282"/>
      <c r="F313" s="279"/>
      <c r="G313" s="278"/>
      <c r="H313" s="278" t="s">
        <v>6154</v>
      </c>
      <c r="I313" s="278" t="s">
        <v>6155</v>
      </c>
      <c r="J313" s="278" t="s">
        <v>6156</v>
      </c>
      <c r="K313" s="278"/>
      <c r="L313" s="277"/>
      <c r="M313" s="276" t="s">
        <v>3767</v>
      </c>
      <c r="N313" s="276" t="s">
        <v>7505</v>
      </c>
      <c r="O313" s="276" t="s">
        <v>6175</v>
      </c>
    </row>
    <row r="314" spans="1:15" ht="30.75" customHeight="1" x14ac:dyDescent="0.25">
      <c r="A314" s="275">
        <v>30101395</v>
      </c>
      <c r="B314" s="270" t="s">
        <v>6199</v>
      </c>
      <c r="C314" s="272" t="s">
        <v>4844</v>
      </c>
      <c r="D314" s="270" t="s">
        <v>6161</v>
      </c>
      <c r="E314" s="272"/>
      <c r="F314" s="273"/>
      <c r="G314" s="272" t="s">
        <v>6161</v>
      </c>
      <c r="H314" s="272" t="s">
        <v>6161</v>
      </c>
      <c r="I314" s="272" t="s">
        <v>6161</v>
      </c>
      <c r="J314" s="272" t="s">
        <v>6161</v>
      </c>
      <c r="K314" s="272" t="s">
        <v>6161</v>
      </c>
      <c r="L314" s="271" t="s">
        <v>6161</v>
      </c>
      <c r="M314" s="270" t="s">
        <v>6161</v>
      </c>
      <c r="N314" s="270" t="s">
        <v>6161</v>
      </c>
      <c r="O314" s="270" t="s">
        <v>6161</v>
      </c>
    </row>
    <row r="315" spans="1:15" ht="30.75" customHeight="1" x14ac:dyDescent="0.25">
      <c r="A315" s="281">
        <v>30101409</v>
      </c>
      <c r="B315" s="276" t="s">
        <v>6200</v>
      </c>
      <c r="C315" s="278" t="s">
        <v>4844</v>
      </c>
      <c r="D315" s="276" t="s">
        <v>6161</v>
      </c>
      <c r="E315" s="282"/>
      <c r="F315" s="279"/>
      <c r="G315" s="278" t="s">
        <v>6161</v>
      </c>
      <c r="H315" s="278" t="s">
        <v>6161</v>
      </c>
      <c r="I315" s="278" t="s">
        <v>6161</v>
      </c>
      <c r="J315" s="278" t="s">
        <v>6161</v>
      </c>
      <c r="K315" s="278" t="s">
        <v>6161</v>
      </c>
      <c r="L315" s="277" t="s">
        <v>6161</v>
      </c>
      <c r="M315" s="276" t="s">
        <v>6161</v>
      </c>
      <c r="N315" s="276" t="s">
        <v>6161</v>
      </c>
      <c r="O315" s="276" t="s">
        <v>6161</v>
      </c>
    </row>
    <row r="316" spans="1:15" ht="30.75" customHeight="1" x14ac:dyDescent="0.25">
      <c r="A316" s="275">
        <v>30101417</v>
      </c>
      <c r="B316" s="270" t="s">
        <v>6201</v>
      </c>
      <c r="C316" s="272" t="s">
        <v>4844</v>
      </c>
      <c r="D316" s="270" t="s">
        <v>6161</v>
      </c>
      <c r="E316" s="272"/>
      <c r="F316" s="273"/>
      <c r="G316" s="272" t="s">
        <v>6161</v>
      </c>
      <c r="H316" s="272" t="s">
        <v>6161</v>
      </c>
      <c r="I316" s="272" t="s">
        <v>6161</v>
      </c>
      <c r="J316" s="272" t="s">
        <v>6161</v>
      </c>
      <c r="K316" s="272" t="s">
        <v>6161</v>
      </c>
      <c r="L316" s="271" t="s">
        <v>6161</v>
      </c>
      <c r="M316" s="270" t="s">
        <v>6161</v>
      </c>
      <c r="N316" s="270" t="s">
        <v>6161</v>
      </c>
      <c r="O316" s="270" t="s">
        <v>6161</v>
      </c>
    </row>
    <row r="317" spans="1:15" ht="30.75" customHeight="1" x14ac:dyDescent="0.25">
      <c r="A317" s="281">
        <v>30101425</v>
      </c>
      <c r="B317" s="276" t="s">
        <v>186</v>
      </c>
      <c r="C317" s="278" t="s">
        <v>4843</v>
      </c>
      <c r="D317" s="276" t="s">
        <v>7576</v>
      </c>
      <c r="E317" s="282"/>
      <c r="F317" s="279"/>
      <c r="G317" s="278"/>
      <c r="H317" s="278"/>
      <c r="I317" s="278" t="s">
        <v>6155</v>
      </c>
      <c r="J317" s="278" t="s">
        <v>6156</v>
      </c>
      <c r="K317" s="278"/>
      <c r="L317" s="277"/>
      <c r="M317" s="276" t="s">
        <v>3767</v>
      </c>
      <c r="N317" s="276" t="s">
        <v>7505</v>
      </c>
      <c r="O317" s="276" t="s">
        <v>6175</v>
      </c>
    </row>
    <row r="318" spans="1:15" ht="30.75" customHeight="1" x14ac:dyDescent="0.25">
      <c r="A318" s="275">
        <v>30101425</v>
      </c>
      <c r="B318" s="270" t="s">
        <v>186</v>
      </c>
      <c r="C318" s="272" t="s">
        <v>4843</v>
      </c>
      <c r="D318" s="270" t="s">
        <v>7577</v>
      </c>
      <c r="E318" s="272"/>
      <c r="F318" s="273"/>
      <c r="G318" s="272"/>
      <c r="H318" s="272"/>
      <c r="I318" s="272" t="s">
        <v>6155</v>
      </c>
      <c r="J318" s="272" t="s">
        <v>6156</v>
      </c>
      <c r="K318" s="272"/>
      <c r="L318" s="271"/>
      <c r="M318" s="270" t="s">
        <v>3861</v>
      </c>
      <c r="N318" s="270" t="s">
        <v>7561</v>
      </c>
      <c r="O318" s="270" t="s">
        <v>6175</v>
      </c>
    </row>
    <row r="319" spans="1:15" ht="30.75" customHeight="1" x14ac:dyDescent="0.25">
      <c r="A319" s="281">
        <v>30101433</v>
      </c>
      <c r="B319" s="276" t="s">
        <v>187</v>
      </c>
      <c r="C319" s="278" t="s">
        <v>4843</v>
      </c>
      <c r="D319" s="276" t="s">
        <v>7576</v>
      </c>
      <c r="E319" s="282"/>
      <c r="F319" s="279"/>
      <c r="G319" s="278"/>
      <c r="H319" s="278"/>
      <c r="I319" s="278" t="s">
        <v>6155</v>
      </c>
      <c r="J319" s="278" t="s">
        <v>6156</v>
      </c>
      <c r="K319" s="278"/>
      <c r="L319" s="277"/>
      <c r="M319" s="276" t="s">
        <v>3767</v>
      </c>
      <c r="N319" s="276" t="s">
        <v>7505</v>
      </c>
      <c r="O319" s="276" t="s">
        <v>6175</v>
      </c>
    </row>
    <row r="320" spans="1:15" ht="30.75" customHeight="1" x14ac:dyDescent="0.25">
      <c r="A320" s="275">
        <v>30101441</v>
      </c>
      <c r="B320" s="270" t="s">
        <v>189</v>
      </c>
      <c r="C320" s="272" t="s">
        <v>4843</v>
      </c>
      <c r="D320" s="270" t="s">
        <v>7578</v>
      </c>
      <c r="E320" s="272"/>
      <c r="F320" s="273"/>
      <c r="G320" s="272"/>
      <c r="H320" s="272" t="s">
        <v>6154</v>
      </c>
      <c r="I320" s="272" t="s">
        <v>6155</v>
      </c>
      <c r="J320" s="272" t="s">
        <v>6156</v>
      </c>
      <c r="K320" s="272"/>
      <c r="L320" s="271"/>
      <c r="M320" s="270" t="s">
        <v>3767</v>
      </c>
      <c r="N320" s="270" t="s">
        <v>7505</v>
      </c>
      <c r="O320" s="270" t="s">
        <v>6175</v>
      </c>
    </row>
    <row r="321" spans="1:15" ht="30.75" customHeight="1" x14ac:dyDescent="0.25">
      <c r="A321" s="281">
        <v>30101450</v>
      </c>
      <c r="B321" s="276" t="s">
        <v>193</v>
      </c>
      <c r="C321" s="278" t="s">
        <v>4843</v>
      </c>
      <c r="D321" s="276" t="s">
        <v>7579</v>
      </c>
      <c r="E321" s="282"/>
      <c r="F321" s="279"/>
      <c r="G321" s="278"/>
      <c r="H321" s="278" t="s">
        <v>6154</v>
      </c>
      <c r="I321" s="278" t="s">
        <v>6155</v>
      </c>
      <c r="J321" s="278" t="s">
        <v>6156</v>
      </c>
      <c r="K321" s="278"/>
      <c r="L321" s="277"/>
      <c r="M321" s="276" t="s">
        <v>3767</v>
      </c>
      <c r="N321" s="276" t="s">
        <v>7505</v>
      </c>
      <c r="O321" s="276" t="s">
        <v>6175</v>
      </c>
    </row>
    <row r="322" spans="1:15" ht="30.75" customHeight="1" x14ac:dyDescent="0.25">
      <c r="A322" s="275">
        <v>30101468</v>
      </c>
      <c r="B322" s="270" t="s">
        <v>188</v>
      </c>
      <c r="C322" s="272" t="s">
        <v>4843</v>
      </c>
      <c r="D322" s="270" t="s">
        <v>7559</v>
      </c>
      <c r="E322" s="272"/>
      <c r="F322" s="273"/>
      <c r="G322" s="272"/>
      <c r="H322" s="272" t="s">
        <v>6154</v>
      </c>
      <c r="I322" s="272" t="s">
        <v>6155</v>
      </c>
      <c r="J322" s="272" t="s">
        <v>6156</v>
      </c>
      <c r="K322" s="272"/>
      <c r="L322" s="271"/>
      <c r="M322" s="270" t="s">
        <v>3767</v>
      </c>
      <c r="N322" s="270" t="s">
        <v>7505</v>
      </c>
      <c r="O322" s="270" t="s">
        <v>6175</v>
      </c>
    </row>
    <row r="323" spans="1:15" ht="30.75" customHeight="1" x14ac:dyDescent="0.25">
      <c r="A323" s="281">
        <v>30101476</v>
      </c>
      <c r="B323" s="276" t="s">
        <v>190</v>
      </c>
      <c r="C323" s="278" t="s">
        <v>4843</v>
      </c>
      <c r="D323" s="276" t="s">
        <v>7579</v>
      </c>
      <c r="E323" s="282"/>
      <c r="F323" s="279"/>
      <c r="G323" s="278"/>
      <c r="H323" s="278" t="s">
        <v>6154</v>
      </c>
      <c r="I323" s="278" t="s">
        <v>6155</v>
      </c>
      <c r="J323" s="278" t="s">
        <v>6156</v>
      </c>
      <c r="K323" s="278"/>
      <c r="L323" s="277"/>
      <c r="M323" s="276" t="s">
        <v>3767</v>
      </c>
      <c r="N323" s="276" t="s">
        <v>7505</v>
      </c>
      <c r="O323" s="276" t="s">
        <v>6175</v>
      </c>
    </row>
    <row r="324" spans="1:15" ht="30.75" customHeight="1" x14ac:dyDescent="0.25">
      <c r="A324" s="275">
        <v>30101484</v>
      </c>
      <c r="B324" s="270" t="s">
        <v>191</v>
      </c>
      <c r="C324" s="272" t="s">
        <v>4843</v>
      </c>
      <c r="D324" s="270" t="s">
        <v>7580</v>
      </c>
      <c r="E324" s="272"/>
      <c r="F324" s="273"/>
      <c r="G324" s="272"/>
      <c r="H324" s="272" t="s">
        <v>6154</v>
      </c>
      <c r="I324" s="272" t="s">
        <v>6155</v>
      </c>
      <c r="J324" s="272" t="s">
        <v>6156</v>
      </c>
      <c r="K324" s="272"/>
      <c r="L324" s="271"/>
      <c r="M324" s="270" t="s">
        <v>3767</v>
      </c>
      <c r="N324" s="270" t="s">
        <v>7505</v>
      </c>
      <c r="O324" s="270" t="s">
        <v>6175</v>
      </c>
    </row>
    <row r="325" spans="1:15" ht="30.75" customHeight="1" x14ac:dyDescent="0.25">
      <c r="A325" s="281">
        <v>30101492</v>
      </c>
      <c r="B325" s="276" t="s">
        <v>194</v>
      </c>
      <c r="C325" s="278" t="s">
        <v>4843</v>
      </c>
      <c r="D325" s="276" t="s">
        <v>7579</v>
      </c>
      <c r="E325" s="282"/>
      <c r="F325" s="279"/>
      <c r="G325" s="278"/>
      <c r="H325" s="278" t="s">
        <v>6154</v>
      </c>
      <c r="I325" s="278" t="s">
        <v>6155</v>
      </c>
      <c r="J325" s="278" t="s">
        <v>6156</v>
      </c>
      <c r="K325" s="278"/>
      <c r="L325" s="277"/>
      <c r="M325" s="276" t="s">
        <v>3767</v>
      </c>
      <c r="N325" s="276" t="s">
        <v>7505</v>
      </c>
      <c r="O325" s="276" t="s">
        <v>6175</v>
      </c>
    </row>
    <row r="326" spans="1:15" ht="30.75" customHeight="1" x14ac:dyDescent="0.25">
      <c r="A326" s="275">
        <v>30101506</v>
      </c>
      <c r="B326" s="270" t="s">
        <v>195</v>
      </c>
      <c r="C326" s="272" t="s">
        <v>4843</v>
      </c>
      <c r="D326" s="270" t="s">
        <v>7559</v>
      </c>
      <c r="E326" s="272"/>
      <c r="F326" s="273"/>
      <c r="G326" s="272"/>
      <c r="H326" s="272" t="s">
        <v>6154</v>
      </c>
      <c r="I326" s="272" t="s">
        <v>6155</v>
      </c>
      <c r="J326" s="272" t="s">
        <v>6156</v>
      </c>
      <c r="K326" s="272"/>
      <c r="L326" s="271"/>
      <c r="M326" s="270" t="s">
        <v>3767</v>
      </c>
      <c r="N326" s="270" t="s">
        <v>7505</v>
      </c>
      <c r="O326" s="270" t="s">
        <v>6175</v>
      </c>
    </row>
    <row r="327" spans="1:15" ht="30.75" customHeight="1" x14ac:dyDescent="0.25">
      <c r="A327" s="281">
        <v>30101514</v>
      </c>
      <c r="B327" s="276" t="s">
        <v>196</v>
      </c>
      <c r="C327" s="278" t="s">
        <v>4843</v>
      </c>
      <c r="D327" s="276" t="s">
        <v>7581</v>
      </c>
      <c r="E327" s="282"/>
      <c r="F327" s="279"/>
      <c r="G327" s="278"/>
      <c r="H327" s="278"/>
      <c r="I327" s="278" t="s">
        <v>6155</v>
      </c>
      <c r="J327" s="278" t="s">
        <v>6156</v>
      </c>
      <c r="K327" s="278"/>
      <c r="L327" s="277"/>
      <c r="M327" s="276" t="s">
        <v>3767</v>
      </c>
      <c r="N327" s="276" t="s">
        <v>7505</v>
      </c>
      <c r="O327" s="276" t="s">
        <v>6175</v>
      </c>
    </row>
    <row r="328" spans="1:15" ht="30.75" customHeight="1" x14ac:dyDescent="0.25">
      <c r="A328" s="275">
        <v>30101522</v>
      </c>
      <c r="B328" s="270" t="s">
        <v>197</v>
      </c>
      <c r="C328" s="272" t="s">
        <v>4843</v>
      </c>
      <c r="D328" s="270" t="s">
        <v>7582</v>
      </c>
      <c r="E328" s="272"/>
      <c r="F328" s="273"/>
      <c r="G328" s="272"/>
      <c r="H328" s="272"/>
      <c r="I328" s="272" t="s">
        <v>6155</v>
      </c>
      <c r="J328" s="272" t="s">
        <v>6156</v>
      </c>
      <c r="K328" s="272"/>
      <c r="L328" s="271"/>
      <c r="M328" s="270" t="s">
        <v>3767</v>
      </c>
      <c r="N328" s="270" t="s">
        <v>7505</v>
      </c>
      <c r="O328" s="270" t="s">
        <v>6175</v>
      </c>
    </row>
    <row r="329" spans="1:15" ht="30.75" customHeight="1" x14ac:dyDescent="0.25">
      <c r="A329" s="281">
        <v>30101530</v>
      </c>
      <c r="B329" s="276" t="s">
        <v>6202</v>
      </c>
      <c r="C329" s="278" t="s">
        <v>4843</v>
      </c>
      <c r="D329" s="276" t="s">
        <v>7583</v>
      </c>
      <c r="E329" s="282"/>
      <c r="F329" s="279"/>
      <c r="G329" s="278"/>
      <c r="H329" s="278"/>
      <c r="I329" s="278" t="s">
        <v>6155</v>
      </c>
      <c r="J329" s="278" t="s">
        <v>6156</v>
      </c>
      <c r="K329" s="278"/>
      <c r="L329" s="277"/>
      <c r="M329" s="276" t="s">
        <v>3767</v>
      </c>
      <c r="N329" s="276" t="s">
        <v>7505</v>
      </c>
      <c r="O329" s="276" t="s">
        <v>6175</v>
      </c>
    </row>
    <row r="330" spans="1:15" ht="30.75" customHeight="1" x14ac:dyDescent="0.25">
      <c r="A330" s="275">
        <v>30101549</v>
      </c>
      <c r="B330" s="270" t="s">
        <v>199</v>
      </c>
      <c r="C330" s="272" t="s">
        <v>4843</v>
      </c>
      <c r="D330" s="270" t="s">
        <v>7584</v>
      </c>
      <c r="E330" s="272"/>
      <c r="F330" s="273"/>
      <c r="G330" s="272"/>
      <c r="H330" s="272"/>
      <c r="I330" s="272" t="s">
        <v>6155</v>
      </c>
      <c r="J330" s="272" t="s">
        <v>6156</v>
      </c>
      <c r="K330" s="272"/>
      <c r="L330" s="271"/>
      <c r="M330" s="270" t="s">
        <v>3767</v>
      </c>
      <c r="N330" s="270" t="s">
        <v>7505</v>
      </c>
      <c r="O330" s="270" t="s">
        <v>6175</v>
      </c>
    </row>
    <row r="331" spans="1:15" ht="30.75" customHeight="1" x14ac:dyDescent="0.25">
      <c r="A331" s="281">
        <v>30101557</v>
      </c>
      <c r="B331" s="276" t="s">
        <v>200</v>
      </c>
      <c r="C331" s="278" t="s">
        <v>4843</v>
      </c>
      <c r="D331" s="276" t="s">
        <v>7585</v>
      </c>
      <c r="E331" s="282"/>
      <c r="F331" s="279"/>
      <c r="G331" s="278"/>
      <c r="H331" s="278"/>
      <c r="I331" s="278" t="s">
        <v>6155</v>
      </c>
      <c r="J331" s="278" t="s">
        <v>6156</v>
      </c>
      <c r="K331" s="278"/>
      <c r="L331" s="277"/>
      <c r="M331" s="276" t="s">
        <v>3767</v>
      </c>
      <c r="N331" s="276" t="s">
        <v>7505</v>
      </c>
      <c r="O331" s="276" t="s">
        <v>6175</v>
      </c>
    </row>
    <row r="332" spans="1:15" ht="30.75" customHeight="1" x14ac:dyDescent="0.25">
      <c r="A332" s="275">
        <v>30101565</v>
      </c>
      <c r="B332" s="270" t="s">
        <v>201</v>
      </c>
      <c r="C332" s="272" t="s">
        <v>4843</v>
      </c>
      <c r="D332" s="270" t="s">
        <v>7586</v>
      </c>
      <c r="E332" s="272"/>
      <c r="F332" s="273"/>
      <c r="G332" s="272"/>
      <c r="H332" s="272"/>
      <c r="I332" s="272" t="s">
        <v>6155</v>
      </c>
      <c r="J332" s="272" t="s">
        <v>6156</v>
      </c>
      <c r="K332" s="272"/>
      <c r="L332" s="271"/>
      <c r="M332" s="270" t="s">
        <v>3767</v>
      </c>
      <c r="N332" s="270" t="s">
        <v>7505</v>
      </c>
      <c r="O332" s="270" t="s">
        <v>6175</v>
      </c>
    </row>
    <row r="333" spans="1:15" ht="30.75" customHeight="1" x14ac:dyDescent="0.25">
      <c r="A333" s="281">
        <v>30101573</v>
      </c>
      <c r="B333" s="276" t="s">
        <v>202</v>
      </c>
      <c r="C333" s="278" t="s">
        <v>4843</v>
      </c>
      <c r="D333" s="276" t="s">
        <v>7587</v>
      </c>
      <c r="E333" s="282"/>
      <c r="F333" s="279"/>
      <c r="G333" s="278"/>
      <c r="H333" s="278"/>
      <c r="I333" s="278" t="s">
        <v>6155</v>
      </c>
      <c r="J333" s="278" t="s">
        <v>6156</v>
      </c>
      <c r="K333" s="278"/>
      <c r="L333" s="277"/>
      <c r="M333" s="276" t="s">
        <v>3767</v>
      </c>
      <c r="N333" s="276" t="s">
        <v>7505</v>
      </c>
      <c r="O333" s="276" t="s">
        <v>6175</v>
      </c>
    </row>
    <row r="334" spans="1:15" ht="30.75" customHeight="1" x14ac:dyDescent="0.25">
      <c r="A334" s="275">
        <v>30101581</v>
      </c>
      <c r="B334" s="270" t="s">
        <v>203</v>
      </c>
      <c r="C334" s="272" t="s">
        <v>4843</v>
      </c>
      <c r="D334" s="270" t="s">
        <v>7588</v>
      </c>
      <c r="E334" s="272"/>
      <c r="F334" s="273"/>
      <c r="G334" s="272"/>
      <c r="H334" s="272"/>
      <c r="I334" s="272" t="s">
        <v>6155</v>
      </c>
      <c r="J334" s="272" t="s">
        <v>6156</v>
      </c>
      <c r="K334" s="272"/>
      <c r="L334" s="271"/>
      <c r="M334" s="270" t="s">
        <v>3767</v>
      </c>
      <c r="N334" s="270" t="s">
        <v>7505</v>
      </c>
      <c r="O334" s="270" t="s">
        <v>6175</v>
      </c>
    </row>
    <row r="335" spans="1:15" ht="30.75" customHeight="1" x14ac:dyDescent="0.25">
      <c r="A335" s="281">
        <v>30101590</v>
      </c>
      <c r="B335" s="276" t="s">
        <v>204</v>
      </c>
      <c r="C335" s="278" t="s">
        <v>4843</v>
      </c>
      <c r="D335" s="276" t="s">
        <v>7589</v>
      </c>
      <c r="E335" s="282"/>
      <c r="F335" s="279"/>
      <c r="G335" s="278"/>
      <c r="H335" s="278" t="s">
        <v>6154</v>
      </c>
      <c r="I335" s="278" t="s">
        <v>6155</v>
      </c>
      <c r="J335" s="278" t="s">
        <v>6156</v>
      </c>
      <c r="K335" s="278"/>
      <c r="L335" s="277"/>
      <c r="M335" s="276" t="s">
        <v>3767</v>
      </c>
      <c r="N335" s="276" t="s">
        <v>7505</v>
      </c>
      <c r="O335" s="276" t="s">
        <v>6175</v>
      </c>
    </row>
    <row r="336" spans="1:15" ht="30.75" customHeight="1" x14ac:dyDescent="0.25">
      <c r="A336" s="275">
        <v>30101603</v>
      </c>
      <c r="B336" s="270" t="s">
        <v>205</v>
      </c>
      <c r="C336" s="272" t="s">
        <v>4843</v>
      </c>
      <c r="D336" s="270" t="s">
        <v>7590</v>
      </c>
      <c r="E336" s="272"/>
      <c r="F336" s="273"/>
      <c r="G336" s="272"/>
      <c r="H336" s="272" t="s">
        <v>6154</v>
      </c>
      <c r="I336" s="272" t="s">
        <v>6155</v>
      </c>
      <c r="J336" s="272" t="s">
        <v>6156</v>
      </c>
      <c r="K336" s="272"/>
      <c r="L336" s="271"/>
      <c r="M336" s="270" t="s">
        <v>3767</v>
      </c>
      <c r="N336" s="270" t="s">
        <v>7505</v>
      </c>
      <c r="O336" s="270" t="s">
        <v>6175</v>
      </c>
    </row>
    <row r="337" spans="1:15" ht="30.75" customHeight="1" x14ac:dyDescent="0.25">
      <c r="A337" s="281">
        <v>30101611</v>
      </c>
      <c r="B337" s="276" t="s">
        <v>208</v>
      </c>
      <c r="C337" s="278" t="s">
        <v>4843</v>
      </c>
      <c r="D337" s="276" t="s">
        <v>7591</v>
      </c>
      <c r="E337" s="282"/>
      <c r="F337" s="279"/>
      <c r="G337" s="278"/>
      <c r="H337" s="278" t="s">
        <v>6154</v>
      </c>
      <c r="I337" s="278" t="s">
        <v>6155</v>
      </c>
      <c r="J337" s="278" t="s">
        <v>6156</v>
      </c>
      <c r="K337" s="278"/>
      <c r="L337" s="277"/>
      <c r="M337" s="276" t="s">
        <v>3767</v>
      </c>
      <c r="N337" s="276" t="s">
        <v>7505</v>
      </c>
      <c r="O337" s="276" t="s">
        <v>6175</v>
      </c>
    </row>
    <row r="338" spans="1:15" ht="30.75" customHeight="1" x14ac:dyDescent="0.25">
      <c r="A338" s="275">
        <v>30101611</v>
      </c>
      <c r="B338" s="270" t="s">
        <v>208</v>
      </c>
      <c r="C338" s="272" t="s">
        <v>4843</v>
      </c>
      <c r="D338" s="270" t="s">
        <v>7592</v>
      </c>
      <c r="E338" s="272"/>
      <c r="F338" s="273"/>
      <c r="G338" s="272"/>
      <c r="H338" s="272" t="s">
        <v>6154</v>
      </c>
      <c r="I338" s="272" t="s">
        <v>6155</v>
      </c>
      <c r="J338" s="272" t="s">
        <v>6156</v>
      </c>
      <c r="K338" s="272"/>
      <c r="L338" s="271"/>
      <c r="M338" s="270" t="s">
        <v>3831</v>
      </c>
      <c r="N338" s="270" t="s">
        <v>7593</v>
      </c>
      <c r="O338" s="270" t="s">
        <v>6175</v>
      </c>
    </row>
    <row r="339" spans="1:15" ht="30.75" customHeight="1" x14ac:dyDescent="0.25">
      <c r="A339" s="281">
        <v>30101620</v>
      </c>
      <c r="B339" s="276" t="s">
        <v>206</v>
      </c>
      <c r="C339" s="278" t="s">
        <v>4843</v>
      </c>
      <c r="D339" s="276" t="s">
        <v>7591</v>
      </c>
      <c r="E339" s="282"/>
      <c r="F339" s="279"/>
      <c r="G339" s="278"/>
      <c r="H339" s="278" t="s">
        <v>6154</v>
      </c>
      <c r="I339" s="278" t="s">
        <v>6155</v>
      </c>
      <c r="J339" s="278" t="s">
        <v>6156</v>
      </c>
      <c r="K339" s="278"/>
      <c r="L339" s="277"/>
      <c r="M339" s="276" t="s">
        <v>3767</v>
      </c>
      <c r="N339" s="276" t="s">
        <v>7505</v>
      </c>
      <c r="O339" s="276" t="s">
        <v>6175</v>
      </c>
    </row>
    <row r="340" spans="1:15" ht="30.75" customHeight="1" x14ac:dyDescent="0.25">
      <c r="A340" s="275">
        <v>30101638</v>
      </c>
      <c r="B340" s="270" t="s">
        <v>207</v>
      </c>
      <c r="C340" s="272" t="s">
        <v>4843</v>
      </c>
      <c r="D340" s="270" t="s">
        <v>7591</v>
      </c>
      <c r="E340" s="272"/>
      <c r="F340" s="273"/>
      <c r="G340" s="272"/>
      <c r="H340" s="272" t="s">
        <v>6154</v>
      </c>
      <c r="I340" s="272" t="s">
        <v>6155</v>
      </c>
      <c r="J340" s="272" t="s">
        <v>6156</v>
      </c>
      <c r="K340" s="272"/>
      <c r="L340" s="271"/>
      <c r="M340" s="270" t="s">
        <v>3767</v>
      </c>
      <c r="N340" s="270" t="s">
        <v>7505</v>
      </c>
      <c r="O340" s="270" t="s">
        <v>6175</v>
      </c>
    </row>
    <row r="341" spans="1:15" ht="30.75" customHeight="1" x14ac:dyDescent="0.25">
      <c r="A341" s="281">
        <v>30101638</v>
      </c>
      <c r="B341" s="276" t="s">
        <v>207</v>
      </c>
      <c r="C341" s="278" t="s">
        <v>4843</v>
      </c>
      <c r="D341" s="276" t="s">
        <v>7594</v>
      </c>
      <c r="E341" s="282"/>
      <c r="F341" s="279"/>
      <c r="G341" s="278" t="s">
        <v>6153</v>
      </c>
      <c r="H341" s="278" t="s">
        <v>6154</v>
      </c>
      <c r="I341" s="278" t="s">
        <v>6155</v>
      </c>
      <c r="J341" s="278" t="s">
        <v>6156</v>
      </c>
      <c r="K341" s="278"/>
      <c r="L341" s="277"/>
      <c r="M341" s="276" t="s">
        <v>3770</v>
      </c>
      <c r="N341" s="276" t="s">
        <v>7595</v>
      </c>
      <c r="O341" s="276" t="s">
        <v>6175</v>
      </c>
    </row>
    <row r="342" spans="1:15" ht="30.75" customHeight="1" x14ac:dyDescent="0.25">
      <c r="A342" s="275">
        <v>30101638</v>
      </c>
      <c r="B342" s="270" t="s">
        <v>207</v>
      </c>
      <c r="C342" s="272" t="s">
        <v>4843</v>
      </c>
      <c r="D342" s="270" t="s">
        <v>7596</v>
      </c>
      <c r="E342" s="272"/>
      <c r="F342" s="273"/>
      <c r="G342" s="272" t="s">
        <v>6153</v>
      </c>
      <c r="H342" s="272" t="s">
        <v>6154</v>
      </c>
      <c r="I342" s="272" t="s">
        <v>6155</v>
      </c>
      <c r="J342" s="272" t="s">
        <v>6156</v>
      </c>
      <c r="K342" s="272"/>
      <c r="L342" s="271"/>
      <c r="M342" s="270" t="s">
        <v>3770</v>
      </c>
      <c r="N342" s="270" t="s">
        <v>7595</v>
      </c>
      <c r="O342" s="270" t="s">
        <v>6175</v>
      </c>
    </row>
    <row r="343" spans="1:15" ht="30.75" customHeight="1" x14ac:dyDescent="0.25">
      <c r="A343" s="281">
        <v>30101646</v>
      </c>
      <c r="B343" s="276" t="s">
        <v>6203</v>
      </c>
      <c r="C343" s="278" t="s">
        <v>4843</v>
      </c>
      <c r="D343" s="276" t="s">
        <v>7597</v>
      </c>
      <c r="E343" s="282"/>
      <c r="F343" s="279"/>
      <c r="G343" s="278"/>
      <c r="H343" s="278" t="s">
        <v>6154</v>
      </c>
      <c r="I343" s="278" t="s">
        <v>6155</v>
      </c>
      <c r="J343" s="278" t="s">
        <v>6156</v>
      </c>
      <c r="K343" s="278"/>
      <c r="L343" s="277"/>
      <c r="M343" s="276" t="s">
        <v>3767</v>
      </c>
      <c r="N343" s="276" t="s">
        <v>7505</v>
      </c>
      <c r="O343" s="276" t="s">
        <v>6175</v>
      </c>
    </row>
    <row r="344" spans="1:15" ht="30.75" customHeight="1" x14ac:dyDescent="0.25">
      <c r="A344" s="275">
        <v>30101654</v>
      </c>
      <c r="B344" s="270" t="s">
        <v>6204</v>
      </c>
      <c r="C344" s="272" t="s">
        <v>4844</v>
      </c>
      <c r="D344" s="270" t="s">
        <v>6161</v>
      </c>
      <c r="E344" s="272"/>
      <c r="F344" s="273"/>
      <c r="G344" s="272" t="s">
        <v>6161</v>
      </c>
      <c r="H344" s="272" t="s">
        <v>6161</v>
      </c>
      <c r="I344" s="272" t="s">
        <v>6161</v>
      </c>
      <c r="J344" s="272" t="s">
        <v>6161</v>
      </c>
      <c r="K344" s="272" t="s">
        <v>6161</v>
      </c>
      <c r="L344" s="271" t="s">
        <v>6161</v>
      </c>
      <c r="M344" s="270" t="s">
        <v>6161</v>
      </c>
      <c r="N344" s="270" t="s">
        <v>6161</v>
      </c>
      <c r="O344" s="270" t="s">
        <v>6161</v>
      </c>
    </row>
    <row r="345" spans="1:15" ht="30.75" customHeight="1" x14ac:dyDescent="0.25">
      <c r="A345" s="281">
        <v>30101662</v>
      </c>
      <c r="B345" s="276" t="s">
        <v>210</v>
      </c>
      <c r="C345" s="278" t="s">
        <v>4843</v>
      </c>
      <c r="D345" s="276" t="s">
        <v>7598</v>
      </c>
      <c r="E345" s="282"/>
      <c r="F345" s="279"/>
      <c r="G345" s="278"/>
      <c r="H345" s="278" t="s">
        <v>6154</v>
      </c>
      <c r="I345" s="278" t="s">
        <v>6155</v>
      </c>
      <c r="J345" s="278" t="s">
        <v>6156</v>
      </c>
      <c r="K345" s="278"/>
      <c r="L345" s="277"/>
      <c r="M345" s="276" t="s">
        <v>3767</v>
      </c>
      <c r="N345" s="276" t="s">
        <v>7505</v>
      </c>
      <c r="O345" s="276" t="s">
        <v>6175</v>
      </c>
    </row>
    <row r="346" spans="1:15" ht="30.75" customHeight="1" x14ac:dyDescent="0.25">
      <c r="A346" s="275">
        <v>30101670</v>
      </c>
      <c r="B346" s="270" t="s">
        <v>211</v>
      </c>
      <c r="C346" s="272" t="s">
        <v>4843</v>
      </c>
      <c r="D346" s="270" t="s">
        <v>7599</v>
      </c>
      <c r="E346" s="272"/>
      <c r="F346" s="273"/>
      <c r="G346" s="272"/>
      <c r="H346" s="272" t="s">
        <v>6154</v>
      </c>
      <c r="I346" s="272" t="s">
        <v>6155</v>
      </c>
      <c r="J346" s="272" t="s">
        <v>6156</v>
      </c>
      <c r="K346" s="272"/>
      <c r="L346" s="271"/>
      <c r="M346" s="270" t="s">
        <v>3767</v>
      </c>
      <c r="N346" s="270" t="s">
        <v>7505</v>
      </c>
      <c r="O346" s="270" t="s">
        <v>6175</v>
      </c>
    </row>
    <row r="347" spans="1:15" ht="30.75" customHeight="1" x14ac:dyDescent="0.25">
      <c r="A347" s="281">
        <v>30101689</v>
      </c>
      <c r="B347" s="276" t="s">
        <v>212</v>
      </c>
      <c r="C347" s="278" t="s">
        <v>4843</v>
      </c>
      <c r="D347" s="276" t="s">
        <v>7600</v>
      </c>
      <c r="E347" s="282"/>
      <c r="F347" s="279"/>
      <c r="G347" s="278"/>
      <c r="H347" s="278"/>
      <c r="I347" s="278" t="s">
        <v>6155</v>
      </c>
      <c r="J347" s="278" t="s">
        <v>6156</v>
      </c>
      <c r="K347" s="278"/>
      <c r="L347" s="277"/>
      <c r="M347" s="276" t="s">
        <v>3767</v>
      </c>
      <c r="N347" s="276" t="s">
        <v>7505</v>
      </c>
      <c r="O347" s="276" t="s">
        <v>6175</v>
      </c>
    </row>
    <row r="348" spans="1:15" ht="30.75" customHeight="1" x14ac:dyDescent="0.25">
      <c r="A348" s="275">
        <v>30101697</v>
      </c>
      <c r="B348" s="270" t="s">
        <v>213</v>
      </c>
      <c r="C348" s="272" t="s">
        <v>4843</v>
      </c>
      <c r="D348" s="270" t="s">
        <v>7601</v>
      </c>
      <c r="E348" s="272"/>
      <c r="F348" s="273"/>
      <c r="G348" s="272"/>
      <c r="H348" s="272"/>
      <c r="I348" s="272" t="s">
        <v>6155</v>
      </c>
      <c r="J348" s="272" t="s">
        <v>6156</v>
      </c>
      <c r="K348" s="272"/>
      <c r="L348" s="271"/>
      <c r="M348" s="270" t="s">
        <v>3767</v>
      </c>
      <c r="N348" s="270" t="s">
        <v>7505</v>
      </c>
      <c r="O348" s="270" t="s">
        <v>6175</v>
      </c>
    </row>
    <row r="349" spans="1:15" ht="30.75" customHeight="1" x14ac:dyDescent="0.25">
      <c r="A349" s="281">
        <v>30101697</v>
      </c>
      <c r="B349" s="276" t="s">
        <v>213</v>
      </c>
      <c r="C349" s="278" t="s">
        <v>4843</v>
      </c>
      <c r="D349" s="276" t="s">
        <v>7602</v>
      </c>
      <c r="E349" s="282"/>
      <c r="F349" s="279"/>
      <c r="G349" s="278"/>
      <c r="H349" s="278"/>
      <c r="I349" s="278" t="s">
        <v>6155</v>
      </c>
      <c r="J349" s="278" t="s">
        <v>6156</v>
      </c>
      <c r="K349" s="278"/>
      <c r="L349" s="277"/>
      <c r="M349" s="276" t="s">
        <v>7603</v>
      </c>
      <c r="N349" s="276" t="s">
        <v>7595</v>
      </c>
      <c r="O349" s="276" t="s">
        <v>6175</v>
      </c>
    </row>
    <row r="350" spans="1:15" ht="30.75" customHeight="1" x14ac:dyDescent="0.25">
      <c r="A350" s="275">
        <v>30101697</v>
      </c>
      <c r="B350" s="270" t="s">
        <v>213</v>
      </c>
      <c r="C350" s="272" t="s">
        <v>4843</v>
      </c>
      <c r="D350" s="270" t="s">
        <v>7604</v>
      </c>
      <c r="E350" s="272"/>
      <c r="F350" s="273"/>
      <c r="G350" s="272"/>
      <c r="H350" s="272"/>
      <c r="I350" s="272" t="s">
        <v>6155</v>
      </c>
      <c r="J350" s="272" t="s">
        <v>6156</v>
      </c>
      <c r="K350" s="272"/>
      <c r="L350" s="271"/>
      <c r="M350" s="270" t="s">
        <v>7603</v>
      </c>
      <c r="N350" s="270" t="s">
        <v>7595</v>
      </c>
      <c r="O350" s="270" t="s">
        <v>6175</v>
      </c>
    </row>
    <row r="351" spans="1:15" ht="30.75" customHeight="1" x14ac:dyDescent="0.25">
      <c r="A351" s="281">
        <v>30101697</v>
      </c>
      <c r="B351" s="276" t="s">
        <v>213</v>
      </c>
      <c r="C351" s="278" t="s">
        <v>4843</v>
      </c>
      <c r="D351" s="276" t="s">
        <v>7605</v>
      </c>
      <c r="E351" s="282"/>
      <c r="F351" s="279"/>
      <c r="G351" s="278"/>
      <c r="H351" s="278"/>
      <c r="I351" s="278" t="s">
        <v>6155</v>
      </c>
      <c r="J351" s="278" t="s">
        <v>6156</v>
      </c>
      <c r="K351" s="278"/>
      <c r="L351" s="277"/>
      <c r="M351" s="276" t="s">
        <v>3801</v>
      </c>
      <c r="N351" s="276" t="s">
        <v>7606</v>
      </c>
      <c r="O351" s="276" t="s">
        <v>6175</v>
      </c>
    </row>
    <row r="352" spans="1:15" ht="30.75" customHeight="1" x14ac:dyDescent="0.25">
      <c r="A352" s="275">
        <v>30101700</v>
      </c>
      <c r="B352" s="270" t="s">
        <v>3982</v>
      </c>
      <c r="C352" s="272" t="s">
        <v>4843</v>
      </c>
      <c r="D352" s="270" t="s">
        <v>7601</v>
      </c>
      <c r="E352" s="272"/>
      <c r="F352" s="273"/>
      <c r="G352" s="272"/>
      <c r="H352" s="272"/>
      <c r="I352" s="272" t="s">
        <v>6155</v>
      </c>
      <c r="J352" s="272" t="s">
        <v>6156</v>
      </c>
      <c r="K352" s="272"/>
      <c r="L352" s="271"/>
      <c r="M352" s="270" t="s">
        <v>3767</v>
      </c>
      <c r="N352" s="270" t="s">
        <v>7505</v>
      </c>
      <c r="O352" s="270" t="s">
        <v>6175</v>
      </c>
    </row>
    <row r="353" spans="1:15" ht="30.75" customHeight="1" x14ac:dyDescent="0.25">
      <c r="A353" s="281">
        <v>30101719</v>
      </c>
      <c r="B353" s="276" t="s">
        <v>3983</v>
      </c>
      <c r="C353" s="278" t="s">
        <v>4843</v>
      </c>
      <c r="D353" s="276" t="s">
        <v>7601</v>
      </c>
      <c r="E353" s="282"/>
      <c r="F353" s="279"/>
      <c r="G353" s="278"/>
      <c r="H353" s="278"/>
      <c r="I353" s="278" t="s">
        <v>6155</v>
      </c>
      <c r="J353" s="278" t="s">
        <v>6156</v>
      </c>
      <c r="K353" s="278"/>
      <c r="L353" s="277"/>
      <c r="M353" s="276" t="s">
        <v>3767</v>
      </c>
      <c r="N353" s="276" t="s">
        <v>7505</v>
      </c>
      <c r="O353" s="276" t="s">
        <v>6175</v>
      </c>
    </row>
    <row r="354" spans="1:15" ht="30.75" customHeight="1" x14ac:dyDescent="0.25">
      <c r="A354" s="275">
        <v>30101735</v>
      </c>
      <c r="B354" s="270" t="s">
        <v>214</v>
      </c>
      <c r="C354" s="272" t="s">
        <v>4843</v>
      </c>
      <c r="D354" s="270" t="s">
        <v>7607</v>
      </c>
      <c r="E354" s="272"/>
      <c r="F354" s="273"/>
      <c r="G354" s="272"/>
      <c r="H354" s="272" t="s">
        <v>6154</v>
      </c>
      <c r="I354" s="272" t="s">
        <v>6155</v>
      </c>
      <c r="J354" s="272" t="s">
        <v>6156</v>
      </c>
      <c r="K354" s="272"/>
      <c r="L354" s="271"/>
      <c r="M354" s="270" t="s">
        <v>3767</v>
      </c>
      <c r="N354" s="270" t="s">
        <v>7505</v>
      </c>
      <c r="O354" s="270" t="s">
        <v>6175</v>
      </c>
    </row>
    <row r="355" spans="1:15" ht="30.75" customHeight="1" x14ac:dyDescent="0.25">
      <c r="A355" s="281">
        <v>30101743</v>
      </c>
      <c r="B355" s="276" t="s">
        <v>215</v>
      </c>
      <c r="C355" s="278" t="s">
        <v>4843</v>
      </c>
      <c r="D355" s="276" t="s">
        <v>7608</v>
      </c>
      <c r="E355" s="282"/>
      <c r="F355" s="279"/>
      <c r="G355" s="278"/>
      <c r="H355" s="278"/>
      <c r="I355" s="278" t="s">
        <v>6155</v>
      </c>
      <c r="J355" s="278" t="s">
        <v>6156</v>
      </c>
      <c r="K355" s="278"/>
      <c r="L355" s="277"/>
      <c r="M355" s="276" t="s">
        <v>3767</v>
      </c>
      <c r="N355" s="276" t="s">
        <v>7505</v>
      </c>
      <c r="O355" s="276" t="s">
        <v>6175</v>
      </c>
    </row>
    <row r="356" spans="1:15" ht="30.75" customHeight="1" x14ac:dyDescent="0.25">
      <c r="A356" s="275">
        <v>30101751</v>
      </c>
      <c r="B356" s="270" t="s">
        <v>4882</v>
      </c>
      <c r="C356" s="272" t="s">
        <v>4843</v>
      </c>
      <c r="D356" s="270" t="s">
        <v>7608</v>
      </c>
      <c r="E356" s="272"/>
      <c r="F356" s="273"/>
      <c r="G356" s="272"/>
      <c r="H356" s="272"/>
      <c r="I356" s="272" t="s">
        <v>6155</v>
      </c>
      <c r="J356" s="272" t="s">
        <v>6156</v>
      </c>
      <c r="K356" s="272"/>
      <c r="L356" s="271"/>
      <c r="M356" s="270" t="s">
        <v>3767</v>
      </c>
      <c r="N356" s="270" t="s">
        <v>7505</v>
      </c>
      <c r="O356" s="270" t="s">
        <v>6175</v>
      </c>
    </row>
    <row r="357" spans="1:15" ht="30.75" customHeight="1" x14ac:dyDescent="0.25">
      <c r="A357" s="281">
        <v>30101760</v>
      </c>
      <c r="B357" s="276" t="s">
        <v>217</v>
      </c>
      <c r="C357" s="278" t="s">
        <v>4843</v>
      </c>
      <c r="D357" s="276" t="s">
        <v>7608</v>
      </c>
      <c r="E357" s="282"/>
      <c r="F357" s="279"/>
      <c r="G357" s="278"/>
      <c r="H357" s="278"/>
      <c r="I357" s="278" t="s">
        <v>6155</v>
      </c>
      <c r="J357" s="278" t="s">
        <v>6156</v>
      </c>
      <c r="K357" s="278"/>
      <c r="L357" s="277"/>
      <c r="M357" s="276" t="s">
        <v>3767</v>
      </c>
      <c r="N357" s="276" t="s">
        <v>7505</v>
      </c>
      <c r="O357" s="276" t="s">
        <v>6175</v>
      </c>
    </row>
    <row r="358" spans="1:15" ht="30.75" customHeight="1" x14ac:dyDescent="0.25">
      <c r="A358" s="275">
        <v>30101778</v>
      </c>
      <c r="B358" s="270" t="s">
        <v>4883</v>
      </c>
      <c r="C358" s="272" t="s">
        <v>4843</v>
      </c>
      <c r="D358" s="270" t="s">
        <v>7609</v>
      </c>
      <c r="E358" s="272"/>
      <c r="F358" s="273"/>
      <c r="G358" s="272"/>
      <c r="H358" s="272"/>
      <c r="I358" s="272" t="s">
        <v>6155</v>
      </c>
      <c r="J358" s="272" t="s">
        <v>6156</v>
      </c>
      <c r="K358" s="272"/>
      <c r="L358" s="271"/>
      <c r="M358" s="270" t="s">
        <v>3767</v>
      </c>
      <c r="N358" s="270" t="s">
        <v>7505</v>
      </c>
      <c r="O358" s="270" t="s">
        <v>6175</v>
      </c>
    </row>
    <row r="359" spans="1:15" ht="30.75" customHeight="1" x14ac:dyDescent="0.25">
      <c r="A359" s="281">
        <v>30101786</v>
      </c>
      <c r="B359" s="276" t="s">
        <v>219</v>
      </c>
      <c r="C359" s="278" t="s">
        <v>4843</v>
      </c>
      <c r="D359" s="276" t="s">
        <v>7610</v>
      </c>
      <c r="E359" s="282"/>
      <c r="F359" s="279"/>
      <c r="G359" s="278" t="s">
        <v>6153</v>
      </c>
      <c r="H359" s="278" t="s">
        <v>6154</v>
      </c>
      <c r="I359" s="278" t="s">
        <v>6155</v>
      </c>
      <c r="J359" s="278" t="s">
        <v>6156</v>
      </c>
      <c r="K359" s="278"/>
      <c r="L359" s="277">
        <v>97</v>
      </c>
      <c r="M359" s="276" t="s">
        <v>3775</v>
      </c>
      <c r="N359" s="276" t="s">
        <v>7595</v>
      </c>
      <c r="O359" s="276" t="s">
        <v>6175</v>
      </c>
    </row>
    <row r="360" spans="1:15" ht="30.75" customHeight="1" x14ac:dyDescent="0.25">
      <c r="A360" s="275">
        <v>30101786</v>
      </c>
      <c r="B360" s="270" t="s">
        <v>219</v>
      </c>
      <c r="C360" s="272" t="s">
        <v>4843</v>
      </c>
      <c r="D360" s="270" t="s">
        <v>7611</v>
      </c>
      <c r="E360" s="272"/>
      <c r="F360" s="273"/>
      <c r="G360" s="272"/>
      <c r="H360" s="272" t="s">
        <v>6154</v>
      </c>
      <c r="I360" s="272" t="s">
        <v>6155</v>
      </c>
      <c r="J360" s="272" t="s">
        <v>6156</v>
      </c>
      <c r="K360" s="272"/>
      <c r="L360" s="271"/>
      <c r="M360" s="270" t="s">
        <v>3767</v>
      </c>
      <c r="N360" s="270" t="s">
        <v>7505</v>
      </c>
      <c r="O360" s="270" t="s">
        <v>6175</v>
      </c>
    </row>
    <row r="361" spans="1:15" ht="30.75" customHeight="1" x14ac:dyDescent="0.25">
      <c r="A361" s="281">
        <v>30101794</v>
      </c>
      <c r="B361" s="276" t="s">
        <v>220</v>
      </c>
      <c r="C361" s="278" t="s">
        <v>4843</v>
      </c>
      <c r="D361" s="276" t="s">
        <v>7610</v>
      </c>
      <c r="E361" s="282"/>
      <c r="F361" s="279"/>
      <c r="G361" s="278" t="s">
        <v>6153</v>
      </c>
      <c r="H361" s="278" t="s">
        <v>6154</v>
      </c>
      <c r="I361" s="278" t="s">
        <v>6155</v>
      </c>
      <c r="J361" s="278" t="s">
        <v>6156</v>
      </c>
      <c r="K361" s="278"/>
      <c r="L361" s="277">
        <v>97</v>
      </c>
      <c r="M361" s="276" t="s">
        <v>3775</v>
      </c>
      <c r="N361" s="276" t="s">
        <v>7595</v>
      </c>
      <c r="O361" s="276" t="s">
        <v>6175</v>
      </c>
    </row>
    <row r="362" spans="1:15" ht="30.75" customHeight="1" x14ac:dyDescent="0.25">
      <c r="A362" s="275">
        <v>30101794</v>
      </c>
      <c r="B362" s="270" t="s">
        <v>220</v>
      </c>
      <c r="C362" s="272" t="s">
        <v>4843</v>
      </c>
      <c r="D362" s="270" t="s">
        <v>7611</v>
      </c>
      <c r="E362" s="272"/>
      <c r="F362" s="273"/>
      <c r="G362" s="272"/>
      <c r="H362" s="272" t="s">
        <v>6154</v>
      </c>
      <c r="I362" s="272" t="s">
        <v>6155</v>
      </c>
      <c r="J362" s="272" t="s">
        <v>6156</v>
      </c>
      <c r="K362" s="272"/>
      <c r="L362" s="271"/>
      <c r="M362" s="270" t="s">
        <v>3767</v>
      </c>
      <c r="N362" s="270" t="s">
        <v>7505</v>
      </c>
      <c r="O362" s="270" t="s">
        <v>6175</v>
      </c>
    </row>
    <row r="363" spans="1:15" ht="30.75" customHeight="1" x14ac:dyDescent="0.25">
      <c r="A363" s="281">
        <v>30101808</v>
      </c>
      <c r="B363" s="276" t="s">
        <v>221</v>
      </c>
      <c r="C363" s="278" t="s">
        <v>4843</v>
      </c>
      <c r="D363" s="276" t="s">
        <v>7612</v>
      </c>
      <c r="E363" s="282"/>
      <c r="F363" s="279"/>
      <c r="G363" s="278"/>
      <c r="H363" s="278"/>
      <c r="I363" s="278" t="s">
        <v>6155</v>
      </c>
      <c r="J363" s="278" t="s">
        <v>6156</v>
      </c>
      <c r="K363" s="278"/>
      <c r="L363" s="277"/>
      <c r="M363" s="276" t="s">
        <v>3767</v>
      </c>
      <c r="N363" s="276" t="s">
        <v>7505</v>
      </c>
      <c r="O363" s="276" t="s">
        <v>6175</v>
      </c>
    </row>
    <row r="364" spans="1:15" ht="30.75" customHeight="1" x14ac:dyDescent="0.25">
      <c r="A364" s="275">
        <v>30101816</v>
      </c>
      <c r="B364" s="270" t="s">
        <v>222</v>
      </c>
      <c r="C364" s="272" t="s">
        <v>4843</v>
      </c>
      <c r="D364" s="270" t="s">
        <v>7613</v>
      </c>
      <c r="E364" s="272"/>
      <c r="F364" s="273"/>
      <c r="G364" s="272"/>
      <c r="H364" s="272"/>
      <c r="I364" s="272" t="s">
        <v>6155</v>
      </c>
      <c r="J364" s="272" t="s">
        <v>6156</v>
      </c>
      <c r="K364" s="272"/>
      <c r="L364" s="271"/>
      <c r="M364" s="270" t="s">
        <v>3767</v>
      </c>
      <c r="N364" s="270" t="s">
        <v>7505</v>
      </c>
      <c r="O364" s="270" t="s">
        <v>6175</v>
      </c>
    </row>
    <row r="365" spans="1:15" ht="30.75" customHeight="1" x14ac:dyDescent="0.25">
      <c r="A365" s="281">
        <v>30101824</v>
      </c>
      <c r="B365" s="276" t="s">
        <v>223</v>
      </c>
      <c r="C365" s="278" t="s">
        <v>4843</v>
      </c>
      <c r="D365" s="276" t="s">
        <v>7614</v>
      </c>
      <c r="E365" s="282"/>
      <c r="F365" s="279"/>
      <c r="G365" s="278"/>
      <c r="H365" s="278"/>
      <c r="I365" s="278" t="s">
        <v>6155</v>
      </c>
      <c r="J365" s="278" t="s">
        <v>6156</v>
      </c>
      <c r="K365" s="278"/>
      <c r="L365" s="277"/>
      <c r="M365" s="276" t="s">
        <v>3767</v>
      </c>
      <c r="N365" s="276" t="s">
        <v>7505</v>
      </c>
      <c r="O365" s="276" t="s">
        <v>6175</v>
      </c>
    </row>
    <row r="366" spans="1:15" ht="30.75" customHeight="1" x14ac:dyDescent="0.25">
      <c r="A366" s="275">
        <v>30101824</v>
      </c>
      <c r="B366" s="270" t="s">
        <v>223</v>
      </c>
      <c r="C366" s="272" t="s">
        <v>4843</v>
      </c>
      <c r="D366" s="270" t="s">
        <v>7615</v>
      </c>
      <c r="E366" s="272"/>
      <c r="F366" s="273"/>
      <c r="G366" s="272" t="s">
        <v>6153</v>
      </c>
      <c r="H366" s="272" t="s">
        <v>6154</v>
      </c>
      <c r="I366" s="272" t="s">
        <v>6155</v>
      </c>
      <c r="J366" s="272" t="s">
        <v>6156</v>
      </c>
      <c r="K366" s="272"/>
      <c r="L366" s="271"/>
      <c r="M366" s="270" t="s">
        <v>3770</v>
      </c>
      <c r="N366" s="270" t="s">
        <v>7595</v>
      </c>
      <c r="O366" s="270" t="s">
        <v>6175</v>
      </c>
    </row>
    <row r="367" spans="1:15" ht="30.75" customHeight="1" x14ac:dyDescent="0.25">
      <c r="A367" s="281">
        <v>30101824</v>
      </c>
      <c r="B367" s="276" t="s">
        <v>223</v>
      </c>
      <c r="C367" s="278" t="s">
        <v>4843</v>
      </c>
      <c r="D367" s="276" t="s">
        <v>7616</v>
      </c>
      <c r="E367" s="282"/>
      <c r="F367" s="279"/>
      <c r="G367" s="278" t="s">
        <v>6153</v>
      </c>
      <c r="H367" s="278" t="s">
        <v>6154</v>
      </c>
      <c r="I367" s="278" t="s">
        <v>6155</v>
      </c>
      <c r="J367" s="278" t="s">
        <v>6156</v>
      </c>
      <c r="K367" s="278"/>
      <c r="L367" s="277"/>
      <c r="M367" s="276" t="s">
        <v>3770</v>
      </c>
      <c r="N367" s="276" t="s">
        <v>7595</v>
      </c>
      <c r="O367" s="276" t="s">
        <v>6175</v>
      </c>
    </row>
    <row r="368" spans="1:15" ht="30.75" customHeight="1" x14ac:dyDescent="0.25">
      <c r="A368" s="275">
        <v>30101832</v>
      </c>
      <c r="B368" s="270" t="s">
        <v>224</v>
      </c>
      <c r="C368" s="272" t="s">
        <v>4843</v>
      </c>
      <c r="D368" s="270" t="s">
        <v>7617</v>
      </c>
      <c r="E368" s="272"/>
      <c r="F368" s="273"/>
      <c r="G368" s="272"/>
      <c r="H368" s="272"/>
      <c r="I368" s="272" t="s">
        <v>6155</v>
      </c>
      <c r="J368" s="272" t="s">
        <v>6156</v>
      </c>
      <c r="K368" s="272"/>
      <c r="L368" s="271"/>
      <c r="M368" s="270" t="s">
        <v>3767</v>
      </c>
      <c r="N368" s="270" t="s">
        <v>7505</v>
      </c>
      <c r="O368" s="270" t="s">
        <v>6175</v>
      </c>
    </row>
    <row r="369" spans="1:15" ht="30.75" customHeight="1" x14ac:dyDescent="0.25">
      <c r="A369" s="281">
        <v>30101840</v>
      </c>
      <c r="B369" s="276" t="s">
        <v>225</v>
      </c>
      <c r="C369" s="278" t="s">
        <v>4843</v>
      </c>
      <c r="D369" s="276" t="s">
        <v>7618</v>
      </c>
      <c r="E369" s="282"/>
      <c r="F369" s="279"/>
      <c r="G369" s="278"/>
      <c r="H369" s="278" t="s">
        <v>6154</v>
      </c>
      <c r="I369" s="278" t="s">
        <v>6155</v>
      </c>
      <c r="J369" s="278" t="s">
        <v>6156</v>
      </c>
      <c r="K369" s="278"/>
      <c r="L369" s="277"/>
      <c r="M369" s="276" t="s">
        <v>3767</v>
      </c>
      <c r="N369" s="276" t="s">
        <v>7505</v>
      </c>
      <c r="O369" s="276" t="s">
        <v>6175</v>
      </c>
    </row>
    <row r="370" spans="1:15" ht="30.75" customHeight="1" x14ac:dyDescent="0.25">
      <c r="A370" s="275">
        <v>30101859</v>
      </c>
      <c r="B370" s="270" t="s">
        <v>4884</v>
      </c>
      <c r="C370" s="272" t="s">
        <v>4844</v>
      </c>
      <c r="D370" s="270" t="s">
        <v>6161</v>
      </c>
      <c r="E370" s="272"/>
      <c r="F370" s="273"/>
      <c r="G370" s="272" t="s">
        <v>6161</v>
      </c>
      <c r="H370" s="272" t="s">
        <v>6161</v>
      </c>
      <c r="I370" s="272" t="s">
        <v>6161</v>
      </c>
      <c r="J370" s="272" t="s">
        <v>6161</v>
      </c>
      <c r="K370" s="272" t="s">
        <v>6161</v>
      </c>
      <c r="L370" s="271" t="s">
        <v>6161</v>
      </c>
      <c r="M370" s="270" t="s">
        <v>6161</v>
      </c>
      <c r="N370" s="270" t="s">
        <v>6161</v>
      </c>
      <c r="O370" s="270" t="s">
        <v>6161</v>
      </c>
    </row>
    <row r="371" spans="1:15" ht="30.75" customHeight="1" x14ac:dyDescent="0.25">
      <c r="A371" s="281">
        <v>30101867</v>
      </c>
      <c r="B371" s="276" t="s">
        <v>226</v>
      </c>
      <c r="C371" s="278" t="s">
        <v>4843</v>
      </c>
      <c r="D371" s="276" t="s">
        <v>7570</v>
      </c>
      <c r="E371" s="282"/>
      <c r="F371" s="279"/>
      <c r="G371" s="278"/>
      <c r="H371" s="278"/>
      <c r="I371" s="278" t="s">
        <v>6155</v>
      </c>
      <c r="J371" s="278" t="s">
        <v>6156</v>
      </c>
      <c r="K371" s="278"/>
      <c r="L371" s="277"/>
      <c r="M371" s="276" t="s">
        <v>3767</v>
      </c>
      <c r="N371" s="276" t="s">
        <v>7505</v>
      </c>
      <c r="O371" s="276" t="s">
        <v>6175</v>
      </c>
    </row>
    <row r="372" spans="1:15" ht="30.75" customHeight="1" x14ac:dyDescent="0.25">
      <c r="A372" s="275">
        <v>30101875</v>
      </c>
      <c r="B372" s="270" t="s">
        <v>227</v>
      </c>
      <c r="C372" s="272" t="s">
        <v>4843</v>
      </c>
      <c r="D372" s="270" t="s">
        <v>7619</v>
      </c>
      <c r="E372" s="272"/>
      <c r="F372" s="273"/>
      <c r="G372" s="272"/>
      <c r="H372" s="272"/>
      <c r="I372" s="272" t="s">
        <v>6155</v>
      </c>
      <c r="J372" s="272" t="s">
        <v>6156</v>
      </c>
      <c r="K372" s="272"/>
      <c r="L372" s="271"/>
      <c r="M372" s="270" t="s">
        <v>3767</v>
      </c>
      <c r="N372" s="270" t="s">
        <v>7505</v>
      </c>
      <c r="O372" s="270" t="s">
        <v>6175</v>
      </c>
    </row>
    <row r="373" spans="1:15" ht="30.75" customHeight="1" x14ac:dyDescent="0.25">
      <c r="A373" s="281">
        <v>30101883</v>
      </c>
      <c r="B373" s="276" t="s">
        <v>228</v>
      </c>
      <c r="C373" s="278" t="s">
        <v>4843</v>
      </c>
      <c r="D373" s="276" t="s">
        <v>7620</v>
      </c>
      <c r="E373" s="282"/>
      <c r="F373" s="279"/>
      <c r="G373" s="278"/>
      <c r="H373" s="278"/>
      <c r="I373" s="278" t="s">
        <v>6155</v>
      </c>
      <c r="J373" s="278" t="s">
        <v>6156</v>
      </c>
      <c r="K373" s="278"/>
      <c r="L373" s="277"/>
      <c r="M373" s="276" t="s">
        <v>3767</v>
      </c>
      <c r="N373" s="276" t="s">
        <v>7505</v>
      </c>
      <c r="O373" s="276" t="s">
        <v>6175</v>
      </c>
    </row>
    <row r="374" spans="1:15" ht="30.75" customHeight="1" x14ac:dyDescent="0.25">
      <c r="A374" s="275">
        <v>30101891</v>
      </c>
      <c r="B374" s="270" t="s">
        <v>229</v>
      </c>
      <c r="C374" s="272" t="s">
        <v>4843</v>
      </c>
      <c r="D374" s="270" t="s">
        <v>7621</v>
      </c>
      <c r="E374" s="272"/>
      <c r="F374" s="273"/>
      <c r="G374" s="272"/>
      <c r="H374" s="272"/>
      <c r="I374" s="272" t="s">
        <v>6155</v>
      </c>
      <c r="J374" s="272" t="s">
        <v>6156</v>
      </c>
      <c r="K374" s="272"/>
      <c r="L374" s="271"/>
      <c r="M374" s="270" t="s">
        <v>3767</v>
      </c>
      <c r="N374" s="270" t="s">
        <v>7505</v>
      </c>
      <c r="O374" s="270" t="s">
        <v>6175</v>
      </c>
    </row>
    <row r="375" spans="1:15" ht="30.75" customHeight="1" x14ac:dyDescent="0.25">
      <c r="A375" s="281">
        <v>30101905</v>
      </c>
      <c r="B375" s="276" t="s">
        <v>4885</v>
      </c>
      <c r="C375" s="278" t="s">
        <v>4844</v>
      </c>
      <c r="D375" s="276" t="s">
        <v>6161</v>
      </c>
      <c r="E375" s="282"/>
      <c r="F375" s="279"/>
      <c r="G375" s="278" t="s">
        <v>6161</v>
      </c>
      <c r="H375" s="278" t="s">
        <v>6161</v>
      </c>
      <c r="I375" s="278" t="s">
        <v>6161</v>
      </c>
      <c r="J375" s="278" t="s">
        <v>6161</v>
      </c>
      <c r="K375" s="278" t="s">
        <v>6161</v>
      </c>
      <c r="L375" s="277" t="s">
        <v>6161</v>
      </c>
      <c r="M375" s="276" t="s">
        <v>6161</v>
      </c>
      <c r="N375" s="276" t="s">
        <v>6161</v>
      </c>
      <c r="O375" s="276" t="s">
        <v>6161</v>
      </c>
    </row>
    <row r="376" spans="1:15" ht="30.75" customHeight="1" x14ac:dyDescent="0.25">
      <c r="A376" s="275">
        <v>30101913</v>
      </c>
      <c r="B376" s="270" t="s">
        <v>230</v>
      </c>
      <c r="C376" s="272" t="s">
        <v>4843</v>
      </c>
      <c r="D376" s="270" t="s">
        <v>7622</v>
      </c>
      <c r="E376" s="272"/>
      <c r="F376" s="273"/>
      <c r="G376" s="272"/>
      <c r="H376" s="272" t="s">
        <v>6154</v>
      </c>
      <c r="I376" s="272" t="s">
        <v>6155</v>
      </c>
      <c r="J376" s="272" t="s">
        <v>6156</v>
      </c>
      <c r="K376" s="272"/>
      <c r="L376" s="271"/>
      <c r="M376" s="270" t="s">
        <v>3767</v>
      </c>
      <c r="N376" s="270" t="s">
        <v>7505</v>
      </c>
      <c r="O376" s="270" t="s">
        <v>6175</v>
      </c>
    </row>
    <row r="377" spans="1:15" ht="30.75" customHeight="1" x14ac:dyDescent="0.25">
      <c r="A377" s="281">
        <v>30101921</v>
      </c>
      <c r="B377" s="276" t="s">
        <v>192</v>
      </c>
      <c r="C377" s="278" t="s">
        <v>4843</v>
      </c>
      <c r="D377" s="276" t="s">
        <v>7617</v>
      </c>
      <c r="E377" s="282"/>
      <c r="F377" s="279"/>
      <c r="G377" s="278"/>
      <c r="H377" s="278"/>
      <c r="I377" s="278" t="s">
        <v>6155</v>
      </c>
      <c r="J377" s="278" t="s">
        <v>6156</v>
      </c>
      <c r="K377" s="278"/>
      <c r="L377" s="277"/>
      <c r="M377" s="276" t="s">
        <v>3767</v>
      </c>
      <c r="N377" s="276" t="s">
        <v>7505</v>
      </c>
      <c r="O377" s="276" t="s">
        <v>6175</v>
      </c>
    </row>
    <row r="378" spans="1:15" ht="30.75" customHeight="1" x14ac:dyDescent="0.25">
      <c r="A378" s="275">
        <v>30101930</v>
      </c>
      <c r="B378" s="270" t="s">
        <v>153</v>
      </c>
      <c r="C378" s="272" t="s">
        <v>4843</v>
      </c>
      <c r="D378" s="270" t="s">
        <v>7623</v>
      </c>
      <c r="E378" s="272"/>
      <c r="F378" s="273"/>
      <c r="G378" s="272"/>
      <c r="H378" s="272" t="s">
        <v>6154</v>
      </c>
      <c r="I378" s="272" t="s">
        <v>6155</v>
      </c>
      <c r="J378" s="272" t="s">
        <v>6156</v>
      </c>
      <c r="K378" s="272"/>
      <c r="L378" s="271"/>
      <c r="M378" s="270" t="s">
        <v>3767</v>
      </c>
      <c r="N378" s="270" t="s">
        <v>7505</v>
      </c>
      <c r="O378" s="270" t="s">
        <v>6175</v>
      </c>
    </row>
    <row r="379" spans="1:15" ht="30.75" customHeight="1" x14ac:dyDescent="0.25">
      <c r="A379" s="281">
        <v>30101948</v>
      </c>
      <c r="B379" s="276" t="s">
        <v>159</v>
      </c>
      <c r="C379" s="278" t="s">
        <v>4843</v>
      </c>
      <c r="D379" s="276" t="s">
        <v>7624</v>
      </c>
      <c r="E379" s="282"/>
      <c r="F379" s="279"/>
      <c r="G379" s="278"/>
      <c r="H379" s="278" t="s">
        <v>6154</v>
      </c>
      <c r="I379" s="278" t="s">
        <v>6155</v>
      </c>
      <c r="J379" s="278" t="s">
        <v>6156</v>
      </c>
      <c r="K379" s="278"/>
      <c r="L379" s="277"/>
      <c r="M379" s="276" t="s">
        <v>3767</v>
      </c>
      <c r="N379" s="276" t="s">
        <v>7505</v>
      </c>
      <c r="O379" s="276" t="s">
        <v>6175</v>
      </c>
    </row>
    <row r="380" spans="1:15" ht="30.75" customHeight="1" x14ac:dyDescent="0.25">
      <c r="A380" s="275">
        <v>30101956</v>
      </c>
      <c r="B380" s="270" t="s">
        <v>231</v>
      </c>
      <c r="C380" s="272" t="s">
        <v>4843</v>
      </c>
      <c r="D380" s="270" t="s">
        <v>7625</v>
      </c>
      <c r="E380" s="272"/>
      <c r="F380" s="273"/>
      <c r="G380" s="272"/>
      <c r="H380" s="272" t="s">
        <v>6154</v>
      </c>
      <c r="I380" s="272" t="s">
        <v>6155</v>
      </c>
      <c r="J380" s="272" t="s">
        <v>6156</v>
      </c>
      <c r="K380" s="272"/>
      <c r="L380" s="271"/>
      <c r="M380" s="270" t="s">
        <v>3767</v>
      </c>
      <c r="N380" s="270" t="s">
        <v>7505</v>
      </c>
      <c r="O380" s="270" t="s">
        <v>6175</v>
      </c>
    </row>
    <row r="381" spans="1:15" ht="30.75" customHeight="1" x14ac:dyDescent="0.25">
      <c r="A381" s="281">
        <v>30101964</v>
      </c>
      <c r="B381" s="276" t="s">
        <v>4886</v>
      </c>
      <c r="C381" s="278" t="s">
        <v>4843</v>
      </c>
      <c r="D381" s="276" t="s">
        <v>7601</v>
      </c>
      <c r="E381" s="282"/>
      <c r="F381" s="279"/>
      <c r="G381" s="278"/>
      <c r="H381" s="278"/>
      <c r="I381" s="278" t="s">
        <v>6155</v>
      </c>
      <c r="J381" s="278" t="s">
        <v>6156</v>
      </c>
      <c r="K381" s="278"/>
      <c r="L381" s="277"/>
      <c r="M381" s="276" t="s">
        <v>3767</v>
      </c>
      <c r="N381" s="276" t="s">
        <v>7505</v>
      </c>
      <c r="O381" s="276" t="s">
        <v>6175</v>
      </c>
    </row>
    <row r="382" spans="1:15" ht="30.75" customHeight="1" x14ac:dyDescent="0.25">
      <c r="A382" s="275">
        <v>30101972</v>
      </c>
      <c r="B382" s="270" t="s">
        <v>7406</v>
      </c>
      <c r="C382" s="272" t="s">
        <v>4843</v>
      </c>
      <c r="D382" s="270" t="s">
        <v>7567</v>
      </c>
      <c r="E382" s="272"/>
      <c r="F382" s="273"/>
      <c r="G382" s="272"/>
      <c r="H382" s="272"/>
      <c r="I382" s="272" t="s">
        <v>6155</v>
      </c>
      <c r="J382" s="272" t="s">
        <v>6156</v>
      </c>
      <c r="K382" s="272"/>
      <c r="L382" s="271">
        <v>18</v>
      </c>
      <c r="M382" s="270" t="s">
        <v>3767</v>
      </c>
      <c r="N382" s="270" t="s">
        <v>7505</v>
      </c>
      <c r="O382" s="270" t="s">
        <v>6175</v>
      </c>
    </row>
    <row r="383" spans="1:15" ht="30.75" customHeight="1" x14ac:dyDescent="0.25">
      <c r="A383" s="281">
        <v>30102014</v>
      </c>
      <c r="B383" s="276" t="s">
        <v>7407</v>
      </c>
      <c r="C383" s="278" t="s">
        <v>4843</v>
      </c>
      <c r="D383" s="276" t="s">
        <v>7528</v>
      </c>
      <c r="E383" s="282"/>
      <c r="F383" s="279"/>
      <c r="G383" s="278"/>
      <c r="H383" s="278" t="s">
        <v>6154</v>
      </c>
      <c r="I383" s="278" t="s">
        <v>6155</v>
      </c>
      <c r="J383" s="278" t="s">
        <v>6156</v>
      </c>
      <c r="K383" s="278"/>
      <c r="L383" s="277">
        <v>148</v>
      </c>
      <c r="M383" s="276" t="s">
        <v>3767</v>
      </c>
      <c r="N383" s="276" t="s">
        <v>7505</v>
      </c>
      <c r="O383" s="276" t="s">
        <v>6175</v>
      </c>
    </row>
    <row r="384" spans="1:15" ht="30.75" customHeight="1" x14ac:dyDescent="0.25">
      <c r="A384" s="275">
        <v>30201012</v>
      </c>
      <c r="B384" s="270" t="s">
        <v>232</v>
      </c>
      <c r="C384" s="272" t="s">
        <v>4843</v>
      </c>
      <c r="D384" s="270" t="s">
        <v>7626</v>
      </c>
      <c r="E384" s="272"/>
      <c r="F384" s="273"/>
      <c r="G384" s="272" t="s">
        <v>6153</v>
      </c>
      <c r="H384" s="272" t="s">
        <v>6154</v>
      </c>
      <c r="I384" s="272" t="s">
        <v>6155</v>
      </c>
      <c r="J384" s="272" t="s">
        <v>6156</v>
      </c>
      <c r="K384" s="272"/>
      <c r="L384" s="271">
        <v>83</v>
      </c>
      <c r="M384" s="270" t="s">
        <v>3769</v>
      </c>
      <c r="N384" s="270" t="s">
        <v>7595</v>
      </c>
      <c r="O384" s="270" t="s">
        <v>6175</v>
      </c>
    </row>
    <row r="385" spans="1:15" ht="30.75" customHeight="1" x14ac:dyDescent="0.25">
      <c r="A385" s="281">
        <v>30201020</v>
      </c>
      <c r="B385" s="276" t="s">
        <v>233</v>
      </c>
      <c r="C385" s="278" t="s">
        <v>4843</v>
      </c>
      <c r="D385" s="276" t="s">
        <v>7627</v>
      </c>
      <c r="E385" s="282"/>
      <c r="F385" s="279"/>
      <c r="G385" s="278"/>
      <c r="H385" s="278"/>
      <c r="I385" s="278" t="s">
        <v>6155</v>
      </c>
      <c r="J385" s="278" t="s">
        <v>6156</v>
      </c>
      <c r="K385" s="278"/>
      <c r="L385" s="277"/>
      <c r="M385" s="276" t="s">
        <v>3769</v>
      </c>
      <c r="N385" s="276" t="s">
        <v>7595</v>
      </c>
      <c r="O385" s="276" t="s">
        <v>6175</v>
      </c>
    </row>
    <row r="386" spans="1:15" ht="30.75" customHeight="1" x14ac:dyDescent="0.25">
      <c r="A386" s="275">
        <v>30201039</v>
      </c>
      <c r="B386" s="270" t="s">
        <v>234</v>
      </c>
      <c r="C386" s="272" t="s">
        <v>4843</v>
      </c>
      <c r="D386" s="270" t="s">
        <v>7628</v>
      </c>
      <c r="E386" s="272"/>
      <c r="F386" s="273"/>
      <c r="G386" s="272"/>
      <c r="H386" s="272"/>
      <c r="I386" s="272" t="s">
        <v>6155</v>
      </c>
      <c r="J386" s="272" t="s">
        <v>6156</v>
      </c>
      <c r="K386" s="272"/>
      <c r="L386" s="271"/>
      <c r="M386" s="270" t="s">
        <v>3769</v>
      </c>
      <c r="N386" s="270" t="s">
        <v>7595</v>
      </c>
      <c r="O386" s="270" t="s">
        <v>6175</v>
      </c>
    </row>
    <row r="387" spans="1:15" ht="30.75" customHeight="1" x14ac:dyDescent="0.25">
      <c r="A387" s="281">
        <v>30201047</v>
      </c>
      <c r="B387" s="276" t="s">
        <v>235</v>
      </c>
      <c r="C387" s="278" t="s">
        <v>4843</v>
      </c>
      <c r="D387" s="276" t="s">
        <v>7628</v>
      </c>
      <c r="E387" s="282"/>
      <c r="F387" s="279"/>
      <c r="G387" s="278"/>
      <c r="H387" s="278"/>
      <c r="I387" s="278" t="s">
        <v>6155</v>
      </c>
      <c r="J387" s="278" t="s">
        <v>6156</v>
      </c>
      <c r="K387" s="278"/>
      <c r="L387" s="277"/>
      <c r="M387" s="276" t="s">
        <v>3769</v>
      </c>
      <c r="N387" s="276" t="s">
        <v>7595</v>
      </c>
      <c r="O387" s="276" t="s">
        <v>6175</v>
      </c>
    </row>
    <row r="388" spans="1:15" ht="30.75" customHeight="1" x14ac:dyDescent="0.25">
      <c r="A388" s="275">
        <v>30201055</v>
      </c>
      <c r="B388" s="270" t="s">
        <v>236</v>
      </c>
      <c r="C388" s="272" t="s">
        <v>4843</v>
      </c>
      <c r="D388" s="270" t="s">
        <v>7629</v>
      </c>
      <c r="E388" s="272"/>
      <c r="F388" s="273"/>
      <c r="G388" s="272"/>
      <c r="H388" s="272" t="s">
        <v>6154</v>
      </c>
      <c r="I388" s="272" t="s">
        <v>6155</v>
      </c>
      <c r="J388" s="272" t="s">
        <v>6156</v>
      </c>
      <c r="K388" s="272"/>
      <c r="L388" s="271"/>
      <c r="M388" s="270" t="s">
        <v>3769</v>
      </c>
      <c r="N388" s="270" t="s">
        <v>7595</v>
      </c>
      <c r="O388" s="270" t="s">
        <v>6175</v>
      </c>
    </row>
    <row r="389" spans="1:15" ht="30.75" customHeight="1" x14ac:dyDescent="0.25">
      <c r="A389" s="281">
        <v>30201063</v>
      </c>
      <c r="B389" s="276" t="s">
        <v>237</v>
      </c>
      <c r="C389" s="278" t="s">
        <v>4843</v>
      </c>
      <c r="D389" s="276" t="s">
        <v>7630</v>
      </c>
      <c r="E389" s="282"/>
      <c r="F389" s="279"/>
      <c r="G389" s="278" t="s">
        <v>6153</v>
      </c>
      <c r="H389" s="278" t="s">
        <v>6154</v>
      </c>
      <c r="I389" s="278" t="s">
        <v>6155</v>
      </c>
      <c r="J389" s="278" t="s">
        <v>6156</v>
      </c>
      <c r="K389" s="278"/>
      <c r="L389" s="277"/>
      <c r="M389" s="276" t="s">
        <v>3769</v>
      </c>
      <c r="N389" s="276" t="s">
        <v>7595</v>
      </c>
      <c r="O389" s="276" t="s">
        <v>6175</v>
      </c>
    </row>
    <row r="390" spans="1:15" ht="30.75" customHeight="1" x14ac:dyDescent="0.25">
      <c r="A390" s="275">
        <v>30201071</v>
      </c>
      <c r="B390" s="270" t="s">
        <v>238</v>
      </c>
      <c r="C390" s="272" t="s">
        <v>4843</v>
      </c>
      <c r="D390" s="270" t="s">
        <v>7631</v>
      </c>
      <c r="E390" s="272"/>
      <c r="F390" s="273"/>
      <c r="G390" s="272"/>
      <c r="H390" s="272"/>
      <c r="I390" s="272" t="s">
        <v>6155</v>
      </c>
      <c r="J390" s="272" t="s">
        <v>6156</v>
      </c>
      <c r="K390" s="272"/>
      <c r="L390" s="271"/>
      <c r="M390" s="270" t="s">
        <v>3769</v>
      </c>
      <c r="N390" s="270" t="s">
        <v>7595</v>
      </c>
      <c r="O390" s="270" t="s">
        <v>6175</v>
      </c>
    </row>
    <row r="391" spans="1:15" ht="30.75" customHeight="1" x14ac:dyDescent="0.25">
      <c r="A391" s="281">
        <v>30201080</v>
      </c>
      <c r="B391" s="276" t="s">
        <v>239</v>
      </c>
      <c r="C391" s="278" t="s">
        <v>4843</v>
      </c>
      <c r="D391" s="276" t="s">
        <v>7632</v>
      </c>
      <c r="E391" s="282"/>
      <c r="F391" s="279"/>
      <c r="G391" s="278"/>
      <c r="H391" s="278"/>
      <c r="I391" s="278" t="s">
        <v>6155</v>
      </c>
      <c r="J391" s="278" t="s">
        <v>6156</v>
      </c>
      <c r="K391" s="278"/>
      <c r="L391" s="277"/>
      <c r="M391" s="276" t="s">
        <v>3769</v>
      </c>
      <c r="N391" s="276" t="s">
        <v>7595</v>
      </c>
      <c r="O391" s="276" t="s">
        <v>6175</v>
      </c>
    </row>
    <row r="392" spans="1:15" ht="30.75" customHeight="1" x14ac:dyDescent="0.25">
      <c r="A392" s="275">
        <v>30201098</v>
      </c>
      <c r="B392" s="270" t="s">
        <v>240</v>
      </c>
      <c r="C392" s="272" t="s">
        <v>4843</v>
      </c>
      <c r="D392" s="270" t="s">
        <v>7633</v>
      </c>
      <c r="E392" s="272"/>
      <c r="F392" s="273"/>
      <c r="G392" s="272"/>
      <c r="H392" s="272"/>
      <c r="I392" s="272" t="s">
        <v>6155</v>
      </c>
      <c r="J392" s="272" t="s">
        <v>6156</v>
      </c>
      <c r="K392" s="272"/>
      <c r="L392" s="271"/>
      <c r="M392" s="270" t="s">
        <v>3769</v>
      </c>
      <c r="N392" s="270" t="s">
        <v>7595</v>
      </c>
      <c r="O392" s="270" t="s">
        <v>6175</v>
      </c>
    </row>
    <row r="393" spans="1:15" ht="30.75" customHeight="1" x14ac:dyDescent="0.25">
      <c r="A393" s="281">
        <v>30201098</v>
      </c>
      <c r="B393" s="276" t="s">
        <v>240</v>
      </c>
      <c r="C393" s="278" t="s">
        <v>4843</v>
      </c>
      <c r="D393" s="276" t="s">
        <v>7634</v>
      </c>
      <c r="E393" s="282"/>
      <c r="F393" s="279"/>
      <c r="G393" s="278"/>
      <c r="H393" s="278"/>
      <c r="I393" s="278" t="s">
        <v>6155</v>
      </c>
      <c r="J393" s="278" t="s">
        <v>6156</v>
      </c>
      <c r="K393" s="278"/>
      <c r="L393" s="277"/>
      <c r="M393" s="276" t="s">
        <v>3769</v>
      </c>
      <c r="N393" s="276" t="s">
        <v>7595</v>
      </c>
      <c r="O393" s="276" t="s">
        <v>6175</v>
      </c>
    </row>
    <row r="394" spans="1:15" ht="30.75" customHeight="1" x14ac:dyDescent="0.25">
      <c r="A394" s="275">
        <v>30201101</v>
      </c>
      <c r="B394" s="270" t="s">
        <v>241</v>
      </c>
      <c r="C394" s="272" t="s">
        <v>4843</v>
      </c>
      <c r="D394" s="270" t="s">
        <v>7635</v>
      </c>
      <c r="E394" s="272"/>
      <c r="F394" s="273"/>
      <c r="G394" s="272"/>
      <c r="H394" s="272"/>
      <c r="I394" s="272" t="s">
        <v>6155</v>
      </c>
      <c r="J394" s="272" t="s">
        <v>6156</v>
      </c>
      <c r="K394" s="272"/>
      <c r="L394" s="271"/>
      <c r="M394" s="270" t="s">
        <v>3770</v>
      </c>
      <c r="N394" s="270" t="s">
        <v>7595</v>
      </c>
      <c r="O394" s="270" t="s">
        <v>6175</v>
      </c>
    </row>
    <row r="395" spans="1:15" ht="30.75" customHeight="1" x14ac:dyDescent="0.25">
      <c r="A395" s="281">
        <v>30201110</v>
      </c>
      <c r="B395" s="276" t="s">
        <v>242</v>
      </c>
      <c r="C395" s="278" t="s">
        <v>4843</v>
      </c>
      <c r="D395" s="276" t="s">
        <v>7636</v>
      </c>
      <c r="E395" s="282"/>
      <c r="F395" s="279"/>
      <c r="G395" s="278"/>
      <c r="H395" s="278"/>
      <c r="I395" s="278" t="s">
        <v>6155</v>
      </c>
      <c r="J395" s="278" t="s">
        <v>6156</v>
      </c>
      <c r="K395" s="278"/>
      <c r="L395" s="277"/>
      <c r="M395" s="276" t="s">
        <v>3770</v>
      </c>
      <c r="N395" s="276" t="s">
        <v>7595</v>
      </c>
      <c r="O395" s="276" t="s">
        <v>6175</v>
      </c>
    </row>
    <row r="396" spans="1:15" ht="30.75" customHeight="1" x14ac:dyDescent="0.25">
      <c r="A396" s="275">
        <v>30201128</v>
      </c>
      <c r="B396" s="270" t="s">
        <v>4887</v>
      </c>
      <c r="C396" s="272" t="s">
        <v>4843</v>
      </c>
      <c r="D396" s="270" t="s">
        <v>7633</v>
      </c>
      <c r="E396" s="272"/>
      <c r="F396" s="273"/>
      <c r="G396" s="272"/>
      <c r="H396" s="272"/>
      <c r="I396" s="272" t="s">
        <v>6155</v>
      </c>
      <c r="J396" s="272" t="s">
        <v>6156</v>
      </c>
      <c r="K396" s="272"/>
      <c r="L396" s="271"/>
      <c r="M396" s="270" t="s">
        <v>3769</v>
      </c>
      <c r="N396" s="270" t="s">
        <v>7595</v>
      </c>
      <c r="O396" s="270" t="s">
        <v>6175</v>
      </c>
    </row>
    <row r="397" spans="1:15" ht="30.75" customHeight="1" x14ac:dyDescent="0.25">
      <c r="A397" s="281">
        <v>30202019</v>
      </c>
      <c r="B397" s="276" t="s">
        <v>243</v>
      </c>
      <c r="C397" s="278" t="s">
        <v>4843</v>
      </c>
      <c r="D397" s="276" t="s">
        <v>7637</v>
      </c>
      <c r="E397" s="282"/>
      <c r="F397" s="279"/>
      <c r="G397" s="278"/>
      <c r="H397" s="278"/>
      <c r="I397" s="278" t="s">
        <v>6155</v>
      </c>
      <c r="J397" s="278" t="s">
        <v>6156</v>
      </c>
      <c r="K397" s="278"/>
      <c r="L397" s="277"/>
      <c r="M397" s="276" t="s">
        <v>3770</v>
      </c>
      <c r="N397" s="276" t="s">
        <v>7595</v>
      </c>
      <c r="O397" s="276" t="s">
        <v>6175</v>
      </c>
    </row>
    <row r="398" spans="1:15" ht="30.75" customHeight="1" x14ac:dyDescent="0.25">
      <c r="A398" s="275">
        <v>30202027</v>
      </c>
      <c r="B398" s="270" t="s">
        <v>244</v>
      </c>
      <c r="C398" s="272" t="s">
        <v>4843</v>
      </c>
      <c r="D398" s="270" t="s">
        <v>7638</v>
      </c>
      <c r="E398" s="272"/>
      <c r="F398" s="273"/>
      <c r="G398" s="272" t="s">
        <v>6153</v>
      </c>
      <c r="H398" s="272" t="s">
        <v>6154</v>
      </c>
      <c r="I398" s="272" t="s">
        <v>6155</v>
      </c>
      <c r="J398" s="272" t="s">
        <v>6156</v>
      </c>
      <c r="K398" s="272"/>
      <c r="L398" s="271">
        <v>81</v>
      </c>
      <c r="M398" s="270" t="s">
        <v>3770</v>
      </c>
      <c r="N398" s="270" t="s">
        <v>7595</v>
      </c>
      <c r="O398" s="270" t="s">
        <v>6175</v>
      </c>
    </row>
    <row r="399" spans="1:15" ht="30.75" customHeight="1" x14ac:dyDescent="0.25">
      <c r="A399" s="281">
        <v>30202035</v>
      </c>
      <c r="B399" s="276" t="s">
        <v>245</v>
      </c>
      <c r="C399" s="278" t="s">
        <v>4843</v>
      </c>
      <c r="D399" s="276" t="s">
        <v>7639</v>
      </c>
      <c r="E399" s="282"/>
      <c r="F399" s="279"/>
      <c r="G399" s="278"/>
      <c r="H399" s="278"/>
      <c r="I399" s="278" t="s">
        <v>6155</v>
      </c>
      <c r="J399" s="278" t="s">
        <v>6156</v>
      </c>
      <c r="K399" s="278"/>
      <c r="L399" s="277"/>
      <c r="M399" s="276" t="s">
        <v>3770</v>
      </c>
      <c r="N399" s="276" t="s">
        <v>7595</v>
      </c>
      <c r="O399" s="276" t="s">
        <v>6175</v>
      </c>
    </row>
    <row r="400" spans="1:15" ht="30.75" customHeight="1" x14ac:dyDescent="0.25">
      <c r="A400" s="275">
        <v>30202035</v>
      </c>
      <c r="B400" s="270" t="s">
        <v>245</v>
      </c>
      <c r="C400" s="272" t="s">
        <v>4843</v>
      </c>
      <c r="D400" s="270" t="s">
        <v>7640</v>
      </c>
      <c r="E400" s="272"/>
      <c r="F400" s="273"/>
      <c r="G400" s="272"/>
      <c r="H400" s="272"/>
      <c r="I400" s="272" t="s">
        <v>6155</v>
      </c>
      <c r="J400" s="272" t="s">
        <v>6156</v>
      </c>
      <c r="K400" s="272"/>
      <c r="L400" s="271"/>
      <c r="M400" s="270" t="s">
        <v>3770</v>
      </c>
      <c r="N400" s="270" t="s">
        <v>7595</v>
      </c>
      <c r="O400" s="270" t="s">
        <v>6175</v>
      </c>
    </row>
    <row r="401" spans="1:15" ht="30.75" customHeight="1" x14ac:dyDescent="0.25">
      <c r="A401" s="281">
        <v>30202043</v>
      </c>
      <c r="B401" s="276" t="s">
        <v>246</v>
      </c>
      <c r="C401" s="278" t="s">
        <v>4843</v>
      </c>
      <c r="D401" s="276" t="s">
        <v>7641</v>
      </c>
      <c r="E401" s="282"/>
      <c r="F401" s="279"/>
      <c r="G401" s="278"/>
      <c r="H401" s="278"/>
      <c r="I401" s="278" t="s">
        <v>6155</v>
      </c>
      <c r="J401" s="278" t="s">
        <v>6156</v>
      </c>
      <c r="K401" s="278"/>
      <c r="L401" s="277"/>
      <c r="M401" s="276" t="s">
        <v>3770</v>
      </c>
      <c r="N401" s="276" t="s">
        <v>7595</v>
      </c>
      <c r="O401" s="276" t="s">
        <v>6175</v>
      </c>
    </row>
    <row r="402" spans="1:15" ht="30.75" customHeight="1" x14ac:dyDescent="0.25">
      <c r="A402" s="275">
        <v>30202051</v>
      </c>
      <c r="B402" s="270" t="s">
        <v>247</v>
      </c>
      <c r="C402" s="272" t="s">
        <v>4843</v>
      </c>
      <c r="D402" s="270" t="s">
        <v>7642</v>
      </c>
      <c r="E402" s="272"/>
      <c r="F402" s="273"/>
      <c r="G402" s="272"/>
      <c r="H402" s="272"/>
      <c r="I402" s="272" t="s">
        <v>6155</v>
      </c>
      <c r="J402" s="272" t="s">
        <v>6156</v>
      </c>
      <c r="K402" s="272"/>
      <c r="L402" s="271"/>
      <c r="M402" s="270" t="s">
        <v>3770</v>
      </c>
      <c r="N402" s="270" t="s">
        <v>7595</v>
      </c>
      <c r="O402" s="270" t="s">
        <v>6175</v>
      </c>
    </row>
    <row r="403" spans="1:15" ht="30.75" customHeight="1" x14ac:dyDescent="0.25">
      <c r="A403" s="281">
        <v>30202051</v>
      </c>
      <c r="B403" s="276" t="s">
        <v>247</v>
      </c>
      <c r="C403" s="278" t="s">
        <v>4843</v>
      </c>
      <c r="D403" s="276" t="s">
        <v>7643</v>
      </c>
      <c r="E403" s="282"/>
      <c r="F403" s="279"/>
      <c r="G403" s="278"/>
      <c r="H403" s="278"/>
      <c r="I403" s="278" t="s">
        <v>6155</v>
      </c>
      <c r="J403" s="278" t="s">
        <v>6156</v>
      </c>
      <c r="K403" s="278"/>
      <c r="L403" s="277"/>
      <c r="M403" s="276" t="s">
        <v>7603</v>
      </c>
      <c r="N403" s="276" t="s">
        <v>7595</v>
      </c>
      <c r="O403" s="276" t="s">
        <v>6175</v>
      </c>
    </row>
    <row r="404" spans="1:15" ht="30.75" customHeight="1" x14ac:dyDescent="0.25">
      <c r="A404" s="275">
        <v>30202060</v>
      </c>
      <c r="B404" s="270" t="s">
        <v>248</v>
      </c>
      <c r="C404" s="272" t="s">
        <v>4843</v>
      </c>
      <c r="D404" s="270" t="s">
        <v>7644</v>
      </c>
      <c r="E404" s="272"/>
      <c r="F404" s="273"/>
      <c r="G404" s="272"/>
      <c r="H404" s="272"/>
      <c r="I404" s="272" t="s">
        <v>6155</v>
      </c>
      <c r="J404" s="272" t="s">
        <v>6156</v>
      </c>
      <c r="K404" s="272"/>
      <c r="L404" s="271"/>
      <c r="M404" s="270" t="s">
        <v>3770</v>
      </c>
      <c r="N404" s="270" t="s">
        <v>7595</v>
      </c>
      <c r="O404" s="270" t="s">
        <v>6175</v>
      </c>
    </row>
    <row r="405" spans="1:15" ht="30.75" customHeight="1" x14ac:dyDescent="0.25">
      <c r="A405" s="281">
        <v>30202078</v>
      </c>
      <c r="B405" s="276" t="s">
        <v>249</v>
      </c>
      <c r="C405" s="278" t="s">
        <v>4843</v>
      </c>
      <c r="D405" s="276" t="s">
        <v>7645</v>
      </c>
      <c r="E405" s="282"/>
      <c r="F405" s="279"/>
      <c r="G405" s="278"/>
      <c r="H405" s="278"/>
      <c r="I405" s="278" t="s">
        <v>6155</v>
      </c>
      <c r="J405" s="278" t="s">
        <v>6156</v>
      </c>
      <c r="K405" s="278"/>
      <c r="L405" s="277"/>
      <c r="M405" s="276" t="s">
        <v>3771</v>
      </c>
      <c r="N405" s="276" t="s">
        <v>7595</v>
      </c>
      <c r="O405" s="276" t="s">
        <v>6175</v>
      </c>
    </row>
    <row r="406" spans="1:15" ht="30.75" customHeight="1" x14ac:dyDescent="0.25">
      <c r="A406" s="275">
        <v>30202078</v>
      </c>
      <c r="B406" s="270" t="s">
        <v>249</v>
      </c>
      <c r="C406" s="272" t="s">
        <v>4843</v>
      </c>
      <c r="D406" s="270" t="s">
        <v>7646</v>
      </c>
      <c r="E406" s="272"/>
      <c r="F406" s="273"/>
      <c r="G406" s="272"/>
      <c r="H406" s="272"/>
      <c r="I406" s="272" t="s">
        <v>6155</v>
      </c>
      <c r="J406" s="272" t="s">
        <v>6156</v>
      </c>
      <c r="K406" s="272"/>
      <c r="L406" s="271"/>
      <c r="M406" s="270" t="s">
        <v>3771</v>
      </c>
      <c r="N406" s="270" t="s">
        <v>7595</v>
      </c>
      <c r="O406" s="270" t="s">
        <v>6175</v>
      </c>
    </row>
    <row r="407" spans="1:15" ht="30.75" customHeight="1" x14ac:dyDescent="0.25">
      <c r="A407" s="281">
        <v>30202078</v>
      </c>
      <c r="B407" s="276" t="s">
        <v>249</v>
      </c>
      <c r="C407" s="278" t="s">
        <v>4843</v>
      </c>
      <c r="D407" s="276" t="s">
        <v>7647</v>
      </c>
      <c r="E407" s="282"/>
      <c r="F407" s="279"/>
      <c r="G407" s="278"/>
      <c r="H407" s="278"/>
      <c r="I407" s="278" t="s">
        <v>6155</v>
      </c>
      <c r="J407" s="278" t="s">
        <v>6156</v>
      </c>
      <c r="K407" s="278"/>
      <c r="L407" s="277"/>
      <c r="M407" s="276" t="s">
        <v>3770</v>
      </c>
      <c r="N407" s="276" t="s">
        <v>7595</v>
      </c>
      <c r="O407" s="276" t="s">
        <v>6175</v>
      </c>
    </row>
    <row r="408" spans="1:15" ht="30.75" customHeight="1" x14ac:dyDescent="0.25">
      <c r="A408" s="275">
        <v>30202086</v>
      </c>
      <c r="B408" s="270" t="s">
        <v>255</v>
      </c>
      <c r="C408" s="272" t="s">
        <v>4843</v>
      </c>
      <c r="D408" s="270" t="s">
        <v>7648</v>
      </c>
      <c r="E408" s="272"/>
      <c r="F408" s="273"/>
      <c r="G408" s="272"/>
      <c r="H408" s="272"/>
      <c r="I408" s="272" t="s">
        <v>6155</v>
      </c>
      <c r="J408" s="272" t="s">
        <v>6156</v>
      </c>
      <c r="K408" s="272"/>
      <c r="L408" s="271"/>
      <c r="M408" s="270" t="s">
        <v>3770</v>
      </c>
      <c r="N408" s="270" t="s">
        <v>7595</v>
      </c>
      <c r="O408" s="270" t="s">
        <v>6175</v>
      </c>
    </row>
    <row r="409" spans="1:15" ht="30.75" customHeight="1" x14ac:dyDescent="0.25">
      <c r="A409" s="281">
        <v>30202094</v>
      </c>
      <c r="B409" s="276" t="s">
        <v>250</v>
      </c>
      <c r="C409" s="278" t="s">
        <v>4843</v>
      </c>
      <c r="D409" s="276" t="s">
        <v>7649</v>
      </c>
      <c r="E409" s="282"/>
      <c r="F409" s="279"/>
      <c r="G409" s="278"/>
      <c r="H409" s="278"/>
      <c r="I409" s="278" t="s">
        <v>6155</v>
      </c>
      <c r="J409" s="278" t="s">
        <v>6156</v>
      </c>
      <c r="K409" s="278"/>
      <c r="L409" s="277"/>
      <c r="M409" s="276" t="s">
        <v>3770</v>
      </c>
      <c r="N409" s="276" t="s">
        <v>7595</v>
      </c>
      <c r="O409" s="276" t="s">
        <v>6175</v>
      </c>
    </row>
    <row r="410" spans="1:15" ht="30.75" customHeight="1" x14ac:dyDescent="0.25">
      <c r="A410" s="275">
        <v>30202108</v>
      </c>
      <c r="B410" s="270" t="s">
        <v>251</v>
      </c>
      <c r="C410" s="272" t="s">
        <v>4843</v>
      </c>
      <c r="D410" s="270" t="s">
        <v>7649</v>
      </c>
      <c r="E410" s="272"/>
      <c r="F410" s="273"/>
      <c r="G410" s="272"/>
      <c r="H410" s="272"/>
      <c r="I410" s="272" t="s">
        <v>6155</v>
      </c>
      <c r="J410" s="272" t="s">
        <v>6156</v>
      </c>
      <c r="K410" s="272"/>
      <c r="L410" s="271"/>
      <c r="M410" s="270" t="s">
        <v>3770</v>
      </c>
      <c r="N410" s="270" t="s">
        <v>7595</v>
      </c>
      <c r="O410" s="270" t="s">
        <v>6175</v>
      </c>
    </row>
    <row r="411" spans="1:15" ht="30.75" customHeight="1" x14ac:dyDescent="0.25">
      <c r="A411" s="281">
        <v>30202116</v>
      </c>
      <c r="B411" s="276" t="s">
        <v>252</v>
      </c>
      <c r="C411" s="278" t="s">
        <v>4843</v>
      </c>
      <c r="D411" s="276" t="s">
        <v>7649</v>
      </c>
      <c r="E411" s="282"/>
      <c r="F411" s="279"/>
      <c r="G411" s="278"/>
      <c r="H411" s="278"/>
      <c r="I411" s="278" t="s">
        <v>6155</v>
      </c>
      <c r="J411" s="278" t="s">
        <v>6156</v>
      </c>
      <c r="K411" s="278"/>
      <c r="L411" s="277"/>
      <c r="M411" s="276" t="s">
        <v>3770</v>
      </c>
      <c r="N411" s="276" t="s">
        <v>7595</v>
      </c>
      <c r="O411" s="276" t="s">
        <v>6175</v>
      </c>
    </row>
    <row r="412" spans="1:15" ht="30.75" customHeight="1" x14ac:dyDescent="0.25">
      <c r="A412" s="275">
        <v>30202124</v>
      </c>
      <c r="B412" s="270" t="s">
        <v>253</v>
      </c>
      <c r="C412" s="272" t="s">
        <v>4843</v>
      </c>
      <c r="D412" s="270" t="s">
        <v>7650</v>
      </c>
      <c r="E412" s="272"/>
      <c r="F412" s="273"/>
      <c r="G412" s="272"/>
      <c r="H412" s="272"/>
      <c r="I412" s="272" t="s">
        <v>6155</v>
      </c>
      <c r="J412" s="272" t="s">
        <v>6156</v>
      </c>
      <c r="K412" s="272"/>
      <c r="L412" s="271"/>
      <c r="M412" s="270" t="s">
        <v>3770</v>
      </c>
      <c r="N412" s="270" t="s">
        <v>7595</v>
      </c>
      <c r="O412" s="270" t="s">
        <v>6175</v>
      </c>
    </row>
    <row r="413" spans="1:15" ht="30.75" customHeight="1" x14ac:dyDescent="0.25">
      <c r="A413" s="281">
        <v>30202132</v>
      </c>
      <c r="B413" s="276" t="s">
        <v>254</v>
      </c>
      <c r="C413" s="278" t="s">
        <v>4843</v>
      </c>
      <c r="D413" s="276" t="s">
        <v>7650</v>
      </c>
      <c r="E413" s="282"/>
      <c r="F413" s="279"/>
      <c r="G413" s="278"/>
      <c r="H413" s="278"/>
      <c r="I413" s="278" t="s">
        <v>6155</v>
      </c>
      <c r="J413" s="278" t="s">
        <v>6156</v>
      </c>
      <c r="K413" s="278"/>
      <c r="L413" s="277"/>
      <c r="M413" s="276" t="s">
        <v>3770</v>
      </c>
      <c r="N413" s="276" t="s">
        <v>7595</v>
      </c>
      <c r="O413" s="276" t="s">
        <v>6175</v>
      </c>
    </row>
    <row r="414" spans="1:15" ht="30.75" customHeight="1" x14ac:dyDescent="0.25">
      <c r="A414" s="275">
        <v>30202140</v>
      </c>
      <c r="B414" s="270" t="s">
        <v>256</v>
      </c>
      <c r="C414" s="272" t="s">
        <v>4843</v>
      </c>
      <c r="D414" s="270" t="s">
        <v>7651</v>
      </c>
      <c r="E414" s="272"/>
      <c r="F414" s="273"/>
      <c r="G414" s="272"/>
      <c r="H414" s="272"/>
      <c r="I414" s="272" t="s">
        <v>6155</v>
      </c>
      <c r="J414" s="272" t="s">
        <v>6156</v>
      </c>
      <c r="K414" s="272"/>
      <c r="L414" s="271"/>
      <c r="M414" s="270" t="s">
        <v>3770</v>
      </c>
      <c r="N414" s="270" t="s">
        <v>7595</v>
      </c>
      <c r="O414" s="270" t="s">
        <v>6175</v>
      </c>
    </row>
    <row r="415" spans="1:15" ht="30.75" customHeight="1" x14ac:dyDescent="0.25">
      <c r="A415" s="281">
        <v>30202159</v>
      </c>
      <c r="B415" s="276" t="s">
        <v>6205</v>
      </c>
      <c r="C415" s="278" t="s">
        <v>4843</v>
      </c>
      <c r="D415" s="276" t="s">
        <v>7652</v>
      </c>
      <c r="E415" s="282"/>
      <c r="F415" s="279"/>
      <c r="G415" s="278"/>
      <c r="H415" s="278" t="s">
        <v>6154</v>
      </c>
      <c r="I415" s="278" t="s">
        <v>6155</v>
      </c>
      <c r="J415" s="278" t="s">
        <v>6156</v>
      </c>
      <c r="K415" s="278"/>
      <c r="L415" s="277">
        <v>51</v>
      </c>
      <c r="M415" s="276" t="s">
        <v>3767</v>
      </c>
      <c r="N415" s="276" t="s">
        <v>7505</v>
      </c>
      <c r="O415" s="276" t="s">
        <v>6175</v>
      </c>
    </row>
    <row r="416" spans="1:15" ht="30.75" customHeight="1" x14ac:dyDescent="0.25">
      <c r="A416" s="275">
        <v>30203015</v>
      </c>
      <c r="B416" s="270" t="s">
        <v>258</v>
      </c>
      <c r="C416" s="272" t="s">
        <v>4843</v>
      </c>
      <c r="D416" s="270" t="s">
        <v>7653</v>
      </c>
      <c r="E416" s="272"/>
      <c r="F416" s="273"/>
      <c r="G416" s="272" t="s">
        <v>6153</v>
      </c>
      <c r="H416" s="272" t="s">
        <v>6154</v>
      </c>
      <c r="I416" s="272" t="s">
        <v>6155</v>
      </c>
      <c r="J416" s="272" t="s">
        <v>6156</v>
      </c>
      <c r="K416" s="272"/>
      <c r="L416" s="271"/>
      <c r="M416" s="270" t="s">
        <v>3771</v>
      </c>
      <c r="N416" s="270" t="s">
        <v>7595</v>
      </c>
      <c r="O416" s="270" t="s">
        <v>6175</v>
      </c>
    </row>
    <row r="417" spans="1:15" ht="30.75" customHeight="1" x14ac:dyDescent="0.25">
      <c r="A417" s="281">
        <v>30203023</v>
      </c>
      <c r="B417" s="276" t="s">
        <v>259</v>
      </c>
      <c r="C417" s="278" t="s">
        <v>4843</v>
      </c>
      <c r="D417" s="276" t="s">
        <v>7654</v>
      </c>
      <c r="E417" s="282"/>
      <c r="F417" s="279"/>
      <c r="G417" s="278"/>
      <c r="H417" s="278"/>
      <c r="I417" s="278" t="s">
        <v>6155</v>
      </c>
      <c r="J417" s="278" t="s">
        <v>6156</v>
      </c>
      <c r="K417" s="278"/>
      <c r="L417" s="277"/>
      <c r="M417" s="276" t="s">
        <v>3771</v>
      </c>
      <c r="N417" s="276" t="s">
        <v>7595</v>
      </c>
      <c r="O417" s="276" t="s">
        <v>6175</v>
      </c>
    </row>
    <row r="418" spans="1:15" ht="30.75" customHeight="1" x14ac:dyDescent="0.25">
      <c r="A418" s="275">
        <v>30203031</v>
      </c>
      <c r="B418" s="270" t="s">
        <v>257</v>
      </c>
      <c r="C418" s="272" t="s">
        <v>4843</v>
      </c>
      <c r="D418" s="270" t="s">
        <v>7655</v>
      </c>
      <c r="E418" s="272"/>
      <c r="F418" s="273"/>
      <c r="G418" s="272" t="s">
        <v>6153</v>
      </c>
      <c r="H418" s="272" t="s">
        <v>6154</v>
      </c>
      <c r="I418" s="272" t="s">
        <v>6155</v>
      </c>
      <c r="J418" s="272" t="s">
        <v>6156</v>
      </c>
      <c r="K418" s="272"/>
      <c r="L418" s="271">
        <v>84</v>
      </c>
      <c r="M418" s="270" t="s">
        <v>3771</v>
      </c>
      <c r="N418" s="270" t="s">
        <v>7595</v>
      </c>
      <c r="O418" s="270" t="s">
        <v>6175</v>
      </c>
    </row>
    <row r="419" spans="1:15" ht="30.75" customHeight="1" x14ac:dyDescent="0.25">
      <c r="A419" s="281">
        <v>30204011</v>
      </c>
      <c r="B419" s="276" t="s">
        <v>260</v>
      </c>
      <c r="C419" s="278" t="s">
        <v>4843</v>
      </c>
      <c r="D419" s="276" t="s">
        <v>7656</v>
      </c>
      <c r="E419" s="282"/>
      <c r="F419" s="279"/>
      <c r="G419" s="278" t="s">
        <v>6153</v>
      </c>
      <c r="H419" s="278" t="s">
        <v>6154</v>
      </c>
      <c r="I419" s="278" t="s">
        <v>6155</v>
      </c>
      <c r="J419" s="278" t="s">
        <v>6156</v>
      </c>
      <c r="K419" s="278"/>
      <c r="L419" s="277">
        <v>82</v>
      </c>
      <c r="M419" s="276" t="s">
        <v>7657</v>
      </c>
      <c r="N419" s="276" t="s">
        <v>7595</v>
      </c>
      <c r="O419" s="276" t="s">
        <v>6175</v>
      </c>
    </row>
    <row r="420" spans="1:15" ht="30.75" customHeight="1" x14ac:dyDescent="0.25">
      <c r="A420" s="275">
        <v>30204020</v>
      </c>
      <c r="B420" s="270" t="s">
        <v>261</v>
      </c>
      <c r="C420" s="272" t="s">
        <v>4843</v>
      </c>
      <c r="D420" s="270" t="s">
        <v>7658</v>
      </c>
      <c r="E420" s="272"/>
      <c r="F420" s="273"/>
      <c r="G420" s="272"/>
      <c r="H420" s="272"/>
      <c r="I420" s="272" t="s">
        <v>6155</v>
      </c>
      <c r="J420" s="272" t="s">
        <v>6156</v>
      </c>
      <c r="K420" s="272"/>
      <c r="L420" s="271"/>
      <c r="M420" s="270" t="s">
        <v>7657</v>
      </c>
      <c r="N420" s="270" t="s">
        <v>7595</v>
      </c>
      <c r="O420" s="270" t="s">
        <v>6175</v>
      </c>
    </row>
    <row r="421" spans="1:15" ht="30.75" customHeight="1" x14ac:dyDescent="0.25">
      <c r="A421" s="281">
        <v>30204038</v>
      </c>
      <c r="B421" s="276" t="s">
        <v>262</v>
      </c>
      <c r="C421" s="278" t="s">
        <v>4843</v>
      </c>
      <c r="D421" s="276" t="s">
        <v>7659</v>
      </c>
      <c r="E421" s="282"/>
      <c r="F421" s="279"/>
      <c r="G421" s="278" t="s">
        <v>6153</v>
      </c>
      <c r="H421" s="278" t="s">
        <v>6154</v>
      </c>
      <c r="I421" s="278" t="s">
        <v>6155</v>
      </c>
      <c r="J421" s="278" t="s">
        <v>6156</v>
      </c>
      <c r="K421" s="278"/>
      <c r="L421" s="277"/>
      <c r="M421" s="276" t="s">
        <v>7657</v>
      </c>
      <c r="N421" s="276" t="s">
        <v>7595</v>
      </c>
      <c r="O421" s="276" t="s">
        <v>6175</v>
      </c>
    </row>
    <row r="422" spans="1:15" ht="30.75" customHeight="1" x14ac:dyDescent="0.25">
      <c r="A422" s="275">
        <v>30204046</v>
      </c>
      <c r="B422" s="270" t="s">
        <v>263</v>
      </c>
      <c r="C422" s="272" t="s">
        <v>4843</v>
      </c>
      <c r="D422" s="270" t="s">
        <v>7660</v>
      </c>
      <c r="E422" s="272"/>
      <c r="F422" s="273"/>
      <c r="G422" s="272"/>
      <c r="H422" s="272"/>
      <c r="I422" s="272" t="s">
        <v>6155</v>
      </c>
      <c r="J422" s="272" t="s">
        <v>6156</v>
      </c>
      <c r="K422" s="272"/>
      <c r="L422" s="271"/>
      <c r="M422" s="270" t="s">
        <v>7657</v>
      </c>
      <c r="N422" s="270" t="s">
        <v>7595</v>
      </c>
      <c r="O422" s="270" t="s">
        <v>6175</v>
      </c>
    </row>
    <row r="423" spans="1:15" ht="30.75" customHeight="1" x14ac:dyDescent="0.25">
      <c r="A423" s="281">
        <v>30204054</v>
      </c>
      <c r="B423" s="276" t="s">
        <v>264</v>
      </c>
      <c r="C423" s="278" t="s">
        <v>4843</v>
      </c>
      <c r="D423" s="276" t="s">
        <v>7661</v>
      </c>
      <c r="E423" s="282"/>
      <c r="F423" s="279"/>
      <c r="G423" s="278"/>
      <c r="H423" s="278"/>
      <c r="I423" s="278" t="s">
        <v>6155</v>
      </c>
      <c r="J423" s="278" t="s">
        <v>6156</v>
      </c>
      <c r="K423" s="278"/>
      <c r="L423" s="277"/>
      <c r="M423" s="276" t="s">
        <v>7657</v>
      </c>
      <c r="N423" s="276" t="s">
        <v>7595</v>
      </c>
      <c r="O423" s="276" t="s">
        <v>6175</v>
      </c>
    </row>
    <row r="424" spans="1:15" ht="30.75" customHeight="1" x14ac:dyDescent="0.25">
      <c r="A424" s="275">
        <v>30204054</v>
      </c>
      <c r="B424" s="270" t="s">
        <v>264</v>
      </c>
      <c r="C424" s="272" t="s">
        <v>4843</v>
      </c>
      <c r="D424" s="270" t="s">
        <v>7660</v>
      </c>
      <c r="E424" s="272"/>
      <c r="F424" s="273"/>
      <c r="G424" s="272"/>
      <c r="H424" s="272"/>
      <c r="I424" s="272" t="s">
        <v>6155</v>
      </c>
      <c r="J424" s="272" t="s">
        <v>6156</v>
      </c>
      <c r="K424" s="272"/>
      <c r="L424" s="271"/>
      <c r="M424" s="270" t="s">
        <v>7657</v>
      </c>
      <c r="N424" s="270" t="s">
        <v>7595</v>
      </c>
      <c r="O424" s="270" t="s">
        <v>6175</v>
      </c>
    </row>
    <row r="425" spans="1:15" ht="30.75" customHeight="1" x14ac:dyDescent="0.25">
      <c r="A425" s="281">
        <v>30204054</v>
      </c>
      <c r="B425" s="276" t="s">
        <v>264</v>
      </c>
      <c r="C425" s="278" t="s">
        <v>4843</v>
      </c>
      <c r="D425" s="276" t="s">
        <v>7662</v>
      </c>
      <c r="E425" s="282"/>
      <c r="F425" s="279"/>
      <c r="G425" s="278"/>
      <c r="H425" s="278"/>
      <c r="I425" s="278" t="s">
        <v>6155</v>
      </c>
      <c r="J425" s="278" t="s">
        <v>6156</v>
      </c>
      <c r="K425" s="278"/>
      <c r="L425" s="277"/>
      <c r="M425" s="276" t="s">
        <v>7657</v>
      </c>
      <c r="N425" s="276" t="s">
        <v>7595</v>
      </c>
      <c r="O425" s="276" t="s">
        <v>6175</v>
      </c>
    </row>
    <row r="426" spans="1:15" ht="30.75" customHeight="1" x14ac:dyDescent="0.25">
      <c r="A426" s="275">
        <v>30204062</v>
      </c>
      <c r="B426" s="270" t="s">
        <v>265</v>
      </c>
      <c r="C426" s="272" t="s">
        <v>4843</v>
      </c>
      <c r="D426" s="270" t="s">
        <v>7660</v>
      </c>
      <c r="E426" s="272"/>
      <c r="F426" s="273"/>
      <c r="G426" s="272"/>
      <c r="H426" s="272"/>
      <c r="I426" s="272" t="s">
        <v>6155</v>
      </c>
      <c r="J426" s="272" t="s">
        <v>6156</v>
      </c>
      <c r="K426" s="272"/>
      <c r="L426" s="271"/>
      <c r="M426" s="270" t="s">
        <v>7657</v>
      </c>
      <c r="N426" s="270" t="s">
        <v>7595</v>
      </c>
      <c r="O426" s="270" t="s">
        <v>6175</v>
      </c>
    </row>
    <row r="427" spans="1:15" ht="30.75" customHeight="1" x14ac:dyDescent="0.25">
      <c r="A427" s="281">
        <v>30204070</v>
      </c>
      <c r="B427" s="276" t="s">
        <v>266</v>
      </c>
      <c r="C427" s="278" t="s">
        <v>4843</v>
      </c>
      <c r="D427" s="276" t="s">
        <v>7660</v>
      </c>
      <c r="E427" s="282"/>
      <c r="F427" s="279"/>
      <c r="G427" s="278"/>
      <c r="H427" s="278"/>
      <c r="I427" s="278" t="s">
        <v>6155</v>
      </c>
      <c r="J427" s="278" t="s">
        <v>6156</v>
      </c>
      <c r="K427" s="278"/>
      <c r="L427" s="277"/>
      <c r="M427" s="276" t="s">
        <v>7657</v>
      </c>
      <c r="N427" s="276" t="s">
        <v>7595</v>
      </c>
      <c r="O427" s="276" t="s">
        <v>6175</v>
      </c>
    </row>
    <row r="428" spans="1:15" ht="30.75" customHeight="1" x14ac:dyDescent="0.25">
      <c r="A428" s="275">
        <v>30204089</v>
      </c>
      <c r="B428" s="270" t="s">
        <v>267</v>
      </c>
      <c r="C428" s="272" t="s">
        <v>4843</v>
      </c>
      <c r="D428" s="270" t="s">
        <v>7660</v>
      </c>
      <c r="E428" s="272"/>
      <c r="F428" s="273"/>
      <c r="G428" s="272"/>
      <c r="H428" s="272"/>
      <c r="I428" s="272" t="s">
        <v>6155</v>
      </c>
      <c r="J428" s="272" t="s">
        <v>6156</v>
      </c>
      <c r="K428" s="272"/>
      <c r="L428" s="271"/>
      <c r="M428" s="270" t="s">
        <v>7657</v>
      </c>
      <c r="N428" s="270" t="s">
        <v>7595</v>
      </c>
      <c r="O428" s="270" t="s">
        <v>6175</v>
      </c>
    </row>
    <row r="429" spans="1:15" ht="30.75" customHeight="1" x14ac:dyDescent="0.25">
      <c r="A429" s="281">
        <v>30204097</v>
      </c>
      <c r="B429" s="276" t="s">
        <v>268</v>
      </c>
      <c r="C429" s="278" t="s">
        <v>4843</v>
      </c>
      <c r="D429" s="276" t="s">
        <v>7663</v>
      </c>
      <c r="E429" s="282"/>
      <c r="F429" s="279"/>
      <c r="G429" s="278" t="s">
        <v>6153</v>
      </c>
      <c r="H429" s="278" t="s">
        <v>6154</v>
      </c>
      <c r="I429" s="278" t="s">
        <v>6155</v>
      </c>
      <c r="J429" s="278" t="s">
        <v>6156</v>
      </c>
      <c r="K429" s="278"/>
      <c r="L429" s="277"/>
      <c r="M429" s="276" t="s">
        <v>7657</v>
      </c>
      <c r="N429" s="276" t="s">
        <v>7595</v>
      </c>
      <c r="O429" s="276" t="s">
        <v>6175</v>
      </c>
    </row>
    <row r="430" spans="1:15" ht="30.75" customHeight="1" x14ac:dyDescent="0.25">
      <c r="A430" s="275">
        <v>30204097</v>
      </c>
      <c r="B430" s="270" t="s">
        <v>268</v>
      </c>
      <c r="C430" s="272" t="s">
        <v>4843</v>
      </c>
      <c r="D430" s="270" t="s">
        <v>7664</v>
      </c>
      <c r="E430" s="272"/>
      <c r="F430" s="273"/>
      <c r="G430" s="272"/>
      <c r="H430" s="272" t="s">
        <v>6154</v>
      </c>
      <c r="I430" s="272" t="s">
        <v>6155</v>
      </c>
      <c r="J430" s="272" t="s">
        <v>6156</v>
      </c>
      <c r="K430" s="272"/>
      <c r="L430" s="271"/>
      <c r="M430" s="270" t="s">
        <v>7657</v>
      </c>
      <c r="N430" s="270" t="s">
        <v>7595</v>
      </c>
      <c r="O430" s="270" t="s">
        <v>6175</v>
      </c>
    </row>
    <row r="431" spans="1:15" ht="30.75" customHeight="1" x14ac:dyDescent="0.25">
      <c r="A431" s="281">
        <v>30204100</v>
      </c>
      <c r="B431" s="276" t="s">
        <v>269</v>
      </c>
      <c r="C431" s="278" t="s">
        <v>4843</v>
      </c>
      <c r="D431" s="276" t="s">
        <v>7665</v>
      </c>
      <c r="E431" s="282"/>
      <c r="F431" s="279"/>
      <c r="G431" s="278"/>
      <c r="H431" s="278"/>
      <c r="I431" s="278" t="s">
        <v>6155</v>
      </c>
      <c r="J431" s="278" t="s">
        <v>6156</v>
      </c>
      <c r="K431" s="278"/>
      <c r="L431" s="277"/>
      <c r="M431" s="276" t="s">
        <v>7657</v>
      </c>
      <c r="N431" s="276" t="s">
        <v>7595</v>
      </c>
      <c r="O431" s="276" t="s">
        <v>6175</v>
      </c>
    </row>
    <row r="432" spans="1:15" ht="30.75" customHeight="1" x14ac:dyDescent="0.25">
      <c r="A432" s="275">
        <v>30204100</v>
      </c>
      <c r="B432" s="270" t="s">
        <v>269</v>
      </c>
      <c r="C432" s="272" t="s">
        <v>4843</v>
      </c>
      <c r="D432" s="270" t="s">
        <v>7666</v>
      </c>
      <c r="E432" s="272"/>
      <c r="F432" s="273"/>
      <c r="G432" s="272"/>
      <c r="H432" s="272" t="s">
        <v>6154</v>
      </c>
      <c r="I432" s="272" t="s">
        <v>6155</v>
      </c>
      <c r="J432" s="272" t="s">
        <v>6156</v>
      </c>
      <c r="K432" s="272"/>
      <c r="L432" s="271"/>
      <c r="M432" s="270" t="s">
        <v>7657</v>
      </c>
      <c r="N432" s="270" t="s">
        <v>7595</v>
      </c>
      <c r="O432" s="270" t="s">
        <v>6175</v>
      </c>
    </row>
    <row r="433" spans="1:15" ht="30.75" customHeight="1" x14ac:dyDescent="0.25">
      <c r="A433" s="281">
        <v>30204100</v>
      </c>
      <c r="B433" s="276" t="s">
        <v>269</v>
      </c>
      <c r="C433" s="278" t="s">
        <v>4843</v>
      </c>
      <c r="D433" s="276" t="s">
        <v>7667</v>
      </c>
      <c r="E433" s="282"/>
      <c r="F433" s="279"/>
      <c r="G433" s="278"/>
      <c r="H433" s="278"/>
      <c r="I433" s="278" t="s">
        <v>6155</v>
      </c>
      <c r="J433" s="278" t="s">
        <v>6156</v>
      </c>
      <c r="K433" s="278"/>
      <c r="L433" s="277"/>
      <c r="M433" s="276" t="s">
        <v>7657</v>
      </c>
      <c r="N433" s="276" t="s">
        <v>7595</v>
      </c>
      <c r="O433" s="276" t="s">
        <v>6175</v>
      </c>
    </row>
    <row r="434" spans="1:15" ht="30.75" customHeight="1" x14ac:dyDescent="0.25">
      <c r="A434" s="275">
        <v>30205018</v>
      </c>
      <c r="B434" s="270" t="s">
        <v>270</v>
      </c>
      <c r="C434" s="272" t="s">
        <v>4843</v>
      </c>
      <c r="D434" s="270" t="s">
        <v>7668</v>
      </c>
      <c r="E434" s="272"/>
      <c r="F434" s="273"/>
      <c r="G434" s="272"/>
      <c r="H434" s="272" t="s">
        <v>6154</v>
      </c>
      <c r="I434" s="272" t="s">
        <v>6155</v>
      </c>
      <c r="J434" s="272" t="s">
        <v>6156</v>
      </c>
      <c r="K434" s="272"/>
      <c r="L434" s="271"/>
      <c r="M434" s="270" t="s">
        <v>3772</v>
      </c>
      <c r="N434" s="270" t="s">
        <v>7595</v>
      </c>
      <c r="O434" s="270" t="s">
        <v>6175</v>
      </c>
    </row>
    <row r="435" spans="1:15" ht="30.75" customHeight="1" x14ac:dyDescent="0.25">
      <c r="A435" s="281">
        <v>30205026</v>
      </c>
      <c r="B435" s="276" t="s">
        <v>271</v>
      </c>
      <c r="C435" s="278" t="s">
        <v>4843</v>
      </c>
      <c r="D435" s="276" t="s">
        <v>7669</v>
      </c>
      <c r="E435" s="282"/>
      <c r="F435" s="279"/>
      <c r="G435" s="278"/>
      <c r="H435" s="278"/>
      <c r="I435" s="278" t="s">
        <v>6155</v>
      </c>
      <c r="J435" s="278" t="s">
        <v>6156</v>
      </c>
      <c r="K435" s="278"/>
      <c r="L435" s="277"/>
      <c r="M435" s="276" t="s">
        <v>3772</v>
      </c>
      <c r="N435" s="276" t="s">
        <v>7595</v>
      </c>
      <c r="O435" s="276" t="s">
        <v>6175</v>
      </c>
    </row>
    <row r="436" spans="1:15" ht="30.75" customHeight="1" x14ac:dyDescent="0.25">
      <c r="A436" s="275">
        <v>30205034</v>
      </c>
      <c r="B436" s="270" t="s">
        <v>272</v>
      </c>
      <c r="C436" s="272" t="s">
        <v>4843</v>
      </c>
      <c r="D436" s="270" t="s">
        <v>7669</v>
      </c>
      <c r="E436" s="272"/>
      <c r="F436" s="273"/>
      <c r="G436" s="272"/>
      <c r="H436" s="272"/>
      <c r="I436" s="272" t="s">
        <v>6155</v>
      </c>
      <c r="J436" s="272" t="s">
        <v>6156</v>
      </c>
      <c r="K436" s="272"/>
      <c r="L436" s="271"/>
      <c r="M436" s="270" t="s">
        <v>3772</v>
      </c>
      <c r="N436" s="270" t="s">
        <v>7595</v>
      </c>
      <c r="O436" s="270" t="s">
        <v>6175</v>
      </c>
    </row>
    <row r="437" spans="1:15" ht="30.75" customHeight="1" x14ac:dyDescent="0.25">
      <c r="A437" s="281">
        <v>30205042</v>
      </c>
      <c r="B437" s="276" t="s">
        <v>273</v>
      </c>
      <c r="C437" s="278" t="s">
        <v>4843</v>
      </c>
      <c r="D437" s="276" t="s">
        <v>7670</v>
      </c>
      <c r="E437" s="282"/>
      <c r="F437" s="279"/>
      <c r="G437" s="278"/>
      <c r="H437" s="278"/>
      <c r="I437" s="278" t="s">
        <v>6155</v>
      </c>
      <c r="J437" s="278" t="s">
        <v>6156</v>
      </c>
      <c r="K437" s="278"/>
      <c r="L437" s="277"/>
      <c r="M437" s="276" t="s">
        <v>3772</v>
      </c>
      <c r="N437" s="276" t="s">
        <v>7595</v>
      </c>
      <c r="O437" s="276" t="s">
        <v>6175</v>
      </c>
    </row>
    <row r="438" spans="1:15" ht="30.75" customHeight="1" x14ac:dyDescent="0.25">
      <c r="A438" s="275">
        <v>30205050</v>
      </c>
      <c r="B438" s="270" t="s">
        <v>275</v>
      </c>
      <c r="C438" s="272" t="s">
        <v>4843</v>
      </c>
      <c r="D438" s="270" t="s">
        <v>7671</v>
      </c>
      <c r="E438" s="272"/>
      <c r="F438" s="273"/>
      <c r="G438" s="272"/>
      <c r="H438" s="272"/>
      <c r="I438" s="272" t="s">
        <v>6155</v>
      </c>
      <c r="J438" s="272" t="s">
        <v>6156</v>
      </c>
      <c r="K438" s="272"/>
      <c r="L438" s="271"/>
      <c r="M438" s="270" t="s">
        <v>3772</v>
      </c>
      <c r="N438" s="270" t="s">
        <v>7595</v>
      </c>
      <c r="O438" s="270" t="s">
        <v>6175</v>
      </c>
    </row>
    <row r="439" spans="1:15" ht="30.75" customHeight="1" x14ac:dyDescent="0.25">
      <c r="A439" s="281">
        <v>30205069</v>
      </c>
      <c r="B439" s="276" t="s">
        <v>276</v>
      </c>
      <c r="C439" s="278" t="s">
        <v>4843</v>
      </c>
      <c r="D439" s="276" t="s">
        <v>7672</v>
      </c>
      <c r="E439" s="282"/>
      <c r="F439" s="279"/>
      <c r="G439" s="278"/>
      <c r="H439" s="278"/>
      <c r="I439" s="278" t="s">
        <v>6155</v>
      </c>
      <c r="J439" s="278" t="s">
        <v>6156</v>
      </c>
      <c r="K439" s="278"/>
      <c r="L439" s="277"/>
      <c r="M439" s="276" t="s">
        <v>3772</v>
      </c>
      <c r="N439" s="276" t="s">
        <v>7595</v>
      </c>
      <c r="O439" s="276" t="s">
        <v>6175</v>
      </c>
    </row>
    <row r="440" spans="1:15" ht="30.75" customHeight="1" x14ac:dyDescent="0.25">
      <c r="A440" s="275">
        <v>30205077</v>
      </c>
      <c r="B440" s="270" t="s">
        <v>277</v>
      </c>
      <c r="C440" s="272" t="s">
        <v>4843</v>
      </c>
      <c r="D440" s="270" t="s">
        <v>7673</v>
      </c>
      <c r="E440" s="272"/>
      <c r="F440" s="273"/>
      <c r="G440" s="272"/>
      <c r="H440" s="272" t="s">
        <v>6154</v>
      </c>
      <c r="I440" s="272" t="s">
        <v>6155</v>
      </c>
      <c r="J440" s="272" t="s">
        <v>6156</v>
      </c>
      <c r="K440" s="272"/>
      <c r="L440" s="271"/>
      <c r="M440" s="270" t="s">
        <v>3772</v>
      </c>
      <c r="N440" s="270" t="s">
        <v>7595</v>
      </c>
      <c r="O440" s="270" t="s">
        <v>6175</v>
      </c>
    </row>
    <row r="441" spans="1:15" ht="30.75" customHeight="1" x14ac:dyDescent="0.25">
      <c r="A441" s="281">
        <v>30205085</v>
      </c>
      <c r="B441" s="276" t="s">
        <v>278</v>
      </c>
      <c r="C441" s="278" t="s">
        <v>4843</v>
      </c>
      <c r="D441" s="276" t="s">
        <v>7674</v>
      </c>
      <c r="E441" s="282"/>
      <c r="F441" s="279"/>
      <c r="G441" s="278"/>
      <c r="H441" s="278"/>
      <c r="I441" s="278" t="s">
        <v>6155</v>
      </c>
      <c r="J441" s="278" t="s">
        <v>6156</v>
      </c>
      <c r="K441" s="278"/>
      <c r="L441" s="277"/>
      <c r="M441" s="276" t="s">
        <v>3772</v>
      </c>
      <c r="N441" s="276" t="s">
        <v>7595</v>
      </c>
      <c r="O441" s="276" t="s">
        <v>6175</v>
      </c>
    </row>
    <row r="442" spans="1:15" ht="30.75" customHeight="1" x14ac:dyDescent="0.25">
      <c r="A442" s="275">
        <v>30205093</v>
      </c>
      <c r="B442" s="270" t="s">
        <v>279</v>
      </c>
      <c r="C442" s="272" t="s">
        <v>4843</v>
      </c>
      <c r="D442" s="270" t="s">
        <v>7675</v>
      </c>
      <c r="E442" s="272"/>
      <c r="F442" s="273"/>
      <c r="G442" s="272"/>
      <c r="H442" s="272" t="s">
        <v>6154</v>
      </c>
      <c r="I442" s="272" t="s">
        <v>6155</v>
      </c>
      <c r="J442" s="272" t="s">
        <v>6156</v>
      </c>
      <c r="K442" s="272"/>
      <c r="L442" s="271"/>
      <c r="M442" s="270" t="s">
        <v>3772</v>
      </c>
      <c r="N442" s="270" t="s">
        <v>7595</v>
      </c>
      <c r="O442" s="270" t="s">
        <v>6175</v>
      </c>
    </row>
    <row r="443" spans="1:15" ht="30.75" customHeight="1" x14ac:dyDescent="0.25">
      <c r="A443" s="281">
        <v>30205107</v>
      </c>
      <c r="B443" s="276" t="s">
        <v>280</v>
      </c>
      <c r="C443" s="278" t="s">
        <v>4843</v>
      </c>
      <c r="D443" s="276" t="s">
        <v>7675</v>
      </c>
      <c r="E443" s="282"/>
      <c r="F443" s="279"/>
      <c r="G443" s="278"/>
      <c r="H443" s="278" t="s">
        <v>6154</v>
      </c>
      <c r="I443" s="278" t="s">
        <v>6155</v>
      </c>
      <c r="J443" s="278" t="s">
        <v>6156</v>
      </c>
      <c r="K443" s="278"/>
      <c r="L443" s="277"/>
      <c r="M443" s="276" t="s">
        <v>3772</v>
      </c>
      <c r="N443" s="276" t="s">
        <v>7595</v>
      </c>
      <c r="O443" s="276" t="s">
        <v>6175</v>
      </c>
    </row>
    <row r="444" spans="1:15" ht="30.75" customHeight="1" x14ac:dyDescent="0.25">
      <c r="A444" s="275">
        <v>30205115</v>
      </c>
      <c r="B444" s="270" t="s">
        <v>281</v>
      </c>
      <c r="C444" s="272" t="s">
        <v>4843</v>
      </c>
      <c r="D444" s="270" t="s">
        <v>7676</v>
      </c>
      <c r="E444" s="272"/>
      <c r="F444" s="273"/>
      <c r="G444" s="272"/>
      <c r="H444" s="272"/>
      <c r="I444" s="272" t="s">
        <v>6155</v>
      </c>
      <c r="J444" s="272" t="s">
        <v>6156</v>
      </c>
      <c r="K444" s="272"/>
      <c r="L444" s="271"/>
      <c r="M444" s="270" t="s">
        <v>3772</v>
      </c>
      <c r="N444" s="270" t="s">
        <v>7595</v>
      </c>
      <c r="O444" s="270" t="s">
        <v>6175</v>
      </c>
    </row>
    <row r="445" spans="1:15" ht="30.75" customHeight="1" x14ac:dyDescent="0.25">
      <c r="A445" s="281">
        <v>30205140</v>
      </c>
      <c r="B445" s="276" t="s">
        <v>282</v>
      </c>
      <c r="C445" s="278" t="s">
        <v>4843</v>
      </c>
      <c r="D445" s="276" t="s">
        <v>7677</v>
      </c>
      <c r="E445" s="282"/>
      <c r="F445" s="279"/>
      <c r="G445" s="278"/>
      <c r="H445" s="278"/>
      <c r="I445" s="278" t="s">
        <v>6155</v>
      </c>
      <c r="J445" s="278" t="s">
        <v>6156</v>
      </c>
      <c r="K445" s="278"/>
      <c r="L445" s="277"/>
      <c r="M445" s="276" t="s">
        <v>3772</v>
      </c>
      <c r="N445" s="276" t="s">
        <v>7595</v>
      </c>
      <c r="O445" s="276" t="s">
        <v>6175</v>
      </c>
    </row>
    <row r="446" spans="1:15" ht="30.75" customHeight="1" x14ac:dyDescent="0.25">
      <c r="A446" s="275">
        <v>30205158</v>
      </c>
      <c r="B446" s="270" t="s">
        <v>283</v>
      </c>
      <c r="C446" s="272" t="s">
        <v>4843</v>
      </c>
      <c r="D446" s="270" t="s">
        <v>7678</v>
      </c>
      <c r="E446" s="272"/>
      <c r="F446" s="273"/>
      <c r="G446" s="272"/>
      <c r="H446" s="272"/>
      <c r="I446" s="272" t="s">
        <v>6155</v>
      </c>
      <c r="J446" s="272" t="s">
        <v>6156</v>
      </c>
      <c r="K446" s="272"/>
      <c r="L446" s="271"/>
      <c r="M446" s="270" t="s">
        <v>3772</v>
      </c>
      <c r="N446" s="270" t="s">
        <v>7595</v>
      </c>
      <c r="O446" s="270" t="s">
        <v>6175</v>
      </c>
    </row>
    <row r="447" spans="1:15" ht="30.75" customHeight="1" x14ac:dyDescent="0.25">
      <c r="A447" s="281">
        <v>30205166</v>
      </c>
      <c r="B447" s="276" t="s">
        <v>284</v>
      </c>
      <c r="C447" s="278" t="s">
        <v>4843</v>
      </c>
      <c r="D447" s="276" t="s">
        <v>7679</v>
      </c>
      <c r="E447" s="282"/>
      <c r="F447" s="279"/>
      <c r="G447" s="278"/>
      <c r="H447" s="278"/>
      <c r="I447" s="278" t="s">
        <v>6155</v>
      </c>
      <c r="J447" s="278" t="s">
        <v>6156</v>
      </c>
      <c r="K447" s="278"/>
      <c r="L447" s="277"/>
      <c r="M447" s="276" t="s">
        <v>3772</v>
      </c>
      <c r="N447" s="276" t="s">
        <v>7595</v>
      </c>
      <c r="O447" s="276" t="s">
        <v>6175</v>
      </c>
    </row>
    <row r="448" spans="1:15" ht="30.75" customHeight="1" x14ac:dyDescent="0.25">
      <c r="A448" s="275">
        <v>30205174</v>
      </c>
      <c r="B448" s="270" t="s">
        <v>285</v>
      </c>
      <c r="C448" s="272" t="s">
        <v>4843</v>
      </c>
      <c r="D448" s="270" t="s">
        <v>7680</v>
      </c>
      <c r="E448" s="272"/>
      <c r="F448" s="273"/>
      <c r="G448" s="272"/>
      <c r="H448" s="272"/>
      <c r="I448" s="272" t="s">
        <v>6155</v>
      </c>
      <c r="J448" s="272" t="s">
        <v>6156</v>
      </c>
      <c r="K448" s="272"/>
      <c r="L448" s="271"/>
      <c r="M448" s="270" t="s">
        <v>3772</v>
      </c>
      <c r="N448" s="270" t="s">
        <v>7595</v>
      </c>
      <c r="O448" s="270" t="s">
        <v>6175</v>
      </c>
    </row>
    <row r="449" spans="1:15" ht="30.75" customHeight="1" x14ac:dyDescent="0.25">
      <c r="A449" s="281">
        <v>30205174</v>
      </c>
      <c r="B449" s="276" t="s">
        <v>285</v>
      </c>
      <c r="C449" s="278" t="s">
        <v>4843</v>
      </c>
      <c r="D449" s="276" t="s">
        <v>7681</v>
      </c>
      <c r="E449" s="282"/>
      <c r="F449" s="279"/>
      <c r="G449" s="278"/>
      <c r="H449" s="278"/>
      <c r="I449" s="278" t="s">
        <v>6155</v>
      </c>
      <c r="J449" s="278" t="s">
        <v>6156</v>
      </c>
      <c r="K449" s="278"/>
      <c r="L449" s="277"/>
      <c r="M449" s="276" t="s">
        <v>3772</v>
      </c>
      <c r="N449" s="276" t="s">
        <v>7595</v>
      </c>
      <c r="O449" s="276" t="s">
        <v>6175</v>
      </c>
    </row>
    <row r="450" spans="1:15" ht="30.75" customHeight="1" x14ac:dyDescent="0.25">
      <c r="A450" s="275">
        <v>30205182</v>
      </c>
      <c r="B450" s="270" t="s">
        <v>286</v>
      </c>
      <c r="C450" s="272" t="s">
        <v>4843</v>
      </c>
      <c r="D450" s="270" t="s">
        <v>7682</v>
      </c>
      <c r="E450" s="272"/>
      <c r="F450" s="273"/>
      <c r="G450" s="272"/>
      <c r="H450" s="272"/>
      <c r="I450" s="272" t="s">
        <v>6155</v>
      </c>
      <c r="J450" s="272" t="s">
        <v>6156</v>
      </c>
      <c r="K450" s="272"/>
      <c r="L450" s="271"/>
      <c r="M450" s="270" t="s">
        <v>3772</v>
      </c>
      <c r="N450" s="270" t="s">
        <v>7595</v>
      </c>
      <c r="O450" s="270" t="s">
        <v>6175</v>
      </c>
    </row>
    <row r="451" spans="1:15" ht="30.75" customHeight="1" x14ac:dyDescent="0.25">
      <c r="A451" s="281">
        <v>30205190</v>
      </c>
      <c r="B451" s="276" t="s">
        <v>287</v>
      </c>
      <c r="C451" s="278" t="s">
        <v>4843</v>
      </c>
      <c r="D451" s="276" t="s">
        <v>7683</v>
      </c>
      <c r="E451" s="282"/>
      <c r="F451" s="279"/>
      <c r="G451" s="278"/>
      <c r="H451" s="278"/>
      <c r="I451" s="278" t="s">
        <v>6155</v>
      </c>
      <c r="J451" s="278" t="s">
        <v>6156</v>
      </c>
      <c r="K451" s="278"/>
      <c r="L451" s="277"/>
      <c r="M451" s="276" t="s">
        <v>3772</v>
      </c>
      <c r="N451" s="276" t="s">
        <v>7595</v>
      </c>
      <c r="O451" s="276" t="s">
        <v>6175</v>
      </c>
    </row>
    <row r="452" spans="1:15" ht="30.75" customHeight="1" x14ac:dyDescent="0.25">
      <c r="A452" s="275">
        <v>30205204</v>
      </c>
      <c r="B452" s="270" t="s">
        <v>288</v>
      </c>
      <c r="C452" s="272" t="s">
        <v>4843</v>
      </c>
      <c r="D452" s="270" t="s">
        <v>7684</v>
      </c>
      <c r="E452" s="272"/>
      <c r="F452" s="273"/>
      <c r="G452" s="272"/>
      <c r="H452" s="272"/>
      <c r="I452" s="272" t="s">
        <v>6155</v>
      </c>
      <c r="J452" s="272" t="s">
        <v>6156</v>
      </c>
      <c r="K452" s="272"/>
      <c r="L452" s="271"/>
      <c r="M452" s="270" t="s">
        <v>3772</v>
      </c>
      <c r="N452" s="270" t="s">
        <v>7595</v>
      </c>
      <c r="O452" s="270" t="s">
        <v>6175</v>
      </c>
    </row>
    <row r="453" spans="1:15" ht="30.75" customHeight="1" x14ac:dyDescent="0.25">
      <c r="A453" s="281">
        <v>30205212</v>
      </c>
      <c r="B453" s="276" t="s">
        <v>289</v>
      </c>
      <c r="C453" s="278" t="s">
        <v>4843</v>
      </c>
      <c r="D453" s="276" t="s">
        <v>7685</v>
      </c>
      <c r="E453" s="282"/>
      <c r="F453" s="279"/>
      <c r="G453" s="278"/>
      <c r="H453" s="278"/>
      <c r="I453" s="278" t="s">
        <v>6155</v>
      </c>
      <c r="J453" s="278" t="s">
        <v>6156</v>
      </c>
      <c r="K453" s="278"/>
      <c r="L453" s="277"/>
      <c r="M453" s="276" t="s">
        <v>3772</v>
      </c>
      <c r="N453" s="276" t="s">
        <v>7595</v>
      </c>
      <c r="O453" s="276" t="s">
        <v>6175</v>
      </c>
    </row>
    <row r="454" spans="1:15" ht="30.75" customHeight="1" x14ac:dyDescent="0.25">
      <c r="A454" s="275">
        <v>30205220</v>
      </c>
      <c r="B454" s="270" t="s">
        <v>4888</v>
      </c>
      <c r="C454" s="272" t="s">
        <v>4844</v>
      </c>
      <c r="D454" s="270" t="s">
        <v>6161</v>
      </c>
      <c r="E454" s="272"/>
      <c r="F454" s="273"/>
      <c r="G454" s="272" t="s">
        <v>6161</v>
      </c>
      <c r="H454" s="272" t="s">
        <v>6161</v>
      </c>
      <c r="I454" s="272" t="s">
        <v>6161</v>
      </c>
      <c r="J454" s="272" t="s">
        <v>6161</v>
      </c>
      <c r="K454" s="272" t="s">
        <v>6161</v>
      </c>
      <c r="L454" s="271" t="s">
        <v>6161</v>
      </c>
      <c r="M454" s="270" t="s">
        <v>6161</v>
      </c>
      <c r="N454" s="270" t="s">
        <v>6161</v>
      </c>
      <c r="O454" s="270" t="s">
        <v>6161</v>
      </c>
    </row>
    <row r="455" spans="1:15" ht="30.75" customHeight="1" x14ac:dyDescent="0.25">
      <c r="A455" s="281">
        <v>30205239</v>
      </c>
      <c r="B455" s="276" t="s">
        <v>290</v>
      </c>
      <c r="C455" s="278" t="s">
        <v>4843</v>
      </c>
      <c r="D455" s="276" t="s">
        <v>7686</v>
      </c>
      <c r="E455" s="282"/>
      <c r="F455" s="279"/>
      <c r="G455" s="278"/>
      <c r="H455" s="278"/>
      <c r="I455" s="278" t="s">
        <v>6155</v>
      </c>
      <c r="J455" s="278" t="s">
        <v>6156</v>
      </c>
      <c r="K455" s="278"/>
      <c r="L455" s="277"/>
      <c r="M455" s="276" t="s">
        <v>3772</v>
      </c>
      <c r="N455" s="276" t="s">
        <v>7595</v>
      </c>
      <c r="O455" s="276" t="s">
        <v>6175</v>
      </c>
    </row>
    <row r="456" spans="1:15" ht="30.75" customHeight="1" x14ac:dyDescent="0.25">
      <c r="A456" s="275">
        <v>30205247</v>
      </c>
      <c r="B456" s="270" t="s">
        <v>291</v>
      </c>
      <c r="C456" s="272" t="s">
        <v>4843</v>
      </c>
      <c r="D456" s="270" t="s">
        <v>7687</v>
      </c>
      <c r="E456" s="272"/>
      <c r="F456" s="273"/>
      <c r="G456" s="272"/>
      <c r="H456" s="272"/>
      <c r="I456" s="272" t="s">
        <v>6155</v>
      </c>
      <c r="J456" s="272" t="s">
        <v>6156</v>
      </c>
      <c r="K456" s="272"/>
      <c r="L456" s="271"/>
      <c r="M456" s="270" t="s">
        <v>3772</v>
      </c>
      <c r="N456" s="270" t="s">
        <v>7595</v>
      </c>
      <c r="O456" s="270" t="s">
        <v>6175</v>
      </c>
    </row>
    <row r="457" spans="1:15" ht="30.75" customHeight="1" x14ac:dyDescent="0.25">
      <c r="A457" s="281">
        <v>30205263</v>
      </c>
      <c r="B457" s="276" t="s">
        <v>6206</v>
      </c>
      <c r="C457" s="278" t="s">
        <v>4844</v>
      </c>
      <c r="D457" s="276" t="s">
        <v>6161</v>
      </c>
      <c r="E457" s="282"/>
      <c r="F457" s="279"/>
      <c r="G457" s="278" t="s">
        <v>6161</v>
      </c>
      <c r="H457" s="278" t="s">
        <v>6161</v>
      </c>
      <c r="I457" s="278" t="s">
        <v>6161</v>
      </c>
      <c r="J457" s="278" t="s">
        <v>6161</v>
      </c>
      <c r="K457" s="278" t="s">
        <v>6161</v>
      </c>
      <c r="L457" s="277" t="s">
        <v>6161</v>
      </c>
      <c r="M457" s="276" t="s">
        <v>6161</v>
      </c>
      <c r="N457" s="276" t="s">
        <v>6161</v>
      </c>
      <c r="O457" s="276" t="s">
        <v>6161</v>
      </c>
    </row>
    <row r="458" spans="1:15" ht="30.75" customHeight="1" x14ac:dyDescent="0.25">
      <c r="A458" s="275">
        <v>30205271</v>
      </c>
      <c r="B458" s="270" t="s">
        <v>274</v>
      </c>
      <c r="C458" s="272" t="s">
        <v>4843</v>
      </c>
      <c r="D458" s="270" t="s">
        <v>7688</v>
      </c>
      <c r="E458" s="272"/>
      <c r="F458" s="273"/>
      <c r="G458" s="272"/>
      <c r="H458" s="272"/>
      <c r="I458" s="272" t="s">
        <v>6155</v>
      </c>
      <c r="J458" s="272" t="s">
        <v>6156</v>
      </c>
      <c r="K458" s="272"/>
      <c r="L458" s="271"/>
      <c r="M458" s="270" t="s">
        <v>3772</v>
      </c>
      <c r="N458" s="270" t="s">
        <v>7595</v>
      </c>
      <c r="O458" s="270" t="s">
        <v>6175</v>
      </c>
    </row>
    <row r="459" spans="1:15" ht="30.75" customHeight="1" x14ac:dyDescent="0.25">
      <c r="A459" s="281">
        <v>30205280</v>
      </c>
      <c r="B459" s="276" t="s">
        <v>4889</v>
      </c>
      <c r="C459" s="278" t="s">
        <v>4844</v>
      </c>
      <c r="D459" s="276" t="s">
        <v>6161</v>
      </c>
      <c r="E459" s="282"/>
      <c r="F459" s="279"/>
      <c r="G459" s="278" t="s">
        <v>6161</v>
      </c>
      <c r="H459" s="278" t="s">
        <v>6161</v>
      </c>
      <c r="I459" s="278" t="s">
        <v>6161</v>
      </c>
      <c r="J459" s="278" t="s">
        <v>6161</v>
      </c>
      <c r="K459" s="278" t="s">
        <v>6161</v>
      </c>
      <c r="L459" s="277" t="s">
        <v>6161</v>
      </c>
      <c r="M459" s="276" t="s">
        <v>6161</v>
      </c>
      <c r="N459" s="276" t="s">
        <v>6161</v>
      </c>
      <c r="O459" s="276" t="s">
        <v>6161</v>
      </c>
    </row>
    <row r="460" spans="1:15" ht="30.75" customHeight="1" x14ac:dyDescent="0.25">
      <c r="A460" s="275">
        <v>30206014</v>
      </c>
      <c r="B460" s="270" t="s">
        <v>292</v>
      </c>
      <c r="C460" s="272" t="s">
        <v>4843</v>
      </c>
      <c r="D460" s="270" t="s">
        <v>7689</v>
      </c>
      <c r="E460" s="272"/>
      <c r="F460" s="273"/>
      <c r="G460" s="272"/>
      <c r="H460" s="272"/>
      <c r="I460" s="272" t="s">
        <v>6155</v>
      </c>
      <c r="J460" s="272" t="s">
        <v>6156</v>
      </c>
      <c r="K460" s="272"/>
      <c r="L460" s="271"/>
      <c r="M460" s="270" t="s">
        <v>3773</v>
      </c>
      <c r="N460" s="270" t="s">
        <v>7595</v>
      </c>
      <c r="O460" s="270" t="s">
        <v>6175</v>
      </c>
    </row>
    <row r="461" spans="1:15" ht="30.75" customHeight="1" x14ac:dyDescent="0.25">
      <c r="A461" s="281">
        <v>30206022</v>
      </c>
      <c r="B461" s="276" t="s">
        <v>293</v>
      </c>
      <c r="C461" s="278" t="s">
        <v>4843</v>
      </c>
      <c r="D461" s="276" t="s">
        <v>7690</v>
      </c>
      <c r="E461" s="282"/>
      <c r="F461" s="279"/>
      <c r="G461" s="278"/>
      <c r="H461" s="278"/>
      <c r="I461" s="278" t="s">
        <v>6155</v>
      </c>
      <c r="J461" s="278" t="s">
        <v>6156</v>
      </c>
      <c r="K461" s="278"/>
      <c r="L461" s="277"/>
      <c r="M461" s="276" t="s">
        <v>3773</v>
      </c>
      <c r="N461" s="276" t="s">
        <v>7595</v>
      </c>
      <c r="O461" s="276" t="s">
        <v>6175</v>
      </c>
    </row>
    <row r="462" spans="1:15" ht="30.75" customHeight="1" x14ac:dyDescent="0.25">
      <c r="A462" s="275">
        <v>30206030</v>
      </c>
      <c r="B462" s="270" t="s">
        <v>294</v>
      </c>
      <c r="C462" s="272" t="s">
        <v>4843</v>
      </c>
      <c r="D462" s="270" t="s">
        <v>7691</v>
      </c>
      <c r="E462" s="272"/>
      <c r="F462" s="273"/>
      <c r="G462" s="272"/>
      <c r="H462" s="272"/>
      <c r="I462" s="272" t="s">
        <v>6155</v>
      </c>
      <c r="J462" s="272" t="s">
        <v>6156</v>
      </c>
      <c r="K462" s="272"/>
      <c r="L462" s="271"/>
      <c r="M462" s="270" t="s">
        <v>3773</v>
      </c>
      <c r="N462" s="270" t="s">
        <v>7595</v>
      </c>
      <c r="O462" s="270" t="s">
        <v>6175</v>
      </c>
    </row>
    <row r="463" spans="1:15" ht="30.75" customHeight="1" x14ac:dyDescent="0.25">
      <c r="A463" s="281">
        <v>30206049</v>
      </c>
      <c r="B463" s="276" t="s">
        <v>295</v>
      </c>
      <c r="C463" s="278" t="s">
        <v>4843</v>
      </c>
      <c r="D463" s="276" t="s">
        <v>7692</v>
      </c>
      <c r="E463" s="282"/>
      <c r="F463" s="279"/>
      <c r="G463" s="278"/>
      <c r="H463" s="278"/>
      <c r="I463" s="278" t="s">
        <v>6155</v>
      </c>
      <c r="J463" s="278" t="s">
        <v>6156</v>
      </c>
      <c r="K463" s="278"/>
      <c r="L463" s="277"/>
      <c r="M463" s="276" t="s">
        <v>3773</v>
      </c>
      <c r="N463" s="276" t="s">
        <v>7595</v>
      </c>
      <c r="O463" s="276" t="s">
        <v>6175</v>
      </c>
    </row>
    <row r="464" spans="1:15" ht="30.75" customHeight="1" x14ac:dyDescent="0.25">
      <c r="A464" s="275">
        <v>30206065</v>
      </c>
      <c r="B464" s="270" t="s">
        <v>296</v>
      </c>
      <c r="C464" s="272" t="s">
        <v>4843</v>
      </c>
      <c r="D464" s="270" t="s">
        <v>7693</v>
      </c>
      <c r="E464" s="272"/>
      <c r="F464" s="273"/>
      <c r="G464" s="272"/>
      <c r="H464" s="272"/>
      <c r="I464" s="272" t="s">
        <v>6155</v>
      </c>
      <c r="J464" s="272" t="s">
        <v>6156</v>
      </c>
      <c r="K464" s="272"/>
      <c r="L464" s="271"/>
      <c r="M464" s="270" t="s">
        <v>3773</v>
      </c>
      <c r="N464" s="270" t="s">
        <v>7595</v>
      </c>
      <c r="O464" s="270" t="s">
        <v>6175</v>
      </c>
    </row>
    <row r="465" spans="1:15" ht="30.75" customHeight="1" x14ac:dyDescent="0.25">
      <c r="A465" s="281">
        <v>30206065</v>
      </c>
      <c r="B465" s="276" t="s">
        <v>296</v>
      </c>
      <c r="C465" s="278" t="s">
        <v>4843</v>
      </c>
      <c r="D465" s="276" t="s">
        <v>7694</v>
      </c>
      <c r="E465" s="282"/>
      <c r="F465" s="279"/>
      <c r="G465" s="278"/>
      <c r="H465" s="278"/>
      <c r="I465" s="278" t="s">
        <v>6155</v>
      </c>
      <c r="J465" s="278" t="s">
        <v>6156</v>
      </c>
      <c r="K465" s="278"/>
      <c r="L465" s="277"/>
      <c r="M465" s="276" t="s">
        <v>3773</v>
      </c>
      <c r="N465" s="276" t="s">
        <v>7595</v>
      </c>
      <c r="O465" s="276" t="s">
        <v>6175</v>
      </c>
    </row>
    <row r="466" spans="1:15" ht="30.75" customHeight="1" x14ac:dyDescent="0.25">
      <c r="A466" s="275">
        <v>30206103</v>
      </c>
      <c r="B466" s="270" t="s">
        <v>297</v>
      </c>
      <c r="C466" s="272" t="s">
        <v>4843</v>
      </c>
      <c r="D466" s="270" t="s">
        <v>7695</v>
      </c>
      <c r="E466" s="272"/>
      <c r="F466" s="273"/>
      <c r="G466" s="272"/>
      <c r="H466" s="272"/>
      <c r="I466" s="272" t="s">
        <v>6155</v>
      </c>
      <c r="J466" s="272" t="s">
        <v>6156</v>
      </c>
      <c r="K466" s="272"/>
      <c r="L466" s="271"/>
      <c r="M466" s="270" t="s">
        <v>3773</v>
      </c>
      <c r="N466" s="270" t="s">
        <v>7595</v>
      </c>
      <c r="O466" s="270" t="s">
        <v>6175</v>
      </c>
    </row>
    <row r="467" spans="1:15" ht="30.75" customHeight="1" x14ac:dyDescent="0.25">
      <c r="A467" s="281">
        <v>30206120</v>
      </c>
      <c r="B467" s="276" t="s">
        <v>298</v>
      </c>
      <c r="C467" s="278" t="s">
        <v>4843</v>
      </c>
      <c r="D467" s="276" t="s">
        <v>7696</v>
      </c>
      <c r="E467" s="282"/>
      <c r="F467" s="279"/>
      <c r="G467" s="278"/>
      <c r="H467" s="278"/>
      <c r="I467" s="278" t="s">
        <v>6155</v>
      </c>
      <c r="J467" s="278" t="s">
        <v>6156</v>
      </c>
      <c r="K467" s="278"/>
      <c r="L467" s="277"/>
      <c r="M467" s="276" t="s">
        <v>3773</v>
      </c>
      <c r="N467" s="276" t="s">
        <v>7595</v>
      </c>
      <c r="O467" s="276" t="s">
        <v>6175</v>
      </c>
    </row>
    <row r="468" spans="1:15" ht="30.75" customHeight="1" x14ac:dyDescent="0.25">
      <c r="A468" s="275">
        <v>30206138</v>
      </c>
      <c r="B468" s="270" t="s">
        <v>299</v>
      </c>
      <c r="C468" s="272" t="s">
        <v>4843</v>
      </c>
      <c r="D468" s="270" t="s">
        <v>7696</v>
      </c>
      <c r="E468" s="272"/>
      <c r="F468" s="273"/>
      <c r="G468" s="272"/>
      <c r="H468" s="272"/>
      <c r="I468" s="272" t="s">
        <v>6155</v>
      </c>
      <c r="J468" s="272" t="s">
        <v>6156</v>
      </c>
      <c r="K468" s="272"/>
      <c r="L468" s="271"/>
      <c r="M468" s="270" t="s">
        <v>3773</v>
      </c>
      <c r="N468" s="270" t="s">
        <v>7595</v>
      </c>
      <c r="O468" s="270" t="s">
        <v>6175</v>
      </c>
    </row>
    <row r="469" spans="1:15" ht="30.75" customHeight="1" x14ac:dyDescent="0.25">
      <c r="A469" s="281">
        <v>30206170</v>
      </c>
      <c r="B469" s="276" t="s">
        <v>300</v>
      </c>
      <c r="C469" s="278" t="s">
        <v>4843</v>
      </c>
      <c r="D469" s="276" t="s">
        <v>7697</v>
      </c>
      <c r="E469" s="282"/>
      <c r="F469" s="279"/>
      <c r="G469" s="278"/>
      <c r="H469" s="278"/>
      <c r="I469" s="278" t="s">
        <v>6155</v>
      </c>
      <c r="J469" s="278" t="s">
        <v>6156</v>
      </c>
      <c r="K469" s="278"/>
      <c r="L469" s="277"/>
      <c r="M469" s="276" t="s">
        <v>3773</v>
      </c>
      <c r="N469" s="276" t="s">
        <v>7595</v>
      </c>
      <c r="O469" s="276" t="s">
        <v>6175</v>
      </c>
    </row>
    <row r="470" spans="1:15" ht="30.75" customHeight="1" x14ac:dyDescent="0.25">
      <c r="A470" s="275">
        <v>30206200</v>
      </c>
      <c r="B470" s="270" t="s">
        <v>301</v>
      </c>
      <c r="C470" s="272" t="s">
        <v>4843</v>
      </c>
      <c r="D470" s="270" t="s">
        <v>7698</v>
      </c>
      <c r="E470" s="272"/>
      <c r="F470" s="273"/>
      <c r="G470" s="272"/>
      <c r="H470" s="272"/>
      <c r="I470" s="272" t="s">
        <v>6155</v>
      </c>
      <c r="J470" s="272" t="s">
        <v>6156</v>
      </c>
      <c r="K470" s="272"/>
      <c r="L470" s="271"/>
      <c r="M470" s="270" t="s">
        <v>3773</v>
      </c>
      <c r="N470" s="270" t="s">
        <v>7595</v>
      </c>
      <c r="O470" s="270" t="s">
        <v>6175</v>
      </c>
    </row>
    <row r="471" spans="1:15" ht="30.75" customHeight="1" x14ac:dyDescent="0.25">
      <c r="A471" s="281">
        <v>30206219</v>
      </c>
      <c r="B471" s="276" t="s">
        <v>302</v>
      </c>
      <c r="C471" s="278" t="s">
        <v>4843</v>
      </c>
      <c r="D471" s="276" t="s">
        <v>7699</v>
      </c>
      <c r="E471" s="282"/>
      <c r="F471" s="279"/>
      <c r="G471" s="278"/>
      <c r="H471" s="278"/>
      <c r="I471" s="278" t="s">
        <v>6155</v>
      </c>
      <c r="J471" s="278" t="s">
        <v>6156</v>
      </c>
      <c r="K471" s="278"/>
      <c r="L471" s="277"/>
      <c r="M471" s="276" t="s">
        <v>3773</v>
      </c>
      <c r="N471" s="276" t="s">
        <v>7595</v>
      </c>
      <c r="O471" s="276" t="s">
        <v>6175</v>
      </c>
    </row>
    <row r="472" spans="1:15" ht="30.75" customHeight="1" x14ac:dyDescent="0.25">
      <c r="A472" s="275">
        <v>30206227</v>
      </c>
      <c r="B472" s="270" t="s">
        <v>303</v>
      </c>
      <c r="C472" s="272" t="s">
        <v>4843</v>
      </c>
      <c r="D472" s="270" t="s">
        <v>7699</v>
      </c>
      <c r="E472" s="272"/>
      <c r="F472" s="273"/>
      <c r="G472" s="272"/>
      <c r="H472" s="272"/>
      <c r="I472" s="272" t="s">
        <v>6155</v>
      </c>
      <c r="J472" s="272" t="s">
        <v>6156</v>
      </c>
      <c r="K472" s="272"/>
      <c r="L472" s="271"/>
      <c r="M472" s="270" t="s">
        <v>3773</v>
      </c>
      <c r="N472" s="270" t="s">
        <v>7595</v>
      </c>
      <c r="O472" s="270" t="s">
        <v>6175</v>
      </c>
    </row>
    <row r="473" spans="1:15" ht="30.75" customHeight="1" x14ac:dyDescent="0.25">
      <c r="A473" s="281">
        <v>30206235</v>
      </c>
      <c r="B473" s="276" t="s">
        <v>304</v>
      </c>
      <c r="C473" s="278" t="s">
        <v>4843</v>
      </c>
      <c r="D473" s="276" t="s">
        <v>7700</v>
      </c>
      <c r="E473" s="282"/>
      <c r="F473" s="279"/>
      <c r="G473" s="278"/>
      <c r="H473" s="278"/>
      <c r="I473" s="278" t="s">
        <v>6155</v>
      </c>
      <c r="J473" s="278" t="s">
        <v>6156</v>
      </c>
      <c r="K473" s="278"/>
      <c r="L473" s="277"/>
      <c r="M473" s="276" t="s">
        <v>3773</v>
      </c>
      <c r="N473" s="276" t="s">
        <v>7595</v>
      </c>
      <c r="O473" s="276" t="s">
        <v>6175</v>
      </c>
    </row>
    <row r="474" spans="1:15" ht="30.75" customHeight="1" x14ac:dyDescent="0.25">
      <c r="A474" s="275">
        <v>30206243</v>
      </c>
      <c r="B474" s="270" t="s">
        <v>305</v>
      </c>
      <c r="C474" s="272" t="s">
        <v>4843</v>
      </c>
      <c r="D474" s="270" t="s">
        <v>7701</v>
      </c>
      <c r="E474" s="272"/>
      <c r="F474" s="273"/>
      <c r="G474" s="272"/>
      <c r="H474" s="272"/>
      <c r="I474" s="272" t="s">
        <v>6155</v>
      </c>
      <c r="J474" s="272" t="s">
        <v>6156</v>
      </c>
      <c r="K474" s="272"/>
      <c r="L474" s="271"/>
      <c r="M474" s="270" t="s">
        <v>3773</v>
      </c>
      <c r="N474" s="270" t="s">
        <v>7595</v>
      </c>
      <c r="O474" s="270" t="s">
        <v>6175</v>
      </c>
    </row>
    <row r="475" spans="1:15" ht="30.75" customHeight="1" x14ac:dyDescent="0.25">
      <c r="A475" s="281">
        <v>30206251</v>
      </c>
      <c r="B475" s="276" t="s">
        <v>306</v>
      </c>
      <c r="C475" s="278" t="s">
        <v>4843</v>
      </c>
      <c r="D475" s="276" t="s">
        <v>7702</v>
      </c>
      <c r="E475" s="282"/>
      <c r="F475" s="279"/>
      <c r="G475" s="278"/>
      <c r="H475" s="278"/>
      <c r="I475" s="278" t="s">
        <v>6155</v>
      </c>
      <c r="J475" s="278" t="s">
        <v>6156</v>
      </c>
      <c r="K475" s="278"/>
      <c r="L475" s="277"/>
      <c r="M475" s="276" t="s">
        <v>3773</v>
      </c>
      <c r="N475" s="276" t="s">
        <v>7595</v>
      </c>
      <c r="O475" s="276" t="s">
        <v>6175</v>
      </c>
    </row>
    <row r="476" spans="1:15" ht="30.75" customHeight="1" x14ac:dyDescent="0.25">
      <c r="A476" s="275">
        <v>30206260</v>
      </c>
      <c r="B476" s="270" t="s">
        <v>307</v>
      </c>
      <c r="C476" s="272" t="s">
        <v>4843</v>
      </c>
      <c r="D476" s="270" t="s">
        <v>7702</v>
      </c>
      <c r="E476" s="272"/>
      <c r="F476" s="273"/>
      <c r="G476" s="272"/>
      <c r="H476" s="272"/>
      <c r="I476" s="272" t="s">
        <v>6155</v>
      </c>
      <c r="J476" s="272" t="s">
        <v>6156</v>
      </c>
      <c r="K476" s="272"/>
      <c r="L476" s="271"/>
      <c r="M476" s="270" t="s">
        <v>3773</v>
      </c>
      <c r="N476" s="270" t="s">
        <v>7595</v>
      </c>
      <c r="O476" s="270" t="s">
        <v>6175</v>
      </c>
    </row>
    <row r="477" spans="1:15" ht="30.75" customHeight="1" x14ac:dyDescent="0.25">
      <c r="A477" s="281">
        <v>30206278</v>
      </c>
      <c r="B477" s="276" t="s">
        <v>308</v>
      </c>
      <c r="C477" s="278" t="s">
        <v>4843</v>
      </c>
      <c r="D477" s="276" t="s">
        <v>7703</v>
      </c>
      <c r="E477" s="282"/>
      <c r="F477" s="279"/>
      <c r="G477" s="278"/>
      <c r="H477" s="278"/>
      <c r="I477" s="278" t="s">
        <v>6155</v>
      </c>
      <c r="J477" s="278" t="s">
        <v>6156</v>
      </c>
      <c r="K477" s="278"/>
      <c r="L477" s="277"/>
      <c r="M477" s="276" t="s">
        <v>3773</v>
      </c>
      <c r="N477" s="276" t="s">
        <v>7595</v>
      </c>
      <c r="O477" s="276" t="s">
        <v>6175</v>
      </c>
    </row>
    <row r="478" spans="1:15" ht="30.75" customHeight="1" x14ac:dyDescent="0.25">
      <c r="A478" s="275">
        <v>30206294</v>
      </c>
      <c r="B478" s="270" t="s">
        <v>309</v>
      </c>
      <c r="C478" s="272" t="s">
        <v>4843</v>
      </c>
      <c r="D478" s="270" t="s">
        <v>7704</v>
      </c>
      <c r="E478" s="272"/>
      <c r="F478" s="273"/>
      <c r="G478" s="272"/>
      <c r="H478" s="272"/>
      <c r="I478" s="272" t="s">
        <v>6155</v>
      </c>
      <c r="J478" s="272" t="s">
        <v>6156</v>
      </c>
      <c r="K478" s="272"/>
      <c r="L478" s="271"/>
      <c r="M478" s="270" t="s">
        <v>3773</v>
      </c>
      <c r="N478" s="270" t="s">
        <v>7595</v>
      </c>
      <c r="O478" s="270" t="s">
        <v>6175</v>
      </c>
    </row>
    <row r="479" spans="1:15" ht="30.75" customHeight="1" x14ac:dyDescent="0.25">
      <c r="A479" s="281">
        <v>30206308</v>
      </c>
      <c r="B479" s="276" t="s">
        <v>310</v>
      </c>
      <c r="C479" s="278" t="s">
        <v>4843</v>
      </c>
      <c r="D479" s="276" t="s">
        <v>7705</v>
      </c>
      <c r="E479" s="282"/>
      <c r="F479" s="279"/>
      <c r="G479" s="278"/>
      <c r="H479" s="278"/>
      <c r="I479" s="278" t="s">
        <v>6155</v>
      </c>
      <c r="J479" s="278" t="s">
        <v>6156</v>
      </c>
      <c r="K479" s="278"/>
      <c r="L479" s="277"/>
      <c r="M479" s="276" t="s">
        <v>3773</v>
      </c>
      <c r="N479" s="276" t="s">
        <v>7595</v>
      </c>
      <c r="O479" s="276" t="s">
        <v>6175</v>
      </c>
    </row>
    <row r="480" spans="1:15" ht="30.75" customHeight="1" x14ac:dyDescent="0.25">
      <c r="A480" s="275">
        <v>30206316</v>
      </c>
      <c r="B480" s="270" t="s">
        <v>311</v>
      </c>
      <c r="C480" s="272" t="s">
        <v>4843</v>
      </c>
      <c r="D480" s="270" t="s">
        <v>7705</v>
      </c>
      <c r="E480" s="272"/>
      <c r="F480" s="273"/>
      <c r="G480" s="272"/>
      <c r="H480" s="272"/>
      <c r="I480" s="272" t="s">
        <v>6155</v>
      </c>
      <c r="J480" s="272" t="s">
        <v>6156</v>
      </c>
      <c r="K480" s="272"/>
      <c r="L480" s="271"/>
      <c r="M480" s="270" t="s">
        <v>3773</v>
      </c>
      <c r="N480" s="270" t="s">
        <v>7595</v>
      </c>
      <c r="O480" s="270" t="s">
        <v>6175</v>
      </c>
    </row>
    <row r="481" spans="1:15" ht="30.75" customHeight="1" x14ac:dyDescent="0.25">
      <c r="A481" s="281">
        <v>30206324</v>
      </c>
      <c r="B481" s="276" t="s">
        <v>312</v>
      </c>
      <c r="C481" s="278" t="s">
        <v>4843</v>
      </c>
      <c r="D481" s="276" t="s">
        <v>7705</v>
      </c>
      <c r="E481" s="282"/>
      <c r="F481" s="279"/>
      <c r="G481" s="278"/>
      <c r="H481" s="278"/>
      <c r="I481" s="278" t="s">
        <v>6155</v>
      </c>
      <c r="J481" s="278" t="s">
        <v>6156</v>
      </c>
      <c r="K481" s="278"/>
      <c r="L481" s="277"/>
      <c r="M481" s="276" t="s">
        <v>3773</v>
      </c>
      <c r="N481" s="276" t="s">
        <v>7595</v>
      </c>
      <c r="O481" s="276" t="s">
        <v>6175</v>
      </c>
    </row>
    <row r="482" spans="1:15" ht="30.75" customHeight="1" x14ac:dyDescent="0.25">
      <c r="A482" s="275">
        <v>30206359</v>
      </c>
      <c r="B482" s="270" t="s">
        <v>313</v>
      </c>
      <c r="C482" s="272" t="s">
        <v>4843</v>
      </c>
      <c r="D482" s="270" t="s">
        <v>7706</v>
      </c>
      <c r="E482" s="272"/>
      <c r="F482" s="273"/>
      <c r="G482" s="272"/>
      <c r="H482" s="272"/>
      <c r="I482" s="272" t="s">
        <v>6155</v>
      </c>
      <c r="J482" s="272" t="s">
        <v>6156</v>
      </c>
      <c r="K482" s="272"/>
      <c r="L482" s="271"/>
      <c r="M482" s="270" t="s">
        <v>3773</v>
      </c>
      <c r="N482" s="270" t="s">
        <v>7595</v>
      </c>
      <c r="O482" s="270" t="s">
        <v>6175</v>
      </c>
    </row>
    <row r="483" spans="1:15" ht="30.75" customHeight="1" x14ac:dyDescent="0.25">
      <c r="A483" s="281">
        <v>30206367</v>
      </c>
      <c r="B483" s="276" t="s">
        <v>314</v>
      </c>
      <c r="C483" s="278" t="s">
        <v>4843</v>
      </c>
      <c r="D483" s="276" t="s">
        <v>7707</v>
      </c>
      <c r="E483" s="282"/>
      <c r="F483" s="279"/>
      <c r="G483" s="278"/>
      <c r="H483" s="278"/>
      <c r="I483" s="278" t="s">
        <v>6155</v>
      </c>
      <c r="J483" s="278" t="s">
        <v>6156</v>
      </c>
      <c r="K483" s="278"/>
      <c r="L483" s="277"/>
      <c r="M483" s="276" t="s">
        <v>3773</v>
      </c>
      <c r="N483" s="276" t="s">
        <v>7595</v>
      </c>
      <c r="O483" s="276" t="s">
        <v>6175</v>
      </c>
    </row>
    <row r="484" spans="1:15" ht="30.75" customHeight="1" x14ac:dyDescent="0.25">
      <c r="A484" s="275">
        <v>30207010</v>
      </c>
      <c r="B484" s="270" t="s">
        <v>333</v>
      </c>
      <c r="C484" s="272" t="s">
        <v>4843</v>
      </c>
      <c r="D484" s="270" t="s">
        <v>7708</v>
      </c>
      <c r="E484" s="272"/>
      <c r="F484" s="273"/>
      <c r="G484" s="272"/>
      <c r="H484" s="272"/>
      <c r="I484" s="272" t="s">
        <v>6155</v>
      </c>
      <c r="J484" s="272" t="s">
        <v>6156</v>
      </c>
      <c r="K484" s="272"/>
      <c r="L484" s="271"/>
      <c r="M484" s="270" t="s">
        <v>3774</v>
      </c>
      <c r="N484" s="270" t="s">
        <v>7595</v>
      </c>
      <c r="O484" s="270" t="s">
        <v>6175</v>
      </c>
    </row>
    <row r="485" spans="1:15" ht="30.75" customHeight="1" x14ac:dyDescent="0.25">
      <c r="A485" s="281">
        <v>30207029</v>
      </c>
      <c r="B485" s="276" t="s">
        <v>332</v>
      </c>
      <c r="C485" s="278" t="s">
        <v>4843</v>
      </c>
      <c r="D485" s="276" t="s">
        <v>7708</v>
      </c>
      <c r="E485" s="282"/>
      <c r="F485" s="279"/>
      <c r="G485" s="278"/>
      <c r="H485" s="278"/>
      <c r="I485" s="278" t="s">
        <v>6155</v>
      </c>
      <c r="J485" s="278" t="s">
        <v>6156</v>
      </c>
      <c r="K485" s="278"/>
      <c r="L485" s="277"/>
      <c r="M485" s="276" t="s">
        <v>3774</v>
      </c>
      <c r="N485" s="276" t="s">
        <v>7595</v>
      </c>
      <c r="O485" s="276" t="s">
        <v>6175</v>
      </c>
    </row>
    <row r="486" spans="1:15" ht="30.75" customHeight="1" x14ac:dyDescent="0.25">
      <c r="A486" s="275">
        <v>30207037</v>
      </c>
      <c r="B486" s="270" t="s">
        <v>331</v>
      </c>
      <c r="C486" s="272" t="s">
        <v>4843</v>
      </c>
      <c r="D486" s="270" t="s">
        <v>7709</v>
      </c>
      <c r="E486" s="272"/>
      <c r="F486" s="273"/>
      <c r="G486" s="272"/>
      <c r="H486" s="272"/>
      <c r="I486" s="272" t="s">
        <v>6155</v>
      </c>
      <c r="J486" s="272" t="s">
        <v>6156</v>
      </c>
      <c r="K486" s="272"/>
      <c r="L486" s="271"/>
      <c r="M486" s="270" t="s">
        <v>3774</v>
      </c>
      <c r="N486" s="270" t="s">
        <v>7595</v>
      </c>
      <c r="O486" s="270" t="s">
        <v>6175</v>
      </c>
    </row>
    <row r="487" spans="1:15" ht="30.75" customHeight="1" x14ac:dyDescent="0.25">
      <c r="A487" s="281">
        <v>30207045</v>
      </c>
      <c r="B487" s="276" t="s">
        <v>330</v>
      </c>
      <c r="C487" s="278" t="s">
        <v>4843</v>
      </c>
      <c r="D487" s="276" t="s">
        <v>7709</v>
      </c>
      <c r="E487" s="282"/>
      <c r="F487" s="279"/>
      <c r="G487" s="278"/>
      <c r="H487" s="278"/>
      <c r="I487" s="278" t="s">
        <v>6155</v>
      </c>
      <c r="J487" s="278" t="s">
        <v>6156</v>
      </c>
      <c r="K487" s="278"/>
      <c r="L487" s="277"/>
      <c r="M487" s="276" t="s">
        <v>3774</v>
      </c>
      <c r="N487" s="276" t="s">
        <v>7595</v>
      </c>
      <c r="O487" s="276" t="s">
        <v>6175</v>
      </c>
    </row>
    <row r="488" spans="1:15" ht="30.75" customHeight="1" x14ac:dyDescent="0.25">
      <c r="A488" s="275">
        <v>30207061</v>
      </c>
      <c r="B488" s="270" t="s">
        <v>320</v>
      </c>
      <c r="C488" s="272" t="s">
        <v>4843</v>
      </c>
      <c r="D488" s="270" t="s">
        <v>7710</v>
      </c>
      <c r="E488" s="272"/>
      <c r="F488" s="273"/>
      <c r="G488" s="272"/>
      <c r="H488" s="272"/>
      <c r="I488" s="272" t="s">
        <v>6155</v>
      </c>
      <c r="J488" s="272" t="s">
        <v>6156</v>
      </c>
      <c r="K488" s="272"/>
      <c r="L488" s="271"/>
      <c r="M488" s="270" t="s">
        <v>3774</v>
      </c>
      <c r="N488" s="270" t="s">
        <v>7595</v>
      </c>
      <c r="O488" s="270" t="s">
        <v>6175</v>
      </c>
    </row>
    <row r="489" spans="1:15" ht="30.75" customHeight="1" x14ac:dyDescent="0.25">
      <c r="A489" s="281">
        <v>30207070</v>
      </c>
      <c r="B489" s="276" t="s">
        <v>319</v>
      </c>
      <c r="C489" s="278" t="s">
        <v>4843</v>
      </c>
      <c r="D489" s="276" t="s">
        <v>7710</v>
      </c>
      <c r="E489" s="282"/>
      <c r="F489" s="279"/>
      <c r="G489" s="278"/>
      <c r="H489" s="278"/>
      <c r="I489" s="278" t="s">
        <v>6155</v>
      </c>
      <c r="J489" s="278" t="s">
        <v>6156</v>
      </c>
      <c r="K489" s="278"/>
      <c r="L489" s="277"/>
      <c r="M489" s="276" t="s">
        <v>3774</v>
      </c>
      <c r="N489" s="276" t="s">
        <v>7595</v>
      </c>
      <c r="O489" s="276" t="s">
        <v>6175</v>
      </c>
    </row>
    <row r="490" spans="1:15" ht="30.75" customHeight="1" x14ac:dyDescent="0.25">
      <c r="A490" s="275">
        <v>30207088</v>
      </c>
      <c r="B490" s="270" t="s">
        <v>6207</v>
      </c>
      <c r="C490" s="272" t="s">
        <v>4843</v>
      </c>
      <c r="D490" s="270" t="s">
        <v>7711</v>
      </c>
      <c r="E490" s="272"/>
      <c r="F490" s="273"/>
      <c r="G490" s="272"/>
      <c r="H490" s="272"/>
      <c r="I490" s="272" t="s">
        <v>6155</v>
      </c>
      <c r="J490" s="272" t="s">
        <v>6156</v>
      </c>
      <c r="K490" s="272"/>
      <c r="L490" s="271"/>
      <c r="M490" s="270" t="s">
        <v>3774</v>
      </c>
      <c r="N490" s="270" t="s">
        <v>7595</v>
      </c>
      <c r="O490" s="270" t="s">
        <v>6175</v>
      </c>
    </row>
    <row r="491" spans="1:15" ht="30.75" customHeight="1" x14ac:dyDescent="0.25">
      <c r="A491" s="281">
        <v>30207088</v>
      </c>
      <c r="B491" s="276" t="s">
        <v>6207</v>
      </c>
      <c r="C491" s="278" t="s">
        <v>4843</v>
      </c>
      <c r="D491" s="276" t="s">
        <v>7712</v>
      </c>
      <c r="E491" s="282"/>
      <c r="F491" s="279"/>
      <c r="G491" s="278"/>
      <c r="H491" s="278"/>
      <c r="I491" s="278" t="s">
        <v>6155</v>
      </c>
      <c r="J491" s="278" t="s">
        <v>6156</v>
      </c>
      <c r="K491" s="278"/>
      <c r="L491" s="277"/>
      <c r="M491" s="276" t="s">
        <v>3774</v>
      </c>
      <c r="N491" s="276" t="s">
        <v>7595</v>
      </c>
      <c r="O491" s="276" t="s">
        <v>6175</v>
      </c>
    </row>
    <row r="492" spans="1:15" ht="30.75" customHeight="1" x14ac:dyDescent="0.25">
      <c r="A492" s="275">
        <v>30207088</v>
      </c>
      <c r="B492" s="270" t="s">
        <v>6207</v>
      </c>
      <c r="C492" s="272" t="s">
        <v>4843</v>
      </c>
      <c r="D492" s="270" t="s">
        <v>7713</v>
      </c>
      <c r="E492" s="272"/>
      <c r="F492" s="273"/>
      <c r="G492" s="272"/>
      <c r="H492" s="272"/>
      <c r="I492" s="272" t="s">
        <v>6155</v>
      </c>
      <c r="J492" s="272" t="s">
        <v>6156</v>
      </c>
      <c r="K492" s="272"/>
      <c r="L492" s="271"/>
      <c r="M492" s="270" t="s">
        <v>3774</v>
      </c>
      <c r="N492" s="270" t="s">
        <v>7595</v>
      </c>
      <c r="O492" s="270" t="s">
        <v>6175</v>
      </c>
    </row>
    <row r="493" spans="1:15" ht="30.75" customHeight="1" x14ac:dyDescent="0.25">
      <c r="A493" s="281">
        <v>30207096</v>
      </c>
      <c r="B493" s="276" t="s">
        <v>325</v>
      </c>
      <c r="C493" s="278" t="s">
        <v>4843</v>
      </c>
      <c r="D493" s="276" t="s">
        <v>7714</v>
      </c>
      <c r="E493" s="282"/>
      <c r="F493" s="279"/>
      <c r="G493" s="278"/>
      <c r="H493" s="278"/>
      <c r="I493" s="278" t="s">
        <v>6155</v>
      </c>
      <c r="J493" s="278" t="s">
        <v>6156</v>
      </c>
      <c r="K493" s="278"/>
      <c r="L493" s="277"/>
      <c r="M493" s="276" t="s">
        <v>3774</v>
      </c>
      <c r="N493" s="276" t="s">
        <v>7595</v>
      </c>
      <c r="O493" s="276" t="s">
        <v>6175</v>
      </c>
    </row>
    <row r="494" spans="1:15" ht="30.75" customHeight="1" x14ac:dyDescent="0.25">
      <c r="A494" s="275">
        <v>30207100</v>
      </c>
      <c r="B494" s="270" t="s">
        <v>324</v>
      </c>
      <c r="C494" s="272" t="s">
        <v>4843</v>
      </c>
      <c r="D494" s="270" t="s">
        <v>7715</v>
      </c>
      <c r="E494" s="272"/>
      <c r="F494" s="273"/>
      <c r="G494" s="272"/>
      <c r="H494" s="272"/>
      <c r="I494" s="272" t="s">
        <v>6155</v>
      </c>
      <c r="J494" s="272" t="s">
        <v>6156</v>
      </c>
      <c r="K494" s="272"/>
      <c r="L494" s="271"/>
      <c r="M494" s="270" t="s">
        <v>3774</v>
      </c>
      <c r="N494" s="270" t="s">
        <v>7595</v>
      </c>
      <c r="O494" s="270" t="s">
        <v>6175</v>
      </c>
    </row>
    <row r="495" spans="1:15" ht="30.75" customHeight="1" x14ac:dyDescent="0.25">
      <c r="A495" s="281">
        <v>30207118</v>
      </c>
      <c r="B495" s="276" t="s">
        <v>316</v>
      </c>
      <c r="C495" s="278" t="s">
        <v>4843</v>
      </c>
      <c r="D495" s="276" t="s">
        <v>7716</v>
      </c>
      <c r="E495" s="282"/>
      <c r="F495" s="279"/>
      <c r="G495" s="278"/>
      <c r="H495" s="278"/>
      <c r="I495" s="278" t="s">
        <v>6155</v>
      </c>
      <c r="J495" s="278" t="s">
        <v>6156</v>
      </c>
      <c r="K495" s="278"/>
      <c r="L495" s="277"/>
      <c r="M495" s="276" t="s">
        <v>3774</v>
      </c>
      <c r="N495" s="276" t="s">
        <v>7595</v>
      </c>
      <c r="O495" s="276" t="s">
        <v>6175</v>
      </c>
    </row>
    <row r="496" spans="1:15" ht="30.75" customHeight="1" x14ac:dyDescent="0.25">
      <c r="A496" s="275">
        <v>30207126</v>
      </c>
      <c r="B496" s="270" t="s">
        <v>327</v>
      </c>
      <c r="C496" s="272" t="s">
        <v>4843</v>
      </c>
      <c r="D496" s="270" t="s">
        <v>7714</v>
      </c>
      <c r="E496" s="272"/>
      <c r="F496" s="273"/>
      <c r="G496" s="272"/>
      <c r="H496" s="272"/>
      <c r="I496" s="272" t="s">
        <v>6155</v>
      </c>
      <c r="J496" s="272" t="s">
        <v>6156</v>
      </c>
      <c r="K496" s="272"/>
      <c r="L496" s="271"/>
      <c r="M496" s="270" t="s">
        <v>3774</v>
      </c>
      <c r="N496" s="270" t="s">
        <v>7595</v>
      </c>
      <c r="O496" s="270" t="s">
        <v>6175</v>
      </c>
    </row>
    <row r="497" spans="1:15" ht="30.75" customHeight="1" x14ac:dyDescent="0.25">
      <c r="A497" s="281">
        <v>30207134</v>
      </c>
      <c r="B497" s="276" t="s">
        <v>326</v>
      </c>
      <c r="C497" s="278" t="s">
        <v>4843</v>
      </c>
      <c r="D497" s="276" t="s">
        <v>7717</v>
      </c>
      <c r="E497" s="282"/>
      <c r="F497" s="279"/>
      <c r="G497" s="278"/>
      <c r="H497" s="278"/>
      <c r="I497" s="278" t="s">
        <v>6155</v>
      </c>
      <c r="J497" s="278" t="s">
        <v>6156</v>
      </c>
      <c r="K497" s="278"/>
      <c r="L497" s="277"/>
      <c r="M497" s="276" t="s">
        <v>3774</v>
      </c>
      <c r="N497" s="276" t="s">
        <v>7595</v>
      </c>
      <c r="O497" s="276" t="s">
        <v>6175</v>
      </c>
    </row>
    <row r="498" spans="1:15" ht="30.75" customHeight="1" x14ac:dyDescent="0.25">
      <c r="A498" s="275">
        <v>30207142</v>
      </c>
      <c r="B498" s="270" t="s">
        <v>317</v>
      </c>
      <c r="C498" s="272" t="s">
        <v>4843</v>
      </c>
      <c r="D498" s="270" t="s">
        <v>7718</v>
      </c>
      <c r="E498" s="272"/>
      <c r="F498" s="273"/>
      <c r="G498" s="272"/>
      <c r="H498" s="272"/>
      <c r="I498" s="272" t="s">
        <v>6155</v>
      </c>
      <c r="J498" s="272" t="s">
        <v>6156</v>
      </c>
      <c r="K498" s="272"/>
      <c r="L498" s="271"/>
      <c r="M498" s="270" t="s">
        <v>3774</v>
      </c>
      <c r="N498" s="270" t="s">
        <v>7595</v>
      </c>
      <c r="O498" s="270" t="s">
        <v>6175</v>
      </c>
    </row>
    <row r="499" spans="1:15" ht="30.75" customHeight="1" x14ac:dyDescent="0.25">
      <c r="A499" s="281">
        <v>30207142</v>
      </c>
      <c r="B499" s="276" t="s">
        <v>317</v>
      </c>
      <c r="C499" s="278" t="s">
        <v>4843</v>
      </c>
      <c r="D499" s="276" t="s">
        <v>7719</v>
      </c>
      <c r="E499" s="282"/>
      <c r="F499" s="279"/>
      <c r="G499" s="278"/>
      <c r="H499" s="278"/>
      <c r="I499" s="278" t="s">
        <v>6155</v>
      </c>
      <c r="J499" s="278" t="s">
        <v>6156</v>
      </c>
      <c r="K499" s="278"/>
      <c r="L499" s="277"/>
      <c r="M499" s="276" t="s">
        <v>3774</v>
      </c>
      <c r="N499" s="276" t="s">
        <v>7595</v>
      </c>
      <c r="O499" s="276" t="s">
        <v>6175</v>
      </c>
    </row>
    <row r="500" spans="1:15" ht="30.75" customHeight="1" x14ac:dyDescent="0.25">
      <c r="A500" s="275">
        <v>30207150</v>
      </c>
      <c r="B500" s="270" t="s">
        <v>318</v>
      </c>
      <c r="C500" s="272" t="s">
        <v>4843</v>
      </c>
      <c r="D500" s="270" t="s">
        <v>7718</v>
      </c>
      <c r="E500" s="272"/>
      <c r="F500" s="273"/>
      <c r="G500" s="272"/>
      <c r="H500" s="272"/>
      <c r="I500" s="272" t="s">
        <v>6155</v>
      </c>
      <c r="J500" s="272" t="s">
        <v>6156</v>
      </c>
      <c r="K500" s="272"/>
      <c r="L500" s="271"/>
      <c r="M500" s="270" t="s">
        <v>3774</v>
      </c>
      <c r="N500" s="270" t="s">
        <v>7595</v>
      </c>
      <c r="O500" s="270" t="s">
        <v>6175</v>
      </c>
    </row>
    <row r="501" spans="1:15" ht="30.75" customHeight="1" x14ac:dyDescent="0.25">
      <c r="A501" s="281">
        <v>30207150</v>
      </c>
      <c r="B501" s="276" t="s">
        <v>318</v>
      </c>
      <c r="C501" s="278" t="s">
        <v>4843</v>
      </c>
      <c r="D501" s="276" t="s">
        <v>7719</v>
      </c>
      <c r="E501" s="282"/>
      <c r="F501" s="279"/>
      <c r="G501" s="278"/>
      <c r="H501" s="278"/>
      <c r="I501" s="278" t="s">
        <v>6155</v>
      </c>
      <c r="J501" s="278" t="s">
        <v>6156</v>
      </c>
      <c r="K501" s="278"/>
      <c r="L501" s="277"/>
      <c r="M501" s="276" t="s">
        <v>3774</v>
      </c>
      <c r="N501" s="276" t="s">
        <v>7595</v>
      </c>
      <c r="O501" s="276" t="s">
        <v>6175</v>
      </c>
    </row>
    <row r="502" spans="1:15" ht="30.75" customHeight="1" x14ac:dyDescent="0.25">
      <c r="A502" s="275">
        <v>30207169</v>
      </c>
      <c r="B502" s="270" t="s">
        <v>321</v>
      </c>
      <c r="C502" s="272" t="s">
        <v>4843</v>
      </c>
      <c r="D502" s="270" t="s">
        <v>7718</v>
      </c>
      <c r="E502" s="272"/>
      <c r="F502" s="273"/>
      <c r="G502" s="272"/>
      <c r="H502" s="272"/>
      <c r="I502" s="272" t="s">
        <v>6155</v>
      </c>
      <c r="J502" s="272" t="s">
        <v>6156</v>
      </c>
      <c r="K502" s="272"/>
      <c r="L502" s="271"/>
      <c r="M502" s="270" t="s">
        <v>3774</v>
      </c>
      <c r="N502" s="270" t="s">
        <v>7595</v>
      </c>
      <c r="O502" s="270" t="s">
        <v>6175</v>
      </c>
    </row>
    <row r="503" spans="1:15" ht="30.75" customHeight="1" x14ac:dyDescent="0.25">
      <c r="A503" s="281">
        <v>30207177</v>
      </c>
      <c r="B503" s="276" t="s">
        <v>322</v>
      </c>
      <c r="C503" s="278" t="s">
        <v>4843</v>
      </c>
      <c r="D503" s="276" t="s">
        <v>7718</v>
      </c>
      <c r="E503" s="282"/>
      <c r="F503" s="279"/>
      <c r="G503" s="278"/>
      <c r="H503" s="278"/>
      <c r="I503" s="278" t="s">
        <v>6155</v>
      </c>
      <c r="J503" s="278" t="s">
        <v>6156</v>
      </c>
      <c r="K503" s="278"/>
      <c r="L503" s="277"/>
      <c r="M503" s="276" t="s">
        <v>3774</v>
      </c>
      <c r="N503" s="276" t="s">
        <v>7595</v>
      </c>
      <c r="O503" s="276" t="s">
        <v>6175</v>
      </c>
    </row>
    <row r="504" spans="1:15" ht="30.75" customHeight="1" x14ac:dyDescent="0.25">
      <c r="A504" s="275">
        <v>30207185</v>
      </c>
      <c r="B504" s="270" t="s">
        <v>323</v>
      </c>
      <c r="C504" s="272" t="s">
        <v>4843</v>
      </c>
      <c r="D504" s="270" t="s">
        <v>7718</v>
      </c>
      <c r="E504" s="272"/>
      <c r="F504" s="273"/>
      <c r="G504" s="272"/>
      <c r="H504" s="272"/>
      <c r="I504" s="272" t="s">
        <v>6155</v>
      </c>
      <c r="J504" s="272" t="s">
        <v>6156</v>
      </c>
      <c r="K504" s="272"/>
      <c r="L504" s="271"/>
      <c r="M504" s="270" t="s">
        <v>3774</v>
      </c>
      <c r="N504" s="270" t="s">
        <v>7595</v>
      </c>
      <c r="O504" s="270" t="s">
        <v>6175</v>
      </c>
    </row>
    <row r="505" spans="1:15" ht="30.75" customHeight="1" x14ac:dyDescent="0.25">
      <c r="A505" s="281">
        <v>30207193</v>
      </c>
      <c r="B505" s="276" t="s">
        <v>4890</v>
      </c>
      <c r="C505" s="278" t="s">
        <v>4843</v>
      </c>
      <c r="D505" s="276" t="s">
        <v>7720</v>
      </c>
      <c r="E505" s="282"/>
      <c r="F505" s="279"/>
      <c r="G505" s="278"/>
      <c r="H505" s="278"/>
      <c r="I505" s="278" t="s">
        <v>6155</v>
      </c>
      <c r="J505" s="278" t="s">
        <v>6156</v>
      </c>
      <c r="K505" s="278"/>
      <c r="L505" s="277"/>
      <c r="M505" s="276" t="s">
        <v>3774</v>
      </c>
      <c r="N505" s="276" t="s">
        <v>7595</v>
      </c>
      <c r="O505" s="276" t="s">
        <v>6175</v>
      </c>
    </row>
    <row r="506" spans="1:15" ht="30.75" customHeight="1" x14ac:dyDescent="0.25">
      <c r="A506" s="275">
        <v>30207207</v>
      </c>
      <c r="B506" s="270" t="s">
        <v>328</v>
      </c>
      <c r="C506" s="272" t="s">
        <v>4843</v>
      </c>
      <c r="D506" s="270" t="s">
        <v>7720</v>
      </c>
      <c r="E506" s="272"/>
      <c r="F506" s="273"/>
      <c r="G506" s="272"/>
      <c r="H506" s="272"/>
      <c r="I506" s="272" t="s">
        <v>6155</v>
      </c>
      <c r="J506" s="272" t="s">
        <v>6156</v>
      </c>
      <c r="K506" s="272"/>
      <c r="L506" s="271"/>
      <c r="M506" s="270" t="s">
        <v>3774</v>
      </c>
      <c r="N506" s="270" t="s">
        <v>7595</v>
      </c>
      <c r="O506" s="270" t="s">
        <v>6175</v>
      </c>
    </row>
    <row r="507" spans="1:15" ht="30.75" customHeight="1" x14ac:dyDescent="0.25">
      <c r="A507" s="281">
        <v>30207215</v>
      </c>
      <c r="B507" s="276" t="s">
        <v>335</v>
      </c>
      <c r="C507" s="278" t="s">
        <v>4843</v>
      </c>
      <c r="D507" s="276" t="s">
        <v>7721</v>
      </c>
      <c r="E507" s="282"/>
      <c r="F507" s="279"/>
      <c r="G507" s="278"/>
      <c r="H507" s="278" t="s">
        <v>6154</v>
      </c>
      <c r="I507" s="278" t="s">
        <v>6155</v>
      </c>
      <c r="J507" s="278" t="s">
        <v>6156</v>
      </c>
      <c r="K507" s="278"/>
      <c r="L507" s="277"/>
      <c r="M507" s="276" t="s">
        <v>3774</v>
      </c>
      <c r="N507" s="276" t="s">
        <v>7595</v>
      </c>
      <c r="O507" s="276" t="s">
        <v>6175</v>
      </c>
    </row>
    <row r="508" spans="1:15" ht="30.75" customHeight="1" x14ac:dyDescent="0.25">
      <c r="A508" s="275">
        <v>30207223</v>
      </c>
      <c r="B508" s="270" t="s">
        <v>336</v>
      </c>
      <c r="C508" s="272" t="s">
        <v>4843</v>
      </c>
      <c r="D508" s="270" t="s">
        <v>7722</v>
      </c>
      <c r="E508" s="272"/>
      <c r="F508" s="273"/>
      <c r="G508" s="272"/>
      <c r="H508" s="272" t="s">
        <v>6154</v>
      </c>
      <c r="I508" s="272" t="s">
        <v>6155</v>
      </c>
      <c r="J508" s="272" t="s">
        <v>6156</v>
      </c>
      <c r="K508" s="272"/>
      <c r="L508" s="271"/>
      <c r="M508" s="270" t="s">
        <v>6159</v>
      </c>
      <c r="N508" s="270" t="s">
        <v>7593</v>
      </c>
      <c r="O508" s="270" t="s">
        <v>6175</v>
      </c>
    </row>
    <row r="509" spans="1:15" ht="30.75" customHeight="1" x14ac:dyDescent="0.25">
      <c r="A509" s="281">
        <v>30207231</v>
      </c>
      <c r="B509" s="276" t="s">
        <v>334</v>
      </c>
      <c r="C509" s="278" t="s">
        <v>4843</v>
      </c>
      <c r="D509" s="276" t="s">
        <v>7723</v>
      </c>
      <c r="E509" s="282"/>
      <c r="F509" s="279"/>
      <c r="G509" s="278" t="s">
        <v>6153</v>
      </c>
      <c r="H509" s="278" t="s">
        <v>6154</v>
      </c>
      <c r="I509" s="278" t="s">
        <v>6155</v>
      </c>
      <c r="J509" s="278" t="s">
        <v>6156</v>
      </c>
      <c r="K509" s="278"/>
      <c r="L509" s="277">
        <v>96</v>
      </c>
      <c r="M509" s="276" t="s">
        <v>3719</v>
      </c>
      <c r="N509" s="276" t="s">
        <v>6165</v>
      </c>
      <c r="O509" s="276" t="s">
        <v>6165</v>
      </c>
    </row>
    <row r="510" spans="1:15" ht="30.75" customHeight="1" x14ac:dyDescent="0.25">
      <c r="A510" s="275">
        <v>30208017</v>
      </c>
      <c r="B510" s="270" t="s">
        <v>337</v>
      </c>
      <c r="C510" s="272" t="s">
        <v>4843</v>
      </c>
      <c r="D510" s="270" t="s">
        <v>7724</v>
      </c>
      <c r="E510" s="272"/>
      <c r="F510" s="273"/>
      <c r="G510" s="272"/>
      <c r="H510" s="272"/>
      <c r="I510" s="272" t="s">
        <v>6155</v>
      </c>
      <c r="J510" s="272" t="s">
        <v>6156</v>
      </c>
      <c r="K510" s="272"/>
      <c r="L510" s="271"/>
      <c r="M510" s="270" t="s">
        <v>3775</v>
      </c>
      <c r="N510" s="270" t="s">
        <v>7595</v>
      </c>
      <c r="O510" s="270" t="s">
        <v>6175</v>
      </c>
    </row>
    <row r="511" spans="1:15" ht="30.75" customHeight="1" x14ac:dyDescent="0.25">
      <c r="A511" s="281">
        <v>30208017</v>
      </c>
      <c r="B511" s="276" t="s">
        <v>337</v>
      </c>
      <c r="C511" s="278" t="s">
        <v>4843</v>
      </c>
      <c r="D511" s="276" t="s">
        <v>7725</v>
      </c>
      <c r="E511" s="282"/>
      <c r="F511" s="279"/>
      <c r="G511" s="278"/>
      <c r="H511" s="278"/>
      <c r="I511" s="278" t="s">
        <v>6155</v>
      </c>
      <c r="J511" s="278" t="s">
        <v>6156</v>
      </c>
      <c r="K511" s="278"/>
      <c r="L511" s="277"/>
      <c r="M511" s="276" t="s">
        <v>3775</v>
      </c>
      <c r="N511" s="276" t="s">
        <v>7595</v>
      </c>
      <c r="O511" s="276" t="s">
        <v>6175</v>
      </c>
    </row>
    <row r="512" spans="1:15" ht="30.75" customHeight="1" x14ac:dyDescent="0.25">
      <c r="A512" s="275">
        <v>30208025</v>
      </c>
      <c r="B512" s="270" t="s">
        <v>338</v>
      </c>
      <c r="C512" s="272" t="s">
        <v>4843</v>
      </c>
      <c r="D512" s="270" t="s">
        <v>7726</v>
      </c>
      <c r="E512" s="272"/>
      <c r="F512" s="273"/>
      <c r="G512" s="272"/>
      <c r="H512" s="272"/>
      <c r="I512" s="272" t="s">
        <v>6155</v>
      </c>
      <c r="J512" s="272" t="s">
        <v>6156</v>
      </c>
      <c r="K512" s="272"/>
      <c r="L512" s="271"/>
      <c r="M512" s="270" t="s">
        <v>3775</v>
      </c>
      <c r="N512" s="270" t="s">
        <v>7595</v>
      </c>
      <c r="O512" s="270" t="s">
        <v>6175</v>
      </c>
    </row>
    <row r="513" spans="1:15" ht="30.75" customHeight="1" x14ac:dyDescent="0.25">
      <c r="A513" s="281">
        <v>30208025</v>
      </c>
      <c r="B513" s="276" t="s">
        <v>338</v>
      </c>
      <c r="C513" s="278" t="s">
        <v>4843</v>
      </c>
      <c r="D513" s="276" t="s">
        <v>7727</v>
      </c>
      <c r="E513" s="282"/>
      <c r="F513" s="279"/>
      <c r="G513" s="278"/>
      <c r="H513" s="278"/>
      <c r="I513" s="278" t="s">
        <v>6155</v>
      </c>
      <c r="J513" s="278" t="s">
        <v>6156</v>
      </c>
      <c r="K513" s="278"/>
      <c r="L513" s="277"/>
      <c r="M513" s="276" t="s">
        <v>3775</v>
      </c>
      <c r="N513" s="276" t="s">
        <v>7595</v>
      </c>
      <c r="O513" s="276" t="s">
        <v>6175</v>
      </c>
    </row>
    <row r="514" spans="1:15" ht="30.75" customHeight="1" x14ac:dyDescent="0.25">
      <c r="A514" s="275">
        <v>30208033</v>
      </c>
      <c r="B514" s="270" t="s">
        <v>343</v>
      </c>
      <c r="C514" s="272" t="s">
        <v>4843</v>
      </c>
      <c r="D514" s="270" t="s">
        <v>7728</v>
      </c>
      <c r="E514" s="272"/>
      <c r="F514" s="273"/>
      <c r="G514" s="272"/>
      <c r="H514" s="272"/>
      <c r="I514" s="272" t="s">
        <v>6155</v>
      </c>
      <c r="J514" s="272" t="s">
        <v>6156</v>
      </c>
      <c r="K514" s="272"/>
      <c r="L514" s="271"/>
      <c r="M514" s="270" t="s">
        <v>3775</v>
      </c>
      <c r="N514" s="270" t="s">
        <v>7595</v>
      </c>
      <c r="O514" s="270" t="s">
        <v>6175</v>
      </c>
    </row>
    <row r="515" spans="1:15" ht="30.75" customHeight="1" x14ac:dyDescent="0.25">
      <c r="A515" s="281">
        <v>30208041</v>
      </c>
      <c r="B515" s="276" t="s">
        <v>344</v>
      </c>
      <c r="C515" s="278" t="s">
        <v>4843</v>
      </c>
      <c r="D515" s="276" t="s">
        <v>7729</v>
      </c>
      <c r="E515" s="282"/>
      <c r="F515" s="279"/>
      <c r="G515" s="278" t="s">
        <v>6153</v>
      </c>
      <c r="H515" s="278" t="s">
        <v>6154</v>
      </c>
      <c r="I515" s="278" t="s">
        <v>6155</v>
      </c>
      <c r="J515" s="278" t="s">
        <v>6156</v>
      </c>
      <c r="K515" s="278"/>
      <c r="L515" s="277">
        <v>88</v>
      </c>
      <c r="M515" s="276" t="s">
        <v>7603</v>
      </c>
      <c r="N515" s="276" t="s">
        <v>7595</v>
      </c>
      <c r="O515" s="276" t="s">
        <v>6175</v>
      </c>
    </row>
    <row r="516" spans="1:15" ht="30.75" customHeight="1" x14ac:dyDescent="0.25">
      <c r="A516" s="275">
        <v>30208041</v>
      </c>
      <c r="B516" s="270" t="s">
        <v>344</v>
      </c>
      <c r="C516" s="272" t="s">
        <v>4843</v>
      </c>
      <c r="D516" s="270" t="s">
        <v>7730</v>
      </c>
      <c r="E516" s="272"/>
      <c r="F516" s="273"/>
      <c r="G516" s="272" t="s">
        <v>6153</v>
      </c>
      <c r="H516" s="272" t="s">
        <v>6154</v>
      </c>
      <c r="I516" s="272" t="s">
        <v>6155</v>
      </c>
      <c r="J516" s="272" t="s">
        <v>6156</v>
      </c>
      <c r="K516" s="272"/>
      <c r="L516" s="271">
        <v>88</v>
      </c>
      <c r="M516" s="270" t="s">
        <v>7603</v>
      </c>
      <c r="N516" s="270" t="s">
        <v>7595</v>
      </c>
      <c r="O516" s="270" t="s">
        <v>6175</v>
      </c>
    </row>
    <row r="517" spans="1:15" ht="30.75" customHeight="1" x14ac:dyDescent="0.25">
      <c r="A517" s="281">
        <v>30208041</v>
      </c>
      <c r="B517" s="276" t="s">
        <v>344</v>
      </c>
      <c r="C517" s="278" t="s">
        <v>4843</v>
      </c>
      <c r="D517" s="276" t="s">
        <v>7731</v>
      </c>
      <c r="E517" s="282"/>
      <c r="F517" s="279"/>
      <c r="G517" s="278" t="s">
        <v>6153</v>
      </c>
      <c r="H517" s="278" t="s">
        <v>6154</v>
      </c>
      <c r="I517" s="278" t="s">
        <v>6155</v>
      </c>
      <c r="J517" s="278" t="s">
        <v>6156</v>
      </c>
      <c r="K517" s="278"/>
      <c r="L517" s="277">
        <v>87</v>
      </c>
      <c r="M517" s="276" t="s">
        <v>7603</v>
      </c>
      <c r="N517" s="276" t="s">
        <v>7595</v>
      </c>
      <c r="O517" s="276" t="s">
        <v>6175</v>
      </c>
    </row>
    <row r="518" spans="1:15" ht="30.75" customHeight="1" x14ac:dyDescent="0.25">
      <c r="A518" s="275">
        <v>30208041</v>
      </c>
      <c r="B518" s="270" t="s">
        <v>344</v>
      </c>
      <c r="C518" s="272" t="s">
        <v>4843</v>
      </c>
      <c r="D518" s="270" t="s">
        <v>7732</v>
      </c>
      <c r="E518" s="272"/>
      <c r="F518" s="273"/>
      <c r="G518" s="272"/>
      <c r="H518" s="272"/>
      <c r="I518" s="272" t="s">
        <v>6155</v>
      </c>
      <c r="J518" s="272" t="s">
        <v>6156</v>
      </c>
      <c r="K518" s="272"/>
      <c r="L518" s="271"/>
      <c r="M518" s="270" t="s">
        <v>3775</v>
      </c>
      <c r="N518" s="270" t="s">
        <v>7595</v>
      </c>
      <c r="O518" s="270" t="s">
        <v>6175</v>
      </c>
    </row>
    <row r="519" spans="1:15" ht="30.75" customHeight="1" x14ac:dyDescent="0.25">
      <c r="A519" s="281">
        <v>30208050</v>
      </c>
      <c r="B519" s="276" t="s">
        <v>340</v>
      </c>
      <c r="C519" s="278" t="s">
        <v>4843</v>
      </c>
      <c r="D519" s="276" t="s">
        <v>7732</v>
      </c>
      <c r="E519" s="282"/>
      <c r="F519" s="279"/>
      <c r="G519" s="278"/>
      <c r="H519" s="278"/>
      <c r="I519" s="278" t="s">
        <v>6155</v>
      </c>
      <c r="J519" s="278" t="s">
        <v>6156</v>
      </c>
      <c r="K519" s="278"/>
      <c r="L519" s="277"/>
      <c r="M519" s="276" t="s">
        <v>3775</v>
      </c>
      <c r="N519" s="276" t="s">
        <v>7595</v>
      </c>
      <c r="O519" s="276" t="s">
        <v>6175</v>
      </c>
    </row>
    <row r="520" spans="1:15" ht="30.75" customHeight="1" x14ac:dyDescent="0.25">
      <c r="A520" s="275">
        <v>30208068</v>
      </c>
      <c r="B520" s="270" t="s">
        <v>341</v>
      </c>
      <c r="C520" s="272" t="s">
        <v>4843</v>
      </c>
      <c r="D520" s="270" t="s">
        <v>7732</v>
      </c>
      <c r="E520" s="272"/>
      <c r="F520" s="273"/>
      <c r="G520" s="272"/>
      <c r="H520" s="272"/>
      <c r="I520" s="272" t="s">
        <v>6155</v>
      </c>
      <c r="J520" s="272" t="s">
        <v>6156</v>
      </c>
      <c r="K520" s="272"/>
      <c r="L520" s="271"/>
      <c r="M520" s="270" t="s">
        <v>3775</v>
      </c>
      <c r="N520" s="270" t="s">
        <v>7595</v>
      </c>
      <c r="O520" s="270" t="s">
        <v>6175</v>
      </c>
    </row>
    <row r="521" spans="1:15" ht="30.75" customHeight="1" x14ac:dyDescent="0.25">
      <c r="A521" s="281">
        <v>30208076</v>
      </c>
      <c r="B521" s="276" t="s">
        <v>342</v>
      </c>
      <c r="C521" s="278" t="s">
        <v>4843</v>
      </c>
      <c r="D521" s="276" t="s">
        <v>7732</v>
      </c>
      <c r="E521" s="282"/>
      <c r="F521" s="279"/>
      <c r="G521" s="278"/>
      <c r="H521" s="278"/>
      <c r="I521" s="278" t="s">
        <v>6155</v>
      </c>
      <c r="J521" s="278" t="s">
        <v>6156</v>
      </c>
      <c r="K521" s="278"/>
      <c r="L521" s="277"/>
      <c r="M521" s="276" t="s">
        <v>3775</v>
      </c>
      <c r="N521" s="276" t="s">
        <v>7595</v>
      </c>
      <c r="O521" s="276" t="s">
        <v>6175</v>
      </c>
    </row>
    <row r="522" spans="1:15" ht="30.75" customHeight="1" x14ac:dyDescent="0.25">
      <c r="A522" s="275">
        <v>30208084</v>
      </c>
      <c r="B522" s="270" t="s">
        <v>339</v>
      </c>
      <c r="C522" s="272" t="s">
        <v>4843</v>
      </c>
      <c r="D522" s="270" t="s">
        <v>7733</v>
      </c>
      <c r="E522" s="272"/>
      <c r="F522" s="273"/>
      <c r="G522" s="272"/>
      <c r="H522" s="272"/>
      <c r="I522" s="272" t="s">
        <v>6155</v>
      </c>
      <c r="J522" s="272" t="s">
        <v>6156</v>
      </c>
      <c r="K522" s="272"/>
      <c r="L522" s="271"/>
      <c r="M522" s="270" t="s">
        <v>3775</v>
      </c>
      <c r="N522" s="270" t="s">
        <v>7595</v>
      </c>
      <c r="O522" s="270" t="s">
        <v>6175</v>
      </c>
    </row>
    <row r="523" spans="1:15" ht="30.75" customHeight="1" x14ac:dyDescent="0.25">
      <c r="A523" s="281">
        <v>30208092</v>
      </c>
      <c r="B523" s="276" t="s">
        <v>347</v>
      </c>
      <c r="C523" s="278" t="s">
        <v>4843</v>
      </c>
      <c r="D523" s="276" t="s">
        <v>7734</v>
      </c>
      <c r="E523" s="282"/>
      <c r="F523" s="279"/>
      <c r="G523" s="278"/>
      <c r="H523" s="278"/>
      <c r="I523" s="278" t="s">
        <v>6155</v>
      </c>
      <c r="J523" s="278" t="s">
        <v>6156</v>
      </c>
      <c r="K523" s="278"/>
      <c r="L523" s="277"/>
      <c r="M523" s="276" t="s">
        <v>3775</v>
      </c>
      <c r="N523" s="276" t="s">
        <v>7595</v>
      </c>
      <c r="O523" s="276" t="s">
        <v>6175</v>
      </c>
    </row>
    <row r="524" spans="1:15" ht="30.75" customHeight="1" x14ac:dyDescent="0.25">
      <c r="A524" s="275">
        <v>30208106</v>
      </c>
      <c r="B524" s="270" t="s">
        <v>345</v>
      </c>
      <c r="C524" s="272" t="s">
        <v>4843</v>
      </c>
      <c r="D524" s="270" t="s">
        <v>7735</v>
      </c>
      <c r="E524" s="272"/>
      <c r="F524" s="273"/>
      <c r="G524" s="272"/>
      <c r="H524" s="272"/>
      <c r="I524" s="272" t="s">
        <v>6155</v>
      </c>
      <c r="J524" s="272" t="s">
        <v>6156</v>
      </c>
      <c r="K524" s="272"/>
      <c r="L524" s="271"/>
      <c r="M524" s="270" t="s">
        <v>3775</v>
      </c>
      <c r="N524" s="270" t="s">
        <v>7595</v>
      </c>
      <c r="O524" s="270" t="s">
        <v>6175</v>
      </c>
    </row>
    <row r="525" spans="1:15" ht="30.75" customHeight="1" x14ac:dyDescent="0.25">
      <c r="A525" s="281">
        <v>30208106</v>
      </c>
      <c r="B525" s="276" t="s">
        <v>345</v>
      </c>
      <c r="C525" s="278" t="s">
        <v>4843</v>
      </c>
      <c r="D525" s="276" t="s">
        <v>7736</v>
      </c>
      <c r="E525" s="282"/>
      <c r="F525" s="279"/>
      <c r="G525" s="278"/>
      <c r="H525" s="278"/>
      <c r="I525" s="278" t="s">
        <v>6155</v>
      </c>
      <c r="J525" s="278" t="s">
        <v>6156</v>
      </c>
      <c r="K525" s="278"/>
      <c r="L525" s="277"/>
      <c r="M525" s="276" t="s">
        <v>3775</v>
      </c>
      <c r="N525" s="276" t="s">
        <v>7595</v>
      </c>
      <c r="O525" s="276" t="s">
        <v>6175</v>
      </c>
    </row>
    <row r="526" spans="1:15" ht="30.75" customHeight="1" x14ac:dyDescent="0.25">
      <c r="A526" s="275">
        <v>30208114</v>
      </c>
      <c r="B526" s="270" t="s">
        <v>346</v>
      </c>
      <c r="C526" s="272" t="s">
        <v>4843</v>
      </c>
      <c r="D526" s="270" t="s">
        <v>7735</v>
      </c>
      <c r="E526" s="272"/>
      <c r="F526" s="273"/>
      <c r="G526" s="272"/>
      <c r="H526" s="272"/>
      <c r="I526" s="272" t="s">
        <v>6155</v>
      </c>
      <c r="J526" s="272" t="s">
        <v>6156</v>
      </c>
      <c r="K526" s="272"/>
      <c r="L526" s="271"/>
      <c r="M526" s="270" t="s">
        <v>3775</v>
      </c>
      <c r="N526" s="270" t="s">
        <v>7595</v>
      </c>
      <c r="O526" s="270" t="s">
        <v>6175</v>
      </c>
    </row>
    <row r="527" spans="1:15" ht="30.75" customHeight="1" x14ac:dyDescent="0.25">
      <c r="A527" s="281">
        <v>30208114</v>
      </c>
      <c r="B527" s="276" t="s">
        <v>346</v>
      </c>
      <c r="C527" s="278" t="s">
        <v>4843</v>
      </c>
      <c r="D527" s="276" t="s">
        <v>7736</v>
      </c>
      <c r="E527" s="282"/>
      <c r="F527" s="279"/>
      <c r="G527" s="278"/>
      <c r="H527" s="278"/>
      <c r="I527" s="278" t="s">
        <v>6155</v>
      </c>
      <c r="J527" s="278" t="s">
        <v>6156</v>
      </c>
      <c r="K527" s="278"/>
      <c r="L527" s="277"/>
      <c r="M527" s="276" t="s">
        <v>3775</v>
      </c>
      <c r="N527" s="276" t="s">
        <v>7595</v>
      </c>
      <c r="O527" s="276" t="s">
        <v>6175</v>
      </c>
    </row>
    <row r="528" spans="1:15" ht="30.75" customHeight="1" x14ac:dyDescent="0.25">
      <c r="A528" s="275">
        <v>30208122</v>
      </c>
      <c r="B528" s="270" t="s">
        <v>348</v>
      </c>
      <c r="C528" s="272" t="s">
        <v>4843</v>
      </c>
      <c r="D528" s="270" t="s">
        <v>7737</v>
      </c>
      <c r="E528" s="272"/>
      <c r="F528" s="273"/>
      <c r="G528" s="272"/>
      <c r="H528" s="272"/>
      <c r="I528" s="272" t="s">
        <v>6155</v>
      </c>
      <c r="J528" s="272" t="s">
        <v>6156</v>
      </c>
      <c r="K528" s="272"/>
      <c r="L528" s="271"/>
      <c r="M528" s="270" t="s">
        <v>3775</v>
      </c>
      <c r="N528" s="270" t="s">
        <v>7595</v>
      </c>
      <c r="O528" s="270" t="s">
        <v>6175</v>
      </c>
    </row>
    <row r="529" spans="1:15" ht="30.75" customHeight="1" x14ac:dyDescent="0.25">
      <c r="A529" s="281">
        <v>30208130</v>
      </c>
      <c r="B529" s="276" t="s">
        <v>4174</v>
      </c>
      <c r="C529" s="278" t="s">
        <v>4843</v>
      </c>
      <c r="D529" s="276" t="s">
        <v>7738</v>
      </c>
      <c r="E529" s="282"/>
      <c r="F529" s="279"/>
      <c r="G529" s="278"/>
      <c r="H529" s="278"/>
      <c r="I529" s="278" t="s">
        <v>6155</v>
      </c>
      <c r="J529" s="278" t="s">
        <v>6156</v>
      </c>
      <c r="K529" s="278"/>
      <c r="L529" s="277"/>
      <c r="M529" s="276" t="s">
        <v>3775</v>
      </c>
      <c r="N529" s="276" t="s">
        <v>7595</v>
      </c>
      <c r="O529" s="276" t="s">
        <v>6175</v>
      </c>
    </row>
    <row r="530" spans="1:15" ht="30.75" customHeight="1" x14ac:dyDescent="0.25">
      <c r="A530" s="275">
        <v>30208149</v>
      </c>
      <c r="B530" s="270" t="s">
        <v>7383</v>
      </c>
      <c r="C530" s="272" t="s">
        <v>4843</v>
      </c>
      <c r="D530" s="270" t="s">
        <v>7739</v>
      </c>
      <c r="E530" s="272"/>
      <c r="F530" s="273"/>
      <c r="G530" s="272"/>
      <c r="H530" s="272"/>
      <c r="I530" s="272" t="s">
        <v>6155</v>
      </c>
      <c r="J530" s="272" t="s">
        <v>6156</v>
      </c>
      <c r="K530" s="272"/>
      <c r="L530" s="271"/>
      <c r="M530" s="270" t="s">
        <v>3775</v>
      </c>
      <c r="N530" s="270" t="s">
        <v>7595</v>
      </c>
      <c r="O530" s="270" t="s">
        <v>6175</v>
      </c>
    </row>
    <row r="531" spans="1:15" ht="30.75" customHeight="1" x14ac:dyDescent="0.25">
      <c r="A531" s="281">
        <v>30208157</v>
      </c>
      <c r="B531" s="276" t="s">
        <v>7408</v>
      </c>
      <c r="C531" s="278" t="s">
        <v>4843</v>
      </c>
      <c r="D531" s="276" t="s">
        <v>7740</v>
      </c>
      <c r="E531" s="282"/>
      <c r="F531" s="279"/>
      <c r="G531" s="278"/>
      <c r="H531" s="278"/>
      <c r="I531" s="278" t="s">
        <v>6155</v>
      </c>
      <c r="J531" s="278" t="s">
        <v>6156</v>
      </c>
      <c r="K531" s="278"/>
      <c r="L531" s="277">
        <v>144</v>
      </c>
      <c r="M531" s="276" t="s">
        <v>3775</v>
      </c>
      <c r="N531" s="276" t="s">
        <v>7595</v>
      </c>
      <c r="O531" s="276" t="s">
        <v>6175</v>
      </c>
    </row>
    <row r="532" spans="1:15" ht="30.75" customHeight="1" x14ac:dyDescent="0.25">
      <c r="A532" s="275">
        <v>30209013</v>
      </c>
      <c r="B532" s="270" t="s">
        <v>353</v>
      </c>
      <c r="C532" s="272" t="s">
        <v>4843</v>
      </c>
      <c r="D532" s="270" t="s">
        <v>7738</v>
      </c>
      <c r="E532" s="272"/>
      <c r="F532" s="273"/>
      <c r="G532" s="272"/>
      <c r="H532" s="272"/>
      <c r="I532" s="272" t="s">
        <v>6155</v>
      </c>
      <c r="J532" s="272" t="s">
        <v>6156</v>
      </c>
      <c r="K532" s="272"/>
      <c r="L532" s="271"/>
      <c r="M532" s="270" t="s">
        <v>3775</v>
      </c>
      <c r="N532" s="270" t="s">
        <v>7595</v>
      </c>
      <c r="O532" s="270" t="s">
        <v>6175</v>
      </c>
    </row>
    <row r="533" spans="1:15" ht="30.75" customHeight="1" x14ac:dyDescent="0.25">
      <c r="A533" s="281">
        <v>30209021</v>
      </c>
      <c r="B533" s="276" t="s">
        <v>351</v>
      </c>
      <c r="C533" s="278" t="s">
        <v>4843</v>
      </c>
      <c r="D533" s="276" t="s">
        <v>7741</v>
      </c>
      <c r="E533" s="282"/>
      <c r="F533" s="279"/>
      <c r="G533" s="278"/>
      <c r="H533" s="278"/>
      <c r="I533" s="278" t="s">
        <v>6155</v>
      </c>
      <c r="J533" s="278" t="s">
        <v>6156</v>
      </c>
      <c r="K533" s="278"/>
      <c r="L533" s="277"/>
      <c r="M533" s="276" t="s">
        <v>3775</v>
      </c>
      <c r="N533" s="276" t="s">
        <v>7595</v>
      </c>
      <c r="O533" s="276" t="s">
        <v>6175</v>
      </c>
    </row>
    <row r="534" spans="1:15" ht="30.75" customHeight="1" x14ac:dyDescent="0.25">
      <c r="A534" s="275">
        <v>30209030</v>
      </c>
      <c r="B534" s="270" t="s">
        <v>352</v>
      </c>
      <c r="C534" s="272" t="s">
        <v>4843</v>
      </c>
      <c r="D534" s="270" t="s">
        <v>7742</v>
      </c>
      <c r="E534" s="272"/>
      <c r="F534" s="273"/>
      <c r="G534" s="272"/>
      <c r="H534" s="272"/>
      <c r="I534" s="272" t="s">
        <v>6155</v>
      </c>
      <c r="J534" s="272" t="s">
        <v>6156</v>
      </c>
      <c r="K534" s="272"/>
      <c r="L534" s="271"/>
      <c r="M534" s="270" t="s">
        <v>3775</v>
      </c>
      <c r="N534" s="270" t="s">
        <v>7595</v>
      </c>
      <c r="O534" s="270" t="s">
        <v>6175</v>
      </c>
    </row>
    <row r="535" spans="1:15" ht="30.75" customHeight="1" x14ac:dyDescent="0.25">
      <c r="A535" s="281">
        <v>30209048</v>
      </c>
      <c r="B535" s="276" t="s">
        <v>350</v>
      </c>
      <c r="C535" s="278" t="s">
        <v>4843</v>
      </c>
      <c r="D535" s="276" t="s">
        <v>7743</v>
      </c>
      <c r="E535" s="282"/>
      <c r="F535" s="279"/>
      <c r="G535" s="278"/>
      <c r="H535" s="278"/>
      <c r="I535" s="278" t="s">
        <v>6155</v>
      </c>
      <c r="J535" s="278" t="s">
        <v>6156</v>
      </c>
      <c r="K535" s="278"/>
      <c r="L535" s="277"/>
      <c r="M535" s="276" t="s">
        <v>3775</v>
      </c>
      <c r="N535" s="276" t="s">
        <v>7595</v>
      </c>
      <c r="O535" s="276" t="s">
        <v>6175</v>
      </c>
    </row>
    <row r="536" spans="1:15" ht="30.75" customHeight="1" x14ac:dyDescent="0.25">
      <c r="A536" s="275">
        <v>30209056</v>
      </c>
      <c r="B536" s="270" t="s">
        <v>349</v>
      </c>
      <c r="C536" s="272" t="s">
        <v>4843</v>
      </c>
      <c r="D536" s="270" t="s">
        <v>7744</v>
      </c>
      <c r="E536" s="272"/>
      <c r="F536" s="273"/>
      <c r="G536" s="272"/>
      <c r="H536" s="272"/>
      <c r="I536" s="272" t="s">
        <v>6155</v>
      </c>
      <c r="J536" s="272" t="s">
        <v>6156</v>
      </c>
      <c r="K536" s="272"/>
      <c r="L536" s="271"/>
      <c r="M536" s="270" t="s">
        <v>3775</v>
      </c>
      <c r="N536" s="270" t="s">
        <v>7595</v>
      </c>
      <c r="O536" s="270" t="s">
        <v>6175</v>
      </c>
    </row>
    <row r="537" spans="1:15" ht="30.75" customHeight="1" x14ac:dyDescent="0.25">
      <c r="A537" s="281">
        <v>30210011</v>
      </c>
      <c r="B537" s="276" t="s">
        <v>357</v>
      </c>
      <c r="C537" s="278" t="s">
        <v>4843</v>
      </c>
      <c r="D537" s="276" t="s">
        <v>7745</v>
      </c>
      <c r="E537" s="282"/>
      <c r="F537" s="279"/>
      <c r="G537" s="278"/>
      <c r="H537" s="278"/>
      <c r="I537" s="278" t="s">
        <v>6155</v>
      </c>
      <c r="J537" s="278" t="s">
        <v>6156</v>
      </c>
      <c r="K537" s="278"/>
      <c r="L537" s="277"/>
      <c r="M537" s="276" t="s">
        <v>3776</v>
      </c>
      <c r="N537" s="276" t="s">
        <v>7595</v>
      </c>
      <c r="O537" s="276" t="s">
        <v>6175</v>
      </c>
    </row>
    <row r="538" spans="1:15" ht="30.75" customHeight="1" x14ac:dyDescent="0.25">
      <c r="A538" s="275">
        <v>30210020</v>
      </c>
      <c r="B538" s="270" t="s">
        <v>354</v>
      </c>
      <c r="C538" s="272" t="s">
        <v>4843</v>
      </c>
      <c r="D538" s="270" t="s">
        <v>7746</v>
      </c>
      <c r="E538" s="272"/>
      <c r="F538" s="273"/>
      <c r="G538" s="272"/>
      <c r="H538" s="272"/>
      <c r="I538" s="272" t="s">
        <v>6155</v>
      </c>
      <c r="J538" s="272" t="s">
        <v>6156</v>
      </c>
      <c r="K538" s="272"/>
      <c r="L538" s="271"/>
      <c r="M538" s="270" t="s">
        <v>3776</v>
      </c>
      <c r="N538" s="270" t="s">
        <v>7595</v>
      </c>
      <c r="O538" s="270" t="s">
        <v>6175</v>
      </c>
    </row>
    <row r="539" spans="1:15" ht="30.75" customHeight="1" x14ac:dyDescent="0.25">
      <c r="A539" s="281">
        <v>30210038</v>
      </c>
      <c r="B539" s="276" t="s">
        <v>359</v>
      </c>
      <c r="C539" s="278" t="s">
        <v>4843</v>
      </c>
      <c r="D539" s="276" t="s">
        <v>7747</v>
      </c>
      <c r="E539" s="282"/>
      <c r="F539" s="279"/>
      <c r="G539" s="278"/>
      <c r="H539" s="278"/>
      <c r="I539" s="278" t="s">
        <v>6155</v>
      </c>
      <c r="J539" s="278" t="s">
        <v>6156</v>
      </c>
      <c r="K539" s="278"/>
      <c r="L539" s="277"/>
      <c r="M539" s="276" t="s">
        <v>3776</v>
      </c>
      <c r="N539" s="276" t="s">
        <v>7595</v>
      </c>
      <c r="O539" s="276" t="s">
        <v>6175</v>
      </c>
    </row>
    <row r="540" spans="1:15" ht="30.75" customHeight="1" x14ac:dyDescent="0.25">
      <c r="A540" s="275">
        <v>30210046</v>
      </c>
      <c r="B540" s="270" t="s">
        <v>361</v>
      </c>
      <c r="C540" s="272" t="s">
        <v>4843</v>
      </c>
      <c r="D540" s="270" t="s">
        <v>7747</v>
      </c>
      <c r="E540" s="272"/>
      <c r="F540" s="273"/>
      <c r="G540" s="272"/>
      <c r="H540" s="272"/>
      <c r="I540" s="272" t="s">
        <v>6155</v>
      </c>
      <c r="J540" s="272" t="s">
        <v>6156</v>
      </c>
      <c r="K540" s="272"/>
      <c r="L540" s="271"/>
      <c r="M540" s="270" t="s">
        <v>3776</v>
      </c>
      <c r="N540" s="270" t="s">
        <v>7595</v>
      </c>
      <c r="O540" s="270" t="s">
        <v>6175</v>
      </c>
    </row>
    <row r="541" spans="1:15" ht="30.75" customHeight="1" x14ac:dyDescent="0.25">
      <c r="A541" s="281">
        <v>30210054</v>
      </c>
      <c r="B541" s="276" t="s">
        <v>4891</v>
      </c>
      <c r="C541" s="278" t="s">
        <v>4843</v>
      </c>
      <c r="D541" s="276" t="s">
        <v>7747</v>
      </c>
      <c r="E541" s="282"/>
      <c r="F541" s="279"/>
      <c r="G541" s="278"/>
      <c r="H541" s="278"/>
      <c r="I541" s="278" t="s">
        <v>6155</v>
      </c>
      <c r="J541" s="278" t="s">
        <v>6156</v>
      </c>
      <c r="K541" s="278"/>
      <c r="L541" s="277"/>
      <c r="M541" s="276" t="s">
        <v>3776</v>
      </c>
      <c r="N541" s="276" t="s">
        <v>7595</v>
      </c>
      <c r="O541" s="276" t="s">
        <v>6175</v>
      </c>
    </row>
    <row r="542" spans="1:15" ht="30.75" customHeight="1" x14ac:dyDescent="0.25">
      <c r="A542" s="275">
        <v>30210062</v>
      </c>
      <c r="B542" s="270" t="s">
        <v>4892</v>
      </c>
      <c r="C542" s="272" t="s">
        <v>4843</v>
      </c>
      <c r="D542" s="270" t="s">
        <v>7747</v>
      </c>
      <c r="E542" s="272"/>
      <c r="F542" s="273"/>
      <c r="G542" s="272"/>
      <c r="H542" s="272"/>
      <c r="I542" s="272" t="s">
        <v>6155</v>
      </c>
      <c r="J542" s="272" t="s">
        <v>6156</v>
      </c>
      <c r="K542" s="272"/>
      <c r="L542" s="271"/>
      <c r="M542" s="270" t="s">
        <v>3776</v>
      </c>
      <c r="N542" s="270" t="s">
        <v>7595</v>
      </c>
      <c r="O542" s="270" t="s">
        <v>6175</v>
      </c>
    </row>
    <row r="543" spans="1:15" ht="30.75" customHeight="1" x14ac:dyDescent="0.25">
      <c r="A543" s="281">
        <v>30210070</v>
      </c>
      <c r="B543" s="276" t="s">
        <v>363</v>
      </c>
      <c r="C543" s="278" t="s">
        <v>4843</v>
      </c>
      <c r="D543" s="276" t="s">
        <v>7748</v>
      </c>
      <c r="E543" s="282"/>
      <c r="F543" s="279"/>
      <c r="G543" s="278"/>
      <c r="H543" s="278"/>
      <c r="I543" s="278" t="s">
        <v>6155</v>
      </c>
      <c r="J543" s="278" t="s">
        <v>6156</v>
      </c>
      <c r="K543" s="278"/>
      <c r="L543" s="277"/>
      <c r="M543" s="276" t="s">
        <v>3776</v>
      </c>
      <c r="N543" s="276" t="s">
        <v>7595</v>
      </c>
      <c r="O543" s="276" t="s">
        <v>6175</v>
      </c>
    </row>
    <row r="544" spans="1:15" ht="30.75" customHeight="1" x14ac:dyDescent="0.25">
      <c r="A544" s="275">
        <v>30210089</v>
      </c>
      <c r="B544" s="270" t="s">
        <v>362</v>
      </c>
      <c r="C544" s="272" t="s">
        <v>4843</v>
      </c>
      <c r="D544" s="270" t="s">
        <v>7749</v>
      </c>
      <c r="E544" s="272"/>
      <c r="F544" s="273"/>
      <c r="G544" s="272"/>
      <c r="H544" s="272"/>
      <c r="I544" s="272" t="s">
        <v>6155</v>
      </c>
      <c r="J544" s="272" t="s">
        <v>6156</v>
      </c>
      <c r="K544" s="272"/>
      <c r="L544" s="271"/>
      <c r="M544" s="270" t="s">
        <v>3776</v>
      </c>
      <c r="N544" s="270" t="s">
        <v>7595</v>
      </c>
      <c r="O544" s="270" t="s">
        <v>6175</v>
      </c>
    </row>
    <row r="545" spans="1:15" ht="30.75" customHeight="1" x14ac:dyDescent="0.25">
      <c r="A545" s="281">
        <v>30210097</v>
      </c>
      <c r="B545" s="276" t="s">
        <v>364</v>
      </c>
      <c r="C545" s="278" t="s">
        <v>4843</v>
      </c>
      <c r="D545" s="276" t="s">
        <v>7750</v>
      </c>
      <c r="E545" s="282"/>
      <c r="F545" s="279"/>
      <c r="G545" s="278"/>
      <c r="H545" s="278"/>
      <c r="I545" s="278" t="s">
        <v>6155</v>
      </c>
      <c r="J545" s="278" t="s">
        <v>6156</v>
      </c>
      <c r="K545" s="278"/>
      <c r="L545" s="277"/>
      <c r="M545" s="276" t="s">
        <v>3776</v>
      </c>
      <c r="N545" s="276" t="s">
        <v>7595</v>
      </c>
      <c r="O545" s="276" t="s">
        <v>6175</v>
      </c>
    </row>
    <row r="546" spans="1:15" ht="30.75" customHeight="1" x14ac:dyDescent="0.25">
      <c r="A546" s="275">
        <v>30210100</v>
      </c>
      <c r="B546" s="270" t="s">
        <v>365</v>
      </c>
      <c r="C546" s="272" t="s">
        <v>4843</v>
      </c>
      <c r="D546" s="270" t="s">
        <v>7751</v>
      </c>
      <c r="E546" s="272"/>
      <c r="F546" s="273"/>
      <c r="G546" s="272"/>
      <c r="H546" s="272"/>
      <c r="I546" s="272" t="s">
        <v>6155</v>
      </c>
      <c r="J546" s="272" t="s">
        <v>6156</v>
      </c>
      <c r="K546" s="272"/>
      <c r="L546" s="271"/>
      <c r="M546" s="270" t="s">
        <v>3776</v>
      </c>
      <c r="N546" s="270" t="s">
        <v>7595</v>
      </c>
      <c r="O546" s="270" t="s">
        <v>6175</v>
      </c>
    </row>
    <row r="547" spans="1:15" ht="30.75" customHeight="1" x14ac:dyDescent="0.25">
      <c r="A547" s="281">
        <v>30210119</v>
      </c>
      <c r="B547" s="276" t="s">
        <v>356</v>
      </c>
      <c r="C547" s="278" t="s">
        <v>4843</v>
      </c>
      <c r="D547" s="276" t="s">
        <v>7579</v>
      </c>
      <c r="E547" s="282"/>
      <c r="F547" s="279"/>
      <c r="G547" s="278"/>
      <c r="H547" s="278" t="s">
        <v>6154</v>
      </c>
      <c r="I547" s="278" t="s">
        <v>6155</v>
      </c>
      <c r="J547" s="278" t="s">
        <v>6156</v>
      </c>
      <c r="K547" s="278"/>
      <c r="L547" s="277"/>
      <c r="M547" s="276" t="s">
        <v>3767</v>
      </c>
      <c r="N547" s="276" t="s">
        <v>7505</v>
      </c>
      <c r="O547" s="276" t="s">
        <v>6175</v>
      </c>
    </row>
    <row r="548" spans="1:15" ht="30.75" customHeight="1" x14ac:dyDescent="0.25">
      <c r="A548" s="275">
        <v>30210119</v>
      </c>
      <c r="B548" s="270" t="s">
        <v>356</v>
      </c>
      <c r="C548" s="272" t="s">
        <v>4843</v>
      </c>
      <c r="D548" s="270" t="s">
        <v>7559</v>
      </c>
      <c r="E548" s="272"/>
      <c r="F548" s="273"/>
      <c r="G548" s="272"/>
      <c r="H548" s="272" t="s">
        <v>6154</v>
      </c>
      <c r="I548" s="272" t="s">
        <v>6155</v>
      </c>
      <c r="J548" s="272" t="s">
        <v>6156</v>
      </c>
      <c r="K548" s="272"/>
      <c r="L548" s="271"/>
      <c r="M548" s="270" t="s">
        <v>3767</v>
      </c>
      <c r="N548" s="270" t="s">
        <v>7505</v>
      </c>
      <c r="O548" s="270" t="s">
        <v>6175</v>
      </c>
    </row>
    <row r="549" spans="1:15" ht="30.75" customHeight="1" x14ac:dyDescent="0.25">
      <c r="A549" s="281">
        <v>30210127</v>
      </c>
      <c r="B549" s="276" t="s">
        <v>355</v>
      </c>
      <c r="C549" s="278" t="s">
        <v>4843</v>
      </c>
      <c r="D549" s="276" t="s">
        <v>7752</v>
      </c>
      <c r="E549" s="282"/>
      <c r="F549" s="279"/>
      <c r="G549" s="278"/>
      <c r="H549" s="278"/>
      <c r="I549" s="278" t="s">
        <v>6155</v>
      </c>
      <c r="J549" s="278" t="s">
        <v>6156</v>
      </c>
      <c r="K549" s="278"/>
      <c r="L549" s="277"/>
      <c r="M549" s="276" t="s">
        <v>3776</v>
      </c>
      <c r="N549" s="276" t="s">
        <v>7595</v>
      </c>
      <c r="O549" s="276" t="s">
        <v>6175</v>
      </c>
    </row>
    <row r="550" spans="1:15" ht="30.75" customHeight="1" x14ac:dyDescent="0.25">
      <c r="A550" s="275">
        <v>30210127</v>
      </c>
      <c r="B550" s="270" t="s">
        <v>355</v>
      </c>
      <c r="C550" s="272" t="s">
        <v>4843</v>
      </c>
      <c r="D550" s="270" t="s">
        <v>7753</v>
      </c>
      <c r="E550" s="272"/>
      <c r="F550" s="273"/>
      <c r="G550" s="272"/>
      <c r="H550" s="272" t="s">
        <v>6154</v>
      </c>
      <c r="I550" s="272" t="s">
        <v>6155</v>
      </c>
      <c r="J550" s="272" t="s">
        <v>6156</v>
      </c>
      <c r="K550" s="272"/>
      <c r="L550" s="271"/>
      <c r="M550" s="270" t="s">
        <v>3776</v>
      </c>
      <c r="N550" s="270" t="s">
        <v>7595</v>
      </c>
      <c r="O550" s="270" t="s">
        <v>6175</v>
      </c>
    </row>
    <row r="551" spans="1:15" ht="30.75" customHeight="1" x14ac:dyDescent="0.25">
      <c r="A551" s="281">
        <v>30210127</v>
      </c>
      <c r="B551" s="276" t="s">
        <v>355</v>
      </c>
      <c r="C551" s="278" t="s">
        <v>4843</v>
      </c>
      <c r="D551" s="276" t="s">
        <v>7754</v>
      </c>
      <c r="E551" s="282"/>
      <c r="F551" s="279"/>
      <c r="G551" s="278"/>
      <c r="H551" s="278"/>
      <c r="I551" s="278" t="s">
        <v>6155</v>
      </c>
      <c r="J551" s="278" t="s">
        <v>6156</v>
      </c>
      <c r="K551" s="278"/>
      <c r="L551" s="277"/>
      <c r="M551" s="276" t="s">
        <v>3775</v>
      </c>
      <c r="N551" s="276" t="s">
        <v>7595</v>
      </c>
      <c r="O551" s="276" t="s">
        <v>6175</v>
      </c>
    </row>
    <row r="552" spans="1:15" ht="30.75" customHeight="1" x14ac:dyDescent="0.25">
      <c r="A552" s="275">
        <v>30210127</v>
      </c>
      <c r="B552" s="270" t="s">
        <v>355</v>
      </c>
      <c r="C552" s="272" t="s">
        <v>4843</v>
      </c>
      <c r="D552" s="270" t="s">
        <v>7755</v>
      </c>
      <c r="E552" s="272"/>
      <c r="F552" s="273"/>
      <c r="G552" s="272"/>
      <c r="H552" s="272"/>
      <c r="I552" s="272" t="s">
        <v>6155</v>
      </c>
      <c r="J552" s="272" t="s">
        <v>6156</v>
      </c>
      <c r="K552" s="272"/>
      <c r="L552" s="271"/>
      <c r="M552" s="270" t="s">
        <v>3775</v>
      </c>
      <c r="N552" s="270" t="s">
        <v>7595</v>
      </c>
      <c r="O552" s="270" t="s">
        <v>6175</v>
      </c>
    </row>
    <row r="553" spans="1:15" ht="30.75" customHeight="1" x14ac:dyDescent="0.25">
      <c r="A553" s="281">
        <v>30210127</v>
      </c>
      <c r="B553" s="276" t="s">
        <v>355</v>
      </c>
      <c r="C553" s="278" t="s">
        <v>4843</v>
      </c>
      <c r="D553" s="276" t="s">
        <v>7756</v>
      </c>
      <c r="E553" s="282"/>
      <c r="F553" s="279"/>
      <c r="G553" s="278"/>
      <c r="H553" s="278"/>
      <c r="I553" s="278" t="s">
        <v>6155</v>
      </c>
      <c r="J553" s="278" t="s">
        <v>6156</v>
      </c>
      <c r="K553" s="278"/>
      <c r="L553" s="277"/>
      <c r="M553" s="276" t="s">
        <v>3775</v>
      </c>
      <c r="N553" s="276" t="s">
        <v>7595</v>
      </c>
      <c r="O553" s="276" t="s">
        <v>6175</v>
      </c>
    </row>
    <row r="554" spans="1:15" ht="30.75" customHeight="1" x14ac:dyDescent="0.25">
      <c r="A554" s="275">
        <v>30210127</v>
      </c>
      <c r="B554" s="270" t="s">
        <v>355</v>
      </c>
      <c r="C554" s="272" t="s">
        <v>4843</v>
      </c>
      <c r="D554" s="270" t="s">
        <v>7757</v>
      </c>
      <c r="E554" s="272"/>
      <c r="F554" s="273"/>
      <c r="G554" s="272" t="s">
        <v>6153</v>
      </c>
      <c r="H554" s="272" t="s">
        <v>6154</v>
      </c>
      <c r="I554" s="272" t="s">
        <v>6155</v>
      </c>
      <c r="J554" s="272" t="s">
        <v>6156</v>
      </c>
      <c r="K554" s="272"/>
      <c r="L554" s="271">
        <v>99</v>
      </c>
      <c r="M554" s="270" t="s">
        <v>3770</v>
      </c>
      <c r="N554" s="270" t="s">
        <v>7595</v>
      </c>
      <c r="O554" s="270" t="s">
        <v>6175</v>
      </c>
    </row>
    <row r="555" spans="1:15" ht="30.75" customHeight="1" x14ac:dyDescent="0.25">
      <c r="A555" s="281">
        <v>30210127</v>
      </c>
      <c r="B555" s="276" t="s">
        <v>355</v>
      </c>
      <c r="C555" s="278" t="s">
        <v>4843</v>
      </c>
      <c r="D555" s="276" t="s">
        <v>7730</v>
      </c>
      <c r="E555" s="282"/>
      <c r="F555" s="279"/>
      <c r="G555" s="278" t="s">
        <v>6153</v>
      </c>
      <c r="H555" s="278" t="s">
        <v>6154</v>
      </c>
      <c r="I555" s="278" t="s">
        <v>6155</v>
      </c>
      <c r="J555" s="278" t="s">
        <v>6156</v>
      </c>
      <c r="K555" s="278"/>
      <c r="L555" s="277">
        <v>88</v>
      </c>
      <c r="M555" s="276" t="s">
        <v>7603</v>
      </c>
      <c r="N555" s="276" t="s">
        <v>7595</v>
      </c>
      <c r="O555" s="276" t="s">
        <v>6175</v>
      </c>
    </row>
    <row r="556" spans="1:15" ht="30.75" customHeight="1" x14ac:dyDescent="0.25">
      <c r="A556" s="275">
        <v>30210127</v>
      </c>
      <c r="B556" s="270" t="s">
        <v>355</v>
      </c>
      <c r="C556" s="272" t="s">
        <v>4843</v>
      </c>
      <c r="D556" s="270" t="s">
        <v>7758</v>
      </c>
      <c r="E556" s="272"/>
      <c r="F556" s="273"/>
      <c r="G556" s="272" t="s">
        <v>6153</v>
      </c>
      <c r="H556" s="272" t="s">
        <v>6154</v>
      </c>
      <c r="I556" s="272" t="s">
        <v>6155</v>
      </c>
      <c r="J556" s="272" t="s">
        <v>6156</v>
      </c>
      <c r="K556" s="272"/>
      <c r="L556" s="271">
        <v>91</v>
      </c>
      <c r="M556" s="270" t="s">
        <v>7603</v>
      </c>
      <c r="N556" s="270" t="s">
        <v>7595</v>
      </c>
      <c r="O556" s="270" t="s">
        <v>6175</v>
      </c>
    </row>
    <row r="557" spans="1:15" ht="30.75" customHeight="1" x14ac:dyDescent="0.25">
      <c r="A557" s="281">
        <v>30211018</v>
      </c>
      <c r="B557" s="276" t="s">
        <v>366</v>
      </c>
      <c r="C557" s="278" t="s">
        <v>4843</v>
      </c>
      <c r="D557" s="276" t="s">
        <v>7759</v>
      </c>
      <c r="E557" s="282"/>
      <c r="F557" s="279"/>
      <c r="G557" s="278" t="s">
        <v>6153</v>
      </c>
      <c r="H557" s="278" t="s">
        <v>6154</v>
      </c>
      <c r="I557" s="278" t="s">
        <v>6155</v>
      </c>
      <c r="J557" s="278" t="s">
        <v>6156</v>
      </c>
      <c r="K557" s="278"/>
      <c r="L557" s="277">
        <v>85</v>
      </c>
      <c r="M557" s="276" t="s">
        <v>7603</v>
      </c>
      <c r="N557" s="276" t="s">
        <v>7595</v>
      </c>
      <c r="O557" s="276" t="s">
        <v>6175</v>
      </c>
    </row>
    <row r="558" spans="1:15" ht="30.75" customHeight="1" x14ac:dyDescent="0.25">
      <c r="A558" s="275">
        <v>30211034</v>
      </c>
      <c r="B558" s="270" t="s">
        <v>369</v>
      </c>
      <c r="C558" s="272" t="s">
        <v>4843</v>
      </c>
      <c r="D558" s="270" t="s">
        <v>7760</v>
      </c>
      <c r="E558" s="272"/>
      <c r="F558" s="273"/>
      <c r="G558" s="272"/>
      <c r="H558" s="272"/>
      <c r="I558" s="272" t="s">
        <v>6155</v>
      </c>
      <c r="J558" s="272" t="s">
        <v>6156</v>
      </c>
      <c r="K558" s="272"/>
      <c r="L558" s="271"/>
      <c r="M558" s="270" t="s">
        <v>7603</v>
      </c>
      <c r="N558" s="270" t="s">
        <v>7595</v>
      </c>
      <c r="O558" s="270" t="s">
        <v>6175</v>
      </c>
    </row>
    <row r="559" spans="1:15" ht="30.75" customHeight="1" x14ac:dyDescent="0.25">
      <c r="A559" s="281">
        <v>30211042</v>
      </c>
      <c r="B559" s="276" t="s">
        <v>367</v>
      </c>
      <c r="C559" s="278" t="s">
        <v>4843</v>
      </c>
      <c r="D559" s="276" t="s">
        <v>7761</v>
      </c>
      <c r="E559" s="282"/>
      <c r="F559" s="279"/>
      <c r="G559" s="278"/>
      <c r="H559" s="278"/>
      <c r="I559" s="278" t="s">
        <v>6155</v>
      </c>
      <c r="J559" s="278" t="s">
        <v>6156</v>
      </c>
      <c r="K559" s="278"/>
      <c r="L559" s="277"/>
      <c r="M559" s="276" t="s">
        <v>7603</v>
      </c>
      <c r="N559" s="276" t="s">
        <v>7595</v>
      </c>
      <c r="O559" s="276" t="s">
        <v>6175</v>
      </c>
    </row>
    <row r="560" spans="1:15" ht="30.75" customHeight="1" x14ac:dyDescent="0.25">
      <c r="A560" s="275">
        <v>30211042</v>
      </c>
      <c r="B560" s="270" t="s">
        <v>367</v>
      </c>
      <c r="C560" s="272" t="s">
        <v>4843</v>
      </c>
      <c r="D560" s="270" t="s">
        <v>7762</v>
      </c>
      <c r="E560" s="272"/>
      <c r="F560" s="273"/>
      <c r="G560" s="272"/>
      <c r="H560" s="272"/>
      <c r="I560" s="272" t="s">
        <v>6155</v>
      </c>
      <c r="J560" s="272" t="s">
        <v>6156</v>
      </c>
      <c r="K560" s="272"/>
      <c r="L560" s="271"/>
      <c r="M560" s="270" t="s">
        <v>7603</v>
      </c>
      <c r="N560" s="270" t="s">
        <v>7595</v>
      </c>
      <c r="O560" s="270" t="s">
        <v>6175</v>
      </c>
    </row>
    <row r="561" spans="1:15" ht="30.75" customHeight="1" x14ac:dyDescent="0.25">
      <c r="A561" s="281">
        <v>30211050</v>
      </c>
      <c r="B561" s="276" t="s">
        <v>368</v>
      </c>
      <c r="C561" s="278" t="s">
        <v>4843</v>
      </c>
      <c r="D561" s="276" t="s">
        <v>7763</v>
      </c>
      <c r="E561" s="282"/>
      <c r="F561" s="279"/>
      <c r="G561" s="278"/>
      <c r="H561" s="278"/>
      <c r="I561" s="278" t="s">
        <v>6155</v>
      </c>
      <c r="J561" s="278" t="s">
        <v>6156</v>
      </c>
      <c r="K561" s="278"/>
      <c r="L561" s="277"/>
      <c r="M561" s="276" t="s">
        <v>7603</v>
      </c>
      <c r="N561" s="276" t="s">
        <v>7595</v>
      </c>
      <c r="O561" s="276" t="s">
        <v>6175</v>
      </c>
    </row>
    <row r="562" spans="1:15" ht="30.75" customHeight="1" x14ac:dyDescent="0.25">
      <c r="A562" s="275">
        <v>30211050</v>
      </c>
      <c r="B562" s="270" t="s">
        <v>368</v>
      </c>
      <c r="C562" s="272" t="s">
        <v>4843</v>
      </c>
      <c r="D562" s="270" t="s">
        <v>7764</v>
      </c>
      <c r="E562" s="272"/>
      <c r="F562" s="273"/>
      <c r="G562" s="272"/>
      <c r="H562" s="272"/>
      <c r="I562" s="272" t="s">
        <v>6155</v>
      </c>
      <c r="J562" s="272" t="s">
        <v>6156</v>
      </c>
      <c r="K562" s="272"/>
      <c r="L562" s="271"/>
      <c r="M562" s="270" t="s">
        <v>7603</v>
      </c>
      <c r="N562" s="270" t="s">
        <v>7595</v>
      </c>
      <c r="O562" s="270" t="s">
        <v>6175</v>
      </c>
    </row>
    <row r="563" spans="1:15" ht="30.75" customHeight="1" x14ac:dyDescent="0.25">
      <c r="A563" s="281">
        <v>30211050</v>
      </c>
      <c r="B563" s="276" t="s">
        <v>368</v>
      </c>
      <c r="C563" s="278" t="s">
        <v>4843</v>
      </c>
      <c r="D563" s="276" t="s">
        <v>7602</v>
      </c>
      <c r="E563" s="282"/>
      <c r="F563" s="279"/>
      <c r="G563" s="278"/>
      <c r="H563" s="278"/>
      <c r="I563" s="278" t="s">
        <v>6155</v>
      </c>
      <c r="J563" s="278" t="s">
        <v>6156</v>
      </c>
      <c r="K563" s="278"/>
      <c r="L563" s="277"/>
      <c r="M563" s="276" t="s">
        <v>7603</v>
      </c>
      <c r="N563" s="276" t="s">
        <v>7595</v>
      </c>
      <c r="O563" s="276" t="s">
        <v>6175</v>
      </c>
    </row>
    <row r="564" spans="1:15" ht="30.75" customHeight="1" x14ac:dyDescent="0.25">
      <c r="A564" s="275">
        <v>30211050</v>
      </c>
      <c r="B564" s="270" t="s">
        <v>368</v>
      </c>
      <c r="C564" s="272" t="s">
        <v>4843</v>
      </c>
      <c r="D564" s="270" t="s">
        <v>7604</v>
      </c>
      <c r="E564" s="272"/>
      <c r="F564" s="273"/>
      <c r="G564" s="272"/>
      <c r="H564" s="272"/>
      <c r="I564" s="272" t="s">
        <v>6155</v>
      </c>
      <c r="J564" s="272" t="s">
        <v>6156</v>
      </c>
      <c r="K564" s="272"/>
      <c r="L564" s="271"/>
      <c r="M564" s="270" t="s">
        <v>7603</v>
      </c>
      <c r="N564" s="270" t="s">
        <v>7595</v>
      </c>
      <c r="O564" s="270" t="s">
        <v>6175</v>
      </c>
    </row>
    <row r="565" spans="1:15" ht="30.75" customHeight="1" x14ac:dyDescent="0.25">
      <c r="A565" s="281">
        <v>30211069</v>
      </c>
      <c r="B565" s="276" t="s">
        <v>3984</v>
      </c>
      <c r="C565" s="278" t="s">
        <v>4843</v>
      </c>
      <c r="D565" s="276" t="s">
        <v>7764</v>
      </c>
      <c r="E565" s="282"/>
      <c r="F565" s="279"/>
      <c r="G565" s="278"/>
      <c r="H565" s="278"/>
      <c r="I565" s="278" t="s">
        <v>6155</v>
      </c>
      <c r="J565" s="278" t="s">
        <v>6156</v>
      </c>
      <c r="K565" s="278"/>
      <c r="L565" s="277"/>
      <c r="M565" s="276" t="s">
        <v>7603</v>
      </c>
      <c r="N565" s="276" t="s">
        <v>7595</v>
      </c>
      <c r="O565" s="276" t="s">
        <v>6175</v>
      </c>
    </row>
    <row r="566" spans="1:15" ht="30.75" customHeight="1" x14ac:dyDescent="0.25">
      <c r="A566" s="275">
        <v>30212014</v>
      </c>
      <c r="B566" s="270" t="s">
        <v>370</v>
      </c>
      <c r="C566" s="272" t="s">
        <v>4843</v>
      </c>
      <c r="D566" s="270" t="s">
        <v>7765</v>
      </c>
      <c r="E566" s="272"/>
      <c r="F566" s="273"/>
      <c r="G566" s="272"/>
      <c r="H566" s="272"/>
      <c r="I566" s="272" t="s">
        <v>6155</v>
      </c>
      <c r="J566" s="272" t="s">
        <v>6156</v>
      </c>
      <c r="K566" s="272"/>
      <c r="L566" s="271"/>
      <c r="M566" s="270" t="s">
        <v>3778</v>
      </c>
      <c r="N566" s="270" t="s">
        <v>7595</v>
      </c>
      <c r="O566" s="270" t="s">
        <v>6175</v>
      </c>
    </row>
    <row r="567" spans="1:15" ht="30.75" customHeight="1" x14ac:dyDescent="0.25">
      <c r="A567" s="281">
        <v>30212022</v>
      </c>
      <c r="B567" s="276" t="s">
        <v>371</v>
      </c>
      <c r="C567" s="278" t="s">
        <v>4843</v>
      </c>
      <c r="D567" s="276" t="s">
        <v>7766</v>
      </c>
      <c r="E567" s="282"/>
      <c r="F567" s="279"/>
      <c r="G567" s="278"/>
      <c r="H567" s="278"/>
      <c r="I567" s="278" t="s">
        <v>6155</v>
      </c>
      <c r="J567" s="278" t="s">
        <v>6156</v>
      </c>
      <c r="K567" s="278"/>
      <c r="L567" s="277"/>
      <c r="M567" s="276" t="s">
        <v>3778</v>
      </c>
      <c r="N567" s="276" t="s">
        <v>7595</v>
      </c>
      <c r="O567" s="276" t="s">
        <v>6175</v>
      </c>
    </row>
    <row r="568" spans="1:15" ht="30.75" customHeight="1" x14ac:dyDescent="0.25">
      <c r="A568" s="275">
        <v>30212030</v>
      </c>
      <c r="B568" s="270" t="s">
        <v>372</v>
      </c>
      <c r="C568" s="272" t="s">
        <v>4843</v>
      </c>
      <c r="D568" s="270" t="s">
        <v>7767</v>
      </c>
      <c r="E568" s="272"/>
      <c r="F568" s="273"/>
      <c r="G568" s="272"/>
      <c r="H568" s="272"/>
      <c r="I568" s="272" t="s">
        <v>6155</v>
      </c>
      <c r="J568" s="272" t="s">
        <v>6156</v>
      </c>
      <c r="K568" s="272"/>
      <c r="L568" s="271"/>
      <c r="M568" s="270" t="s">
        <v>3778</v>
      </c>
      <c r="N568" s="270" t="s">
        <v>7595</v>
      </c>
      <c r="O568" s="270" t="s">
        <v>6175</v>
      </c>
    </row>
    <row r="569" spans="1:15" ht="30.75" customHeight="1" x14ac:dyDescent="0.25">
      <c r="A569" s="281">
        <v>30212030</v>
      </c>
      <c r="B569" s="276" t="s">
        <v>372</v>
      </c>
      <c r="C569" s="278" t="s">
        <v>4843</v>
      </c>
      <c r="D569" s="276" t="s">
        <v>7768</v>
      </c>
      <c r="E569" s="282"/>
      <c r="F569" s="279"/>
      <c r="G569" s="278"/>
      <c r="H569" s="278"/>
      <c r="I569" s="278" t="s">
        <v>6155</v>
      </c>
      <c r="J569" s="278" t="s">
        <v>6156</v>
      </c>
      <c r="K569" s="278"/>
      <c r="L569" s="277"/>
      <c r="M569" s="276" t="s">
        <v>3778</v>
      </c>
      <c r="N569" s="276" t="s">
        <v>7595</v>
      </c>
      <c r="O569" s="276" t="s">
        <v>6175</v>
      </c>
    </row>
    <row r="570" spans="1:15" ht="30.75" customHeight="1" x14ac:dyDescent="0.25">
      <c r="A570" s="275">
        <v>30212030</v>
      </c>
      <c r="B570" s="270" t="s">
        <v>372</v>
      </c>
      <c r="C570" s="272" t="s">
        <v>4843</v>
      </c>
      <c r="D570" s="270" t="s">
        <v>7645</v>
      </c>
      <c r="E570" s="272"/>
      <c r="F570" s="273"/>
      <c r="G570" s="272"/>
      <c r="H570" s="272"/>
      <c r="I570" s="272" t="s">
        <v>6155</v>
      </c>
      <c r="J570" s="272" t="s">
        <v>6156</v>
      </c>
      <c r="K570" s="272"/>
      <c r="L570" s="271"/>
      <c r="M570" s="270" t="s">
        <v>3771</v>
      </c>
      <c r="N570" s="270" t="s">
        <v>7595</v>
      </c>
      <c r="O570" s="270" t="s">
        <v>6175</v>
      </c>
    </row>
    <row r="571" spans="1:15" ht="30.75" customHeight="1" x14ac:dyDescent="0.25">
      <c r="A571" s="281">
        <v>30212030</v>
      </c>
      <c r="B571" s="276" t="s">
        <v>372</v>
      </c>
      <c r="C571" s="278" t="s">
        <v>4843</v>
      </c>
      <c r="D571" s="276" t="s">
        <v>7646</v>
      </c>
      <c r="E571" s="282"/>
      <c r="F571" s="279"/>
      <c r="G571" s="278"/>
      <c r="H571" s="278"/>
      <c r="I571" s="278" t="s">
        <v>6155</v>
      </c>
      <c r="J571" s="278" t="s">
        <v>6156</v>
      </c>
      <c r="K571" s="278"/>
      <c r="L571" s="277"/>
      <c r="M571" s="276" t="s">
        <v>3771</v>
      </c>
      <c r="N571" s="276" t="s">
        <v>7595</v>
      </c>
      <c r="O571" s="276" t="s">
        <v>6175</v>
      </c>
    </row>
    <row r="572" spans="1:15" ht="30.75" customHeight="1" x14ac:dyDescent="0.25">
      <c r="A572" s="275">
        <v>30212030</v>
      </c>
      <c r="B572" s="270" t="s">
        <v>372</v>
      </c>
      <c r="C572" s="272" t="s">
        <v>4843</v>
      </c>
      <c r="D572" s="270" t="s">
        <v>7763</v>
      </c>
      <c r="E572" s="272"/>
      <c r="F572" s="273"/>
      <c r="G572" s="272"/>
      <c r="H572" s="272"/>
      <c r="I572" s="272" t="s">
        <v>6155</v>
      </c>
      <c r="J572" s="272" t="s">
        <v>6156</v>
      </c>
      <c r="K572" s="272"/>
      <c r="L572" s="271"/>
      <c r="M572" s="270" t="s">
        <v>7603</v>
      </c>
      <c r="N572" s="270" t="s">
        <v>7595</v>
      </c>
      <c r="O572" s="270" t="s">
        <v>6175</v>
      </c>
    </row>
    <row r="573" spans="1:15" ht="30.75" customHeight="1" x14ac:dyDescent="0.25">
      <c r="A573" s="281">
        <v>30212030</v>
      </c>
      <c r="B573" s="276" t="s">
        <v>372</v>
      </c>
      <c r="C573" s="278" t="s">
        <v>4843</v>
      </c>
      <c r="D573" s="276" t="s">
        <v>7643</v>
      </c>
      <c r="E573" s="282"/>
      <c r="F573" s="279"/>
      <c r="G573" s="278"/>
      <c r="H573" s="278"/>
      <c r="I573" s="278" t="s">
        <v>6155</v>
      </c>
      <c r="J573" s="278" t="s">
        <v>6156</v>
      </c>
      <c r="K573" s="278"/>
      <c r="L573" s="277"/>
      <c r="M573" s="276" t="s">
        <v>7603</v>
      </c>
      <c r="N573" s="276" t="s">
        <v>7595</v>
      </c>
      <c r="O573" s="276" t="s">
        <v>6175</v>
      </c>
    </row>
    <row r="574" spans="1:15" ht="30.75" customHeight="1" x14ac:dyDescent="0.25">
      <c r="A574" s="275">
        <v>30212030</v>
      </c>
      <c r="B574" s="270" t="s">
        <v>372</v>
      </c>
      <c r="C574" s="272" t="s">
        <v>4843</v>
      </c>
      <c r="D574" s="270" t="s">
        <v>7769</v>
      </c>
      <c r="E574" s="272"/>
      <c r="F574" s="273"/>
      <c r="G574" s="272"/>
      <c r="H574" s="272"/>
      <c r="I574" s="272" t="s">
        <v>6155</v>
      </c>
      <c r="J574" s="272" t="s">
        <v>6156</v>
      </c>
      <c r="K574" s="272"/>
      <c r="L574" s="271"/>
      <c r="M574" s="270" t="s">
        <v>3780</v>
      </c>
      <c r="N574" s="270" t="s">
        <v>7595</v>
      </c>
      <c r="O574" s="270" t="s">
        <v>6175</v>
      </c>
    </row>
    <row r="575" spans="1:15" ht="30.75" customHeight="1" x14ac:dyDescent="0.25">
      <c r="A575" s="281">
        <v>30212049</v>
      </c>
      <c r="B575" s="276" t="s">
        <v>373</v>
      </c>
      <c r="C575" s="278" t="s">
        <v>4843</v>
      </c>
      <c r="D575" s="276" t="s">
        <v>7767</v>
      </c>
      <c r="E575" s="282"/>
      <c r="F575" s="279"/>
      <c r="G575" s="278"/>
      <c r="H575" s="278"/>
      <c r="I575" s="278" t="s">
        <v>6155</v>
      </c>
      <c r="J575" s="278" t="s">
        <v>6156</v>
      </c>
      <c r="K575" s="278"/>
      <c r="L575" s="277"/>
      <c r="M575" s="276" t="s">
        <v>3778</v>
      </c>
      <c r="N575" s="276" t="s">
        <v>7595</v>
      </c>
      <c r="O575" s="276" t="s">
        <v>6175</v>
      </c>
    </row>
    <row r="576" spans="1:15" ht="30.75" customHeight="1" x14ac:dyDescent="0.25">
      <c r="A576" s="275">
        <v>30212049</v>
      </c>
      <c r="B576" s="270" t="s">
        <v>373</v>
      </c>
      <c r="C576" s="272" t="s">
        <v>4843</v>
      </c>
      <c r="D576" s="270" t="s">
        <v>7768</v>
      </c>
      <c r="E576" s="272"/>
      <c r="F576" s="273"/>
      <c r="G576" s="272"/>
      <c r="H576" s="272"/>
      <c r="I576" s="272" t="s">
        <v>6155</v>
      </c>
      <c r="J576" s="272" t="s">
        <v>6156</v>
      </c>
      <c r="K576" s="272"/>
      <c r="L576" s="271"/>
      <c r="M576" s="270" t="s">
        <v>3778</v>
      </c>
      <c r="N576" s="270" t="s">
        <v>7595</v>
      </c>
      <c r="O576" s="270" t="s">
        <v>6175</v>
      </c>
    </row>
    <row r="577" spans="1:15" ht="30.75" customHeight="1" x14ac:dyDescent="0.25">
      <c r="A577" s="281">
        <v>30212057</v>
      </c>
      <c r="B577" s="276" t="s">
        <v>374</v>
      </c>
      <c r="C577" s="278" t="s">
        <v>4843</v>
      </c>
      <c r="D577" s="276" t="s">
        <v>7767</v>
      </c>
      <c r="E577" s="282"/>
      <c r="F577" s="279"/>
      <c r="G577" s="278"/>
      <c r="H577" s="278"/>
      <c r="I577" s="278" t="s">
        <v>6155</v>
      </c>
      <c r="J577" s="278" t="s">
        <v>6156</v>
      </c>
      <c r="K577" s="278"/>
      <c r="L577" s="277"/>
      <c r="M577" s="276" t="s">
        <v>3778</v>
      </c>
      <c r="N577" s="276" t="s">
        <v>7595</v>
      </c>
      <c r="O577" s="276" t="s">
        <v>6175</v>
      </c>
    </row>
    <row r="578" spans="1:15" ht="30.75" customHeight="1" x14ac:dyDescent="0.25">
      <c r="A578" s="275">
        <v>30212057</v>
      </c>
      <c r="B578" s="270" t="s">
        <v>374</v>
      </c>
      <c r="C578" s="272" t="s">
        <v>4843</v>
      </c>
      <c r="D578" s="270" t="s">
        <v>7768</v>
      </c>
      <c r="E578" s="272"/>
      <c r="F578" s="273"/>
      <c r="G578" s="272"/>
      <c r="H578" s="272"/>
      <c r="I578" s="272" t="s">
        <v>6155</v>
      </c>
      <c r="J578" s="272" t="s">
        <v>6156</v>
      </c>
      <c r="K578" s="272"/>
      <c r="L578" s="271"/>
      <c r="M578" s="270" t="s">
        <v>3778</v>
      </c>
      <c r="N578" s="270" t="s">
        <v>7595</v>
      </c>
      <c r="O578" s="270" t="s">
        <v>6175</v>
      </c>
    </row>
    <row r="579" spans="1:15" ht="30.75" customHeight="1" x14ac:dyDescent="0.25">
      <c r="A579" s="281">
        <v>30212057</v>
      </c>
      <c r="B579" s="276" t="s">
        <v>374</v>
      </c>
      <c r="C579" s="278" t="s">
        <v>4843</v>
      </c>
      <c r="D579" s="276" t="s">
        <v>7645</v>
      </c>
      <c r="E579" s="282"/>
      <c r="F579" s="279"/>
      <c r="G579" s="278"/>
      <c r="H579" s="278"/>
      <c r="I579" s="278" t="s">
        <v>6155</v>
      </c>
      <c r="J579" s="278" t="s">
        <v>6156</v>
      </c>
      <c r="K579" s="278"/>
      <c r="L579" s="277"/>
      <c r="M579" s="276" t="s">
        <v>3771</v>
      </c>
      <c r="N579" s="276" t="s">
        <v>7595</v>
      </c>
      <c r="O579" s="276" t="s">
        <v>6175</v>
      </c>
    </row>
    <row r="580" spans="1:15" ht="30.75" customHeight="1" x14ac:dyDescent="0.25">
      <c r="A580" s="275">
        <v>30212057</v>
      </c>
      <c r="B580" s="270" t="s">
        <v>374</v>
      </c>
      <c r="C580" s="272" t="s">
        <v>4843</v>
      </c>
      <c r="D580" s="270" t="s">
        <v>7646</v>
      </c>
      <c r="E580" s="272"/>
      <c r="F580" s="273"/>
      <c r="G580" s="272"/>
      <c r="H580" s="272"/>
      <c r="I580" s="272" t="s">
        <v>6155</v>
      </c>
      <c r="J580" s="272" t="s">
        <v>6156</v>
      </c>
      <c r="K580" s="272"/>
      <c r="L580" s="271"/>
      <c r="M580" s="270" t="s">
        <v>3771</v>
      </c>
      <c r="N580" s="270" t="s">
        <v>7595</v>
      </c>
      <c r="O580" s="270" t="s">
        <v>6175</v>
      </c>
    </row>
    <row r="581" spans="1:15" ht="30.75" customHeight="1" x14ac:dyDescent="0.25">
      <c r="A581" s="281">
        <v>30212057</v>
      </c>
      <c r="B581" s="276" t="s">
        <v>374</v>
      </c>
      <c r="C581" s="278" t="s">
        <v>4843</v>
      </c>
      <c r="D581" s="276" t="s">
        <v>7763</v>
      </c>
      <c r="E581" s="282"/>
      <c r="F581" s="279"/>
      <c r="G581" s="278"/>
      <c r="H581" s="278"/>
      <c r="I581" s="278" t="s">
        <v>6155</v>
      </c>
      <c r="J581" s="278" t="s">
        <v>6156</v>
      </c>
      <c r="K581" s="278"/>
      <c r="L581" s="277"/>
      <c r="M581" s="276" t="s">
        <v>7603</v>
      </c>
      <c r="N581" s="276" t="s">
        <v>7595</v>
      </c>
      <c r="O581" s="276" t="s">
        <v>6175</v>
      </c>
    </row>
    <row r="582" spans="1:15" ht="30.75" customHeight="1" x14ac:dyDescent="0.25">
      <c r="A582" s="275">
        <v>30212057</v>
      </c>
      <c r="B582" s="270" t="s">
        <v>374</v>
      </c>
      <c r="C582" s="272" t="s">
        <v>4843</v>
      </c>
      <c r="D582" s="270" t="s">
        <v>7643</v>
      </c>
      <c r="E582" s="272"/>
      <c r="F582" s="273"/>
      <c r="G582" s="272"/>
      <c r="H582" s="272"/>
      <c r="I582" s="272" t="s">
        <v>6155</v>
      </c>
      <c r="J582" s="272" t="s">
        <v>6156</v>
      </c>
      <c r="K582" s="272"/>
      <c r="L582" s="271"/>
      <c r="M582" s="270" t="s">
        <v>7603</v>
      </c>
      <c r="N582" s="270" t="s">
        <v>7595</v>
      </c>
      <c r="O582" s="270" t="s">
        <v>6175</v>
      </c>
    </row>
    <row r="583" spans="1:15" ht="30.75" customHeight="1" x14ac:dyDescent="0.25">
      <c r="A583" s="281">
        <v>30212057</v>
      </c>
      <c r="B583" s="276" t="s">
        <v>374</v>
      </c>
      <c r="C583" s="278" t="s">
        <v>4843</v>
      </c>
      <c r="D583" s="276" t="s">
        <v>7769</v>
      </c>
      <c r="E583" s="282"/>
      <c r="F583" s="279"/>
      <c r="G583" s="278"/>
      <c r="H583" s="278"/>
      <c r="I583" s="278" t="s">
        <v>6155</v>
      </c>
      <c r="J583" s="278" t="s">
        <v>6156</v>
      </c>
      <c r="K583" s="278"/>
      <c r="L583" s="277"/>
      <c r="M583" s="276" t="s">
        <v>3780</v>
      </c>
      <c r="N583" s="276" t="s">
        <v>7595</v>
      </c>
      <c r="O583" s="276" t="s">
        <v>6175</v>
      </c>
    </row>
    <row r="584" spans="1:15" ht="30.75" customHeight="1" x14ac:dyDescent="0.25">
      <c r="A584" s="275">
        <v>30212065</v>
      </c>
      <c r="B584" s="270" t="s">
        <v>375</v>
      </c>
      <c r="C584" s="272" t="s">
        <v>4843</v>
      </c>
      <c r="D584" s="270" t="s">
        <v>7770</v>
      </c>
      <c r="E584" s="272"/>
      <c r="F584" s="273"/>
      <c r="G584" s="272"/>
      <c r="H584" s="272"/>
      <c r="I584" s="272" t="s">
        <v>6155</v>
      </c>
      <c r="J584" s="272" t="s">
        <v>6156</v>
      </c>
      <c r="K584" s="272"/>
      <c r="L584" s="271"/>
      <c r="M584" s="270" t="s">
        <v>3778</v>
      </c>
      <c r="N584" s="270" t="s">
        <v>7595</v>
      </c>
      <c r="O584" s="270" t="s">
        <v>6175</v>
      </c>
    </row>
    <row r="585" spans="1:15" ht="30.75" customHeight="1" x14ac:dyDescent="0.25">
      <c r="A585" s="281">
        <v>30212073</v>
      </c>
      <c r="B585" s="276" t="s">
        <v>376</v>
      </c>
      <c r="C585" s="278" t="s">
        <v>4843</v>
      </c>
      <c r="D585" s="276" t="s">
        <v>7770</v>
      </c>
      <c r="E585" s="282"/>
      <c r="F585" s="279"/>
      <c r="G585" s="278"/>
      <c r="H585" s="278"/>
      <c r="I585" s="278" t="s">
        <v>6155</v>
      </c>
      <c r="J585" s="278" t="s">
        <v>6156</v>
      </c>
      <c r="K585" s="278"/>
      <c r="L585" s="277"/>
      <c r="M585" s="276" t="s">
        <v>3778</v>
      </c>
      <c r="N585" s="276" t="s">
        <v>7595</v>
      </c>
      <c r="O585" s="276" t="s">
        <v>6175</v>
      </c>
    </row>
    <row r="586" spans="1:15" ht="30.75" customHeight="1" x14ac:dyDescent="0.25">
      <c r="A586" s="275">
        <v>30212081</v>
      </c>
      <c r="B586" s="270" t="s">
        <v>377</v>
      </c>
      <c r="C586" s="272" t="s">
        <v>4843</v>
      </c>
      <c r="D586" s="270" t="s">
        <v>7770</v>
      </c>
      <c r="E586" s="272"/>
      <c r="F586" s="273"/>
      <c r="G586" s="272"/>
      <c r="H586" s="272"/>
      <c r="I586" s="272" t="s">
        <v>6155</v>
      </c>
      <c r="J586" s="272" t="s">
        <v>6156</v>
      </c>
      <c r="K586" s="272"/>
      <c r="L586" s="271"/>
      <c r="M586" s="270" t="s">
        <v>3778</v>
      </c>
      <c r="N586" s="270" t="s">
        <v>7595</v>
      </c>
      <c r="O586" s="270" t="s">
        <v>6175</v>
      </c>
    </row>
    <row r="587" spans="1:15" ht="30.75" customHeight="1" x14ac:dyDescent="0.25">
      <c r="A587" s="281">
        <v>30212090</v>
      </c>
      <c r="B587" s="276" t="s">
        <v>378</v>
      </c>
      <c r="C587" s="278" t="s">
        <v>4843</v>
      </c>
      <c r="D587" s="276" t="s">
        <v>7771</v>
      </c>
      <c r="E587" s="282"/>
      <c r="F587" s="279"/>
      <c r="G587" s="278"/>
      <c r="H587" s="278"/>
      <c r="I587" s="278" t="s">
        <v>6155</v>
      </c>
      <c r="J587" s="278" t="s">
        <v>6156</v>
      </c>
      <c r="K587" s="278"/>
      <c r="L587" s="277"/>
      <c r="M587" s="276" t="s">
        <v>3778</v>
      </c>
      <c r="N587" s="276" t="s">
        <v>7595</v>
      </c>
      <c r="O587" s="276" t="s">
        <v>6175</v>
      </c>
    </row>
    <row r="588" spans="1:15" ht="30.75" customHeight="1" x14ac:dyDescent="0.25">
      <c r="A588" s="275">
        <v>30212103</v>
      </c>
      <c r="B588" s="270" t="s">
        <v>379</v>
      </c>
      <c r="C588" s="272" t="s">
        <v>4843</v>
      </c>
      <c r="D588" s="270" t="s">
        <v>7772</v>
      </c>
      <c r="E588" s="272"/>
      <c r="F588" s="273"/>
      <c r="G588" s="272"/>
      <c r="H588" s="272" t="s">
        <v>6154</v>
      </c>
      <c r="I588" s="272" t="s">
        <v>6155</v>
      </c>
      <c r="J588" s="272" t="s">
        <v>6156</v>
      </c>
      <c r="K588" s="272"/>
      <c r="L588" s="271"/>
      <c r="M588" s="270" t="s">
        <v>3778</v>
      </c>
      <c r="N588" s="270" t="s">
        <v>7595</v>
      </c>
      <c r="O588" s="270" t="s">
        <v>6175</v>
      </c>
    </row>
    <row r="589" spans="1:15" ht="30.75" customHeight="1" x14ac:dyDescent="0.25">
      <c r="A589" s="281">
        <v>30212111</v>
      </c>
      <c r="B589" s="276" t="s">
        <v>380</v>
      </c>
      <c r="C589" s="278" t="s">
        <v>4843</v>
      </c>
      <c r="D589" s="276" t="s">
        <v>7773</v>
      </c>
      <c r="E589" s="282"/>
      <c r="F589" s="279"/>
      <c r="G589" s="278"/>
      <c r="H589" s="278"/>
      <c r="I589" s="278" t="s">
        <v>6155</v>
      </c>
      <c r="J589" s="278" t="s">
        <v>6156</v>
      </c>
      <c r="K589" s="278"/>
      <c r="L589" s="277"/>
      <c r="M589" s="276" t="s">
        <v>3778</v>
      </c>
      <c r="N589" s="276" t="s">
        <v>7595</v>
      </c>
      <c r="O589" s="276" t="s">
        <v>6175</v>
      </c>
    </row>
    <row r="590" spans="1:15" ht="30.75" customHeight="1" x14ac:dyDescent="0.25">
      <c r="A590" s="275">
        <v>30212120</v>
      </c>
      <c r="B590" s="270" t="s">
        <v>381</v>
      </c>
      <c r="C590" s="272" t="s">
        <v>4843</v>
      </c>
      <c r="D590" s="270" t="s">
        <v>7774</v>
      </c>
      <c r="E590" s="272"/>
      <c r="F590" s="273"/>
      <c r="G590" s="272"/>
      <c r="H590" s="272" t="s">
        <v>6154</v>
      </c>
      <c r="I590" s="272" t="s">
        <v>6155</v>
      </c>
      <c r="J590" s="272" t="s">
        <v>6156</v>
      </c>
      <c r="K590" s="272"/>
      <c r="L590" s="271"/>
      <c r="M590" s="270" t="s">
        <v>3778</v>
      </c>
      <c r="N590" s="270" t="s">
        <v>7595</v>
      </c>
      <c r="O590" s="270" t="s">
        <v>6175</v>
      </c>
    </row>
    <row r="591" spans="1:15" ht="30.75" customHeight="1" x14ac:dyDescent="0.25">
      <c r="A591" s="281">
        <v>30212138</v>
      </c>
      <c r="B591" s="276" t="s">
        <v>382</v>
      </c>
      <c r="C591" s="278" t="s">
        <v>4843</v>
      </c>
      <c r="D591" s="276" t="s">
        <v>7775</v>
      </c>
      <c r="E591" s="282"/>
      <c r="F591" s="279"/>
      <c r="G591" s="278"/>
      <c r="H591" s="278"/>
      <c r="I591" s="278" t="s">
        <v>6155</v>
      </c>
      <c r="J591" s="278" t="s">
        <v>6156</v>
      </c>
      <c r="K591" s="278"/>
      <c r="L591" s="277"/>
      <c r="M591" s="276" t="s">
        <v>3778</v>
      </c>
      <c r="N591" s="276" t="s">
        <v>7595</v>
      </c>
      <c r="O591" s="276" t="s">
        <v>6175</v>
      </c>
    </row>
    <row r="592" spans="1:15" ht="30.75" customHeight="1" x14ac:dyDescent="0.25">
      <c r="A592" s="275">
        <v>30212146</v>
      </c>
      <c r="B592" s="270" t="s">
        <v>383</v>
      </c>
      <c r="C592" s="272" t="s">
        <v>4843</v>
      </c>
      <c r="D592" s="270" t="s">
        <v>7776</v>
      </c>
      <c r="E592" s="272"/>
      <c r="F592" s="273"/>
      <c r="G592" s="272"/>
      <c r="H592" s="272"/>
      <c r="I592" s="272" t="s">
        <v>6155</v>
      </c>
      <c r="J592" s="272" t="s">
        <v>6156</v>
      </c>
      <c r="K592" s="272"/>
      <c r="L592" s="271"/>
      <c r="M592" s="270" t="s">
        <v>3778</v>
      </c>
      <c r="N592" s="270" t="s">
        <v>7595</v>
      </c>
      <c r="O592" s="270" t="s">
        <v>6175</v>
      </c>
    </row>
    <row r="593" spans="1:15" ht="30.75" customHeight="1" x14ac:dyDescent="0.25">
      <c r="A593" s="281">
        <v>30212146</v>
      </c>
      <c r="B593" s="276" t="s">
        <v>383</v>
      </c>
      <c r="C593" s="278" t="s">
        <v>4843</v>
      </c>
      <c r="D593" s="276" t="s">
        <v>7777</v>
      </c>
      <c r="E593" s="282"/>
      <c r="F593" s="279"/>
      <c r="G593" s="278"/>
      <c r="H593" s="278"/>
      <c r="I593" s="278" t="s">
        <v>6155</v>
      </c>
      <c r="J593" s="278" t="s">
        <v>6156</v>
      </c>
      <c r="K593" s="278"/>
      <c r="L593" s="277"/>
      <c r="M593" s="276" t="s">
        <v>3851</v>
      </c>
      <c r="N593" s="276" t="s">
        <v>7561</v>
      </c>
      <c r="O593" s="276" t="s">
        <v>6175</v>
      </c>
    </row>
    <row r="594" spans="1:15" ht="30.75" customHeight="1" x14ac:dyDescent="0.25">
      <c r="A594" s="275">
        <v>30212154</v>
      </c>
      <c r="B594" s="270" t="s">
        <v>384</v>
      </c>
      <c r="C594" s="272" t="s">
        <v>4843</v>
      </c>
      <c r="D594" s="270" t="s">
        <v>7778</v>
      </c>
      <c r="E594" s="272"/>
      <c r="F594" s="273"/>
      <c r="G594" s="272"/>
      <c r="H594" s="272"/>
      <c r="I594" s="272" t="s">
        <v>6155</v>
      </c>
      <c r="J594" s="272" t="s">
        <v>6156</v>
      </c>
      <c r="K594" s="272"/>
      <c r="L594" s="271"/>
      <c r="M594" s="270" t="s">
        <v>3778</v>
      </c>
      <c r="N594" s="270" t="s">
        <v>7595</v>
      </c>
      <c r="O594" s="270" t="s">
        <v>6175</v>
      </c>
    </row>
    <row r="595" spans="1:15" ht="30.75" customHeight="1" x14ac:dyDescent="0.25">
      <c r="A595" s="281">
        <v>30212162</v>
      </c>
      <c r="B595" s="276" t="s">
        <v>385</v>
      </c>
      <c r="C595" s="278" t="s">
        <v>4843</v>
      </c>
      <c r="D595" s="276" t="s">
        <v>7778</v>
      </c>
      <c r="E595" s="282"/>
      <c r="F595" s="279"/>
      <c r="G595" s="278"/>
      <c r="H595" s="278"/>
      <c r="I595" s="278" t="s">
        <v>6155</v>
      </c>
      <c r="J595" s="278" t="s">
        <v>6156</v>
      </c>
      <c r="K595" s="278"/>
      <c r="L595" s="277"/>
      <c r="M595" s="276" t="s">
        <v>3778</v>
      </c>
      <c r="N595" s="276" t="s">
        <v>7595</v>
      </c>
      <c r="O595" s="276" t="s">
        <v>6175</v>
      </c>
    </row>
    <row r="596" spans="1:15" ht="30.75" customHeight="1" x14ac:dyDescent="0.25">
      <c r="A596" s="275">
        <v>30212170</v>
      </c>
      <c r="B596" s="270" t="s">
        <v>386</v>
      </c>
      <c r="C596" s="272" t="s">
        <v>4843</v>
      </c>
      <c r="D596" s="270" t="s">
        <v>7779</v>
      </c>
      <c r="E596" s="272"/>
      <c r="F596" s="273"/>
      <c r="G596" s="272"/>
      <c r="H596" s="272"/>
      <c r="I596" s="272" t="s">
        <v>6155</v>
      </c>
      <c r="J596" s="272" t="s">
        <v>6156</v>
      </c>
      <c r="K596" s="272"/>
      <c r="L596" s="271"/>
      <c r="M596" s="270" t="s">
        <v>3778</v>
      </c>
      <c r="N596" s="270" t="s">
        <v>7595</v>
      </c>
      <c r="O596" s="270" t="s">
        <v>6175</v>
      </c>
    </row>
    <row r="597" spans="1:15" ht="30.75" customHeight="1" x14ac:dyDescent="0.25">
      <c r="A597" s="281">
        <v>30212189</v>
      </c>
      <c r="B597" s="276" t="s">
        <v>387</v>
      </c>
      <c r="C597" s="278" t="s">
        <v>4843</v>
      </c>
      <c r="D597" s="276" t="s">
        <v>7780</v>
      </c>
      <c r="E597" s="282"/>
      <c r="F597" s="279"/>
      <c r="G597" s="278"/>
      <c r="H597" s="278"/>
      <c r="I597" s="278" t="s">
        <v>6155</v>
      </c>
      <c r="J597" s="278" t="s">
        <v>6156</v>
      </c>
      <c r="K597" s="278"/>
      <c r="L597" s="277"/>
      <c r="M597" s="276" t="s">
        <v>3778</v>
      </c>
      <c r="N597" s="276" t="s">
        <v>7595</v>
      </c>
      <c r="O597" s="276" t="s">
        <v>6175</v>
      </c>
    </row>
    <row r="598" spans="1:15" ht="30.75" customHeight="1" x14ac:dyDescent="0.25">
      <c r="A598" s="275">
        <v>30212197</v>
      </c>
      <c r="B598" s="270" t="s">
        <v>388</v>
      </c>
      <c r="C598" s="272" t="s">
        <v>4843</v>
      </c>
      <c r="D598" s="270" t="s">
        <v>7781</v>
      </c>
      <c r="E598" s="272"/>
      <c r="F598" s="273"/>
      <c r="G598" s="272"/>
      <c r="H598" s="272"/>
      <c r="I598" s="272" t="s">
        <v>6155</v>
      </c>
      <c r="J598" s="272" t="s">
        <v>6156</v>
      </c>
      <c r="K598" s="272"/>
      <c r="L598" s="271"/>
      <c r="M598" s="270" t="s">
        <v>3778</v>
      </c>
      <c r="N598" s="270" t="s">
        <v>7595</v>
      </c>
      <c r="O598" s="270" t="s">
        <v>6175</v>
      </c>
    </row>
    <row r="599" spans="1:15" ht="30.75" customHeight="1" x14ac:dyDescent="0.25">
      <c r="A599" s="281">
        <v>30213010</v>
      </c>
      <c r="B599" s="276" t="s">
        <v>389</v>
      </c>
      <c r="C599" s="278" t="s">
        <v>4843</v>
      </c>
      <c r="D599" s="276" t="s">
        <v>7782</v>
      </c>
      <c r="E599" s="282"/>
      <c r="F599" s="279"/>
      <c r="G599" s="278"/>
      <c r="H599" s="278" t="s">
        <v>6154</v>
      </c>
      <c r="I599" s="278" t="s">
        <v>6155</v>
      </c>
      <c r="J599" s="278" t="s">
        <v>6156</v>
      </c>
      <c r="K599" s="278"/>
      <c r="L599" s="277"/>
      <c r="M599" s="276" t="s">
        <v>3779</v>
      </c>
      <c r="N599" s="276" t="s">
        <v>7595</v>
      </c>
      <c r="O599" s="276" t="s">
        <v>6175</v>
      </c>
    </row>
    <row r="600" spans="1:15" ht="30.75" customHeight="1" x14ac:dyDescent="0.25">
      <c r="A600" s="275">
        <v>30213029</v>
      </c>
      <c r="B600" s="270" t="s">
        <v>390</v>
      </c>
      <c r="C600" s="272" t="s">
        <v>4843</v>
      </c>
      <c r="D600" s="270" t="s">
        <v>7783</v>
      </c>
      <c r="E600" s="272"/>
      <c r="F600" s="273"/>
      <c r="G600" s="272"/>
      <c r="H600" s="272"/>
      <c r="I600" s="272" t="s">
        <v>6155</v>
      </c>
      <c r="J600" s="272" t="s">
        <v>6156</v>
      </c>
      <c r="K600" s="272"/>
      <c r="L600" s="271"/>
      <c r="M600" s="270" t="s">
        <v>3779</v>
      </c>
      <c r="N600" s="270" t="s">
        <v>7595</v>
      </c>
      <c r="O600" s="270" t="s">
        <v>6175</v>
      </c>
    </row>
    <row r="601" spans="1:15" ht="30.75" customHeight="1" x14ac:dyDescent="0.25">
      <c r="A601" s="281">
        <v>30213037</v>
      </c>
      <c r="B601" s="276" t="s">
        <v>391</v>
      </c>
      <c r="C601" s="278" t="s">
        <v>4843</v>
      </c>
      <c r="D601" s="276" t="s">
        <v>7784</v>
      </c>
      <c r="E601" s="282"/>
      <c r="F601" s="279"/>
      <c r="G601" s="278"/>
      <c r="H601" s="278"/>
      <c r="I601" s="278" t="s">
        <v>6155</v>
      </c>
      <c r="J601" s="278" t="s">
        <v>6156</v>
      </c>
      <c r="K601" s="278"/>
      <c r="L601" s="277"/>
      <c r="M601" s="276" t="s">
        <v>3779</v>
      </c>
      <c r="N601" s="276" t="s">
        <v>7595</v>
      </c>
      <c r="O601" s="276" t="s">
        <v>6175</v>
      </c>
    </row>
    <row r="602" spans="1:15" ht="30.75" customHeight="1" x14ac:dyDescent="0.25">
      <c r="A602" s="275">
        <v>30213045</v>
      </c>
      <c r="B602" s="270" t="s">
        <v>392</v>
      </c>
      <c r="C602" s="272" t="s">
        <v>4843</v>
      </c>
      <c r="D602" s="270" t="s">
        <v>7785</v>
      </c>
      <c r="E602" s="272"/>
      <c r="F602" s="273"/>
      <c r="G602" s="272"/>
      <c r="H602" s="272"/>
      <c r="I602" s="272" t="s">
        <v>6155</v>
      </c>
      <c r="J602" s="272" t="s">
        <v>6156</v>
      </c>
      <c r="K602" s="272"/>
      <c r="L602" s="271"/>
      <c r="M602" s="270" t="s">
        <v>3779</v>
      </c>
      <c r="N602" s="270" t="s">
        <v>7595</v>
      </c>
      <c r="O602" s="270" t="s">
        <v>6175</v>
      </c>
    </row>
    <row r="603" spans="1:15" ht="30.75" customHeight="1" x14ac:dyDescent="0.25">
      <c r="A603" s="281">
        <v>30213053</v>
      </c>
      <c r="B603" s="276" t="s">
        <v>393</v>
      </c>
      <c r="C603" s="278" t="s">
        <v>4843</v>
      </c>
      <c r="D603" s="276" t="s">
        <v>7785</v>
      </c>
      <c r="E603" s="282"/>
      <c r="F603" s="279"/>
      <c r="G603" s="278"/>
      <c r="H603" s="278"/>
      <c r="I603" s="278" t="s">
        <v>6155</v>
      </c>
      <c r="J603" s="278" t="s">
        <v>6156</v>
      </c>
      <c r="K603" s="278"/>
      <c r="L603" s="277"/>
      <c r="M603" s="276" t="s">
        <v>3779</v>
      </c>
      <c r="N603" s="276" t="s">
        <v>7595</v>
      </c>
      <c r="O603" s="276" t="s">
        <v>6175</v>
      </c>
    </row>
    <row r="604" spans="1:15" ht="30.75" customHeight="1" x14ac:dyDescent="0.25">
      <c r="A604" s="275">
        <v>30214017</v>
      </c>
      <c r="B604" s="270" t="s">
        <v>394</v>
      </c>
      <c r="C604" s="272" t="s">
        <v>4843</v>
      </c>
      <c r="D604" s="270" t="s">
        <v>7786</v>
      </c>
      <c r="E604" s="272"/>
      <c r="F604" s="273"/>
      <c r="G604" s="272"/>
      <c r="H604" s="272" t="s">
        <v>6154</v>
      </c>
      <c r="I604" s="272" t="s">
        <v>6155</v>
      </c>
      <c r="J604" s="272" t="s">
        <v>6156</v>
      </c>
      <c r="K604" s="272"/>
      <c r="L604" s="271"/>
      <c r="M604" s="270" t="s">
        <v>3780</v>
      </c>
      <c r="N604" s="270" t="s">
        <v>7595</v>
      </c>
      <c r="O604" s="270" t="s">
        <v>6175</v>
      </c>
    </row>
    <row r="605" spans="1:15" ht="30.75" customHeight="1" x14ac:dyDescent="0.25">
      <c r="A605" s="281">
        <v>30214025</v>
      </c>
      <c r="B605" s="276" t="s">
        <v>395</v>
      </c>
      <c r="C605" s="278" t="s">
        <v>4843</v>
      </c>
      <c r="D605" s="276" t="s">
        <v>7787</v>
      </c>
      <c r="E605" s="282"/>
      <c r="F605" s="279"/>
      <c r="G605" s="278"/>
      <c r="H605" s="278"/>
      <c r="I605" s="278" t="s">
        <v>6155</v>
      </c>
      <c r="J605" s="278" t="s">
        <v>6156</v>
      </c>
      <c r="K605" s="278"/>
      <c r="L605" s="277"/>
      <c r="M605" s="276" t="s">
        <v>3780</v>
      </c>
      <c r="N605" s="276" t="s">
        <v>7595</v>
      </c>
      <c r="O605" s="276" t="s">
        <v>6175</v>
      </c>
    </row>
    <row r="606" spans="1:15" ht="30.75" customHeight="1" x14ac:dyDescent="0.25">
      <c r="A606" s="275">
        <v>30214033</v>
      </c>
      <c r="B606" s="270" t="s">
        <v>396</v>
      </c>
      <c r="C606" s="272" t="s">
        <v>4843</v>
      </c>
      <c r="D606" s="270" t="s">
        <v>7788</v>
      </c>
      <c r="E606" s="272"/>
      <c r="F606" s="273"/>
      <c r="G606" s="272"/>
      <c r="H606" s="272"/>
      <c r="I606" s="272" t="s">
        <v>6155</v>
      </c>
      <c r="J606" s="272" t="s">
        <v>6156</v>
      </c>
      <c r="K606" s="272"/>
      <c r="L606" s="271"/>
      <c r="M606" s="270" t="s">
        <v>3780</v>
      </c>
      <c r="N606" s="270" t="s">
        <v>7595</v>
      </c>
      <c r="O606" s="270" t="s">
        <v>6175</v>
      </c>
    </row>
    <row r="607" spans="1:15" ht="30.75" customHeight="1" x14ac:dyDescent="0.25">
      <c r="A607" s="281">
        <v>30214033</v>
      </c>
      <c r="B607" s="276" t="s">
        <v>396</v>
      </c>
      <c r="C607" s="278" t="s">
        <v>4843</v>
      </c>
      <c r="D607" s="276" t="s">
        <v>7789</v>
      </c>
      <c r="E607" s="282"/>
      <c r="F607" s="279"/>
      <c r="G607" s="278"/>
      <c r="H607" s="278"/>
      <c r="I607" s="278" t="s">
        <v>6155</v>
      </c>
      <c r="J607" s="278" t="s">
        <v>6156</v>
      </c>
      <c r="K607" s="278"/>
      <c r="L607" s="277"/>
      <c r="M607" s="276" t="s">
        <v>3780</v>
      </c>
      <c r="N607" s="276" t="s">
        <v>7595</v>
      </c>
      <c r="O607" s="276" t="s">
        <v>6175</v>
      </c>
    </row>
    <row r="608" spans="1:15" ht="30.75" customHeight="1" x14ac:dyDescent="0.25">
      <c r="A608" s="275">
        <v>30214041</v>
      </c>
      <c r="B608" s="270" t="s">
        <v>397</v>
      </c>
      <c r="C608" s="272" t="s">
        <v>4843</v>
      </c>
      <c r="D608" s="270" t="s">
        <v>7790</v>
      </c>
      <c r="E608" s="272"/>
      <c r="F608" s="273"/>
      <c r="G608" s="272"/>
      <c r="H608" s="272"/>
      <c r="I608" s="272" t="s">
        <v>6155</v>
      </c>
      <c r="J608" s="272" t="s">
        <v>6156</v>
      </c>
      <c r="K608" s="272"/>
      <c r="L608" s="271"/>
      <c r="M608" s="270" t="s">
        <v>3780</v>
      </c>
      <c r="N608" s="270" t="s">
        <v>7595</v>
      </c>
      <c r="O608" s="270" t="s">
        <v>6175</v>
      </c>
    </row>
    <row r="609" spans="1:15" ht="30.75" customHeight="1" x14ac:dyDescent="0.25">
      <c r="A609" s="281">
        <v>30214041</v>
      </c>
      <c r="B609" s="276" t="s">
        <v>397</v>
      </c>
      <c r="C609" s="278" t="s">
        <v>4843</v>
      </c>
      <c r="D609" s="276" t="s">
        <v>7791</v>
      </c>
      <c r="E609" s="282"/>
      <c r="F609" s="279"/>
      <c r="G609" s="278"/>
      <c r="H609" s="278"/>
      <c r="I609" s="278" t="s">
        <v>6155</v>
      </c>
      <c r="J609" s="278" t="s">
        <v>6156</v>
      </c>
      <c r="K609" s="278"/>
      <c r="L609" s="277"/>
      <c r="M609" s="276" t="s">
        <v>3780</v>
      </c>
      <c r="N609" s="276" t="s">
        <v>7595</v>
      </c>
      <c r="O609" s="276" t="s">
        <v>6175</v>
      </c>
    </row>
    <row r="610" spans="1:15" ht="30.75" customHeight="1" x14ac:dyDescent="0.25">
      <c r="A610" s="275">
        <v>30214050</v>
      </c>
      <c r="B610" s="270" t="s">
        <v>398</v>
      </c>
      <c r="C610" s="272" t="s">
        <v>4843</v>
      </c>
      <c r="D610" s="270" t="s">
        <v>7769</v>
      </c>
      <c r="E610" s="272"/>
      <c r="F610" s="273"/>
      <c r="G610" s="272"/>
      <c r="H610" s="272"/>
      <c r="I610" s="272" t="s">
        <v>6155</v>
      </c>
      <c r="J610" s="272" t="s">
        <v>6156</v>
      </c>
      <c r="K610" s="272"/>
      <c r="L610" s="271"/>
      <c r="M610" s="270" t="s">
        <v>3780</v>
      </c>
      <c r="N610" s="270" t="s">
        <v>7595</v>
      </c>
      <c r="O610" s="270" t="s">
        <v>6175</v>
      </c>
    </row>
    <row r="611" spans="1:15" ht="30.75" customHeight="1" x14ac:dyDescent="0.25">
      <c r="A611" s="281">
        <v>30214050</v>
      </c>
      <c r="B611" s="276" t="s">
        <v>398</v>
      </c>
      <c r="C611" s="278" t="s">
        <v>4843</v>
      </c>
      <c r="D611" s="276" t="s">
        <v>7791</v>
      </c>
      <c r="E611" s="282"/>
      <c r="F611" s="279"/>
      <c r="G611" s="278"/>
      <c r="H611" s="278"/>
      <c r="I611" s="278" t="s">
        <v>6155</v>
      </c>
      <c r="J611" s="278" t="s">
        <v>6156</v>
      </c>
      <c r="K611" s="278"/>
      <c r="L611" s="277"/>
      <c r="M611" s="276" t="s">
        <v>3780</v>
      </c>
      <c r="N611" s="276" t="s">
        <v>7595</v>
      </c>
      <c r="O611" s="276" t="s">
        <v>6175</v>
      </c>
    </row>
    <row r="612" spans="1:15" ht="30.75" customHeight="1" x14ac:dyDescent="0.25">
      <c r="A612" s="275">
        <v>30214050</v>
      </c>
      <c r="B612" s="270" t="s">
        <v>398</v>
      </c>
      <c r="C612" s="272" t="s">
        <v>4843</v>
      </c>
      <c r="D612" s="270" t="s">
        <v>7790</v>
      </c>
      <c r="E612" s="272"/>
      <c r="F612" s="273"/>
      <c r="G612" s="272"/>
      <c r="H612" s="272"/>
      <c r="I612" s="272" t="s">
        <v>6155</v>
      </c>
      <c r="J612" s="272" t="s">
        <v>6156</v>
      </c>
      <c r="K612" s="272"/>
      <c r="L612" s="271"/>
      <c r="M612" s="270" t="s">
        <v>3780</v>
      </c>
      <c r="N612" s="270" t="s">
        <v>7595</v>
      </c>
      <c r="O612" s="270" t="s">
        <v>6175</v>
      </c>
    </row>
    <row r="613" spans="1:15" ht="30.75" customHeight="1" x14ac:dyDescent="0.25">
      <c r="A613" s="281">
        <v>30214068</v>
      </c>
      <c r="B613" s="276" t="s">
        <v>7792</v>
      </c>
      <c r="C613" s="278" t="s">
        <v>4843</v>
      </c>
      <c r="D613" s="276" t="s">
        <v>7788</v>
      </c>
      <c r="E613" s="282"/>
      <c r="F613" s="279"/>
      <c r="G613" s="278"/>
      <c r="H613" s="278"/>
      <c r="I613" s="278" t="s">
        <v>6155</v>
      </c>
      <c r="J613" s="278" t="s">
        <v>6156</v>
      </c>
      <c r="K613" s="278"/>
      <c r="L613" s="277"/>
      <c r="M613" s="276" t="s">
        <v>3780</v>
      </c>
      <c r="N613" s="276" t="s">
        <v>7595</v>
      </c>
      <c r="O613" s="276" t="s">
        <v>6175</v>
      </c>
    </row>
    <row r="614" spans="1:15" ht="30.75" customHeight="1" x14ac:dyDescent="0.25">
      <c r="A614" s="275">
        <v>30215013</v>
      </c>
      <c r="B614" s="270" t="s">
        <v>399</v>
      </c>
      <c r="C614" s="272" t="s">
        <v>4843</v>
      </c>
      <c r="D614" s="270" t="s">
        <v>7793</v>
      </c>
      <c r="E614" s="272"/>
      <c r="F614" s="273"/>
      <c r="G614" s="272"/>
      <c r="H614" s="272"/>
      <c r="I614" s="272" t="s">
        <v>6155</v>
      </c>
      <c r="J614" s="272" t="s">
        <v>6156</v>
      </c>
      <c r="K614" s="272"/>
      <c r="L614" s="271"/>
      <c r="M614" s="270" t="s">
        <v>3781</v>
      </c>
      <c r="N614" s="270" t="s">
        <v>7595</v>
      </c>
      <c r="O614" s="270" t="s">
        <v>6175</v>
      </c>
    </row>
    <row r="615" spans="1:15" ht="30.75" customHeight="1" x14ac:dyDescent="0.25">
      <c r="A615" s="281">
        <v>30215021</v>
      </c>
      <c r="B615" s="276" t="s">
        <v>400</v>
      </c>
      <c r="C615" s="278" t="s">
        <v>4843</v>
      </c>
      <c r="D615" s="276" t="s">
        <v>7794</v>
      </c>
      <c r="E615" s="282"/>
      <c r="F615" s="279"/>
      <c r="G615" s="278"/>
      <c r="H615" s="278"/>
      <c r="I615" s="278" t="s">
        <v>6155</v>
      </c>
      <c r="J615" s="278" t="s">
        <v>6156</v>
      </c>
      <c r="K615" s="278"/>
      <c r="L615" s="277"/>
      <c r="M615" s="276" t="s">
        <v>3781</v>
      </c>
      <c r="N615" s="276" t="s">
        <v>7595</v>
      </c>
      <c r="O615" s="276" t="s">
        <v>6175</v>
      </c>
    </row>
    <row r="616" spans="1:15" ht="30.75" customHeight="1" x14ac:dyDescent="0.25">
      <c r="A616" s="275">
        <v>30215030</v>
      </c>
      <c r="B616" s="270" t="s">
        <v>401</v>
      </c>
      <c r="C616" s="272" t="s">
        <v>4843</v>
      </c>
      <c r="D616" s="270" t="s">
        <v>7795</v>
      </c>
      <c r="E616" s="272"/>
      <c r="F616" s="273"/>
      <c r="G616" s="272"/>
      <c r="H616" s="272"/>
      <c r="I616" s="272" t="s">
        <v>6155</v>
      </c>
      <c r="J616" s="272" t="s">
        <v>6156</v>
      </c>
      <c r="K616" s="272"/>
      <c r="L616" s="271"/>
      <c r="M616" s="270" t="s">
        <v>3781</v>
      </c>
      <c r="N616" s="270" t="s">
        <v>7595</v>
      </c>
      <c r="O616" s="270" t="s">
        <v>6175</v>
      </c>
    </row>
    <row r="617" spans="1:15" ht="30.75" customHeight="1" x14ac:dyDescent="0.25">
      <c r="A617" s="281">
        <v>30215048</v>
      </c>
      <c r="B617" s="276" t="s">
        <v>402</v>
      </c>
      <c r="C617" s="278" t="s">
        <v>4843</v>
      </c>
      <c r="D617" s="276" t="s">
        <v>7796</v>
      </c>
      <c r="E617" s="282"/>
      <c r="F617" s="279"/>
      <c r="G617" s="278"/>
      <c r="H617" s="278"/>
      <c r="I617" s="278" t="s">
        <v>6155</v>
      </c>
      <c r="J617" s="278" t="s">
        <v>6156</v>
      </c>
      <c r="K617" s="278"/>
      <c r="L617" s="277"/>
      <c r="M617" s="276" t="s">
        <v>3781</v>
      </c>
      <c r="N617" s="276" t="s">
        <v>7595</v>
      </c>
      <c r="O617" s="276" t="s">
        <v>6175</v>
      </c>
    </row>
    <row r="618" spans="1:15" ht="30.75" customHeight="1" x14ac:dyDescent="0.25">
      <c r="A618" s="275">
        <v>30215056</v>
      </c>
      <c r="B618" s="270" t="s">
        <v>403</v>
      </c>
      <c r="C618" s="272" t="s">
        <v>4843</v>
      </c>
      <c r="D618" s="270" t="s">
        <v>7797</v>
      </c>
      <c r="E618" s="272"/>
      <c r="F618" s="273"/>
      <c r="G618" s="272"/>
      <c r="H618" s="272"/>
      <c r="I618" s="272" t="s">
        <v>6155</v>
      </c>
      <c r="J618" s="272" t="s">
        <v>6156</v>
      </c>
      <c r="K618" s="272"/>
      <c r="L618" s="271"/>
      <c r="M618" s="270" t="s">
        <v>3781</v>
      </c>
      <c r="N618" s="270" t="s">
        <v>7595</v>
      </c>
      <c r="O618" s="270" t="s">
        <v>6175</v>
      </c>
    </row>
    <row r="619" spans="1:15" ht="30.75" customHeight="1" x14ac:dyDescent="0.25">
      <c r="A619" s="281">
        <v>30215072</v>
      </c>
      <c r="B619" s="276" t="s">
        <v>404</v>
      </c>
      <c r="C619" s="278" t="s">
        <v>4843</v>
      </c>
      <c r="D619" s="276" t="s">
        <v>7798</v>
      </c>
      <c r="E619" s="282"/>
      <c r="F619" s="279"/>
      <c r="G619" s="278"/>
      <c r="H619" s="278"/>
      <c r="I619" s="278" t="s">
        <v>6155</v>
      </c>
      <c r="J619" s="278" t="s">
        <v>6156</v>
      </c>
      <c r="K619" s="278"/>
      <c r="L619" s="277"/>
      <c r="M619" s="276" t="s">
        <v>3781</v>
      </c>
      <c r="N619" s="276" t="s">
        <v>7595</v>
      </c>
      <c r="O619" s="276" t="s">
        <v>6175</v>
      </c>
    </row>
    <row r="620" spans="1:15" ht="30.75" customHeight="1" x14ac:dyDescent="0.25">
      <c r="A620" s="275">
        <v>30215080</v>
      </c>
      <c r="B620" s="270" t="s">
        <v>405</v>
      </c>
      <c r="C620" s="272" t="s">
        <v>4843</v>
      </c>
      <c r="D620" s="270" t="s">
        <v>7799</v>
      </c>
      <c r="E620" s="272"/>
      <c r="F620" s="273"/>
      <c r="G620" s="272"/>
      <c r="H620" s="272"/>
      <c r="I620" s="272" t="s">
        <v>6155</v>
      </c>
      <c r="J620" s="272" t="s">
        <v>6156</v>
      </c>
      <c r="K620" s="272"/>
      <c r="L620" s="271"/>
      <c r="M620" s="270" t="s">
        <v>3781</v>
      </c>
      <c r="N620" s="270" t="s">
        <v>7595</v>
      </c>
      <c r="O620" s="270" t="s">
        <v>6175</v>
      </c>
    </row>
    <row r="621" spans="1:15" ht="30.75" customHeight="1" x14ac:dyDescent="0.25">
      <c r="A621" s="281">
        <v>30215099</v>
      </c>
      <c r="B621" s="276" t="s">
        <v>406</v>
      </c>
      <c r="C621" s="278" t="s">
        <v>4843</v>
      </c>
      <c r="D621" s="276" t="s">
        <v>7800</v>
      </c>
      <c r="E621" s="282"/>
      <c r="F621" s="279"/>
      <c r="G621" s="278"/>
      <c r="H621" s="278"/>
      <c r="I621" s="278" t="s">
        <v>6155</v>
      </c>
      <c r="J621" s="278" t="s">
        <v>6156</v>
      </c>
      <c r="K621" s="278"/>
      <c r="L621" s="277"/>
      <c r="M621" s="276" t="s">
        <v>3781</v>
      </c>
      <c r="N621" s="276" t="s">
        <v>7595</v>
      </c>
      <c r="O621" s="276" t="s">
        <v>6175</v>
      </c>
    </row>
    <row r="622" spans="1:15" ht="30.75" customHeight="1" x14ac:dyDescent="0.25">
      <c r="A622" s="275">
        <v>30301017</v>
      </c>
      <c r="B622" s="270" t="s">
        <v>407</v>
      </c>
      <c r="C622" s="272" t="s">
        <v>4843</v>
      </c>
      <c r="D622" s="270" t="s">
        <v>7801</v>
      </c>
      <c r="E622" s="272"/>
      <c r="F622" s="273"/>
      <c r="G622" s="272"/>
      <c r="H622" s="272" t="s">
        <v>6154</v>
      </c>
      <c r="I622" s="272"/>
      <c r="J622" s="272"/>
      <c r="K622" s="272"/>
      <c r="L622" s="271"/>
      <c r="M622" s="270" t="s">
        <v>3783</v>
      </c>
      <c r="N622" s="270" t="s">
        <v>7573</v>
      </c>
      <c r="O622" s="270" t="s">
        <v>6175</v>
      </c>
    </row>
    <row r="623" spans="1:15" ht="30.75" customHeight="1" x14ac:dyDescent="0.25">
      <c r="A623" s="281">
        <v>30301025</v>
      </c>
      <c r="B623" s="276" t="s">
        <v>408</v>
      </c>
      <c r="C623" s="278" t="s">
        <v>4843</v>
      </c>
      <c r="D623" s="276" t="s">
        <v>7802</v>
      </c>
      <c r="E623" s="282"/>
      <c r="F623" s="279"/>
      <c r="G623" s="278"/>
      <c r="H623" s="278" t="s">
        <v>6154</v>
      </c>
      <c r="I623" s="278"/>
      <c r="J623" s="278"/>
      <c r="K623" s="278"/>
      <c r="L623" s="277"/>
      <c r="M623" s="276" t="s">
        <v>3783</v>
      </c>
      <c r="N623" s="276" t="s">
        <v>7573</v>
      </c>
      <c r="O623" s="276" t="s">
        <v>6175</v>
      </c>
    </row>
    <row r="624" spans="1:15" ht="30.75" customHeight="1" x14ac:dyDescent="0.25">
      <c r="A624" s="275">
        <v>30301033</v>
      </c>
      <c r="B624" s="270" t="s">
        <v>409</v>
      </c>
      <c r="C624" s="272" t="s">
        <v>4843</v>
      </c>
      <c r="D624" s="270" t="s">
        <v>7803</v>
      </c>
      <c r="E624" s="272"/>
      <c r="F624" s="273"/>
      <c r="G624" s="272"/>
      <c r="H624" s="272" t="s">
        <v>6154</v>
      </c>
      <c r="I624" s="272"/>
      <c r="J624" s="272"/>
      <c r="K624" s="272"/>
      <c r="L624" s="271"/>
      <c r="M624" s="270" t="s">
        <v>3783</v>
      </c>
      <c r="N624" s="270" t="s">
        <v>7573</v>
      </c>
      <c r="O624" s="270" t="s">
        <v>6175</v>
      </c>
    </row>
    <row r="625" spans="1:15" ht="30.75" customHeight="1" x14ac:dyDescent="0.25">
      <c r="A625" s="281">
        <v>30301041</v>
      </c>
      <c r="B625" s="276" t="s">
        <v>4893</v>
      </c>
      <c r="C625" s="278" t="s">
        <v>4843</v>
      </c>
      <c r="D625" s="276" t="s">
        <v>7804</v>
      </c>
      <c r="E625" s="282"/>
      <c r="F625" s="279"/>
      <c r="G625" s="278"/>
      <c r="H625" s="278" t="s">
        <v>6154</v>
      </c>
      <c r="I625" s="278"/>
      <c r="J625" s="278"/>
      <c r="K625" s="278"/>
      <c r="L625" s="277"/>
      <c r="M625" s="276" t="s">
        <v>3783</v>
      </c>
      <c r="N625" s="276" t="s">
        <v>7573</v>
      </c>
      <c r="O625" s="276" t="s">
        <v>6175</v>
      </c>
    </row>
    <row r="626" spans="1:15" ht="30.75" customHeight="1" x14ac:dyDescent="0.25">
      <c r="A626" s="275">
        <v>30301050</v>
      </c>
      <c r="B626" s="270" t="s">
        <v>411</v>
      </c>
      <c r="C626" s="272" t="s">
        <v>4843</v>
      </c>
      <c r="D626" s="270" t="s">
        <v>7805</v>
      </c>
      <c r="E626" s="272"/>
      <c r="F626" s="273"/>
      <c r="G626" s="272"/>
      <c r="H626" s="272" t="s">
        <v>6154</v>
      </c>
      <c r="I626" s="272" t="s">
        <v>6155</v>
      </c>
      <c r="J626" s="272" t="s">
        <v>6156</v>
      </c>
      <c r="K626" s="272"/>
      <c r="L626" s="271"/>
      <c r="M626" s="270" t="s">
        <v>3783</v>
      </c>
      <c r="N626" s="270" t="s">
        <v>7573</v>
      </c>
      <c r="O626" s="270" t="s">
        <v>6175</v>
      </c>
    </row>
    <row r="627" spans="1:15" ht="30.75" customHeight="1" x14ac:dyDescent="0.25">
      <c r="A627" s="281">
        <v>30301068</v>
      </c>
      <c r="B627" s="276" t="s">
        <v>412</v>
      </c>
      <c r="C627" s="278" t="s">
        <v>4843</v>
      </c>
      <c r="D627" s="276" t="s">
        <v>7805</v>
      </c>
      <c r="E627" s="282"/>
      <c r="F627" s="279"/>
      <c r="G627" s="278"/>
      <c r="H627" s="278" t="s">
        <v>6154</v>
      </c>
      <c r="I627" s="278" t="s">
        <v>6155</v>
      </c>
      <c r="J627" s="278" t="s">
        <v>6156</v>
      </c>
      <c r="K627" s="278"/>
      <c r="L627" s="277"/>
      <c r="M627" s="276" t="s">
        <v>3783</v>
      </c>
      <c r="N627" s="276" t="s">
        <v>7573</v>
      </c>
      <c r="O627" s="276" t="s">
        <v>6175</v>
      </c>
    </row>
    <row r="628" spans="1:15" ht="30.75" customHeight="1" x14ac:dyDescent="0.25">
      <c r="A628" s="275">
        <v>30301076</v>
      </c>
      <c r="B628" s="270" t="s">
        <v>413</v>
      </c>
      <c r="C628" s="272" t="s">
        <v>4843</v>
      </c>
      <c r="D628" s="270" t="s">
        <v>7806</v>
      </c>
      <c r="E628" s="272"/>
      <c r="F628" s="273"/>
      <c r="G628" s="272"/>
      <c r="H628" s="272" t="s">
        <v>6154</v>
      </c>
      <c r="I628" s="272" t="s">
        <v>6155</v>
      </c>
      <c r="J628" s="272" t="s">
        <v>6156</v>
      </c>
      <c r="K628" s="272"/>
      <c r="L628" s="271">
        <v>15</v>
      </c>
      <c r="M628" s="270" t="s">
        <v>3783</v>
      </c>
      <c r="N628" s="270" t="s">
        <v>7573</v>
      </c>
      <c r="O628" s="270" t="s">
        <v>6175</v>
      </c>
    </row>
    <row r="629" spans="1:15" ht="30.75" customHeight="1" x14ac:dyDescent="0.25">
      <c r="A629" s="281">
        <v>30301084</v>
      </c>
      <c r="B629" s="276" t="s">
        <v>414</v>
      </c>
      <c r="C629" s="278" t="s">
        <v>4843</v>
      </c>
      <c r="D629" s="276" t="s">
        <v>7807</v>
      </c>
      <c r="E629" s="282"/>
      <c r="F629" s="279"/>
      <c r="G629" s="278"/>
      <c r="H629" s="278" t="s">
        <v>6154</v>
      </c>
      <c r="I629" s="278" t="s">
        <v>6155</v>
      </c>
      <c r="J629" s="278" t="s">
        <v>6156</v>
      </c>
      <c r="K629" s="278"/>
      <c r="L629" s="277"/>
      <c r="M629" s="276" t="s">
        <v>3783</v>
      </c>
      <c r="N629" s="276" t="s">
        <v>7573</v>
      </c>
      <c r="O629" s="276" t="s">
        <v>6175</v>
      </c>
    </row>
    <row r="630" spans="1:15" ht="30.75" customHeight="1" x14ac:dyDescent="0.25">
      <c r="A630" s="275">
        <v>30301092</v>
      </c>
      <c r="B630" s="270" t="s">
        <v>4894</v>
      </c>
      <c r="C630" s="272" t="s">
        <v>4844</v>
      </c>
      <c r="D630" s="270" t="s">
        <v>6161</v>
      </c>
      <c r="E630" s="272"/>
      <c r="F630" s="273"/>
      <c r="G630" s="272" t="s">
        <v>6161</v>
      </c>
      <c r="H630" s="272" t="s">
        <v>6161</v>
      </c>
      <c r="I630" s="272" t="s">
        <v>6161</v>
      </c>
      <c r="J630" s="272" t="s">
        <v>6161</v>
      </c>
      <c r="K630" s="272" t="s">
        <v>6161</v>
      </c>
      <c r="L630" s="271" t="s">
        <v>6161</v>
      </c>
      <c r="M630" s="270" t="s">
        <v>6161</v>
      </c>
      <c r="N630" s="270" t="s">
        <v>6161</v>
      </c>
      <c r="O630" s="270" t="s">
        <v>6161</v>
      </c>
    </row>
    <row r="631" spans="1:15" ht="30.75" customHeight="1" x14ac:dyDescent="0.25">
      <c r="A631" s="281">
        <v>30301106</v>
      </c>
      <c r="B631" s="276" t="s">
        <v>6208</v>
      </c>
      <c r="C631" s="278" t="s">
        <v>4843</v>
      </c>
      <c r="D631" s="276" t="s">
        <v>7805</v>
      </c>
      <c r="E631" s="282"/>
      <c r="F631" s="279"/>
      <c r="G631" s="278"/>
      <c r="H631" s="278" t="s">
        <v>6154</v>
      </c>
      <c r="I631" s="278" t="s">
        <v>6155</v>
      </c>
      <c r="J631" s="278" t="s">
        <v>6156</v>
      </c>
      <c r="K631" s="278"/>
      <c r="L631" s="277"/>
      <c r="M631" s="276" t="s">
        <v>3783</v>
      </c>
      <c r="N631" s="276" t="s">
        <v>7573</v>
      </c>
      <c r="O631" s="276" t="s">
        <v>6175</v>
      </c>
    </row>
    <row r="632" spans="1:15" ht="30.75" customHeight="1" x14ac:dyDescent="0.25">
      <c r="A632" s="275">
        <v>30301106</v>
      </c>
      <c r="B632" s="270" t="s">
        <v>6208</v>
      </c>
      <c r="C632" s="272" t="s">
        <v>4843</v>
      </c>
      <c r="D632" s="270" t="s">
        <v>7808</v>
      </c>
      <c r="E632" s="272"/>
      <c r="F632" s="273"/>
      <c r="G632" s="272"/>
      <c r="H632" s="272"/>
      <c r="I632" s="272" t="s">
        <v>6155</v>
      </c>
      <c r="J632" s="272" t="s">
        <v>6156</v>
      </c>
      <c r="K632" s="272"/>
      <c r="L632" s="271"/>
      <c r="M632" s="270" t="s">
        <v>3783</v>
      </c>
      <c r="N632" s="270" t="s">
        <v>7573</v>
      </c>
      <c r="O632" s="270" t="s">
        <v>6175</v>
      </c>
    </row>
    <row r="633" spans="1:15" ht="30.75" customHeight="1" x14ac:dyDescent="0.25">
      <c r="A633" s="281">
        <v>30301106</v>
      </c>
      <c r="B633" s="276" t="s">
        <v>6208</v>
      </c>
      <c r="C633" s="278" t="s">
        <v>4843</v>
      </c>
      <c r="D633" s="276" t="s">
        <v>7803</v>
      </c>
      <c r="E633" s="282"/>
      <c r="F633" s="279"/>
      <c r="G633" s="278"/>
      <c r="H633" s="278" t="s">
        <v>6154</v>
      </c>
      <c r="I633" s="278"/>
      <c r="J633" s="278"/>
      <c r="K633" s="278"/>
      <c r="L633" s="277"/>
      <c r="M633" s="276" t="s">
        <v>3783</v>
      </c>
      <c r="N633" s="276" t="s">
        <v>7573</v>
      </c>
      <c r="O633" s="276" t="s">
        <v>6175</v>
      </c>
    </row>
    <row r="634" spans="1:15" ht="30.75" customHeight="1" x14ac:dyDescent="0.25">
      <c r="A634" s="275">
        <v>30301114</v>
      </c>
      <c r="B634" s="270" t="s">
        <v>415</v>
      </c>
      <c r="C634" s="272" t="s">
        <v>4843</v>
      </c>
      <c r="D634" s="270" t="s">
        <v>7809</v>
      </c>
      <c r="E634" s="272"/>
      <c r="F634" s="273"/>
      <c r="G634" s="272"/>
      <c r="H634" s="272" t="s">
        <v>6154</v>
      </c>
      <c r="I634" s="272" t="s">
        <v>6155</v>
      </c>
      <c r="J634" s="272" t="s">
        <v>6156</v>
      </c>
      <c r="K634" s="272"/>
      <c r="L634" s="271"/>
      <c r="M634" s="270" t="s">
        <v>3783</v>
      </c>
      <c r="N634" s="270" t="s">
        <v>7573</v>
      </c>
      <c r="O634" s="270" t="s">
        <v>6175</v>
      </c>
    </row>
    <row r="635" spans="1:15" ht="30.75" customHeight="1" x14ac:dyDescent="0.25">
      <c r="A635" s="281">
        <v>30301122</v>
      </c>
      <c r="B635" s="276" t="s">
        <v>416</v>
      </c>
      <c r="C635" s="278" t="s">
        <v>4843</v>
      </c>
      <c r="D635" s="276" t="s">
        <v>7572</v>
      </c>
      <c r="E635" s="282"/>
      <c r="F635" s="279"/>
      <c r="G635" s="278"/>
      <c r="H635" s="278" t="s">
        <v>6154</v>
      </c>
      <c r="I635" s="278" t="s">
        <v>6155</v>
      </c>
      <c r="J635" s="278" t="s">
        <v>6156</v>
      </c>
      <c r="K635" s="278"/>
      <c r="L635" s="277"/>
      <c r="M635" s="276" t="s">
        <v>3783</v>
      </c>
      <c r="N635" s="276" t="s">
        <v>7573</v>
      </c>
      <c r="O635" s="276" t="s">
        <v>6175</v>
      </c>
    </row>
    <row r="636" spans="1:15" ht="30.75" customHeight="1" x14ac:dyDescent="0.25">
      <c r="A636" s="275">
        <v>30301130</v>
      </c>
      <c r="B636" s="270" t="s">
        <v>417</v>
      </c>
      <c r="C636" s="272" t="s">
        <v>4843</v>
      </c>
      <c r="D636" s="270" t="s">
        <v>7572</v>
      </c>
      <c r="E636" s="272"/>
      <c r="F636" s="273"/>
      <c r="G636" s="272"/>
      <c r="H636" s="272" t="s">
        <v>6154</v>
      </c>
      <c r="I636" s="272" t="s">
        <v>6155</v>
      </c>
      <c r="J636" s="272" t="s">
        <v>6156</v>
      </c>
      <c r="K636" s="272"/>
      <c r="L636" s="271"/>
      <c r="M636" s="270" t="s">
        <v>3783</v>
      </c>
      <c r="N636" s="270" t="s">
        <v>7573</v>
      </c>
      <c r="O636" s="270" t="s">
        <v>6175</v>
      </c>
    </row>
    <row r="637" spans="1:15" ht="30.75" customHeight="1" x14ac:dyDescent="0.25">
      <c r="A637" s="281">
        <v>30301149</v>
      </c>
      <c r="B637" s="276" t="s">
        <v>418</v>
      </c>
      <c r="C637" s="278" t="s">
        <v>4843</v>
      </c>
      <c r="D637" s="276" t="s">
        <v>7810</v>
      </c>
      <c r="E637" s="282"/>
      <c r="F637" s="279"/>
      <c r="G637" s="278"/>
      <c r="H637" s="278" t="s">
        <v>6154</v>
      </c>
      <c r="I637" s="278" t="s">
        <v>6155</v>
      </c>
      <c r="J637" s="278" t="s">
        <v>6156</v>
      </c>
      <c r="K637" s="278"/>
      <c r="L637" s="277"/>
      <c r="M637" s="276" t="s">
        <v>3783</v>
      </c>
      <c r="N637" s="276" t="s">
        <v>7573</v>
      </c>
      <c r="O637" s="276" t="s">
        <v>6175</v>
      </c>
    </row>
    <row r="638" spans="1:15" ht="30.75" customHeight="1" x14ac:dyDescent="0.25">
      <c r="A638" s="275">
        <v>30301157</v>
      </c>
      <c r="B638" s="270" t="s">
        <v>419</v>
      </c>
      <c r="C638" s="272" t="s">
        <v>4843</v>
      </c>
      <c r="D638" s="270" t="s">
        <v>7811</v>
      </c>
      <c r="E638" s="272"/>
      <c r="F638" s="273"/>
      <c r="G638" s="272"/>
      <c r="H638" s="272" t="s">
        <v>6154</v>
      </c>
      <c r="I638" s="272" t="s">
        <v>6155</v>
      </c>
      <c r="J638" s="272" t="s">
        <v>6156</v>
      </c>
      <c r="K638" s="272"/>
      <c r="L638" s="271"/>
      <c r="M638" s="270" t="s">
        <v>3783</v>
      </c>
      <c r="N638" s="270" t="s">
        <v>7573</v>
      </c>
      <c r="O638" s="270" t="s">
        <v>6175</v>
      </c>
    </row>
    <row r="639" spans="1:15" ht="30.75" customHeight="1" x14ac:dyDescent="0.25">
      <c r="A639" s="281">
        <v>30301165</v>
      </c>
      <c r="B639" s="276" t="s">
        <v>420</v>
      </c>
      <c r="C639" s="278" t="s">
        <v>4843</v>
      </c>
      <c r="D639" s="276" t="s">
        <v>7812</v>
      </c>
      <c r="E639" s="282"/>
      <c r="F639" s="279"/>
      <c r="G639" s="278"/>
      <c r="H639" s="278"/>
      <c r="I639" s="278" t="s">
        <v>6155</v>
      </c>
      <c r="J639" s="278" t="s">
        <v>6156</v>
      </c>
      <c r="K639" s="278"/>
      <c r="L639" s="277"/>
      <c r="M639" s="276" t="s">
        <v>3783</v>
      </c>
      <c r="N639" s="276" t="s">
        <v>7573</v>
      </c>
      <c r="O639" s="276" t="s">
        <v>6175</v>
      </c>
    </row>
    <row r="640" spans="1:15" ht="30.75" customHeight="1" x14ac:dyDescent="0.25">
      <c r="A640" s="275">
        <v>30301173</v>
      </c>
      <c r="B640" s="270" t="s">
        <v>421</v>
      </c>
      <c r="C640" s="272" t="s">
        <v>4843</v>
      </c>
      <c r="D640" s="270" t="s">
        <v>7813</v>
      </c>
      <c r="E640" s="272"/>
      <c r="F640" s="273"/>
      <c r="G640" s="272"/>
      <c r="H640" s="272"/>
      <c r="I640" s="272" t="s">
        <v>6155</v>
      </c>
      <c r="J640" s="272" t="s">
        <v>6156</v>
      </c>
      <c r="K640" s="272"/>
      <c r="L640" s="271"/>
      <c r="M640" s="270" t="s">
        <v>3783</v>
      </c>
      <c r="N640" s="270" t="s">
        <v>7573</v>
      </c>
      <c r="O640" s="270" t="s">
        <v>6175</v>
      </c>
    </row>
    <row r="641" spans="1:15" ht="30.75" customHeight="1" x14ac:dyDescent="0.25">
      <c r="A641" s="281">
        <v>30301181</v>
      </c>
      <c r="B641" s="276" t="s">
        <v>422</v>
      </c>
      <c r="C641" s="278" t="s">
        <v>4843</v>
      </c>
      <c r="D641" s="276" t="s">
        <v>7808</v>
      </c>
      <c r="E641" s="282"/>
      <c r="F641" s="279"/>
      <c r="G641" s="278"/>
      <c r="H641" s="278"/>
      <c r="I641" s="278" t="s">
        <v>6155</v>
      </c>
      <c r="J641" s="278" t="s">
        <v>6156</v>
      </c>
      <c r="K641" s="278"/>
      <c r="L641" s="277"/>
      <c r="M641" s="276" t="s">
        <v>3783</v>
      </c>
      <c r="N641" s="276" t="s">
        <v>7573</v>
      </c>
      <c r="O641" s="276" t="s">
        <v>6175</v>
      </c>
    </row>
    <row r="642" spans="1:15" ht="30.75" customHeight="1" x14ac:dyDescent="0.25">
      <c r="A642" s="275">
        <v>30301190</v>
      </c>
      <c r="B642" s="270" t="s">
        <v>423</v>
      </c>
      <c r="C642" s="272" t="s">
        <v>4843</v>
      </c>
      <c r="D642" s="270" t="s">
        <v>7814</v>
      </c>
      <c r="E642" s="272"/>
      <c r="F642" s="273"/>
      <c r="G642" s="272"/>
      <c r="H642" s="272" t="s">
        <v>6154</v>
      </c>
      <c r="I642" s="272" t="s">
        <v>6155</v>
      </c>
      <c r="J642" s="272" t="s">
        <v>6156</v>
      </c>
      <c r="K642" s="272"/>
      <c r="L642" s="271"/>
      <c r="M642" s="270" t="s">
        <v>3783</v>
      </c>
      <c r="N642" s="270" t="s">
        <v>7573</v>
      </c>
      <c r="O642" s="270" t="s">
        <v>6175</v>
      </c>
    </row>
    <row r="643" spans="1:15" ht="30.75" customHeight="1" x14ac:dyDescent="0.25">
      <c r="A643" s="281">
        <v>30301203</v>
      </c>
      <c r="B643" s="276" t="s">
        <v>4895</v>
      </c>
      <c r="C643" s="278" t="s">
        <v>4843</v>
      </c>
      <c r="D643" s="276" t="s">
        <v>7815</v>
      </c>
      <c r="E643" s="282"/>
      <c r="F643" s="279"/>
      <c r="G643" s="278"/>
      <c r="H643" s="278" t="s">
        <v>6154</v>
      </c>
      <c r="I643" s="278" t="s">
        <v>6155</v>
      </c>
      <c r="J643" s="278" t="s">
        <v>6156</v>
      </c>
      <c r="K643" s="278"/>
      <c r="L643" s="277"/>
      <c r="M643" s="276" t="s">
        <v>3783</v>
      </c>
      <c r="N643" s="276" t="s">
        <v>7573</v>
      </c>
      <c r="O643" s="276" t="s">
        <v>6175</v>
      </c>
    </row>
    <row r="644" spans="1:15" ht="30.75" customHeight="1" x14ac:dyDescent="0.25">
      <c r="A644" s="275">
        <v>30301211</v>
      </c>
      <c r="B644" s="270" t="s">
        <v>425</v>
      </c>
      <c r="C644" s="272" t="s">
        <v>4843</v>
      </c>
      <c r="D644" s="270" t="s">
        <v>7816</v>
      </c>
      <c r="E644" s="272"/>
      <c r="F644" s="273"/>
      <c r="G644" s="272"/>
      <c r="H644" s="272"/>
      <c r="I644" s="272" t="s">
        <v>6155</v>
      </c>
      <c r="J644" s="272" t="s">
        <v>6156</v>
      </c>
      <c r="K644" s="272"/>
      <c r="L644" s="271"/>
      <c r="M644" s="270" t="s">
        <v>3783</v>
      </c>
      <c r="N644" s="270" t="s">
        <v>7573</v>
      </c>
      <c r="O644" s="270" t="s">
        <v>6175</v>
      </c>
    </row>
    <row r="645" spans="1:15" ht="30.75" customHeight="1" x14ac:dyDescent="0.25">
      <c r="A645" s="281">
        <v>30301220</v>
      </c>
      <c r="B645" s="276" t="s">
        <v>426</v>
      </c>
      <c r="C645" s="278" t="s">
        <v>4843</v>
      </c>
      <c r="D645" s="276" t="s">
        <v>7817</v>
      </c>
      <c r="E645" s="282"/>
      <c r="F645" s="279"/>
      <c r="G645" s="278"/>
      <c r="H645" s="278"/>
      <c r="I645" s="278" t="s">
        <v>6155</v>
      </c>
      <c r="J645" s="278" t="s">
        <v>6156</v>
      </c>
      <c r="K645" s="278"/>
      <c r="L645" s="277"/>
      <c r="M645" s="276" t="s">
        <v>3783</v>
      </c>
      <c r="N645" s="276" t="s">
        <v>7573</v>
      </c>
      <c r="O645" s="276" t="s">
        <v>6175</v>
      </c>
    </row>
    <row r="646" spans="1:15" ht="30.75" customHeight="1" x14ac:dyDescent="0.25">
      <c r="A646" s="275">
        <v>30301238</v>
      </c>
      <c r="B646" s="270" t="s">
        <v>427</v>
      </c>
      <c r="C646" s="272" t="s">
        <v>4843</v>
      </c>
      <c r="D646" s="270" t="s">
        <v>7818</v>
      </c>
      <c r="E646" s="272"/>
      <c r="F646" s="273"/>
      <c r="G646" s="272"/>
      <c r="H646" s="272" t="s">
        <v>6154</v>
      </c>
      <c r="I646" s="272" t="s">
        <v>6155</v>
      </c>
      <c r="J646" s="272" t="s">
        <v>6156</v>
      </c>
      <c r="K646" s="272"/>
      <c r="L646" s="271"/>
      <c r="M646" s="270" t="s">
        <v>3783</v>
      </c>
      <c r="N646" s="270" t="s">
        <v>7573</v>
      </c>
      <c r="O646" s="270" t="s">
        <v>6175</v>
      </c>
    </row>
    <row r="647" spans="1:15" ht="30.75" customHeight="1" x14ac:dyDescent="0.25">
      <c r="A647" s="281">
        <v>30301246</v>
      </c>
      <c r="B647" s="276" t="s">
        <v>428</v>
      </c>
      <c r="C647" s="278" t="s">
        <v>4843</v>
      </c>
      <c r="D647" s="276" t="s">
        <v>7819</v>
      </c>
      <c r="E647" s="282"/>
      <c r="F647" s="279"/>
      <c r="G647" s="278"/>
      <c r="H647" s="278" t="s">
        <v>6154</v>
      </c>
      <c r="I647" s="278" t="s">
        <v>6155</v>
      </c>
      <c r="J647" s="278" t="s">
        <v>6156</v>
      </c>
      <c r="K647" s="278"/>
      <c r="L647" s="277"/>
      <c r="M647" s="276" t="s">
        <v>3783</v>
      </c>
      <c r="N647" s="276" t="s">
        <v>7573</v>
      </c>
      <c r="O647" s="276" t="s">
        <v>6175</v>
      </c>
    </row>
    <row r="648" spans="1:15" ht="30.75" customHeight="1" x14ac:dyDescent="0.25">
      <c r="A648" s="275">
        <v>30301254</v>
      </c>
      <c r="B648" s="270" t="s">
        <v>429</v>
      </c>
      <c r="C648" s="272" t="s">
        <v>4843</v>
      </c>
      <c r="D648" s="270" t="s">
        <v>7820</v>
      </c>
      <c r="E648" s="272"/>
      <c r="F648" s="273"/>
      <c r="G648" s="272"/>
      <c r="H648" s="272" t="s">
        <v>6154</v>
      </c>
      <c r="I648" s="272" t="s">
        <v>6155</v>
      </c>
      <c r="J648" s="272" t="s">
        <v>6156</v>
      </c>
      <c r="K648" s="272"/>
      <c r="L648" s="271"/>
      <c r="M648" s="270" t="s">
        <v>3783</v>
      </c>
      <c r="N648" s="270" t="s">
        <v>7573</v>
      </c>
      <c r="O648" s="270" t="s">
        <v>6175</v>
      </c>
    </row>
    <row r="649" spans="1:15" ht="30.75" customHeight="1" x14ac:dyDescent="0.25">
      <c r="A649" s="281">
        <v>30301262</v>
      </c>
      <c r="B649" s="276" t="s">
        <v>430</v>
      </c>
      <c r="C649" s="278" t="s">
        <v>4843</v>
      </c>
      <c r="D649" s="276" t="s">
        <v>7821</v>
      </c>
      <c r="E649" s="282"/>
      <c r="F649" s="279"/>
      <c r="G649" s="278"/>
      <c r="H649" s="278" t="s">
        <v>6154</v>
      </c>
      <c r="I649" s="278" t="s">
        <v>6155</v>
      </c>
      <c r="J649" s="278" t="s">
        <v>6156</v>
      </c>
      <c r="K649" s="278"/>
      <c r="L649" s="277"/>
      <c r="M649" s="276" t="s">
        <v>3783</v>
      </c>
      <c r="N649" s="276" t="s">
        <v>7573</v>
      </c>
      <c r="O649" s="276" t="s">
        <v>6175</v>
      </c>
    </row>
    <row r="650" spans="1:15" ht="30.75" customHeight="1" x14ac:dyDescent="0.25">
      <c r="A650" s="275">
        <v>30301270</v>
      </c>
      <c r="B650" s="270" t="s">
        <v>4896</v>
      </c>
      <c r="C650" s="272" t="s">
        <v>4844</v>
      </c>
      <c r="D650" s="270" t="s">
        <v>6161</v>
      </c>
      <c r="E650" s="272"/>
      <c r="F650" s="273"/>
      <c r="G650" s="272" t="s">
        <v>6161</v>
      </c>
      <c r="H650" s="272" t="s">
        <v>6161</v>
      </c>
      <c r="I650" s="272" t="s">
        <v>6161</v>
      </c>
      <c r="J650" s="272" t="s">
        <v>6161</v>
      </c>
      <c r="K650" s="272" t="s">
        <v>6161</v>
      </c>
      <c r="L650" s="271" t="s">
        <v>6161</v>
      </c>
      <c r="M650" s="270" t="s">
        <v>6161</v>
      </c>
      <c r="N650" s="270" t="s">
        <v>6161</v>
      </c>
      <c r="O650" s="270" t="s">
        <v>6161</v>
      </c>
    </row>
    <row r="651" spans="1:15" ht="30.75" customHeight="1" x14ac:dyDescent="0.25">
      <c r="A651" s="281">
        <v>30302013</v>
      </c>
      <c r="B651" s="276" t="s">
        <v>431</v>
      </c>
      <c r="C651" s="278" t="s">
        <v>4843</v>
      </c>
      <c r="D651" s="276" t="s">
        <v>7822</v>
      </c>
      <c r="E651" s="282"/>
      <c r="F651" s="279"/>
      <c r="G651" s="278"/>
      <c r="H651" s="278"/>
      <c r="I651" s="278" t="s">
        <v>6155</v>
      </c>
      <c r="J651" s="278" t="s">
        <v>6156</v>
      </c>
      <c r="K651" s="278"/>
      <c r="L651" s="277"/>
      <c r="M651" s="276" t="s">
        <v>3784</v>
      </c>
      <c r="N651" s="276" t="s">
        <v>7573</v>
      </c>
      <c r="O651" s="276" t="s">
        <v>6175</v>
      </c>
    </row>
    <row r="652" spans="1:15" ht="30.75" customHeight="1" x14ac:dyDescent="0.25">
      <c r="A652" s="275">
        <v>30302021</v>
      </c>
      <c r="B652" s="270" t="s">
        <v>432</v>
      </c>
      <c r="C652" s="272" t="s">
        <v>4843</v>
      </c>
      <c r="D652" s="270" t="s">
        <v>7823</v>
      </c>
      <c r="E652" s="272"/>
      <c r="F652" s="273"/>
      <c r="G652" s="272"/>
      <c r="H652" s="272"/>
      <c r="I652" s="272" t="s">
        <v>6155</v>
      </c>
      <c r="J652" s="272" t="s">
        <v>6156</v>
      </c>
      <c r="K652" s="272"/>
      <c r="L652" s="271"/>
      <c r="M652" s="270" t="s">
        <v>3784</v>
      </c>
      <c r="N652" s="270" t="s">
        <v>7573</v>
      </c>
      <c r="O652" s="270" t="s">
        <v>6175</v>
      </c>
    </row>
    <row r="653" spans="1:15" ht="30.75" customHeight="1" x14ac:dyDescent="0.25">
      <c r="A653" s="281">
        <v>30302030</v>
      </c>
      <c r="B653" s="276" t="s">
        <v>433</v>
      </c>
      <c r="C653" s="278" t="s">
        <v>4843</v>
      </c>
      <c r="D653" s="276" t="s">
        <v>7824</v>
      </c>
      <c r="E653" s="282"/>
      <c r="F653" s="279"/>
      <c r="G653" s="278"/>
      <c r="H653" s="278"/>
      <c r="I653" s="278" t="s">
        <v>6155</v>
      </c>
      <c r="J653" s="278" t="s">
        <v>6156</v>
      </c>
      <c r="K653" s="278"/>
      <c r="L653" s="277"/>
      <c r="M653" s="276" t="s">
        <v>3784</v>
      </c>
      <c r="N653" s="276" t="s">
        <v>7573</v>
      </c>
      <c r="O653" s="276" t="s">
        <v>6175</v>
      </c>
    </row>
    <row r="654" spans="1:15" ht="30.75" customHeight="1" x14ac:dyDescent="0.25">
      <c r="A654" s="275">
        <v>30302048</v>
      </c>
      <c r="B654" s="270" t="s">
        <v>434</v>
      </c>
      <c r="C654" s="272" t="s">
        <v>4843</v>
      </c>
      <c r="D654" s="270" t="s">
        <v>7824</v>
      </c>
      <c r="E654" s="272"/>
      <c r="F654" s="273"/>
      <c r="G654" s="272"/>
      <c r="H654" s="272"/>
      <c r="I654" s="272" t="s">
        <v>6155</v>
      </c>
      <c r="J654" s="272" t="s">
        <v>6156</v>
      </c>
      <c r="K654" s="272"/>
      <c r="L654" s="271"/>
      <c r="M654" s="270" t="s">
        <v>3784</v>
      </c>
      <c r="N654" s="270" t="s">
        <v>7573</v>
      </c>
      <c r="O654" s="270" t="s">
        <v>6175</v>
      </c>
    </row>
    <row r="655" spans="1:15" ht="30.75" customHeight="1" x14ac:dyDescent="0.25">
      <c r="A655" s="281">
        <v>30302056</v>
      </c>
      <c r="B655" s="276" t="s">
        <v>435</v>
      </c>
      <c r="C655" s="278" t="s">
        <v>4843</v>
      </c>
      <c r="D655" s="276" t="s">
        <v>7825</v>
      </c>
      <c r="E655" s="282"/>
      <c r="F655" s="279"/>
      <c r="G655" s="278"/>
      <c r="H655" s="278"/>
      <c r="I655" s="278" t="s">
        <v>6155</v>
      </c>
      <c r="J655" s="278" t="s">
        <v>6156</v>
      </c>
      <c r="K655" s="278"/>
      <c r="L655" s="277"/>
      <c r="M655" s="276" t="s">
        <v>3784</v>
      </c>
      <c r="N655" s="276" t="s">
        <v>7573</v>
      </c>
      <c r="O655" s="276" t="s">
        <v>6175</v>
      </c>
    </row>
    <row r="656" spans="1:15" ht="30.75" customHeight="1" x14ac:dyDescent="0.25">
      <c r="A656" s="275">
        <v>30302064</v>
      </c>
      <c r="B656" s="270" t="s">
        <v>436</v>
      </c>
      <c r="C656" s="272" t="s">
        <v>4843</v>
      </c>
      <c r="D656" s="270" t="s">
        <v>7826</v>
      </c>
      <c r="E656" s="272"/>
      <c r="F656" s="273"/>
      <c r="G656" s="272"/>
      <c r="H656" s="272"/>
      <c r="I656" s="272" t="s">
        <v>6155</v>
      </c>
      <c r="J656" s="272" t="s">
        <v>6156</v>
      </c>
      <c r="K656" s="272"/>
      <c r="L656" s="271"/>
      <c r="M656" s="270" t="s">
        <v>3784</v>
      </c>
      <c r="N656" s="270" t="s">
        <v>7573</v>
      </c>
      <c r="O656" s="270" t="s">
        <v>6175</v>
      </c>
    </row>
    <row r="657" spans="1:15" ht="30.75" customHeight="1" x14ac:dyDescent="0.25">
      <c r="A657" s="281">
        <v>30302072</v>
      </c>
      <c r="B657" s="276" t="s">
        <v>437</v>
      </c>
      <c r="C657" s="278" t="s">
        <v>4843</v>
      </c>
      <c r="D657" s="276" t="s">
        <v>7826</v>
      </c>
      <c r="E657" s="282"/>
      <c r="F657" s="279"/>
      <c r="G657" s="278"/>
      <c r="H657" s="278"/>
      <c r="I657" s="278" t="s">
        <v>6155</v>
      </c>
      <c r="J657" s="278" t="s">
        <v>6156</v>
      </c>
      <c r="K657" s="278"/>
      <c r="L657" s="277"/>
      <c r="M657" s="276" t="s">
        <v>3784</v>
      </c>
      <c r="N657" s="276" t="s">
        <v>7573</v>
      </c>
      <c r="O657" s="276" t="s">
        <v>6175</v>
      </c>
    </row>
    <row r="658" spans="1:15" ht="30.75" customHeight="1" x14ac:dyDescent="0.25">
      <c r="A658" s="275">
        <v>30302080</v>
      </c>
      <c r="B658" s="270" t="s">
        <v>438</v>
      </c>
      <c r="C658" s="272" t="s">
        <v>4843</v>
      </c>
      <c r="D658" s="270" t="s">
        <v>7827</v>
      </c>
      <c r="E658" s="272"/>
      <c r="F658" s="273"/>
      <c r="G658" s="272"/>
      <c r="H658" s="272"/>
      <c r="I658" s="272" t="s">
        <v>6155</v>
      </c>
      <c r="J658" s="272" t="s">
        <v>6156</v>
      </c>
      <c r="K658" s="272"/>
      <c r="L658" s="271"/>
      <c r="M658" s="270" t="s">
        <v>3784</v>
      </c>
      <c r="N658" s="270" t="s">
        <v>7573</v>
      </c>
      <c r="O658" s="270" t="s">
        <v>6175</v>
      </c>
    </row>
    <row r="659" spans="1:15" ht="30.75" customHeight="1" x14ac:dyDescent="0.25">
      <c r="A659" s="281">
        <v>30302099</v>
      </c>
      <c r="B659" s="276" t="s">
        <v>439</v>
      </c>
      <c r="C659" s="278" t="s">
        <v>4843</v>
      </c>
      <c r="D659" s="276" t="s">
        <v>7828</v>
      </c>
      <c r="E659" s="282"/>
      <c r="F659" s="279"/>
      <c r="G659" s="278"/>
      <c r="H659" s="278"/>
      <c r="I659" s="278" t="s">
        <v>6155</v>
      </c>
      <c r="J659" s="278" t="s">
        <v>6156</v>
      </c>
      <c r="K659" s="278"/>
      <c r="L659" s="277"/>
      <c r="M659" s="276" t="s">
        <v>3784</v>
      </c>
      <c r="N659" s="276" t="s">
        <v>7573</v>
      </c>
      <c r="O659" s="276" t="s">
        <v>6175</v>
      </c>
    </row>
    <row r="660" spans="1:15" ht="30.75" customHeight="1" x14ac:dyDescent="0.25">
      <c r="A660" s="275">
        <v>30302102</v>
      </c>
      <c r="B660" s="270" t="s">
        <v>440</v>
      </c>
      <c r="C660" s="272" t="s">
        <v>4843</v>
      </c>
      <c r="D660" s="270" t="s">
        <v>7829</v>
      </c>
      <c r="E660" s="272"/>
      <c r="F660" s="273"/>
      <c r="G660" s="272"/>
      <c r="H660" s="272"/>
      <c r="I660" s="272" t="s">
        <v>6155</v>
      </c>
      <c r="J660" s="272" t="s">
        <v>6156</v>
      </c>
      <c r="K660" s="272"/>
      <c r="L660" s="271"/>
      <c r="M660" s="270" t="s">
        <v>3784</v>
      </c>
      <c r="N660" s="270" t="s">
        <v>7573</v>
      </c>
      <c r="O660" s="270" t="s">
        <v>6175</v>
      </c>
    </row>
    <row r="661" spans="1:15" ht="30.75" customHeight="1" x14ac:dyDescent="0.25">
      <c r="A661" s="281">
        <v>30302110</v>
      </c>
      <c r="B661" s="276" t="s">
        <v>441</v>
      </c>
      <c r="C661" s="278" t="s">
        <v>4843</v>
      </c>
      <c r="D661" s="276" t="s">
        <v>7830</v>
      </c>
      <c r="E661" s="282"/>
      <c r="F661" s="279"/>
      <c r="G661" s="278"/>
      <c r="H661" s="278"/>
      <c r="I661" s="278" t="s">
        <v>6155</v>
      </c>
      <c r="J661" s="278" t="s">
        <v>6156</v>
      </c>
      <c r="K661" s="278"/>
      <c r="L661" s="277"/>
      <c r="M661" s="276" t="s">
        <v>3784</v>
      </c>
      <c r="N661" s="276" t="s">
        <v>7573</v>
      </c>
      <c r="O661" s="276" t="s">
        <v>6175</v>
      </c>
    </row>
    <row r="662" spans="1:15" ht="30.75" customHeight="1" x14ac:dyDescent="0.25">
      <c r="A662" s="275">
        <v>30302129</v>
      </c>
      <c r="B662" s="270" t="s">
        <v>442</v>
      </c>
      <c r="C662" s="272" t="s">
        <v>4843</v>
      </c>
      <c r="D662" s="270" t="s">
        <v>7830</v>
      </c>
      <c r="E662" s="272"/>
      <c r="F662" s="273"/>
      <c r="G662" s="272"/>
      <c r="H662" s="272"/>
      <c r="I662" s="272" t="s">
        <v>6155</v>
      </c>
      <c r="J662" s="272" t="s">
        <v>6156</v>
      </c>
      <c r="K662" s="272"/>
      <c r="L662" s="271"/>
      <c r="M662" s="270" t="s">
        <v>3784</v>
      </c>
      <c r="N662" s="270" t="s">
        <v>7573</v>
      </c>
      <c r="O662" s="270" t="s">
        <v>6175</v>
      </c>
    </row>
    <row r="663" spans="1:15" ht="30.75" customHeight="1" x14ac:dyDescent="0.25">
      <c r="A663" s="281">
        <v>30302137</v>
      </c>
      <c r="B663" s="276" t="s">
        <v>443</v>
      </c>
      <c r="C663" s="278" t="s">
        <v>4843</v>
      </c>
      <c r="D663" s="276" t="s">
        <v>7831</v>
      </c>
      <c r="E663" s="282"/>
      <c r="F663" s="279"/>
      <c r="G663" s="278"/>
      <c r="H663" s="278"/>
      <c r="I663" s="278" t="s">
        <v>6155</v>
      </c>
      <c r="J663" s="278" t="s">
        <v>6156</v>
      </c>
      <c r="K663" s="278"/>
      <c r="L663" s="277"/>
      <c r="M663" s="276" t="s">
        <v>3784</v>
      </c>
      <c r="N663" s="276" t="s">
        <v>7573</v>
      </c>
      <c r="O663" s="276" t="s">
        <v>6175</v>
      </c>
    </row>
    <row r="664" spans="1:15" ht="30.75" customHeight="1" x14ac:dyDescent="0.25">
      <c r="A664" s="275">
        <v>30302137</v>
      </c>
      <c r="B664" s="270" t="s">
        <v>443</v>
      </c>
      <c r="C664" s="272" t="s">
        <v>4843</v>
      </c>
      <c r="D664" s="270" t="s">
        <v>7832</v>
      </c>
      <c r="E664" s="272"/>
      <c r="F664" s="273"/>
      <c r="G664" s="272"/>
      <c r="H664" s="272"/>
      <c r="I664" s="272" t="s">
        <v>6155</v>
      </c>
      <c r="J664" s="272" t="s">
        <v>6156</v>
      </c>
      <c r="K664" s="272"/>
      <c r="L664" s="271"/>
      <c r="M664" s="270" t="s">
        <v>3784</v>
      </c>
      <c r="N664" s="270" t="s">
        <v>7573</v>
      </c>
      <c r="O664" s="270" t="s">
        <v>6175</v>
      </c>
    </row>
    <row r="665" spans="1:15" ht="30.75" customHeight="1" x14ac:dyDescent="0.25">
      <c r="A665" s="281">
        <v>30303010</v>
      </c>
      <c r="B665" s="276" t="s">
        <v>444</v>
      </c>
      <c r="C665" s="278" t="s">
        <v>4843</v>
      </c>
      <c r="D665" s="276" t="s">
        <v>7833</v>
      </c>
      <c r="E665" s="282"/>
      <c r="F665" s="279"/>
      <c r="G665" s="278"/>
      <c r="H665" s="278"/>
      <c r="I665" s="278" t="s">
        <v>6155</v>
      </c>
      <c r="J665" s="278" t="s">
        <v>6156</v>
      </c>
      <c r="K665" s="278"/>
      <c r="L665" s="277"/>
      <c r="M665" s="276" t="s">
        <v>3785</v>
      </c>
      <c r="N665" s="276" t="s">
        <v>7573</v>
      </c>
      <c r="O665" s="276" t="s">
        <v>6175</v>
      </c>
    </row>
    <row r="666" spans="1:15" ht="30.75" customHeight="1" x14ac:dyDescent="0.25">
      <c r="A666" s="275">
        <v>30303028</v>
      </c>
      <c r="B666" s="270" t="s">
        <v>445</v>
      </c>
      <c r="C666" s="272" t="s">
        <v>4843</v>
      </c>
      <c r="D666" s="270" t="s">
        <v>7834</v>
      </c>
      <c r="E666" s="272"/>
      <c r="F666" s="273"/>
      <c r="G666" s="272"/>
      <c r="H666" s="272" t="s">
        <v>6154</v>
      </c>
      <c r="I666" s="272" t="s">
        <v>6155</v>
      </c>
      <c r="J666" s="272" t="s">
        <v>6156</v>
      </c>
      <c r="K666" s="272"/>
      <c r="L666" s="271"/>
      <c r="M666" s="270" t="s">
        <v>3785</v>
      </c>
      <c r="N666" s="270" t="s">
        <v>7573</v>
      </c>
      <c r="O666" s="270" t="s">
        <v>6175</v>
      </c>
    </row>
    <row r="667" spans="1:15" ht="30.75" customHeight="1" x14ac:dyDescent="0.25">
      <c r="A667" s="281">
        <v>30303036</v>
      </c>
      <c r="B667" s="276" t="s">
        <v>6209</v>
      </c>
      <c r="C667" s="278" t="s">
        <v>4844</v>
      </c>
      <c r="D667" s="276" t="s">
        <v>6161</v>
      </c>
      <c r="E667" s="282"/>
      <c r="F667" s="279"/>
      <c r="G667" s="278" t="s">
        <v>6161</v>
      </c>
      <c r="H667" s="278" t="s">
        <v>6161</v>
      </c>
      <c r="I667" s="278" t="s">
        <v>6161</v>
      </c>
      <c r="J667" s="278" t="s">
        <v>6161</v>
      </c>
      <c r="K667" s="278" t="s">
        <v>6161</v>
      </c>
      <c r="L667" s="277" t="s">
        <v>6161</v>
      </c>
      <c r="M667" s="276" t="s">
        <v>6161</v>
      </c>
      <c r="N667" s="276" t="s">
        <v>6161</v>
      </c>
      <c r="O667" s="276" t="s">
        <v>6161</v>
      </c>
    </row>
    <row r="668" spans="1:15" ht="30.75" customHeight="1" x14ac:dyDescent="0.25">
      <c r="A668" s="275">
        <v>30303044</v>
      </c>
      <c r="B668" s="270" t="s">
        <v>446</v>
      </c>
      <c r="C668" s="272" t="s">
        <v>4843</v>
      </c>
      <c r="D668" s="270" t="s">
        <v>7835</v>
      </c>
      <c r="E668" s="272"/>
      <c r="F668" s="273"/>
      <c r="G668" s="272"/>
      <c r="H668" s="272" t="s">
        <v>6154</v>
      </c>
      <c r="I668" s="272" t="s">
        <v>6155</v>
      </c>
      <c r="J668" s="272" t="s">
        <v>6156</v>
      </c>
      <c r="K668" s="272"/>
      <c r="L668" s="271"/>
      <c r="M668" s="270" t="s">
        <v>3785</v>
      </c>
      <c r="N668" s="270" t="s">
        <v>7573</v>
      </c>
      <c r="O668" s="270" t="s">
        <v>6175</v>
      </c>
    </row>
    <row r="669" spans="1:15" ht="30.75" customHeight="1" x14ac:dyDescent="0.25">
      <c r="A669" s="281">
        <v>30303052</v>
      </c>
      <c r="B669" s="276" t="s">
        <v>6210</v>
      </c>
      <c r="C669" s="278" t="s">
        <v>4843</v>
      </c>
      <c r="D669" s="276" t="s">
        <v>7836</v>
      </c>
      <c r="E669" s="282"/>
      <c r="F669" s="279"/>
      <c r="G669" s="278"/>
      <c r="H669" s="278" t="s">
        <v>6154</v>
      </c>
      <c r="I669" s="278" t="s">
        <v>6155</v>
      </c>
      <c r="J669" s="278" t="s">
        <v>6156</v>
      </c>
      <c r="K669" s="278"/>
      <c r="L669" s="277"/>
      <c r="M669" s="276" t="s">
        <v>3785</v>
      </c>
      <c r="N669" s="276" t="s">
        <v>7573</v>
      </c>
      <c r="O669" s="276" t="s">
        <v>6175</v>
      </c>
    </row>
    <row r="670" spans="1:15" ht="30.75" customHeight="1" x14ac:dyDescent="0.25">
      <c r="A670" s="275">
        <v>30303060</v>
      </c>
      <c r="B670" s="270" t="s">
        <v>447</v>
      </c>
      <c r="C670" s="272" t="s">
        <v>4843</v>
      </c>
      <c r="D670" s="270" t="s">
        <v>7837</v>
      </c>
      <c r="E670" s="272"/>
      <c r="F670" s="273"/>
      <c r="G670" s="272"/>
      <c r="H670" s="272" t="s">
        <v>6154</v>
      </c>
      <c r="I670" s="272" t="s">
        <v>6155</v>
      </c>
      <c r="J670" s="272" t="s">
        <v>6156</v>
      </c>
      <c r="K670" s="272"/>
      <c r="L670" s="271"/>
      <c r="M670" s="270" t="s">
        <v>3785</v>
      </c>
      <c r="N670" s="270" t="s">
        <v>7573</v>
      </c>
      <c r="O670" s="270" t="s">
        <v>6175</v>
      </c>
    </row>
    <row r="671" spans="1:15" ht="30.75" customHeight="1" x14ac:dyDescent="0.25">
      <c r="A671" s="281">
        <v>30303079</v>
      </c>
      <c r="B671" s="276" t="s">
        <v>448</v>
      </c>
      <c r="C671" s="278" t="s">
        <v>4843</v>
      </c>
      <c r="D671" s="276" t="s">
        <v>7838</v>
      </c>
      <c r="E671" s="282"/>
      <c r="F671" s="279"/>
      <c r="G671" s="278"/>
      <c r="H671" s="278"/>
      <c r="I671" s="278" t="s">
        <v>6155</v>
      </c>
      <c r="J671" s="278" t="s">
        <v>6156</v>
      </c>
      <c r="K671" s="278"/>
      <c r="L671" s="277"/>
      <c r="M671" s="276" t="s">
        <v>3785</v>
      </c>
      <c r="N671" s="276" t="s">
        <v>7573</v>
      </c>
      <c r="O671" s="276" t="s">
        <v>6175</v>
      </c>
    </row>
    <row r="672" spans="1:15" ht="30.75" customHeight="1" x14ac:dyDescent="0.25">
      <c r="A672" s="275">
        <v>30303087</v>
      </c>
      <c r="B672" s="270" t="s">
        <v>449</v>
      </c>
      <c r="C672" s="272" t="s">
        <v>4843</v>
      </c>
      <c r="D672" s="270" t="s">
        <v>7839</v>
      </c>
      <c r="E672" s="272"/>
      <c r="F672" s="273"/>
      <c r="G672" s="272"/>
      <c r="H672" s="272" t="s">
        <v>6154</v>
      </c>
      <c r="I672" s="272" t="s">
        <v>6155</v>
      </c>
      <c r="J672" s="272" t="s">
        <v>6156</v>
      </c>
      <c r="K672" s="272"/>
      <c r="L672" s="271"/>
      <c r="M672" s="270" t="s">
        <v>3785</v>
      </c>
      <c r="N672" s="270" t="s">
        <v>7573</v>
      </c>
      <c r="O672" s="270" t="s">
        <v>6175</v>
      </c>
    </row>
    <row r="673" spans="1:15" ht="30.75" customHeight="1" x14ac:dyDescent="0.25">
      <c r="A673" s="281">
        <v>30303095</v>
      </c>
      <c r="B673" s="276" t="s">
        <v>6211</v>
      </c>
      <c r="C673" s="278" t="s">
        <v>4844</v>
      </c>
      <c r="D673" s="276" t="s">
        <v>6161</v>
      </c>
      <c r="E673" s="282"/>
      <c r="F673" s="279"/>
      <c r="G673" s="278" t="s">
        <v>6161</v>
      </c>
      <c r="H673" s="278" t="s">
        <v>6161</v>
      </c>
      <c r="I673" s="278" t="s">
        <v>6161</v>
      </c>
      <c r="J673" s="278" t="s">
        <v>6161</v>
      </c>
      <c r="K673" s="278" t="s">
        <v>6161</v>
      </c>
      <c r="L673" s="277" t="s">
        <v>6161</v>
      </c>
      <c r="M673" s="276" t="s">
        <v>6161</v>
      </c>
      <c r="N673" s="276" t="s">
        <v>6161</v>
      </c>
      <c r="O673" s="276" t="s">
        <v>6161</v>
      </c>
    </row>
    <row r="674" spans="1:15" ht="30.75" customHeight="1" x14ac:dyDescent="0.25">
      <c r="A674" s="275">
        <v>30303109</v>
      </c>
      <c r="B674" s="270" t="s">
        <v>450</v>
      </c>
      <c r="C674" s="272" t="s">
        <v>4843</v>
      </c>
      <c r="D674" s="270" t="s">
        <v>7840</v>
      </c>
      <c r="E674" s="272"/>
      <c r="F674" s="273"/>
      <c r="G674" s="272"/>
      <c r="H674" s="272"/>
      <c r="I674" s="272" t="s">
        <v>6155</v>
      </c>
      <c r="J674" s="272" t="s">
        <v>6156</v>
      </c>
      <c r="K674" s="272"/>
      <c r="L674" s="271"/>
      <c r="M674" s="270" t="s">
        <v>3785</v>
      </c>
      <c r="N674" s="270" t="s">
        <v>7573</v>
      </c>
      <c r="O674" s="270" t="s">
        <v>6175</v>
      </c>
    </row>
    <row r="675" spans="1:15" ht="30.75" customHeight="1" x14ac:dyDescent="0.25">
      <c r="A675" s="281">
        <v>30303117</v>
      </c>
      <c r="B675" s="276" t="s">
        <v>7841</v>
      </c>
      <c r="C675" s="278" t="s">
        <v>4844</v>
      </c>
      <c r="D675" s="276" t="s">
        <v>6161</v>
      </c>
      <c r="E675" s="282"/>
      <c r="F675" s="279"/>
      <c r="G675" s="278" t="s">
        <v>6161</v>
      </c>
      <c r="H675" s="278" t="s">
        <v>6161</v>
      </c>
      <c r="I675" s="278" t="s">
        <v>6161</v>
      </c>
      <c r="J675" s="278" t="s">
        <v>6161</v>
      </c>
      <c r="K675" s="278" t="s">
        <v>6161</v>
      </c>
      <c r="L675" s="277" t="s">
        <v>6161</v>
      </c>
      <c r="M675" s="276" t="s">
        <v>6161</v>
      </c>
      <c r="N675" s="276" t="s">
        <v>6161</v>
      </c>
      <c r="O675" s="276" t="s">
        <v>6161</v>
      </c>
    </row>
    <row r="676" spans="1:15" ht="30.75" customHeight="1" x14ac:dyDescent="0.25">
      <c r="A676" s="275">
        <v>30303125</v>
      </c>
      <c r="B676" s="270" t="s">
        <v>7842</v>
      </c>
      <c r="C676" s="272" t="s">
        <v>4844</v>
      </c>
      <c r="D676" s="270" t="s">
        <v>6161</v>
      </c>
      <c r="E676" s="272"/>
      <c r="F676" s="273"/>
      <c r="G676" s="272" t="s">
        <v>6161</v>
      </c>
      <c r="H676" s="272" t="s">
        <v>6161</v>
      </c>
      <c r="I676" s="272" t="s">
        <v>6161</v>
      </c>
      <c r="J676" s="272" t="s">
        <v>6161</v>
      </c>
      <c r="K676" s="272" t="s">
        <v>6161</v>
      </c>
      <c r="L676" s="271" t="s">
        <v>6161</v>
      </c>
      <c r="M676" s="270" t="s">
        <v>6161</v>
      </c>
      <c r="N676" s="270" t="s">
        <v>6161</v>
      </c>
      <c r="O676" s="270" t="s">
        <v>6161</v>
      </c>
    </row>
    <row r="677" spans="1:15" ht="30.75" customHeight="1" x14ac:dyDescent="0.25">
      <c r="A677" s="281">
        <v>30304016</v>
      </c>
      <c r="B677" s="276" t="s">
        <v>451</v>
      </c>
      <c r="C677" s="278" t="s">
        <v>4843</v>
      </c>
      <c r="D677" s="276" t="s">
        <v>7843</v>
      </c>
      <c r="E677" s="282"/>
      <c r="F677" s="279"/>
      <c r="G677" s="278"/>
      <c r="H677" s="278" t="s">
        <v>6154</v>
      </c>
      <c r="I677" s="278" t="s">
        <v>6155</v>
      </c>
      <c r="J677" s="278" t="s">
        <v>6156</v>
      </c>
      <c r="K677" s="278"/>
      <c r="L677" s="277"/>
      <c r="M677" s="276" t="s">
        <v>3786</v>
      </c>
      <c r="N677" s="276" t="s">
        <v>7573</v>
      </c>
      <c r="O677" s="276" t="s">
        <v>6175</v>
      </c>
    </row>
    <row r="678" spans="1:15" ht="30.75" customHeight="1" x14ac:dyDescent="0.25">
      <c r="A678" s="275">
        <v>30304024</v>
      </c>
      <c r="B678" s="270" t="s">
        <v>452</v>
      </c>
      <c r="C678" s="272" t="s">
        <v>4843</v>
      </c>
      <c r="D678" s="270" t="s">
        <v>7844</v>
      </c>
      <c r="E678" s="272"/>
      <c r="F678" s="273"/>
      <c r="G678" s="272"/>
      <c r="H678" s="272"/>
      <c r="I678" s="272" t="s">
        <v>6155</v>
      </c>
      <c r="J678" s="272" t="s">
        <v>6156</v>
      </c>
      <c r="K678" s="272"/>
      <c r="L678" s="271"/>
      <c r="M678" s="270" t="s">
        <v>3786</v>
      </c>
      <c r="N678" s="270" t="s">
        <v>7573</v>
      </c>
      <c r="O678" s="270" t="s">
        <v>6175</v>
      </c>
    </row>
    <row r="679" spans="1:15" ht="30.75" customHeight="1" x14ac:dyDescent="0.25">
      <c r="A679" s="281">
        <v>30304032</v>
      </c>
      <c r="B679" s="276" t="s">
        <v>453</v>
      </c>
      <c r="C679" s="278" t="s">
        <v>4843</v>
      </c>
      <c r="D679" s="276" t="s">
        <v>7845</v>
      </c>
      <c r="E679" s="282"/>
      <c r="F679" s="279"/>
      <c r="G679" s="278"/>
      <c r="H679" s="278" t="s">
        <v>6154</v>
      </c>
      <c r="I679" s="278" t="s">
        <v>6155</v>
      </c>
      <c r="J679" s="278" t="s">
        <v>6156</v>
      </c>
      <c r="K679" s="278"/>
      <c r="L679" s="277"/>
      <c r="M679" s="276" t="s">
        <v>3786</v>
      </c>
      <c r="N679" s="276" t="s">
        <v>7573</v>
      </c>
      <c r="O679" s="276" t="s">
        <v>6175</v>
      </c>
    </row>
    <row r="680" spans="1:15" ht="30.75" customHeight="1" x14ac:dyDescent="0.25">
      <c r="A680" s="275">
        <v>30304040</v>
      </c>
      <c r="B680" s="270" t="s">
        <v>457</v>
      </c>
      <c r="C680" s="272" t="s">
        <v>4843</v>
      </c>
      <c r="D680" s="270" t="s">
        <v>7846</v>
      </c>
      <c r="E680" s="272"/>
      <c r="F680" s="273"/>
      <c r="G680" s="272"/>
      <c r="H680" s="272" t="s">
        <v>6154</v>
      </c>
      <c r="I680" s="272" t="s">
        <v>6155</v>
      </c>
      <c r="J680" s="272" t="s">
        <v>6156</v>
      </c>
      <c r="K680" s="272" t="s">
        <v>6157</v>
      </c>
      <c r="L680" s="271"/>
      <c r="M680" s="270" t="s">
        <v>3786</v>
      </c>
      <c r="N680" s="270" t="s">
        <v>7573</v>
      </c>
      <c r="O680" s="270" t="s">
        <v>6175</v>
      </c>
    </row>
    <row r="681" spans="1:15" ht="30.75" customHeight="1" x14ac:dyDescent="0.25">
      <c r="A681" s="281">
        <v>30304059</v>
      </c>
      <c r="B681" s="276" t="s">
        <v>458</v>
      </c>
      <c r="C681" s="278" t="s">
        <v>4843</v>
      </c>
      <c r="D681" s="276" t="s">
        <v>7847</v>
      </c>
      <c r="E681" s="282"/>
      <c r="F681" s="279"/>
      <c r="G681" s="278"/>
      <c r="H681" s="278" t="s">
        <v>6154</v>
      </c>
      <c r="I681" s="278" t="s">
        <v>6155</v>
      </c>
      <c r="J681" s="278" t="s">
        <v>6156</v>
      </c>
      <c r="K681" s="278"/>
      <c r="L681" s="277"/>
      <c r="M681" s="276" t="s">
        <v>3786</v>
      </c>
      <c r="N681" s="276" t="s">
        <v>7573</v>
      </c>
      <c r="O681" s="276" t="s">
        <v>6175</v>
      </c>
    </row>
    <row r="682" spans="1:15" ht="30.75" customHeight="1" x14ac:dyDescent="0.25">
      <c r="A682" s="275">
        <v>30304067</v>
      </c>
      <c r="B682" s="270" t="s">
        <v>459</v>
      </c>
      <c r="C682" s="272" t="s">
        <v>4843</v>
      </c>
      <c r="D682" s="270" t="s">
        <v>7848</v>
      </c>
      <c r="E682" s="272"/>
      <c r="F682" s="273"/>
      <c r="G682" s="272"/>
      <c r="H682" s="272"/>
      <c r="I682" s="272" t="s">
        <v>6155</v>
      </c>
      <c r="J682" s="272" t="s">
        <v>6156</v>
      </c>
      <c r="K682" s="272"/>
      <c r="L682" s="271"/>
      <c r="M682" s="270" t="s">
        <v>3786</v>
      </c>
      <c r="N682" s="270" t="s">
        <v>7573</v>
      </c>
      <c r="O682" s="270" t="s">
        <v>6175</v>
      </c>
    </row>
    <row r="683" spans="1:15" ht="30.75" customHeight="1" x14ac:dyDescent="0.25">
      <c r="A683" s="281">
        <v>30304075</v>
      </c>
      <c r="B683" s="276" t="s">
        <v>460</v>
      </c>
      <c r="C683" s="278" t="s">
        <v>4843</v>
      </c>
      <c r="D683" s="276" t="s">
        <v>7849</v>
      </c>
      <c r="E683" s="282"/>
      <c r="F683" s="279"/>
      <c r="G683" s="278"/>
      <c r="H683" s="278"/>
      <c r="I683" s="278" t="s">
        <v>6155</v>
      </c>
      <c r="J683" s="278" t="s">
        <v>6156</v>
      </c>
      <c r="K683" s="278"/>
      <c r="L683" s="277"/>
      <c r="M683" s="276" t="s">
        <v>3786</v>
      </c>
      <c r="N683" s="276" t="s">
        <v>7573</v>
      </c>
      <c r="O683" s="276" t="s">
        <v>6175</v>
      </c>
    </row>
    <row r="684" spans="1:15" ht="30.75" customHeight="1" x14ac:dyDescent="0.25">
      <c r="A684" s="275">
        <v>30304083</v>
      </c>
      <c r="B684" s="270" t="s">
        <v>456</v>
      </c>
      <c r="C684" s="272" t="s">
        <v>4843</v>
      </c>
      <c r="D684" s="270" t="s">
        <v>7850</v>
      </c>
      <c r="E684" s="272"/>
      <c r="F684" s="273"/>
      <c r="G684" s="272"/>
      <c r="H684" s="272" t="s">
        <v>6154</v>
      </c>
      <c r="I684" s="272" t="s">
        <v>6155</v>
      </c>
      <c r="J684" s="272" t="s">
        <v>6156</v>
      </c>
      <c r="K684" s="272"/>
      <c r="L684" s="271">
        <v>34</v>
      </c>
      <c r="M684" s="270" t="s">
        <v>3786</v>
      </c>
      <c r="N684" s="270" t="s">
        <v>7573</v>
      </c>
      <c r="O684" s="270" t="s">
        <v>6175</v>
      </c>
    </row>
    <row r="685" spans="1:15" ht="30.75" customHeight="1" x14ac:dyDescent="0.25">
      <c r="A685" s="281">
        <v>30304091</v>
      </c>
      <c r="B685" s="276" t="s">
        <v>455</v>
      </c>
      <c r="C685" s="278" t="s">
        <v>4843</v>
      </c>
      <c r="D685" s="276" t="s">
        <v>7851</v>
      </c>
      <c r="E685" s="282"/>
      <c r="F685" s="279"/>
      <c r="G685" s="278"/>
      <c r="H685" s="278" t="s">
        <v>6154</v>
      </c>
      <c r="I685" s="278" t="s">
        <v>6155</v>
      </c>
      <c r="J685" s="278" t="s">
        <v>6156</v>
      </c>
      <c r="K685" s="278"/>
      <c r="L685" s="277">
        <v>13</v>
      </c>
      <c r="M685" s="276" t="s">
        <v>3786</v>
      </c>
      <c r="N685" s="276" t="s">
        <v>7573</v>
      </c>
      <c r="O685" s="276" t="s">
        <v>6175</v>
      </c>
    </row>
    <row r="686" spans="1:15" ht="30.75" customHeight="1" x14ac:dyDescent="0.25">
      <c r="A686" s="275">
        <v>30304105</v>
      </c>
      <c r="B686" s="270" t="s">
        <v>454</v>
      </c>
      <c r="C686" s="272" t="s">
        <v>4843</v>
      </c>
      <c r="D686" s="270" t="s">
        <v>7851</v>
      </c>
      <c r="E686" s="272"/>
      <c r="F686" s="273"/>
      <c r="G686" s="272"/>
      <c r="H686" s="272" t="s">
        <v>6154</v>
      </c>
      <c r="I686" s="272" t="s">
        <v>6155</v>
      </c>
      <c r="J686" s="272" t="s">
        <v>6156</v>
      </c>
      <c r="K686" s="272"/>
      <c r="L686" s="271">
        <v>13</v>
      </c>
      <c r="M686" s="270" t="s">
        <v>3786</v>
      </c>
      <c r="N686" s="270" t="s">
        <v>7573</v>
      </c>
      <c r="O686" s="270" t="s">
        <v>6175</v>
      </c>
    </row>
    <row r="687" spans="1:15" ht="30.75" customHeight="1" x14ac:dyDescent="0.25">
      <c r="A687" s="281">
        <v>30304113</v>
      </c>
      <c r="B687" s="276" t="s">
        <v>6212</v>
      </c>
      <c r="C687" s="278" t="s">
        <v>4844</v>
      </c>
      <c r="D687" s="276" t="s">
        <v>6161</v>
      </c>
      <c r="E687" s="282"/>
      <c r="F687" s="279"/>
      <c r="G687" s="278" t="s">
        <v>6161</v>
      </c>
      <c r="H687" s="278" t="s">
        <v>6161</v>
      </c>
      <c r="I687" s="278" t="s">
        <v>6161</v>
      </c>
      <c r="J687" s="278" t="s">
        <v>6161</v>
      </c>
      <c r="K687" s="278" t="s">
        <v>6161</v>
      </c>
      <c r="L687" s="277" t="s">
        <v>6161</v>
      </c>
      <c r="M687" s="276" t="s">
        <v>6161</v>
      </c>
      <c r="N687" s="276" t="s">
        <v>6161</v>
      </c>
      <c r="O687" s="276" t="s">
        <v>6161</v>
      </c>
    </row>
    <row r="688" spans="1:15" ht="30.75" customHeight="1" x14ac:dyDescent="0.25">
      <c r="A688" s="275">
        <v>30304121</v>
      </c>
      <c r="B688" s="270" t="s">
        <v>6213</v>
      </c>
      <c r="C688" s="272" t="s">
        <v>4844</v>
      </c>
      <c r="D688" s="270" t="s">
        <v>6161</v>
      </c>
      <c r="E688" s="272"/>
      <c r="F688" s="273"/>
      <c r="G688" s="272" t="s">
        <v>6161</v>
      </c>
      <c r="H688" s="272" t="s">
        <v>6161</v>
      </c>
      <c r="I688" s="272" t="s">
        <v>6161</v>
      </c>
      <c r="J688" s="272" t="s">
        <v>6161</v>
      </c>
      <c r="K688" s="272" t="s">
        <v>6161</v>
      </c>
      <c r="L688" s="271" t="s">
        <v>6161</v>
      </c>
      <c r="M688" s="270" t="s">
        <v>6161</v>
      </c>
      <c r="N688" s="270" t="s">
        <v>6161</v>
      </c>
      <c r="O688" s="270" t="s">
        <v>6161</v>
      </c>
    </row>
    <row r="689" spans="1:15" ht="30.75" customHeight="1" x14ac:dyDescent="0.25">
      <c r="A689" s="281">
        <v>30304130</v>
      </c>
      <c r="B689" s="276" t="s">
        <v>7852</v>
      </c>
      <c r="C689" s="278" t="s">
        <v>4844</v>
      </c>
      <c r="D689" s="276" t="s">
        <v>6161</v>
      </c>
      <c r="E689" s="282"/>
      <c r="F689" s="279"/>
      <c r="G689" s="278" t="s">
        <v>6161</v>
      </c>
      <c r="H689" s="278" t="s">
        <v>6161</v>
      </c>
      <c r="I689" s="278" t="s">
        <v>6161</v>
      </c>
      <c r="J689" s="278" t="s">
        <v>6161</v>
      </c>
      <c r="K689" s="278" t="s">
        <v>6161</v>
      </c>
      <c r="L689" s="277" t="s">
        <v>6161</v>
      </c>
      <c r="M689" s="276" t="s">
        <v>6161</v>
      </c>
      <c r="N689" s="276" t="s">
        <v>6161</v>
      </c>
      <c r="O689" s="276" t="s">
        <v>6161</v>
      </c>
    </row>
    <row r="690" spans="1:15" ht="30.75" customHeight="1" x14ac:dyDescent="0.25">
      <c r="A690" s="275">
        <v>30304148</v>
      </c>
      <c r="B690" s="270" t="s">
        <v>7853</v>
      </c>
      <c r="C690" s="272" t="s">
        <v>4844</v>
      </c>
      <c r="D690" s="270" t="s">
        <v>6161</v>
      </c>
      <c r="E690" s="272"/>
      <c r="F690" s="273"/>
      <c r="G690" s="272" t="s">
        <v>6161</v>
      </c>
      <c r="H690" s="272" t="s">
        <v>6161</v>
      </c>
      <c r="I690" s="272" t="s">
        <v>6161</v>
      </c>
      <c r="J690" s="272" t="s">
        <v>6161</v>
      </c>
      <c r="K690" s="272" t="s">
        <v>6161</v>
      </c>
      <c r="L690" s="271" t="s">
        <v>6161</v>
      </c>
      <c r="M690" s="270" t="s">
        <v>6161</v>
      </c>
      <c r="N690" s="270" t="s">
        <v>6161</v>
      </c>
      <c r="O690" s="270" t="s">
        <v>6161</v>
      </c>
    </row>
    <row r="691" spans="1:15" ht="30.75" customHeight="1" x14ac:dyDescent="0.25">
      <c r="A691" s="281">
        <v>30304156</v>
      </c>
      <c r="B691" s="276" t="s">
        <v>7380</v>
      </c>
      <c r="C691" s="278" t="s">
        <v>4843</v>
      </c>
      <c r="D691" s="276" t="s">
        <v>7854</v>
      </c>
      <c r="E691" s="282"/>
      <c r="F691" s="279"/>
      <c r="G691" s="278"/>
      <c r="H691" s="278" t="s">
        <v>6154</v>
      </c>
      <c r="I691" s="278" t="s">
        <v>6155</v>
      </c>
      <c r="J691" s="278" t="s">
        <v>6156</v>
      </c>
      <c r="K691" s="278"/>
      <c r="L691" s="277">
        <v>121</v>
      </c>
      <c r="M691" s="276" t="s">
        <v>3786</v>
      </c>
      <c r="N691" s="276" t="s">
        <v>7573</v>
      </c>
      <c r="O691" s="276" t="s">
        <v>6175</v>
      </c>
    </row>
    <row r="692" spans="1:15" ht="30.75" customHeight="1" x14ac:dyDescent="0.25">
      <c r="A692" s="275">
        <v>30305012</v>
      </c>
      <c r="B692" s="270" t="s">
        <v>461</v>
      </c>
      <c r="C692" s="272" t="s">
        <v>4843</v>
      </c>
      <c r="D692" s="270" t="s">
        <v>7855</v>
      </c>
      <c r="E692" s="272"/>
      <c r="F692" s="273"/>
      <c r="G692" s="272"/>
      <c r="H692" s="272" t="s">
        <v>6154</v>
      </c>
      <c r="I692" s="272" t="s">
        <v>6155</v>
      </c>
      <c r="J692" s="272" t="s">
        <v>6156</v>
      </c>
      <c r="K692" s="272"/>
      <c r="L692" s="271"/>
      <c r="M692" s="270" t="s">
        <v>3787</v>
      </c>
      <c r="N692" s="270" t="s">
        <v>7573</v>
      </c>
      <c r="O692" s="270" t="s">
        <v>6175</v>
      </c>
    </row>
    <row r="693" spans="1:15" ht="30.75" customHeight="1" x14ac:dyDescent="0.25">
      <c r="A693" s="281">
        <v>30305020</v>
      </c>
      <c r="B693" s="276" t="s">
        <v>462</v>
      </c>
      <c r="C693" s="278" t="s">
        <v>4843</v>
      </c>
      <c r="D693" s="276" t="s">
        <v>7856</v>
      </c>
      <c r="E693" s="282"/>
      <c r="F693" s="279"/>
      <c r="G693" s="278"/>
      <c r="H693" s="278"/>
      <c r="I693" s="278" t="s">
        <v>6155</v>
      </c>
      <c r="J693" s="278" t="s">
        <v>6156</v>
      </c>
      <c r="K693" s="278"/>
      <c r="L693" s="277"/>
      <c r="M693" s="276" t="s">
        <v>3787</v>
      </c>
      <c r="N693" s="276" t="s">
        <v>7573</v>
      </c>
      <c r="O693" s="276" t="s">
        <v>6175</v>
      </c>
    </row>
    <row r="694" spans="1:15" ht="30.75" customHeight="1" x14ac:dyDescent="0.25">
      <c r="A694" s="275">
        <v>30305039</v>
      </c>
      <c r="B694" s="270" t="s">
        <v>463</v>
      </c>
      <c r="C694" s="272" t="s">
        <v>4843</v>
      </c>
      <c r="D694" s="270" t="s">
        <v>7857</v>
      </c>
      <c r="E694" s="272"/>
      <c r="F694" s="273"/>
      <c r="G694" s="272"/>
      <c r="H694" s="272"/>
      <c r="I694" s="272" t="s">
        <v>6155</v>
      </c>
      <c r="J694" s="272" t="s">
        <v>6156</v>
      </c>
      <c r="K694" s="272"/>
      <c r="L694" s="271"/>
      <c r="M694" s="270" t="s">
        <v>3787</v>
      </c>
      <c r="N694" s="270" t="s">
        <v>7573</v>
      </c>
      <c r="O694" s="270" t="s">
        <v>6175</v>
      </c>
    </row>
    <row r="695" spans="1:15" ht="30.75" customHeight="1" x14ac:dyDescent="0.25">
      <c r="A695" s="281">
        <v>30305047</v>
      </c>
      <c r="B695" s="276" t="s">
        <v>464</v>
      </c>
      <c r="C695" s="278" t="s">
        <v>4843</v>
      </c>
      <c r="D695" s="276" t="s">
        <v>7858</v>
      </c>
      <c r="E695" s="282"/>
      <c r="F695" s="279"/>
      <c r="G695" s="278"/>
      <c r="H695" s="278"/>
      <c r="I695" s="278" t="s">
        <v>6155</v>
      </c>
      <c r="J695" s="278" t="s">
        <v>6156</v>
      </c>
      <c r="K695" s="278"/>
      <c r="L695" s="277"/>
      <c r="M695" s="276" t="s">
        <v>3787</v>
      </c>
      <c r="N695" s="276" t="s">
        <v>7573</v>
      </c>
      <c r="O695" s="276" t="s">
        <v>6175</v>
      </c>
    </row>
    <row r="696" spans="1:15" ht="30.75" customHeight="1" x14ac:dyDescent="0.25">
      <c r="A696" s="275">
        <v>30306019</v>
      </c>
      <c r="B696" s="270" t="s">
        <v>465</v>
      </c>
      <c r="C696" s="272" t="s">
        <v>4843</v>
      </c>
      <c r="D696" s="270" t="s">
        <v>7859</v>
      </c>
      <c r="E696" s="272"/>
      <c r="F696" s="273"/>
      <c r="G696" s="272"/>
      <c r="H696" s="272" t="s">
        <v>6154</v>
      </c>
      <c r="I696" s="272" t="s">
        <v>6155</v>
      </c>
      <c r="J696" s="272" t="s">
        <v>6156</v>
      </c>
      <c r="K696" s="272"/>
      <c r="L696" s="271"/>
      <c r="M696" s="270" t="s">
        <v>3788</v>
      </c>
      <c r="N696" s="270" t="s">
        <v>7573</v>
      </c>
      <c r="O696" s="270" t="s">
        <v>6175</v>
      </c>
    </row>
    <row r="697" spans="1:15" ht="30.75" customHeight="1" x14ac:dyDescent="0.25">
      <c r="A697" s="281">
        <v>30306027</v>
      </c>
      <c r="B697" s="276" t="s">
        <v>466</v>
      </c>
      <c r="C697" s="278" t="s">
        <v>4843</v>
      </c>
      <c r="D697" s="276" t="s">
        <v>7860</v>
      </c>
      <c r="E697" s="282"/>
      <c r="F697" s="279"/>
      <c r="G697" s="278"/>
      <c r="H697" s="278" t="s">
        <v>6154</v>
      </c>
      <c r="I697" s="278" t="s">
        <v>6155</v>
      </c>
      <c r="J697" s="278" t="s">
        <v>6156</v>
      </c>
      <c r="K697" s="278"/>
      <c r="L697" s="277"/>
      <c r="M697" s="276" t="s">
        <v>3788</v>
      </c>
      <c r="N697" s="276" t="s">
        <v>7573</v>
      </c>
      <c r="O697" s="276" t="s">
        <v>6175</v>
      </c>
    </row>
    <row r="698" spans="1:15" ht="30.75" customHeight="1" x14ac:dyDescent="0.25">
      <c r="A698" s="275">
        <v>30306035</v>
      </c>
      <c r="B698" s="270" t="s">
        <v>467</v>
      </c>
      <c r="C698" s="272" t="s">
        <v>4843</v>
      </c>
      <c r="D698" s="270" t="s">
        <v>7860</v>
      </c>
      <c r="E698" s="272"/>
      <c r="F698" s="273"/>
      <c r="G698" s="272"/>
      <c r="H698" s="272" t="s">
        <v>6154</v>
      </c>
      <c r="I698" s="272" t="s">
        <v>6155</v>
      </c>
      <c r="J698" s="272" t="s">
        <v>6156</v>
      </c>
      <c r="K698" s="272"/>
      <c r="L698" s="271"/>
      <c r="M698" s="270" t="s">
        <v>3788</v>
      </c>
      <c r="N698" s="270" t="s">
        <v>7573</v>
      </c>
      <c r="O698" s="270" t="s">
        <v>6175</v>
      </c>
    </row>
    <row r="699" spans="1:15" ht="30.75" customHeight="1" x14ac:dyDescent="0.25">
      <c r="A699" s="281">
        <v>30306043</v>
      </c>
      <c r="B699" s="276" t="s">
        <v>468</v>
      </c>
      <c r="C699" s="278" t="s">
        <v>4843</v>
      </c>
      <c r="D699" s="276" t="s">
        <v>7861</v>
      </c>
      <c r="E699" s="282"/>
      <c r="F699" s="279"/>
      <c r="G699" s="278"/>
      <c r="H699" s="278" t="s">
        <v>6154</v>
      </c>
      <c r="I699" s="278" t="s">
        <v>6155</v>
      </c>
      <c r="J699" s="278" t="s">
        <v>6156</v>
      </c>
      <c r="K699" s="278"/>
      <c r="L699" s="277"/>
      <c r="M699" s="276" t="s">
        <v>3788</v>
      </c>
      <c r="N699" s="276" t="s">
        <v>7573</v>
      </c>
      <c r="O699" s="276" t="s">
        <v>6175</v>
      </c>
    </row>
    <row r="700" spans="1:15" ht="30.75" customHeight="1" x14ac:dyDescent="0.25">
      <c r="A700" s="275">
        <v>30306051</v>
      </c>
      <c r="B700" s="270" t="s">
        <v>469</v>
      </c>
      <c r="C700" s="272" t="s">
        <v>4843</v>
      </c>
      <c r="D700" s="270" t="s">
        <v>7862</v>
      </c>
      <c r="E700" s="272"/>
      <c r="F700" s="273"/>
      <c r="G700" s="272"/>
      <c r="H700" s="272"/>
      <c r="I700" s="272" t="s">
        <v>6155</v>
      </c>
      <c r="J700" s="272" t="s">
        <v>6156</v>
      </c>
      <c r="K700" s="272"/>
      <c r="L700" s="271"/>
      <c r="M700" s="270" t="s">
        <v>3792</v>
      </c>
      <c r="N700" s="270" t="s">
        <v>7573</v>
      </c>
      <c r="O700" s="270" t="s">
        <v>6175</v>
      </c>
    </row>
    <row r="701" spans="1:15" ht="30.75" customHeight="1" x14ac:dyDescent="0.25">
      <c r="A701" s="281">
        <v>30306060</v>
      </c>
      <c r="B701" s="276" t="s">
        <v>470</v>
      </c>
      <c r="C701" s="278" t="s">
        <v>4843</v>
      </c>
      <c r="D701" s="276" t="s">
        <v>7863</v>
      </c>
      <c r="E701" s="282"/>
      <c r="F701" s="279"/>
      <c r="G701" s="278"/>
      <c r="H701" s="278" t="s">
        <v>6154</v>
      </c>
      <c r="I701" s="278" t="s">
        <v>6155</v>
      </c>
      <c r="J701" s="278" t="s">
        <v>6156</v>
      </c>
      <c r="K701" s="278"/>
      <c r="L701" s="277"/>
      <c r="M701" s="276" t="s">
        <v>3788</v>
      </c>
      <c r="N701" s="276" t="s">
        <v>7573</v>
      </c>
      <c r="O701" s="276" t="s">
        <v>6175</v>
      </c>
    </row>
    <row r="702" spans="1:15" ht="30.75" customHeight="1" x14ac:dyDescent="0.25">
      <c r="A702" s="275">
        <v>30306078</v>
      </c>
      <c r="B702" s="270" t="s">
        <v>471</v>
      </c>
      <c r="C702" s="272" t="s">
        <v>4843</v>
      </c>
      <c r="D702" s="270" t="s">
        <v>7864</v>
      </c>
      <c r="E702" s="272"/>
      <c r="F702" s="273"/>
      <c r="G702" s="272"/>
      <c r="H702" s="272" t="s">
        <v>6154</v>
      </c>
      <c r="I702" s="272" t="s">
        <v>6155</v>
      </c>
      <c r="J702" s="272" t="s">
        <v>6156</v>
      </c>
      <c r="K702" s="272"/>
      <c r="L702" s="271"/>
      <c r="M702" s="270" t="s">
        <v>3788</v>
      </c>
      <c r="N702" s="270" t="s">
        <v>7573</v>
      </c>
      <c r="O702" s="270" t="s">
        <v>6175</v>
      </c>
    </row>
    <row r="703" spans="1:15" ht="30.75" customHeight="1" x14ac:dyDescent="0.25">
      <c r="A703" s="281">
        <v>30306086</v>
      </c>
      <c r="B703" s="276" t="s">
        <v>7865</v>
      </c>
      <c r="C703" s="278" t="s">
        <v>4844</v>
      </c>
      <c r="D703" s="276" t="s">
        <v>6161</v>
      </c>
      <c r="E703" s="282"/>
      <c r="F703" s="279"/>
      <c r="G703" s="278" t="s">
        <v>6161</v>
      </c>
      <c r="H703" s="278" t="s">
        <v>6161</v>
      </c>
      <c r="I703" s="278" t="s">
        <v>6161</v>
      </c>
      <c r="J703" s="278" t="s">
        <v>6161</v>
      </c>
      <c r="K703" s="278" t="s">
        <v>6161</v>
      </c>
      <c r="L703" s="277" t="s">
        <v>6161</v>
      </c>
      <c r="M703" s="276" t="s">
        <v>6161</v>
      </c>
      <c r="N703" s="276" t="s">
        <v>6161</v>
      </c>
      <c r="O703" s="276" t="s">
        <v>6161</v>
      </c>
    </row>
    <row r="704" spans="1:15" ht="30.75" customHeight="1" x14ac:dyDescent="0.25">
      <c r="A704" s="275">
        <v>30306116</v>
      </c>
      <c r="B704" s="270" t="s">
        <v>7866</v>
      </c>
      <c r="C704" s="272" t="s">
        <v>4843</v>
      </c>
      <c r="D704" s="270" t="s">
        <v>7860</v>
      </c>
      <c r="E704" s="272"/>
      <c r="F704" s="273"/>
      <c r="G704" s="272"/>
      <c r="H704" s="272" t="s">
        <v>6154</v>
      </c>
      <c r="I704" s="272" t="s">
        <v>6155</v>
      </c>
      <c r="J704" s="272" t="s">
        <v>6156</v>
      </c>
      <c r="K704" s="272"/>
      <c r="L704" s="271"/>
      <c r="M704" s="270" t="s">
        <v>3788</v>
      </c>
      <c r="N704" s="270" t="s">
        <v>7573</v>
      </c>
      <c r="O704" s="270" t="s">
        <v>6175</v>
      </c>
    </row>
    <row r="705" spans="1:15" ht="30.75" customHeight="1" x14ac:dyDescent="0.25">
      <c r="A705" s="281">
        <v>30306116</v>
      </c>
      <c r="B705" s="276" t="s">
        <v>7866</v>
      </c>
      <c r="C705" s="278" t="s">
        <v>4843</v>
      </c>
      <c r="D705" s="276" t="s">
        <v>7862</v>
      </c>
      <c r="E705" s="282"/>
      <c r="F705" s="279"/>
      <c r="G705" s="278"/>
      <c r="H705" s="278"/>
      <c r="I705" s="278" t="s">
        <v>6155</v>
      </c>
      <c r="J705" s="278" t="s">
        <v>6156</v>
      </c>
      <c r="K705" s="278"/>
      <c r="L705" s="277"/>
      <c r="M705" s="276" t="s">
        <v>3792</v>
      </c>
      <c r="N705" s="276" t="s">
        <v>7573</v>
      </c>
      <c r="O705" s="276" t="s">
        <v>6175</v>
      </c>
    </row>
    <row r="706" spans="1:15" ht="30.75" customHeight="1" x14ac:dyDescent="0.25">
      <c r="A706" s="275">
        <v>30306116</v>
      </c>
      <c r="B706" s="270" t="s">
        <v>7866</v>
      </c>
      <c r="C706" s="272" t="s">
        <v>4843</v>
      </c>
      <c r="D706" s="270" t="s">
        <v>7863</v>
      </c>
      <c r="E706" s="272"/>
      <c r="F706" s="273"/>
      <c r="G706" s="272"/>
      <c r="H706" s="272" t="s">
        <v>6154</v>
      </c>
      <c r="I706" s="272" t="s">
        <v>6155</v>
      </c>
      <c r="J706" s="272" t="s">
        <v>6156</v>
      </c>
      <c r="K706" s="272"/>
      <c r="L706" s="271"/>
      <c r="M706" s="270" t="s">
        <v>3788</v>
      </c>
      <c r="N706" s="270" t="s">
        <v>7573</v>
      </c>
      <c r="O706" s="270" t="s">
        <v>6175</v>
      </c>
    </row>
    <row r="707" spans="1:15" ht="30.75" customHeight="1" x14ac:dyDescent="0.25">
      <c r="A707" s="281">
        <v>30307015</v>
      </c>
      <c r="B707" s="276" t="s">
        <v>472</v>
      </c>
      <c r="C707" s="278" t="s">
        <v>4843</v>
      </c>
      <c r="D707" s="276" t="s">
        <v>7867</v>
      </c>
      <c r="E707" s="282"/>
      <c r="F707" s="279"/>
      <c r="G707" s="278"/>
      <c r="H707" s="278"/>
      <c r="I707" s="278" t="s">
        <v>6155</v>
      </c>
      <c r="J707" s="278" t="s">
        <v>6156</v>
      </c>
      <c r="K707" s="278"/>
      <c r="L707" s="277"/>
      <c r="M707" s="276" t="s">
        <v>3789</v>
      </c>
      <c r="N707" s="276" t="s">
        <v>7573</v>
      </c>
      <c r="O707" s="276" t="s">
        <v>6175</v>
      </c>
    </row>
    <row r="708" spans="1:15" ht="30.75" customHeight="1" x14ac:dyDescent="0.25">
      <c r="A708" s="275">
        <v>30307023</v>
      </c>
      <c r="B708" s="270" t="s">
        <v>473</v>
      </c>
      <c r="C708" s="272" t="s">
        <v>4843</v>
      </c>
      <c r="D708" s="270" t="s">
        <v>7868</v>
      </c>
      <c r="E708" s="272"/>
      <c r="F708" s="273"/>
      <c r="G708" s="272"/>
      <c r="H708" s="272"/>
      <c r="I708" s="272" t="s">
        <v>6155</v>
      </c>
      <c r="J708" s="272" t="s">
        <v>6156</v>
      </c>
      <c r="K708" s="272"/>
      <c r="L708" s="271"/>
      <c r="M708" s="270" t="s">
        <v>3789</v>
      </c>
      <c r="N708" s="270" t="s">
        <v>7573</v>
      </c>
      <c r="O708" s="270" t="s">
        <v>6175</v>
      </c>
    </row>
    <row r="709" spans="1:15" ht="30.75" customHeight="1" x14ac:dyDescent="0.25">
      <c r="A709" s="281">
        <v>30307031</v>
      </c>
      <c r="B709" s="276" t="s">
        <v>474</v>
      </c>
      <c r="C709" s="278" t="s">
        <v>4843</v>
      </c>
      <c r="D709" s="276" t="s">
        <v>7869</v>
      </c>
      <c r="E709" s="282"/>
      <c r="F709" s="279"/>
      <c r="G709" s="278"/>
      <c r="H709" s="278"/>
      <c r="I709" s="278" t="s">
        <v>6155</v>
      </c>
      <c r="J709" s="278" t="s">
        <v>6156</v>
      </c>
      <c r="K709" s="278"/>
      <c r="L709" s="277"/>
      <c r="M709" s="276" t="s">
        <v>3789</v>
      </c>
      <c r="N709" s="276" t="s">
        <v>7573</v>
      </c>
      <c r="O709" s="276" t="s">
        <v>6175</v>
      </c>
    </row>
    <row r="710" spans="1:15" ht="30.75" customHeight="1" x14ac:dyDescent="0.25">
      <c r="A710" s="275">
        <v>30307040</v>
      </c>
      <c r="B710" s="270" t="s">
        <v>475</v>
      </c>
      <c r="C710" s="272" t="s">
        <v>4843</v>
      </c>
      <c r="D710" s="270" t="s">
        <v>7870</v>
      </c>
      <c r="E710" s="272"/>
      <c r="F710" s="273"/>
      <c r="G710" s="272"/>
      <c r="H710" s="272"/>
      <c r="I710" s="272" t="s">
        <v>6155</v>
      </c>
      <c r="J710" s="272" t="s">
        <v>6156</v>
      </c>
      <c r="K710" s="272"/>
      <c r="L710" s="271"/>
      <c r="M710" s="270" t="s">
        <v>3789</v>
      </c>
      <c r="N710" s="270" t="s">
        <v>7573</v>
      </c>
      <c r="O710" s="270" t="s">
        <v>6175</v>
      </c>
    </row>
    <row r="711" spans="1:15" ht="30.75" customHeight="1" x14ac:dyDescent="0.25">
      <c r="A711" s="281">
        <v>30307058</v>
      </c>
      <c r="B711" s="276" t="s">
        <v>476</v>
      </c>
      <c r="C711" s="278" t="s">
        <v>4843</v>
      </c>
      <c r="D711" s="276" t="s">
        <v>7871</v>
      </c>
      <c r="E711" s="282"/>
      <c r="F711" s="279"/>
      <c r="G711" s="278"/>
      <c r="H711" s="278"/>
      <c r="I711" s="278" t="s">
        <v>6155</v>
      </c>
      <c r="J711" s="278" t="s">
        <v>6156</v>
      </c>
      <c r="K711" s="278"/>
      <c r="L711" s="277"/>
      <c r="M711" s="276" t="s">
        <v>3789</v>
      </c>
      <c r="N711" s="276" t="s">
        <v>7573</v>
      </c>
      <c r="O711" s="276" t="s">
        <v>6175</v>
      </c>
    </row>
    <row r="712" spans="1:15" ht="30.75" customHeight="1" x14ac:dyDescent="0.25">
      <c r="A712" s="275">
        <v>30307066</v>
      </c>
      <c r="B712" s="270" t="s">
        <v>477</v>
      </c>
      <c r="C712" s="272" t="s">
        <v>4843</v>
      </c>
      <c r="D712" s="270" t="s">
        <v>7872</v>
      </c>
      <c r="E712" s="272"/>
      <c r="F712" s="273"/>
      <c r="G712" s="272"/>
      <c r="H712" s="272"/>
      <c r="I712" s="272" t="s">
        <v>6155</v>
      </c>
      <c r="J712" s="272" t="s">
        <v>6156</v>
      </c>
      <c r="K712" s="272"/>
      <c r="L712" s="271"/>
      <c r="M712" s="270" t="s">
        <v>3789</v>
      </c>
      <c r="N712" s="270" t="s">
        <v>7573</v>
      </c>
      <c r="O712" s="270" t="s">
        <v>6175</v>
      </c>
    </row>
    <row r="713" spans="1:15" ht="30.75" customHeight="1" x14ac:dyDescent="0.25">
      <c r="A713" s="281">
        <v>30307074</v>
      </c>
      <c r="B713" s="276" t="s">
        <v>4897</v>
      </c>
      <c r="C713" s="278" t="s">
        <v>4843</v>
      </c>
      <c r="D713" s="276" t="s">
        <v>3815</v>
      </c>
      <c r="E713" s="282"/>
      <c r="F713" s="279"/>
      <c r="G713" s="278"/>
      <c r="H713" s="278"/>
      <c r="I713" s="278" t="s">
        <v>6155</v>
      </c>
      <c r="J713" s="278" t="s">
        <v>6156</v>
      </c>
      <c r="K713" s="278"/>
      <c r="L713" s="277"/>
      <c r="M713" s="276" t="s">
        <v>3789</v>
      </c>
      <c r="N713" s="276" t="s">
        <v>7573</v>
      </c>
      <c r="O713" s="276" t="s">
        <v>6175</v>
      </c>
    </row>
    <row r="714" spans="1:15" ht="30.75" customHeight="1" x14ac:dyDescent="0.25">
      <c r="A714" s="275">
        <v>30307082</v>
      </c>
      <c r="B714" s="270" t="s">
        <v>479</v>
      </c>
      <c r="C714" s="272" t="s">
        <v>4843</v>
      </c>
      <c r="D714" s="270" t="s">
        <v>7873</v>
      </c>
      <c r="E714" s="272"/>
      <c r="F714" s="273"/>
      <c r="G714" s="272"/>
      <c r="H714" s="272" t="s">
        <v>6154</v>
      </c>
      <c r="I714" s="272" t="s">
        <v>6155</v>
      </c>
      <c r="J714" s="272" t="s">
        <v>6156</v>
      </c>
      <c r="K714" s="272"/>
      <c r="L714" s="271"/>
      <c r="M714" s="270" t="s">
        <v>3789</v>
      </c>
      <c r="N714" s="270" t="s">
        <v>7573</v>
      </c>
      <c r="O714" s="270" t="s">
        <v>6175</v>
      </c>
    </row>
    <row r="715" spans="1:15" ht="30.75" customHeight="1" x14ac:dyDescent="0.25">
      <c r="A715" s="281">
        <v>30307090</v>
      </c>
      <c r="B715" s="276" t="s">
        <v>481</v>
      </c>
      <c r="C715" s="278" t="s">
        <v>4843</v>
      </c>
      <c r="D715" s="276" t="s">
        <v>7874</v>
      </c>
      <c r="E715" s="282"/>
      <c r="F715" s="279"/>
      <c r="G715" s="278"/>
      <c r="H715" s="278"/>
      <c r="I715" s="278" t="s">
        <v>6155</v>
      </c>
      <c r="J715" s="278" t="s">
        <v>6156</v>
      </c>
      <c r="K715" s="278"/>
      <c r="L715" s="277"/>
      <c r="M715" s="276" t="s">
        <v>3789</v>
      </c>
      <c r="N715" s="276" t="s">
        <v>7573</v>
      </c>
      <c r="O715" s="276" t="s">
        <v>6175</v>
      </c>
    </row>
    <row r="716" spans="1:15" ht="30.75" customHeight="1" x14ac:dyDescent="0.25">
      <c r="A716" s="275">
        <v>30307104</v>
      </c>
      <c r="B716" s="270" t="s">
        <v>482</v>
      </c>
      <c r="C716" s="272" t="s">
        <v>4843</v>
      </c>
      <c r="D716" s="270" t="s">
        <v>7875</v>
      </c>
      <c r="E716" s="272"/>
      <c r="F716" s="273"/>
      <c r="G716" s="272"/>
      <c r="H716" s="272"/>
      <c r="I716" s="272" t="s">
        <v>6155</v>
      </c>
      <c r="J716" s="272" t="s">
        <v>6156</v>
      </c>
      <c r="K716" s="272"/>
      <c r="L716" s="271"/>
      <c r="M716" s="270" t="s">
        <v>3789</v>
      </c>
      <c r="N716" s="270" t="s">
        <v>7573</v>
      </c>
      <c r="O716" s="270" t="s">
        <v>6175</v>
      </c>
    </row>
    <row r="717" spans="1:15" ht="30.75" customHeight="1" x14ac:dyDescent="0.25">
      <c r="A717" s="281">
        <v>30307112</v>
      </c>
      <c r="B717" s="276" t="s">
        <v>483</v>
      </c>
      <c r="C717" s="278" t="s">
        <v>4843</v>
      </c>
      <c r="D717" s="276" t="s">
        <v>7876</v>
      </c>
      <c r="E717" s="282"/>
      <c r="F717" s="279"/>
      <c r="G717" s="278"/>
      <c r="H717" s="278"/>
      <c r="I717" s="278" t="s">
        <v>6155</v>
      </c>
      <c r="J717" s="278" t="s">
        <v>6156</v>
      </c>
      <c r="K717" s="278"/>
      <c r="L717" s="277"/>
      <c r="M717" s="276" t="s">
        <v>3789</v>
      </c>
      <c r="N717" s="276" t="s">
        <v>7573</v>
      </c>
      <c r="O717" s="276" t="s">
        <v>6175</v>
      </c>
    </row>
    <row r="718" spans="1:15" ht="30.75" customHeight="1" x14ac:dyDescent="0.25">
      <c r="A718" s="275">
        <v>30307120</v>
      </c>
      <c r="B718" s="270" t="s">
        <v>484</v>
      </c>
      <c r="C718" s="272" t="s">
        <v>4843</v>
      </c>
      <c r="D718" s="270" t="s">
        <v>7877</v>
      </c>
      <c r="E718" s="272"/>
      <c r="F718" s="273"/>
      <c r="G718" s="272"/>
      <c r="H718" s="272"/>
      <c r="I718" s="272" t="s">
        <v>6155</v>
      </c>
      <c r="J718" s="272" t="s">
        <v>6156</v>
      </c>
      <c r="K718" s="272"/>
      <c r="L718" s="271"/>
      <c r="M718" s="270" t="s">
        <v>3789</v>
      </c>
      <c r="N718" s="270" t="s">
        <v>7573</v>
      </c>
      <c r="O718" s="270" t="s">
        <v>6175</v>
      </c>
    </row>
    <row r="719" spans="1:15" ht="30.75" customHeight="1" x14ac:dyDescent="0.25">
      <c r="A719" s="281">
        <v>30307139</v>
      </c>
      <c r="B719" s="276" t="s">
        <v>6214</v>
      </c>
      <c r="C719" s="278" t="s">
        <v>4843</v>
      </c>
      <c r="D719" s="276" t="s">
        <v>7878</v>
      </c>
      <c r="E719" s="282"/>
      <c r="F719" s="279"/>
      <c r="G719" s="278"/>
      <c r="H719" s="278" t="s">
        <v>6154</v>
      </c>
      <c r="I719" s="278" t="s">
        <v>6155</v>
      </c>
      <c r="J719" s="278" t="s">
        <v>6156</v>
      </c>
      <c r="K719" s="278" t="s">
        <v>6157</v>
      </c>
      <c r="L719" s="277">
        <v>74</v>
      </c>
      <c r="M719" s="276" t="s">
        <v>3789</v>
      </c>
      <c r="N719" s="276" t="s">
        <v>7573</v>
      </c>
      <c r="O719" s="276" t="s">
        <v>6175</v>
      </c>
    </row>
    <row r="720" spans="1:15" ht="30.75" customHeight="1" x14ac:dyDescent="0.25">
      <c r="A720" s="275">
        <v>30307147</v>
      </c>
      <c r="B720" s="270" t="s">
        <v>7879</v>
      </c>
      <c r="C720" s="272" t="s">
        <v>4843</v>
      </c>
      <c r="D720" s="270" t="s">
        <v>7878</v>
      </c>
      <c r="E720" s="272"/>
      <c r="F720" s="273"/>
      <c r="G720" s="272"/>
      <c r="H720" s="272" t="s">
        <v>6154</v>
      </c>
      <c r="I720" s="272" t="s">
        <v>6155</v>
      </c>
      <c r="J720" s="272" t="s">
        <v>6156</v>
      </c>
      <c r="K720" s="272" t="s">
        <v>6157</v>
      </c>
      <c r="L720" s="271">
        <v>74</v>
      </c>
      <c r="M720" s="270" t="s">
        <v>3789</v>
      </c>
      <c r="N720" s="270" t="s">
        <v>7573</v>
      </c>
      <c r="O720" s="270" t="s">
        <v>6175</v>
      </c>
    </row>
    <row r="721" spans="1:15" ht="30.75" customHeight="1" x14ac:dyDescent="0.25">
      <c r="A721" s="281">
        <v>30308011</v>
      </c>
      <c r="B721" s="276" t="s">
        <v>485</v>
      </c>
      <c r="C721" s="278" t="s">
        <v>4843</v>
      </c>
      <c r="D721" s="276" t="s">
        <v>7880</v>
      </c>
      <c r="E721" s="282"/>
      <c r="F721" s="279"/>
      <c r="G721" s="278"/>
      <c r="H721" s="278" t="s">
        <v>6154</v>
      </c>
      <c r="I721" s="278" t="s">
        <v>6155</v>
      </c>
      <c r="J721" s="278" t="s">
        <v>6156</v>
      </c>
      <c r="K721" s="278"/>
      <c r="L721" s="277"/>
      <c r="M721" s="276" t="s">
        <v>3790</v>
      </c>
      <c r="N721" s="276" t="s">
        <v>7573</v>
      </c>
      <c r="O721" s="276" t="s">
        <v>6175</v>
      </c>
    </row>
    <row r="722" spans="1:15" ht="30.75" customHeight="1" x14ac:dyDescent="0.25">
      <c r="A722" s="275">
        <v>30308020</v>
      </c>
      <c r="B722" s="270" t="s">
        <v>486</v>
      </c>
      <c r="C722" s="272" t="s">
        <v>4843</v>
      </c>
      <c r="D722" s="270" t="s">
        <v>7881</v>
      </c>
      <c r="E722" s="272"/>
      <c r="F722" s="273"/>
      <c r="G722" s="272"/>
      <c r="H722" s="272"/>
      <c r="I722" s="272" t="s">
        <v>6155</v>
      </c>
      <c r="J722" s="272" t="s">
        <v>6156</v>
      </c>
      <c r="K722" s="272"/>
      <c r="L722" s="271"/>
      <c r="M722" s="270" t="s">
        <v>3790</v>
      </c>
      <c r="N722" s="270" t="s">
        <v>7573</v>
      </c>
      <c r="O722" s="270" t="s">
        <v>6175</v>
      </c>
    </row>
    <row r="723" spans="1:15" ht="30.75" customHeight="1" x14ac:dyDescent="0.25">
      <c r="A723" s="281">
        <v>30308038</v>
      </c>
      <c r="B723" s="276" t="s">
        <v>487</v>
      </c>
      <c r="C723" s="278" t="s">
        <v>4843</v>
      </c>
      <c r="D723" s="276" t="s">
        <v>7882</v>
      </c>
      <c r="E723" s="282"/>
      <c r="F723" s="279"/>
      <c r="G723" s="278"/>
      <c r="H723" s="278"/>
      <c r="I723" s="278" t="s">
        <v>6155</v>
      </c>
      <c r="J723" s="278" t="s">
        <v>6156</v>
      </c>
      <c r="K723" s="278"/>
      <c r="L723" s="277"/>
      <c r="M723" s="276" t="s">
        <v>3790</v>
      </c>
      <c r="N723" s="276" t="s">
        <v>7573</v>
      </c>
      <c r="O723" s="276" t="s">
        <v>6175</v>
      </c>
    </row>
    <row r="724" spans="1:15" ht="30.75" customHeight="1" x14ac:dyDescent="0.25">
      <c r="A724" s="275">
        <v>30308046</v>
      </c>
      <c r="B724" s="270" t="s">
        <v>4898</v>
      </c>
      <c r="C724" s="272" t="s">
        <v>4844</v>
      </c>
      <c r="D724" s="270" t="s">
        <v>6161</v>
      </c>
      <c r="E724" s="272"/>
      <c r="F724" s="273"/>
      <c r="G724" s="272" t="s">
        <v>6161</v>
      </c>
      <c r="H724" s="272" t="s">
        <v>6161</v>
      </c>
      <c r="I724" s="272" t="s">
        <v>6161</v>
      </c>
      <c r="J724" s="272" t="s">
        <v>6161</v>
      </c>
      <c r="K724" s="272" t="s">
        <v>6161</v>
      </c>
      <c r="L724" s="271" t="s">
        <v>6161</v>
      </c>
      <c r="M724" s="270" t="s">
        <v>6161</v>
      </c>
      <c r="N724" s="270" t="s">
        <v>6161</v>
      </c>
      <c r="O724" s="270" t="s">
        <v>6161</v>
      </c>
    </row>
    <row r="725" spans="1:15" ht="30.75" customHeight="1" x14ac:dyDescent="0.25">
      <c r="A725" s="281">
        <v>30309018</v>
      </c>
      <c r="B725" s="276" t="s">
        <v>488</v>
      </c>
      <c r="C725" s="278" t="s">
        <v>4843</v>
      </c>
      <c r="D725" s="276" t="s">
        <v>7883</v>
      </c>
      <c r="E725" s="282"/>
      <c r="F725" s="279"/>
      <c r="G725" s="278"/>
      <c r="H725" s="278"/>
      <c r="I725" s="278" t="s">
        <v>6155</v>
      </c>
      <c r="J725" s="278" t="s">
        <v>6156</v>
      </c>
      <c r="K725" s="278"/>
      <c r="L725" s="277"/>
      <c r="M725" s="276" t="s">
        <v>3791</v>
      </c>
      <c r="N725" s="276" t="s">
        <v>7573</v>
      </c>
      <c r="O725" s="276" t="s">
        <v>6175</v>
      </c>
    </row>
    <row r="726" spans="1:15" ht="30.75" customHeight="1" x14ac:dyDescent="0.25">
      <c r="A726" s="275">
        <v>30309026</v>
      </c>
      <c r="B726" s="270" t="s">
        <v>489</v>
      </c>
      <c r="C726" s="272" t="s">
        <v>4843</v>
      </c>
      <c r="D726" s="270" t="s">
        <v>7884</v>
      </c>
      <c r="E726" s="272"/>
      <c r="F726" s="273"/>
      <c r="G726" s="272"/>
      <c r="H726" s="272"/>
      <c r="I726" s="272" t="s">
        <v>6155</v>
      </c>
      <c r="J726" s="272" t="s">
        <v>6156</v>
      </c>
      <c r="K726" s="272"/>
      <c r="L726" s="271"/>
      <c r="M726" s="270" t="s">
        <v>3791</v>
      </c>
      <c r="N726" s="270" t="s">
        <v>7573</v>
      </c>
      <c r="O726" s="270" t="s">
        <v>6175</v>
      </c>
    </row>
    <row r="727" spans="1:15" ht="30.75" customHeight="1" x14ac:dyDescent="0.25">
      <c r="A727" s="281">
        <v>30309034</v>
      </c>
      <c r="B727" s="276" t="s">
        <v>490</v>
      </c>
      <c r="C727" s="278" t="s">
        <v>4843</v>
      </c>
      <c r="D727" s="276" t="s">
        <v>7885</v>
      </c>
      <c r="E727" s="282"/>
      <c r="F727" s="279"/>
      <c r="G727" s="278"/>
      <c r="H727" s="278"/>
      <c r="I727" s="278" t="s">
        <v>6155</v>
      </c>
      <c r="J727" s="278" t="s">
        <v>6156</v>
      </c>
      <c r="K727" s="278"/>
      <c r="L727" s="277"/>
      <c r="M727" s="276" t="s">
        <v>3791</v>
      </c>
      <c r="N727" s="276" t="s">
        <v>7573</v>
      </c>
      <c r="O727" s="276" t="s">
        <v>6175</v>
      </c>
    </row>
    <row r="728" spans="1:15" ht="30.75" customHeight="1" x14ac:dyDescent="0.25">
      <c r="A728" s="275">
        <v>30310016</v>
      </c>
      <c r="B728" s="270" t="s">
        <v>491</v>
      </c>
      <c r="C728" s="272" t="s">
        <v>4843</v>
      </c>
      <c r="D728" s="270" t="s">
        <v>7886</v>
      </c>
      <c r="E728" s="272"/>
      <c r="F728" s="273"/>
      <c r="G728" s="272"/>
      <c r="H728" s="272" t="s">
        <v>6154</v>
      </c>
      <c r="I728" s="272" t="s">
        <v>6155</v>
      </c>
      <c r="J728" s="272" t="s">
        <v>6156</v>
      </c>
      <c r="K728" s="272"/>
      <c r="L728" s="271"/>
      <c r="M728" s="270" t="s">
        <v>3792</v>
      </c>
      <c r="N728" s="270" t="s">
        <v>7573</v>
      </c>
      <c r="O728" s="270" t="s">
        <v>6175</v>
      </c>
    </row>
    <row r="729" spans="1:15" ht="30.75" customHeight="1" x14ac:dyDescent="0.25">
      <c r="A729" s="281">
        <v>30310024</v>
      </c>
      <c r="B729" s="276" t="s">
        <v>492</v>
      </c>
      <c r="C729" s="278" t="s">
        <v>4843</v>
      </c>
      <c r="D729" s="276" t="s">
        <v>7887</v>
      </c>
      <c r="E729" s="282"/>
      <c r="F729" s="279"/>
      <c r="G729" s="278"/>
      <c r="H729" s="278" t="s">
        <v>6154</v>
      </c>
      <c r="I729" s="278" t="s">
        <v>6155</v>
      </c>
      <c r="J729" s="278" t="s">
        <v>6156</v>
      </c>
      <c r="K729" s="278"/>
      <c r="L729" s="277"/>
      <c r="M729" s="276" t="s">
        <v>3792</v>
      </c>
      <c r="N729" s="276" t="s">
        <v>7573</v>
      </c>
      <c r="O729" s="276" t="s">
        <v>6175</v>
      </c>
    </row>
    <row r="730" spans="1:15" ht="30.75" customHeight="1" x14ac:dyDescent="0.25">
      <c r="A730" s="275">
        <v>30310032</v>
      </c>
      <c r="B730" s="270" t="s">
        <v>493</v>
      </c>
      <c r="C730" s="272" t="s">
        <v>4843</v>
      </c>
      <c r="D730" s="270" t="s">
        <v>7888</v>
      </c>
      <c r="E730" s="272"/>
      <c r="F730" s="273"/>
      <c r="G730" s="272"/>
      <c r="H730" s="272"/>
      <c r="I730" s="272" t="s">
        <v>6155</v>
      </c>
      <c r="J730" s="272" t="s">
        <v>6156</v>
      </c>
      <c r="K730" s="272"/>
      <c r="L730" s="271"/>
      <c r="M730" s="270" t="s">
        <v>3792</v>
      </c>
      <c r="N730" s="270" t="s">
        <v>7573</v>
      </c>
      <c r="O730" s="270" t="s">
        <v>6175</v>
      </c>
    </row>
    <row r="731" spans="1:15" ht="30.75" customHeight="1" x14ac:dyDescent="0.25">
      <c r="A731" s="281">
        <v>30310040</v>
      </c>
      <c r="B731" s="276" t="s">
        <v>11203</v>
      </c>
      <c r="C731" s="278" t="s">
        <v>4843</v>
      </c>
      <c r="D731" s="276" t="s">
        <v>7888</v>
      </c>
      <c r="E731" s="282"/>
      <c r="F731" s="279"/>
      <c r="G731" s="278"/>
      <c r="H731" s="278"/>
      <c r="I731" s="278" t="s">
        <v>6155</v>
      </c>
      <c r="J731" s="278" t="s">
        <v>6156</v>
      </c>
      <c r="K731" s="278"/>
      <c r="L731" s="277"/>
      <c r="M731" s="276" t="s">
        <v>3792</v>
      </c>
      <c r="N731" s="276" t="s">
        <v>7573</v>
      </c>
      <c r="O731" s="276" t="s">
        <v>6175</v>
      </c>
    </row>
    <row r="732" spans="1:15" ht="30.75" customHeight="1" x14ac:dyDescent="0.25">
      <c r="A732" s="275">
        <v>30310059</v>
      </c>
      <c r="B732" s="270" t="s">
        <v>495</v>
      </c>
      <c r="C732" s="272" t="s">
        <v>4843</v>
      </c>
      <c r="D732" s="270" t="s">
        <v>7889</v>
      </c>
      <c r="E732" s="272"/>
      <c r="F732" s="273"/>
      <c r="G732" s="272"/>
      <c r="H732" s="272"/>
      <c r="I732" s="272" t="s">
        <v>6155</v>
      </c>
      <c r="J732" s="272" t="s">
        <v>6156</v>
      </c>
      <c r="K732" s="272"/>
      <c r="L732" s="271"/>
      <c r="M732" s="270" t="s">
        <v>3792</v>
      </c>
      <c r="N732" s="270" t="s">
        <v>7573</v>
      </c>
      <c r="O732" s="270" t="s">
        <v>6175</v>
      </c>
    </row>
    <row r="733" spans="1:15" ht="30.75" customHeight="1" x14ac:dyDescent="0.25">
      <c r="A733" s="281">
        <v>30310067</v>
      </c>
      <c r="B733" s="276" t="s">
        <v>496</v>
      </c>
      <c r="C733" s="278" t="s">
        <v>4843</v>
      </c>
      <c r="D733" s="276" t="s">
        <v>7890</v>
      </c>
      <c r="E733" s="282"/>
      <c r="F733" s="279"/>
      <c r="G733" s="278"/>
      <c r="H733" s="278" t="s">
        <v>6154</v>
      </c>
      <c r="I733" s="278" t="s">
        <v>6155</v>
      </c>
      <c r="J733" s="278" t="s">
        <v>6156</v>
      </c>
      <c r="K733" s="278"/>
      <c r="L733" s="277"/>
      <c r="M733" s="276" t="s">
        <v>3792</v>
      </c>
      <c r="N733" s="276" t="s">
        <v>7573</v>
      </c>
      <c r="O733" s="276" t="s">
        <v>6175</v>
      </c>
    </row>
    <row r="734" spans="1:15" ht="30.75" customHeight="1" x14ac:dyDescent="0.25">
      <c r="A734" s="275">
        <v>30310075</v>
      </c>
      <c r="B734" s="270" t="s">
        <v>497</v>
      </c>
      <c r="C734" s="272" t="s">
        <v>4843</v>
      </c>
      <c r="D734" s="270" t="s">
        <v>7891</v>
      </c>
      <c r="E734" s="272"/>
      <c r="F734" s="273"/>
      <c r="G734" s="272"/>
      <c r="H734" s="272" t="s">
        <v>6154</v>
      </c>
      <c r="I734" s="272" t="s">
        <v>6155</v>
      </c>
      <c r="J734" s="272" t="s">
        <v>6156</v>
      </c>
      <c r="K734" s="272"/>
      <c r="L734" s="271"/>
      <c r="M734" s="270" t="s">
        <v>3792</v>
      </c>
      <c r="N734" s="270" t="s">
        <v>7573</v>
      </c>
      <c r="O734" s="270" t="s">
        <v>6175</v>
      </c>
    </row>
    <row r="735" spans="1:15" ht="30.75" customHeight="1" x14ac:dyDescent="0.25">
      <c r="A735" s="281">
        <v>30310083</v>
      </c>
      <c r="B735" s="276" t="s">
        <v>498</v>
      </c>
      <c r="C735" s="278" t="s">
        <v>4843</v>
      </c>
      <c r="D735" s="276" t="s">
        <v>7892</v>
      </c>
      <c r="E735" s="282"/>
      <c r="F735" s="279"/>
      <c r="G735" s="278"/>
      <c r="H735" s="278" t="s">
        <v>6154</v>
      </c>
      <c r="I735" s="278" t="s">
        <v>6155</v>
      </c>
      <c r="J735" s="278" t="s">
        <v>6156</v>
      </c>
      <c r="K735" s="278"/>
      <c r="L735" s="277"/>
      <c r="M735" s="276" t="s">
        <v>3792</v>
      </c>
      <c r="N735" s="276" t="s">
        <v>7573</v>
      </c>
      <c r="O735" s="276" t="s">
        <v>6175</v>
      </c>
    </row>
    <row r="736" spans="1:15" ht="30.75" customHeight="1" x14ac:dyDescent="0.25">
      <c r="A736" s="275">
        <v>30310091</v>
      </c>
      <c r="B736" s="270" t="s">
        <v>499</v>
      </c>
      <c r="C736" s="272" t="s">
        <v>4843</v>
      </c>
      <c r="D736" s="270" t="s">
        <v>7893</v>
      </c>
      <c r="E736" s="272"/>
      <c r="F736" s="273"/>
      <c r="G736" s="272"/>
      <c r="H736" s="272"/>
      <c r="I736" s="272" t="s">
        <v>6155</v>
      </c>
      <c r="J736" s="272" t="s">
        <v>6156</v>
      </c>
      <c r="K736" s="272"/>
      <c r="L736" s="271"/>
      <c r="M736" s="270" t="s">
        <v>3792</v>
      </c>
      <c r="N736" s="270" t="s">
        <v>7573</v>
      </c>
      <c r="O736" s="270" t="s">
        <v>6175</v>
      </c>
    </row>
    <row r="737" spans="1:15" ht="30.75" customHeight="1" x14ac:dyDescent="0.25">
      <c r="A737" s="281">
        <v>30310105</v>
      </c>
      <c r="B737" s="276" t="s">
        <v>500</v>
      </c>
      <c r="C737" s="278" t="s">
        <v>4843</v>
      </c>
      <c r="D737" s="276" t="s">
        <v>7894</v>
      </c>
      <c r="E737" s="282"/>
      <c r="F737" s="279"/>
      <c r="G737" s="278"/>
      <c r="H737" s="278" t="s">
        <v>6154</v>
      </c>
      <c r="I737" s="278" t="s">
        <v>6155</v>
      </c>
      <c r="J737" s="278" t="s">
        <v>6156</v>
      </c>
      <c r="K737" s="278"/>
      <c r="L737" s="277"/>
      <c r="M737" s="276" t="s">
        <v>3792</v>
      </c>
      <c r="N737" s="276" t="s">
        <v>7573</v>
      </c>
      <c r="O737" s="276" t="s">
        <v>6175</v>
      </c>
    </row>
    <row r="738" spans="1:15" ht="30.75" customHeight="1" x14ac:dyDescent="0.25">
      <c r="A738" s="275">
        <v>30310113</v>
      </c>
      <c r="B738" s="270" t="s">
        <v>501</v>
      </c>
      <c r="C738" s="272" t="s">
        <v>4843</v>
      </c>
      <c r="D738" s="270" t="s">
        <v>7894</v>
      </c>
      <c r="E738" s="272"/>
      <c r="F738" s="273"/>
      <c r="G738" s="272"/>
      <c r="H738" s="272" t="s">
        <v>6154</v>
      </c>
      <c r="I738" s="272" t="s">
        <v>6155</v>
      </c>
      <c r="J738" s="272" t="s">
        <v>6156</v>
      </c>
      <c r="K738" s="272"/>
      <c r="L738" s="271"/>
      <c r="M738" s="270" t="s">
        <v>3792</v>
      </c>
      <c r="N738" s="270" t="s">
        <v>7573</v>
      </c>
      <c r="O738" s="270" t="s">
        <v>6175</v>
      </c>
    </row>
    <row r="739" spans="1:15" ht="30.75" customHeight="1" x14ac:dyDescent="0.25">
      <c r="A739" s="281">
        <v>30310130</v>
      </c>
      <c r="B739" s="276" t="s">
        <v>7895</v>
      </c>
      <c r="C739" s="278" t="s">
        <v>4844</v>
      </c>
      <c r="D739" s="276" t="s">
        <v>6161</v>
      </c>
      <c r="E739" s="282"/>
      <c r="F739" s="279"/>
      <c r="G739" s="278" t="s">
        <v>6161</v>
      </c>
      <c r="H739" s="278" t="s">
        <v>6161</v>
      </c>
      <c r="I739" s="278" t="s">
        <v>6161</v>
      </c>
      <c r="J739" s="278" t="s">
        <v>6161</v>
      </c>
      <c r="K739" s="278" t="s">
        <v>6161</v>
      </c>
      <c r="L739" s="277" t="s">
        <v>6161</v>
      </c>
      <c r="M739" s="276" t="s">
        <v>6161</v>
      </c>
      <c r="N739" s="276" t="s">
        <v>6161</v>
      </c>
      <c r="O739" s="276" t="s">
        <v>6161</v>
      </c>
    </row>
    <row r="740" spans="1:15" ht="30.75" customHeight="1" x14ac:dyDescent="0.25">
      <c r="A740" s="275">
        <v>30310148</v>
      </c>
      <c r="B740" s="270" t="s">
        <v>7896</v>
      </c>
      <c r="C740" s="272" t="s">
        <v>4843</v>
      </c>
      <c r="D740" s="270" t="s">
        <v>7860</v>
      </c>
      <c r="E740" s="272"/>
      <c r="F740" s="273"/>
      <c r="G740" s="272"/>
      <c r="H740" s="272" t="s">
        <v>6154</v>
      </c>
      <c r="I740" s="272" t="s">
        <v>6155</v>
      </c>
      <c r="J740" s="272" t="s">
        <v>6156</v>
      </c>
      <c r="K740" s="272"/>
      <c r="L740" s="271"/>
      <c r="M740" s="270" t="s">
        <v>3788</v>
      </c>
      <c r="N740" s="270" t="s">
        <v>7573</v>
      </c>
      <c r="O740" s="270" t="s">
        <v>6175</v>
      </c>
    </row>
    <row r="741" spans="1:15" ht="30.75" customHeight="1" x14ac:dyDescent="0.25">
      <c r="A741" s="281">
        <v>30310148</v>
      </c>
      <c r="B741" s="276" t="s">
        <v>7896</v>
      </c>
      <c r="C741" s="278" t="s">
        <v>4843</v>
      </c>
      <c r="D741" s="276" t="s">
        <v>7897</v>
      </c>
      <c r="E741" s="282"/>
      <c r="F741" s="279"/>
      <c r="G741" s="278"/>
      <c r="H741" s="278"/>
      <c r="I741" s="278" t="s">
        <v>6155</v>
      </c>
      <c r="J741" s="278" t="s">
        <v>6156</v>
      </c>
      <c r="K741" s="278"/>
      <c r="L741" s="277"/>
      <c r="M741" s="276" t="s">
        <v>3786</v>
      </c>
      <c r="N741" s="276" t="s">
        <v>7898</v>
      </c>
      <c r="O741" s="276" t="s">
        <v>6175</v>
      </c>
    </row>
    <row r="742" spans="1:15" ht="30.75" customHeight="1" x14ac:dyDescent="0.25">
      <c r="A742" s="275">
        <v>30310148</v>
      </c>
      <c r="B742" s="270" t="s">
        <v>7896</v>
      </c>
      <c r="C742" s="272" t="s">
        <v>4843</v>
      </c>
      <c r="D742" s="270" t="s">
        <v>7892</v>
      </c>
      <c r="E742" s="272"/>
      <c r="F742" s="273"/>
      <c r="G742" s="272"/>
      <c r="H742" s="272" t="s">
        <v>6154</v>
      </c>
      <c r="I742" s="272" t="s">
        <v>6155</v>
      </c>
      <c r="J742" s="272" t="s">
        <v>6156</v>
      </c>
      <c r="K742" s="272"/>
      <c r="L742" s="271"/>
      <c r="M742" s="270" t="s">
        <v>3792</v>
      </c>
      <c r="N742" s="270" t="s">
        <v>7573</v>
      </c>
      <c r="O742" s="270" t="s">
        <v>6175</v>
      </c>
    </row>
    <row r="743" spans="1:15" ht="30.75" customHeight="1" x14ac:dyDescent="0.25">
      <c r="A743" s="281">
        <v>30310148</v>
      </c>
      <c r="B743" s="276" t="s">
        <v>7896</v>
      </c>
      <c r="C743" s="278" t="s">
        <v>4843</v>
      </c>
      <c r="D743" s="276" t="s">
        <v>7893</v>
      </c>
      <c r="E743" s="282"/>
      <c r="F743" s="279"/>
      <c r="G743" s="278"/>
      <c r="H743" s="278"/>
      <c r="I743" s="278" t="s">
        <v>6155</v>
      </c>
      <c r="J743" s="278" t="s">
        <v>6156</v>
      </c>
      <c r="K743" s="278"/>
      <c r="L743" s="277"/>
      <c r="M743" s="276" t="s">
        <v>3792</v>
      </c>
      <c r="N743" s="276" t="s">
        <v>7573</v>
      </c>
      <c r="O743" s="276" t="s">
        <v>6175</v>
      </c>
    </row>
    <row r="744" spans="1:15" ht="30.75" customHeight="1" x14ac:dyDescent="0.25">
      <c r="A744" s="275">
        <v>30310148</v>
      </c>
      <c r="B744" s="270" t="s">
        <v>7896</v>
      </c>
      <c r="C744" s="272" t="s">
        <v>4843</v>
      </c>
      <c r="D744" s="270" t="s">
        <v>7888</v>
      </c>
      <c r="E744" s="272"/>
      <c r="F744" s="273"/>
      <c r="G744" s="272"/>
      <c r="H744" s="272"/>
      <c r="I744" s="272" t="s">
        <v>6155</v>
      </c>
      <c r="J744" s="272" t="s">
        <v>6156</v>
      </c>
      <c r="K744" s="272"/>
      <c r="L744" s="271"/>
      <c r="M744" s="270" t="s">
        <v>3792</v>
      </c>
      <c r="N744" s="270" t="s">
        <v>7573</v>
      </c>
      <c r="O744" s="270" t="s">
        <v>6175</v>
      </c>
    </row>
    <row r="745" spans="1:15" ht="30.75" customHeight="1" x14ac:dyDescent="0.25">
      <c r="A745" s="281">
        <v>30310148</v>
      </c>
      <c r="B745" s="276" t="s">
        <v>7896</v>
      </c>
      <c r="C745" s="278" t="s">
        <v>4843</v>
      </c>
      <c r="D745" s="276" t="s">
        <v>7886</v>
      </c>
      <c r="E745" s="282"/>
      <c r="F745" s="279"/>
      <c r="G745" s="278"/>
      <c r="H745" s="278" t="s">
        <v>6154</v>
      </c>
      <c r="I745" s="278" t="s">
        <v>6155</v>
      </c>
      <c r="J745" s="278" t="s">
        <v>6156</v>
      </c>
      <c r="K745" s="278"/>
      <c r="L745" s="277"/>
      <c r="M745" s="276" t="s">
        <v>3792</v>
      </c>
      <c r="N745" s="276" t="s">
        <v>7573</v>
      </c>
      <c r="O745" s="276" t="s">
        <v>6175</v>
      </c>
    </row>
    <row r="746" spans="1:15" ht="30.75" customHeight="1" x14ac:dyDescent="0.25">
      <c r="A746" s="275">
        <v>30310148</v>
      </c>
      <c r="B746" s="270" t="s">
        <v>7896</v>
      </c>
      <c r="C746" s="272" t="s">
        <v>4843</v>
      </c>
      <c r="D746" s="270" t="s">
        <v>7862</v>
      </c>
      <c r="E746" s="272"/>
      <c r="F746" s="273"/>
      <c r="G746" s="272"/>
      <c r="H746" s="272"/>
      <c r="I746" s="272" t="s">
        <v>6155</v>
      </c>
      <c r="J746" s="272" t="s">
        <v>6156</v>
      </c>
      <c r="K746" s="272"/>
      <c r="L746" s="271"/>
      <c r="M746" s="270" t="s">
        <v>3792</v>
      </c>
      <c r="N746" s="270" t="s">
        <v>7573</v>
      </c>
      <c r="O746" s="270" t="s">
        <v>6175</v>
      </c>
    </row>
    <row r="747" spans="1:15" ht="30.75" customHeight="1" x14ac:dyDescent="0.25">
      <c r="A747" s="281">
        <v>30310148</v>
      </c>
      <c r="B747" s="276" t="s">
        <v>7896</v>
      </c>
      <c r="C747" s="278" t="s">
        <v>4843</v>
      </c>
      <c r="D747" s="276" t="s">
        <v>7856</v>
      </c>
      <c r="E747" s="282"/>
      <c r="F747" s="279"/>
      <c r="G747" s="278"/>
      <c r="H747" s="278"/>
      <c r="I747" s="278" t="s">
        <v>6155</v>
      </c>
      <c r="J747" s="278" t="s">
        <v>6156</v>
      </c>
      <c r="K747" s="278"/>
      <c r="L747" s="277"/>
      <c r="M747" s="276" t="s">
        <v>3787</v>
      </c>
      <c r="N747" s="276" t="s">
        <v>7573</v>
      </c>
      <c r="O747" s="276" t="s">
        <v>6175</v>
      </c>
    </row>
    <row r="748" spans="1:15" ht="30.75" customHeight="1" x14ac:dyDescent="0.25">
      <c r="A748" s="275">
        <v>30310148</v>
      </c>
      <c r="B748" s="270" t="s">
        <v>7896</v>
      </c>
      <c r="C748" s="272" t="s">
        <v>4843</v>
      </c>
      <c r="D748" s="270" t="s">
        <v>7899</v>
      </c>
      <c r="E748" s="272"/>
      <c r="F748" s="273"/>
      <c r="G748" s="272"/>
      <c r="H748" s="272" t="s">
        <v>6154</v>
      </c>
      <c r="I748" s="272" t="s">
        <v>6155</v>
      </c>
      <c r="J748" s="272" t="s">
        <v>6156</v>
      </c>
      <c r="K748" s="272"/>
      <c r="L748" s="271"/>
      <c r="M748" s="270" t="s">
        <v>3792</v>
      </c>
      <c r="N748" s="270" t="s">
        <v>7573</v>
      </c>
      <c r="O748" s="270" t="s">
        <v>6175</v>
      </c>
    </row>
    <row r="749" spans="1:15" ht="30.75" customHeight="1" x14ac:dyDescent="0.25">
      <c r="A749" s="281">
        <v>30310156</v>
      </c>
      <c r="B749" s="276" t="s">
        <v>7900</v>
      </c>
      <c r="C749" s="278" t="s">
        <v>4843</v>
      </c>
      <c r="D749" s="276" t="s">
        <v>7888</v>
      </c>
      <c r="E749" s="282"/>
      <c r="F749" s="279"/>
      <c r="G749" s="278"/>
      <c r="H749" s="278"/>
      <c r="I749" s="278" t="s">
        <v>6155</v>
      </c>
      <c r="J749" s="278" t="s">
        <v>6156</v>
      </c>
      <c r="K749" s="278"/>
      <c r="L749" s="277"/>
      <c r="M749" s="276" t="s">
        <v>3792</v>
      </c>
      <c r="N749" s="276" t="s">
        <v>7573</v>
      </c>
      <c r="O749" s="276" t="s">
        <v>6175</v>
      </c>
    </row>
    <row r="750" spans="1:15" ht="36" customHeight="1" x14ac:dyDescent="0.25">
      <c r="A750" s="275">
        <v>30310172</v>
      </c>
      <c r="B750" s="270" t="s">
        <v>7901</v>
      </c>
      <c r="C750" s="272" t="s">
        <v>4843</v>
      </c>
      <c r="D750" s="270" t="s">
        <v>7902</v>
      </c>
      <c r="E750" s="274" t="s">
        <v>11202</v>
      </c>
      <c r="F750" s="273">
        <v>44508</v>
      </c>
      <c r="G750" s="272"/>
      <c r="H750" s="272"/>
      <c r="I750" s="272" t="s">
        <v>6155</v>
      </c>
      <c r="J750" s="272" t="s">
        <v>6156</v>
      </c>
      <c r="K750" s="272"/>
      <c r="L750" s="271">
        <v>149</v>
      </c>
      <c r="M750" s="270" t="s">
        <v>3792</v>
      </c>
      <c r="N750" s="270" t="s">
        <v>7573</v>
      </c>
      <c r="O750" s="270" t="s">
        <v>6175</v>
      </c>
    </row>
    <row r="751" spans="1:15" ht="30.75" customHeight="1" x14ac:dyDescent="0.25">
      <c r="A751" s="281">
        <v>30310121</v>
      </c>
      <c r="B751" s="276" t="s">
        <v>11201</v>
      </c>
      <c r="C751" s="278" t="s">
        <v>4844</v>
      </c>
      <c r="D751" s="276" t="s">
        <v>6161</v>
      </c>
      <c r="E751" s="282"/>
      <c r="F751" s="279"/>
      <c r="G751" s="278" t="s">
        <v>6161</v>
      </c>
      <c r="H751" s="278" t="s">
        <v>6161</v>
      </c>
      <c r="I751" s="278" t="s">
        <v>6161</v>
      </c>
      <c r="J751" s="278" t="s">
        <v>6161</v>
      </c>
      <c r="K751" s="278" t="s">
        <v>6161</v>
      </c>
      <c r="L751" s="277" t="s">
        <v>6161</v>
      </c>
      <c r="M751" s="276" t="s">
        <v>6161</v>
      </c>
      <c r="N751" s="276" t="s">
        <v>6161</v>
      </c>
      <c r="O751" s="276" t="s">
        <v>6161</v>
      </c>
    </row>
    <row r="752" spans="1:15" ht="30.75" customHeight="1" x14ac:dyDescent="0.25">
      <c r="A752" s="275">
        <v>30311012</v>
      </c>
      <c r="B752" s="270" t="s">
        <v>502</v>
      </c>
      <c r="C752" s="272" t="s">
        <v>4843</v>
      </c>
      <c r="D752" s="270" t="s">
        <v>7903</v>
      </c>
      <c r="E752" s="272"/>
      <c r="F752" s="273"/>
      <c r="G752" s="272"/>
      <c r="H752" s="272" t="s">
        <v>6154</v>
      </c>
      <c r="I752" s="272" t="s">
        <v>6155</v>
      </c>
      <c r="J752" s="272" t="s">
        <v>6156</v>
      </c>
      <c r="K752" s="272"/>
      <c r="L752" s="271"/>
      <c r="M752" s="270" t="s">
        <v>3793</v>
      </c>
      <c r="N752" s="270" t="s">
        <v>7573</v>
      </c>
      <c r="O752" s="270" t="s">
        <v>6175</v>
      </c>
    </row>
    <row r="753" spans="1:15" ht="30.75" customHeight="1" x14ac:dyDescent="0.25">
      <c r="A753" s="281">
        <v>30311020</v>
      </c>
      <c r="B753" s="276" t="s">
        <v>503</v>
      </c>
      <c r="C753" s="278" t="s">
        <v>4843</v>
      </c>
      <c r="D753" s="276" t="s">
        <v>7904</v>
      </c>
      <c r="E753" s="282"/>
      <c r="F753" s="279"/>
      <c r="G753" s="278"/>
      <c r="H753" s="278"/>
      <c r="I753" s="278" t="s">
        <v>6155</v>
      </c>
      <c r="J753" s="278" t="s">
        <v>6156</v>
      </c>
      <c r="K753" s="278"/>
      <c r="L753" s="277"/>
      <c r="M753" s="276" t="s">
        <v>3793</v>
      </c>
      <c r="N753" s="276" t="s">
        <v>7573</v>
      </c>
      <c r="O753" s="276" t="s">
        <v>6175</v>
      </c>
    </row>
    <row r="754" spans="1:15" ht="30.75" customHeight="1" x14ac:dyDescent="0.25">
      <c r="A754" s="275">
        <v>30311039</v>
      </c>
      <c r="B754" s="270" t="s">
        <v>4899</v>
      </c>
      <c r="C754" s="272" t="s">
        <v>4843</v>
      </c>
      <c r="D754" s="270" t="s">
        <v>7905</v>
      </c>
      <c r="E754" s="272"/>
      <c r="F754" s="273"/>
      <c r="G754" s="272"/>
      <c r="H754" s="272"/>
      <c r="I754" s="272" t="s">
        <v>6155</v>
      </c>
      <c r="J754" s="272" t="s">
        <v>6156</v>
      </c>
      <c r="K754" s="272"/>
      <c r="L754" s="271"/>
      <c r="M754" s="270" t="s">
        <v>3793</v>
      </c>
      <c r="N754" s="270" t="s">
        <v>7573</v>
      </c>
      <c r="O754" s="270" t="s">
        <v>6175</v>
      </c>
    </row>
    <row r="755" spans="1:15" ht="30.75" customHeight="1" x14ac:dyDescent="0.25">
      <c r="A755" s="281">
        <v>30311047</v>
      </c>
      <c r="B755" s="276" t="s">
        <v>4900</v>
      </c>
      <c r="C755" s="278" t="s">
        <v>4843</v>
      </c>
      <c r="D755" s="276" t="s">
        <v>7906</v>
      </c>
      <c r="E755" s="282"/>
      <c r="F755" s="279"/>
      <c r="G755" s="278"/>
      <c r="H755" s="278"/>
      <c r="I755" s="278" t="s">
        <v>6155</v>
      </c>
      <c r="J755" s="278" t="s">
        <v>6156</v>
      </c>
      <c r="K755" s="278"/>
      <c r="L755" s="277"/>
      <c r="M755" s="276" t="s">
        <v>3793</v>
      </c>
      <c r="N755" s="276" t="s">
        <v>7573</v>
      </c>
      <c r="O755" s="276" t="s">
        <v>6175</v>
      </c>
    </row>
    <row r="756" spans="1:15" ht="30.75" customHeight="1" x14ac:dyDescent="0.25">
      <c r="A756" s="275">
        <v>30311055</v>
      </c>
      <c r="B756" s="270" t="s">
        <v>506</v>
      </c>
      <c r="C756" s="272" t="s">
        <v>4843</v>
      </c>
      <c r="D756" s="270" t="s">
        <v>7907</v>
      </c>
      <c r="E756" s="272"/>
      <c r="F756" s="273"/>
      <c r="G756" s="272"/>
      <c r="H756" s="272" t="s">
        <v>6154</v>
      </c>
      <c r="I756" s="272" t="s">
        <v>6155</v>
      </c>
      <c r="J756" s="272" t="s">
        <v>6156</v>
      </c>
      <c r="K756" s="272" t="s">
        <v>6157</v>
      </c>
      <c r="L756" s="271"/>
      <c r="M756" s="270" t="s">
        <v>3793</v>
      </c>
      <c r="N756" s="270" t="s">
        <v>7573</v>
      </c>
      <c r="O756" s="270" t="s">
        <v>6175</v>
      </c>
    </row>
    <row r="757" spans="1:15" ht="30.75" customHeight="1" x14ac:dyDescent="0.25">
      <c r="A757" s="281">
        <v>30311063</v>
      </c>
      <c r="B757" s="276" t="s">
        <v>7908</v>
      </c>
      <c r="C757" s="278" t="s">
        <v>4843</v>
      </c>
      <c r="D757" s="276" t="s">
        <v>7904</v>
      </c>
      <c r="E757" s="282"/>
      <c r="F757" s="279"/>
      <c r="G757" s="278"/>
      <c r="H757" s="278"/>
      <c r="I757" s="278" t="s">
        <v>6155</v>
      </c>
      <c r="J757" s="278" t="s">
        <v>6156</v>
      </c>
      <c r="K757" s="278"/>
      <c r="L757" s="277"/>
      <c r="M757" s="276" t="s">
        <v>3793</v>
      </c>
      <c r="N757" s="276" t="s">
        <v>7573</v>
      </c>
      <c r="O757" s="276" t="s">
        <v>6175</v>
      </c>
    </row>
    <row r="758" spans="1:15" ht="30.75" customHeight="1" x14ac:dyDescent="0.25">
      <c r="A758" s="275">
        <v>30311063</v>
      </c>
      <c r="B758" s="270" t="s">
        <v>7908</v>
      </c>
      <c r="C758" s="272" t="s">
        <v>4843</v>
      </c>
      <c r="D758" s="270" t="s">
        <v>7909</v>
      </c>
      <c r="E758" s="272"/>
      <c r="F758" s="273"/>
      <c r="G758" s="272"/>
      <c r="H758" s="272"/>
      <c r="I758" s="272" t="s">
        <v>6155</v>
      </c>
      <c r="J758" s="272" t="s">
        <v>6156</v>
      </c>
      <c r="K758" s="272"/>
      <c r="L758" s="271"/>
      <c r="M758" s="270" t="s">
        <v>3830</v>
      </c>
      <c r="N758" s="270" t="s">
        <v>7593</v>
      </c>
      <c r="O758" s="270" t="s">
        <v>6175</v>
      </c>
    </row>
    <row r="759" spans="1:15" ht="30.75" customHeight="1" x14ac:dyDescent="0.25">
      <c r="A759" s="281">
        <v>30311063</v>
      </c>
      <c r="B759" s="276" t="s">
        <v>7908</v>
      </c>
      <c r="C759" s="278" t="s">
        <v>4843</v>
      </c>
      <c r="D759" s="276" t="s">
        <v>7910</v>
      </c>
      <c r="E759" s="282"/>
      <c r="F759" s="279"/>
      <c r="G759" s="278"/>
      <c r="H759" s="278"/>
      <c r="I759" s="278" t="s">
        <v>6155</v>
      </c>
      <c r="J759" s="278" t="s">
        <v>6156</v>
      </c>
      <c r="K759" s="278"/>
      <c r="L759" s="277"/>
      <c r="M759" s="276" t="s">
        <v>3830</v>
      </c>
      <c r="N759" s="276" t="s">
        <v>7593</v>
      </c>
      <c r="O759" s="276" t="s">
        <v>6175</v>
      </c>
    </row>
    <row r="760" spans="1:15" ht="30.75" customHeight="1" x14ac:dyDescent="0.25">
      <c r="A760" s="275">
        <v>30311063</v>
      </c>
      <c r="B760" s="270" t="s">
        <v>7908</v>
      </c>
      <c r="C760" s="272" t="s">
        <v>4843</v>
      </c>
      <c r="D760" s="270" t="s">
        <v>7911</v>
      </c>
      <c r="E760" s="272"/>
      <c r="F760" s="273"/>
      <c r="G760" s="272"/>
      <c r="H760" s="272"/>
      <c r="I760" s="272" t="s">
        <v>6155</v>
      </c>
      <c r="J760" s="272" t="s">
        <v>6156</v>
      </c>
      <c r="K760" s="272"/>
      <c r="L760" s="271"/>
      <c r="M760" s="270" t="s">
        <v>3831</v>
      </c>
      <c r="N760" s="270" t="s">
        <v>7593</v>
      </c>
      <c r="O760" s="270" t="s">
        <v>6175</v>
      </c>
    </row>
    <row r="761" spans="1:15" ht="30.75" customHeight="1" x14ac:dyDescent="0.25">
      <c r="A761" s="281">
        <v>30312019</v>
      </c>
      <c r="B761" s="276" t="s">
        <v>507</v>
      </c>
      <c r="C761" s="278" t="s">
        <v>4843</v>
      </c>
      <c r="D761" s="276" t="s">
        <v>7912</v>
      </c>
      <c r="E761" s="282"/>
      <c r="F761" s="279"/>
      <c r="G761" s="278"/>
      <c r="H761" s="278"/>
      <c r="I761" s="278" t="s">
        <v>6155</v>
      </c>
      <c r="J761" s="278" t="s">
        <v>6156</v>
      </c>
      <c r="K761" s="278"/>
      <c r="L761" s="277"/>
      <c r="M761" s="276" t="s">
        <v>3794</v>
      </c>
      <c r="N761" s="276" t="s">
        <v>7573</v>
      </c>
      <c r="O761" s="276" t="s">
        <v>6175</v>
      </c>
    </row>
    <row r="762" spans="1:15" ht="30.75" customHeight="1" x14ac:dyDescent="0.25">
      <c r="A762" s="275">
        <v>30312027</v>
      </c>
      <c r="B762" s="270" t="s">
        <v>508</v>
      </c>
      <c r="C762" s="272" t="s">
        <v>4843</v>
      </c>
      <c r="D762" s="270" t="s">
        <v>7913</v>
      </c>
      <c r="E762" s="272"/>
      <c r="F762" s="273"/>
      <c r="G762" s="272"/>
      <c r="H762" s="272"/>
      <c r="I762" s="272" t="s">
        <v>6155</v>
      </c>
      <c r="J762" s="272" t="s">
        <v>6156</v>
      </c>
      <c r="K762" s="272"/>
      <c r="L762" s="271"/>
      <c r="M762" s="270" t="s">
        <v>3794</v>
      </c>
      <c r="N762" s="270" t="s">
        <v>7573</v>
      </c>
      <c r="O762" s="270" t="s">
        <v>6175</v>
      </c>
    </row>
    <row r="763" spans="1:15" ht="30.75" customHeight="1" x14ac:dyDescent="0.25">
      <c r="A763" s="281">
        <v>30312035</v>
      </c>
      <c r="B763" s="276" t="s">
        <v>509</v>
      </c>
      <c r="C763" s="278" t="s">
        <v>4843</v>
      </c>
      <c r="D763" s="276" t="s">
        <v>7914</v>
      </c>
      <c r="E763" s="282"/>
      <c r="F763" s="279"/>
      <c r="G763" s="278"/>
      <c r="H763" s="278"/>
      <c r="I763" s="278" t="s">
        <v>6155</v>
      </c>
      <c r="J763" s="278" t="s">
        <v>6156</v>
      </c>
      <c r="K763" s="278"/>
      <c r="L763" s="277"/>
      <c r="M763" s="276" t="s">
        <v>3794</v>
      </c>
      <c r="N763" s="276" t="s">
        <v>7573</v>
      </c>
      <c r="O763" s="276" t="s">
        <v>6175</v>
      </c>
    </row>
    <row r="764" spans="1:15" ht="30.75" customHeight="1" x14ac:dyDescent="0.25">
      <c r="A764" s="275">
        <v>30312043</v>
      </c>
      <c r="B764" s="270" t="s">
        <v>6215</v>
      </c>
      <c r="C764" s="272" t="s">
        <v>4843</v>
      </c>
      <c r="D764" s="270" t="s">
        <v>7915</v>
      </c>
      <c r="E764" s="272"/>
      <c r="F764" s="273"/>
      <c r="G764" s="272"/>
      <c r="H764" s="272" t="s">
        <v>6154</v>
      </c>
      <c r="I764" s="272" t="s">
        <v>6155</v>
      </c>
      <c r="J764" s="272" t="s">
        <v>6156</v>
      </c>
      <c r="K764" s="272"/>
      <c r="L764" s="271"/>
      <c r="M764" s="270" t="s">
        <v>3794</v>
      </c>
      <c r="N764" s="270" t="s">
        <v>7573</v>
      </c>
      <c r="O764" s="270" t="s">
        <v>6175</v>
      </c>
    </row>
    <row r="765" spans="1:15" ht="30.75" customHeight="1" x14ac:dyDescent="0.25">
      <c r="A765" s="281">
        <v>30312051</v>
      </c>
      <c r="B765" s="276" t="s">
        <v>6216</v>
      </c>
      <c r="C765" s="278" t="s">
        <v>4844</v>
      </c>
      <c r="D765" s="276" t="s">
        <v>6161</v>
      </c>
      <c r="E765" s="282"/>
      <c r="F765" s="279"/>
      <c r="G765" s="278" t="s">
        <v>6161</v>
      </c>
      <c r="H765" s="278" t="s">
        <v>6161</v>
      </c>
      <c r="I765" s="278" t="s">
        <v>6161</v>
      </c>
      <c r="J765" s="278" t="s">
        <v>6161</v>
      </c>
      <c r="K765" s="278" t="s">
        <v>6161</v>
      </c>
      <c r="L765" s="277" t="s">
        <v>6161</v>
      </c>
      <c r="M765" s="276" t="s">
        <v>6161</v>
      </c>
      <c r="N765" s="276" t="s">
        <v>6161</v>
      </c>
      <c r="O765" s="276" t="s">
        <v>6161</v>
      </c>
    </row>
    <row r="766" spans="1:15" ht="30.75" customHeight="1" x14ac:dyDescent="0.25">
      <c r="A766" s="275">
        <v>30312060</v>
      </c>
      <c r="B766" s="270" t="s">
        <v>511</v>
      </c>
      <c r="C766" s="272" t="s">
        <v>4843</v>
      </c>
      <c r="D766" s="270" t="s">
        <v>7916</v>
      </c>
      <c r="E766" s="272"/>
      <c r="F766" s="273"/>
      <c r="G766" s="272"/>
      <c r="H766" s="272"/>
      <c r="I766" s="272" t="s">
        <v>6155</v>
      </c>
      <c r="J766" s="272" t="s">
        <v>6156</v>
      </c>
      <c r="K766" s="272"/>
      <c r="L766" s="271"/>
      <c r="M766" s="270" t="s">
        <v>3794</v>
      </c>
      <c r="N766" s="270" t="s">
        <v>7573</v>
      </c>
      <c r="O766" s="270" t="s">
        <v>6175</v>
      </c>
    </row>
    <row r="767" spans="1:15" ht="30.75" customHeight="1" x14ac:dyDescent="0.25">
      <c r="A767" s="281">
        <v>30312078</v>
      </c>
      <c r="B767" s="276" t="s">
        <v>512</v>
      </c>
      <c r="C767" s="278" t="s">
        <v>4843</v>
      </c>
      <c r="D767" s="276" t="s">
        <v>7917</v>
      </c>
      <c r="E767" s="282"/>
      <c r="F767" s="279"/>
      <c r="G767" s="278"/>
      <c r="H767" s="278"/>
      <c r="I767" s="278" t="s">
        <v>6155</v>
      </c>
      <c r="J767" s="278" t="s">
        <v>6156</v>
      </c>
      <c r="K767" s="278"/>
      <c r="L767" s="277"/>
      <c r="M767" s="276" t="s">
        <v>3794</v>
      </c>
      <c r="N767" s="276" t="s">
        <v>7573</v>
      </c>
      <c r="O767" s="276" t="s">
        <v>6175</v>
      </c>
    </row>
    <row r="768" spans="1:15" ht="30.75" customHeight="1" x14ac:dyDescent="0.25">
      <c r="A768" s="275">
        <v>30312086</v>
      </c>
      <c r="B768" s="270" t="s">
        <v>513</v>
      </c>
      <c r="C768" s="272" t="s">
        <v>4843</v>
      </c>
      <c r="D768" s="270" t="s">
        <v>7918</v>
      </c>
      <c r="E768" s="272"/>
      <c r="F768" s="273"/>
      <c r="G768" s="272"/>
      <c r="H768" s="272"/>
      <c r="I768" s="272" t="s">
        <v>6155</v>
      </c>
      <c r="J768" s="272" t="s">
        <v>6156</v>
      </c>
      <c r="K768" s="272"/>
      <c r="L768" s="271"/>
      <c r="M768" s="270" t="s">
        <v>3794</v>
      </c>
      <c r="N768" s="270" t="s">
        <v>7573</v>
      </c>
      <c r="O768" s="270" t="s">
        <v>6175</v>
      </c>
    </row>
    <row r="769" spans="1:15" ht="30.75" customHeight="1" x14ac:dyDescent="0.25">
      <c r="A769" s="281">
        <v>30312094</v>
      </c>
      <c r="B769" s="276" t="s">
        <v>514</v>
      </c>
      <c r="C769" s="278" t="s">
        <v>4843</v>
      </c>
      <c r="D769" s="276" t="s">
        <v>7919</v>
      </c>
      <c r="E769" s="282"/>
      <c r="F769" s="279"/>
      <c r="G769" s="278"/>
      <c r="H769" s="278"/>
      <c r="I769" s="278" t="s">
        <v>6155</v>
      </c>
      <c r="J769" s="278" t="s">
        <v>6156</v>
      </c>
      <c r="K769" s="278"/>
      <c r="L769" s="277"/>
      <c r="M769" s="276" t="s">
        <v>3794</v>
      </c>
      <c r="N769" s="276" t="s">
        <v>7573</v>
      </c>
      <c r="O769" s="276" t="s">
        <v>6175</v>
      </c>
    </row>
    <row r="770" spans="1:15" ht="30.75" customHeight="1" x14ac:dyDescent="0.25">
      <c r="A770" s="275">
        <v>30312108</v>
      </c>
      <c r="B770" s="270" t="s">
        <v>515</v>
      </c>
      <c r="C770" s="272" t="s">
        <v>4843</v>
      </c>
      <c r="D770" s="270" t="s">
        <v>7920</v>
      </c>
      <c r="E770" s="272"/>
      <c r="F770" s="273"/>
      <c r="G770" s="272"/>
      <c r="H770" s="272"/>
      <c r="I770" s="272" t="s">
        <v>6155</v>
      </c>
      <c r="J770" s="272" t="s">
        <v>6156</v>
      </c>
      <c r="K770" s="272"/>
      <c r="L770" s="271"/>
      <c r="M770" s="270" t="s">
        <v>3794</v>
      </c>
      <c r="N770" s="270" t="s">
        <v>7573</v>
      </c>
      <c r="O770" s="270" t="s">
        <v>6175</v>
      </c>
    </row>
    <row r="771" spans="1:15" ht="30.75" customHeight="1" x14ac:dyDescent="0.25">
      <c r="A771" s="281">
        <v>30312116</v>
      </c>
      <c r="B771" s="276" t="s">
        <v>4901</v>
      </c>
      <c r="C771" s="278" t="s">
        <v>4844</v>
      </c>
      <c r="D771" s="276" t="s">
        <v>6161</v>
      </c>
      <c r="E771" s="282"/>
      <c r="F771" s="279"/>
      <c r="G771" s="278" t="s">
        <v>6161</v>
      </c>
      <c r="H771" s="278" t="s">
        <v>6161</v>
      </c>
      <c r="I771" s="278" t="s">
        <v>6161</v>
      </c>
      <c r="J771" s="278" t="s">
        <v>6161</v>
      </c>
      <c r="K771" s="278" t="s">
        <v>6161</v>
      </c>
      <c r="L771" s="277" t="s">
        <v>6161</v>
      </c>
      <c r="M771" s="276" t="s">
        <v>6161</v>
      </c>
      <c r="N771" s="276" t="s">
        <v>6161</v>
      </c>
      <c r="O771" s="276" t="s">
        <v>6161</v>
      </c>
    </row>
    <row r="772" spans="1:15" ht="30.75" customHeight="1" x14ac:dyDescent="0.25">
      <c r="A772" s="275">
        <v>30312124</v>
      </c>
      <c r="B772" s="270" t="s">
        <v>6217</v>
      </c>
      <c r="C772" s="272" t="s">
        <v>4843</v>
      </c>
      <c r="D772" s="270" t="s">
        <v>7921</v>
      </c>
      <c r="E772" s="272"/>
      <c r="F772" s="273"/>
      <c r="G772" s="272"/>
      <c r="H772" s="272" t="s">
        <v>6154</v>
      </c>
      <c r="I772" s="272" t="s">
        <v>6155</v>
      </c>
      <c r="J772" s="272" t="s">
        <v>6156</v>
      </c>
      <c r="K772" s="272"/>
      <c r="L772" s="271">
        <v>59</v>
      </c>
      <c r="M772" s="270" t="s">
        <v>3794</v>
      </c>
      <c r="N772" s="270" t="s">
        <v>7573</v>
      </c>
      <c r="O772" s="270" t="s">
        <v>6175</v>
      </c>
    </row>
    <row r="773" spans="1:15" ht="30.75" customHeight="1" x14ac:dyDescent="0.25">
      <c r="A773" s="281">
        <v>30312132</v>
      </c>
      <c r="B773" s="276" t="s">
        <v>6106</v>
      </c>
      <c r="C773" s="278" t="s">
        <v>4843</v>
      </c>
      <c r="D773" s="276" t="s">
        <v>7922</v>
      </c>
      <c r="E773" s="282"/>
      <c r="F773" s="279"/>
      <c r="G773" s="278"/>
      <c r="H773" s="278" t="s">
        <v>6154</v>
      </c>
      <c r="I773" s="278" t="s">
        <v>6155</v>
      </c>
      <c r="J773" s="278" t="s">
        <v>6156</v>
      </c>
      <c r="K773" s="278"/>
      <c r="L773" s="277">
        <v>46</v>
      </c>
      <c r="M773" s="276" t="s">
        <v>3794</v>
      </c>
      <c r="N773" s="276" t="s">
        <v>7573</v>
      </c>
      <c r="O773" s="276" t="s">
        <v>6175</v>
      </c>
    </row>
    <row r="774" spans="1:15" ht="30.75" customHeight="1" x14ac:dyDescent="0.25">
      <c r="A774" s="275">
        <v>30312140</v>
      </c>
      <c r="B774" s="270" t="s">
        <v>7923</v>
      </c>
      <c r="C774" s="272" t="s">
        <v>4843</v>
      </c>
      <c r="D774" s="270" t="s">
        <v>7878</v>
      </c>
      <c r="E774" s="272"/>
      <c r="F774" s="273"/>
      <c r="G774" s="272"/>
      <c r="H774" s="272" t="s">
        <v>6154</v>
      </c>
      <c r="I774" s="272" t="s">
        <v>6155</v>
      </c>
      <c r="J774" s="272" t="s">
        <v>6156</v>
      </c>
      <c r="K774" s="272" t="s">
        <v>6157</v>
      </c>
      <c r="L774" s="271">
        <v>74</v>
      </c>
      <c r="M774" s="270" t="s">
        <v>3789</v>
      </c>
      <c r="N774" s="270" t="s">
        <v>7573</v>
      </c>
      <c r="O774" s="270" t="s">
        <v>6175</v>
      </c>
    </row>
    <row r="775" spans="1:15" ht="30.75" customHeight="1" x14ac:dyDescent="0.25">
      <c r="A775" s="281">
        <v>30312159</v>
      </c>
      <c r="B775" s="276" t="s">
        <v>6218</v>
      </c>
      <c r="C775" s="278" t="s">
        <v>4843</v>
      </c>
      <c r="D775" s="276" t="s">
        <v>7924</v>
      </c>
      <c r="E775" s="282"/>
      <c r="F775" s="279"/>
      <c r="G775" s="278"/>
      <c r="H775" s="278" t="s">
        <v>6154</v>
      </c>
      <c r="I775" s="278" t="s">
        <v>6155</v>
      </c>
      <c r="J775" s="278" t="s">
        <v>6156</v>
      </c>
      <c r="K775" s="278"/>
      <c r="L775" s="277">
        <v>66</v>
      </c>
      <c r="M775" s="276" t="s">
        <v>3794</v>
      </c>
      <c r="N775" s="276" t="s">
        <v>7573</v>
      </c>
      <c r="O775" s="276" t="s">
        <v>6175</v>
      </c>
    </row>
    <row r="776" spans="1:15" ht="30.75" customHeight="1" x14ac:dyDescent="0.25">
      <c r="A776" s="275">
        <v>30313015</v>
      </c>
      <c r="B776" s="270" t="s">
        <v>516</v>
      </c>
      <c r="C776" s="272" t="s">
        <v>4843</v>
      </c>
      <c r="D776" s="270" t="s">
        <v>7925</v>
      </c>
      <c r="E776" s="272"/>
      <c r="F776" s="273"/>
      <c r="G776" s="272"/>
      <c r="H776" s="272"/>
      <c r="I776" s="272" t="s">
        <v>6155</v>
      </c>
      <c r="J776" s="272" t="s">
        <v>6156</v>
      </c>
      <c r="K776" s="272"/>
      <c r="L776" s="271"/>
      <c r="M776" s="270" t="s">
        <v>3795</v>
      </c>
      <c r="N776" s="270" t="s">
        <v>7573</v>
      </c>
      <c r="O776" s="270" t="s">
        <v>6175</v>
      </c>
    </row>
    <row r="777" spans="1:15" ht="30.75" customHeight="1" x14ac:dyDescent="0.25">
      <c r="A777" s="281">
        <v>30313023</v>
      </c>
      <c r="B777" s="276" t="s">
        <v>517</v>
      </c>
      <c r="C777" s="278" t="s">
        <v>4843</v>
      </c>
      <c r="D777" s="276" t="s">
        <v>7926</v>
      </c>
      <c r="E777" s="282"/>
      <c r="F777" s="279"/>
      <c r="G777" s="278"/>
      <c r="H777" s="278"/>
      <c r="I777" s="278" t="s">
        <v>6155</v>
      </c>
      <c r="J777" s="278" t="s">
        <v>6156</v>
      </c>
      <c r="K777" s="278"/>
      <c r="L777" s="277"/>
      <c r="M777" s="276" t="s">
        <v>3795</v>
      </c>
      <c r="N777" s="276" t="s">
        <v>7573</v>
      </c>
      <c r="O777" s="276" t="s">
        <v>6175</v>
      </c>
    </row>
    <row r="778" spans="1:15" ht="30.75" customHeight="1" x14ac:dyDescent="0.25">
      <c r="A778" s="275">
        <v>30313031</v>
      </c>
      <c r="B778" s="270" t="s">
        <v>518</v>
      </c>
      <c r="C778" s="272" t="s">
        <v>4843</v>
      </c>
      <c r="D778" s="270" t="s">
        <v>7927</v>
      </c>
      <c r="E778" s="272"/>
      <c r="F778" s="273"/>
      <c r="G778" s="272"/>
      <c r="H778" s="272"/>
      <c r="I778" s="272" t="s">
        <v>6155</v>
      </c>
      <c r="J778" s="272" t="s">
        <v>6156</v>
      </c>
      <c r="K778" s="272"/>
      <c r="L778" s="271"/>
      <c r="M778" s="270" t="s">
        <v>3795</v>
      </c>
      <c r="N778" s="270" t="s">
        <v>7573</v>
      </c>
      <c r="O778" s="270" t="s">
        <v>6175</v>
      </c>
    </row>
    <row r="779" spans="1:15" ht="30.75" customHeight="1" x14ac:dyDescent="0.25">
      <c r="A779" s="281">
        <v>30313040</v>
      </c>
      <c r="B779" s="276" t="s">
        <v>519</v>
      </c>
      <c r="C779" s="278" t="s">
        <v>4843</v>
      </c>
      <c r="D779" s="276" t="s">
        <v>7928</v>
      </c>
      <c r="E779" s="282"/>
      <c r="F779" s="279"/>
      <c r="G779" s="278"/>
      <c r="H779" s="278" t="s">
        <v>6154</v>
      </c>
      <c r="I779" s="278" t="s">
        <v>6155</v>
      </c>
      <c r="J779" s="278" t="s">
        <v>6156</v>
      </c>
      <c r="K779" s="278"/>
      <c r="L779" s="277"/>
      <c r="M779" s="276" t="s">
        <v>3795</v>
      </c>
      <c r="N779" s="276" t="s">
        <v>7573</v>
      </c>
      <c r="O779" s="276" t="s">
        <v>6175</v>
      </c>
    </row>
    <row r="780" spans="1:15" ht="30.75" customHeight="1" x14ac:dyDescent="0.25">
      <c r="A780" s="275">
        <v>30313058</v>
      </c>
      <c r="B780" s="270" t="s">
        <v>520</v>
      </c>
      <c r="C780" s="272" t="s">
        <v>4843</v>
      </c>
      <c r="D780" s="270" t="s">
        <v>7929</v>
      </c>
      <c r="E780" s="272"/>
      <c r="F780" s="273"/>
      <c r="G780" s="272"/>
      <c r="H780" s="272"/>
      <c r="I780" s="272" t="s">
        <v>6155</v>
      </c>
      <c r="J780" s="272" t="s">
        <v>6156</v>
      </c>
      <c r="K780" s="272"/>
      <c r="L780" s="271"/>
      <c r="M780" s="270" t="s">
        <v>3795</v>
      </c>
      <c r="N780" s="270" t="s">
        <v>7573</v>
      </c>
      <c r="O780" s="270" t="s">
        <v>6175</v>
      </c>
    </row>
    <row r="781" spans="1:15" ht="30.75" customHeight="1" x14ac:dyDescent="0.25">
      <c r="A781" s="281">
        <v>30313066</v>
      </c>
      <c r="B781" s="276" t="s">
        <v>521</v>
      </c>
      <c r="C781" s="278" t="s">
        <v>4843</v>
      </c>
      <c r="D781" s="276" t="s">
        <v>7930</v>
      </c>
      <c r="E781" s="282"/>
      <c r="F781" s="279"/>
      <c r="G781" s="278"/>
      <c r="H781" s="278" t="s">
        <v>6154</v>
      </c>
      <c r="I781" s="278" t="s">
        <v>6155</v>
      </c>
      <c r="J781" s="278" t="s">
        <v>6156</v>
      </c>
      <c r="K781" s="278"/>
      <c r="L781" s="277"/>
      <c r="M781" s="276" t="s">
        <v>3795</v>
      </c>
      <c r="N781" s="276" t="s">
        <v>7573</v>
      </c>
      <c r="O781" s="276" t="s">
        <v>6175</v>
      </c>
    </row>
    <row r="782" spans="1:15" ht="30.75" customHeight="1" x14ac:dyDescent="0.25">
      <c r="A782" s="275">
        <v>30313074</v>
      </c>
      <c r="B782" s="270" t="s">
        <v>4902</v>
      </c>
      <c r="C782" s="272" t="s">
        <v>4843</v>
      </c>
      <c r="D782" s="270" t="s">
        <v>7929</v>
      </c>
      <c r="E782" s="272"/>
      <c r="F782" s="273"/>
      <c r="G782" s="272"/>
      <c r="H782" s="272"/>
      <c r="I782" s="272" t="s">
        <v>6155</v>
      </c>
      <c r="J782" s="272" t="s">
        <v>6156</v>
      </c>
      <c r="K782" s="272"/>
      <c r="L782" s="271"/>
      <c r="M782" s="270" t="s">
        <v>3795</v>
      </c>
      <c r="N782" s="270" t="s">
        <v>7573</v>
      </c>
      <c r="O782" s="270" t="s">
        <v>6175</v>
      </c>
    </row>
    <row r="783" spans="1:15" ht="30.75" customHeight="1" x14ac:dyDescent="0.25">
      <c r="A783" s="281">
        <v>30401011</v>
      </c>
      <c r="B783" s="276" t="s">
        <v>522</v>
      </c>
      <c r="C783" s="278" t="s">
        <v>4843</v>
      </c>
      <c r="D783" s="276" t="s">
        <v>7931</v>
      </c>
      <c r="E783" s="282"/>
      <c r="F783" s="279"/>
      <c r="G783" s="278"/>
      <c r="H783" s="278" t="s">
        <v>6154</v>
      </c>
      <c r="I783" s="278" t="s">
        <v>6155</v>
      </c>
      <c r="J783" s="278" t="s">
        <v>6156</v>
      </c>
      <c r="K783" s="278"/>
      <c r="L783" s="277"/>
      <c r="M783" s="276" t="s">
        <v>3796</v>
      </c>
      <c r="N783" s="276" t="s">
        <v>7446</v>
      </c>
      <c r="O783" s="276" t="s">
        <v>6175</v>
      </c>
    </row>
    <row r="784" spans="1:15" ht="30.75" customHeight="1" x14ac:dyDescent="0.25">
      <c r="A784" s="275">
        <v>30401020</v>
      </c>
      <c r="B784" s="270" t="s">
        <v>523</v>
      </c>
      <c r="C784" s="272" t="s">
        <v>4843</v>
      </c>
      <c r="D784" s="270" t="s">
        <v>7932</v>
      </c>
      <c r="E784" s="272"/>
      <c r="F784" s="273"/>
      <c r="G784" s="272"/>
      <c r="H784" s="272"/>
      <c r="I784" s="272" t="s">
        <v>6155</v>
      </c>
      <c r="J784" s="272" t="s">
        <v>6156</v>
      </c>
      <c r="K784" s="272"/>
      <c r="L784" s="271"/>
      <c r="M784" s="270" t="s">
        <v>3796</v>
      </c>
      <c r="N784" s="270" t="s">
        <v>7446</v>
      </c>
      <c r="O784" s="270" t="s">
        <v>6175</v>
      </c>
    </row>
    <row r="785" spans="1:15" ht="30.75" customHeight="1" x14ac:dyDescent="0.25">
      <c r="A785" s="281">
        <v>30401038</v>
      </c>
      <c r="B785" s="276" t="s">
        <v>524</v>
      </c>
      <c r="C785" s="278" t="s">
        <v>4843</v>
      </c>
      <c r="D785" s="276" t="s">
        <v>7933</v>
      </c>
      <c r="E785" s="282"/>
      <c r="F785" s="279"/>
      <c r="G785" s="278"/>
      <c r="H785" s="278" t="s">
        <v>6154</v>
      </c>
      <c r="I785" s="278" t="s">
        <v>6155</v>
      </c>
      <c r="J785" s="278" t="s">
        <v>6156</v>
      </c>
      <c r="K785" s="278"/>
      <c r="L785" s="277"/>
      <c r="M785" s="276" t="s">
        <v>3796</v>
      </c>
      <c r="N785" s="276" t="s">
        <v>7446</v>
      </c>
      <c r="O785" s="276" t="s">
        <v>6175</v>
      </c>
    </row>
    <row r="786" spans="1:15" ht="30.75" customHeight="1" x14ac:dyDescent="0.25">
      <c r="A786" s="275">
        <v>30401046</v>
      </c>
      <c r="B786" s="270" t="s">
        <v>525</v>
      </c>
      <c r="C786" s="272" t="s">
        <v>4843</v>
      </c>
      <c r="D786" s="270" t="s">
        <v>7934</v>
      </c>
      <c r="E786" s="272"/>
      <c r="F786" s="273"/>
      <c r="G786" s="272"/>
      <c r="H786" s="272" t="s">
        <v>6154</v>
      </c>
      <c r="I786" s="272" t="s">
        <v>6155</v>
      </c>
      <c r="J786" s="272" t="s">
        <v>6156</v>
      </c>
      <c r="K786" s="272"/>
      <c r="L786" s="271"/>
      <c r="M786" s="270" t="s">
        <v>3796</v>
      </c>
      <c r="N786" s="270" t="s">
        <v>7446</v>
      </c>
      <c r="O786" s="270" t="s">
        <v>6175</v>
      </c>
    </row>
    <row r="787" spans="1:15" ht="30.75" customHeight="1" x14ac:dyDescent="0.25">
      <c r="A787" s="281">
        <v>30401054</v>
      </c>
      <c r="B787" s="276" t="s">
        <v>6219</v>
      </c>
      <c r="C787" s="278" t="s">
        <v>4843</v>
      </c>
      <c r="D787" s="276" t="s">
        <v>7934</v>
      </c>
      <c r="E787" s="282"/>
      <c r="F787" s="279"/>
      <c r="G787" s="278"/>
      <c r="H787" s="278" t="s">
        <v>6154</v>
      </c>
      <c r="I787" s="278" t="s">
        <v>6155</v>
      </c>
      <c r="J787" s="278" t="s">
        <v>6156</v>
      </c>
      <c r="K787" s="278"/>
      <c r="L787" s="277"/>
      <c r="M787" s="276" t="s">
        <v>3796</v>
      </c>
      <c r="N787" s="276" t="s">
        <v>7446</v>
      </c>
      <c r="O787" s="276" t="s">
        <v>6175</v>
      </c>
    </row>
    <row r="788" spans="1:15" ht="30.75" customHeight="1" x14ac:dyDescent="0.25">
      <c r="A788" s="275">
        <v>30401062</v>
      </c>
      <c r="B788" s="270" t="s">
        <v>527</v>
      </c>
      <c r="C788" s="272" t="s">
        <v>4843</v>
      </c>
      <c r="D788" s="270" t="s">
        <v>7935</v>
      </c>
      <c r="E788" s="272"/>
      <c r="F788" s="273"/>
      <c r="G788" s="272"/>
      <c r="H788" s="272"/>
      <c r="I788" s="272" t="s">
        <v>6155</v>
      </c>
      <c r="J788" s="272" t="s">
        <v>6156</v>
      </c>
      <c r="K788" s="272"/>
      <c r="L788" s="271"/>
      <c r="M788" s="270" t="s">
        <v>3796</v>
      </c>
      <c r="N788" s="270" t="s">
        <v>7446</v>
      </c>
      <c r="O788" s="270" t="s">
        <v>6175</v>
      </c>
    </row>
    <row r="789" spans="1:15" ht="30.75" customHeight="1" x14ac:dyDescent="0.25">
      <c r="A789" s="281">
        <v>30401070</v>
      </c>
      <c r="B789" s="276" t="s">
        <v>528</v>
      </c>
      <c r="C789" s="278" t="s">
        <v>4843</v>
      </c>
      <c r="D789" s="276" t="s">
        <v>7936</v>
      </c>
      <c r="E789" s="282"/>
      <c r="F789" s="279"/>
      <c r="G789" s="278"/>
      <c r="H789" s="278"/>
      <c r="I789" s="278" t="s">
        <v>6155</v>
      </c>
      <c r="J789" s="278" t="s">
        <v>6156</v>
      </c>
      <c r="K789" s="278"/>
      <c r="L789" s="277"/>
      <c r="M789" s="276" t="s">
        <v>3796</v>
      </c>
      <c r="N789" s="276" t="s">
        <v>7446</v>
      </c>
      <c r="O789" s="276" t="s">
        <v>6175</v>
      </c>
    </row>
    <row r="790" spans="1:15" ht="30.75" customHeight="1" x14ac:dyDescent="0.25">
      <c r="A790" s="275">
        <v>30401089</v>
      </c>
      <c r="B790" s="270" t="s">
        <v>529</v>
      </c>
      <c r="C790" s="272" t="s">
        <v>4843</v>
      </c>
      <c r="D790" s="270" t="s">
        <v>7937</v>
      </c>
      <c r="E790" s="272"/>
      <c r="F790" s="273"/>
      <c r="G790" s="272"/>
      <c r="H790" s="272"/>
      <c r="I790" s="272" t="s">
        <v>6155</v>
      </c>
      <c r="J790" s="272" t="s">
        <v>6156</v>
      </c>
      <c r="K790" s="272"/>
      <c r="L790" s="271"/>
      <c r="M790" s="270" t="s">
        <v>3796</v>
      </c>
      <c r="N790" s="270" t="s">
        <v>7446</v>
      </c>
      <c r="O790" s="270" t="s">
        <v>6175</v>
      </c>
    </row>
    <row r="791" spans="1:15" ht="30.75" customHeight="1" x14ac:dyDescent="0.25">
      <c r="A791" s="281">
        <v>30401097</v>
      </c>
      <c r="B791" s="276" t="s">
        <v>530</v>
      </c>
      <c r="C791" s="278" t="s">
        <v>4843</v>
      </c>
      <c r="D791" s="276" t="s">
        <v>7938</v>
      </c>
      <c r="E791" s="282"/>
      <c r="F791" s="279"/>
      <c r="G791" s="278"/>
      <c r="H791" s="278"/>
      <c r="I791" s="278" t="s">
        <v>6155</v>
      </c>
      <c r="J791" s="278" t="s">
        <v>6156</v>
      </c>
      <c r="K791" s="278"/>
      <c r="L791" s="277"/>
      <c r="M791" s="276" t="s">
        <v>3796</v>
      </c>
      <c r="N791" s="276" t="s">
        <v>7446</v>
      </c>
      <c r="O791" s="276" t="s">
        <v>6175</v>
      </c>
    </row>
    <row r="792" spans="1:15" ht="30.75" customHeight="1" x14ac:dyDescent="0.25">
      <c r="A792" s="275">
        <v>30401100</v>
      </c>
      <c r="B792" s="270" t="s">
        <v>531</v>
      </c>
      <c r="C792" s="272" t="s">
        <v>4843</v>
      </c>
      <c r="D792" s="270" t="s">
        <v>7939</v>
      </c>
      <c r="E792" s="272"/>
      <c r="F792" s="273"/>
      <c r="G792" s="272"/>
      <c r="H792" s="272" t="s">
        <v>6154</v>
      </c>
      <c r="I792" s="272" t="s">
        <v>6155</v>
      </c>
      <c r="J792" s="272" t="s">
        <v>6156</v>
      </c>
      <c r="K792" s="272"/>
      <c r="L792" s="271"/>
      <c r="M792" s="270" t="s">
        <v>3796</v>
      </c>
      <c r="N792" s="270" t="s">
        <v>7446</v>
      </c>
      <c r="O792" s="270" t="s">
        <v>6175</v>
      </c>
    </row>
    <row r="793" spans="1:15" ht="30.75" customHeight="1" x14ac:dyDescent="0.25">
      <c r="A793" s="281">
        <v>30402018</v>
      </c>
      <c r="B793" s="276" t="s">
        <v>532</v>
      </c>
      <c r="C793" s="278" t="s">
        <v>4843</v>
      </c>
      <c r="D793" s="276" t="s">
        <v>7940</v>
      </c>
      <c r="E793" s="282"/>
      <c r="F793" s="279"/>
      <c r="G793" s="278"/>
      <c r="H793" s="278" t="s">
        <v>6154</v>
      </c>
      <c r="I793" s="278" t="s">
        <v>6155</v>
      </c>
      <c r="J793" s="278" t="s">
        <v>6156</v>
      </c>
      <c r="K793" s="278"/>
      <c r="L793" s="277"/>
      <c r="M793" s="276" t="s">
        <v>3797</v>
      </c>
      <c r="N793" s="276" t="s">
        <v>7446</v>
      </c>
      <c r="O793" s="276" t="s">
        <v>6175</v>
      </c>
    </row>
    <row r="794" spans="1:15" ht="30.75" customHeight="1" x14ac:dyDescent="0.25">
      <c r="A794" s="275">
        <v>30402026</v>
      </c>
      <c r="B794" s="270" t="s">
        <v>533</v>
      </c>
      <c r="C794" s="272" t="s">
        <v>4843</v>
      </c>
      <c r="D794" s="270" t="s">
        <v>7941</v>
      </c>
      <c r="E794" s="272"/>
      <c r="F794" s="273"/>
      <c r="G794" s="272"/>
      <c r="H794" s="272" t="s">
        <v>6154</v>
      </c>
      <c r="I794" s="272" t="s">
        <v>6155</v>
      </c>
      <c r="J794" s="272" t="s">
        <v>6156</v>
      </c>
      <c r="K794" s="272"/>
      <c r="L794" s="271"/>
      <c r="M794" s="270" t="s">
        <v>3797</v>
      </c>
      <c r="N794" s="270" t="s">
        <v>7446</v>
      </c>
      <c r="O794" s="270" t="s">
        <v>6175</v>
      </c>
    </row>
    <row r="795" spans="1:15" ht="30.75" customHeight="1" x14ac:dyDescent="0.25">
      <c r="A795" s="281">
        <v>30402034</v>
      </c>
      <c r="B795" s="276" t="s">
        <v>534</v>
      </c>
      <c r="C795" s="278" t="s">
        <v>4843</v>
      </c>
      <c r="D795" s="276" t="s">
        <v>7942</v>
      </c>
      <c r="E795" s="282"/>
      <c r="F795" s="279"/>
      <c r="G795" s="278"/>
      <c r="H795" s="278" t="s">
        <v>6154</v>
      </c>
      <c r="I795" s="278"/>
      <c r="J795" s="278"/>
      <c r="K795" s="278"/>
      <c r="L795" s="277"/>
      <c r="M795" s="276" t="s">
        <v>3797</v>
      </c>
      <c r="N795" s="276" t="s">
        <v>7446</v>
      </c>
      <c r="O795" s="276" t="s">
        <v>6175</v>
      </c>
    </row>
    <row r="796" spans="1:15" ht="30.75" customHeight="1" x14ac:dyDescent="0.25">
      <c r="A796" s="275">
        <v>30402042</v>
      </c>
      <c r="B796" s="270" t="s">
        <v>535</v>
      </c>
      <c r="C796" s="272" t="s">
        <v>4843</v>
      </c>
      <c r="D796" s="270" t="s">
        <v>7943</v>
      </c>
      <c r="E796" s="272"/>
      <c r="F796" s="273"/>
      <c r="G796" s="272"/>
      <c r="H796" s="272" t="s">
        <v>6154</v>
      </c>
      <c r="I796" s="272" t="s">
        <v>6155</v>
      </c>
      <c r="J796" s="272" t="s">
        <v>6156</v>
      </c>
      <c r="K796" s="272"/>
      <c r="L796" s="271"/>
      <c r="M796" s="270" t="s">
        <v>3797</v>
      </c>
      <c r="N796" s="270" t="s">
        <v>7446</v>
      </c>
      <c r="O796" s="270" t="s">
        <v>6175</v>
      </c>
    </row>
    <row r="797" spans="1:15" ht="30.75" customHeight="1" x14ac:dyDescent="0.25">
      <c r="A797" s="281">
        <v>30402050</v>
      </c>
      <c r="B797" s="276" t="s">
        <v>536</v>
      </c>
      <c r="C797" s="278" t="s">
        <v>4843</v>
      </c>
      <c r="D797" s="276" t="s">
        <v>7943</v>
      </c>
      <c r="E797" s="282"/>
      <c r="F797" s="279"/>
      <c r="G797" s="278"/>
      <c r="H797" s="278" t="s">
        <v>6154</v>
      </c>
      <c r="I797" s="278" t="s">
        <v>6155</v>
      </c>
      <c r="J797" s="278" t="s">
        <v>6156</v>
      </c>
      <c r="K797" s="278"/>
      <c r="L797" s="277"/>
      <c r="M797" s="276" t="s">
        <v>3797</v>
      </c>
      <c r="N797" s="276" t="s">
        <v>7446</v>
      </c>
      <c r="O797" s="276" t="s">
        <v>6175</v>
      </c>
    </row>
    <row r="798" spans="1:15" ht="30.75" customHeight="1" x14ac:dyDescent="0.25">
      <c r="A798" s="275">
        <v>30402069</v>
      </c>
      <c r="B798" s="270" t="s">
        <v>537</v>
      </c>
      <c r="C798" s="272" t="s">
        <v>4843</v>
      </c>
      <c r="D798" s="270" t="s">
        <v>7944</v>
      </c>
      <c r="E798" s="272"/>
      <c r="F798" s="273"/>
      <c r="G798" s="272"/>
      <c r="H798" s="272"/>
      <c r="I798" s="272" t="s">
        <v>6155</v>
      </c>
      <c r="J798" s="272" t="s">
        <v>6156</v>
      </c>
      <c r="K798" s="272"/>
      <c r="L798" s="271"/>
      <c r="M798" s="270" t="s">
        <v>3797</v>
      </c>
      <c r="N798" s="270" t="s">
        <v>7446</v>
      </c>
      <c r="O798" s="270" t="s">
        <v>6175</v>
      </c>
    </row>
    <row r="799" spans="1:15" ht="30.75" customHeight="1" x14ac:dyDescent="0.25">
      <c r="A799" s="281">
        <v>30402077</v>
      </c>
      <c r="B799" s="276" t="s">
        <v>538</v>
      </c>
      <c r="C799" s="278" t="s">
        <v>4843</v>
      </c>
      <c r="D799" s="276" t="s">
        <v>7945</v>
      </c>
      <c r="E799" s="282"/>
      <c r="F799" s="279"/>
      <c r="G799" s="278"/>
      <c r="H799" s="278" t="s">
        <v>6154</v>
      </c>
      <c r="I799" s="278"/>
      <c r="J799" s="278"/>
      <c r="K799" s="278"/>
      <c r="L799" s="277"/>
      <c r="M799" s="276" t="s">
        <v>3797</v>
      </c>
      <c r="N799" s="276" t="s">
        <v>7446</v>
      </c>
      <c r="O799" s="276" t="s">
        <v>6175</v>
      </c>
    </row>
    <row r="800" spans="1:15" ht="30.75" customHeight="1" x14ac:dyDescent="0.25">
      <c r="A800" s="275">
        <v>30402085</v>
      </c>
      <c r="B800" s="270" t="s">
        <v>539</v>
      </c>
      <c r="C800" s="272" t="s">
        <v>4843</v>
      </c>
      <c r="D800" s="270" t="s">
        <v>7946</v>
      </c>
      <c r="E800" s="272"/>
      <c r="F800" s="273"/>
      <c r="G800" s="272"/>
      <c r="H800" s="272"/>
      <c r="I800" s="272" t="s">
        <v>6155</v>
      </c>
      <c r="J800" s="272" t="s">
        <v>6156</v>
      </c>
      <c r="K800" s="272"/>
      <c r="L800" s="271"/>
      <c r="M800" s="270" t="s">
        <v>3797</v>
      </c>
      <c r="N800" s="270" t="s">
        <v>7446</v>
      </c>
      <c r="O800" s="270" t="s">
        <v>6175</v>
      </c>
    </row>
    <row r="801" spans="1:15" ht="30.75" customHeight="1" x14ac:dyDescent="0.25">
      <c r="A801" s="281">
        <v>30402093</v>
      </c>
      <c r="B801" s="276" t="s">
        <v>540</v>
      </c>
      <c r="C801" s="278" t="s">
        <v>4843</v>
      </c>
      <c r="D801" s="276" t="s">
        <v>7947</v>
      </c>
      <c r="E801" s="282"/>
      <c r="F801" s="279"/>
      <c r="G801" s="278"/>
      <c r="H801" s="278" t="s">
        <v>6154</v>
      </c>
      <c r="I801" s="278" t="s">
        <v>6155</v>
      </c>
      <c r="J801" s="278" t="s">
        <v>6156</v>
      </c>
      <c r="K801" s="278"/>
      <c r="L801" s="277"/>
      <c r="M801" s="276" t="s">
        <v>3797</v>
      </c>
      <c r="N801" s="276" t="s">
        <v>7446</v>
      </c>
      <c r="O801" s="276" t="s">
        <v>6175</v>
      </c>
    </row>
    <row r="802" spans="1:15" ht="30.75" customHeight="1" x14ac:dyDescent="0.25">
      <c r="A802" s="275">
        <v>30403014</v>
      </c>
      <c r="B802" s="270" t="s">
        <v>541</v>
      </c>
      <c r="C802" s="272" t="s">
        <v>4843</v>
      </c>
      <c r="D802" s="270" t="s">
        <v>7948</v>
      </c>
      <c r="E802" s="272"/>
      <c r="F802" s="273"/>
      <c r="G802" s="272"/>
      <c r="H802" s="272" t="s">
        <v>6154</v>
      </c>
      <c r="I802" s="272" t="s">
        <v>6155</v>
      </c>
      <c r="J802" s="272" t="s">
        <v>6156</v>
      </c>
      <c r="K802" s="272"/>
      <c r="L802" s="271"/>
      <c r="M802" s="270" t="s">
        <v>3798</v>
      </c>
      <c r="N802" s="270" t="s">
        <v>7446</v>
      </c>
      <c r="O802" s="270" t="s">
        <v>6175</v>
      </c>
    </row>
    <row r="803" spans="1:15" ht="30.75" customHeight="1" x14ac:dyDescent="0.25">
      <c r="A803" s="281">
        <v>30403030</v>
      </c>
      <c r="B803" s="276" t="s">
        <v>542</v>
      </c>
      <c r="C803" s="278" t="s">
        <v>4843</v>
      </c>
      <c r="D803" s="276" t="s">
        <v>7949</v>
      </c>
      <c r="E803" s="282"/>
      <c r="F803" s="279"/>
      <c r="G803" s="278"/>
      <c r="H803" s="278"/>
      <c r="I803" s="278" t="s">
        <v>6155</v>
      </c>
      <c r="J803" s="278" t="s">
        <v>6156</v>
      </c>
      <c r="K803" s="278"/>
      <c r="L803" s="277"/>
      <c r="M803" s="276" t="s">
        <v>3798</v>
      </c>
      <c r="N803" s="276" t="s">
        <v>7446</v>
      </c>
      <c r="O803" s="276" t="s">
        <v>6175</v>
      </c>
    </row>
    <row r="804" spans="1:15" ht="30.75" customHeight="1" x14ac:dyDescent="0.25">
      <c r="A804" s="275">
        <v>30403049</v>
      </c>
      <c r="B804" s="270" t="s">
        <v>543</v>
      </c>
      <c r="C804" s="272" t="s">
        <v>4843</v>
      </c>
      <c r="D804" s="270" t="s">
        <v>7950</v>
      </c>
      <c r="E804" s="272"/>
      <c r="F804" s="273"/>
      <c r="G804" s="272"/>
      <c r="H804" s="272"/>
      <c r="I804" s="272" t="s">
        <v>6155</v>
      </c>
      <c r="J804" s="272" t="s">
        <v>6156</v>
      </c>
      <c r="K804" s="272"/>
      <c r="L804" s="271"/>
      <c r="M804" s="270" t="s">
        <v>3798</v>
      </c>
      <c r="N804" s="270" t="s">
        <v>7446</v>
      </c>
      <c r="O804" s="270" t="s">
        <v>6175</v>
      </c>
    </row>
    <row r="805" spans="1:15" ht="30.75" customHeight="1" x14ac:dyDescent="0.25">
      <c r="A805" s="281">
        <v>30403057</v>
      </c>
      <c r="B805" s="276" t="s">
        <v>544</v>
      </c>
      <c r="C805" s="278" t="s">
        <v>4843</v>
      </c>
      <c r="D805" s="276" t="s">
        <v>7951</v>
      </c>
      <c r="E805" s="282"/>
      <c r="F805" s="279"/>
      <c r="G805" s="278"/>
      <c r="H805" s="278"/>
      <c r="I805" s="278" t="s">
        <v>6155</v>
      </c>
      <c r="J805" s="278" t="s">
        <v>6156</v>
      </c>
      <c r="K805" s="278"/>
      <c r="L805" s="277"/>
      <c r="M805" s="276" t="s">
        <v>3798</v>
      </c>
      <c r="N805" s="276" t="s">
        <v>7446</v>
      </c>
      <c r="O805" s="276" t="s">
        <v>6175</v>
      </c>
    </row>
    <row r="806" spans="1:15" ht="30.75" customHeight="1" x14ac:dyDescent="0.25">
      <c r="A806" s="275">
        <v>30403065</v>
      </c>
      <c r="B806" s="270" t="s">
        <v>545</v>
      </c>
      <c r="C806" s="272" t="s">
        <v>4843</v>
      </c>
      <c r="D806" s="270" t="s">
        <v>7952</v>
      </c>
      <c r="E806" s="272"/>
      <c r="F806" s="273"/>
      <c r="G806" s="272"/>
      <c r="H806" s="272"/>
      <c r="I806" s="272" t="s">
        <v>6155</v>
      </c>
      <c r="J806" s="272" t="s">
        <v>6156</v>
      </c>
      <c r="K806" s="272"/>
      <c r="L806" s="271"/>
      <c r="M806" s="270" t="s">
        <v>3798</v>
      </c>
      <c r="N806" s="270" t="s">
        <v>7446</v>
      </c>
      <c r="O806" s="270" t="s">
        <v>6175</v>
      </c>
    </row>
    <row r="807" spans="1:15" ht="30.75" customHeight="1" x14ac:dyDescent="0.25">
      <c r="A807" s="281">
        <v>30403073</v>
      </c>
      <c r="B807" s="276" t="s">
        <v>546</v>
      </c>
      <c r="C807" s="278" t="s">
        <v>4843</v>
      </c>
      <c r="D807" s="276" t="s">
        <v>7953</v>
      </c>
      <c r="E807" s="282"/>
      <c r="F807" s="279"/>
      <c r="G807" s="278"/>
      <c r="H807" s="278"/>
      <c r="I807" s="278" t="s">
        <v>6155</v>
      </c>
      <c r="J807" s="278" t="s">
        <v>6156</v>
      </c>
      <c r="K807" s="278"/>
      <c r="L807" s="277"/>
      <c r="M807" s="276" t="s">
        <v>3798</v>
      </c>
      <c r="N807" s="276" t="s">
        <v>7446</v>
      </c>
      <c r="O807" s="276" t="s">
        <v>6175</v>
      </c>
    </row>
    <row r="808" spans="1:15" ht="30.75" customHeight="1" x14ac:dyDescent="0.25">
      <c r="A808" s="275">
        <v>30403081</v>
      </c>
      <c r="B808" s="270" t="s">
        <v>547</v>
      </c>
      <c r="C808" s="272" t="s">
        <v>4843</v>
      </c>
      <c r="D808" s="270" t="s">
        <v>7954</v>
      </c>
      <c r="E808" s="272"/>
      <c r="F808" s="273"/>
      <c r="G808" s="272"/>
      <c r="H808" s="272"/>
      <c r="I808" s="272" t="s">
        <v>6155</v>
      </c>
      <c r="J808" s="272" t="s">
        <v>6156</v>
      </c>
      <c r="K808" s="272"/>
      <c r="L808" s="271"/>
      <c r="M808" s="270" t="s">
        <v>3798</v>
      </c>
      <c r="N808" s="270" t="s">
        <v>7446</v>
      </c>
      <c r="O808" s="270" t="s">
        <v>6175</v>
      </c>
    </row>
    <row r="809" spans="1:15" ht="30.75" customHeight="1" x14ac:dyDescent="0.25">
      <c r="A809" s="281">
        <v>30403090</v>
      </c>
      <c r="B809" s="276" t="s">
        <v>548</v>
      </c>
      <c r="C809" s="278" t="s">
        <v>4843</v>
      </c>
      <c r="D809" s="276" t="s">
        <v>7955</v>
      </c>
      <c r="E809" s="282"/>
      <c r="F809" s="279"/>
      <c r="G809" s="278"/>
      <c r="H809" s="278"/>
      <c r="I809" s="278" t="s">
        <v>6155</v>
      </c>
      <c r="J809" s="278" t="s">
        <v>6156</v>
      </c>
      <c r="K809" s="278"/>
      <c r="L809" s="277"/>
      <c r="M809" s="276" t="s">
        <v>3798</v>
      </c>
      <c r="N809" s="276" t="s">
        <v>7446</v>
      </c>
      <c r="O809" s="276" t="s">
        <v>6175</v>
      </c>
    </row>
    <row r="810" spans="1:15" ht="30.75" customHeight="1" x14ac:dyDescent="0.25">
      <c r="A810" s="275">
        <v>30403103</v>
      </c>
      <c r="B810" s="270" t="s">
        <v>549</v>
      </c>
      <c r="C810" s="272" t="s">
        <v>4843</v>
      </c>
      <c r="D810" s="270" t="s">
        <v>7956</v>
      </c>
      <c r="E810" s="272"/>
      <c r="F810" s="273"/>
      <c r="G810" s="272"/>
      <c r="H810" s="272" t="s">
        <v>6154</v>
      </c>
      <c r="I810" s="272" t="s">
        <v>6155</v>
      </c>
      <c r="J810" s="272" t="s">
        <v>6156</v>
      </c>
      <c r="K810" s="272"/>
      <c r="L810" s="271"/>
      <c r="M810" s="270" t="s">
        <v>3798</v>
      </c>
      <c r="N810" s="270" t="s">
        <v>7446</v>
      </c>
      <c r="O810" s="270" t="s">
        <v>6175</v>
      </c>
    </row>
    <row r="811" spans="1:15" ht="30.75" customHeight="1" x14ac:dyDescent="0.25">
      <c r="A811" s="281">
        <v>30403111</v>
      </c>
      <c r="B811" s="276" t="s">
        <v>551</v>
      </c>
      <c r="C811" s="278" t="s">
        <v>4843</v>
      </c>
      <c r="D811" s="276" t="s">
        <v>7957</v>
      </c>
      <c r="E811" s="282"/>
      <c r="F811" s="279"/>
      <c r="G811" s="278"/>
      <c r="H811" s="278"/>
      <c r="I811" s="278" t="s">
        <v>6155</v>
      </c>
      <c r="J811" s="278" t="s">
        <v>6156</v>
      </c>
      <c r="K811" s="278"/>
      <c r="L811" s="277"/>
      <c r="M811" s="276" t="s">
        <v>3798</v>
      </c>
      <c r="N811" s="276" t="s">
        <v>7446</v>
      </c>
      <c r="O811" s="276" t="s">
        <v>6175</v>
      </c>
    </row>
    <row r="812" spans="1:15" ht="30.75" customHeight="1" x14ac:dyDescent="0.25">
      <c r="A812" s="275">
        <v>30403120</v>
      </c>
      <c r="B812" s="270" t="s">
        <v>552</v>
      </c>
      <c r="C812" s="272" t="s">
        <v>4843</v>
      </c>
      <c r="D812" s="270" t="s">
        <v>7958</v>
      </c>
      <c r="E812" s="272"/>
      <c r="F812" s="273"/>
      <c r="G812" s="272"/>
      <c r="H812" s="272"/>
      <c r="I812" s="272" t="s">
        <v>6155</v>
      </c>
      <c r="J812" s="272" t="s">
        <v>6156</v>
      </c>
      <c r="K812" s="272"/>
      <c r="L812" s="271"/>
      <c r="M812" s="270" t="s">
        <v>3798</v>
      </c>
      <c r="N812" s="270" t="s">
        <v>7446</v>
      </c>
      <c r="O812" s="270" t="s">
        <v>6175</v>
      </c>
    </row>
    <row r="813" spans="1:15" ht="30.75" customHeight="1" x14ac:dyDescent="0.25">
      <c r="A813" s="281">
        <v>30403138</v>
      </c>
      <c r="B813" s="276" t="s">
        <v>553</v>
      </c>
      <c r="C813" s="278" t="s">
        <v>4843</v>
      </c>
      <c r="D813" s="276" t="s">
        <v>7959</v>
      </c>
      <c r="E813" s="282"/>
      <c r="F813" s="279"/>
      <c r="G813" s="278"/>
      <c r="H813" s="278"/>
      <c r="I813" s="278" t="s">
        <v>6155</v>
      </c>
      <c r="J813" s="278" t="s">
        <v>6156</v>
      </c>
      <c r="K813" s="278"/>
      <c r="L813" s="277"/>
      <c r="M813" s="276" t="s">
        <v>3798</v>
      </c>
      <c r="N813" s="276" t="s">
        <v>7446</v>
      </c>
      <c r="O813" s="276" t="s">
        <v>6175</v>
      </c>
    </row>
    <row r="814" spans="1:15" ht="30.75" customHeight="1" x14ac:dyDescent="0.25">
      <c r="A814" s="275">
        <v>30403146</v>
      </c>
      <c r="B814" s="270" t="s">
        <v>554</v>
      </c>
      <c r="C814" s="272" t="s">
        <v>4843</v>
      </c>
      <c r="D814" s="270" t="s">
        <v>7960</v>
      </c>
      <c r="E814" s="272"/>
      <c r="F814" s="273"/>
      <c r="G814" s="272"/>
      <c r="H814" s="272"/>
      <c r="I814" s="272" t="s">
        <v>6155</v>
      </c>
      <c r="J814" s="272" t="s">
        <v>6156</v>
      </c>
      <c r="K814" s="272"/>
      <c r="L814" s="271"/>
      <c r="M814" s="270" t="s">
        <v>3798</v>
      </c>
      <c r="N814" s="270" t="s">
        <v>7446</v>
      </c>
      <c r="O814" s="270" t="s">
        <v>6175</v>
      </c>
    </row>
    <row r="815" spans="1:15" ht="30.75" customHeight="1" x14ac:dyDescent="0.25">
      <c r="A815" s="281">
        <v>30403154</v>
      </c>
      <c r="B815" s="276" t="s">
        <v>555</v>
      </c>
      <c r="C815" s="278" t="s">
        <v>4843</v>
      </c>
      <c r="D815" s="276" t="s">
        <v>7961</v>
      </c>
      <c r="E815" s="282"/>
      <c r="F815" s="279"/>
      <c r="G815" s="278"/>
      <c r="H815" s="278"/>
      <c r="I815" s="278" t="s">
        <v>6155</v>
      </c>
      <c r="J815" s="278" t="s">
        <v>6156</v>
      </c>
      <c r="K815" s="278"/>
      <c r="L815" s="277"/>
      <c r="M815" s="276" t="s">
        <v>3798</v>
      </c>
      <c r="N815" s="276" t="s">
        <v>7446</v>
      </c>
      <c r="O815" s="276" t="s">
        <v>6175</v>
      </c>
    </row>
    <row r="816" spans="1:15" ht="30.75" customHeight="1" x14ac:dyDescent="0.25">
      <c r="A816" s="275">
        <v>30403162</v>
      </c>
      <c r="B816" s="270" t="s">
        <v>550</v>
      </c>
      <c r="C816" s="272" t="s">
        <v>4843</v>
      </c>
      <c r="D816" s="270" t="s">
        <v>7956</v>
      </c>
      <c r="E816" s="272"/>
      <c r="F816" s="273"/>
      <c r="G816" s="272"/>
      <c r="H816" s="272" t="s">
        <v>6154</v>
      </c>
      <c r="I816" s="272" t="s">
        <v>6155</v>
      </c>
      <c r="J816" s="272" t="s">
        <v>6156</v>
      </c>
      <c r="K816" s="272"/>
      <c r="L816" s="271"/>
      <c r="M816" s="270" t="s">
        <v>3798</v>
      </c>
      <c r="N816" s="270" t="s">
        <v>7446</v>
      </c>
      <c r="O816" s="270" t="s">
        <v>6175</v>
      </c>
    </row>
    <row r="817" spans="1:15" ht="30.75" customHeight="1" x14ac:dyDescent="0.25">
      <c r="A817" s="281">
        <v>30404010</v>
      </c>
      <c r="B817" s="276" t="s">
        <v>556</v>
      </c>
      <c r="C817" s="278" t="s">
        <v>4843</v>
      </c>
      <c r="D817" s="276" t="s">
        <v>7962</v>
      </c>
      <c r="E817" s="282"/>
      <c r="F817" s="279"/>
      <c r="G817" s="278"/>
      <c r="H817" s="278"/>
      <c r="I817" s="278" t="s">
        <v>6155</v>
      </c>
      <c r="J817" s="278" t="s">
        <v>6156</v>
      </c>
      <c r="K817" s="278"/>
      <c r="L817" s="277"/>
      <c r="M817" s="276" t="s">
        <v>3799</v>
      </c>
      <c r="N817" s="276" t="s">
        <v>7446</v>
      </c>
      <c r="O817" s="276" t="s">
        <v>6175</v>
      </c>
    </row>
    <row r="818" spans="1:15" ht="30.75" customHeight="1" x14ac:dyDescent="0.25">
      <c r="A818" s="275">
        <v>30404029</v>
      </c>
      <c r="B818" s="270" t="s">
        <v>557</v>
      </c>
      <c r="C818" s="272" t="s">
        <v>4843</v>
      </c>
      <c r="D818" s="270" t="s">
        <v>7963</v>
      </c>
      <c r="E818" s="272"/>
      <c r="F818" s="273"/>
      <c r="G818" s="272"/>
      <c r="H818" s="272"/>
      <c r="I818" s="272" t="s">
        <v>6155</v>
      </c>
      <c r="J818" s="272" t="s">
        <v>6156</v>
      </c>
      <c r="K818" s="272"/>
      <c r="L818" s="271"/>
      <c r="M818" s="270" t="s">
        <v>3799</v>
      </c>
      <c r="N818" s="270" t="s">
        <v>7446</v>
      </c>
      <c r="O818" s="270" t="s">
        <v>6175</v>
      </c>
    </row>
    <row r="819" spans="1:15" ht="30.75" customHeight="1" x14ac:dyDescent="0.25">
      <c r="A819" s="281">
        <v>30404037</v>
      </c>
      <c r="B819" s="276" t="s">
        <v>558</v>
      </c>
      <c r="C819" s="278" t="s">
        <v>4843</v>
      </c>
      <c r="D819" s="276" t="s">
        <v>7963</v>
      </c>
      <c r="E819" s="282"/>
      <c r="F819" s="279"/>
      <c r="G819" s="278"/>
      <c r="H819" s="278"/>
      <c r="I819" s="278" t="s">
        <v>6155</v>
      </c>
      <c r="J819" s="278" t="s">
        <v>6156</v>
      </c>
      <c r="K819" s="278"/>
      <c r="L819" s="277"/>
      <c r="M819" s="276" t="s">
        <v>3799</v>
      </c>
      <c r="N819" s="276" t="s">
        <v>7446</v>
      </c>
      <c r="O819" s="276" t="s">
        <v>6175</v>
      </c>
    </row>
    <row r="820" spans="1:15" ht="30.75" customHeight="1" x14ac:dyDescent="0.25">
      <c r="A820" s="275">
        <v>30404045</v>
      </c>
      <c r="B820" s="270" t="s">
        <v>559</v>
      </c>
      <c r="C820" s="272" t="s">
        <v>4843</v>
      </c>
      <c r="D820" s="270" t="s">
        <v>7963</v>
      </c>
      <c r="E820" s="272"/>
      <c r="F820" s="273"/>
      <c r="G820" s="272"/>
      <c r="H820" s="272"/>
      <c r="I820" s="272" t="s">
        <v>6155</v>
      </c>
      <c r="J820" s="272" t="s">
        <v>6156</v>
      </c>
      <c r="K820" s="272"/>
      <c r="L820" s="271"/>
      <c r="M820" s="270" t="s">
        <v>3799</v>
      </c>
      <c r="N820" s="270" t="s">
        <v>7446</v>
      </c>
      <c r="O820" s="270" t="s">
        <v>6175</v>
      </c>
    </row>
    <row r="821" spans="1:15" ht="30.75" customHeight="1" x14ac:dyDescent="0.25">
      <c r="A821" s="281">
        <v>30404053</v>
      </c>
      <c r="B821" s="276" t="s">
        <v>560</v>
      </c>
      <c r="C821" s="278" t="s">
        <v>4843</v>
      </c>
      <c r="D821" s="276" t="s">
        <v>7964</v>
      </c>
      <c r="E821" s="282"/>
      <c r="F821" s="279"/>
      <c r="G821" s="278"/>
      <c r="H821" s="278"/>
      <c r="I821" s="278" t="s">
        <v>6155</v>
      </c>
      <c r="J821" s="278" t="s">
        <v>6156</v>
      </c>
      <c r="K821" s="278"/>
      <c r="L821" s="277"/>
      <c r="M821" s="276" t="s">
        <v>3799</v>
      </c>
      <c r="N821" s="276" t="s">
        <v>7446</v>
      </c>
      <c r="O821" s="276" t="s">
        <v>6175</v>
      </c>
    </row>
    <row r="822" spans="1:15" ht="30.75" customHeight="1" x14ac:dyDescent="0.25">
      <c r="A822" s="275">
        <v>30404061</v>
      </c>
      <c r="B822" s="270" t="s">
        <v>561</v>
      </c>
      <c r="C822" s="272" t="s">
        <v>4843</v>
      </c>
      <c r="D822" s="270" t="s">
        <v>7445</v>
      </c>
      <c r="E822" s="272"/>
      <c r="F822" s="273"/>
      <c r="G822" s="272"/>
      <c r="H822" s="272"/>
      <c r="I822" s="272" t="s">
        <v>6155</v>
      </c>
      <c r="J822" s="272" t="s">
        <v>6156</v>
      </c>
      <c r="K822" s="272" t="s">
        <v>6157</v>
      </c>
      <c r="L822" s="271">
        <v>33</v>
      </c>
      <c r="M822" s="270" t="s">
        <v>3799</v>
      </c>
      <c r="N822" s="270" t="s">
        <v>7446</v>
      </c>
      <c r="O822" s="270" t="s">
        <v>6175</v>
      </c>
    </row>
    <row r="823" spans="1:15" ht="30.75" customHeight="1" x14ac:dyDescent="0.25">
      <c r="A823" s="281">
        <v>30404070</v>
      </c>
      <c r="B823" s="276" t="s">
        <v>4903</v>
      </c>
      <c r="C823" s="278" t="s">
        <v>4844</v>
      </c>
      <c r="D823" s="276" t="s">
        <v>6161</v>
      </c>
      <c r="E823" s="282"/>
      <c r="F823" s="279"/>
      <c r="G823" s="278" t="s">
        <v>6161</v>
      </c>
      <c r="H823" s="278" t="s">
        <v>6161</v>
      </c>
      <c r="I823" s="278" t="s">
        <v>6161</v>
      </c>
      <c r="J823" s="278" t="s">
        <v>6161</v>
      </c>
      <c r="K823" s="278" t="s">
        <v>6161</v>
      </c>
      <c r="L823" s="277" t="s">
        <v>6161</v>
      </c>
      <c r="M823" s="276" t="s">
        <v>6161</v>
      </c>
      <c r="N823" s="276" t="s">
        <v>6161</v>
      </c>
      <c r="O823" s="276" t="s">
        <v>6161</v>
      </c>
    </row>
    <row r="824" spans="1:15" ht="30.75" customHeight="1" x14ac:dyDescent="0.25">
      <c r="A824" s="275">
        <v>30404088</v>
      </c>
      <c r="B824" s="270" t="s">
        <v>562</v>
      </c>
      <c r="C824" s="272" t="s">
        <v>4843</v>
      </c>
      <c r="D824" s="270" t="s">
        <v>7965</v>
      </c>
      <c r="E824" s="272"/>
      <c r="F824" s="273"/>
      <c r="G824" s="272"/>
      <c r="H824" s="272"/>
      <c r="I824" s="272" t="s">
        <v>6155</v>
      </c>
      <c r="J824" s="272" t="s">
        <v>6156</v>
      </c>
      <c r="K824" s="272"/>
      <c r="L824" s="271"/>
      <c r="M824" s="270" t="s">
        <v>3799</v>
      </c>
      <c r="N824" s="270" t="s">
        <v>7446</v>
      </c>
      <c r="O824" s="270" t="s">
        <v>6175</v>
      </c>
    </row>
    <row r="825" spans="1:15" ht="30.75" customHeight="1" x14ac:dyDescent="0.25">
      <c r="A825" s="281">
        <v>30404096</v>
      </c>
      <c r="B825" s="276" t="s">
        <v>563</v>
      </c>
      <c r="C825" s="278" t="s">
        <v>4843</v>
      </c>
      <c r="D825" s="276" t="s">
        <v>7966</v>
      </c>
      <c r="E825" s="282"/>
      <c r="F825" s="279"/>
      <c r="G825" s="278"/>
      <c r="H825" s="278"/>
      <c r="I825" s="278" t="s">
        <v>6155</v>
      </c>
      <c r="J825" s="278" t="s">
        <v>6156</v>
      </c>
      <c r="K825" s="278"/>
      <c r="L825" s="277"/>
      <c r="M825" s="276" t="s">
        <v>3799</v>
      </c>
      <c r="N825" s="276" t="s">
        <v>7446</v>
      </c>
      <c r="O825" s="276" t="s">
        <v>6175</v>
      </c>
    </row>
    <row r="826" spans="1:15" ht="30.75" customHeight="1" x14ac:dyDescent="0.25">
      <c r="A826" s="275">
        <v>30404100</v>
      </c>
      <c r="B826" s="270" t="s">
        <v>564</v>
      </c>
      <c r="C826" s="272" t="s">
        <v>4843</v>
      </c>
      <c r="D826" s="270" t="s">
        <v>7967</v>
      </c>
      <c r="E826" s="272"/>
      <c r="F826" s="273"/>
      <c r="G826" s="272"/>
      <c r="H826" s="272"/>
      <c r="I826" s="272" t="s">
        <v>6155</v>
      </c>
      <c r="J826" s="272" t="s">
        <v>6156</v>
      </c>
      <c r="K826" s="272"/>
      <c r="L826" s="271"/>
      <c r="M826" s="270" t="s">
        <v>3799</v>
      </c>
      <c r="N826" s="270" t="s">
        <v>7446</v>
      </c>
      <c r="O826" s="270" t="s">
        <v>6175</v>
      </c>
    </row>
    <row r="827" spans="1:15" ht="30.75" customHeight="1" x14ac:dyDescent="0.25">
      <c r="A827" s="281">
        <v>30404126</v>
      </c>
      <c r="B827" s="276" t="s">
        <v>565</v>
      </c>
      <c r="C827" s="278" t="s">
        <v>4843</v>
      </c>
      <c r="D827" s="276" t="s">
        <v>7968</v>
      </c>
      <c r="E827" s="282"/>
      <c r="F827" s="279"/>
      <c r="G827" s="278"/>
      <c r="H827" s="278"/>
      <c r="I827" s="278" t="s">
        <v>6155</v>
      </c>
      <c r="J827" s="278" t="s">
        <v>6156</v>
      </c>
      <c r="K827" s="278"/>
      <c r="L827" s="277"/>
      <c r="M827" s="276" t="s">
        <v>3799</v>
      </c>
      <c r="N827" s="276" t="s">
        <v>7446</v>
      </c>
      <c r="O827" s="276" t="s">
        <v>6175</v>
      </c>
    </row>
    <row r="828" spans="1:15" ht="30.75" customHeight="1" x14ac:dyDescent="0.25">
      <c r="A828" s="275">
        <v>30404134</v>
      </c>
      <c r="B828" s="270" t="s">
        <v>566</v>
      </c>
      <c r="C828" s="272" t="s">
        <v>4843</v>
      </c>
      <c r="D828" s="270" t="s">
        <v>7969</v>
      </c>
      <c r="E828" s="272"/>
      <c r="F828" s="273"/>
      <c r="G828" s="272"/>
      <c r="H828" s="272"/>
      <c r="I828" s="272" t="s">
        <v>6155</v>
      </c>
      <c r="J828" s="272" t="s">
        <v>6156</v>
      </c>
      <c r="K828" s="272"/>
      <c r="L828" s="271"/>
      <c r="M828" s="270" t="s">
        <v>3799</v>
      </c>
      <c r="N828" s="270" t="s">
        <v>7446</v>
      </c>
      <c r="O828" s="270" t="s">
        <v>6175</v>
      </c>
    </row>
    <row r="829" spans="1:15" ht="30.75" customHeight="1" x14ac:dyDescent="0.25">
      <c r="A829" s="281">
        <v>30404142</v>
      </c>
      <c r="B829" s="276" t="s">
        <v>4904</v>
      </c>
      <c r="C829" s="278" t="s">
        <v>4844</v>
      </c>
      <c r="D829" s="276" t="s">
        <v>6161</v>
      </c>
      <c r="E829" s="282"/>
      <c r="F829" s="279"/>
      <c r="G829" s="278" t="s">
        <v>6161</v>
      </c>
      <c r="H829" s="278" t="s">
        <v>6161</v>
      </c>
      <c r="I829" s="278" t="s">
        <v>6161</v>
      </c>
      <c r="J829" s="278" t="s">
        <v>6161</v>
      </c>
      <c r="K829" s="278" t="s">
        <v>6161</v>
      </c>
      <c r="L829" s="277" t="s">
        <v>6161</v>
      </c>
      <c r="M829" s="276" t="s">
        <v>6161</v>
      </c>
      <c r="N829" s="276" t="s">
        <v>6161</v>
      </c>
      <c r="O829" s="276" t="s">
        <v>6161</v>
      </c>
    </row>
    <row r="830" spans="1:15" ht="30.75" customHeight="1" x14ac:dyDescent="0.25">
      <c r="A830" s="275">
        <v>30404150</v>
      </c>
      <c r="B830" s="270" t="s">
        <v>7970</v>
      </c>
      <c r="C830" s="272" t="s">
        <v>4843</v>
      </c>
      <c r="D830" s="270" t="s">
        <v>7445</v>
      </c>
      <c r="E830" s="272"/>
      <c r="F830" s="273"/>
      <c r="G830" s="272"/>
      <c r="H830" s="272"/>
      <c r="I830" s="272" t="s">
        <v>6155</v>
      </c>
      <c r="J830" s="272" t="s">
        <v>6156</v>
      </c>
      <c r="K830" s="272" t="s">
        <v>6157</v>
      </c>
      <c r="L830" s="271">
        <v>33</v>
      </c>
      <c r="M830" s="270" t="s">
        <v>3799</v>
      </c>
      <c r="N830" s="270" t="s">
        <v>7446</v>
      </c>
      <c r="O830" s="270" t="s">
        <v>6175</v>
      </c>
    </row>
    <row r="831" spans="1:15" ht="30.75" customHeight="1" x14ac:dyDescent="0.25">
      <c r="A831" s="281">
        <v>30404169</v>
      </c>
      <c r="B831" s="276" t="s">
        <v>7971</v>
      </c>
      <c r="C831" s="278" t="s">
        <v>4843</v>
      </c>
      <c r="D831" s="276" t="s">
        <v>7445</v>
      </c>
      <c r="E831" s="282"/>
      <c r="F831" s="279"/>
      <c r="G831" s="278"/>
      <c r="H831" s="278"/>
      <c r="I831" s="278" t="s">
        <v>6155</v>
      </c>
      <c r="J831" s="278" t="s">
        <v>6156</v>
      </c>
      <c r="K831" s="278" t="s">
        <v>6157</v>
      </c>
      <c r="L831" s="277">
        <v>33</v>
      </c>
      <c r="M831" s="276" t="s">
        <v>3799</v>
      </c>
      <c r="N831" s="276" t="s">
        <v>7446</v>
      </c>
      <c r="O831" s="276" t="s">
        <v>6175</v>
      </c>
    </row>
    <row r="832" spans="1:15" ht="30.75" customHeight="1" x14ac:dyDescent="0.25">
      <c r="A832" s="275">
        <v>30404177</v>
      </c>
      <c r="B832" s="270" t="s">
        <v>6220</v>
      </c>
      <c r="C832" s="272" t="s">
        <v>4843</v>
      </c>
      <c r="D832" s="270" t="s">
        <v>7972</v>
      </c>
      <c r="E832" s="272"/>
      <c r="F832" s="273"/>
      <c r="G832" s="272"/>
      <c r="H832" s="272"/>
      <c r="I832" s="272" t="s">
        <v>6155</v>
      </c>
      <c r="J832" s="272" t="s">
        <v>6156</v>
      </c>
      <c r="K832" s="272" t="s">
        <v>6157</v>
      </c>
      <c r="L832" s="271">
        <v>44</v>
      </c>
      <c r="M832" s="270" t="s">
        <v>3798</v>
      </c>
      <c r="N832" s="270" t="s">
        <v>7446</v>
      </c>
      <c r="O832" s="270" t="s">
        <v>6175</v>
      </c>
    </row>
    <row r="833" spans="1:15" ht="30.75" customHeight="1" x14ac:dyDescent="0.25">
      <c r="A833" s="281">
        <v>30404185</v>
      </c>
      <c r="B833" s="276" t="s">
        <v>7973</v>
      </c>
      <c r="C833" s="278" t="s">
        <v>4843</v>
      </c>
      <c r="D833" s="276" t="s">
        <v>7445</v>
      </c>
      <c r="E833" s="282"/>
      <c r="F833" s="279"/>
      <c r="G833" s="278"/>
      <c r="H833" s="278"/>
      <c r="I833" s="278" t="s">
        <v>6155</v>
      </c>
      <c r="J833" s="278" t="s">
        <v>6156</v>
      </c>
      <c r="K833" s="278" t="s">
        <v>6157</v>
      </c>
      <c r="L833" s="277">
        <v>33</v>
      </c>
      <c r="M833" s="276" t="s">
        <v>3799</v>
      </c>
      <c r="N833" s="276" t="s">
        <v>7446</v>
      </c>
      <c r="O833" s="276" t="s">
        <v>6175</v>
      </c>
    </row>
    <row r="834" spans="1:15" ht="30.75" customHeight="1" x14ac:dyDescent="0.25">
      <c r="A834" s="275">
        <v>30501016</v>
      </c>
      <c r="B834" s="270" t="s">
        <v>567</v>
      </c>
      <c r="C834" s="272" t="s">
        <v>4843</v>
      </c>
      <c r="D834" s="270" t="s">
        <v>7974</v>
      </c>
      <c r="E834" s="272"/>
      <c r="F834" s="273"/>
      <c r="G834" s="272"/>
      <c r="H834" s="272" t="s">
        <v>6154</v>
      </c>
      <c r="I834" s="272" t="s">
        <v>6155</v>
      </c>
      <c r="J834" s="272" t="s">
        <v>6156</v>
      </c>
      <c r="K834" s="272"/>
      <c r="L834" s="271"/>
      <c r="M834" s="270" t="s">
        <v>3800</v>
      </c>
      <c r="N834" s="270" t="s">
        <v>7606</v>
      </c>
      <c r="O834" s="270" t="s">
        <v>6175</v>
      </c>
    </row>
    <row r="835" spans="1:15" ht="30.75" customHeight="1" x14ac:dyDescent="0.25">
      <c r="A835" s="281">
        <v>30501024</v>
      </c>
      <c r="B835" s="276" t="s">
        <v>568</v>
      </c>
      <c r="C835" s="278" t="s">
        <v>4843</v>
      </c>
      <c r="D835" s="276" t="s">
        <v>7974</v>
      </c>
      <c r="E835" s="282"/>
      <c r="F835" s="279"/>
      <c r="G835" s="278"/>
      <c r="H835" s="278" t="s">
        <v>6154</v>
      </c>
      <c r="I835" s="278" t="s">
        <v>6155</v>
      </c>
      <c r="J835" s="278" t="s">
        <v>6156</v>
      </c>
      <c r="K835" s="278"/>
      <c r="L835" s="277"/>
      <c r="M835" s="276" t="s">
        <v>3800</v>
      </c>
      <c r="N835" s="276" t="s">
        <v>7606</v>
      </c>
      <c r="O835" s="276" t="s">
        <v>6175</v>
      </c>
    </row>
    <row r="836" spans="1:15" ht="30.75" customHeight="1" x14ac:dyDescent="0.25">
      <c r="A836" s="275">
        <v>30501040</v>
      </c>
      <c r="B836" s="270" t="s">
        <v>569</v>
      </c>
      <c r="C836" s="272" t="s">
        <v>4843</v>
      </c>
      <c r="D836" s="270" t="s">
        <v>7975</v>
      </c>
      <c r="E836" s="272"/>
      <c r="F836" s="273"/>
      <c r="G836" s="272"/>
      <c r="H836" s="272"/>
      <c r="I836" s="272" t="s">
        <v>6155</v>
      </c>
      <c r="J836" s="272" t="s">
        <v>6156</v>
      </c>
      <c r="K836" s="272"/>
      <c r="L836" s="271"/>
      <c r="M836" s="270" t="s">
        <v>3800</v>
      </c>
      <c r="N836" s="270" t="s">
        <v>7606</v>
      </c>
      <c r="O836" s="270" t="s">
        <v>6175</v>
      </c>
    </row>
    <row r="837" spans="1:15" ht="30.75" customHeight="1" x14ac:dyDescent="0.25">
      <c r="A837" s="281">
        <v>30501059</v>
      </c>
      <c r="B837" s="276" t="s">
        <v>570</v>
      </c>
      <c r="C837" s="278" t="s">
        <v>4843</v>
      </c>
      <c r="D837" s="276" t="s">
        <v>7976</v>
      </c>
      <c r="E837" s="282"/>
      <c r="F837" s="279"/>
      <c r="G837" s="278"/>
      <c r="H837" s="278" t="s">
        <v>6154</v>
      </c>
      <c r="I837" s="278" t="s">
        <v>6155</v>
      </c>
      <c r="J837" s="278" t="s">
        <v>6156</v>
      </c>
      <c r="K837" s="278"/>
      <c r="L837" s="277"/>
      <c r="M837" s="276" t="s">
        <v>3800</v>
      </c>
      <c r="N837" s="276" t="s">
        <v>7606</v>
      </c>
      <c r="O837" s="276" t="s">
        <v>6175</v>
      </c>
    </row>
    <row r="838" spans="1:15" ht="30.75" customHeight="1" x14ac:dyDescent="0.25">
      <c r="A838" s="275">
        <v>30501067</v>
      </c>
      <c r="B838" s="270" t="s">
        <v>571</v>
      </c>
      <c r="C838" s="272" t="s">
        <v>4843</v>
      </c>
      <c r="D838" s="270" t="s">
        <v>7977</v>
      </c>
      <c r="E838" s="272"/>
      <c r="F838" s="273"/>
      <c r="G838" s="272"/>
      <c r="H838" s="272" t="s">
        <v>6154</v>
      </c>
      <c r="I838" s="272" t="s">
        <v>6155</v>
      </c>
      <c r="J838" s="272" t="s">
        <v>6156</v>
      </c>
      <c r="K838" s="272"/>
      <c r="L838" s="271"/>
      <c r="M838" s="270" t="s">
        <v>3800</v>
      </c>
      <c r="N838" s="270" t="s">
        <v>7606</v>
      </c>
      <c r="O838" s="270" t="s">
        <v>6175</v>
      </c>
    </row>
    <row r="839" spans="1:15" ht="30.75" customHeight="1" x14ac:dyDescent="0.25">
      <c r="A839" s="281">
        <v>30501075</v>
      </c>
      <c r="B839" s="276" t="s">
        <v>572</v>
      </c>
      <c r="C839" s="278" t="s">
        <v>4843</v>
      </c>
      <c r="D839" s="276" t="s">
        <v>7977</v>
      </c>
      <c r="E839" s="282"/>
      <c r="F839" s="279"/>
      <c r="G839" s="278"/>
      <c r="H839" s="278" t="s">
        <v>6154</v>
      </c>
      <c r="I839" s="278" t="s">
        <v>6155</v>
      </c>
      <c r="J839" s="278" t="s">
        <v>6156</v>
      </c>
      <c r="K839" s="278"/>
      <c r="L839" s="277"/>
      <c r="M839" s="276" t="s">
        <v>3800</v>
      </c>
      <c r="N839" s="276" t="s">
        <v>7606</v>
      </c>
      <c r="O839" s="276" t="s">
        <v>6175</v>
      </c>
    </row>
    <row r="840" spans="1:15" ht="30.75" customHeight="1" x14ac:dyDescent="0.25">
      <c r="A840" s="275">
        <v>30501083</v>
      </c>
      <c r="B840" s="270" t="s">
        <v>573</v>
      </c>
      <c r="C840" s="272" t="s">
        <v>4843</v>
      </c>
      <c r="D840" s="270" t="s">
        <v>7978</v>
      </c>
      <c r="E840" s="272"/>
      <c r="F840" s="273"/>
      <c r="G840" s="272"/>
      <c r="H840" s="272" t="s">
        <v>6154</v>
      </c>
      <c r="I840" s="272" t="s">
        <v>6155</v>
      </c>
      <c r="J840" s="272" t="s">
        <v>6156</v>
      </c>
      <c r="K840" s="272"/>
      <c r="L840" s="271"/>
      <c r="M840" s="270" t="s">
        <v>3800</v>
      </c>
      <c r="N840" s="270" t="s">
        <v>7606</v>
      </c>
      <c r="O840" s="270" t="s">
        <v>6175</v>
      </c>
    </row>
    <row r="841" spans="1:15" ht="30.75" customHeight="1" x14ac:dyDescent="0.25">
      <c r="A841" s="281">
        <v>30501091</v>
      </c>
      <c r="B841" s="276" t="s">
        <v>4905</v>
      </c>
      <c r="C841" s="278" t="s">
        <v>4843</v>
      </c>
      <c r="D841" s="276" t="s">
        <v>7978</v>
      </c>
      <c r="E841" s="282"/>
      <c r="F841" s="279"/>
      <c r="G841" s="278"/>
      <c r="H841" s="278" t="s">
        <v>6154</v>
      </c>
      <c r="I841" s="278" t="s">
        <v>6155</v>
      </c>
      <c r="J841" s="278" t="s">
        <v>6156</v>
      </c>
      <c r="K841" s="278"/>
      <c r="L841" s="277"/>
      <c r="M841" s="276" t="s">
        <v>3800</v>
      </c>
      <c r="N841" s="276" t="s">
        <v>7606</v>
      </c>
      <c r="O841" s="276" t="s">
        <v>6175</v>
      </c>
    </row>
    <row r="842" spans="1:15" ht="30.75" customHeight="1" x14ac:dyDescent="0.25">
      <c r="A842" s="275">
        <v>30501113</v>
      </c>
      <c r="B842" s="270" t="s">
        <v>575</v>
      </c>
      <c r="C842" s="272" t="s">
        <v>4843</v>
      </c>
      <c r="D842" s="270" t="s">
        <v>7979</v>
      </c>
      <c r="E842" s="272"/>
      <c r="F842" s="273"/>
      <c r="G842" s="272"/>
      <c r="H842" s="272" t="s">
        <v>6154</v>
      </c>
      <c r="I842" s="272" t="s">
        <v>6155</v>
      </c>
      <c r="J842" s="272" t="s">
        <v>6156</v>
      </c>
      <c r="K842" s="272"/>
      <c r="L842" s="271"/>
      <c r="M842" s="270" t="s">
        <v>3800</v>
      </c>
      <c r="N842" s="270" t="s">
        <v>7606</v>
      </c>
      <c r="O842" s="270" t="s">
        <v>6175</v>
      </c>
    </row>
    <row r="843" spans="1:15" ht="30.75" customHeight="1" x14ac:dyDescent="0.25">
      <c r="A843" s="281">
        <v>30501121</v>
      </c>
      <c r="B843" s="276" t="s">
        <v>576</v>
      </c>
      <c r="C843" s="278" t="s">
        <v>4843</v>
      </c>
      <c r="D843" s="276" t="s">
        <v>7979</v>
      </c>
      <c r="E843" s="282"/>
      <c r="F843" s="279"/>
      <c r="G843" s="278"/>
      <c r="H843" s="278" t="s">
        <v>6154</v>
      </c>
      <c r="I843" s="278" t="s">
        <v>6155</v>
      </c>
      <c r="J843" s="278" t="s">
        <v>6156</v>
      </c>
      <c r="K843" s="278"/>
      <c r="L843" s="277"/>
      <c r="M843" s="276" t="s">
        <v>3800</v>
      </c>
      <c r="N843" s="276" t="s">
        <v>7606</v>
      </c>
      <c r="O843" s="276" t="s">
        <v>6175</v>
      </c>
    </row>
    <row r="844" spans="1:15" ht="30.75" customHeight="1" x14ac:dyDescent="0.25">
      <c r="A844" s="275">
        <v>30501130</v>
      </c>
      <c r="B844" s="270" t="s">
        <v>578</v>
      </c>
      <c r="C844" s="272" t="s">
        <v>4843</v>
      </c>
      <c r="D844" s="270" t="s">
        <v>7979</v>
      </c>
      <c r="E844" s="272"/>
      <c r="F844" s="273"/>
      <c r="G844" s="272"/>
      <c r="H844" s="272" t="s">
        <v>6154</v>
      </c>
      <c r="I844" s="272" t="s">
        <v>6155</v>
      </c>
      <c r="J844" s="272" t="s">
        <v>6156</v>
      </c>
      <c r="K844" s="272"/>
      <c r="L844" s="271"/>
      <c r="M844" s="270" t="s">
        <v>3800</v>
      </c>
      <c r="N844" s="270" t="s">
        <v>7606</v>
      </c>
      <c r="O844" s="270" t="s">
        <v>6175</v>
      </c>
    </row>
    <row r="845" spans="1:15" ht="30.75" customHeight="1" x14ac:dyDescent="0.25">
      <c r="A845" s="281">
        <v>30501148</v>
      </c>
      <c r="B845" s="276" t="s">
        <v>579</v>
      </c>
      <c r="C845" s="278" t="s">
        <v>4843</v>
      </c>
      <c r="D845" s="276" t="s">
        <v>7980</v>
      </c>
      <c r="E845" s="282"/>
      <c r="F845" s="279"/>
      <c r="G845" s="278"/>
      <c r="H845" s="278"/>
      <c r="I845" s="278" t="s">
        <v>6155</v>
      </c>
      <c r="J845" s="278" t="s">
        <v>6156</v>
      </c>
      <c r="K845" s="278"/>
      <c r="L845" s="277"/>
      <c r="M845" s="276" t="s">
        <v>3800</v>
      </c>
      <c r="N845" s="276" t="s">
        <v>7606</v>
      </c>
      <c r="O845" s="276" t="s">
        <v>6175</v>
      </c>
    </row>
    <row r="846" spans="1:15" ht="30.75" customHeight="1" x14ac:dyDescent="0.25">
      <c r="A846" s="275">
        <v>30501156</v>
      </c>
      <c r="B846" s="270" t="s">
        <v>6221</v>
      </c>
      <c r="C846" s="272" t="s">
        <v>4843</v>
      </c>
      <c r="D846" s="270" t="s">
        <v>7981</v>
      </c>
      <c r="E846" s="272"/>
      <c r="F846" s="273"/>
      <c r="G846" s="272"/>
      <c r="H846" s="272" t="s">
        <v>6154</v>
      </c>
      <c r="I846" s="272" t="s">
        <v>6155</v>
      </c>
      <c r="J846" s="272" t="s">
        <v>6156</v>
      </c>
      <c r="K846" s="272"/>
      <c r="L846" s="271"/>
      <c r="M846" s="270" t="s">
        <v>3800</v>
      </c>
      <c r="N846" s="270" t="s">
        <v>7606</v>
      </c>
      <c r="O846" s="270" t="s">
        <v>6175</v>
      </c>
    </row>
    <row r="847" spans="1:15" ht="30.75" customHeight="1" x14ac:dyDescent="0.25">
      <c r="A847" s="281">
        <v>30501164</v>
      </c>
      <c r="B847" s="276" t="s">
        <v>581</v>
      </c>
      <c r="C847" s="278" t="s">
        <v>4843</v>
      </c>
      <c r="D847" s="276" t="s">
        <v>7982</v>
      </c>
      <c r="E847" s="282"/>
      <c r="F847" s="279"/>
      <c r="G847" s="278"/>
      <c r="H847" s="278" t="s">
        <v>6154</v>
      </c>
      <c r="I847" s="278" t="s">
        <v>6155</v>
      </c>
      <c r="J847" s="278" t="s">
        <v>6156</v>
      </c>
      <c r="K847" s="278"/>
      <c r="L847" s="277"/>
      <c r="M847" s="276" t="s">
        <v>3800</v>
      </c>
      <c r="N847" s="276" t="s">
        <v>7606</v>
      </c>
      <c r="O847" s="276" t="s">
        <v>6175</v>
      </c>
    </row>
    <row r="848" spans="1:15" ht="30.75" customHeight="1" x14ac:dyDescent="0.25">
      <c r="A848" s="275">
        <v>30501172</v>
      </c>
      <c r="B848" s="270" t="s">
        <v>582</v>
      </c>
      <c r="C848" s="272" t="s">
        <v>4843</v>
      </c>
      <c r="D848" s="270" t="s">
        <v>7981</v>
      </c>
      <c r="E848" s="272"/>
      <c r="F848" s="273"/>
      <c r="G848" s="272"/>
      <c r="H848" s="272" t="s">
        <v>6154</v>
      </c>
      <c r="I848" s="272" t="s">
        <v>6155</v>
      </c>
      <c r="J848" s="272" t="s">
        <v>6156</v>
      </c>
      <c r="K848" s="272"/>
      <c r="L848" s="271"/>
      <c r="M848" s="270" t="s">
        <v>3800</v>
      </c>
      <c r="N848" s="270" t="s">
        <v>7606</v>
      </c>
      <c r="O848" s="270" t="s">
        <v>6175</v>
      </c>
    </row>
    <row r="849" spans="1:15" ht="30.75" customHeight="1" x14ac:dyDescent="0.25">
      <c r="A849" s="281">
        <v>30501180</v>
      </c>
      <c r="B849" s="276" t="s">
        <v>583</v>
      </c>
      <c r="C849" s="278" t="s">
        <v>4843</v>
      </c>
      <c r="D849" s="276" t="s">
        <v>7983</v>
      </c>
      <c r="E849" s="282"/>
      <c r="F849" s="279"/>
      <c r="G849" s="278"/>
      <c r="H849" s="278"/>
      <c r="I849" s="278" t="s">
        <v>6155</v>
      </c>
      <c r="J849" s="278" t="s">
        <v>6156</v>
      </c>
      <c r="K849" s="278"/>
      <c r="L849" s="277"/>
      <c r="M849" s="276" t="s">
        <v>3800</v>
      </c>
      <c r="N849" s="276" t="s">
        <v>7606</v>
      </c>
      <c r="O849" s="276" t="s">
        <v>6175</v>
      </c>
    </row>
    <row r="850" spans="1:15" ht="30.75" customHeight="1" x14ac:dyDescent="0.25">
      <c r="A850" s="275">
        <v>30501199</v>
      </c>
      <c r="B850" s="270" t="s">
        <v>11200</v>
      </c>
      <c r="C850" s="272" t="s">
        <v>4843</v>
      </c>
      <c r="D850" s="270" t="s">
        <v>7984</v>
      </c>
      <c r="E850" s="272"/>
      <c r="F850" s="273"/>
      <c r="G850" s="272"/>
      <c r="H850" s="272" t="s">
        <v>6154</v>
      </c>
      <c r="I850" s="272" t="s">
        <v>6155</v>
      </c>
      <c r="J850" s="272" t="s">
        <v>6156</v>
      </c>
      <c r="K850" s="272"/>
      <c r="L850" s="271"/>
      <c r="M850" s="270" t="s">
        <v>3800</v>
      </c>
      <c r="N850" s="270" t="s">
        <v>7606</v>
      </c>
      <c r="O850" s="270" t="s">
        <v>6175</v>
      </c>
    </row>
    <row r="851" spans="1:15" ht="30.75" customHeight="1" x14ac:dyDescent="0.25">
      <c r="A851" s="281">
        <v>30501202</v>
      </c>
      <c r="B851" s="276" t="s">
        <v>585</v>
      </c>
      <c r="C851" s="278" t="s">
        <v>4843</v>
      </c>
      <c r="D851" s="276" t="s">
        <v>7985</v>
      </c>
      <c r="E851" s="282"/>
      <c r="F851" s="279"/>
      <c r="G851" s="278"/>
      <c r="H851" s="278"/>
      <c r="I851" s="278" t="s">
        <v>6155</v>
      </c>
      <c r="J851" s="278" t="s">
        <v>6156</v>
      </c>
      <c r="K851" s="278"/>
      <c r="L851" s="277"/>
      <c r="M851" s="276" t="s">
        <v>3800</v>
      </c>
      <c r="N851" s="276" t="s">
        <v>7606</v>
      </c>
      <c r="O851" s="276" t="s">
        <v>6175</v>
      </c>
    </row>
    <row r="852" spans="1:15" ht="30.75" customHeight="1" x14ac:dyDescent="0.25">
      <c r="A852" s="275">
        <v>30501210</v>
      </c>
      <c r="B852" s="270" t="s">
        <v>11199</v>
      </c>
      <c r="C852" s="272" t="s">
        <v>4843</v>
      </c>
      <c r="D852" s="270" t="s">
        <v>7986</v>
      </c>
      <c r="E852" s="272"/>
      <c r="F852" s="273"/>
      <c r="G852" s="272"/>
      <c r="H852" s="272"/>
      <c r="I852" s="272" t="s">
        <v>6155</v>
      </c>
      <c r="J852" s="272" t="s">
        <v>6156</v>
      </c>
      <c r="K852" s="272"/>
      <c r="L852" s="271"/>
      <c r="M852" s="270" t="s">
        <v>3800</v>
      </c>
      <c r="N852" s="270" t="s">
        <v>7606</v>
      </c>
      <c r="O852" s="270" t="s">
        <v>6175</v>
      </c>
    </row>
    <row r="853" spans="1:15" ht="30.75" customHeight="1" x14ac:dyDescent="0.25">
      <c r="A853" s="281">
        <v>30501229</v>
      </c>
      <c r="B853" s="276" t="s">
        <v>587</v>
      </c>
      <c r="C853" s="278" t="s">
        <v>4843</v>
      </c>
      <c r="D853" s="276" t="s">
        <v>7987</v>
      </c>
      <c r="E853" s="282"/>
      <c r="F853" s="279"/>
      <c r="G853" s="278"/>
      <c r="H853" s="278"/>
      <c r="I853" s="278" t="s">
        <v>6155</v>
      </c>
      <c r="J853" s="278" t="s">
        <v>6156</v>
      </c>
      <c r="K853" s="278"/>
      <c r="L853" s="277"/>
      <c r="M853" s="276" t="s">
        <v>3800</v>
      </c>
      <c r="N853" s="276" t="s">
        <v>7606</v>
      </c>
      <c r="O853" s="276" t="s">
        <v>6175</v>
      </c>
    </row>
    <row r="854" spans="1:15" ht="30.75" customHeight="1" x14ac:dyDescent="0.25">
      <c r="A854" s="275">
        <v>30501237</v>
      </c>
      <c r="B854" s="270" t="s">
        <v>588</v>
      </c>
      <c r="C854" s="272" t="s">
        <v>4843</v>
      </c>
      <c r="D854" s="270" t="s">
        <v>7988</v>
      </c>
      <c r="E854" s="272"/>
      <c r="F854" s="273"/>
      <c r="G854" s="272"/>
      <c r="H854" s="272" t="s">
        <v>6154</v>
      </c>
      <c r="I854" s="272" t="s">
        <v>6155</v>
      </c>
      <c r="J854" s="272" t="s">
        <v>6156</v>
      </c>
      <c r="K854" s="272"/>
      <c r="L854" s="271"/>
      <c r="M854" s="270" t="s">
        <v>3800</v>
      </c>
      <c r="N854" s="270" t="s">
        <v>7606</v>
      </c>
      <c r="O854" s="270" t="s">
        <v>6175</v>
      </c>
    </row>
    <row r="855" spans="1:15" ht="30.75" customHeight="1" x14ac:dyDescent="0.25">
      <c r="A855" s="281">
        <v>30501245</v>
      </c>
      <c r="B855" s="276" t="s">
        <v>589</v>
      </c>
      <c r="C855" s="278" t="s">
        <v>4843</v>
      </c>
      <c r="D855" s="276" t="s">
        <v>7989</v>
      </c>
      <c r="E855" s="282"/>
      <c r="F855" s="279"/>
      <c r="G855" s="278"/>
      <c r="H855" s="278"/>
      <c r="I855" s="278" t="s">
        <v>6155</v>
      </c>
      <c r="J855" s="278" t="s">
        <v>6156</v>
      </c>
      <c r="K855" s="278"/>
      <c r="L855" s="277"/>
      <c r="M855" s="276" t="s">
        <v>3800</v>
      </c>
      <c r="N855" s="276" t="s">
        <v>7606</v>
      </c>
      <c r="O855" s="276" t="s">
        <v>6175</v>
      </c>
    </row>
    <row r="856" spans="1:15" ht="30.75" customHeight="1" x14ac:dyDescent="0.25">
      <c r="A856" s="275">
        <v>30501253</v>
      </c>
      <c r="B856" s="270" t="s">
        <v>591</v>
      </c>
      <c r="C856" s="272" t="s">
        <v>4843</v>
      </c>
      <c r="D856" s="270" t="s">
        <v>7990</v>
      </c>
      <c r="E856" s="272"/>
      <c r="F856" s="273"/>
      <c r="G856" s="272"/>
      <c r="H856" s="272"/>
      <c r="I856" s="272" t="s">
        <v>6155</v>
      </c>
      <c r="J856" s="272" t="s">
        <v>6156</v>
      </c>
      <c r="K856" s="272"/>
      <c r="L856" s="271"/>
      <c r="M856" s="270" t="s">
        <v>3800</v>
      </c>
      <c r="N856" s="270" t="s">
        <v>7606</v>
      </c>
      <c r="O856" s="270" t="s">
        <v>6175</v>
      </c>
    </row>
    <row r="857" spans="1:15" ht="30.75" customHeight="1" x14ac:dyDescent="0.25">
      <c r="A857" s="281">
        <v>30501261</v>
      </c>
      <c r="B857" s="276" t="s">
        <v>592</v>
      </c>
      <c r="C857" s="278" t="s">
        <v>4843</v>
      </c>
      <c r="D857" s="276" t="s">
        <v>7991</v>
      </c>
      <c r="E857" s="282"/>
      <c r="F857" s="279"/>
      <c r="G857" s="278"/>
      <c r="H857" s="278"/>
      <c r="I857" s="278" t="s">
        <v>6155</v>
      </c>
      <c r="J857" s="278" t="s">
        <v>6156</v>
      </c>
      <c r="K857" s="278"/>
      <c r="L857" s="277"/>
      <c r="M857" s="276" t="s">
        <v>3800</v>
      </c>
      <c r="N857" s="276" t="s">
        <v>7606</v>
      </c>
      <c r="O857" s="276" t="s">
        <v>6175</v>
      </c>
    </row>
    <row r="858" spans="1:15" ht="30.75" customHeight="1" x14ac:dyDescent="0.25">
      <c r="A858" s="275">
        <v>30501270</v>
      </c>
      <c r="B858" s="270" t="s">
        <v>593</v>
      </c>
      <c r="C858" s="272" t="s">
        <v>4843</v>
      </c>
      <c r="D858" s="270" t="s">
        <v>7992</v>
      </c>
      <c r="E858" s="272"/>
      <c r="F858" s="273"/>
      <c r="G858" s="272"/>
      <c r="H858" s="272"/>
      <c r="I858" s="272" t="s">
        <v>6155</v>
      </c>
      <c r="J858" s="272" t="s">
        <v>6156</v>
      </c>
      <c r="K858" s="272"/>
      <c r="L858" s="271"/>
      <c r="M858" s="270" t="s">
        <v>3800</v>
      </c>
      <c r="N858" s="270" t="s">
        <v>7606</v>
      </c>
      <c r="O858" s="270" t="s">
        <v>6175</v>
      </c>
    </row>
    <row r="859" spans="1:15" ht="30.75" customHeight="1" x14ac:dyDescent="0.25">
      <c r="A859" s="281">
        <v>30501288</v>
      </c>
      <c r="B859" s="276" t="s">
        <v>4906</v>
      </c>
      <c r="C859" s="278" t="s">
        <v>4843</v>
      </c>
      <c r="D859" s="276" t="s">
        <v>7993</v>
      </c>
      <c r="E859" s="282"/>
      <c r="F859" s="279"/>
      <c r="G859" s="278"/>
      <c r="H859" s="278" t="s">
        <v>6154</v>
      </c>
      <c r="I859" s="278" t="s">
        <v>6155</v>
      </c>
      <c r="J859" s="278" t="s">
        <v>6156</v>
      </c>
      <c r="K859" s="278"/>
      <c r="L859" s="277"/>
      <c r="M859" s="276" t="s">
        <v>3800</v>
      </c>
      <c r="N859" s="276" t="s">
        <v>7606</v>
      </c>
      <c r="O859" s="276" t="s">
        <v>6175</v>
      </c>
    </row>
    <row r="860" spans="1:15" ht="30.75" customHeight="1" x14ac:dyDescent="0.25">
      <c r="A860" s="275">
        <v>30501296</v>
      </c>
      <c r="B860" s="270" t="s">
        <v>595</v>
      </c>
      <c r="C860" s="272" t="s">
        <v>4843</v>
      </c>
      <c r="D860" s="270" t="s">
        <v>7994</v>
      </c>
      <c r="E860" s="272"/>
      <c r="F860" s="273"/>
      <c r="G860" s="272"/>
      <c r="H860" s="272"/>
      <c r="I860" s="272" t="s">
        <v>6155</v>
      </c>
      <c r="J860" s="272" t="s">
        <v>6156</v>
      </c>
      <c r="K860" s="272"/>
      <c r="L860" s="271"/>
      <c r="M860" s="270" t="s">
        <v>3800</v>
      </c>
      <c r="N860" s="270" t="s">
        <v>7606</v>
      </c>
      <c r="O860" s="270" t="s">
        <v>6175</v>
      </c>
    </row>
    <row r="861" spans="1:15" ht="30.75" customHeight="1" x14ac:dyDescent="0.25">
      <c r="A861" s="281">
        <v>30501300</v>
      </c>
      <c r="B861" s="276" t="s">
        <v>596</v>
      </c>
      <c r="C861" s="278" t="s">
        <v>4843</v>
      </c>
      <c r="D861" s="276" t="s">
        <v>7994</v>
      </c>
      <c r="E861" s="282"/>
      <c r="F861" s="279"/>
      <c r="G861" s="278"/>
      <c r="H861" s="278"/>
      <c r="I861" s="278" t="s">
        <v>6155</v>
      </c>
      <c r="J861" s="278" t="s">
        <v>6156</v>
      </c>
      <c r="K861" s="278"/>
      <c r="L861" s="277"/>
      <c r="M861" s="276" t="s">
        <v>3800</v>
      </c>
      <c r="N861" s="276" t="s">
        <v>7606</v>
      </c>
      <c r="O861" s="276" t="s">
        <v>6175</v>
      </c>
    </row>
    <row r="862" spans="1:15" ht="30.75" customHeight="1" x14ac:dyDescent="0.25">
      <c r="A862" s="275">
        <v>30501318</v>
      </c>
      <c r="B862" s="270" t="s">
        <v>597</v>
      </c>
      <c r="C862" s="272" t="s">
        <v>4843</v>
      </c>
      <c r="D862" s="270" t="s">
        <v>7995</v>
      </c>
      <c r="E862" s="272"/>
      <c r="F862" s="273"/>
      <c r="G862" s="272"/>
      <c r="H862" s="272"/>
      <c r="I862" s="272" t="s">
        <v>6155</v>
      </c>
      <c r="J862" s="272" t="s">
        <v>6156</v>
      </c>
      <c r="K862" s="272"/>
      <c r="L862" s="271"/>
      <c r="M862" s="270" t="s">
        <v>3800</v>
      </c>
      <c r="N862" s="270" t="s">
        <v>7606</v>
      </c>
      <c r="O862" s="270" t="s">
        <v>6175</v>
      </c>
    </row>
    <row r="863" spans="1:15" ht="30.75" customHeight="1" x14ac:dyDescent="0.25">
      <c r="A863" s="281">
        <v>30501326</v>
      </c>
      <c r="B863" s="276" t="s">
        <v>598</v>
      </c>
      <c r="C863" s="278" t="s">
        <v>4843</v>
      </c>
      <c r="D863" s="276" t="s">
        <v>7996</v>
      </c>
      <c r="E863" s="282"/>
      <c r="F863" s="279"/>
      <c r="G863" s="278"/>
      <c r="H863" s="278"/>
      <c r="I863" s="278" t="s">
        <v>6155</v>
      </c>
      <c r="J863" s="278" t="s">
        <v>6156</v>
      </c>
      <c r="K863" s="278"/>
      <c r="L863" s="277"/>
      <c r="M863" s="276" t="s">
        <v>3800</v>
      </c>
      <c r="N863" s="276" t="s">
        <v>7606</v>
      </c>
      <c r="O863" s="276" t="s">
        <v>6175</v>
      </c>
    </row>
    <row r="864" spans="1:15" ht="30.75" customHeight="1" x14ac:dyDescent="0.25">
      <c r="A864" s="275">
        <v>30501334</v>
      </c>
      <c r="B864" s="270" t="s">
        <v>599</v>
      </c>
      <c r="C864" s="272" t="s">
        <v>4843</v>
      </c>
      <c r="D864" s="270" t="s">
        <v>7996</v>
      </c>
      <c r="E864" s="272"/>
      <c r="F864" s="273"/>
      <c r="G864" s="272"/>
      <c r="H864" s="272"/>
      <c r="I864" s="272" t="s">
        <v>6155</v>
      </c>
      <c r="J864" s="272" t="s">
        <v>6156</v>
      </c>
      <c r="K864" s="272"/>
      <c r="L864" s="271"/>
      <c r="M864" s="270" t="s">
        <v>3800</v>
      </c>
      <c r="N864" s="270" t="s">
        <v>7606</v>
      </c>
      <c r="O864" s="270" t="s">
        <v>6175</v>
      </c>
    </row>
    <row r="865" spans="1:15" ht="30.75" customHeight="1" x14ac:dyDescent="0.25">
      <c r="A865" s="281">
        <v>30501342</v>
      </c>
      <c r="B865" s="276" t="s">
        <v>600</v>
      </c>
      <c r="C865" s="278" t="s">
        <v>4843</v>
      </c>
      <c r="D865" s="276" t="s">
        <v>7997</v>
      </c>
      <c r="E865" s="282"/>
      <c r="F865" s="279"/>
      <c r="G865" s="278"/>
      <c r="H865" s="278"/>
      <c r="I865" s="278" t="s">
        <v>6155</v>
      </c>
      <c r="J865" s="278" t="s">
        <v>6156</v>
      </c>
      <c r="K865" s="278"/>
      <c r="L865" s="277"/>
      <c r="M865" s="276" t="s">
        <v>3800</v>
      </c>
      <c r="N865" s="276" t="s">
        <v>7606</v>
      </c>
      <c r="O865" s="276" t="s">
        <v>6175</v>
      </c>
    </row>
    <row r="866" spans="1:15" ht="30.75" customHeight="1" x14ac:dyDescent="0.25">
      <c r="A866" s="275">
        <v>30501350</v>
      </c>
      <c r="B866" s="270" t="s">
        <v>601</v>
      </c>
      <c r="C866" s="272" t="s">
        <v>4843</v>
      </c>
      <c r="D866" s="270" t="s">
        <v>7997</v>
      </c>
      <c r="E866" s="272"/>
      <c r="F866" s="273"/>
      <c r="G866" s="272"/>
      <c r="H866" s="272"/>
      <c r="I866" s="272" t="s">
        <v>6155</v>
      </c>
      <c r="J866" s="272" t="s">
        <v>6156</v>
      </c>
      <c r="K866" s="272"/>
      <c r="L866" s="271"/>
      <c r="M866" s="270" t="s">
        <v>3800</v>
      </c>
      <c r="N866" s="270" t="s">
        <v>7606</v>
      </c>
      <c r="O866" s="270" t="s">
        <v>6175</v>
      </c>
    </row>
    <row r="867" spans="1:15" ht="30.75" customHeight="1" x14ac:dyDescent="0.25">
      <c r="A867" s="281">
        <v>30501369</v>
      </c>
      <c r="B867" s="276" t="s">
        <v>602</v>
      </c>
      <c r="C867" s="278" t="s">
        <v>4843</v>
      </c>
      <c r="D867" s="276" t="s">
        <v>7998</v>
      </c>
      <c r="E867" s="282"/>
      <c r="F867" s="279"/>
      <c r="G867" s="278"/>
      <c r="H867" s="278"/>
      <c r="I867" s="278" t="s">
        <v>6155</v>
      </c>
      <c r="J867" s="278" t="s">
        <v>6156</v>
      </c>
      <c r="K867" s="278"/>
      <c r="L867" s="277"/>
      <c r="M867" s="276" t="s">
        <v>3800</v>
      </c>
      <c r="N867" s="276" t="s">
        <v>7606</v>
      </c>
      <c r="O867" s="276" t="s">
        <v>6175</v>
      </c>
    </row>
    <row r="868" spans="1:15" ht="30.75" customHeight="1" x14ac:dyDescent="0.25">
      <c r="A868" s="275">
        <v>30501377</v>
      </c>
      <c r="B868" s="270" t="s">
        <v>603</v>
      </c>
      <c r="C868" s="272" t="s">
        <v>4843</v>
      </c>
      <c r="D868" s="270" t="s">
        <v>7999</v>
      </c>
      <c r="E868" s="272"/>
      <c r="F868" s="273"/>
      <c r="G868" s="272"/>
      <c r="H868" s="272" t="s">
        <v>6154</v>
      </c>
      <c r="I868" s="272" t="s">
        <v>6155</v>
      </c>
      <c r="J868" s="272" t="s">
        <v>6156</v>
      </c>
      <c r="K868" s="272"/>
      <c r="L868" s="271"/>
      <c r="M868" s="270" t="s">
        <v>3800</v>
      </c>
      <c r="N868" s="270" t="s">
        <v>7606</v>
      </c>
      <c r="O868" s="270" t="s">
        <v>6175</v>
      </c>
    </row>
    <row r="869" spans="1:15" ht="30.75" customHeight="1" x14ac:dyDescent="0.25">
      <c r="A869" s="281">
        <v>30501385</v>
      </c>
      <c r="B869" s="276" t="s">
        <v>604</v>
      </c>
      <c r="C869" s="278" t="s">
        <v>4843</v>
      </c>
      <c r="D869" s="276" t="s">
        <v>8000</v>
      </c>
      <c r="E869" s="282"/>
      <c r="F869" s="279"/>
      <c r="G869" s="278"/>
      <c r="H869" s="278"/>
      <c r="I869" s="278" t="s">
        <v>6155</v>
      </c>
      <c r="J869" s="278" t="s">
        <v>6156</v>
      </c>
      <c r="K869" s="278"/>
      <c r="L869" s="277"/>
      <c r="M869" s="276" t="s">
        <v>3800</v>
      </c>
      <c r="N869" s="276" t="s">
        <v>7606</v>
      </c>
      <c r="O869" s="276" t="s">
        <v>6175</v>
      </c>
    </row>
    <row r="870" spans="1:15" ht="30.75" customHeight="1" x14ac:dyDescent="0.25">
      <c r="A870" s="275">
        <v>30501393</v>
      </c>
      <c r="B870" s="270" t="s">
        <v>605</v>
      </c>
      <c r="C870" s="272" t="s">
        <v>4843</v>
      </c>
      <c r="D870" s="270" t="s">
        <v>8001</v>
      </c>
      <c r="E870" s="272"/>
      <c r="F870" s="273"/>
      <c r="G870" s="272"/>
      <c r="H870" s="272"/>
      <c r="I870" s="272" t="s">
        <v>6155</v>
      </c>
      <c r="J870" s="272" t="s">
        <v>6156</v>
      </c>
      <c r="K870" s="272"/>
      <c r="L870" s="271"/>
      <c r="M870" s="270" t="s">
        <v>3800</v>
      </c>
      <c r="N870" s="270" t="s">
        <v>7606</v>
      </c>
      <c r="O870" s="270" t="s">
        <v>6175</v>
      </c>
    </row>
    <row r="871" spans="1:15" ht="30.75" customHeight="1" x14ac:dyDescent="0.25">
      <c r="A871" s="281">
        <v>30501407</v>
      </c>
      <c r="B871" s="276" t="s">
        <v>606</v>
      </c>
      <c r="C871" s="278" t="s">
        <v>4843</v>
      </c>
      <c r="D871" s="276" t="s">
        <v>8002</v>
      </c>
      <c r="E871" s="282"/>
      <c r="F871" s="279"/>
      <c r="G871" s="278"/>
      <c r="H871" s="278"/>
      <c r="I871" s="278" t="s">
        <v>6155</v>
      </c>
      <c r="J871" s="278" t="s">
        <v>6156</v>
      </c>
      <c r="K871" s="278"/>
      <c r="L871" s="277"/>
      <c r="M871" s="276" t="s">
        <v>3800</v>
      </c>
      <c r="N871" s="276" t="s">
        <v>7606</v>
      </c>
      <c r="O871" s="276" t="s">
        <v>6175</v>
      </c>
    </row>
    <row r="872" spans="1:15" ht="30.75" customHeight="1" x14ac:dyDescent="0.25">
      <c r="A872" s="275">
        <v>30501415</v>
      </c>
      <c r="B872" s="270" t="s">
        <v>607</v>
      </c>
      <c r="C872" s="272" t="s">
        <v>4843</v>
      </c>
      <c r="D872" s="270" t="s">
        <v>7997</v>
      </c>
      <c r="E872" s="272"/>
      <c r="F872" s="273"/>
      <c r="G872" s="272"/>
      <c r="H872" s="272"/>
      <c r="I872" s="272" t="s">
        <v>6155</v>
      </c>
      <c r="J872" s="272" t="s">
        <v>6156</v>
      </c>
      <c r="K872" s="272"/>
      <c r="L872" s="271"/>
      <c r="M872" s="270" t="s">
        <v>3800</v>
      </c>
      <c r="N872" s="270" t="s">
        <v>7606</v>
      </c>
      <c r="O872" s="270" t="s">
        <v>6175</v>
      </c>
    </row>
    <row r="873" spans="1:15" ht="30.75" customHeight="1" x14ac:dyDescent="0.25">
      <c r="A873" s="281">
        <v>30501423</v>
      </c>
      <c r="B873" s="276" t="s">
        <v>608</v>
      </c>
      <c r="C873" s="278" t="s">
        <v>4843</v>
      </c>
      <c r="D873" s="276" t="s">
        <v>8003</v>
      </c>
      <c r="E873" s="282"/>
      <c r="F873" s="279"/>
      <c r="G873" s="278"/>
      <c r="H873" s="278"/>
      <c r="I873" s="278" t="s">
        <v>6155</v>
      </c>
      <c r="J873" s="278" t="s">
        <v>6156</v>
      </c>
      <c r="K873" s="278"/>
      <c r="L873" s="277"/>
      <c r="M873" s="276" t="s">
        <v>3800</v>
      </c>
      <c r="N873" s="276" t="s">
        <v>7606</v>
      </c>
      <c r="O873" s="276" t="s">
        <v>6175</v>
      </c>
    </row>
    <row r="874" spans="1:15" ht="30.75" customHeight="1" x14ac:dyDescent="0.25">
      <c r="A874" s="275">
        <v>30501431</v>
      </c>
      <c r="B874" s="270" t="s">
        <v>609</v>
      </c>
      <c r="C874" s="272" t="s">
        <v>4843</v>
      </c>
      <c r="D874" s="270" t="s">
        <v>8004</v>
      </c>
      <c r="E874" s="272"/>
      <c r="F874" s="273"/>
      <c r="G874" s="272"/>
      <c r="H874" s="272"/>
      <c r="I874" s="272" t="s">
        <v>6155</v>
      </c>
      <c r="J874" s="272" t="s">
        <v>6156</v>
      </c>
      <c r="K874" s="272"/>
      <c r="L874" s="271"/>
      <c r="M874" s="270" t="s">
        <v>3800</v>
      </c>
      <c r="N874" s="270" t="s">
        <v>7606</v>
      </c>
      <c r="O874" s="270" t="s">
        <v>6175</v>
      </c>
    </row>
    <row r="875" spans="1:15" ht="30.75" customHeight="1" x14ac:dyDescent="0.25">
      <c r="A875" s="281">
        <v>30501440</v>
      </c>
      <c r="B875" s="276" t="s">
        <v>610</v>
      </c>
      <c r="C875" s="278" t="s">
        <v>4843</v>
      </c>
      <c r="D875" s="276" t="s">
        <v>8005</v>
      </c>
      <c r="E875" s="282"/>
      <c r="F875" s="279"/>
      <c r="G875" s="278"/>
      <c r="H875" s="278" t="s">
        <v>6154</v>
      </c>
      <c r="I875" s="278" t="s">
        <v>6155</v>
      </c>
      <c r="J875" s="278" t="s">
        <v>6156</v>
      </c>
      <c r="K875" s="278"/>
      <c r="L875" s="277"/>
      <c r="M875" s="276" t="s">
        <v>3800</v>
      </c>
      <c r="N875" s="276" t="s">
        <v>7606</v>
      </c>
      <c r="O875" s="276" t="s">
        <v>6175</v>
      </c>
    </row>
    <row r="876" spans="1:15" ht="30.75" customHeight="1" x14ac:dyDescent="0.25">
      <c r="A876" s="275">
        <v>30501458</v>
      </c>
      <c r="B876" s="270" t="s">
        <v>611</v>
      </c>
      <c r="C876" s="272" t="s">
        <v>4843</v>
      </c>
      <c r="D876" s="270" t="s">
        <v>8006</v>
      </c>
      <c r="E876" s="272"/>
      <c r="F876" s="273"/>
      <c r="G876" s="272"/>
      <c r="H876" s="272"/>
      <c r="I876" s="272" t="s">
        <v>6155</v>
      </c>
      <c r="J876" s="272" t="s">
        <v>6156</v>
      </c>
      <c r="K876" s="272"/>
      <c r="L876" s="271"/>
      <c r="M876" s="270" t="s">
        <v>3800</v>
      </c>
      <c r="N876" s="270" t="s">
        <v>7606</v>
      </c>
      <c r="O876" s="270" t="s">
        <v>6175</v>
      </c>
    </row>
    <row r="877" spans="1:15" ht="30.75" customHeight="1" x14ac:dyDescent="0.25">
      <c r="A877" s="281">
        <v>30501466</v>
      </c>
      <c r="B877" s="276" t="s">
        <v>6222</v>
      </c>
      <c r="C877" s="278" t="s">
        <v>4844</v>
      </c>
      <c r="D877" s="276" t="s">
        <v>6161</v>
      </c>
      <c r="E877" s="282"/>
      <c r="F877" s="279"/>
      <c r="G877" s="278" t="s">
        <v>6161</v>
      </c>
      <c r="H877" s="278" t="s">
        <v>6161</v>
      </c>
      <c r="I877" s="278" t="s">
        <v>6161</v>
      </c>
      <c r="J877" s="278" t="s">
        <v>6161</v>
      </c>
      <c r="K877" s="278" t="s">
        <v>6161</v>
      </c>
      <c r="L877" s="277" t="s">
        <v>6161</v>
      </c>
      <c r="M877" s="276" t="s">
        <v>6161</v>
      </c>
      <c r="N877" s="276" t="s">
        <v>6161</v>
      </c>
      <c r="O877" s="276" t="s">
        <v>6161</v>
      </c>
    </row>
    <row r="878" spans="1:15" ht="30.75" customHeight="1" x14ac:dyDescent="0.25">
      <c r="A878" s="275">
        <v>30501474</v>
      </c>
      <c r="B878" s="270" t="s">
        <v>4005</v>
      </c>
      <c r="C878" s="272" t="s">
        <v>4843</v>
      </c>
      <c r="D878" s="270" t="s">
        <v>8007</v>
      </c>
      <c r="E878" s="272"/>
      <c r="F878" s="273"/>
      <c r="G878" s="272"/>
      <c r="H878" s="272" t="s">
        <v>6154</v>
      </c>
      <c r="I878" s="272" t="s">
        <v>6155</v>
      </c>
      <c r="J878" s="272" t="s">
        <v>6156</v>
      </c>
      <c r="K878" s="272"/>
      <c r="L878" s="271"/>
      <c r="M878" s="270" t="s">
        <v>3800</v>
      </c>
      <c r="N878" s="270" t="s">
        <v>7606</v>
      </c>
      <c r="O878" s="270" t="s">
        <v>6175</v>
      </c>
    </row>
    <row r="879" spans="1:15" ht="30.75" customHeight="1" x14ac:dyDescent="0.25">
      <c r="A879" s="281">
        <v>30501482</v>
      </c>
      <c r="B879" s="276" t="s">
        <v>577</v>
      </c>
      <c r="C879" s="278" t="s">
        <v>4843</v>
      </c>
      <c r="D879" s="276" t="s">
        <v>8008</v>
      </c>
      <c r="E879" s="282"/>
      <c r="F879" s="279"/>
      <c r="G879" s="278"/>
      <c r="H879" s="278" t="s">
        <v>6154</v>
      </c>
      <c r="I879" s="278" t="s">
        <v>6155</v>
      </c>
      <c r="J879" s="278" t="s">
        <v>6156</v>
      </c>
      <c r="K879" s="278"/>
      <c r="L879" s="277"/>
      <c r="M879" s="276" t="s">
        <v>3800</v>
      </c>
      <c r="N879" s="276" t="s">
        <v>7606</v>
      </c>
      <c r="O879" s="276" t="s">
        <v>6175</v>
      </c>
    </row>
    <row r="880" spans="1:15" ht="30.75" customHeight="1" x14ac:dyDescent="0.25">
      <c r="A880" s="275">
        <v>30501490</v>
      </c>
      <c r="B880" s="270" t="s">
        <v>590</v>
      </c>
      <c r="C880" s="272" t="s">
        <v>4843</v>
      </c>
      <c r="D880" s="270" t="s">
        <v>7965</v>
      </c>
      <c r="E880" s="272"/>
      <c r="F880" s="273"/>
      <c r="G880" s="272"/>
      <c r="H880" s="272"/>
      <c r="I880" s="272" t="s">
        <v>6155</v>
      </c>
      <c r="J880" s="272" t="s">
        <v>6156</v>
      </c>
      <c r="K880" s="272"/>
      <c r="L880" s="271"/>
      <c r="M880" s="270" t="s">
        <v>3799</v>
      </c>
      <c r="N880" s="270" t="s">
        <v>6159</v>
      </c>
      <c r="O880" s="270" t="s">
        <v>6175</v>
      </c>
    </row>
    <row r="881" spans="1:15" ht="30.75" customHeight="1" x14ac:dyDescent="0.25">
      <c r="A881" s="281">
        <v>30501504</v>
      </c>
      <c r="B881" s="276" t="s">
        <v>4907</v>
      </c>
      <c r="C881" s="278" t="s">
        <v>4844</v>
      </c>
      <c r="D881" s="276" t="s">
        <v>6161</v>
      </c>
      <c r="E881" s="282"/>
      <c r="F881" s="279"/>
      <c r="G881" s="278" t="s">
        <v>6161</v>
      </c>
      <c r="H881" s="278" t="s">
        <v>6161</v>
      </c>
      <c r="I881" s="278" t="s">
        <v>6161</v>
      </c>
      <c r="J881" s="278" t="s">
        <v>6161</v>
      </c>
      <c r="K881" s="278" t="s">
        <v>6161</v>
      </c>
      <c r="L881" s="277" t="s">
        <v>6161</v>
      </c>
      <c r="M881" s="276" t="s">
        <v>6161</v>
      </c>
      <c r="N881" s="276" t="s">
        <v>6161</v>
      </c>
      <c r="O881" s="276" t="s">
        <v>6161</v>
      </c>
    </row>
    <row r="882" spans="1:15" ht="30.75" customHeight="1" x14ac:dyDescent="0.25">
      <c r="A882" s="275">
        <v>30501512</v>
      </c>
      <c r="B882" s="270" t="s">
        <v>4908</v>
      </c>
      <c r="C882" s="272" t="s">
        <v>4844</v>
      </c>
      <c r="D882" s="270" t="s">
        <v>6161</v>
      </c>
      <c r="E882" s="272"/>
      <c r="F882" s="273"/>
      <c r="G882" s="272" t="s">
        <v>6161</v>
      </c>
      <c r="H882" s="272" t="s">
        <v>6161</v>
      </c>
      <c r="I882" s="272" t="s">
        <v>6161</v>
      </c>
      <c r="J882" s="272" t="s">
        <v>6161</v>
      </c>
      <c r="K882" s="272" t="s">
        <v>6161</v>
      </c>
      <c r="L882" s="271" t="s">
        <v>6161</v>
      </c>
      <c r="M882" s="270" t="s">
        <v>6161</v>
      </c>
      <c r="N882" s="270" t="s">
        <v>6161</v>
      </c>
      <c r="O882" s="270" t="s">
        <v>6161</v>
      </c>
    </row>
    <row r="883" spans="1:15" ht="30.75" customHeight="1" x14ac:dyDescent="0.25">
      <c r="A883" s="281">
        <v>30501520</v>
      </c>
      <c r="B883" s="276" t="s">
        <v>4909</v>
      </c>
      <c r="C883" s="278" t="s">
        <v>4844</v>
      </c>
      <c r="D883" s="276" t="s">
        <v>6161</v>
      </c>
      <c r="E883" s="282"/>
      <c r="F883" s="279"/>
      <c r="G883" s="278" t="s">
        <v>6161</v>
      </c>
      <c r="H883" s="278" t="s">
        <v>6161</v>
      </c>
      <c r="I883" s="278" t="s">
        <v>6161</v>
      </c>
      <c r="J883" s="278" t="s">
        <v>6161</v>
      </c>
      <c r="K883" s="278" t="s">
        <v>6161</v>
      </c>
      <c r="L883" s="277" t="s">
        <v>6161</v>
      </c>
      <c r="M883" s="276" t="s">
        <v>6161</v>
      </c>
      <c r="N883" s="276" t="s">
        <v>6161</v>
      </c>
      <c r="O883" s="276" t="s">
        <v>6161</v>
      </c>
    </row>
    <row r="884" spans="1:15" ht="30.75" customHeight="1" x14ac:dyDescent="0.25">
      <c r="A884" s="275">
        <v>30501539</v>
      </c>
      <c r="B884" s="270" t="s">
        <v>4910</v>
      </c>
      <c r="C884" s="272" t="s">
        <v>4844</v>
      </c>
      <c r="D884" s="270" t="s">
        <v>6161</v>
      </c>
      <c r="E884" s="272"/>
      <c r="F884" s="273"/>
      <c r="G884" s="272" t="s">
        <v>6161</v>
      </c>
      <c r="H884" s="272" t="s">
        <v>6161</v>
      </c>
      <c r="I884" s="272" t="s">
        <v>6161</v>
      </c>
      <c r="J884" s="272" t="s">
        <v>6161</v>
      </c>
      <c r="K884" s="272" t="s">
        <v>6161</v>
      </c>
      <c r="L884" s="271" t="s">
        <v>6161</v>
      </c>
      <c r="M884" s="270" t="s">
        <v>6161</v>
      </c>
      <c r="N884" s="270" t="s">
        <v>6161</v>
      </c>
      <c r="O884" s="270" t="s">
        <v>6161</v>
      </c>
    </row>
    <row r="885" spans="1:15" ht="30.75" customHeight="1" x14ac:dyDescent="0.25">
      <c r="A885" s="281">
        <v>30501547</v>
      </c>
      <c r="B885" s="276" t="s">
        <v>4911</v>
      </c>
      <c r="C885" s="278" t="s">
        <v>4843</v>
      </c>
      <c r="D885" s="276" t="s">
        <v>7722</v>
      </c>
      <c r="E885" s="282"/>
      <c r="F885" s="279"/>
      <c r="G885" s="278"/>
      <c r="H885" s="278" t="s">
        <v>6154</v>
      </c>
      <c r="I885" s="278" t="s">
        <v>6155</v>
      </c>
      <c r="J885" s="278" t="s">
        <v>6156</v>
      </c>
      <c r="K885" s="278"/>
      <c r="L885" s="277"/>
      <c r="M885" s="276" t="s">
        <v>6159</v>
      </c>
      <c r="N885" s="276" t="s">
        <v>7593</v>
      </c>
      <c r="O885" s="276" t="s">
        <v>6175</v>
      </c>
    </row>
    <row r="886" spans="1:15" ht="30.75" customHeight="1" x14ac:dyDescent="0.25">
      <c r="A886" s="275">
        <v>30502012</v>
      </c>
      <c r="B886" s="270" t="s">
        <v>612</v>
      </c>
      <c r="C886" s="272" t="s">
        <v>4843</v>
      </c>
      <c r="D886" s="270" t="s">
        <v>8009</v>
      </c>
      <c r="E886" s="272"/>
      <c r="F886" s="273"/>
      <c r="G886" s="272"/>
      <c r="H886" s="272"/>
      <c r="I886" s="272" t="s">
        <v>6155</v>
      </c>
      <c r="J886" s="272" t="s">
        <v>6156</v>
      </c>
      <c r="K886" s="272"/>
      <c r="L886" s="271"/>
      <c r="M886" s="270" t="s">
        <v>3801</v>
      </c>
      <c r="N886" s="270" t="s">
        <v>7606</v>
      </c>
      <c r="O886" s="270" t="s">
        <v>6175</v>
      </c>
    </row>
    <row r="887" spans="1:15" ht="30.75" customHeight="1" x14ac:dyDescent="0.25">
      <c r="A887" s="281">
        <v>30502020</v>
      </c>
      <c r="B887" s="276" t="s">
        <v>613</v>
      </c>
      <c r="C887" s="278" t="s">
        <v>4843</v>
      </c>
      <c r="D887" s="276" t="s">
        <v>8010</v>
      </c>
      <c r="E887" s="282"/>
      <c r="F887" s="279"/>
      <c r="G887" s="278"/>
      <c r="H887" s="278"/>
      <c r="I887" s="278" t="s">
        <v>6155</v>
      </c>
      <c r="J887" s="278" t="s">
        <v>6156</v>
      </c>
      <c r="K887" s="278"/>
      <c r="L887" s="277"/>
      <c r="M887" s="276" t="s">
        <v>3801</v>
      </c>
      <c r="N887" s="276" t="s">
        <v>7606</v>
      </c>
      <c r="O887" s="276" t="s">
        <v>6175</v>
      </c>
    </row>
    <row r="888" spans="1:15" ht="30.75" customHeight="1" x14ac:dyDescent="0.25">
      <c r="A888" s="275">
        <v>30502020</v>
      </c>
      <c r="B888" s="270" t="s">
        <v>613</v>
      </c>
      <c r="C888" s="272" t="s">
        <v>4843</v>
      </c>
      <c r="D888" s="270" t="s">
        <v>8011</v>
      </c>
      <c r="E888" s="272"/>
      <c r="F888" s="273"/>
      <c r="G888" s="272"/>
      <c r="H888" s="272"/>
      <c r="I888" s="272" t="s">
        <v>6155</v>
      </c>
      <c r="J888" s="272" t="s">
        <v>6156</v>
      </c>
      <c r="K888" s="272"/>
      <c r="L888" s="271"/>
      <c r="M888" s="270" t="s">
        <v>3801</v>
      </c>
      <c r="N888" s="270" t="s">
        <v>7606</v>
      </c>
      <c r="O888" s="270" t="s">
        <v>6175</v>
      </c>
    </row>
    <row r="889" spans="1:15" ht="30.75" customHeight="1" x14ac:dyDescent="0.25">
      <c r="A889" s="281">
        <v>30502039</v>
      </c>
      <c r="B889" s="276" t="s">
        <v>614</v>
      </c>
      <c r="C889" s="278" t="s">
        <v>4843</v>
      </c>
      <c r="D889" s="276" t="s">
        <v>8012</v>
      </c>
      <c r="E889" s="282"/>
      <c r="F889" s="279"/>
      <c r="G889" s="278"/>
      <c r="H889" s="278"/>
      <c r="I889" s="278" t="s">
        <v>6155</v>
      </c>
      <c r="J889" s="278" t="s">
        <v>6156</v>
      </c>
      <c r="K889" s="278"/>
      <c r="L889" s="277"/>
      <c r="M889" s="276" t="s">
        <v>3801</v>
      </c>
      <c r="N889" s="276" t="s">
        <v>7606</v>
      </c>
      <c r="O889" s="276" t="s">
        <v>6175</v>
      </c>
    </row>
    <row r="890" spans="1:15" ht="30.75" customHeight="1" x14ac:dyDescent="0.25">
      <c r="A890" s="275">
        <v>30502047</v>
      </c>
      <c r="B890" s="270" t="s">
        <v>615</v>
      </c>
      <c r="C890" s="272" t="s">
        <v>4843</v>
      </c>
      <c r="D890" s="270" t="s">
        <v>8013</v>
      </c>
      <c r="E890" s="272"/>
      <c r="F890" s="273"/>
      <c r="G890" s="272"/>
      <c r="H890" s="272"/>
      <c r="I890" s="272" t="s">
        <v>6155</v>
      </c>
      <c r="J890" s="272" t="s">
        <v>6156</v>
      </c>
      <c r="K890" s="272"/>
      <c r="L890" s="271"/>
      <c r="M890" s="270" t="s">
        <v>3801</v>
      </c>
      <c r="N890" s="270" t="s">
        <v>7606</v>
      </c>
      <c r="O890" s="270" t="s">
        <v>6175</v>
      </c>
    </row>
    <row r="891" spans="1:15" ht="30.75" customHeight="1" x14ac:dyDescent="0.25">
      <c r="A891" s="281">
        <v>30502063</v>
      </c>
      <c r="B891" s="276" t="s">
        <v>616</v>
      </c>
      <c r="C891" s="278" t="s">
        <v>4843</v>
      </c>
      <c r="D891" s="276" t="s">
        <v>8014</v>
      </c>
      <c r="E891" s="282"/>
      <c r="F891" s="279"/>
      <c r="G891" s="278"/>
      <c r="H891" s="278"/>
      <c r="I891" s="278" t="s">
        <v>6155</v>
      </c>
      <c r="J891" s="278" t="s">
        <v>6156</v>
      </c>
      <c r="K891" s="278"/>
      <c r="L891" s="277"/>
      <c r="M891" s="276" t="s">
        <v>3801</v>
      </c>
      <c r="N891" s="276" t="s">
        <v>7606</v>
      </c>
      <c r="O891" s="276" t="s">
        <v>6175</v>
      </c>
    </row>
    <row r="892" spans="1:15" ht="30.75" customHeight="1" x14ac:dyDescent="0.25">
      <c r="A892" s="275">
        <v>30502071</v>
      </c>
      <c r="B892" s="270" t="s">
        <v>617</v>
      </c>
      <c r="C892" s="272" t="s">
        <v>4843</v>
      </c>
      <c r="D892" s="270" t="s">
        <v>8015</v>
      </c>
      <c r="E892" s="272"/>
      <c r="F892" s="273"/>
      <c r="G892" s="272"/>
      <c r="H892" s="272"/>
      <c r="I892" s="272" t="s">
        <v>6155</v>
      </c>
      <c r="J892" s="272" t="s">
        <v>6156</v>
      </c>
      <c r="K892" s="272"/>
      <c r="L892" s="271"/>
      <c r="M892" s="270" t="s">
        <v>3801</v>
      </c>
      <c r="N892" s="270" t="s">
        <v>7606</v>
      </c>
      <c r="O892" s="270" t="s">
        <v>6175</v>
      </c>
    </row>
    <row r="893" spans="1:15" ht="30.75" customHeight="1" x14ac:dyDescent="0.25">
      <c r="A893" s="281">
        <v>30502071</v>
      </c>
      <c r="B893" s="276" t="s">
        <v>617</v>
      </c>
      <c r="C893" s="278" t="s">
        <v>4843</v>
      </c>
      <c r="D893" s="276" t="s">
        <v>8011</v>
      </c>
      <c r="E893" s="282"/>
      <c r="F893" s="279"/>
      <c r="G893" s="278"/>
      <c r="H893" s="278"/>
      <c r="I893" s="278" t="s">
        <v>6155</v>
      </c>
      <c r="J893" s="278" t="s">
        <v>6156</v>
      </c>
      <c r="K893" s="278"/>
      <c r="L893" s="277"/>
      <c r="M893" s="276" t="s">
        <v>3801</v>
      </c>
      <c r="N893" s="276" t="s">
        <v>7606</v>
      </c>
      <c r="O893" s="276" t="s">
        <v>6175</v>
      </c>
    </row>
    <row r="894" spans="1:15" ht="30.75" customHeight="1" x14ac:dyDescent="0.25">
      <c r="A894" s="275">
        <v>30502080</v>
      </c>
      <c r="B894" s="270" t="s">
        <v>618</v>
      </c>
      <c r="C894" s="272" t="s">
        <v>4843</v>
      </c>
      <c r="D894" s="270" t="s">
        <v>8015</v>
      </c>
      <c r="E894" s="272"/>
      <c r="F894" s="273"/>
      <c r="G894" s="272"/>
      <c r="H894" s="272"/>
      <c r="I894" s="272" t="s">
        <v>6155</v>
      </c>
      <c r="J894" s="272" t="s">
        <v>6156</v>
      </c>
      <c r="K894" s="272"/>
      <c r="L894" s="271"/>
      <c r="M894" s="270" t="s">
        <v>3801</v>
      </c>
      <c r="N894" s="270" t="s">
        <v>7606</v>
      </c>
      <c r="O894" s="270" t="s">
        <v>6175</v>
      </c>
    </row>
    <row r="895" spans="1:15" ht="30.75" customHeight="1" x14ac:dyDescent="0.25">
      <c r="A895" s="281">
        <v>30502080</v>
      </c>
      <c r="B895" s="276" t="s">
        <v>618</v>
      </c>
      <c r="C895" s="278" t="s">
        <v>4843</v>
      </c>
      <c r="D895" s="276" t="s">
        <v>8011</v>
      </c>
      <c r="E895" s="282"/>
      <c r="F895" s="279"/>
      <c r="G895" s="278"/>
      <c r="H895" s="278"/>
      <c r="I895" s="278" t="s">
        <v>6155</v>
      </c>
      <c r="J895" s="278" t="s">
        <v>6156</v>
      </c>
      <c r="K895" s="278"/>
      <c r="L895" s="277"/>
      <c r="M895" s="276" t="s">
        <v>3801</v>
      </c>
      <c r="N895" s="276" t="s">
        <v>7606</v>
      </c>
      <c r="O895" s="276" t="s">
        <v>6175</v>
      </c>
    </row>
    <row r="896" spans="1:15" ht="30.75" customHeight="1" x14ac:dyDescent="0.25">
      <c r="A896" s="275">
        <v>30502098</v>
      </c>
      <c r="B896" s="270" t="s">
        <v>619</v>
      </c>
      <c r="C896" s="272" t="s">
        <v>4843</v>
      </c>
      <c r="D896" s="270" t="s">
        <v>8016</v>
      </c>
      <c r="E896" s="272"/>
      <c r="F896" s="273"/>
      <c r="G896" s="272"/>
      <c r="H896" s="272"/>
      <c r="I896" s="272" t="s">
        <v>6155</v>
      </c>
      <c r="J896" s="272" t="s">
        <v>6156</v>
      </c>
      <c r="K896" s="272"/>
      <c r="L896" s="271"/>
      <c r="M896" s="270" t="s">
        <v>3801</v>
      </c>
      <c r="N896" s="270" t="s">
        <v>7606</v>
      </c>
      <c r="O896" s="270" t="s">
        <v>6175</v>
      </c>
    </row>
    <row r="897" spans="1:15" ht="30.75" customHeight="1" x14ac:dyDescent="0.25">
      <c r="A897" s="281">
        <v>30502101</v>
      </c>
      <c r="B897" s="276" t="s">
        <v>4912</v>
      </c>
      <c r="C897" s="278" t="s">
        <v>4843</v>
      </c>
      <c r="D897" s="276" t="s">
        <v>8017</v>
      </c>
      <c r="E897" s="282"/>
      <c r="F897" s="279"/>
      <c r="G897" s="278"/>
      <c r="H897" s="278"/>
      <c r="I897" s="278" t="s">
        <v>6155</v>
      </c>
      <c r="J897" s="278" t="s">
        <v>6156</v>
      </c>
      <c r="K897" s="278"/>
      <c r="L897" s="277"/>
      <c r="M897" s="276" t="s">
        <v>3801</v>
      </c>
      <c r="N897" s="276" t="s">
        <v>7606</v>
      </c>
      <c r="O897" s="276" t="s">
        <v>6175</v>
      </c>
    </row>
    <row r="898" spans="1:15" ht="30.75" customHeight="1" x14ac:dyDescent="0.25">
      <c r="A898" s="275">
        <v>30502110</v>
      </c>
      <c r="B898" s="270" t="s">
        <v>621</v>
      </c>
      <c r="C898" s="272" t="s">
        <v>4843</v>
      </c>
      <c r="D898" s="270" t="s">
        <v>8018</v>
      </c>
      <c r="E898" s="272"/>
      <c r="F898" s="273"/>
      <c r="G898" s="272"/>
      <c r="H898" s="272"/>
      <c r="I898" s="272" t="s">
        <v>6155</v>
      </c>
      <c r="J898" s="272" t="s">
        <v>6156</v>
      </c>
      <c r="K898" s="272"/>
      <c r="L898" s="271"/>
      <c r="M898" s="270" t="s">
        <v>3801</v>
      </c>
      <c r="N898" s="270" t="s">
        <v>7606</v>
      </c>
      <c r="O898" s="270" t="s">
        <v>6175</v>
      </c>
    </row>
    <row r="899" spans="1:15" ht="30.75" customHeight="1" x14ac:dyDescent="0.25">
      <c r="A899" s="281">
        <v>30502128</v>
      </c>
      <c r="B899" s="276" t="s">
        <v>622</v>
      </c>
      <c r="C899" s="278" t="s">
        <v>4843</v>
      </c>
      <c r="D899" s="276" t="s">
        <v>8018</v>
      </c>
      <c r="E899" s="282"/>
      <c r="F899" s="279"/>
      <c r="G899" s="278"/>
      <c r="H899" s="278"/>
      <c r="I899" s="278" t="s">
        <v>6155</v>
      </c>
      <c r="J899" s="278" t="s">
        <v>6156</v>
      </c>
      <c r="K899" s="278"/>
      <c r="L899" s="277"/>
      <c r="M899" s="276" t="s">
        <v>3801</v>
      </c>
      <c r="N899" s="276" t="s">
        <v>7606</v>
      </c>
      <c r="O899" s="276" t="s">
        <v>6175</v>
      </c>
    </row>
    <row r="900" spans="1:15" ht="30.75" customHeight="1" x14ac:dyDescent="0.25">
      <c r="A900" s="275">
        <v>30502136</v>
      </c>
      <c r="B900" s="270" t="s">
        <v>623</v>
      </c>
      <c r="C900" s="272" t="s">
        <v>4843</v>
      </c>
      <c r="D900" s="270" t="s">
        <v>8019</v>
      </c>
      <c r="E900" s="272"/>
      <c r="F900" s="273"/>
      <c r="G900" s="272"/>
      <c r="H900" s="272"/>
      <c r="I900" s="272" t="s">
        <v>6155</v>
      </c>
      <c r="J900" s="272" t="s">
        <v>6156</v>
      </c>
      <c r="K900" s="272"/>
      <c r="L900" s="271"/>
      <c r="M900" s="270" t="s">
        <v>3801</v>
      </c>
      <c r="N900" s="270" t="s">
        <v>7606</v>
      </c>
      <c r="O900" s="270" t="s">
        <v>6175</v>
      </c>
    </row>
    <row r="901" spans="1:15" ht="30.75" customHeight="1" x14ac:dyDescent="0.25">
      <c r="A901" s="281">
        <v>30502144</v>
      </c>
      <c r="B901" s="276" t="s">
        <v>624</v>
      </c>
      <c r="C901" s="278" t="s">
        <v>4843</v>
      </c>
      <c r="D901" s="276" t="s">
        <v>7605</v>
      </c>
      <c r="E901" s="282"/>
      <c r="F901" s="279"/>
      <c r="G901" s="278"/>
      <c r="H901" s="278"/>
      <c r="I901" s="278" t="s">
        <v>6155</v>
      </c>
      <c r="J901" s="278" t="s">
        <v>6156</v>
      </c>
      <c r="K901" s="278"/>
      <c r="L901" s="277"/>
      <c r="M901" s="276" t="s">
        <v>3801</v>
      </c>
      <c r="N901" s="276" t="s">
        <v>7606</v>
      </c>
      <c r="O901" s="276" t="s">
        <v>6175</v>
      </c>
    </row>
    <row r="902" spans="1:15" ht="30.75" customHeight="1" x14ac:dyDescent="0.25">
      <c r="A902" s="275">
        <v>30502144</v>
      </c>
      <c r="B902" s="270" t="s">
        <v>624</v>
      </c>
      <c r="C902" s="272" t="s">
        <v>4843</v>
      </c>
      <c r="D902" s="270" t="s">
        <v>8020</v>
      </c>
      <c r="E902" s="272"/>
      <c r="F902" s="273"/>
      <c r="G902" s="272"/>
      <c r="H902" s="272"/>
      <c r="I902" s="272" t="s">
        <v>6155</v>
      </c>
      <c r="J902" s="272" t="s">
        <v>6156</v>
      </c>
      <c r="K902" s="272"/>
      <c r="L902" s="271"/>
      <c r="M902" s="270" t="s">
        <v>3801</v>
      </c>
      <c r="N902" s="270" t="s">
        <v>7606</v>
      </c>
      <c r="O902" s="270" t="s">
        <v>6175</v>
      </c>
    </row>
    <row r="903" spans="1:15" ht="30.75" customHeight="1" x14ac:dyDescent="0.25">
      <c r="A903" s="281">
        <v>30502152</v>
      </c>
      <c r="B903" s="276" t="s">
        <v>625</v>
      </c>
      <c r="C903" s="278" t="s">
        <v>4843</v>
      </c>
      <c r="D903" s="276" t="s">
        <v>8019</v>
      </c>
      <c r="E903" s="282"/>
      <c r="F903" s="279"/>
      <c r="G903" s="278"/>
      <c r="H903" s="278"/>
      <c r="I903" s="278" t="s">
        <v>6155</v>
      </c>
      <c r="J903" s="278" t="s">
        <v>6156</v>
      </c>
      <c r="K903" s="278"/>
      <c r="L903" s="277"/>
      <c r="M903" s="276" t="s">
        <v>3801</v>
      </c>
      <c r="N903" s="276" t="s">
        <v>7606</v>
      </c>
      <c r="O903" s="276" t="s">
        <v>6175</v>
      </c>
    </row>
    <row r="904" spans="1:15" ht="30.75" customHeight="1" x14ac:dyDescent="0.25">
      <c r="A904" s="275">
        <v>30502160</v>
      </c>
      <c r="B904" s="270" t="s">
        <v>626</v>
      </c>
      <c r="C904" s="272" t="s">
        <v>4843</v>
      </c>
      <c r="D904" s="270" t="s">
        <v>8021</v>
      </c>
      <c r="E904" s="272"/>
      <c r="F904" s="273"/>
      <c r="G904" s="272"/>
      <c r="H904" s="272" t="s">
        <v>6154</v>
      </c>
      <c r="I904" s="272" t="s">
        <v>6155</v>
      </c>
      <c r="J904" s="272" t="s">
        <v>6156</v>
      </c>
      <c r="K904" s="272"/>
      <c r="L904" s="271"/>
      <c r="M904" s="270" t="s">
        <v>3801</v>
      </c>
      <c r="N904" s="270" t="s">
        <v>7606</v>
      </c>
      <c r="O904" s="270" t="s">
        <v>6175</v>
      </c>
    </row>
    <row r="905" spans="1:15" ht="30.75" customHeight="1" x14ac:dyDescent="0.25">
      <c r="A905" s="281">
        <v>30502179</v>
      </c>
      <c r="B905" s="276" t="s">
        <v>627</v>
      </c>
      <c r="C905" s="278" t="s">
        <v>4843</v>
      </c>
      <c r="D905" s="276" t="s">
        <v>8022</v>
      </c>
      <c r="E905" s="282"/>
      <c r="F905" s="279"/>
      <c r="G905" s="278"/>
      <c r="H905" s="278" t="s">
        <v>6154</v>
      </c>
      <c r="I905" s="278" t="s">
        <v>6155</v>
      </c>
      <c r="J905" s="278" t="s">
        <v>6156</v>
      </c>
      <c r="K905" s="278"/>
      <c r="L905" s="277"/>
      <c r="M905" s="276" t="s">
        <v>3801</v>
      </c>
      <c r="N905" s="276" t="s">
        <v>7606</v>
      </c>
      <c r="O905" s="276" t="s">
        <v>6175</v>
      </c>
    </row>
    <row r="906" spans="1:15" ht="30.75" customHeight="1" x14ac:dyDescent="0.25">
      <c r="A906" s="275">
        <v>30502187</v>
      </c>
      <c r="B906" s="270" t="s">
        <v>628</v>
      </c>
      <c r="C906" s="272" t="s">
        <v>4843</v>
      </c>
      <c r="D906" s="270" t="s">
        <v>8023</v>
      </c>
      <c r="E906" s="272"/>
      <c r="F906" s="273"/>
      <c r="G906" s="272"/>
      <c r="H906" s="272"/>
      <c r="I906" s="272" t="s">
        <v>6155</v>
      </c>
      <c r="J906" s="272" t="s">
        <v>6156</v>
      </c>
      <c r="K906" s="272"/>
      <c r="L906" s="271"/>
      <c r="M906" s="270" t="s">
        <v>3801</v>
      </c>
      <c r="N906" s="270" t="s">
        <v>7606</v>
      </c>
      <c r="O906" s="270" t="s">
        <v>6175</v>
      </c>
    </row>
    <row r="907" spans="1:15" ht="30.75" customHeight="1" x14ac:dyDescent="0.25">
      <c r="A907" s="281">
        <v>30502195</v>
      </c>
      <c r="B907" s="276" t="s">
        <v>4913</v>
      </c>
      <c r="C907" s="278" t="s">
        <v>4843</v>
      </c>
      <c r="D907" s="276" t="s">
        <v>8024</v>
      </c>
      <c r="E907" s="282"/>
      <c r="F907" s="279"/>
      <c r="G907" s="278"/>
      <c r="H907" s="278" t="s">
        <v>6154</v>
      </c>
      <c r="I907" s="278" t="s">
        <v>6155</v>
      </c>
      <c r="J907" s="278" t="s">
        <v>6156</v>
      </c>
      <c r="K907" s="278"/>
      <c r="L907" s="277"/>
      <c r="M907" s="276" t="s">
        <v>3801</v>
      </c>
      <c r="N907" s="276" t="s">
        <v>7606</v>
      </c>
      <c r="O907" s="276" t="s">
        <v>6175</v>
      </c>
    </row>
    <row r="908" spans="1:15" ht="30.75" customHeight="1" x14ac:dyDescent="0.25">
      <c r="A908" s="275">
        <v>30502209</v>
      </c>
      <c r="B908" s="270" t="s">
        <v>632</v>
      </c>
      <c r="C908" s="272" t="s">
        <v>4843</v>
      </c>
      <c r="D908" s="270" t="s">
        <v>8025</v>
      </c>
      <c r="E908" s="272"/>
      <c r="F908" s="273"/>
      <c r="G908" s="272"/>
      <c r="H908" s="272"/>
      <c r="I908" s="272" t="s">
        <v>6155</v>
      </c>
      <c r="J908" s="272" t="s">
        <v>6156</v>
      </c>
      <c r="K908" s="272"/>
      <c r="L908" s="271"/>
      <c r="M908" s="270" t="s">
        <v>3801</v>
      </c>
      <c r="N908" s="270" t="s">
        <v>7606</v>
      </c>
      <c r="O908" s="270" t="s">
        <v>6175</v>
      </c>
    </row>
    <row r="909" spans="1:15" ht="30.75" customHeight="1" x14ac:dyDescent="0.25">
      <c r="A909" s="281">
        <v>30502217</v>
      </c>
      <c r="B909" s="276" t="s">
        <v>630</v>
      </c>
      <c r="C909" s="278" t="s">
        <v>4843</v>
      </c>
      <c r="D909" s="276" t="s">
        <v>8026</v>
      </c>
      <c r="E909" s="282"/>
      <c r="F909" s="279"/>
      <c r="G909" s="278"/>
      <c r="H909" s="278"/>
      <c r="I909" s="278" t="s">
        <v>6155</v>
      </c>
      <c r="J909" s="278" t="s">
        <v>6156</v>
      </c>
      <c r="K909" s="278"/>
      <c r="L909" s="277"/>
      <c r="M909" s="276" t="s">
        <v>3801</v>
      </c>
      <c r="N909" s="276" t="s">
        <v>7606</v>
      </c>
      <c r="O909" s="276" t="s">
        <v>6175</v>
      </c>
    </row>
    <row r="910" spans="1:15" ht="30.75" customHeight="1" x14ac:dyDescent="0.25">
      <c r="A910" s="275">
        <v>30502225</v>
      </c>
      <c r="B910" s="270" t="s">
        <v>631</v>
      </c>
      <c r="C910" s="272" t="s">
        <v>4843</v>
      </c>
      <c r="D910" s="270" t="s">
        <v>8027</v>
      </c>
      <c r="E910" s="272"/>
      <c r="F910" s="273"/>
      <c r="G910" s="272"/>
      <c r="H910" s="272"/>
      <c r="I910" s="272" t="s">
        <v>6155</v>
      </c>
      <c r="J910" s="272" t="s">
        <v>6156</v>
      </c>
      <c r="K910" s="272"/>
      <c r="L910" s="271"/>
      <c r="M910" s="270" t="s">
        <v>3801</v>
      </c>
      <c r="N910" s="270" t="s">
        <v>7606</v>
      </c>
      <c r="O910" s="270" t="s">
        <v>6175</v>
      </c>
    </row>
    <row r="911" spans="1:15" ht="30.75" customHeight="1" x14ac:dyDescent="0.25">
      <c r="A911" s="281">
        <v>30502233</v>
      </c>
      <c r="B911" s="276" t="s">
        <v>634</v>
      </c>
      <c r="C911" s="278" t="s">
        <v>4843</v>
      </c>
      <c r="D911" s="276" t="s">
        <v>8028</v>
      </c>
      <c r="E911" s="282"/>
      <c r="F911" s="279"/>
      <c r="G911" s="278"/>
      <c r="H911" s="278"/>
      <c r="I911" s="278" t="s">
        <v>6155</v>
      </c>
      <c r="J911" s="278" t="s">
        <v>6156</v>
      </c>
      <c r="K911" s="278"/>
      <c r="L911" s="277"/>
      <c r="M911" s="276" t="s">
        <v>3801</v>
      </c>
      <c r="N911" s="276" t="s">
        <v>7606</v>
      </c>
      <c r="O911" s="276" t="s">
        <v>6175</v>
      </c>
    </row>
    <row r="912" spans="1:15" ht="30.75" customHeight="1" x14ac:dyDescent="0.25">
      <c r="A912" s="275">
        <v>30502241</v>
      </c>
      <c r="B912" s="270" t="s">
        <v>635</v>
      </c>
      <c r="C912" s="272" t="s">
        <v>4843</v>
      </c>
      <c r="D912" s="270" t="s">
        <v>8029</v>
      </c>
      <c r="E912" s="272"/>
      <c r="F912" s="273"/>
      <c r="G912" s="272"/>
      <c r="H912" s="272"/>
      <c r="I912" s="272" t="s">
        <v>6155</v>
      </c>
      <c r="J912" s="272" t="s">
        <v>6156</v>
      </c>
      <c r="K912" s="272"/>
      <c r="L912" s="271"/>
      <c r="M912" s="270" t="s">
        <v>3801</v>
      </c>
      <c r="N912" s="270" t="s">
        <v>7606</v>
      </c>
      <c r="O912" s="270" t="s">
        <v>6175</v>
      </c>
    </row>
    <row r="913" spans="1:15" ht="30.75" customHeight="1" x14ac:dyDescent="0.25">
      <c r="A913" s="281">
        <v>30502250</v>
      </c>
      <c r="B913" s="276" t="s">
        <v>636</v>
      </c>
      <c r="C913" s="278" t="s">
        <v>4843</v>
      </c>
      <c r="D913" s="276" t="s">
        <v>8030</v>
      </c>
      <c r="E913" s="282"/>
      <c r="F913" s="279"/>
      <c r="G913" s="278"/>
      <c r="H913" s="278"/>
      <c r="I913" s="278" t="s">
        <v>6155</v>
      </c>
      <c r="J913" s="278" t="s">
        <v>6156</v>
      </c>
      <c r="K913" s="278"/>
      <c r="L913" s="277"/>
      <c r="M913" s="276" t="s">
        <v>3801</v>
      </c>
      <c r="N913" s="276" t="s">
        <v>7606</v>
      </c>
      <c r="O913" s="276" t="s">
        <v>6175</v>
      </c>
    </row>
    <row r="914" spans="1:15" ht="30.75" customHeight="1" x14ac:dyDescent="0.25">
      <c r="A914" s="275">
        <v>30502268</v>
      </c>
      <c r="B914" s="270" t="s">
        <v>637</v>
      </c>
      <c r="C914" s="272" t="s">
        <v>4843</v>
      </c>
      <c r="D914" s="270" t="s">
        <v>8030</v>
      </c>
      <c r="E914" s="272"/>
      <c r="F914" s="273"/>
      <c r="G914" s="272"/>
      <c r="H914" s="272"/>
      <c r="I914" s="272" t="s">
        <v>6155</v>
      </c>
      <c r="J914" s="272" t="s">
        <v>6156</v>
      </c>
      <c r="K914" s="272"/>
      <c r="L914" s="271"/>
      <c r="M914" s="270" t="s">
        <v>3801</v>
      </c>
      <c r="N914" s="270" t="s">
        <v>7606</v>
      </c>
      <c r="O914" s="270" t="s">
        <v>6175</v>
      </c>
    </row>
    <row r="915" spans="1:15" ht="30.75" customHeight="1" x14ac:dyDescent="0.25">
      <c r="A915" s="281">
        <v>30502276</v>
      </c>
      <c r="B915" s="276" t="s">
        <v>638</v>
      </c>
      <c r="C915" s="278" t="s">
        <v>4843</v>
      </c>
      <c r="D915" s="276" t="s">
        <v>8030</v>
      </c>
      <c r="E915" s="282"/>
      <c r="F915" s="279"/>
      <c r="G915" s="278"/>
      <c r="H915" s="278"/>
      <c r="I915" s="278" t="s">
        <v>6155</v>
      </c>
      <c r="J915" s="278" t="s">
        <v>6156</v>
      </c>
      <c r="K915" s="278"/>
      <c r="L915" s="277"/>
      <c r="M915" s="276" t="s">
        <v>3801</v>
      </c>
      <c r="N915" s="276" t="s">
        <v>7606</v>
      </c>
      <c r="O915" s="276" t="s">
        <v>6175</v>
      </c>
    </row>
    <row r="916" spans="1:15" ht="30.75" customHeight="1" x14ac:dyDescent="0.25">
      <c r="A916" s="275">
        <v>30502292</v>
      </c>
      <c r="B916" s="270" t="s">
        <v>4914</v>
      </c>
      <c r="C916" s="272" t="s">
        <v>4844</v>
      </c>
      <c r="D916" s="270" t="s">
        <v>6161</v>
      </c>
      <c r="E916" s="272"/>
      <c r="F916" s="273"/>
      <c r="G916" s="272" t="s">
        <v>6161</v>
      </c>
      <c r="H916" s="272" t="s">
        <v>6161</v>
      </c>
      <c r="I916" s="272" t="s">
        <v>6161</v>
      </c>
      <c r="J916" s="272" t="s">
        <v>6161</v>
      </c>
      <c r="K916" s="272" t="s">
        <v>6161</v>
      </c>
      <c r="L916" s="271" t="s">
        <v>6161</v>
      </c>
      <c r="M916" s="270" t="s">
        <v>6161</v>
      </c>
      <c r="N916" s="270" t="s">
        <v>6161</v>
      </c>
      <c r="O916" s="270" t="s">
        <v>6161</v>
      </c>
    </row>
    <row r="917" spans="1:15" ht="30.75" customHeight="1" x14ac:dyDescent="0.25">
      <c r="A917" s="281">
        <v>30502306</v>
      </c>
      <c r="B917" s="276" t="s">
        <v>4915</v>
      </c>
      <c r="C917" s="278" t="s">
        <v>4844</v>
      </c>
      <c r="D917" s="276" t="s">
        <v>6161</v>
      </c>
      <c r="E917" s="282"/>
      <c r="F917" s="279"/>
      <c r="G917" s="278" t="s">
        <v>6161</v>
      </c>
      <c r="H917" s="278" t="s">
        <v>6161</v>
      </c>
      <c r="I917" s="278" t="s">
        <v>6161</v>
      </c>
      <c r="J917" s="278" t="s">
        <v>6161</v>
      </c>
      <c r="K917" s="278" t="s">
        <v>6161</v>
      </c>
      <c r="L917" s="277" t="s">
        <v>6161</v>
      </c>
      <c r="M917" s="276" t="s">
        <v>6161</v>
      </c>
      <c r="N917" s="276" t="s">
        <v>6161</v>
      </c>
      <c r="O917" s="276" t="s">
        <v>6161</v>
      </c>
    </row>
    <row r="918" spans="1:15" ht="30.75" customHeight="1" x14ac:dyDescent="0.25">
      <c r="A918" s="275">
        <v>30502314</v>
      </c>
      <c r="B918" s="270" t="s">
        <v>4757</v>
      </c>
      <c r="C918" s="272" t="s">
        <v>4843</v>
      </c>
      <c r="D918" s="270" t="s">
        <v>8031</v>
      </c>
      <c r="E918" s="272"/>
      <c r="F918" s="273"/>
      <c r="G918" s="272"/>
      <c r="H918" s="272"/>
      <c r="I918" s="272" t="s">
        <v>6155</v>
      </c>
      <c r="J918" s="272" t="s">
        <v>6156</v>
      </c>
      <c r="K918" s="272"/>
      <c r="L918" s="271"/>
      <c r="M918" s="270" t="s">
        <v>3801</v>
      </c>
      <c r="N918" s="270" t="s">
        <v>7606</v>
      </c>
      <c r="O918" s="270" t="s">
        <v>6175</v>
      </c>
    </row>
    <row r="919" spans="1:15" ht="30.75" customHeight="1" x14ac:dyDescent="0.25">
      <c r="A919" s="281">
        <v>30502322</v>
      </c>
      <c r="B919" s="276" t="s">
        <v>633</v>
      </c>
      <c r="C919" s="278" t="s">
        <v>4843</v>
      </c>
      <c r="D919" s="276" t="s">
        <v>8025</v>
      </c>
      <c r="E919" s="282"/>
      <c r="F919" s="279"/>
      <c r="G919" s="278"/>
      <c r="H919" s="278"/>
      <c r="I919" s="278" t="s">
        <v>6155</v>
      </c>
      <c r="J919" s="278" t="s">
        <v>6156</v>
      </c>
      <c r="K919" s="278"/>
      <c r="L919" s="277"/>
      <c r="M919" s="276" t="s">
        <v>3801</v>
      </c>
      <c r="N919" s="276" t="s">
        <v>7606</v>
      </c>
      <c r="O919" s="276" t="s">
        <v>6175</v>
      </c>
    </row>
    <row r="920" spans="1:15" ht="30.75" customHeight="1" x14ac:dyDescent="0.25">
      <c r="A920" s="275">
        <v>30502349</v>
      </c>
      <c r="B920" s="270" t="s">
        <v>4916</v>
      </c>
      <c r="C920" s="272" t="s">
        <v>4844</v>
      </c>
      <c r="D920" s="270" t="s">
        <v>6161</v>
      </c>
      <c r="E920" s="272"/>
      <c r="F920" s="273"/>
      <c r="G920" s="272" t="s">
        <v>6161</v>
      </c>
      <c r="H920" s="272" t="s">
        <v>6161</v>
      </c>
      <c r="I920" s="272" t="s">
        <v>6161</v>
      </c>
      <c r="J920" s="272" t="s">
        <v>6161</v>
      </c>
      <c r="K920" s="272" t="s">
        <v>6161</v>
      </c>
      <c r="L920" s="271" t="s">
        <v>6161</v>
      </c>
      <c r="M920" s="270" t="s">
        <v>6161</v>
      </c>
      <c r="N920" s="270" t="s">
        <v>6161</v>
      </c>
      <c r="O920" s="270" t="s">
        <v>6161</v>
      </c>
    </row>
    <row r="921" spans="1:15" ht="30.75" customHeight="1" x14ac:dyDescent="0.25">
      <c r="A921" s="281">
        <v>30502357</v>
      </c>
      <c r="B921" s="276" t="s">
        <v>4917</v>
      </c>
      <c r="C921" s="278" t="s">
        <v>4844</v>
      </c>
      <c r="D921" s="276" t="s">
        <v>6161</v>
      </c>
      <c r="E921" s="282"/>
      <c r="F921" s="279"/>
      <c r="G921" s="278" t="s">
        <v>6161</v>
      </c>
      <c r="H921" s="278" t="s">
        <v>6161</v>
      </c>
      <c r="I921" s="278" t="s">
        <v>6161</v>
      </c>
      <c r="J921" s="278" t="s">
        <v>6161</v>
      </c>
      <c r="K921" s="278" t="s">
        <v>6161</v>
      </c>
      <c r="L921" s="277" t="s">
        <v>6161</v>
      </c>
      <c r="M921" s="276" t="s">
        <v>6161</v>
      </c>
      <c r="N921" s="276" t="s">
        <v>6161</v>
      </c>
      <c r="O921" s="276" t="s">
        <v>6161</v>
      </c>
    </row>
    <row r="922" spans="1:15" ht="30.75" customHeight="1" x14ac:dyDescent="0.25">
      <c r="A922" s="275">
        <v>30502365</v>
      </c>
      <c r="B922" s="270" t="s">
        <v>6223</v>
      </c>
      <c r="C922" s="272" t="s">
        <v>4844</v>
      </c>
      <c r="D922" s="270" t="s">
        <v>6161</v>
      </c>
      <c r="E922" s="272"/>
      <c r="F922" s="273"/>
      <c r="G922" s="272" t="s">
        <v>6161</v>
      </c>
      <c r="H922" s="272" t="s">
        <v>6161</v>
      </c>
      <c r="I922" s="272" t="s">
        <v>6161</v>
      </c>
      <c r="J922" s="272" t="s">
        <v>6161</v>
      </c>
      <c r="K922" s="272" t="s">
        <v>6161</v>
      </c>
      <c r="L922" s="271" t="s">
        <v>6161</v>
      </c>
      <c r="M922" s="270" t="s">
        <v>6161</v>
      </c>
      <c r="N922" s="270" t="s">
        <v>6161</v>
      </c>
      <c r="O922" s="270" t="s">
        <v>6161</v>
      </c>
    </row>
    <row r="923" spans="1:15" ht="30.75" customHeight="1" x14ac:dyDescent="0.25">
      <c r="A923" s="281">
        <v>30601010</v>
      </c>
      <c r="B923" s="276" t="s">
        <v>640</v>
      </c>
      <c r="C923" s="278" t="s">
        <v>4843</v>
      </c>
      <c r="D923" s="276" t="s">
        <v>8032</v>
      </c>
      <c r="E923" s="282"/>
      <c r="F923" s="279"/>
      <c r="G923" s="278"/>
      <c r="H923" s="278"/>
      <c r="I923" s="278" t="s">
        <v>6155</v>
      </c>
      <c r="J923" s="278" t="s">
        <v>6156</v>
      </c>
      <c r="K923" s="278"/>
      <c r="L923" s="277"/>
      <c r="M923" s="276" t="s">
        <v>3805</v>
      </c>
      <c r="N923" s="276" t="s">
        <v>3805</v>
      </c>
      <c r="O923" s="276" t="s">
        <v>6175</v>
      </c>
    </row>
    <row r="924" spans="1:15" ht="30.75" customHeight="1" x14ac:dyDescent="0.25">
      <c r="A924" s="275">
        <v>30601029</v>
      </c>
      <c r="B924" s="270" t="s">
        <v>4918</v>
      </c>
      <c r="C924" s="272" t="s">
        <v>4843</v>
      </c>
      <c r="D924" s="270" t="s">
        <v>8033</v>
      </c>
      <c r="E924" s="272"/>
      <c r="F924" s="273"/>
      <c r="G924" s="272"/>
      <c r="H924" s="272"/>
      <c r="I924" s="272" t="s">
        <v>6155</v>
      </c>
      <c r="J924" s="272" t="s">
        <v>6156</v>
      </c>
      <c r="K924" s="272"/>
      <c r="L924" s="271"/>
      <c r="M924" s="270" t="s">
        <v>3805</v>
      </c>
      <c r="N924" s="270" t="s">
        <v>3805</v>
      </c>
      <c r="O924" s="270" t="s">
        <v>6175</v>
      </c>
    </row>
    <row r="925" spans="1:15" ht="30.75" customHeight="1" x14ac:dyDescent="0.25">
      <c r="A925" s="281">
        <v>30601037</v>
      </c>
      <c r="B925" s="276" t="s">
        <v>642</v>
      </c>
      <c r="C925" s="278" t="s">
        <v>4843</v>
      </c>
      <c r="D925" s="276" t="s">
        <v>8034</v>
      </c>
      <c r="E925" s="282"/>
      <c r="F925" s="279"/>
      <c r="G925" s="278"/>
      <c r="H925" s="278"/>
      <c r="I925" s="278" t="s">
        <v>6155</v>
      </c>
      <c r="J925" s="278" t="s">
        <v>6156</v>
      </c>
      <c r="K925" s="278"/>
      <c r="L925" s="277"/>
      <c r="M925" s="276" t="s">
        <v>3805</v>
      </c>
      <c r="N925" s="276" t="s">
        <v>3805</v>
      </c>
      <c r="O925" s="276" t="s">
        <v>6175</v>
      </c>
    </row>
    <row r="926" spans="1:15" ht="30.75" customHeight="1" x14ac:dyDescent="0.25">
      <c r="A926" s="275">
        <v>30601045</v>
      </c>
      <c r="B926" s="270" t="s">
        <v>643</v>
      </c>
      <c r="C926" s="272" t="s">
        <v>4843</v>
      </c>
      <c r="D926" s="270" t="s">
        <v>8034</v>
      </c>
      <c r="E926" s="272"/>
      <c r="F926" s="273"/>
      <c r="G926" s="272"/>
      <c r="H926" s="272"/>
      <c r="I926" s="272" t="s">
        <v>6155</v>
      </c>
      <c r="J926" s="272" t="s">
        <v>6156</v>
      </c>
      <c r="K926" s="272"/>
      <c r="L926" s="271"/>
      <c r="M926" s="270" t="s">
        <v>3805</v>
      </c>
      <c r="N926" s="270" t="s">
        <v>3805</v>
      </c>
      <c r="O926" s="270" t="s">
        <v>6175</v>
      </c>
    </row>
    <row r="927" spans="1:15" ht="30.75" customHeight="1" x14ac:dyDescent="0.25">
      <c r="A927" s="281">
        <v>30601053</v>
      </c>
      <c r="B927" s="276" t="s">
        <v>644</v>
      </c>
      <c r="C927" s="278" t="s">
        <v>4843</v>
      </c>
      <c r="D927" s="276" t="s">
        <v>8035</v>
      </c>
      <c r="E927" s="282"/>
      <c r="F927" s="279"/>
      <c r="G927" s="278"/>
      <c r="H927" s="278"/>
      <c r="I927" s="278" t="s">
        <v>6155</v>
      </c>
      <c r="J927" s="278" t="s">
        <v>6156</v>
      </c>
      <c r="K927" s="278"/>
      <c r="L927" s="277"/>
      <c r="M927" s="276" t="s">
        <v>3805</v>
      </c>
      <c r="N927" s="276" t="s">
        <v>3805</v>
      </c>
      <c r="O927" s="276" t="s">
        <v>6175</v>
      </c>
    </row>
    <row r="928" spans="1:15" ht="30.75" customHeight="1" x14ac:dyDescent="0.25">
      <c r="A928" s="275">
        <v>30601070</v>
      </c>
      <c r="B928" s="270" t="s">
        <v>648</v>
      </c>
      <c r="C928" s="272" t="s">
        <v>4843</v>
      </c>
      <c r="D928" s="270" t="s">
        <v>8036</v>
      </c>
      <c r="E928" s="272"/>
      <c r="F928" s="273"/>
      <c r="G928" s="272"/>
      <c r="H928" s="272"/>
      <c r="I928" s="272" t="s">
        <v>6155</v>
      </c>
      <c r="J928" s="272" t="s">
        <v>6156</v>
      </c>
      <c r="K928" s="272"/>
      <c r="L928" s="271"/>
      <c r="M928" s="270" t="s">
        <v>3805</v>
      </c>
      <c r="N928" s="270" t="s">
        <v>3805</v>
      </c>
      <c r="O928" s="270" t="s">
        <v>6175</v>
      </c>
    </row>
    <row r="929" spans="1:15" ht="30.75" customHeight="1" x14ac:dyDescent="0.25">
      <c r="A929" s="281">
        <v>30601088</v>
      </c>
      <c r="B929" s="276" t="s">
        <v>650</v>
      </c>
      <c r="C929" s="278" t="s">
        <v>4843</v>
      </c>
      <c r="D929" s="276" t="s">
        <v>8037</v>
      </c>
      <c r="E929" s="282"/>
      <c r="F929" s="279"/>
      <c r="G929" s="278"/>
      <c r="H929" s="278"/>
      <c r="I929" s="278" t="s">
        <v>6155</v>
      </c>
      <c r="J929" s="278" t="s">
        <v>6156</v>
      </c>
      <c r="K929" s="278"/>
      <c r="L929" s="277"/>
      <c r="M929" s="276" t="s">
        <v>3805</v>
      </c>
      <c r="N929" s="276" t="s">
        <v>3805</v>
      </c>
      <c r="O929" s="276" t="s">
        <v>6175</v>
      </c>
    </row>
    <row r="930" spans="1:15" ht="30.75" customHeight="1" x14ac:dyDescent="0.25">
      <c r="A930" s="275">
        <v>30601096</v>
      </c>
      <c r="B930" s="270" t="s">
        <v>652</v>
      </c>
      <c r="C930" s="272" t="s">
        <v>4843</v>
      </c>
      <c r="D930" s="270" t="s">
        <v>8038</v>
      </c>
      <c r="E930" s="272"/>
      <c r="F930" s="273"/>
      <c r="G930" s="272"/>
      <c r="H930" s="272"/>
      <c r="I930" s="272" t="s">
        <v>6155</v>
      </c>
      <c r="J930" s="272" t="s">
        <v>6156</v>
      </c>
      <c r="K930" s="272"/>
      <c r="L930" s="271"/>
      <c r="M930" s="270" t="s">
        <v>3805</v>
      </c>
      <c r="N930" s="270" t="s">
        <v>3805</v>
      </c>
      <c r="O930" s="270" t="s">
        <v>6175</v>
      </c>
    </row>
    <row r="931" spans="1:15" ht="30.75" customHeight="1" x14ac:dyDescent="0.25">
      <c r="A931" s="281">
        <v>30601100</v>
      </c>
      <c r="B931" s="276" t="s">
        <v>653</v>
      </c>
      <c r="C931" s="278" t="s">
        <v>4843</v>
      </c>
      <c r="D931" s="276" t="s">
        <v>8039</v>
      </c>
      <c r="E931" s="282"/>
      <c r="F931" s="279"/>
      <c r="G931" s="278"/>
      <c r="H931" s="278"/>
      <c r="I931" s="278" t="s">
        <v>6155</v>
      </c>
      <c r="J931" s="278" t="s">
        <v>6156</v>
      </c>
      <c r="K931" s="278"/>
      <c r="L931" s="277"/>
      <c r="M931" s="276" t="s">
        <v>3805</v>
      </c>
      <c r="N931" s="276" t="s">
        <v>3805</v>
      </c>
      <c r="O931" s="276" t="s">
        <v>6175</v>
      </c>
    </row>
    <row r="932" spans="1:15" ht="30.75" customHeight="1" x14ac:dyDescent="0.25">
      <c r="A932" s="275">
        <v>30601118</v>
      </c>
      <c r="B932" s="270" t="s">
        <v>654</v>
      </c>
      <c r="C932" s="272" t="s">
        <v>4843</v>
      </c>
      <c r="D932" s="270" t="s">
        <v>8039</v>
      </c>
      <c r="E932" s="272"/>
      <c r="F932" s="273"/>
      <c r="G932" s="272"/>
      <c r="H932" s="272"/>
      <c r="I932" s="272" t="s">
        <v>6155</v>
      </c>
      <c r="J932" s="272" t="s">
        <v>6156</v>
      </c>
      <c r="K932" s="272"/>
      <c r="L932" s="271"/>
      <c r="M932" s="270" t="s">
        <v>3805</v>
      </c>
      <c r="N932" s="270" t="s">
        <v>3805</v>
      </c>
      <c r="O932" s="270" t="s">
        <v>6175</v>
      </c>
    </row>
    <row r="933" spans="1:15" ht="30.75" customHeight="1" x14ac:dyDescent="0.25">
      <c r="A933" s="281">
        <v>30601126</v>
      </c>
      <c r="B933" s="276" t="s">
        <v>655</v>
      </c>
      <c r="C933" s="278" t="s">
        <v>4843</v>
      </c>
      <c r="D933" s="276" t="s">
        <v>8040</v>
      </c>
      <c r="E933" s="282"/>
      <c r="F933" s="279"/>
      <c r="G933" s="278"/>
      <c r="H933" s="278"/>
      <c r="I933" s="278" t="s">
        <v>6155</v>
      </c>
      <c r="J933" s="278" t="s">
        <v>6156</v>
      </c>
      <c r="K933" s="278"/>
      <c r="L933" s="277"/>
      <c r="M933" s="276" t="s">
        <v>3805</v>
      </c>
      <c r="N933" s="276" t="s">
        <v>3805</v>
      </c>
      <c r="O933" s="276" t="s">
        <v>6175</v>
      </c>
    </row>
    <row r="934" spans="1:15" ht="30.75" customHeight="1" x14ac:dyDescent="0.25">
      <c r="A934" s="275">
        <v>30601134</v>
      </c>
      <c r="B934" s="270" t="s">
        <v>656</v>
      </c>
      <c r="C934" s="272" t="s">
        <v>4843</v>
      </c>
      <c r="D934" s="270" t="s">
        <v>8041</v>
      </c>
      <c r="E934" s="272"/>
      <c r="F934" s="273"/>
      <c r="G934" s="272"/>
      <c r="H934" s="272"/>
      <c r="I934" s="272" t="s">
        <v>6155</v>
      </c>
      <c r="J934" s="272" t="s">
        <v>6156</v>
      </c>
      <c r="K934" s="272"/>
      <c r="L934" s="271"/>
      <c r="M934" s="270" t="s">
        <v>3805</v>
      </c>
      <c r="N934" s="270" t="s">
        <v>3805</v>
      </c>
      <c r="O934" s="270" t="s">
        <v>6175</v>
      </c>
    </row>
    <row r="935" spans="1:15" ht="30.75" customHeight="1" x14ac:dyDescent="0.25">
      <c r="A935" s="281">
        <v>30601142</v>
      </c>
      <c r="B935" s="276" t="s">
        <v>658</v>
      </c>
      <c r="C935" s="278" t="s">
        <v>4843</v>
      </c>
      <c r="D935" s="276" t="s">
        <v>8042</v>
      </c>
      <c r="E935" s="282"/>
      <c r="F935" s="279"/>
      <c r="G935" s="278"/>
      <c r="H935" s="278"/>
      <c r="I935" s="278" t="s">
        <v>6155</v>
      </c>
      <c r="J935" s="278" t="s">
        <v>6156</v>
      </c>
      <c r="K935" s="278"/>
      <c r="L935" s="277"/>
      <c r="M935" s="276" t="s">
        <v>3805</v>
      </c>
      <c r="N935" s="276" t="s">
        <v>3805</v>
      </c>
      <c r="O935" s="276" t="s">
        <v>6175</v>
      </c>
    </row>
    <row r="936" spans="1:15" ht="30.75" customHeight="1" x14ac:dyDescent="0.25">
      <c r="A936" s="275">
        <v>30601150</v>
      </c>
      <c r="B936" s="270" t="s">
        <v>659</v>
      </c>
      <c r="C936" s="272" t="s">
        <v>4843</v>
      </c>
      <c r="D936" s="270" t="s">
        <v>8043</v>
      </c>
      <c r="E936" s="272"/>
      <c r="F936" s="273"/>
      <c r="G936" s="272"/>
      <c r="H936" s="272"/>
      <c r="I936" s="272" t="s">
        <v>6155</v>
      </c>
      <c r="J936" s="272" t="s">
        <v>6156</v>
      </c>
      <c r="K936" s="272"/>
      <c r="L936" s="271"/>
      <c r="M936" s="270" t="s">
        <v>3805</v>
      </c>
      <c r="N936" s="270" t="s">
        <v>3805</v>
      </c>
      <c r="O936" s="270" t="s">
        <v>6175</v>
      </c>
    </row>
    <row r="937" spans="1:15" ht="30.75" customHeight="1" x14ac:dyDescent="0.25">
      <c r="A937" s="281">
        <v>30601169</v>
      </c>
      <c r="B937" s="276" t="s">
        <v>660</v>
      </c>
      <c r="C937" s="278" t="s">
        <v>4843</v>
      </c>
      <c r="D937" s="276" t="s">
        <v>8044</v>
      </c>
      <c r="E937" s="282"/>
      <c r="F937" s="279"/>
      <c r="G937" s="278"/>
      <c r="H937" s="278"/>
      <c r="I937" s="278" t="s">
        <v>6155</v>
      </c>
      <c r="J937" s="278" t="s">
        <v>6156</v>
      </c>
      <c r="K937" s="278"/>
      <c r="L937" s="277"/>
      <c r="M937" s="276" t="s">
        <v>3805</v>
      </c>
      <c r="N937" s="276" t="s">
        <v>3805</v>
      </c>
      <c r="O937" s="276" t="s">
        <v>6175</v>
      </c>
    </row>
    <row r="938" spans="1:15" ht="30.75" customHeight="1" x14ac:dyDescent="0.25">
      <c r="A938" s="275">
        <v>30601177</v>
      </c>
      <c r="B938" s="270" t="s">
        <v>661</v>
      </c>
      <c r="C938" s="272" t="s">
        <v>4843</v>
      </c>
      <c r="D938" s="270" t="s">
        <v>8045</v>
      </c>
      <c r="E938" s="272"/>
      <c r="F938" s="273"/>
      <c r="G938" s="272"/>
      <c r="H938" s="272"/>
      <c r="I938" s="272" t="s">
        <v>6155</v>
      </c>
      <c r="J938" s="272" t="s">
        <v>6156</v>
      </c>
      <c r="K938" s="272"/>
      <c r="L938" s="271"/>
      <c r="M938" s="270" t="s">
        <v>3805</v>
      </c>
      <c r="N938" s="270" t="s">
        <v>3805</v>
      </c>
      <c r="O938" s="270" t="s">
        <v>6175</v>
      </c>
    </row>
    <row r="939" spans="1:15" ht="30.75" customHeight="1" x14ac:dyDescent="0.25">
      <c r="A939" s="281">
        <v>30601185</v>
      </c>
      <c r="B939" s="276" t="s">
        <v>662</v>
      </c>
      <c r="C939" s="278" t="s">
        <v>4843</v>
      </c>
      <c r="D939" s="276" t="s">
        <v>8046</v>
      </c>
      <c r="E939" s="282"/>
      <c r="F939" s="279"/>
      <c r="G939" s="278"/>
      <c r="H939" s="278"/>
      <c r="I939" s="278" t="s">
        <v>6155</v>
      </c>
      <c r="J939" s="278" t="s">
        <v>6156</v>
      </c>
      <c r="K939" s="278"/>
      <c r="L939" s="277"/>
      <c r="M939" s="276" t="s">
        <v>3805</v>
      </c>
      <c r="N939" s="276" t="s">
        <v>3805</v>
      </c>
      <c r="O939" s="276" t="s">
        <v>6175</v>
      </c>
    </row>
    <row r="940" spans="1:15" ht="30.75" customHeight="1" x14ac:dyDescent="0.25">
      <c r="A940" s="275">
        <v>30601193</v>
      </c>
      <c r="B940" s="270" t="s">
        <v>663</v>
      </c>
      <c r="C940" s="272" t="s">
        <v>4843</v>
      </c>
      <c r="D940" s="270" t="s">
        <v>8047</v>
      </c>
      <c r="E940" s="272"/>
      <c r="F940" s="273"/>
      <c r="G940" s="272"/>
      <c r="H940" s="272"/>
      <c r="I940" s="272" t="s">
        <v>6155</v>
      </c>
      <c r="J940" s="272" t="s">
        <v>6156</v>
      </c>
      <c r="K940" s="272"/>
      <c r="L940" s="271"/>
      <c r="M940" s="270" t="s">
        <v>3805</v>
      </c>
      <c r="N940" s="270" t="s">
        <v>3805</v>
      </c>
      <c r="O940" s="270" t="s">
        <v>6175</v>
      </c>
    </row>
    <row r="941" spans="1:15" ht="30.75" customHeight="1" x14ac:dyDescent="0.25">
      <c r="A941" s="281">
        <v>30601207</v>
      </c>
      <c r="B941" s="276" t="s">
        <v>664</v>
      </c>
      <c r="C941" s="278" t="s">
        <v>4843</v>
      </c>
      <c r="D941" s="276" t="s">
        <v>8048</v>
      </c>
      <c r="E941" s="282"/>
      <c r="F941" s="279"/>
      <c r="G941" s="278"/>
      <c r="H941" s="278"/>
      <c r="I941" s="278" t="s">
        <v>6155</v>
      </c>
      <c r="J941" s="278" t="s">
        <v>6156</v>
      </c>
      <c r="K941" s="278"/>
      <c r="L941" s="277"/>
      <c r="M941" s="276" t="s">
        <v>3805</v>
      </c>
      <c r="N941" s="276" t="s">
        <v>3805</v>
      </c>
      <c r="O941" s="276" t="s">
        <v>6175</v>
      </c>
    </row>
    <row r="942" spans="1:15" ht="30.75" customHeight="1" x14ac:dyDescent="0.25">
      <c r="A942" s="275">
        <v>30601215</v>
      </c>
      <c r="B942" s="270" t="s">
        <v>665</v>
      </c>
      <c r="C942" s="272" t="s">
        <v>4843</v>
      </c>
      <c r="D942" s="270" t="s">
        <v>8049</v>
      </c>
      <c r="E942" s="272"/>
      <c r="F942" s="273"/>
      <c r="G942" s="272"/>
      <c r="H942" s="272"/>
      <c r="I942" s="272" t="s">
        <v>6155</v>
      </c>
      <c r="J942" s="272" t="s">
        <v>6156</v>
      </c>
      <c r="K942" s="272"/>
      <c r="L942" s="271"/>
      <c r="M942" s="270" t="s">
        <v>3805</v>
      </c>
      <c r="N942" s="270" t="s">
        <v>3805</v>
      </c>
      <c r="O942" s="270" t="s">
        <v>6175</v>
      </c>
    </row>
    <row r="943" spans="1:15" ht="30.75" customHeight="1" x14ac:dyDescent="0.25">
      <c r="A943" s="281">
        <v>30601223</v>
      </c>
      <c r="B943" s="276" t="s">
        <v>639</v>
      </c>
      <c r="C943" s="278" t="s">
        <v>4843</v>
      </c>
      <c r="D943" s="276" t="s">
        <v>8050</v>
      </c>
      <c r="E943" s="282"/>
      <c r="F943" s="279"/>
      <c r="G943" s="278"/>
      <c r="H943" s="278" t="s">
        <v>6154</v>
      </c>
      <c r="I943" s="278" t="s">
        <v>6155</v>
      </c>
      <c r="J943" s="278" t="s">
        <v>6156</v>
      </c>
      <c r="K943" s="278"/>
      <c r="L943" s="277"/>
      <c r="M943" s="276" t="s">
        <v>3805</v>
      </c>
      <c r="N943" s="276" t="s">
        <v>3805</v>
      </c>
      <c r="O943" s="276" t="s">
        <v>6175</v>
      </c>
    </row>
    <row r="944" spans="1:15" ht="30.75" customHeight="1" x14ac:dyDescent="0.25">
      <c r="A944" s="275">
        <v>30601231</v>
      </c>
      <c r="B944" s="270" t="s">
        <v>646</v>
      </c>
      <c r="C944" s="272" t="s">
        <v>4843</v>
      </c>
      <c r="D944" s="270" t="s">
        <v>8051</v>
      </c>
      <c r="E944" s="272"/>
      <c r="F944" s="273"/>
      <c r="G944" s="272"/>
      <c r="H944" s="272" t="s">
        <v>6154</v>
      </c>
      <c r="I944" s="272" t="s">
        <v>6155</v>
      </c>
      <c r="J944" s="272" t="s">
        <v>6156</v>
      </c>
      <c r="K944" s="272"/>
      <c r="L944" s="271"/>
      <c r="M944" s="270" t="s">
        <v>3805</v>
      </c>
      <c r="N944" s="270" t="s">
        <v>3805</v>
      </c>
      <c r="O944" s="270" t="s">
        <v>6175</v>
      </c>
    </row>
    <row r="945" spans="1:15" ht="30.75" customHeight="1" x14ac:dyDescent="0.25">
      <c r="A945" s="281">
        <v>30601240</v>
      </c>
      <c r="B945" s="276" t="s">
        <v>647</v>
      </c>
      <c r="C945" s="278" t="s">
        <v>4843</v>
      </c>
      <c r="D945" s="276" t="s">
        <v>8052</v>
      </c>
      <c r="E945" s="282"/>
      <c r="F945" s="279"/>
      <c r="G945" s="278"/>
      <c r="H945" s="278"/>
      <c r="I945" s="278" t="s">
        <v>6155</v>
      </c>
      <c r="J945" s="278" t="s">
        <v>6156</v>
      </c>
      <c r="K945" s="278"/>
      <c r="L945" s="277"/>
      <c r="M945" s="276" t="s">
        <v>3805</v>
      </c>
      <c r="N945" s="276" t="s">
        <v>3805</v>
      </c>
      <c r="O945" s="276" t="s">
        <v>6175</v>
      </c>
    </row>
    <row r="946" spans="1:15" ht="30.75" customHeight="1" x14ac:dyDescent="0.25">
      <c r="A946" s="275">
        <v>30601258</v>
      </c>
      <c r="B946" s="270" t="s">
        <v>649</v>
      </c>
      <c r="C946" s="272" t="s">
        <v>4843</v>
      </c>
      <c r="D946" s="270" t="s">
        <v>8053</v>
      </c>
      <c r="E946" s="272"/>
      <c r="F946" s="273"/>
      <c r="G946" s="272"/>
      <c r="H946" s="272"/>
      <c r="I946" s="272" t="s">
        <v>6155</v>
      </c>
      <c r="J946" s="272" t="s">
        <v>6156</v>
      </c>
      <c r="K946" s="272"/>
      <c r="L946" s="271"/>
      <c r="M946" s="270" t="s">
        <v>3805</v>
      </c>
      <c r="N946" s="270" t="s">
        <v>3805</v>
      </c>
      <c r="O946" s="270" t="s">
        <v>6175</v>
      </c>
    </row>
    <row r="947" spans="1:15" ht="30.75" customHeight="1" x14ac:dyDescent="0.25">
      <c r="A947" s="281">
        <v>30601266</v>
      </c>
      <c r="B947" s="276" t="s">
        <v>651</v>
      </c>
      <c r="C947" s="278" t="s">
        <v>4843</v>
      </c>
      <c r="D947" s="276" t="s">
        <v>8054</v>
      </c>
      <c r="E947" s="282"/>
      <c r="F947" s="279"/>
      <c r="G947" s="278"/>
      <c r="H947" s="278" t="s">
        <v>6154</v>
      </c>
      <c r="I947" s="278" t="s">
        <v>6155</v>
      </c>
      <c r="J947" s="278" t="s">
        <v>6156</v>
      </c>
      <c r="K947" s="278"/>
      <c r="L947" s="277"/>
      <c r="M947" s="276" t="s">
        <v>3805</v>
      </c>
      <c r="N947" s="276" t="s">
        <v>3805</v>
      </c>
      <c r="O947" s="276" t="s">
        <v>6175</v>
      </c>
    </row>
    <row r="948" spans="1:15" ht="30.75" customHeight="1" x14ac:dyDescent="0.25">
      <c r="A948" s="275">
        <v>30601274</v>
      </c>
      <c r="B948" s="270" t="s">
        <v>4919</v>
      </c>
      <c r="C948" s="272" t="s">
        <v>4844</v>
      </c>
      <c r="D948" s="270" t="s">
        <v>6161</v>
      </c>
      <c r="E948" s="272"/>
      <c r="F948" s="273"/>
      <c r="G948" s="272" t="s">
        <v>6161</v>
      </c>
      <c r="H948" s="272" t="s">
        <v>6161</v>
      </c>
      <c r="I948" s="272" t="s">
        <v>6161</v>
      </c>
      <c r="J948" s="272" t="s">
        <v>6161</v>
      </c>
      <c r="K948" s="272" t="s">
        <v>6161</v>
      </c>
      <c r="L948" s="271" t="s">
        <v>6161</v>
      </c>
      <c r="M948" s="270" t="s">
        <v>6161</v>
      </c>
      <c r="N948" s="270" t="s">
        <v>6161</v>
      </c>
      <c r="O948" s="270" t="s">
        <v>6161</v>
      </c>
    </row>
    <row r="949" spans="1:15" ht="30.75" customHeight="1" x14ac:dyDescent="0.25">
      <c r="A949" s="281">
        <v>30601282</v>
      </c>
      <c r="B949" s="276" t="s">
        <v>4920</v>
      </c>
      <c r="C949" s="278" t="s">
        <v>4844</v>
      </c>
      <c r="D949" s="276" t="s">
        <v>6161</v>
      </c>
      <c r="E949" s="282"/>
      <c r="F949" s="279"/>
      <c r="G949" s="278" t="s">
        <v>6161</v>
      </c>
      <c r="H949" s="278" t="s">
        <v>6161</v>
      </c>
      <c r="I949" s="278" t="s">
        <v>6161</v>
      </c>
      <c r="J949" s="278" t="s">
        <v>6161</v>
      </c>
      <c r="K949" s="278" t="s">
        <v>6161</v>
      </c>
      <c r="L949" s="277" t="s">
        <v>6161</v>
      </c>
      <c r="M949" s="276" t="s">
        <v>6161</v>
      </c>
      <c r="N949" s="276" t="s">
        <v>6161</v>
      </c>
      <c r="O949" s="276" t="s">
        <v>6161</v>
      </c>
    </row>
    <row r="950" spans="1:15" ht="30.75" customHeight="1" x14ac:dyDescent="0.25">
      <c r="A950" s="275">
        <v>30601290</v>
      </c>
      <c r="B950" s="270" t="s">
        <v>657</v>
      </c>
      <c r="C950" s="272" t="s">
        <v>4843</v>
      </c>
      <c r="D950" s="270" t="s">
        <v>8038</v>
      </c>
      <c r="E950" s="272"/>
      <c r="F950" s="273"/>
      <c r="G950" s="272"/>
      <c r="H950" s="272"/>
      <c r="I950" s="272" t="s">
        <v>6155</v>
      </c>
      <c r="J950" s="272" t="s">
        <v>6156</v>
      </c>
      <c r="K950" s="272"/>
      <c r="L950" s="271"/>
      <c r="M950" s="270" t="s">
        <v>3805</v>
      </c>
      <c r="N950" s="270" t="s">
        <v>3805</v>
      </c>
      <c r="O950" s="270" t="s">
        <v>6175</v>
      </c>
    </row>
    <row r="951" spans="1:15" ht="30.75" customHeight="1" x14ac:dyDescent="0.25">
      <c r="A951" s="281">
        <v>30601304</v>
      </c>
      <c r="B951" s="276" t="s">
        <v>645</v>
      </c>
      <c r="C951" s="278" t="s">
        <v>4843</v>
      </c>
      <c r="D951" s="276" t="s">
        <v>7722</v>
      </c>
      <c r="E951" s="282"/>
      <c r="F951" s="279"/>
      <c r="G951" s="278"/>
      <c r="H951" s="278" t="s">
        <v>6154</v>
      </c>
      <c r="I951" s="278" t="s">
        <v>6155</v>
      </c>
      <c r="J951" s="278" t="s">
        <v>6156</v>
      </c>
      <c r="K951" s="278"/>
      <c r="L951" s="277"/>
      <c r="M951" s="276" t="s">
        <v>6159</v>
      </c>
      <c r="N951" s="276" t="s">
        <v>7593</v>
      </c>
      <c r="O951" s="276" t="s">
        <v>6175</v>
      </c>
    </row>
    <row r="952" spans="1:15" ht="30.75" customHeight="1" x14ac:dyDescent="0.25">
      <c r="A952" s="275">
        <v>30601312</v>
      </c>
      <c r="B952" s="270" t="s">
        <v>4044</v>
      </c>
      <c r="C952" s="272" t="s">
        <v>4843</v>
      </c>
      <c r="D952" s="270" t="s">
        <v>7424</v>
      </c>
      <c r="E952" s="272"/>
      <c r="F952" s="273"/>
      <c r="G952" s="272"/>
      <c r="H952" s="272" t="s">
        <v>6154</v>
      </c>
      <c r="I952" s="272"/>
      <c r="J952" s="272"/>
      <c r="K952" s="272"/>
      <c r="L952" s="271"/>
      <c r="M952" s="270" t="s">
        <v>7425</v>
      </c>
      <c r="N952" s="270" t="s">
        <v>6159</v>
      </c>
      <c r="O952" s="270" t="s">
        <v>6159</v>
      </c>
    </row>
    <row r="953" spans="1:15" ht="30.75" customHeight="1" x14ac:dyDescent="0.25">
      <c r="A953" s="281">
        <v>30602017</v>
      </c>
      <c r="B953" s="276" t="s">
        <v>666</v>
      </c>
      <c r="C953" s="278" t="s">
        <v>4843</v>
      </c>
      <c r="D953" s="276" t="s">
        <v>8055</v>
      </c>
      <c r="E953" s="282"/>
      <c r="F953" s="279"/>
      <c r="G953" s="278"/>
      <c r="H953" s="278" t="s">
        <v>6154</v>
      </c>
      <c r="I953" s="278" t="s">
        <v>6155</v>
      </c>
      <c r="J953" s="278" t="s">
        <v>6156</v>
      </c>
      <c r="K953" s="278"/>
      <c r="L953" s="277"/>
      <c r="M953" s="276" t="s">
        <v>3806</v>
      </c>
      <c r="N953" s="276" t="s">
        <v>3805</v>
      </c>
      <c r="O953" s="276" t="s">
        <v>6175</v>
      </c>
    </row>
    <row r="954" spans="1:15" ht="30.75" customHeight="1" x14ac:dyDescent="0.25">
      <c r="A954" s="275">
        <v>30602025</v>
      </c>
      <c r="B954" s="270" t="s">
        <v>668</v>
      </c>
      <c r="C954" s="272" t="s">
        <v>4843</v>
      </c>
      <c r="D954" s="270" t="s">
        <v>8056</v>
      </c>
      <c r="E954" s="272"/>
      <c r="F954" s="273"/>
      <c r="G954" s="272"/>
      <c r="H954" s="272" t="s">
        <v>6154</v>
      </c>
      <c r="I954" s="272" t="s">
        <v>6155</v>
      </c>
      <c r="J954" s="272" t="s">
        <v>6156</v>
      </c>
      <c r="K954" s="272"/>
      <c r="L954" s="271"/>
      <c r="M954" s="270" t="s">
        <v>3806</v>
      </c>
      <c r="N954" s="270" t="s">
        <v>3805</v>
      </c>
      <c r="O954" s="270" t="s">
        <v>6175</v>
      </c>
    </row>
    <row r="955" spans="1:15" ht="30.75" customHeight="1" x14ac:dyDescent="0.25">
      <c r="A955" s="281">
        <v>30602033</v>
      </c>
      <c r="B955" s="276" t="s">
        <v>669</v>
      </c>
      <c r="C955" s="278" t="s">
        <v>4843</v>
      </c>
      <c r="D955" s="276" t="s">
        <v>8057</v>
      </c>
      <c r="E955" s="282"/>
      <c r="F955" s="279"/>
      <c r="G955" s="278"/>
      <c r="H955" s="278"/>
      <c r="I955" s="278" t="s">
        <v>6155</v>
      </c>
      <c r="J955" s="278" t="s">
        <v>6156</v>
      </c>
      <c r="K955" s="278"/>
      <c r="L955" s="277"/>
      <c r="M955" s="276" t="s">
        <v>3806</v>
      </c>
      <c r="N955" s="276" t="s">
        <v>3805</v>
      </c>
      <c r="O955" s="276" t="s">
        <v>6175</v>
      </c>
    </row>
    <row r="956" spans="1:15" ht="30.75" customHeight="1" x14ac:dyDescent="0.25">
      <c r="A956" s="275">
        <v>30602041</v>
      </c>
      <c r="B956" s="270" t="s">
        <v>670</v>
      </c>
      <c r="C956" s="272" t="s">
        <v>4843</v>
      </c>
      <c r="D956" s="270" t="s">
        <v>8058</v>
      </c>
      <c r="E956" s="272"/>
      <c r="F956" s="273"/>
      <c r="G956" s="272"/>
      <c r="H956" s="272"/>
      <c r="I956" s="272" t="s">
        <v>6155</v>
      </c>
      <c r="J956" s="272" t="s">
        <v>6156</v>
      </c>
      <c r="K956" s="272"/>
      <c r="L956" s="271"/>
      <c r="M956" s="270" t="s">
        <v>3806</v>
      </c>
      <c r="N956" s="270" t="s">
        <v>3805</v>
      </c>
      <c r="O956" s="270" t="s">
        <v>6175</v>
      </c>
    </row>
    <row r="957" spans="1:15" ht="30.75" customHeight="1" x14ac:dyDescent="0.25">
      <c r="A957" s="281">
        <v>30602050</v>
      </c>
      <c r="B957" s="276" t="s">
        <v>671</v>
      </c>
      <c r="C957" s="278" t="s">
        <v>4843</v>
      </c>
      <c r="D957" s="276" t="s">
        <v>8059</v>
      </c>
      <c r="E957" s="282"/>
      <c r="F957" s="279"/>
      <c r="G957" s="278"/>
      <c r="H957" s="278" t="s">
        <v>6154</v>
      </c>
      <c r="I957" s="278" t="s">
        <v>6155</v>
      </c>
      <c r="J957" s="278" t="s">
        <v>6156</v>
      </c>
      <c r="K957" s="278"/>
      <c r="L957" s="277"/>
      <c r="M957" s="276" t="s">
        <v>3806</v>
      </c>
      <c r="N957" s="276" t="s">
        <v>3805</v>
      </c>
      <c r="O957" s="276" t="s">
        <v>6175</v>
      </c>
    </row>
    <row r="958" spans="1:15" ht="30.75" customHeight="1" x14ac:dyDescent="0.25">
      <c r="A958" s="275">
        <v>30602068</v>
      </c>
      <c r="B958" s="270" t="s">
        <v>11198</v>
      </c>
      <c r="C958" s="272" t="s">
        <v>4843</v>
      </c>
      <c r="D958" s="270" t="s">
        <v>8060</v>
      </c>
      <c r="E958" s="272"/>
      <c r="F958" s="273"/>
      <c r="G958" s="272"/>
      <c r="H958" s="272" t="s">
        <v>6154</v>
      </c>
      <c r="I958" s="272" t="s">
        <v>6155</v>
      </c>
      <c r="J958" s="272" t="s">
        <v>6156</v>
      </c>
      <c r="K958" s="272"/>
      <c r="L958" s="271"/>
      <c r="M958" s="270" t="s">
        <v>3806</v>
      </c>
      <c r="N958" s="270" t="s">
        <v>3805</v>
      </c>
      <c r="O958" s="270" t="s">
        <v>6175</v>
      </c>
    </row>
    <row r="959" spans="1:15" ht="30.75" customHeight="1" x14ac:dyDescent="0.25">
      <c r="A959" s="281">
        <v>30602068</v>
      </c>
      <c r="B959" s="276" t="s">
        <v>11198</v>
      </c>
      <c r="C959" s="278" t="s">
        <v>4843</v>
      </c>
      <c r="D959" s="276" t="s">
        <v>8061</v>
      </c>
      <c r="E959" s="282"/>
      <c r="F959" s="279"/>
      <c r="G959" s="278"/>
      <c r="H959" s="278" t="s">
        <v>6154</v>
      </c>
      <c r="I959" s="278" t="s">
        <v>6155</v>
      </c>
      <c r="J959" s="278" t="s">
        <v>6156</v>
      </c>
      <c r="K959" s="278"/>
      <c r="L959" s="277"/>
      <c r="M959" s="276" t="s">
        <v>3806</v>
      </c>
      <c r="N959" s="276" t="s">
        <v>3805</v>
      </c>
      <c r="O959" s="276" t="s">
        <v>6175</v>
      </c>
    </row>
    <row r="960" spans="1:15" ht="30.75" customHeight="1" x14ac:dyDescent="0.25">
      <c r="A960" s="275">
        <v>30602076</v>
      </c>
      <c r="B960" s="270" t="s">
        <v>673</v>
      </c>
      <c r="C960" s="272" t="s">
        <v>4843</v>
      </c>
      <c r="D960" s="270" t="s">
        <v>8062</v>
      </c>
      <c r="E960" s="272"/>
      <c r="F960" s="273"/>
      <c r="G960" s="272"/>
      <c r="H960" s="272"/>
      <c r="I960" s="272" t="s">
        <v>6155</v>
      </c>
      <c r="J960" s="272" t="s">
        <v>6156</v>
      </c>
      <c r="K960" s="272"/>
      <c r="L960" s="271"/>
      <c r="M960" s="270" t="s">
        <v>3806</v>
      </c>
      <c r="N960" s="270" t="s">
        <v>3805</v>
      </c>
      <c r="O960" s="270" t="s">
        <v>6175</v>
      </c>
    </row>
    <row r="961" spans="1:15" ht="30.75" customHeight="1" x14ac:dyDescent="0.25">
      <c r="A961" s="281">
        <v>30602084</v>
      </c>
      <c r="B961" s="276" t="s">
        <v>674</v>
      </c>
      <c r="C961" s="278" t="s">
        <v>4843</v>
      </c>
      <c r="D961" s="276" t="s">
        <v>8063</v>
      </c>
      <c r="E961" s="282"/>
      <c r="F961" s="279"/>
      <c r="G961" s="278"/>
      <c r="H961" s="278"/>
      <c r="I961" s="278" t="s">
        <v>6155</v>
      </c>
      <c r="J961" s="278" t="s">
        <v>6156</v>
      </c>
      <c r="K961" s="278"/>
      <c r="L961" s="277"/>
      <c r="M961" s="276" t="s">
        <v>3806</v>
      </c>
      <c r="N961" s="276" t="s">
        <v>3805</v>
      </c>
      <c r="O961" s="276" t="s">
        <v>6175</v>
      </c>
    </row>
    <row r="962" spans="1:15" ht="30.75" customHeight="1" x14ac:dyDescent="0.25">
      <c r="A962" s="275">
        <v>30602092</v>
      </c>
      <c r="B962" s="270" t="s">
        <v>11197</v>
      </c>
      <c r="C962" s="272" t="s">
        <v>4843</v>
      </c>
      <c r="D962" s="270" t="s">
        <v>8064</v>
      </c>
      <c r="E962" s="272"/>
      <c r="F962" s="273"/>
      <c r="G962" s="272"/>
      <c r="H962" s="272"/>
      <c r="I962" s="272" t="s">
        <v>6155</v>
      </c>
      <c r="J962" s="272" t="s">
        <v>6156</v>
      </c>
      <c r="K962" s="272"/>
      <c r="L962" s="271"/>
      <c r="M962" s="270" t="s">
        <v>3806</v>
      </c>
      <c r="N962" s="270" t="s">
        <v>3805</v>
      </c>
      <c r="O962" s="270" t="s">
        <v>6175</v>
      </c>
    </row>
    <row r="963" spans="1:15" ht="30.75" customHeight="1" x14ac:dyDescent="0.25">
      <c r="A963" s="281">
        <v>30602106</v>
      </c>
      <c r="B963" s="276" t="s">
        <v>676</v>
      </c>
      <c r="C963" s="278" t="s">
        <v>4843</v>
      </c>
      <c r="D963" s="276" t="s">
        <v>8065</v>
      </c>
      <c r="E963" s="282"/>
      <c r="F963" s="279"/>
      <c r="G963" s="278"/>
      <c r="H963" s="278"/>
      <c r="I963" s="278" t="s">
        <v>6155</v>
      </c>
      <c r="J963" s="278" t="s">
        <v>6156</v>
      </c>
      <c r="K963" s="278"/>
      <c r="L963" s="277"/>
      <c r="M963" s="276" t="s">
        <v>3806</v>
      </c>
      <c r="N963" s="276" t="s">
        <v>3805</v>
      </c>
      <c r="O963" s="276" t="s">
        <v>6175</v>
      </c>
    </row>
    <row r="964" spans="1:15" ht="30.75" customHeight="1" x14ac:dyDescent="0.25">
      <c r="A964" s="275">
        <v>30602114</v>
      </c>
      <c r="B964" s="270" t="s">
        <v>11196</v>
      </c>
      <c r="C964" s="272" t="s">
        <v>4843</v>
      </c>
      <c r="D964" s="270" t="s">
        <v>8066</v>
      </c>
      <c r="E964" s="272"/>
      <c r="F964" s="273"/>
      <c r="G964" s="272"/>
      <c r="H964" s="272"/>
      <c r="I964" s="272" t="s">
        <v>6155</v>
      </c>
      <c r="J964" s="272" t="s">
        <v>6156</v>
      </c>
      <c r="K964" s="272"/>
      <c r="L964" s="271"/>
      <c r="M964" s="270" t="s">
        <v>3806</v>
      </c>
      <c r="N964" s="270" t="s">
        <v>3805</v>
      </c>
      <c r="O964" s="270" t="s">
        <v>6175</v>
      </c>
    </row>
    <row r="965" spans="1:15" ht="30.75" customHeight="1" x14ac:dyDescent="0.25">
      <c r="A965" s="281">
        <v>30602122</v>
      </c>
      <c r="B965" s="276" t="s">
        <v>4921</v>
      </c>
      <c r="C965" s="278" t="s">
        <v>4844</v>
      </c>
      <c r="D965" s="276" t="s">
        <v>6161</v>
      </c>
      <c r="E965" s="282"/>
      <c r="F965" s="279"/>
      <c r="G965" s="278" t="s">
        <v>6161</v>
      </c>
      <c r="H965" s="278" t="s">
        <v>6161</v>
      </c>
      <c r="I965" s="278" t="s">
        <v>6161</v>
      </c>
      <c r="J965" s="278" t="s">
        <v>6161</v>
      </c>
      <c r="K965" s="278" t="s">
        <v>6161</v>
      </c>
      <c r="L965" s="277" t="s">
        <v>6161</v>
      </c>
      <c r="M965" s="276" t="s">
        <v>6161</v>
      </c>
      <c r="N965" s="276" t="s">
        <v>6161</v>
      </c>
      <c r="O965" s="276" t="s">
        <v>6161</v>
      </c>
    </row>
    <row r="966" spans="1:15" ht="30.75" customHeight="1" x14ac:dyDescent="0.25">
      <c r="A966" s="275">
        <v>30602130</v>
      </c>
      <c r="B966" s="270" t="s">
        <v>678</v>
      </c>
      <c r="C966" s="272" t="s">
        <v>4843</v>
      </c>
      <c r="D966" s="270" t="s">
        <v>8067</v>
      </c>
      <c r="E966" s="272"/>
      <c r="F966" s="273"/>
      <c r="G966" s="272"/>
      <c r="H966" s="272"/>
      <c r="I966" s="272" t="s">
        <v>6155</v>
      </c>
      <c r="J966" s="272" t="s">
        <v>6156</v>
      </c>
      <c r="K966" s="272"/>
      <c r="L966" s="271"/>
      <c r="M966" s="270" t="s">
        <v>3806</v>
      </c>
      <c r="N966" s="270" t="s">
        <v>3805</v>
      </c>
      <c r="O966" s="270" t="s">
        <v>6175</v>
      </c>
    </row>
    <row r="967" spans="1:15" ht="30.75" customHeight="1" x14ac:dyDescent="0.25">
      <c r="A967" s="281">
        <v>30602149</v>
      </c>
      <c r="B967" s="276" t="s">
        <v>680</v>
      </c>
      <c r="C967" s="278" t="s">
        <v>4843</v>
      </c>
      <c r="D967" s="276" t="s">
        <v>8068</v>
      </c>
      <c r="E967" s="282"/>
      <c r="F967" s="279"/>
      <c r="G967" s="278"/>
      <c r="H967" s="278"/>
      <c r="I967" s="278" t="s">
        <v>6155</v>
      </c>
      <c r="J967" s="278" t="s">
        <v>6156</v>
      </c>
      <c r="K967" s="278"/>
      <c r="L967" s="277"/>
      <c r="M967" s="276" t="s">
        <v>3806</v>
      </c>
      <c r="N967" s="276" t="s">
        <v>3805</v>
      </c>
      <c r="O967" s="276" t="s">
        <v>6175</v>
      </c>
    </row>
    <row r="968" spans="1:15" ht="30.75" customHeight="1" x14ac:dyDescent="0.25">
      <c r="A968" s="275">
        <v>30602157</v>
      </c>
      <c r="B968" s="270" t="s">
        <v>681</v>
      </c>
      <c r="C968" s="272" t="s">
        <v>4843</v>
      </c>
      <c r="D968" s="270" t="s">
        <v>8068</v>
      </c>
      <c r="E968" s="272"/>
      <c r="F968" s="273"/>
      <c r="G968" s="272"/>
      <c r="H968" s="272"/>
      <c r="I968" s="272" t="s">
        <v>6155</v>
      </c>
      <c r="J968" s="272" t="s">
        <v>6156</v>
      </c>
      <c r="K968" s="272"/>
      <c r="L968" s="271"/>
      <c r="M968" s="270" t="s">
        <v>3806</v>
      </c>
      <c r="N968" s="270" t="s">
        <v>3805</v>
      </c>
      <c r="O968" s="270" t="s">
        <v>6175</v>
      </c>
    </row>
    <row r="969" spans="1:15" ht="30.75" customHeight="1" x14ac:dyDescent="0.25">
      <c r="A969" s="281">
        <v>30602165</v>
      </c>
      <c r="B969" s="276" t="s">
        <v>682</v>
      </c>
      <c r="C969" s="278" t="s">
        <v>4843</v>
      </c>
      <c r="D969" s="276" t="s">
        <v>8069</v>
      </c>
      <c r="E969" s="282"/>
      <c r="F969" s="279"/>
      <c r="G969" s="278"/>
      <c r="H969" s="278"/>
      <c r="I969" s="278" t="s">
        <v>6155</v>
      </c>
      <c r="J969" s="278" t="s">
        <v>6156</v>
      </c>
      <c r="K969" s="278"/>
      <c r="L969" s="277"/>
      <c r="M969" s="276" t="s">
        <v>3806</v>
      </c>
      <c r="N969" s="276" t="s">
        <v>3805</v>
      </c>
      <c r="O969" s="276" t="s">
        <v>6175</v>
      </c>
    </row>
    <row r="970" spans="1:15" ht="30.75" customHeight="1" x14ac:dyDescent="0.25">
      <c r="A970" s="275">
        <v>30602173</v>
      </c>
      <c r="B970" s="270" t="s">
        <v>683</v>
      </c>
      <c r="C970" s="272" t="s">
        <v>4843</v>
      </c>
      <c r="D970" s="270" t="s">
        <v>8057</v>
      </c>
      <c r="E970" s="272"/>
      <c r="F970" s="273"/>
      <c r="G970" s="272"/>
      <c r="H970" s="272"/>
      <c r="I970" s="272" t="s">
        <v>6155</v>
      </c>
      <c r="J970" s="272" t="s">
        <v>6156</v>
      </c>
      <c r="K970" s="272"/>
      <c r="L970" s="271"/>
      <c r="M970" s="270" t="s">
        <v>3806</v>
      </c>
      <c r="N970" s="270" t="s">
        <v>3805</v>
      </c>
      <c r="O970" s="270" t="s">
        <v>6175</v>
      </c>
    </row>
    <row r="971" spans="1:15" ht="30.75" customHeight="1" x14ac:dyDescent="0.25">
      <c r="A971" s="281">
        <v>30602181</v>
      </c>
      <c r="B971" s="276" t="s">
        <v>684</v>
      </c>
      <c r="C971" s="278" t="s">
        <v>4843</v>
      </c>
      <c r="D971" s="276" t="s">
        <v>8070</v>
      </c>
      <c r="E971" s="282"/>
      <c r="F971" s="279"/>
      <c r="G971" s="278"/>
      <c r="H971" s="278" t="s">
        <v>6154</v>
      </c>
      <c r="I971" s="278" t="s">
        <v>6155</v>
      </c>
      <c r="J971" s="278" t="s">
        <v>6156</v>
      </c>
      <c r="K971" s="278"/>
      <c r="L971" s="277"/>
      <c r="M971" s="276" t="s">
        <v>3806</v>
      </c>
      <c r="N971" s="276" t="s">
        <v>3805</v>
      </c>
      <c r="O971" s="276" t="s">
        <v>6175</v>
      </c>
    </row>
    <row r="972" spans="1:15" ht="30.75" customHeight="1" x14ac:dyDescent="0.25">
      <c r="A972" s="275">
        <v>30602190</v>
      </c>
      <c r="B972" s="270" t="s">
        <v>11195</v>
      </c>
      <c r="C972" s="272" t="s">
        <v>4843</v>
      </c>
      <c r="D972" s="270" t="s">
        <v>8071</v>
      </c>
      <c r="E972" s="272"/>
      <c r="F972" s="273"/>
      <c r="G972" s="272"/>
      <c r="H972" s="272"/>
      <c r="I972" s="272" t="s">
        <v>6155</v>
      </c>
      <c r="J972" s="272" t="s">
        <v>6156</v>
      </c>
      <c r="K972" s="272"/>
      <c r="L972" s="271"/>
      <c r="M972" s="270" t="s">
        <v>3806</v>
      </c>
      <c r="N972" s="270" t="s">
        <v>3805</v>
      </c>
      <c r="O972" s="270" t="s">
        <v>6175</v>
      </c>
    </row>
    <row r="973" spans="1:15" ht="30.75" customHeight="1" x14ac:dyDescent="0.25">
      <c r="A973" s="281">
        <v>30602203</v>
      </c>
      <c r="B973" s="276" t="s">
        <v>11194</v>
      </c>
      <c r="C973" s="278" t="s">
        <v>4843</v>
      </c>
      <c r="D973" s="276" t="s">
        <v>8071</v>
      </c>
      <c r="E973" s="282"/>
      <c r="F973" s="279"/>
      <c r="G973" s="278"/>
      <c r="H973" s="278"/>
      <c r="I973" s="278" t="s">
        <v>6155</v>
      </c>
      <c r="J973" s="278" t="s">
        <v>6156</v>
      </c>
      <c r="K973" s="278"/>
      <c r="L973" s="277"/>
      <c r="M973" s="276" t="s">
        <v>3806</v>
      </c>
      <c r="N973" s="276" t="s">
        <v>3805</v>
      </c>
      <c r="O973" s="276" t="s">
        <v>6175</v>
      </c>
    </row>
    <row r="974" spans="1:15" ht="30.75" customHeight="1" x14ac:dyDescent="0.25">
      <c r="A974" s="275">
        <v>30602211</v>
      </c>
      <c r="B974" s="270" t="s">
        <v>688</v>
      </c>
      <c r="C974" s="272" t="s">
        <v>4843</v>
      </c>
      <c r="D974" s="270" t="s">
        <v>8072</v>
      </c>
      <c r="E974" s="272"/>
      <c r="F974" s="273"/>
      <c r="G974" s="272"/>
      <c r="H974" s="272"/>
      <c r="I974" s="272" t="s">
        <v>6155</v>
      </c>
      <c r="J974" s="272" t="s">
        <v>6156</v>
      </c>
      <c r="K974" s="272"/>
      <c r="L974" s="271"/>
      <c r="M974" s="270" t="s">
        <v>3806</v>
      </c>
      <c r="N974" s="270" t="s">
        <v>3805</v>
      </c>
      <c r="O974" s="270" t="s">
        <v>6175</v>
      </c>
    </row>
    <row r="975" spans="1:15" ht="30.75" customHeight="1" x14ac:dyDescent="0.25">
      <c r="A975" s="281">
        <v>30602238</v>
      </c>
      <c r="B975" s="276" t="s">
        <v>689</v>
      </c>
      <c r="C975" s="278" t="s">
        <v>4843</v>
      </c>
      <c r="D975" s="276" t="s">
        <v>8073</v>
      </c>
      <c r="E975" s="282"/>
      <c r="F975" s="279"/>
      <c r="G975" s="278"/>
      <c r="H975" s="278"/>
      <c r="I975" s="278" t="s">
        <v>6155</v>
      </c>
      <c r="J975" s="278" t="s">
        <v>6156</v>
      </c>
      <c r="K975" s="278"/>
      <c r="L975" s="277"/>
      <c r="M975" s="276" t="s">
        <v>3806</v>
      </c>
      <c r="N975" s="276" t="s">
        <v>3805</v>
      </c>
      <c r="O975" s="276" t="s">
        <v>6175</v>
      </c>
    </row>
    <row r="976" spans="1:15" ht="30.75" customHeight="1" x14ac:dyDescent="0.25">
      <c r="A976" s="275">
        <v>30602246</v>
      </c>
      <c r="B976" s="270" t="s">
        <v>690</v>
      </c>
      <c r="C976" s="272" t="s">
        <v>4843</v>
      </c>
      <c r="D976" s="270" t="s">
        <v>8073</v>
      </c>
      <c r="E976" s="272"/>
      <c r="F976" s="273"/>
      <c r="G976" s="272"/>
      <c r="H976" s="272"/>
      <c r="I976" s="272" t="s">
        <v>6155</v>
      </c>
      <c r="J976" s="272" t="s">
        <v>6156</v>
      </c>
      <c r="K976" s="272"/>
      <c r="L976" s="271"/>
      <c r="M976" s="270" t="s">
        <v>3806</v>
      </c>
      <c r="N976" s="270" t="s">
        <v>3805</v>
      </c>
      <c r="O976" s="270" t="s">
        <v>6175</v>
      </c>
    </row>
    <row r="977" spans="1:15" ht="30.75" customHeight="1" x14ac:dyDescent="0.25">
      <c r="A977" s="281">
        <v>30602254</v>
      </c>
      <c r="B977" s="276" t="s">
        <v>691</v>
      </c>
      <c r="C977" s="278" t="s">
        <v>4843</v>
      </c>
      <c r="D977" s="276" t="s">
        <v>8074</v>
      </c>
      <c r="E977" s="282"/>
      <c r="F977" s="279"/>
      <c r="G977" s="278"/>
      <c r="H977" s="278"/>
      <c r="I977" s="278" t="s">
        <v>6155</v>
      </c>
      <c r="J977" s="278" t="s">
        <v>6156</v>
      </c>
      <c r="K977" s="278"/>
      <c r="L977" s="277"/>
      <c r="M977" s="276" t="s">
        <v>3806</v>
      </c>
      <c r="N977" s="276" t="s">
        <v>3805</v>
      </c>
      <c r="O977" s="276" t="s">
        <v>6175</v>
      </c>
    </row>
    <row r="978" spans="1:15" ht="30.75" customHeight="1" x14ac:dyDescent="0.25">
      <c r="A978" s="275">
        <v>30602262</v>
      </c>
      <c r="B978" s="270" t="s">
        <v>687</v>
      </c>
      <c r="C978" s="272" t="s">
        <v>4843</v>
      </c>
      <c r="D978" s="270" t="s">
        <v>8069</v>
      </c>
      <c r="E978" s="272"/>
      <c r="F978" s="273"/>
      <c r="G978" s="272"/>
      <c r="H978" s="272"/>
      <c r="I978" s="272" t="s">
        <v>6155</v>
      </c>
      <c r="J978" s="272" t="s">
        <v>6156</v>
      </c>
      <c r="K978" s="272"/>
      <c r="L978" s="271"/>
      <c r="M978" s="270" t="s">
        <v>3806</v>
      </c>
      <c r="N978" s="270" t="s">
        <v>3805</v>
      </c>
      <c r="O978" s="270" t="s">
        <v>6175</v>
      </c>
    </row>
    <row r="979" spans="1:15" ht="30.75" customHeight="1" x14ac:dyDescent="0.25">
      <c r="A979" s="281">
        <v>30602289</v>
      </c>
      <c r="B979" s="276" t="s">
        <v>11193</v>
      </c>
      <c r="C979" s="278" t="s">
        <v>4843</v>
      </c>
      <c r="D979" s="276" t="s">
        <v>8075</v>
      </c>
      <c r="E979" s="282"/>
      <c r="F979" s="279"/>
      <c r="G979" s="278"/>
      <c r="H979" s="278"/>
      <c r="I979" s="278" t="s">
        <v>6155</v>
      </c>
      <c r="J979" s="278" t="s">
        <v>6156</v>
      </c>
      <c r="K979" s="278"/>
      <c r="L979" s="277"/>
      <c r="M979" s="276" t="s">
        <v>3806</v>
      </c>
      <c r="N979" s="276" t="s">
        <v>3805</v>
      </c>
      <c r="O979" s="276" t="s">
        <v>6175</v>
      </c>
    </row>
    <row r="980" spans="1:15" ht="30.75" customHeight="1" x14ac:dyDescent="0.25">
      <c r="A980" s="275">
        <v>30602297</v>
      </c>
      <c r="B980" s="270" t="s">
        <v>693</v>
      </c>
      <c r="C980" s="272" t="s">
        <v>4843</v>
      </c>
      <c r="D980" s="270" t="s">
        <v>8075</v>
      </c>
      <c r="E980" s="272"/>
      <c r="F980" s="273"/>
      <c r="G980" s="272"/>
      <c r="H980" s="272"/>
      <c r="I980" s="272" t="s">
        <v>6155</v>
      </c>
      <c r="J980" s="272" t="s">
        <v>6156</v>
      </c>
      <c r="K980" s="272"/>
      <c r="L980" s="271"/>
      <c r="M980" s="270" t="s">
        <v>3806</v>
      </c>
      <c r="N980" s="270" t="s">
        <v>3805</v>
      </c>
      <c r="O980" s="270" t="s">
        <v>6175</v>
      </c>
    </row>
    <row r="981" spans="1:15" ht="30.75" customHeight="1" x14ac:dyDescent="0.25">
      <c r="A981" s="281">
        <v>30602300</v>
      </c>
      <c r="B981" s="276" t="s">
        <v>694</v>
      </c>
      <c r="C981" s="278" t="s">
        <v>4843</v>
      </c>
      <c r="D981" s="276" t="s">
        <v>8076</v>
      </c>
      <c r="E981" s="282"/>
      <c r="F981" s="279"/>
      <c r="G981" s="278"/>
      <c r="H981" s="278"/>
      <c r="I981" s="278" t="s">
        <v>6155</v>
      </c>
      <c r="J981" s="278" t="s">
        <v>6156</v>
      </c>
      <c r="K981" s="278"/>
      <c r="L981" s="277"/>
      <c r="M981" s="276" t="s">
        <v>3806</v>
      </c>
      <c r="N981" s="276" t="s">
        <v>3805</v>
      </c>
      <c r="O981" s="276" t="s">
        <v>6175</v>
      </c>
    </row>
    <row r="982" spans="1:15" ht="30.75" customHeight="1" x14ac:dyDescent="0.25">
      <c r="A982" s="275">
        <v>30602319</v>
      </c>
      <c r="B982" s="270" t="s">
        <v>11192</v>
      </c>
      <c r="C982" s="272" t="s">
        <v>4843</v>
      </c>
      <c r="D982" s="270" t="s">
        <v>8077</v>
      </c>
      <c r="E982" s="272"/>
      <c r="F982" s="273"/>
      <c r="G982" s="272"/>
      <c r="H982" s="272"/>
      <c r="I982" s="272" t="s">
        <v>6155</v>
      </c>
      <c r="J982" s="272" t="s">
        <v>6156</v>
      </c>
      <c r="K982" s="272"/>
      <c r="L982" s="271"/>
      <c r="M982" s="270" t="s">
        <v>3806</v>
      </c>
      <c r="N982" s="270" t="s">
        <v>3805</v>
      </c>
      <c r="O982" s="270" t="s">
        <v>6175</v>
      </c>
    </row>
    <row r="983" spans="1:15" ht="30.75" customHeight="1" x14ac:dyDescent="0.25">
      <c r="A983" s="281">
        <v>30602327</v>
      </c>
      <c r="B983" s="276" t="s">
        <v>11191</v>
      </c>
      <c r="C983" s="278" t="s">
        <v>4843</v>
      </c>
      <c r="D983" s="276" t="s">
        <v>8078</v>
      </c>
      <c r="E983" s="282"/>
      <c r="F983" s="279"/>
      <c r="G983" s="278"/>
      <c r="H983" s="278"/>
      <c r="I983" s="278" t="s">
        <v>6155</v>
      </c>
      <c r="J983" s="278" t="s">
        <v>6156</v>
      </c>
      <c r="K983" s="278"/>
      <c r="L983" s="277"/>
      <c r="M983" s="276" t="s">
        <v>3806</v>
      </c>
      <c r="N983" s="276" t="s">
        <v>3805</v>
      </c>
      <c r="O983" s="276" t="s">
        <v>6175</v>
      </c>
    </row>
    <row r="984" spans="1:15" ht="30.75" customHeight="1" x14ac:dyDescent="0.25">
      <c r="A984" s="275">
        <v>30602335</v>
      </c>
      <c r="B984" s="270" t="s">
        <v>667</v>
      </c>
      <c r="C984" s="272" t="s">
        <v>4843</v>
      </c>
      <c r="D984" s="270" t="s">
        <v>8079</v>
      </c>
      <c r="E984" s="272"/>
      <c r="F984" s="273"/>
      <c r="G984" s="272"/>
      <c r="H984" s="272" t="s">
        <v>6154</v>
      </c>
      <c r="I984" s="272" t="s">
        <v>6155</v>
      </c>
      <c r="J984" s="272" t="s">
        <v>6156</v>
      </c>
      <c r="K984" s="272"/>
      <c r="L984" s="271"/>
      <c r="M984" s="270" t="s">
        <v>3806</v>
      </c>
      <c r="N984" s="270" t="s">
        <v>3805</v>
      </c>
      <c r="O984" s="270" t="s">
        <v>6175</v>
      </c>
    </row>
    <row r="985" spans="1:15" ht="30.75" customHeight="1" x14ac:dyDescent="0.25">
      <c r="A985" s="281">
        <v>30602343</v>
      </c>
      <c r="B985" s="276" t="s">
        <v>679</v>
      </c>
      <c r="C985" s="278" t="s">
        <v>4843</v>
      </c>
      <c r="D985" s="276" t="s">
        <v>8067</v>
      </c>
      <c r="E985" s="282"/>
      <c r="F985" s="279"/>
      <c r="G985" s="278"/>
      <c r="H985" s="278"/>
      <c r="I985" s="278" t="s">
        <v>6155</v>
      </c>
      <c r="J985" s="278" t="s">
        <v>6156</v>
      </c>
      <c r="K985" s="278"/>
      <c r="L985" s="277"/>
      <c r="M985" s="276" t="s">
        <v>3806</v>
      </c>
      <c r="N985" s="276" t="s">
        <v>3805</v>
      </c>
      <c r="O985" s="276" t="s">
        <v>6175</v>
      </c>
    </row>
    <row r="986" spans="1:15" ht="30.75" customHeight="1" x14ac:dyDescent="0.25">
      <c r="A986" s="275">
        <v>30602351</v>
      </c>
      <c r="B986" s="270" t="s">
        <v>6224</v>
      </c>
      <c r="C986" s="272" t="s">
        <v>4843</v>
      </c>
      <c r="D986" s="270" t="s">
        <v>8073</v>
      </c>
      <c r="E986" s="272"/>
      <c r="F986" s="273"/>
      <c r="G986" s="272"/>
      <c r="H986" s="272"/>
      <c r="I986" s="272" t="s">
        <v>6155</v>
      </c>
      <c r="J986" s="272" t="s">
        <v>6156</v>
      </c>
      <c r="K986" s="272"/>
      <c r="L986" s="271"/>
      <c r="M986" s="270" t="s">
        <v>3806</v>
      </c>
      <c r="N986" s="270" t="s">
        <v>3805</v>
      </c>
      <c r="O986" s="270" t="s">
        <v>6175</v>
      </c>
    </row>
    <row r="987" spans="1:15" ht="30.75" customHeight="1" x14ac:dyDescent="0.25">
      <c r="A987" s="281">
        <v>30602351</v>
      </c>
      <c r="B987" s="276" t="s">
        <v>6224</v>
      </c>
      <c r="C987" s="278" t="s">
        <v>4843</v>
      </c>
      <c r="D987" s="276" t="s">
        <v>8072</v>
      </c>
      <c r="E987" s="282"/>
      <c r="F987" s="279"/>
      <c r="G987" s="278"/>
      <c r="H987" s="278"/>
      <c r="I987" s="278" t="s">
        <v>6155</v>
      </c>
      <c r="J987" s="278" t="s">
        <v>6156</v>
      </c>
      <c r="K987" s="278"/>
      <c r="L987" s="277"/>
      <c r="M987" s="276" t="s">
        <v>3806</v>
      </c>
      <c r="N987" s="276" t="s">
        <v>3805</v>
      </c>
      <c r="O987" s="276" t="s">
        <v>6175</v>
      </c>
    </row>
    <row r="988" spans="1:15" ht="30.75" customHeight="1" x14ac:dyDescent="0.25">
      <c r="A988" s="275">
        <v>30602351</v>
      </c>
      <c r="B988" s="270" t="s">
        <v>6224</v>
      </c>
      <c r="C988" s="272" t="s">
        <v>4843</v>
      </c>
      <c r="D988" s="270" t="s">
        <v>8069</v>
      </c>
      <c r="E988" s="272"/>
      <c r="F988" s="273"/>
      <c r="G988" s="272"/>
      <c r="H988" s="272"/>
      <c r="I988" s="272" t="s">
        <v>6155</v>
      </c>
      <c r="J988" s="272" t="s">
        <v>6156</v>
      </c>
      <c r="K988" s="272"/>
      <c r="L988" s="271"/>
      <c r="M988" s="270" t="s">
        <v>3806</v>
      </c>
      <c r="N988" s="270" t="s">
        <v>3805</v>
      </c>
      <c r="O988" s="270" t="s">
        <v>6175</v>
      </c>
    </row>
    <row r="989" spans="1:15" ht="30.75" customHeight="1" x14ac:dyDescent="0.25">
      <c r="A989" s="281">
        <v>30602351</v>
      </c>
      <c r="B989" s="276" t="s">
        <v>6224</v>
      </c>
      <c r="C989" s="278" t="s">
        <v>4843</v>
      </c>
      <c r="D989" s="276" t="s">
        <v>8078</v>
      </c>
      <c r="E989" s="282"/>
      <c r="F989" s="279"/>
      <c r="G989" s="278"/>
      <c r="H989" s="278"/>
      <c r="I989" s="278" t="s">
        <v>6155</v>
      </c>
      <c r="J989" s="278" t="s">
        <v>6156</v>
      </c>
      <c r="K989" s="278"/>
      <c r="L989" s="277"/>
      <c r="M989" s="276" t="s">
        <v>3806</v>
      </c>
      <c r="N989" s="276" t="s">
        <v>3805</v>
      </c>
      <c r="O989" s="276" t="s">
        <v>6175</v>
      </c>
    </row>
    <row r="990" spans="1:15" ht="30.75" customHeight="1" x14ac:dyDescent="0.25">
      <c r="A990" s="275">
        <v>30602351</v>
      </c>
      <c r="B990" s="270" t="s">
        <v>6224</v>
      </c>
      <c r="C990" s="272" t="s">
        <v>4843</v>
      </c>
      <c r="D990" s="270" t="s">
        <v>8057</v>
      </c>
      <c r="E990" s="272"/>
      <c r="F990" s="273"/>
      <c r="G990" s="272"/>
      <c r="H990" s="272"/>
      <c r="I990" s="272" t="s">
        <v>6155</v>
      </c>
      <c r="J990" s="272" t="s">
        <v>6156</v>
      </c>
      <c r="K990" s="272"/>
      <c r="L990" s="271"/>
      <c r="M990" s="270" t="s">
        <v>3806</v>
      </c>
      <c r="N990" s="270" t="s">
        <v>3805</v>
      </c>
      <c r="O990" s="270" t="s">
        <v>6175</v>
      </c>
    </row>
    <row r="991" spans="1:15" ht="30.75" customHeight="1" x14ac:dyDescent="0.25">
      <c r="A991" s="281">
        <v>30602360</v>
      </c>
      <c r="B991" s="276" t="s">
        <v>8080</v>
      </c>
      <c r="C991" s="278" t="s">
        <v>4844</v>
      </c>
      <c r="D991" s="276" t="s">
        <v>6161</v>
      </c>
      <c r="E991" s="282"/>
      <c r="F991" s="279"/>
      <c r="G991" s="278" t="s">
        <v>6161</v>
      </c>
      <c r="H991" s="278" t="s">
        <v>6161</v>
      </c>
      <c r="I991" s="278" t="s">
        <v>6161</v>
      </c>
      <c r="J991" s="278" t="s">
        <v>6161</v>
      </c>
      <c r="K991" s="278" t="s">
        <v>6161</v>
      </c>
      <c r="L991" s="277" t="s">
        <v>6161</v>
      </c>
      <c r="M991" s="276" t="s">
        <v>6161</v>
      </c>
      <c r="N991" s="276" t="s">
        <v>6161</v>
      </c>
      <c r="O991" s="276" t="s">
        <v>6161</v>
      </c>
    </row>
    <row r="992" spans="1:15" ht="30.75" customHeight="1" x14ac:dyDescent="0.25">
      <c r="A992" s="275">
        <v>30602378</v>
      </c>
      <c r="B992" s="270" t="s">
        <v>8081</v>
      </c>
      <c r="C992" s="272" t="s">
        <v>4844</v>
      </c>
      <c r="D992" s="270" t="s">
        <v>6161</v>
      </c>
      <c r="E992" s="272"/>
      <c r="F992" s="273"/>
      <c r="G992" s="272" t="s">
        <v>6161</v>
      </c>
      <c r="H992" s="272" t="s">
        <v>6161</v>
      </c>
      <c r="I992" s="272" t="s">
        <v>6161</v>
      </c>
      <c r="J992" s="272" t="s">
        <v>6161</v>
      </c>
      <c r="K992" s="272" t="s">
        <v>6161</v>
      </c>
      <c r="L992" s="271" t="s">
        <v>6161</v>
      </c>
      <c r="M992" s="270" t="s">
        <v>6161</v>
      </c>
      <c r="N992" s="270" t="s">
        <v>6161</v>
      </c>
      <c r="O992" s="270" t="s">
        <v>6161</v>
      </c>
    </row>
    <row r="993" spans="1:15" ht="30.75" customHeight="1" x14ac:dyDescent="0.25">
      <c r="A993" s="281">
        <v>30602386</v>
      </c>
      <c r="B993" s="276" t="s">
        <v>8082</v>
      </c>
      <c r="C993" s="278" t="s">
        <v>4843</v>
      </c>
      <c r="D993" s="276" t="s">
        <v>8068</v>
      </c>
      <c r="E993" s="282"/>
      <c r="F993" s="279"/>
      <c r="G993" s="278"/>
      <c r="H993" s="278"/>
      <c r="I993" s="278" t="s">
        <v>6155</v>
      </c>
      <c r="J993" s="278" t="s">
        <v>6156</v>
      </c>
      <c r="K993" s="278"/>
      <c r="L993" s="277"/>
      <c r="M993" s="276" t="s">
        <v>3806</v>
      </c>
      <c r="N993" s="276" t="s">
        <v>3805</v>
      </c>
      <c r="O993" s="276" t="s">
        <v>6175</v>
      </c>
    </row>
    <row r="994" spans="1:15" ht="30.75" customHeight="1" x14ac:dyDescent="0.25">
      <c r="A994" s="275">
        <v>30602394</v>
      </c>
      <c r="B994" s="270" t="s">
        <v>8083</v>
      </c>
      <c r="C994" s="272" t="s">
        <v>4843</v>
      </c>
      <c r="D994" s="270" t="s">
        <v>8068</v>
      </c>
      <c r="E994" s="272"/>
      <c r="F994" s="273"/>
      <c r="G994" s="272"/>
      <c r="H994" s="272"/>
      <c r="I994" s="272" t="s">
        <v>6155</v>
      </c>
      <c r="J994" s="272" t="s">
        <v>6156</v>
      </c>
      <c r="K994" s="272"/>
      <c r="L994" s="271"/>
      <c r="M994" s="270" t="s">
        <v>3806</v>
      </c>
      <c r="N994" s="270" t="s">
        <v>3805</v>
      </c>
      <c r="O994" s="270" t="s">
        <v>6175</v>
      </c>
    </row>
    <row r="995" spans="1:15" ht="30.75" customHeight="1" x14ac:dyDescent="0.25">
      <c r="A995" s="281">
        <v>30602408</v>
      </c>
      <c r="B995" s="276" t="s">
        <v>8084</v>
      </c>
      <c r="C995" s="278" t="s">
        <v>4843</v>
      </c>
      <c r="D995" s="276" t="s">
        <v>8085</v>
      </c>
      <c r="E995" s="282"/>
      <c r="F995" s="279"/>
      <c r="G995" s="278"/>
      <c r="H995" s="278"/>
      <c r="I995" s="278" t="s">
        <v>6155</v>
      </c>
      <c r="J995" s="278" t="s">
        <v>6156</v>
      </c>
      <c r="K995" s="278"/>
      <c r="L995" s="277"/>
      <c r="M995" s="276" t="s">
        <v>6161</v>
      </c>
      <c r="N995" s="276" t="s">
        <v>6161</v>
      </c>
      <c r="O995" s="276" t="s">
        <v>6161</v>
      </c>
    </row>
    <row r="996" spans="1:15" ht="30.75" customHeight="1" x14ac:dyDescent="0.25">
      <c r="A996" s="275">
        <v>30602408</v>
      </c>
      <c r="B996" s="270" t="s">
        <v>8084</v>
      </c>
      <c r="C996" s="272" t="s">
        <v>4843</v>
      </c>
      <c r="D996" s="270" t="s">
        <v>8069</v>
      </c>
      <c r="E996" s="272"/>
      <c r="F996" s="273"/>
      <c r="G996" s="272"/>
      <c r="H996" s="272"/>
      <c r="I996" s="272" t="s">
        <v>6155</v>
      </c>
      <c r="J996" s="272" t="s">
        <v>6156</v>
      </c>
      <c r="K996" s="272"/>
      <c r="L996" s="271"/>
      <c r="M996" s="270" t="s">
        <v>3806</v>
      </c>
      <c r="N996" s="270" t="s">
        <v>3805</v>
      </c>
      <c r="O996" s="270" t="s">
        <v>6175</v>
      </c>
    </row>
    <row r="997" spans="1:15" ht="30.75" customHeight="1" x14ac:dyDescent="0.25">
      <c r="A997" s="281">
        <v>30602408</v>
      </c>
      <c r="B997" s="276" t="s">
        <v>8084</v>
      </c>
      <c r="C997" s="278" t="s">
        <v>4843</v>
      </c>
      <c r="D997" s="276" t="s">
        <v>8078</v>
      </c>
      <c r="E997" s="282"/>
      <c r="F997" s="279"/>
      <c r="G997" s="278"/>
      <c r="H997" s="278"/>
      <c r="I997" s="278" t="s">
        <v>6155</v>
      </c>
      <c r="J997" s="278" t="s">
        <v>6156</v>
      </c>
      <c r="K997" s="278"/>
      <c r="L997" s="277"/>
      <c r="M997" s="276" t="s">
        <v>3806</v>
      </c>
      <c r="N997" s="276" t="s">
        <v>3805</v>
      </c>
      <c r="O997" s="276" t="s">
        <v>6175</v>
      </c>
    </row>
    <row r="998" spans="1:15" ht="30.75" customHeight="1" x14ac:dyDescent="0.25">
      <c r="A998" s="275">
        <v>30602416</v>
      </c>
      <c r="B998" s="270" t="s">
        <v>8086</v>
      </c>
      <c r="C998" s="272" t="s">
        <v>4843</v>
      </c>
      <c r="D998" s="270" t="s">
        <v>8068</v>
      </c>
      <c r="E998" s="272"/>
      <c r="F998" s="273"/>
      <c r="G998" s="272"/>
      <c r="H998" s="272"/>
      <c r="I998" s="272" t="s">
        <v>6155</v>
      </c>
      <c r="J998" s="272" t="s">
        <v>6156</v>
      </c>
      <c r="K998" s="272"/>
      <c r="L998" s="271"/>
      <c r="M998" s="270" t="s">
        <v>3806</v>
      </c>
      <c r="N998" s="270" t="s">
        <v>3805</v>
      </c>
      <c r="O998" s="270" t="s">
        <v>6175</v>
      </c>
    </row>
    <row r="999" spans="1:15" ht="30.75" customHeight="1" x14ac:dyDescent="0.25">
      <c r="A999" s="281">
        <v>30602424</v>
      </c>
      <c r="B999" s="276" t="s">
        <v>8087</v>
      </c>
      <c r="C999" s="278" t="s">
        <v>4843</v>
      </c>
      <c r="D999" s="276" t="s">
        <v>8072</v>
      </c>
      <c r="E999" s="282"/>
      <c r="F999" s="279"/>
      <c r="G999" s="278"/>
      <c r="H999" s="278"/>
      <c r="I999" s="278" t="s">
        <v>6155</v>
      </c>
      <c r="J999" s="278" t="s">
        <v>6156</v>
      </c>
      <c r="K999" s="278"/>
      <c r="L999" s="277"/>
      <c r="M999" s="276" t="s">
        <v>3806</v>
      </c>
      <c r="N999" s="276" t="s">
        <v>3805</v>
      </c>
      <c r="O999" s="276" t="s">
        <v>6175</v>
      </c>
    </row>
    <row r="1000" spans="1:15" ht="30.75" customHeight="1" x14ac:dyDescent="0.25">
      <c r="A1000" s="275">
        <v>30602424</v>
      </c>
      <c r="B1000" s="270" t="s">
        <v>8087</v>
      </c>
      <c r="C1000" s="272" t="s">
        <v>4843</v>
      </c>
      <c r="D1000" s="270" t="s">
        <v>8076</v>
      </c>
      <c r="E1000" s="272"/>
      <c r="F1000" s="273"/>
      <c r="G1000" s="272"/>
      <c r="H1000" s="272"/>
      <c r="I1000" s="272" t="s">
        <v>6155</v>
      </c>
      <c r="J1000" s="272" t="s">
        <v>6156</v>
      </c>
      <c r="K1000" s="272"/>
      <c r="L1000" s="271"/>
      <c r="M1000" s="270" t="s">
        <v>3806</v>
      </c>
      <c r="N1000" s="270" t="s">
        <v>3805</v>
      </c>
      <c r="O1000" s="270" t="s">
        <v>6175</v>
      </c>
    </row>
    <row r="1001" spans="1:15" ht="30.75" customHeight="1" x14ac:dyDescent="0.25">
      <c r="A1001" s="281">
        <v>30602432</v>
      </c>
      <c r="B1001" s="276" t="s">
        <v>8088</v>
      </c>
      <c r="C1001" s="278" t="s">
        <v>4844</v>
      </c>
      <c r="D1001" s="276" t="s">
        <v>6161</v>
      </c>
      <c r="E1001" s="282"/>
      <c r="F1001" s="279"/>
      <c r="G1001" s="278" t="s">
        <v>6161</v>
      </c>
      <c r="H1001" s="278" t="s">
        <v>6161</v>
      </c>
      <c r="I1001" s="278" t="s">
        <v>6161</v>
      </c>
      <c r="J1001" s="278" t="s">
        <v>6161</v>
      </c>
      <c r="K1001" s="278" t="s">
        <v>6161</v>
      </c>
      <c r="L1001" s="277" t="s">
        <v>6161</v>
      </c>
      <c r="M1001" s="276" t="s">
        <v>6161</v>
      </c>
      <c r="N1001" s="276" t="s">
        <v>6161</v>
      </c>
      <c r="O1001" s="276" t="s">
        <v>6161</v>
      </c>
    </row>
    <row r="1002" spans="1:15" ht="30.75" customHeight="1" x14ac:dyDescent="0.25">
      <c r="A1002" s="275">
        <v>30602440</v>
      </c>
      <c r="B1002" s="270" t="s">
        <v>8089</v>
      </c>
      <c r="C1002" s="272" t="s">
        <v>4843</v>
      </c>
      <c r="D1002" s="270" t="s">
        <v>8072</v>
      </c>
      <c r="E1002" s="272"/>
      <c r="F1002" s="273"/>
      <c r="G1002" s="272"/>
      <c r="H1002" s="272"/>
      <c r="I1002" s="272" t="s">
        <v>6155</v>
      </c>
      <c r="J1002" s="272" t="s">
        <v>6156</v>
      </c>
      <c r="K1002" s="272"/>
      <c r="L1002" s="271"/>
      <c r="M1002" s="270" t="s">
        <v>3806</v>
      </c>
      <c r="N1002" s="270" t="s">
        <v>3805</v>
      </c>
      <c r="O1002" s="270" t="s">
        <v>6175</v>
      </c>
    </row>
    <row r="1003" spans="1:15" ht="30.75" customHeight="1" x14ac:dyDescent="0.25">
      <c r="A1003" s="281">
        <v>30602440</v>
      </c>
      <c r="B1003" s="276" t="s">
        <v>8089</v>
      </c>
      <c r="C1003" s="278" t="s">
        <v>4843</v>
      </c>
      <c r="D1003" s="276" t="s">
        <v>8057</v>
      </c>
      <c r="E1003" s="282"/>
      <c r="F1003" s="279"/>
      <c r="G1003" s="278"/>
      <c r="H1003" s="278"/>
      <c r="I1003" s="278" t="s">
        <v>6155</v>
      </c>
      <c r="J1003" s="278" t="s">
        <v>6156</v>
      </c>
      <c r="K1003" s="278"/>
      <c r="L1003" s="277"/>
      <c r="M1003" s="276" t="s">
        <v>3806</v>
      </c>
      <c r="N1003" s="276" t="s">
        <v>3805</v>
      </c>
      <c r="O1003" s="276" t="s">
        <v>6175</v>
      </c>
    </row>
    <row r="1004" spans="1:15" ht="30.75" customHeight="1" x14ac:dyDescent="0.25">
      <c r="A1004" s="275">
        <v>30602459</v>
      </c>
      <c r="B1004" s="270" t="s">
        <v>8090</v>
      </c>
      <c r="C1004" s="272" t="s">
        <v>4843</v>
      </c>
      <c r="D1004" s="270" t="s">
        <v>8069</v>
      </c>
      <c r="E1004" s="272"/>
      <c r="F1004" s="273"/>
      <c r="G1004" s="272"/>
      <c r="H1004" s="272"/>
      <c r="I1004" s="272" t="s">
        <v>6155</v>
      </c>
      <c r="J1004" s="272" t="s">
        <v>6156</v>
      </c>
      <c r="K1004" s="272"/>
      <c r="L1004" s="271"/>
      <c r="M1004" s="270" t="s">
        <v>3806</v>
      </c>
      <c r="N1004" s="270" t="s">
        <v>3805</v>
      </c>
      <c r="O1004" s="270" t="s">
        <v>6175</v>
      </c>
    </row>
    <row r="1005" spans="1:15" ht="30.75" customHeight="1" x14ac:dyDescent="0.25">
      <c r="A1005" s="281">
        <v>30602467</v>
      </c>
      <c r="B1005" s="276" t="s">
        <v>8091</v>
      </c>
      <c r="C1005" s="278" t="s">
        <v>4843</v>
      </c>
      <c r="D1005" s="276" t="s">
        <v>8073</v>
      </c>
      <c r="E1005" s="282"/>
      <c r="F1005" s="279"/>
      <c r="G1005" s="278"/>
      <c r="H1005" s="278"/>
      <c r="I1005" s="278" t="s">
        <v>6155</v>
      </c>
      <c r="J1005" s="278" t="s">
        <v>6156</v>
      </c>
      <c r="K1005" s="278"/>
      <c r="L1005" s="277"/>
      <c r="M1005" s="276" t="s">
        <v>3806</v>
      </c>
      <c r="N1005" s="276" t="s">
        <v>3805</v>
      </c>
      <c r="O1005" s="276" t="s">
        <v>6175</v>
      </c>
    </row>
    <row r="1006" spans="1:15" ht="30.75" customHeight="1" x14ac:dyDescent="0.25">
      <c r="A1006" s="275">
        <v>30701015</v>
      </c>
      <c r="B1006" s="270" t="s">
        <v>6225</v>
      </c>
      <c r="C1006" s="272" t="s">
        <v>4843</v>
      </c>
      <c r="D1006" s="270" t="s">
        <v>8092</v>
      </c>
      <c r="E1006" s="272"/>
      <c r="F1006" s="273"/>
      <c r="G1006" s="272"/>
      <c r="H1006" s="272"/>
      <c r="I1006" s="272" t="s">
        <v>6155</v>
      </c>
      <c r="J1006" s="272" t="s">
        <v>6156</v>
      </c>
      <c r="K1006" s="272"/>
      <c r="L1006" s="271"/>
      <c r="M1006" s="270" t="s">
        <v>8093</v>
      </c>
      <c r="N1006" s="270" t="s">
        <v>7593</v>
      </c>
      <c r="O1006" s="270" t="s">
        <v>6175</v>
      </c>
    </row>
    <row r="1007" spans="1:15" ht="30.75" customHeight="1" x14ac:dyDescent="0.25">
      <c r="A1007" s="281">
        <v>30701023</v>
      </c>
      <c r="B1007" s="276" t="s">
        <v>6226</v>
      </c>
      <c r="C1007" s="278" t="s">
        <v>4843</v>
      </c>
      <c r="D1007" s="276" t="s">
        <v>8092</v>
      </c>
      <c r="E1007" s="282"/>
      <c r="F1007" s="279"/>
      <c r="G1007" s="278"/>
      <c r="H1007" s="278"/>
      <c r="I1007" s="278" t="s">
        <v>6155</v>
      </c>
      <c r="J1007" s="278" t="s">
        <v>6156</v>
      </c>
      <c r="K1007" s="278"/>
      <c r="L1007" s="277"/>
      <c r="M1007" s="276" t="s">
        <v>8093</v>
      </c>
      <c r="N1007" s="276" t="s">
        <v>7593</v>
      </c>
      <c r="O1007" s="276" t="s">
        <v>6175</v>
      </c>
    </row>
    <row r="1008" spans="1:15" ht="30.75" customHeight="1" x14ac:dyDescent="0.25">
      <c r="A1008" s="275">
        <v>30701031</v>
      </c>
      <c r="B1008" s="270" t="s">
        <v>6227</v>
      </c>
      <c r="C1008" s="272" t="s">
        <v>4843</v>
      </c>
      <c r="D1008" s="270" t="s">
        <v>8092</v>
      </c>
      <c r="E1008" s="272"/>
      <c r="F1008" s="273"/>
      <c r="G1008" s="272"/>
      <c r="H1008" s="272"/>
      <c r="I1008" s="272" t="s">
        <v>6155</v>
      </c>
      <c r="J1008" s="272" t="s">
        <v>6156</v>
      </c>
      <c r="K1008" s="272"/>
      <c r="L1008" s="271"/>
      <c r="M1008" s="270" t="s">
        <v>8093</v>
      </c>
      <c r="N1008" s="270" t="s">
        <v>7593</v>
      </c>
      <c r="O1008" s="270" t="s">
        <v>6175</v>
      </c>
    </row>
    <row r="1009" spans="1:15" ht="30.75" customHeight="1" x14ac:dyDescent="0.25">
      <c r="A1009" s="281">
        <v>30701040</v>
      </c>
      <c r="B1009" s="276" t="s">
        <v>6228</v>
      </c>
      <c r="C1009" s="278" t="s">
        <v>4843</v>
      </c>
      <c r="D1009" s="276" t="s">
        <v>8092</v>
      </c>
      <c r="E1009" s="282"/>
      <c r="F1009" s="279"/>
      <c r="G1009" s="278"/>
      <c r="H1009" s="278"/>
      <c r="I1009" s="278" t="s">
        <v>6155</v>
      </c>
      <c r="J1009" s="278" t="s">
        <v>6156</v>
      </c>
      <c r="K1009" s="278"/>
      <c r="L1009" s="277"/>
      <c r="M1009" s="276" t="s">
        <v>8093</v>
      </c>
      <c r="N1009" s="276" t="s">
        <v>7593</v>
      </c>
      <c r="O1009" s="276" t="s">
        <v>6175</v>
      </c>
    </row>
    <row r="1010" spans="1:15" ht="30.75" customHeight="1" x14ac:dyDescent="0.25">
      <c r="A1010" s="275">
        <v>30701058</v>
      </c>
      <c r="B1010" s="270" t="s">
        <v>6229</v>
      </c>
      <c r="C1010" s="272" t="s">
        <v>4843</v>
      </c>
      <c r="D1010" s="270" t="s">
        <v>8092</v>
      </c>
      <c r="E1010" s="272"/>
      <c r="F1010" s="273"/>
      <c r="G1010" s="272"/>
      <c r="H1010" s="272"/>
      <c r="I1010" s="272" t="s">
        <v>6155</v>
      </c>
      <c r="J1010" s="272" t="s">
        <v>6156</v>
      </c>
      <c r="K1010" s="272"/>
      <c r="L1010" s="271"/>
      <c r="M1010" s="270" t="s">
        <v>8093</v>
      </c>
      <c r="N1010" s="270" t="s">
        <v>7593</v>
      </c>
      <c r="O1010" s="270" t="s">
        <v>6175</v>
      </c>
    </row>
    <row r="1011" spans="1:15" ht="30.75" customHeight="1" x14ac:dyDescent="0.25">
      <c r="A1011" s="281">
        <v>30701066</v>
      </c>
      <c r="B1011" s="276" t="s">
        <v>6230</v>
      </c>
      <c r="C1011" s="278" t="s">
        <v>4843</v>
      </c>
      <c r="D1011" s="276" t="s">
        <v>8092</v>
      </c>
      <c r="E1011" s="282"/>
      <c r="F1011" s="279"/>
      <c r="G1011" s="278"/>
      <c r="H1011" s="278"/>
      <c r="I1011" s="278" t="s">
        <v>6155</v>
      </c>
      <c r="J1011" s="278" t="s">
        <v>6156</v>
      </c>
      <c r="K1011" s="278"/>
      <c r="L1011" s="277"/>
      <c r="M1011" s="276" t="s">
        <v>8093</v>
      </c>
      <c r="N1011" s="276" t="s">
        <v>7593</v>
      </c>
      <c r="O1011" s="276" t="s">
        <v>6175</v>
      </c>
    </row>
    <row r="1012" spans="1:15" ht="30.75" customHeight="1" x14ac:dyDescent="0.25">
      <c r="A1012" s="275">
        <v>30701074</v>
      </c>
      <c r="B1012" s="270" t="s">
        <v>6231</v>
      </c>
      <c r="C1012" s="272" t="s">
        <v>4843</v>
      </c>
      <c r="D1012" s="270" t="s">
        <v>8092</v>
      </c>
      <c r="E1012" s="272"/>
      <c r="F1012" s="273"/>
      <c r="G1012" s="272"/>
      <c r="H1012" s="272"/>
      <c r="I1012" s="272" t="s">
        <v>6155</v>
      </c>
      <c r="J1012" s="272" t="s">
        <v>6156</v>
      </c>
      <c r="K1012" s="272"/>
      <c r="L1012" s="271"/>
      <c r="M1012" s="270" t="s">
        <v>8093</v>
      </c>
      <c r="N1012" s="270" t="s">
        <v>7593</v>
      </c>
      <c r="O1012" s="270" t="s">
        <v>6175</v>
      </c>
    </row>
    <row r="1013" spans="1:15" ht="30.75" customHeight="1" x14ac:dyDescent="0.25">
      <c r="A1013" s="281">
        <v>30701082</v>
      </c>
      <c r="B1013" s="276" t="s">
        <v>6232</v>
      </c>
      <c r="C1013" s="278" t="s">
        <v>4843</v>
      </c>
      <c r="D1013" s="276" t="s">
        <v>8092</v>
      </c>
      <c r="E1013" s="282"/>
      <c r="F1013" s="279"/>
      <c r="G1013" s="278"/>
      <c r="H1013" s="278"/>
      <c r="I1013" s="278" t="s">
        <v>6155</v>
      </c>
      <c r="J1013" s="278" t="s">
        <v>6156</v>
      </c>
      <c r="K1013" s="278"/>
      <c r="L1013" s="277"/>
      <c r="M1013" s="276" t="s">
        <v>8093</v>
      </c>
      <c r="N1013" s="276" t="s">
        <v>7593</v>
      </c>
      <c r="O1013" s="276" t="s">
        <v>6175</v>
      </c>
    </row>
    <row r="1014" spans="1:15" ht="30.75" customHeight="1" x14ac:dyDescent="0.25">
      <c r="A1014" s="275">
        <v>30701090</v>
      </c>
      <c r="B1014" s="270" t="s">
        <v>6233</v>
      </c>
      <c r="C1014" s="272" t="s">
        <v>4843</v>
      </c>
      <c r="D1014" s="270" t="s">
        <v>8092</v>
      </c>
      <c r="E1014" s="272"/>
      <c r="F1014" s="273"/>
      <c r="G1014" s="272"/>
      <c r="H1014" s="272"/>
      <c r="I1014" s="272" t="s">
        <v>6155</v>
      </c>
      <c r="J1014" s="272" t="s">
        <v>6156</v>
      </c>
      <c r="K1014" s="272"/>
      <c r="L1014" s="271"/>
      <c r="M1014" s="270" t="s">
        <v>8093</v>
      </c>
      <c r="N1014" s="270" t="s">
        <v>7593</v>
      </c>
      <c r="O1014" s="270" t="s">
        <v>6175</v>
      </c>
    </row>
    <row r="1015" spans="1:15" ht="30.75" customHeight="1" x14ac:dyDescent="0.25">
      <c r="A1015" s="281">
        <v>30701104</v>
      </c>
      <c r="B1015" s="276" t="s">
        <v>6234</v>
      </c>
      <c r="C1015" s="278" t="s">
        <v>4843</v>
      </c>
      <c r="D1015" s="276" t="s">
        <v>8092</v>
      </c>
      <c r="E1015" s="282"/>
      <c r="F1015" s="279"/>
      <c r="G1015" s="278"/>
      <c r="H1015" s="278"/>
      <c r="I1015" s="278" t="s">
        <v>6155</v>
      </c>
      <c r="J1015" s="278" t="s">
        <v>6156</v>
      </c>
      <c r="K1015" s="278"/>
      <c r="L1015" s="277"/>
      <c r="M1015" s="276" t="s">
        <v>8093</v>
      </c>
      <c r="N1015" s="276" t="s">
        <v>7593</v>
      </c>
      <c r="O1015" s="276" t="s">
        <v>6175</v>
      </c>
    </row>
    <row r="1016" spans="1:15" ht="30.75" customHeight="1" x14ac:dyDescent="0.25">
      <c r="A1016" s="275">
        <v>30701112</v>
      </c>
      <c r="B1016" s="270" t="s">
        <v>6235</v>
      </c>
      <c r="C1016" s="272" t="s">
        <v>4843</v>
      </c>
      <c r="D1016" s="270" t="s">
        <v>8092</v>
      </c>
      <c r="E1016" s="272"/>
      <c r="F1016" s="273"/>
      <c r="G1016" s="272"/>
      <c r="H1016" s="272"/>
      <c r="I1016" s="272" t="s">
        <v>6155</v>
      </c>
      <c r="J1016" s="272" t="s">
        <v>6156</v>
      </c>
      <c r="K1016" s="272"/>
      <c r="L1016" s="271"/>
      <c r="M1016" s="270" t="s">
        <v>8093</v>
      </c>
      <c r="N1016" s="270" t="s">
        <v>7593</v>
      </c>
      <c r="O1016" s="270" t="s">
        <v>6175</v>
      </c>
    </row>
    <row r="1017" spans="1:15" ht="30.75" customHeight="1" x14ac:dyDescent="0.25">
      <c r="A1017" s="281">
        <v>30701120</v>
      </c>
      <c r="B1017" s="276" t="s">
        <v>6236</v>
      </c>
      <c r="C1017" s="278" t="s">
        <v>4843</v>
      </c>
      <c r="D1017" s="276" t="s">
        <v>8092</v>
      </c>
      <c r="E1017" s="282"/>
      <c r="F1017" s="279"/>
      <c r="G1017" s="278"/>
      <c r="H1017" s="278"/>
      <c r="I1017" s="278" t="s">
        <v>6155</v>
      </c>
      <c r="J1017" s="278" t="s">
        <v>6156</v>
      </c>
      <c r="K1017" s="278"/>
      <c r="L1017" s="277"/>
      <c r="M1017" s="276" t="s">
        <v>8093</v>
      </c>
      <c r="N1017" s="276" t="s">
        <v>7593</v>
      </c>
      <c r="O1017" s="276" t="s">
        <v>6175</v>
      </c>
    </row>
    <row r="1018" spans="1:15" ht="30.75" customHeight="1" x14ac:dyDescent="0.25">
      <c r="A1018" s="275">
        <v>30701139</v>
      </c>
      <c r="B1018" s="270" t="s">
        <v>6237</v>
      </c>
      <c r="C1018" s="272" t="s">
        <v>4843</v>
      </c>
      <c r="D1018" s="270" t="s">
        <v>8092</v>
      </c>
      <c r="E1018" s="272"/>
      <c r="F1018" s="273"/>
      <c r="G1018" s="272"/>
      <c r="H1018" s="272"/>
      <c r="I1018" s="272" t="s">
        <v>6155</v>
      </c>
      <c r="J1018" s="272" t="s">
        <v>6156</v>
      </c>
      <c r="K1018" s="272"/>
      <c r="L1018" s="271"/>
      <c r="M1018" s="270" t="s">
        <v>8093</v>
      </c>
      <c r="N1018" s="270" t="s">
        <v>7593</v>
      </c>
      <c r="O1018" s="270" t="s">
        <v>6175</v>
      </c>
    </row>
    <row r="1019" spans="1:15" ht="30.75" customHeight="1" x14ac:dyDescent="0.25">
      <c r="A1019" s="281">
        <v>30701147</v>
      </c>
      <c r="B1019" s="276" t="s">
        <v>6238</v>
      </c>
      <c r="C1019" s="278" t="s">
        <v>4843</v>
      </c>
      <c r="D1019" s="276" t="s">
        <v>8092</v>
      </c>
      <c r="E1019" s="282"/>
      <c r="F1019" s="279"/>
      <c r="G1019" s="278"/>
      <c r="H1019" s="278"/>
      <c r="I1019" s="278" t="s">
        <v>6155</v>
      </c>
      <c r="J1019" s="278" t="s">
        <v>6156</v>
      </c>
      <c r="K1019" s="278"/>
      <c r="L1019" s="277"/>
      <c r="M1019" s="276" t="s">
        <v>8093</v>
      </c>
      <c r="N1019" s="276" t="s">
        <v>7593</v>
      </c>
      <c r="O1019" s="276" t="s">
        <v>6175</v>
      </c>
    </row>
    <row r="1020" spans="1:15" ht="30.75" customHeight="1" x14ac:dyDescent="0.25">
      <c r="A1020" s="275">
        <v>30701155</v>
      </c>
      <c r="B1020" s="270" t="s">
        <v>711</v>
      </c>
      <c r="C1020" s="272" t="s">
        <v>4843</v>
      </c>
      <c r="D1020" s="270" t="s">
        <v>8092</v>
      </c>
      <c r="E1020" s="272"/>
      <c r="F1020" s="273"/>
      <c r="G1020" s="272"/>
      <c r="H1020" s="272"/>
      <c r="I1020" s="272" t="s">
        <v>6155</v>
      </c>
      <c r="J1020" s="272" t="s">
        <v>6156</v>
      </c>
      <c r="K1020" s="272"/>
      <c r="L1020" s="271"/>
      <c r="M1020" s="270" t="s">
        <v>8093</v>
      </c>
      <c r="N1020" s="270" t="s">
        <v>7593</v>
      </c>
      <c r="O1020" s="270" t="s">
        <v>6175</v>
      </c>
    </row>
    <row r="1021" spans="1:15" ht="30.75" customHeight="1" x14ac:dyDescent="0.25">
      <c r="A1021" s="281">
        <v>30701163</v>
      </c>
      <c r="B1021" s="276" t="s">
        <v>712</v>
      </c>
      <c r="C1021" s="278" t="s">
        <v>4843</v>
      </c>
      <c r="D1021" s="276" t="s">
        <v>8092</v>
      </c>
      <c r="E1021" s="282"/>
      <c r="F1021" s="279"/>
      <c r="G1021" s="278"/>
      <c r="H1021" s="278"/>
      <c r="I1021" s="278" t="s">
        <v>6155</v>
      </c>
      <c r="J1021" s="278" t="s">
        <v>6156</v>
      </c>
      <c r="K1021" s="278"/>
      <c r="L1021" s="277"/>
      <c r="M1021" s="276" t="s">
        <v>8093</v>
      </c>
      <c r="N1021" s="276" t="s">
        <v>7593</v>
      </c>
      <c r="O1021" s="276" t="s">
        <v>6175</v>
      </c>
    </row>
    <row r="1022" spans="1:15" ht="30.75" customHeight="1" x14ac:dyDescent="0.25">
      <c r="A1022" s="275">
        <v>30701171</v>
      </c>
      <c r="B1022" s="270" t="s">
        <v>713</v>
      </c>
      <c r="C1022" s="272" t="s">
        <v>4843</v>
      </c>
      <c r="D1022" s="270" t="s">
        <v>8092</v>
      </c>
      <c r="E1022" s="272"/>
      <c r="F1022" s="273"/>
      <c r="G1022" s="272"/>
      <c r="H1022" s="272"/>
      <c r="I1022" s="272" t="s">
        <v>6155</v>
      </c>
      <c r="J1022" s="272" t="s">
        <v>6156</v>
      </c>
      <c r="K1022" s="272"/>
      <c r="L1022" s="271"/>
      <c r="M1022" s="270" t="s">
        <v>8093</v>
      </c>
      <c r="N1022" s="270" t="s">
        <v>7593</v>
      </c>
      <c r="O1022" s="270" t="s">
        <v>6175</v>
      </c>
    </row>
    <row r="1023" spans="1:15" ht="30.75" customHeight="1" x14ac:dyDescent="0.25">
      <c r="A1023" s="281">
        <v>30701180</v>
      </c>
      <c r="B1023" s="276" t="s">
        <v>714</v>
      </c>
      <c r="C1023" s="278" t="s">
        <v>4843</v>
      </c>
      <c r="D1023" s="276" t="s">
        <v>8092</v>
      </c>
      <c r="E1023" s="282"/>
      <c r="F1023" s="279"/>
      <c r="G1023" s="278"/>
      <c r="H1023" s="278"/>
      <c r="I1023" s="278" t="s">
        <v>6155</v>
      </c>
      <c r="J1023" s="278" t="s">
        <v>6156</v>
      </c>
      <c r="K1023" s="278"/>
      <c r="L1023" s="277"/>
      <c r="M1023" s="276" t="s">
        <v>8093</v>
      </c>
      <c r="N1023" s="276" t="s">
        <v>7593</v>
      </c>
      <c r="O1023" s="276" t="s">
        <v>6175</v>
      </c>
    </row>
    <row r="1024" spans="1:15" ht="30.75" customHeight="1" x14ac:dyDescent="0.25">
      <c r="A1024" s="275">
        <v>30701198</v>
      </c>
      <c r="B1024" s="270" t="s">
        <v>715</v>
      </c>
      <c r="C1024" s="272" t="s">
        <v>4843</v>
      </c>
      <c r="D1024" s="270" t="s">
        <v>8092</v>
      </c>
      <c r="E1024" s="272"/>
      <c r="F1024" s="273"/>
      <c r="G1024" s="272"/>
      <c r="H1024" s="272"/>
      <c r="I1024" s="272" t="s">
        <v>6155</v>
      </c>
      <c r="J1024" s="272" t="s">
        <v>6156</v>
      </c>
      <c r="K1024" s="272"/>
      <c r="L1024" s="271"/>
      <c r="M1024" s="270" t="s">
        <v>8093</v>
      </c>
      <c r="N1024" s="270" t="s">
        <v>7593</v>
      </c>
      <c r="O1024" s="270" t="s">
        <v>6175</v>
      </c>
    </row>
    <row r="1025" spans="1:15" ht="30.75" customHeight="1" x14ac:dyDescent="0.25">
      <c r="A1025" s="281">
        <v>30701201</v>
      </c>
      <c r="B1025" s="276" t="s">
        <v>723</v>
      </c>
      <c r="C1025" s="278" t="s">
        <v>4843</v>
      </c>
      <c r="D1025" s="276" t="s">
        <v>8092</v>
      </c>
      <c r="E1025" s="282"/>
      <c r="F1025" s="279"/>
      <c r="G1025" s="278"/>
      <c r="H1025" s="278"/>
      <c r="I1025" s="278" t="s">
        <v>6155</v>
      </c>
      <c r="J1025" s="278" t="s">
        <v>6156</v>
      </c>
      <c r="K1025" s="278"/>
      <c r="L1025" s="277"/>
      <c r="M1025" s="276" t="s">
        <v>8093</v>
      </c>
      <c r="N1025" s="276" t="s">
        <v>7593</v>
      </c>
      <c r="O1025" s="276" t="s">
        <v>6175</v>
      </c>
    </row>
    <row r="1026" spans="1:15" ht="30.75" customHeight="1" x14ac:dyDescent="0.25">
      <c r="A1026" s="275">
        <v>30701210</v>
      </c>
      <c r="B1026" s="270" t="s">
        <v>724</v>
      </c>
      <c r="C1026" s="272" t="s">
        <v>4843</v>
      </c>
      <c r="D1026" s="270" t="s">
        <v>8094</v>
      </c>
      <c r="E1026" s="272"/>
      <c r="F1026" s="273"/>
      <c r="G1026" s="272"/>
      <c r="H1026" s="272"/>
      <c r="I1026" s="272" t="s">
        <v>6155</v>
      </c>
      <c r="J1026" s="272" t="s">
        <v>6156</v>
      </c>
      <c r="K1026" s="272"/>
      <c r="L1026" s="271"/>
      <c r="M1026" s="270" t="s">
        <v>8093</v>
      </c>
      <c r="N1026" s="270" t="s">
        <v>7593</v>
      </c>
      <c r="O1026" s="270" t="s">
        <v>6175</v>
      </c>
    </row>
    <row r="1027" spans="1:15" ht="30.75" customHeight="1" x14ac:dyDescent="0.25">
      <c r="A1027" s="281">
        <v>30702011</v>
      </c>
      <c r="B1027" s="276" t="s">
        <v>6239</v>
      </c>
      <c r="C1027" s="278" t="s">
        <v>4843</v>
      </c>
      <c r="D1027" s="276" t="s">
        <v>8094</v>
      </c>
      <c r="E1027" s="282"/>
      <c r="F1027" s="279"/>
      <c r="G1027" s="278"/>
      <c r="H1027" s="278"/>
      <c r="I1027" s="278" t="s">
        <v>6155</v>
      </c>
      <c r="J1027" s="278" t="s">
        <v>6156</v>
      </c>
      <c r="K1027" s="278"/>
      <c r="L1027" s="277"/>
      <c r="M1027" s="276" t="s">
        <v>8093</v>
      </c>
      <c r="N1027" s="276" t="s">
        <v>7593</v>
      </c>
      <c r="O1027" s="276" t="s">
        <v>6175</v>
      </c>
    </row>
    <row r="1028" spans="1:15" ht="30.75" customHeight="1" x14ac:dyDescent="0.25">
      <c r="A1028" s="275">
        <v>30702020</v>
      </c>
      <c r="B1028" s="270" t="s">
        <v>717</v>
      </c>
      <c r="C1028" s="272" t="s">
        <v>4843</v>
      </c>
      <c r="D1028" s="270" t="s">
        <v>8094</v>
      </c>
      <c r="E1028" s="272"/>
      <c r="F1028" s="273"/>
      <c r="G1028" s="272"/>
      <c r="H1028" s="272"/>
      <c r="I1028" s="272" t="s">
        <v>6155</v>
      </c>
      <c r="J1028" s="272" t="s">
        <v>6156</v>
      </c>
      <c r="K1028" s="272"/>
      <c r="L1028" s="271"/>
      <c r="M1028" s="270" t="s">
        <v>8093</v>
      </c>
      <c r="N1028" s="270" t="s">
        <v>7593</v>
      </c>
      <c r="O1028" s="270" t="s">
        <v>6175</v>
      </c>
    </row>
    <row r="1029" spans="1:15" ht="30.75" customHeight="1" x14ac:dyDescent="0.25">
      <c r="A1029" s="281">
        <v>30702038</v>
      </c>
      <c r="B1029" s="276" t="s">
        <v>718</v>
      </c>
      <c r="C1029" s="278" t="s">
        <v>4843</v>
      </c>
      <c r="D1029" s="276" t="s">
        <v>8094</v>
      </c>
      <c r="E1029" s="282"/>
      <c r="F1029" s="279"/>
      <c r="G1029" s="278"/>
      <c r="H1029" s="278"/>
      <c r="I1029" s="278" t="s">
        <v>6155</v>
      </c>
      <c r="J1029" s="278" t="s">
        <v>6156</v>
      </c>
      <c r="K1029" s="278"/>
      <c r="L1029" s="277"/>
      <c r="M1029" s="276" t="s">
        <v>8093</v>
      </c>
      <c r="N1029" s="276" t="s">
        <v>7593</v>
      </c>
      <c r="O1029" s="276" t="s">
        <v>6175</v>
      </c>
    </row>
    <row r="1030" spans="1:15" ht="30.75" customHeight="1" x14ac:dyDescent="0.25">
      <c r="A1030" s="275">
        <v>30702046</v>
      </c>
      <c r="B1030" s="270" t="s">
        <v>719</v>
      </c>
      <c r="C1030" s="272" t="s">
        <v>4843</v>
      </c>
      <c r="D1030" s="270" t="s">
        <v>8094</v>
      </c>
      <c r="E1030" s="272"/>
      <c r="F1030" s="273"/>
      <c r="G1030" s="272"/>
      <c r="H1030" s="272"/>
      <c r="I1030" s="272" t="s">
        <v>6155</v>
      </c>
      <c r="J1030" s="272" t="s">
        <v>6156</v>
      </c>
      <c r="K1030" s="272"/>
      <c r="L1030" s="271"/>
      <c r="M1030" s="270" t="s">
        <v>8093</v>
      </c>
      <c r="N1030" s="270" t="s">
        <v>7593</v>
      </c>
      <c r="O1030" s="270" t="s">
        <v>6175</v>
      </c>
    </row>
    <row r="1031" spans="1:15" ht="30.75" customHeight="1" x14ac:dyDescent="0.25">
      <c r="A1031" s="281">
        <v>30702054</v>
      </c>
      <c r="B1031" s="276" t="s">
        <v>6240</v>
      </c>
      <c r="C1031" s="278" t="s">
        <v>4843</v>
      </c>
      <c r="D1031" s="276" t="s">
        <v>8094</v>
      </c>
      <c r="E1031" s="282"/>
      <c r="F1031" s="279"/>
      <c r="G1031" s="278"/>
      <c r="H1031" s="278"/>
      <c r="I1031" s="278" t="s">
        <v>6155</v>
      </c>
      <c r="J1031" s="278" t="s">
        <v>6156</v>
      </c>
      <c r="K1031" s="278"/>
      <c r="L1031" s="277"/>
      <c r="M1031" s="276" t="s">
        <v>8093</v>
      </c>
      <c r="N1031" s="276" t="s">
        <v>7593</v>
      </c>
      <c r="O1031" s="276" t="s">
        <v>6175</v>
      </c>
    </row>
    <row r="1032" spans="1:15" ht="30.75" customHeight="1" x14ac:dyDescent="0.25">
      <c r="A1032" s="275">
        <v>30702062</v>
      </c>
      <c r="B1032" s="270" t="s">
        <v>6241</v>
      </c>
      <c r="C1032" s="272" t="s">
        <v>4843</v>
      </c>
      <c r="D1032" s="270" t="s">
        <v>8094</v>
      </c>
      <c r="E1032" s="272"/>
      <c r="F1032" s="273"/>
      <c r="G1032" s="272"/>
      <c r="H1032" s="272"/>
      <c r="I1032" s="272" t="s">
        <v>6155</v>
      </c>
      <c r="J1032" s="272" t="s">
        <v>6156</v>
      </c>
      <c r="K1032" s="272"/>
      <c r="L1032" s="271"/>
      <c r="M1032" s="270" t="s">
        <v>8093</v>
      </c>
      <c r="N1032" s="270" t="s">
        <v>7593</v>
      </c>
      <c r="O1032" s="270" t="s">
        <v>6175</v>
      </c>
    </row>
    <row r="1033" spans="1:15" ht="30.75" customHeight="1" x14ac:dyDescent="0.25">
      <c r="A1033" s="281">
        <v>30702070</v>
      </c>
      <c r="B1033" s="276" t="s">
        <v>6242</v>
      </c>
      <c r="C1033" s="278" t="s">
        <v>4843</v>
      </c>
      <c r="D1033" s="276" t="s">
        <v>8094</v>
      </c>
      <c r="E1033" s="282"/>
      <c r="F1033" s="279"/>
      <c r="G1033" s="278"/>
      <c r="H1033" s="278"/>
      <c r="I1033" s="278" t="s">
        <v>6155</v>
      </c>
      <c r="J1033" s="278" t="s">
        <v>6156</v>
      </c>
      <c r="K1033" s="278"/>
      <c r="L1033" s="277"/>
      <c r="M1033" s="276" t="s">
        <v>8093</v>
      </c>
      <c r="N1033" s="276" t="s">
        <v>7593</v>
      </c>
      <c r="O1033" s="276" t="s">
        <v>6175</v>
      </c>
    </row>
    <row r="1034" spans="1:15" ht="30.75" customHeight="1" x14ac:dyDescent="0.25">
      <c r="A1034" s="275">
        <v>30702089</v>
      </c>
      <c r="B1034" s="270" t="s">
        <v>725</v>
      </c>
      <c r="C1034" s="272" t="s">
        <v>4843</v>
      </c>
      <c r="D1034" s="270" t="s">
        <v>8094</v>
      </c>
      <c r="E1034" s="272"/>
      <c r="F1034" s="273"/>
      <c r="G1034" s="272"/>
      <c r="H1034" s="272"/>
      <c r="I1034" s="272" t="s">
        <v>6155</v>
      </c>
      <c r="J1034" s="272" t="s">
        <v>6156</v>
      </c>
      <c r="K1034" s="272"/>
      <c r="L1034" s="271"/>
      <c r="M1034" s="270" t="s">
        <v>8093</v>
      </c>
      <c r="N1034" s="270" t="s">
        <v>7593</v>
      </c>
      <c r="O1034" s="270" t="s">
        <v>6175</v>
      </c>
    </row>
    <row r="1035" spans="1:15" ht="30.75" customHeight="1" x14ac:dyDescent="0.25">
      <c r="A1035" s="281">
        <v>30703018</v>
      </c>
      <c r="B1035" s="276" t="s">
        <v>726</v>
      </c>
      <c r="C1035" s="278" t="s">
        <v>4843</v>
      </c>
      <c r="D1035" s="276" t="s">
        <v>8095</v>
      </c>
      <c r="E1035" s="282"/>
      <c r="F1035" s="279"/>
      <c r="G1035" s="278"/>
      <c r="H1035" s="278"/>
      <c r="I1035" s="278" t="s">
        <v>6155</v>
      </c>
      <c r="J1035" s="278" t="s">
        <v>6156</v>
      </c>
      <c r="K1035" s="278"/>
      <c r="L1035" s="277"/>
      <c r="M1035" s="276" t="s">
        <v>8093</v>
      </c>
      <c r="N1035" s="276" t="s">
        <v>7593</v>
      </c>
      <c r="O1035" s="276" t="s">
        <v>6175</v>
      </c>
    </row>
    <row r="1036" spans="1:15" ht="30.75" customHeight="1" x14ac:dyDescent="0.25">
      <c r="A1036" s="275">
        <v>30703026</v>
      </c>
      <c r="B1036" s="270" t="s">
        <v>727</v>
      </c>
      <c r="C1036" s="272" t="s">
        <v>4843</v>
      </c>
      <c r="D1036" s="270" t="s">
        <v>8095</v>
      </c>
      <c r="E1036" s="272"/>
      <c r="F1036" s="273"/>
      <c r="G1036" s="272"/>
      <c r="H1036" s="272"/>
      <c r="I1036" s="272" t="s">
        <v>6155</v>
      </c>
      <c r="J1036" s="272" t="s">
        <v>6156</v>
      </c>
      <c r="K1036" s="272"/>
      <c r="L1036" s="271"/>
      <c r="M1036" s="270" t="s">
        <v>8093</v>
      </c>
      <c r="N1036" s="270" t="s">
        <v>7593</v>
      </c>
      <c r="O1036" s="270" t="s">
        <v>6175</v>
      </c>
    </row>
    <row r="1037" spans="1:15" ht="30.75" customHeight="1" x14ac:dyDescent="0.25">
      <c r="A1037" s="281">
        <v>30703034</v>
      </c>
      <c r="B1037" s="276" t="s">
        <v>728</v>
      </c>
      <c r="C1037" s="278" t="s">
        <v>4843</v>
      </c>
      <c r="D1037" s="276" t="s">
        <v>8095</v>
      </c>
      <c r="E1037" s="282"/>
      <c r="F1037" s="279"/>
      <c r="G1037" s="278"/>
      <c r="H1037" s="278"/>
      <c r="I1037" s="278" t="s">
        <v>6155</v>
      </c>
      <c r="J1037" s="278" t="s">
        <v>6156</v>
      </c>
      <c r="K1037" s="278"/>
      <c r="L1037" s="277"/>
      <c r="M1037" s="276" t="s">
        <v>8093</v>
      </c>
      <c r="N1037" s="276" t="s">
        <v>7593</v>
      </c>
      <c r="O1037" s="276" t="s">
        <v>6175</v>
      </c>
    </row>
    <row r="1038" spans="1:15" ht="30.75" customHeight="1" x14ac:dyDescent="0.25">
      <c r="A1038" s="275">
        <v>30703042</v>
      </c>
      <c r="B1038" s="270" t="s">
        <v>729</v>
      </c>
      <c r="C1038" s="272" t="s">
        <v>4843</v>
      </c>
      <c r="D1038" s="270" t="s">
        <v>8095</v>
      </c>
      <c r="E1038" s="272"/>
      <c r="F1038" s="273"/>
      <c r="G1038" s="272"/>
      <c r="H1038" s="272"/>
      <c r="I1038" s="272" t="s">
        <v>6155</v>
      </c>
      <c r="J1038" s="272" t="s">
        <v>6156</v>
      </c>
      <c r="K1038" s="272"/>
      <c r="L1038" s="271"/>
      <c r="M1038" s="270" t="s">
        <v>8093</v>
      </c>
      <c r="N1038" s="270" t="s">
        <v>7593</v>
      </c>
      <c r="O1038" s="270" t="s">
        <v>6175</v>
      </c>
    </row>
    <row r="1039" spans="1:15" ht="30.75" customHeight="1" x14ac:dyDescent="0.25">
      <c r="A1039" s="281">
        <v>30703050</v>
      </c>
      <c r="B1039" s="276" t="s">
        <v>6243</v>
      </c>
      <c r="C1039" s="278" t="s">
        <v>4843</v>
      </c>
      <c r="D1039" s="276" t="s">
        <v>8095</v>
      </c>
      <c r="E1039" s="282"/>
      <c r="F1039" s="279"/>
      <c r="G1039" s="278"/>
      <c r="H1039" s="278"/>
      <c r="I1039" s="278" t="s">
        <v>6155</v>
      </c>
      <c r="J1039" s="278" t="s">
        <v>6156</v>
      </c>
      <c r="K1039" s="278"/>
      <c r="L1039" s="277"/>
      <c r="M1039" s="276" t="s">
        <v>8093</v>
      </c>
      <c r="N1039" s="276" t="s">
        <v>7593</v>
      </c>
      <c r="O1039" s="276" t="s">
        <v>6175</v>
      </c>
    </row>
    <row r="1040" spans="1:15" ht="30.75" customHeight="1" x14ac:dyDescent="0.25">
      <c r="A1040" s="275">
        <v>30703069</v>
      </c>
      <c r="B1040" s="270" t="s">
        <v>730</v>
      </c>
      <c r="C1040" s="272" t="s">
        <v>4843</v>
      </c>
      <c r="D1040" s="270" t="s">
        <v>8095</v>
      </c>
      <c r="E1040" s="272"/>
      <c r="F1040" s="273"/>
      <c r="G1040" s="272"/>
      <c r="H1040" s="272"/>
      <c r="I1040" s="272" t="s">
        <v>6155</v>
      </c>
      <c r="J1040" s="272" t="s">
        <v>6156</v>
      </c>
      <c r="K1040" s="272"/>
      <c r="L1040" s="271"/>
      <c r="M1040" s="270" t="s">
        <v>8093</v>
      </c>
      <c r="N1040" s="270" t="s">
        <v>7593</v>
      </c>
      <c r="O1040" s="270" t="s">
        <v>6175</v>
      </c>
    </row>
    <row r="1041" spans="1:15" ht="30.75" customHeight="1" x14ac:dyDescent="0.25">
      <c r="A1041" s="281">
        <v>30703077</v>
      </c>
      <c r="B1041" s="276" t="s">
        <v>731</v>
      </c>
      <c r="C1041" s="278" t="s">
        <v>4843</v>
      </c>
      <c r="D1041" s="276" t="s">
        <v>8095</v>
      </c>
      <c r="E1041" s="282"/>
      <c r="F1041" s="279"/>
      <c r="G1041" s="278"/>
      <c r="H1041" s="278"/>
      <c r="I1041" s="278" t="s">
        <v>6155</v>
      </c>
      <c r="J1041" s="278" t="s">
        <v>6156</v>
      </c>
      <c r="K1041" s="278"/>
      <c r="L1041" s="277"/>
      <c r="M1041" s="276" t="s">
        <v>8093</v>
      </c>
      <c r="N1041" s="276" t="s">
        <v>7593</v>
      </c>
      <c r="O1041" s="276" t="s">
        <v>6175</v>
      </c>
    </row>
    <row r="1042" spans="1:15" ht="30.75" customHeight="1" x14ac:dyDescent="0.25">
      <c r="A1042" s="275">
        <v>30703085</v>
      </c>
      <c r="B1042" s="270" t="s">
        <v>6244</v>
      </c>
      <c r="C1042" s="272" t="s">
        <v>4843</v>
      </c>
      <c r="D1042" s="270" t="s">
        <v>8095</v>
      </c>
      <c r="E1042" s="272"/>
      <c r="F1042" s="273"/>
      <c r="G1042" s="272"/>
      <c r="H1042" s="272"/>
      <c r="I1042" s="272" t="s">
        <v>6155</v>
      </c>
      <c r="J1042" s="272" t="s">
        <v>6156</v>
      </c>
      <c r="K1042" s="272"/>
      <c r="L1042" s="271"/>
      <c r="M1042" s="270" t="s">
        <v>8093</v>
      </c>
      <c r="N1042" s="270" t="s">
        <v>7593</v>
      </c>
      <c r="O1042" s="270" t="s">
        <v>6175</v>
      </c>
    </row>
    <row r="1043" spans="1:15" ht="30.75" customHeight="1" x14ac:dyDescent="0.25">
      <c r="A1043" s="281">
        <v>30703093</v>
      </c>
      <c r="B1043" s="276" t="s">
        <v>733</v>
      </c>
      <c r="C1043" s="278" t="s">
        <v>4843</v>
      </c>
      <c r="D1043" s="276" t="s">
        <v>8095</v>
      </c>
      <c r="E1043" s="282"/>
      <c r="F1043" s="279"/>
      <c r="G1043" s="278"/>
      <c r="H1043" s="278"/>
      <c r="I1043" s="278" t="s">
        <v>6155</v>
      </c>
      <c r="J1043" s="278" t="s">
        <v>6156</v>
      </c>
      <c r="K1043" s="278"/>
      <c r="L1043" s="277"/>
      <c r="M1043" s="276" t="s">
        <v>8093</v>
      </c>
      <c r="N1043" s="276" t="s">
        <v>7593</v>
      </c>
      <c r="O1043" s="276" t="s">
        <v>6175</v>
      </c>
    </row>
    <row r="1044" spans="1:15" ht="30.75" customHeight="1" x14ac:dyDescent="0.25">
      <c r="A1044" s="275">
        <v>30703107</v>
      </c>
      <c r="B1044" s="270" t="s">
        <v>734</v>
      </c>
      <c r="C1044" s="272" t="s">
        <v>4843</v>
      </c>
      <c r="D1044" s="270" t="s">
        <v>8095</v>
      </c>
      <c r="E1044" s="272"/>
      <c r="F1044" s="273"/>
      <c r="G1044" s="272"/>
      <c r="H1044" s="272"/>
      <c r="I1044" s="272" t="s">
        <v>6155</v>
      </c>
      <c r="J1044" s="272" t="s">
        <v>6156</v>
      </c>
      <c r="K1044" s="272"/>
      <c r="L1044" s="271"/>
      <c r="M1044" s="270" t="s">
        <v>8093</v>
      </c>
      <c r="N1044" s="270" t="s">
        <v>7593</v>
      </c>
      <c r="O1044" s="270" t="s">
        <v>6175</v>
      </c>
    </row>
    <row r="1045" spans="1:15" ht="30.75" customHeight="1" x14ac:dyDescent="0.25">
      <c r="A1045" s="281">
        <v>30703115</v>
      </c>
      <c r="B1045" s="276" t="s">
        <v>735</v>
      </c>
      <c r="C1045" s="278" t="s">
        <v>4843</v>
      </c>
      <c r="D1045" s="276" t="s">
        <v>8095</v>
      </c>
      <c r="E1045" s="282"/>
      <c r="F1045" s="279"/>
      <c r="G1045" s="278"/>
      <c r="H1045" s="278"/>
      <c r="I1045" s="278" t="s">
        <v>6155</v>
      </c>
      <c r="J1045" s="278" t="s">
        <v>6156</v>
      </c>
      <c r="K1045" s="278"/>
      <c r="L1045" s="277"/>
      <c r="M1045" s="276" t="s">
        <v>8093</v>
      </c>
      <c r="N1045" s="276" t="s">
        <v>7593</v>
      </c>
      <c r="O1045" s="276" t="s">
        <v>6175</v>
      </c>
    </row>
    <row r="1046" spans="1:15" ht="30.75" customHeight="1" x14ac:dyDescent="0.25">
      <c r="A1046" s="275">
        <v>30703123</v>
      </c>
      <c r="B1046" s="270" t="s">
        <v>6245</v>
      </c>
      <c r="C1046" s="272" t="s">
        <v>4843</v>
      </c>
      <c r="D1046" s="270" t="s">
        <v>8095</v>
      </c>
      <c r="E1046" s="272"/>
      <c r="F1046" s="273"/>
      <c r="G1046" s="272"/>
      <c r="H1046" s="272"/>
      <c r="I1046" s="272" t="s">
        <v>6155</v>
      </c>
      <c r="J1046" s="272" t="s">
        <v>6156</v>
      </c>
      <c r="K1046" s="272"/>
      <c r="L1046" s="271"/>
      <c r="M1046" s="270" t="s">
        <v>8093</v>
      </c>
      <c r="N1046" s="270" t="s">
        <v>7593</v>
      </c>
      <c r="O1046" s="270" t="s">
        <v>6175</v>
      </c>
    </row>
    <row r="1047" spans="1:15" ht="30.75" customHeight="1" x14ac:dyDescent="0.25">
      <c r="A1047" s="281">
        <v>30703131</v>
      </c>
      <c r="B1047" s="276" t="s">
        <v>736</v>
      </c>
      <c r="C1047" s="278" t="s">
        <v>4843</v>
      </c>
      <c r="D1047" s="276" t="s">
        <v>8095</v>
      </c>
      <c r="E1047" s="282"/>
      <c r="F1047" s="279"/>
      <c r="G1047" s="278"/>
      <c r="H1047" s="278"/>
      <c r="I1047" s="278" t="s">
        <v>6155</v>
      </c>
      <c r="J1047" s="278" t="s">
        <v>6156</v>
      </c>
      <c r="K1047" s="278"/>
      <c r="L1047" s="277"/>
      <c r="M1047" s="276" t="s">
        <v>8093</v>
      </c>
      <c r="N1047" s="276" t="s">
        <v>7593</v>
      </c>
      <c r="O1047" s="276" t="s">
        <v>6175</v>
      </c>
    </row>
    <row r="1048" spans="1:15" ht="30.75" customHeight="1" x14ac:dyDescent="0.25">
      <c r="A1048" s="275">
        <v>30703140</v>
      </c>
      <c r="B1048" s="270" t="s">
        <v>737</v>
      </c>
      <c r="C1048" s="272" t="s">
        <v>4843</v>
      </c>
      <c r="D1048" s="270" t="s">
        <v>8095</v>
      </c>
      <c r="E1048" s="272"/>
      <c r="F1048" s="273"/>
      <c r="G1048" s="272"/>
      <c r="H1048" s="272"/>
      <c r="I1048" s="272" t="s">
        <v>6155</v>
      </c>
      <c r="J1048" s="272" t="s">
        <v>6156</v>
      </c>
      <c r="K1048" s="272"/>
      <c r="L1048" s="271"/>
      <c r="M1048" s="270" t="s">
        <v>8093</v>
      </c>
      <c r="N1048" s="270" t="s">
        <v>7593</v>
      </c>
      <c r="O1048" s="270" t="s">
        <v>6175</v>
      </c>
    </row>
    <row r="1049" spans="1:15" ht="30.75" customHeight="1" x14ac:dyDescent="0.25">
      <c r="A1049" s="281">
        <v>30703158</v>
      </c>
      <c r="B1049" s="276" t="s">
        <v>738</v>
      </c>
      <c r="C1049" s="278" t="s">
        <v>4843</v>
      </c>
      <c r="D1049" s="276" t="s">
        <v>8095</v>
      </c>
      <c r="E1049" s="282"/>
      <c r="F1049" s="279"/>
      <c r="G1049" s="278"/>
      <c r="H1049" s="278"/>
      <c r="I1049" s="278" t="s">
        <v>6155</v>
      </c>
      <c r="J1049" s="278" t="s">
        <v>6156</v>
      </c>
      <c r="K1049" s="278"/>
      <c r="L1049" s="277"/>
      <c r="M1049" s="276" t="s">
        <v>8093</v>
      </c>
      <c r="N1049" s="276" t="s">
        <v>7593</v>
      </c>
      <c r="O1049" s="276" t="s">
        <v>6175</v>
      </c>
    </row>
    <row r="1050" spans="1:15" ht="30.75" customHeight="1" x14ac:dyDescent="0.25">
      <c r="A1050" s="275">
        <v>30703166</v>
      </c>
      <c r="B1050" s="270" t="s">
        <v>6246</v>
      </c>
      <c r="C1050" s="272" t="s">
        <v>4843</v>
      </c>
      <c r="D1050" s="270" t="s">
        <v>8095</v>
      </c>
      <c r="E1050" s="272"/>
      <c r="F1050" s="273"/>
      <c r="G1050" s="272"/>
      <c r="H1050" s="272"/>
      <c r="I1050" s="272" t="s">
        <v>6155</v>
      </c>
      <c r="J1050" s="272" t="s">
        <v>6156</v>
      </c>
      <c r="K1050" s="272"/>
      <c r="L1050" s="271"/>
      <c r="M1050" s="270" t="s">
        <v>8093</v>
      </c>
      <c r="N1050" s="270" t="s">
        <v>7593</v>
      </c>
      <c r="O1050" s="270" t="s">
        <v>6175</v>
      </c>
    </row>
    <row r="1051" spans="1:15" ht="30.75" customHeight="1" x14ac:dyDescent="0.25">
      <c r="A1051" s="281">
        <v>30703174</v>
      </c>
      <c r="B1051" s="276" t="s">
        <v>739</v>
      </c>
      <c r="C1051" s="278" t="s">
        <v>4843</v>
      </c>
      <c r="D1051" s="276" t="s">
        <v>8095</v>
      </c>
      <c r="E1051" s="282"/>
      <c r="F1051" s="279"/>
      <c r="G1051" s="278"/>
      <c r="H1051" s="278"/>
      <c r="I1051" s="278" t="s">
        <v>6155</v>
      </c>
      <c r="J1051" s="278" t="s">
        <v>6156</v>
      </c>
      <c r="K1051" s="278"/>
      <c r="L1051" s="277"/>
      <c r="M1051" s="276" t="s">
        <v>8093</v>
      </c>
      <c r="N1051" s="276" t="s">
        <v>7593</v>
      </c>
      <c r="O1051" s="276" t="s">
        <v>6175</v>
      </c>
    </row>
    <row r="1052" spans="1:15" ht="30.75" customHeight="1" x14ac:dyDescent="0.25">
      <c r="A1052" s="275">
        <v>30703182</v>
      </c>
      <c r="B1052" s="270" t="s">
        <v>6247</v>
      </c>
      <c r="C1052" s="272" t="s">
        <v>4843</v>
      </c>
      <c r="D1052" s="270" t="s">
        <v>8095</v>
      </c>
      <c r="E1052" s="272"/>
      <c r="F1052" s="273"/>
      <c r="G1052" s="272"/>
      <c r="H1052" s="272"/>
      <c r="I1052" s="272" t="s">
        <v>6155</v>
      </c>
      <c r="J1052" s="272" t="s">
        <v>6156</v>
      </c>
      <c r="K1052" s="272"/>
      <c r="L1052" s="271"/>
      <c r="M1052" s="270" t="s">
        <v>8093</v>
      </c>
      <c r="N1052" s="270" t="s">
        <v>7593</v>
      </c>
      <c r="O1052" s="270" t="s">
        <v>6175</v>
      </c>
    </row>
    <row r="1053" spans="1:15" ht="30.75" customHeight="1" x14ac:dyDescent="0.25">
      <c r="A1053" s="281">
        <v>30704014</v>
      </c>
      <c r="B1053" s="276" t="s">
        <v>740</v>
      </c>
      <c r="C1053" s="278" t="s">
        <v>4843</v>
      </c>
      <c r="D1053" s="276" t="s">
        <v>8096</v>
      </c>
      <c r="E1053" s="282"/>
      <c r="F1053" s="279"/>
      <c r="G1053" s="278"/>
      <c r="H1053" s="278"/>
      <c r="I1053" s="278" t="s">
        <v>6155</v>
      </c>
      <c r="J1053" s="278" t="s">
        <v>6156</v>
      </c>
      <c r="K1053" s="278"/>
      <c r="L1053" s="277"/>
      <c r="M1053" s="276" t="s">
        <v>8093</v>
      </c>
      <c r="N1053" s="276" t="s">
        <v>7593</v>
      </c>
      <c r="O1053" s="276" t="s">
        <v>6175</v>
      </c>
    </row>
    <row r="1054" spans="1:15" ht="30.75" customHeight="1" x14ac:dyDescent="0.25">
      <c r="A1054" s="275">
        <v>30704022</v>
      </c>
      <c r="B1054" s="270" t="s">
        <v>741</v>
      </c>
      <c r="C1054" s="272" t="s">
        <v>4843</v>
      </c>
      <c r="D1054" s="270" t="s">
        <v>8096</v>
      </c>
      <c r="E1054" s="272"/>
      <c r="F1054" s="273"/>
      <c r="G1054" s="272"/>
      <c r="H1054" s="272"/>
      <c r="I1054" s="272" t="s">
        <v>6155</v>
      </c>
      <c r="J1054" s="272" t="s">
        <v>6156</v>
      </c>
      <c r="K1054" s="272"/>
      <c r="L1054" s="271"/>
      <c r="M1054" s="270" t="s">
        <v>8093</v>
      </c>
      <c r="N1054" s="270" t="s">
        <v>7593</v>
      </c>
      <c r="O1054" s="270" t="s">
        <v>6175</v>
      </c>
    </row>
    <row r="1055" spans="1:15" ht="30.75" customHeight="1" x14ac:dyDescent="0.25">
      <c r="A1055" s="281">
        <v>30704030</v>
      </c>
      <c r="B1055" s="276" t="s">
        <v>742</v>
      </c>
      <c r="C1055" s="278" t="s">
        <v>4843</v>
      </c>
      <c r="D1055" s="276" t="s">
        <v>8096</v>
      </c>
      <c r="E1055" s="282"/>
      <c r="F1055" s="279"/>
      <c r="G1055" s="278"/>
      <c r="H1055" s="278"/>
      <c r="I1055" s="278" t="s">
        <v>6155</v>
      </c>
      <c r="J1055" s="278" t="s">
        <v>6156</v>
      </c>
      <c r="K1055" s="278"/>
      <c r="L1055" s="277"/>
      <c r="M1055" s="276" t="s">
        <v>8093</v>
      </c>
      <c r="N1055" s="276" t="s">
        <v>7593</v>
      </c>
      <c r="O1055" s="276" t="s">
        <v>6175</v>
      </c>
    </row>
    <row r="1056" spans="1:15" ht="30.75" customHeight="1" x14ac:dyDescent="0.25">
      <c r="A1056" s="275">
        <v>30704049</v>
      </c>
      <c r="B1056" s="270" t="s">
        <v>743</v>
      </c>
      <c r="C1056" s="272" t="s">
        <v>4843</v>
      </c>
      <c r="D1056" s="270" t="s">
        <v>8096</v>
      </c>
      <c r="E1056" s="272"/>
      <c r="F1056" s="273"/>
      <c r="G1056" s="272"/>
      <c r="H1056" s="272"/>
      <c r="I1056" s="272" t="s">
        <v>6155</v>
      </c>
      <c r="J1056" s="272" t="s">
        <v>6156</v>
      </c>
      <c r="K1056" s="272"/>
      <c r="L1056" s="271"/>
      <c r="M1056" s="270" t="s">
        <v>8093</v>
      </c>
      <c r="N1056" s="270" t="s">
        <v>7593</v>
      </c>
      <c r="O1056" s="270" t="s">
        <v>6175</v>
      </c>
    </row>
    <row r="1057" spans="1:15" ht="30.75" customHeight="1" x14ac:dyDescent="0.25">
      <c r="A1057" s="281">
        <v>30704057</v>
      </c>
      <c r="B1057" s="276" t="s">
        <v>744</v>
      </c>
      <c r="C1057" s="278" t="s">
        <v>4843</v>
      </c>
      <c r="D1057" s="276" t="s">
        <v>8096</v>
      </c>
      <c r="E1057" s="282"/>
      <c r="F1057" s="279"/>
      <c r="G1057" s="278"/>
      <c r="H1057" s="278"/>
      <c r="I1057" s="278" t="s">
        <v>6155</v>
      </c>
      <c r="J1057" s="278" t="s">
        <v>6156</v>
      </c>
      <c r="K1057" s="278"/>
      <c r="L1057" s="277"/>
      <c r="M1057" s="276" t="s">
        <v>8093</v>
      </c>
      <c r="N1057" s="276" t="s">
        <v>7593</v>
      </c>
      <c r="O1057" s="276" t="s">
        <v>6175</v>
      </c>
    </row>
    <row r="1058" spans="1:15" ht="30.75" customHeight="1" x14ac:dyDescent="0.25">
      <c r="A1058" s="275">
        <v>30704065</v>
      </c>
      <c r="B1058" s="270" t="s">
        <v>745</v>
      </c>
      <c r="C1058" s="272" t="s">
        <v>4843</v>
      </c>
      <c r="D1058" s="270" t="s">
        <v>8096</v>
      </c>
      <c r="E1058" s="272"/>
      <c r="F1058" s="273"/>
      <c r="G1058" s="272"/>
      <c r="H1058" s="272"/>
      <c r="I1058" s="272" t="s">
        <v>6155</v>
      </c>
      <c r="J1058" s="272" t="s">
        <v>6156</v>
      </c>
      <c r="K1058" s="272"/>
      <c r="L1058" s="271"/>
      <c r="M1058" s="270" t="s">
        <v>8093</v>
      </c>
      <c r="N1058" s="270" t="s">
        <v>7593</v>
      </c>
      <c r="O1058" s="270" t="s">
        <v>6175</v>
      </c>
    </row>
    <row r="1059" spans="1:15" ht="30.75" customHeight="1" x14ac:dyDescent="0.25">
      <c r="A1059" s="281">
        <v>30704073</v>
      </c>
      <c r="B1059" s="276" t="s">
        <v>746</v>
      </c>
      <c r="C1059" s="278" t="s">
        <v>4843</v>
      </c>
      <c r="D1059" s="276" t="s">
        <v>8096</v>
      </c>
      <c r="E1059" s="282"/>
      <c r="F1059" s="279"/>
      <c r="G1059" s="278"/>
      <c r="H1059" s="278"/>
      <c r="I1059" s="278" t="s">
        <v>6155</v>
      </c>
      <c r="J1059" s="278" t="s">
        <v>6156</v>
      </c>
      <c r="K1059" s="278"/>
      <c r="L1059" s="277"/>
      <c r="M1059" s="276" t="s">
        <v>8093</v>
      </c>
      <c r="N1059" s="276" t="s">
        <v>7593</v>
      </c>
      <c r="O1059" s="276" t="s">
        <v>6175</v>
      </c>
    </row>
    <row r="1060" spans="1:15" ht="30.75" customHeight="1" x14ac:dyDescent="0.25">
      <c r="A1060" s="275">
        <v>30704081</v>
      </c>
      <c r="B1060" s="270" t="s">
        <v>747</v>
      </c>
      <c r="C1060" s="272" t="s">
        <v>4843</v>
      </c>
      <c r="D1060" s="270" t="s">
        <v>8097</v>
      </c>
      <c r="E1060" s="272"/>
      <c r="F1060" s="273"/>
      <c r="G1060" s="272"/>
      <c r="H1060" s="272"/>
      <c r="I1060" s="272" t="s">
        <v>6155</v>
      </c>
      <c r="J1060" s="272" t="s">
        <v>6156</v>
      </c>
      <c r="K1060" s="272"/>
      <c r="L1060" s="271"/>
      <c r="M1060" s="270" t="s">
        <v>8093</v>
      </c>
      <c r="N1060" s="270" t="s">
        <v>7593</v>
      </c>
      <c r="O1060" s="270" t="s">
        <v>6175</v>
      </c>
    </row>
    <row r="1061" spans="1:15" ht="30.75" customHeight="1" x14ac:dyDescent="0.25">
      <c r="A1061" s="281">
        <v>30705010</v>
      </c>
      <c r="B1061" s="276" t="s">
        <v>6248</v>
      </c>
      <c r="C1061" s="278" t="s">
        <v>4843</v>
      </c>
      <c r="D1061" s="276" t="s">
        <v>8098</v>
      </c>
      <c r="E1061" s="282"/>
      <c r="F1061" s="279"/>
      <c r="G1061" s="278"/>
      <c r="H1061" s="278"/>
      <c r="I1061" s="278" t="s">
        <v>6155</v>
      </c>
      <c r="J1061" s="278" t="s">
        <v>6156</v>
      </c>
      <c r="K1061" s="278"/>
      <c r="L1061" s="277"/>
      <c r="M1061" s="276" t="s">
        <v>8093</v>
      </c>
      <c r="N1061" s="276" t="s">
        <v>7593</v>
      </c>
      <c r="O1061" s="276" t="s">
        <v>6175</v>
      </c>
    </row>
    <row r="1062" spans="1:15" ht="30.75" customHeight="1" x14ac:dyDescent="0.25">
      <c r="A1062" s="275">
        <v>30705010</v>
      </c>
      <c r="B1062" s="270" t="s">
        <v>6248</v>
      </c>
      <c r="C1062" s="272" t="s">
        <v>4843</v>
      </c>
      <c r="D1062" s="270" t="s">
        <v>8099</v>
      </c>
      <c r="E1062" s="272"/>
      <c r="F1062" s="273"/>
      <c r="G1062" s="272"/>
      <c r="H1062" s="272"/>
      <c r="I1062" s="272" t="s">
        <v>6155</v>
      </c>
      <c r="J1062" s="272" t="s">
        <v>6156</v>
      </c>
      <c r="K1062" s="272"/>
      <c r="L1062" s="271"/>
      <c r="M1062" s="270" t="s">
        <v>8093</v>
      </c>
      <c r="N1062" s="270" t="s">
        <v>7593</v>
      </c>
      <c r="O1062" s="270" t="s">
        <v>6175</v>
      </c>
    </row>
    <row r="1063" spans="1:15" ht="30.75" customHeight="1" x14ac:dyDescent="0.25">
      <c r="A1063" s="281">
        <v>30705029</v>
      </c>
      <c r="B1063" s="276" t="s">
        <v>749</v>
      </c>
      <c r="C1063" s="278" t="s">
        <v>4843</v>
      </c>
      <c r="D1063" s="276" t="s">
        <v>8098</v>
      </c>
      <c r="E1063" s="282"/>
      <c r="F1063" s="279"/>
      <c r="G1063" s="278"/>
      <c r="H1063" s="278"/>
      <c r="I1063" s="278" t="s">
        <v>6155</v>
      </c>
      <c r="J1063" s="278" t="s">
        <v>6156</v>
      </c>
      <c r="K1063" s="278"/>
      <c r="L1063" s="277"/>
      <c r="M1063" s="276" t="s">
        <v>8093</v>
      </c>
      <c r="N1063" s="276" t="s">
        <v>7593</v>
      </c>
      <c r="O1063" s="276" t="s">
        <v>6175</v>
      </c>
    </row>
    <row r="1064" spans="1:15" ht="30.75" customHeight="1" x14ac:dyDescent="0.25">
      <c r="A1064" s="275">
        <v>30705029</v>
      </c>
      <c r="B1064" s="270" t="s">
        <v>749</v>
      </c>
      <c r="C1064" s="272" t="s">
        <v>4843</v>
      </c>
      <c r="D1064" s="270" t="s">
        <v>8099</v>
      </c>
      <c r="E1064" s="272"/>
      <c r="F1064" s="273"/>
      <c r="G1064" s="272"/>
      <c r="H1064" s="272"/>
      <c r="I1064" s="272" t="s">
        <v>6155</v>
      </c>
      <c r="J1064" s="272" t="s">
        <v>6156</v>
      </c>
      <c r="K1064" s="272"/>
      <c r="L1064" s="271"/>
      <c r="M1064" s="270" t="s">
        <v>8093</v>
      </c>
      <c r="N1064" s="270" t="s">
        <v>7593</v>
      </c>
      <c r="O1064" s="270" t="s">
        <v>6175</v>
      </c>
    </row>
    <row r="1065" spans="1:15" ht="30.75" customHeight="1" x14ac:dyDescent="0.25">
      <c r="A1065" s="281">
        <v>30705037</v>
      </c>
      <c r="B1065" s="276" t="s">
        <v>6249</v>
      </c>
      <c r="C1065" s="278" t="s">
        <v>4843</v>
      </c>
      <c r="D1065" s="276" t="s">
        <v>8098</v>
      </c>
      <c r="E1065" s="282"/>
      <c r="F1065" s="279"/>
      <c r="G1065" s="278"/>
      <c r="H1065" s="278"/>
      <c r="I1065" s="278" t="s">
        <v>6155</v>
      </c>
      <c r="J1065" s="278" t="s">
        <v>6156</v>
      </c>
      <c r="K1065" s="278"/>
      <c r="L1065" s="277"/>
      <c r="M1065" s="276" t="s">
        <v>8093</v>
      </c>
      <c r="N1065" s="276" t="s">
        <v>7593</v>
      </c>
      <c r="O1065" s="276" t="s">
        <v>6175</v>
      </c>
    </row>
    <row r="1066" spans="1:15" ht="30.75" customHeight="1" x14ac:dyDescent="0.25">
      <c r="A1066" s="275">
        <v>30705037</v>
      </c>
      <c r="B1066" s="270" t="s">
        <v>6249</v>
      </c>
      <c r="C1066" s="272" t="s">
        <v>4843</v>
      </c>
      <c r="D1066" s="270" t="s">
        <v>8099</v>
      </c>
      <c r="E1066" s="272"/>
      <c r="F1066" s="273"/>
      <c r="G1066" s="272"/>
      <c r="H1066" s="272"/>
      <c r="I1066" s="272" t="s">
        <v>6155</v>
      </c>
      <c r="J1066" s="272" t="s">
        <v>6156</v>
      </c>
      <c r="K1066" s="272"/>
      <c r="L1066" s="271"/>
      <c r="M1066" s="270" t="s">
        <v>8093</v>
      </c>
      <c r="N1066" s="270" t="s">
        <v>7593</v>
      </c>
      <c r="O1066" s="270" t="s">
        <v>6175</v>
      </c>
    </row>
    <row r="1067" spans="1:15" ht="30.75" customHeight="1" x14ac:dyDescent="0.25">
      <c r="A1067" s="281">
        <v>30705045</v>
      </c>
      <c r="B1067" s="276" t="s">
        <v>751</v>
      </c>
      <c r="C1067" s="278" t="s">
        <v>4843</v>
      </c>
      <c r="D1067" s="276" t="s">
        <v>8098</v>
      </c>
      <c r="E1067" s="282"/>
      <c r="F1067" s="279"/>
      <c r="G1067" s="278"/>
      <c r="H1067" s="278"/>
      <c r="I1067" s="278" t="s">
        <v>6155</v>
      </c>
      <c r="J1067" s="278" t="s">
        <v>6156</v>
      </c>
      <c r="K1067" s="278"/>
      <c r="L1067" s="277"/>
      <c r="M1067" s="276" t="s">
        <v>8093</v>
      </c>
      <c r="N1067" s="276" t="s">
        <v>7593</v>
      </c>
      <c r="O1067" s="276" t="s">
        <v>6175</v>
      </c>
    </row>
    <row r="1068" spans="1:15" ht="30.75" customHeight="1" x14ac:dyDescent="0.25">
      <c r="A1068" s="275">
        <v>30705045</v>
      </c>
      <c r="B1068" s="270" t="s">
        <v>751</v>
      </c>
      <c r="C1068" s="272" t="s">
        <v>4843</v>
      </c>
      <c r="D1068" s="270" t="s">
        <v>8099</v>
      </c>
      <c r="E1068" s="272"/>
      <c r="F1068" s="273"/>
      <c r="G1068" s="272"/>
      <c r="H1068" s="272"/>
      <c r="I1068" s="272" t="s">
        <v>6155</v>
      </c>
      <c r="J1068" s="272" t="s">
        <v>6156</v>
      </c>
      <c r="K1068" s="272"/>
      <c r="L1068" s="271"/>
      <c r="M1068" s="270" t="s">
        <v>8093</v>
      </c>
      <c r="N1068" s="270" t="s">
        <v>7593</v>
      </c>
      <c r="O1068" s="270" t="s">
        <v>6175</v>
      </c>
    </row>
    <row r="1069" spans="1:15" ht="30.75" customHeight="1" x14ac:dyDescent="0.25">
      <c r="A1069" s="281">
        <v>30705053</v>
      </c>
      <c r="B1069" s="276" t="s">
        <v>752</v>
      </c>
      <c r="C1069" s="278" t="s">
        <v>4843</v>
      </c>
      <c r="D1069" s="276" t="s">
        <v>8100</v>
      </c>
      <c r="E1069" s="282"/>
      <c r="F1069" s="279"/>
      <c r="G1069" s="278"/>
      <c r="H1069" s="278"/>
      <c r="I1069" s="278" t="s">
        <v>6155</v>
      </c>
      <c r="J1069" s="278" t="s">
        <v>6156</v>
      </c>
      <c r="K1069" s="278"/>
      <c r="L1069" s="277"/>
      <c r="M1069" s="276" t="s">
        <v>8093</v>
      </c>
      <c r="N1069" s="276" t="s">
        <v>7593</v>
      </c>
      <c r="O1069" s="276" t="s">
        <v>6175</v>
      </c>
    </row>
    <row r="1070" spans="1:15" ht="30.75" customHeight="1" x14ac:dyDescent="0.25">
      <c r="A1070" s="275">
        <v>30705061</v>
      </c>
      <c r="B1070" s="270" t="s">
        <v>6250</v>
      </c>
      <c r="C1070" s="272" t="s">
        <v>4843</v>
      </c>
      <c r="D1070" s="270" t="s">
        <v>8098</v>
      </c>
      <c r="E1070" s="272"/>
      <c r="F1070" s="273"/>
      <c r="G1070" s="272"/>
      <c r="H1070" s="272"/>
      <c r="I1070" s="272" t="s">
        <v>6155</v>
      </c>
      <c r="J1070" s="272" t="s">
        <v>6156</v>
      </c>
      <c r="K1070" s="272"/>
      <c r="L1070" s="271"/>
      <c r="M1070" s="270" t="s">
        <v>8093</v>
      </c>
      <c r="N1070" s="270" t="s">
        <v>7593</v>
      </c>
      <c r="O1070" s="270" t="s">
        <v>6175</v>
      </c>
    </row>
    <row r="1071" spans="1:15" ht="30.75" customHeight="1" x14ac:dyDescent="0.25">
      <c r="A1071" s="281">
        <v>30705061</v>
      </c>
      <c r="B1071" s="276" t="s">
        <v>6250</v>
      </c>
      <c r="C1071" s="278" t="s">
        <v>4843</v>
      </c>
      <c r="D1071" s="276" t="s">
        <v>8099</v>
      </c>
      <c r="E1071" s="282"/>
      <c r="F1071" s="279"/>
      <c r="G1071" s="278"/>
      <c r="H1071" s="278"/>
      <c r="I1071" s="278" t="s">
        <v>6155</v>
      </c>
      <c r="J1071" s="278" t="s">
        <v>6156</v>
      </c>
      <c r="K1071" s="278"/>
      <c r="L1071" s="277"/>
      <c r="M1071" s="276" t="s">
        <v>8093</v>
      </c>
      <c r="N1071" s="276" t="s">
        <v>7593</v>
      </c>
      <c r="O1071" s="276" t="s">
        <v>6175</v>
      </c>
    </row>
    <row r="1072" spans="1:15" ht="30.75" customHeight="1" x14ac:dyDescent="0.25">
      <c r="A1072" s="275">
        <v>30705070</v>
      </c>
      <c r="B1072" s="270" t="s">
        <v>754</v>
      </c>
      <c r="C1072" s="272" t="s">
        <v>4843</v>
      </c>
      <c r="D1072" s="270" t="s">
        <v>8098</v>
      </c>
      <c r="E1072" s="272"/>
      <c r="F1072" s="273"/>
      <c r="G1072" s="272"/>
      <c r="H1072" s="272"/>
      <c r="I1072" s="272" t="s">
        <v>6155</v>
      </c>
      <c r="J1072" s="272" t="s">
        <v>6156</v>
      </c>
      <c r="K1072" s="272"/>
      <c r="L1072" s="271"/>
      <c r="M1072" s="270" t="s">
        <v>8093</v>
      </c>
      <c r="N1072" s="270" t="s">
        <v>7593</v>
      </c>
      <c r="O1072" s="270" t="s">
        <v>6175</v>
      </c>
    </row>
    <row r="1073" spans="1:15" ht="30.75" customHeight="1" x14ac:dyDescent="0.25">
      <c r="A1073" s="281">
        <v>30705100</v>
      </c>
      <c r="B1073" s="276" t="s">
        <v>755</v>
      </c>
      <c r="C1073" s="278" t="s">
        <v>4843</v>
      </c>
      <c r="D1073" s="276" t="s">
        <v>8101</v>
      </c>
      <c r="E1073" s="282"/>
      <c r="F1073" s="279"/>
      <c r="G1073" s="278"/>
      <c r="H1073" s="278"/>
      <c r="I1073" s="278" t="s">
        <v>6155</v>
      </c>
      <c r="J1073" s="278" t="s">
        <v>6156</v>
      </c>
      <c r="K1073" s="278"/>
      <c r="L1073" s="277"/>
      <c r="M1073" s="276" t="s">
        <v>8102</v>
      </c>
      <c r="N1073" s="276" t="s">
        <v>7593</v>
      </c>
      <c r="O1073" s="276" t="s">
        <v>6175</v>
      </c>
    </row>
    <row r="1074" spans="1:15" ht="30.75" customHeight="1" x14ac:dyDescent="0.25">
      <c r="A1074" s="275">
        <v>30706017</v>
      </c>
      <c r="B1074" s="270" t="s">
        <v>756</v>
      </c>
      <c r="C1074" s="272" t="s">
        <v>4843</v>
      </c>
      <c r="D1074" s="270" t="s">
        <v>8103</v>
      </c>
      <c r="E1074" s="272"/>
      <c r="F1074" s="273"/>
      <c r="G1074" s="272"/>
      <c r="H1074" s="272"/>
      <c r="I1074" s="272" t="s">
        <v>6155</v>
      </c>
      <c r="J1074" s="272" t="s">
        <v>6156</v>
      </c>
      <c r="K1074" s="272"/>
      <c r="L1074" s="271"/>
      <c r="M1074" s="270" t="s">
        <v>8102</v>
      </c>
      <c r="N1074" s="270" t="s">
        <v>7593</v>
      </c>
      <c r="O1074" s="270" t="s">
        <v>6175</v>
      </c>
    </row>
    <row r="1075" spans="1:15" ht="30.75" customHeight="1" x14ac:dyDescent="0.25">
      <c r="A1075" s="281">
        <v>30706025</v>
      </c>
      <c r="B1075" s="276" t="s">
        <v>757</v>
      </c>
      <c r="C1075" s="278" t="s">
        <v>4843</v>
      </c>
      <c r="D1075" s="276" t="s">
        <v>8103</v>
      </c>
      <c r="E1075" s="282"/>
      <c r="F1075" s="279"/>
      <c r="G1075" s="278"/>
      <c r="H1075" s="278"/>
      <c r="I1075" s="278" t="s">
        <v>6155</v>
      </c>
      <c r="J1075" s="278" t="s">
        <v>6156</v>
      </c>
      <c r="K1075" s="278"/>
      <c r="L1075" s="277"/>
      <c r="M1075" s="276" t="s">
        <v>8102</v>
      </c>
      <c r="N1075" s="276" t="s">
        <v>7593</v>
      </c>
      <c r="O1075" s="276" t="s">
        <v>6175</v>
      </c>
    </row>
    <row r="1076" spans="1:15" ht="30.75" customHeight="1" x14ac:dyDescent="0.25">
      <c r="A1076" s="275">
        <v>30706033</v>
      </c>
      <c r="B1076" s="270" t="s">
        <v>758</v>
      </c>
      <c r="C1076" s="272" t="s">
        <v>4843</v>
      </c>
      <c r="D1076" s="270" t="s">
        <v>8103</v>
      </c>
      <c r="E1076" s="272"/>
      <c r="F1076" s="273"/>
      <c r="G1076" s="272"/>
      <c r="H1076" s="272"/>
      <c r="I1076" s="272" t="s">
        <v>6155</v>
      </c>
      <c r="J1076" s="272" t="s">
        <v>6156</v>
      </c>
      <c r="K1076" s="272"/>
      <c r="L1076" s="271"/>
      <c r="M1076" s="270" t="s">
        <v>8102</v>
      </c>
      <c r="N1076" s="270" t="s">
        <v>7593</v>
      </c>
      <c r="O1076" s="270" t="s">
        <v>6175</v>
      </c>
    </row>
    <row r="1077" spans="1:15" ht="30.75" customHeight="1" x14ac:dyDescent="0.25">
      <c r="A1077" s="281">
        <v>30707013</v>
      </c>
      <c r="B1077" s="276" t="s">
        <v>759</v>
      </c>
      <c r="C1077" s="278" t="s">
        <v>4843</v>
      </c>
      <c r="D1077" s="276" t="s">
        <v>8104</v>
      </c>
      <c r="E1077" s="282"/>
      <c r="F1077" s="279"/>
      <c r="G1077" s="278"/>
      <c r="H1077" s="278"/>
      <c r="I1077" s="278" t="s">
        <v>6155</v>
      </c>
      <c r="J1077" s="278" t="s">
        <v>6156</v>
      </c>
      <c r="K1077" s="278"/>
      <c r="L1077" s="277"/>
      <c r="M1077" s="276" t="s">
        <v>8102</v>
      </c>
      <c r="N1077" s="276" t="s">
        <v>7593</v>
      </c>
      <c r="O1077" s="276" t="s">
        <v>6175</v>
      </c>
    </row>
    <row r="1078" spans="1:15" ht="30.75" customHeight="1" x14ac:dyDescent="0.25">
      <c r="A1078" s="275">
        <v>30707021</v>
      </c>
      <c r="B1078" s="270" t="s">
        <v>760</v>
      </c>
      <c r="C1078" s="272" t="s">
        <v>4843</v>
      </c>
      <c r="D1078" s="270" t="s">
        <v>8105</v>
      </c>
      <c r="E1078" s="272"/>
      <c r="F1078" s="273"/>
      <c r="G1078" s="272"/>
      <c r="H1078" s="272"/>
      <c r="I1078" s="272" t="s">
        <v>6155</v>
      </c>
      <c r="J1078" s="272" t="s">
        <v>6156</v>
      </c>
      <c r="K1078" s="272"/>
      <c r="L1078" s="271"/>
      <c r="M1078" s="270" t="s">
        <v>8102</v>
      </c>
      <c r="N1078" s="270" t="s">
        <v>7593</v>
      </c>
      <c r="O1078" s="270" t="s">
        <v>6175</v>
      </c>
    </row>
    <row r="1079" spans="1:15" ht="30.75" customHeight="1" x14ac:dyDescent="0.25">
      <c r="A1079" s="281">
        <v>30707030</v>
      </c>
      <c r="B1079" s="276" t="s">
        <v>761</v>
      </c>
      <c r="C1079" s="278" t="s">
        <v>4843</v>
      </c>
      <c r="D1079" s="276" t="s">
        <v>8105</v>
      </c>
      <c r="E1079" s="282"/>
      <c r="F1079" s="279"/>
      <c r="G1079" s="278"/>
      <c r="H1079" s="278"/>
      <c r="I1079" s="278" t="s">
        <v>6155</v>
      </c>
      <c r="J1079" s="278" t="s">
        <v>6156</v>
      </c>
      <c r="K1079" s="278"/>
      <c r="L1079" s="277"/>
      <c r="M1079" s="276" t="s">
        <v>8102</v>
      </c>
      <c r="N1079" s="276" t="s">
        <v>7593</v>
      </c>
      <c r="O1079" s="276" t="s">
        <v>6175</v>
      </c>
    </row>
    <row r="1080" spans="1:15" ht="30.75" customHeight="1" x14ac:dyDescent="0.25">
      <c r="A1080" s="275">
        <v>30707048</v>
      </c>
      <c r="B1080" s="270" t="s">
        <v>763</v>
      </c>
      <c r="C1080" s="272" t="s">
        <v>4843</v>
      </c>
      <c r="D1080" s="270" t="s">
        <v>8105</v>
      </c>
      <c r="E1080" s="272"/>
      <c r="F1080" s="273"/>
      <c r="G1080" s="272"/>
      <c r="H1080" s="272"/>
      <c r="I1080" s="272" t="s">
        <v>6155</v>
      </c>
      <c r="J1080" s="272" t="s">
        <v>6156</v>
      </c>
      <c r="K1080" s="272"/>
      <c r="L1080" s="271"/>
      <c r="M1080" s="270" t="s">
        <v>8102</v>
      </c>
      <c r="N1080" s="270" t="s">
        <v>7593</v>
      </c>
      <c r="O1080" s="270" t="s">
        <v>6175</v>
      </c>
    </row>
    <row r="1081" spans="1:15" ht="30.75" customHeight="1" x14ac:dyDescent="0.25">
      <c r="A1081" s="281">
        <v>30707056</v>
      </c>
      <c r="B1081" s="276" t="s">
        <v>764</v>
      </c>
      <c r="C1081" s="278" t="s">
        <v>4843</v>
      </c>
      <c r="D1081" s="276" t="s">
        <v>8105</v>
      </c>
      <c r="E1081" s="282"/>
      <c r="F1081" s="279"/>
      <c r="G1081" s="278"/>
      <c r="H1081" s="278"/>
      <c r="I1081" s="278" t="s">
        <v>6155</v>
      </c>
      <c r="J1081" s="278" t="s">
        <v>6156</v>
      </c>
      <c r="K1081" s="278"/>
      <c r="L1081" s="277"/>
      <c r="M1081" s="276" t="s">
        <v>8102</v>
      </c>
      <c r="N1081" s="276" t="s">
        <v>7593</v>
      </c>
      <c r="O1081" s="276" t="s">
        <v>6175</v>
      </c>
    </row>
    <row r="1082" spans="1:15" ht="30.75" customHeight="1" x14ac:dyDescent="0.25">
      <c r="A1082" s="275">
        <v>30707064</v>
      </c>
      <c r="B1082" s="270" t="s">
        <v>762</v>
      </c>
      <c r="C1082" s="272" t="s">
        <v>4843</v>
      </c>
      <c r="D1082" s="270" t="s">
        <v>8105</v>
      </c>
      <c r="E1082" s="272"/>
      <c r="F1082" s="273"/>
      <c r="G1082" s="272"/>
      <c r="H1082" s="272"/>
      <c r="I1082" s="272" t="s">
        <v>6155</v>
      </c>
      <c r="J1082" s="272" t="s">
        <v>6156</v>
      </c>
      <c r="K1082" s="272"/>
      <c r="L1082" s="271"/>
      <c r="M1082" s="270" t="s">
        <v>8102</v>
      </c>
      <c r="N1082" s="270" t="s">
        <v>7593</v>
      </c>
      <c r="O1082" s="270" t="s">
        <v>6175</v>
      </c>
    </row>
    <row r="1083" spans="1:15" ht="30.75" customHeight="1" x14ac:dyDescent="0.25">
      <c r="A1083" s="281">
        <v>30709016</v>
      </c>
      <c r="B1083" s="276" t="s">
        <v>765</v>
      </c>
      <c r="C1083" s="278" t="s">
        <v>4843</v>
      </c>
      <c r="D1083" s="276" t="s">
        <v>8106</v>
      </c>
      <c r="E1083" s="282"/>
      <c r="F1083" s="279"/>
      <c r="G1083" s="278"/>
      <c r="H1083" s="278"/>
      <c r="I1083" s="278" t="s">
        <v>6155</v>
      </c>
      <c r="J1083" s="278" t="s">
        <v>6156</v>
      </c>
      <c r="K1083" s="278"/>
      <c r="L1083" s="277"/>
      <c r="M1083" s="276" t="s">
        <v>3810</v>
      </c>
      <c r="N1083" s="276" t="s">
        <v>7593</v>
      </c>
      <c r="O1083" s="276" t="s">
        <v>6175</v>
      </c>
    </row>
    <row r="1084" spans="1:15" ht="30.75" customHeight="1" x14ac:dyDescent="0.25">
      <c r="A1084" s="275">
        <v>30709024</v>
      </c>
      <c r="B1084" s="270" t="s">
        <v>766</v>
      </c>
      <c r="C1084" s="272" t="s">
        <v>4843</v>
      </c>
      <c r="D1084" s="270" t="s">
        <v>8107</v>
      </c>
      <c r="E1084" s="272"/>
      <c r="F1084" s="273"/>
      <c r="G1084" s="272"/>
      <c r="H1084" s="272"/>
      <c r="I1084" s="272" t="s">
        <v>6155</v>
      </c>
      <c r="J1084" s="272" t="s">
        <v>6156</v>
      </c>
      <c r="K1084" s="272"/>
      <c r="L1084" s="271"/>
      <c r="M1084" s="270" t="s">
        <v>3810</v>
      </c>
      <c r="N1084" s="270" t="s">
        <v>7593</v>
      </c>
      <c r="O1084" s="270" t="s">
        <v>6175</v>
      </c>
    </row>
    <row r="1085" spans="1:15" ht="30.75" customHeight="1" x14ac:dyDescent="0.25">
      <c r="A1085" s="281">
        <v>30709032</v>
      </c>
      <c r="B1085" s="276" t="s">
        <v>767</v>
      </c>
      <c r="C1085" s="278" t="s">
        <v>4843</v>
      </c>
      <c r="D1085" s="276" t="s">
        <v>8107</v>
      </c>
      <c r="E1085" s="282"/>
      <c r="F1085" s="279"/>
      <c r="G1085" s="278"/>
      <c r="H1085" s="278"/>
      <c r="I1085" s="278" t="s">
        <v>6155</v>
      </c>
      <c r="J1085" s="278" t="s">
        <v>6156</v>
      </c>
      <c r="K1085" s="278"/>
      <c r="L1085" s="277"/>
      <c r="M1085" s="276" t="s">
        <v>3810</v>
      </c>
      <c r="N1085" s="276" t="s">
        <v>7593</v>
      </c>
      <c r="O1085" s="276" t="s">
        <v>6175</v>
      </c>
    </row>
    <row r="1086" spans="1:15" ht="30.75" customHeight="1" x14ac:dyDescent="0.25">
      <c r="A1086" s="275">
        <v>30710014</v>
      </c>
      <c r="B1086" s="270" t="s">
        <v>6251</v>
      </c>
      <c r="C1086" s="272" t="s">
        <v>4843</v>
      </c>
      <c r="D1086" s="270" t="s">
        <v>8108</v>
      </c>
      <c r="E1086" s="272"/>
      <c r="F1086" s="273"/>
      <c r="G1086" s="272"/>
      <c r="H1086" s="272" t="s">
        <v>6154</v>
      </c>
      <c r="I1086" s="272" t="s">
        <v>6155</v>
      </c>
      <c r="J1086" s="272" t="s">
        <v>6156</v>
      </c>
      <c r="K1086" s="272"/>
      <c r="L1086" s="271"/>
      <c r="M1086" s="270" t="s">
        <v>3811</v>
      </c>
      <c r="N1086" s="270" t="s">
        <v>7593</v>
      </c>
      <c r="O1086" s="270" t="s">
        <v>6175</v>
      </c>
    </row>
    <row r="1087" spans="1:15" ht="30.75" customHeight="1" x14ac:dyDescent="0.25">
      <c r="A1087" s="281">
        <v>30710022</v>
      </c>
      <c r="B1087" s="276" t="s">
        <v>6252</v>
      </c>
      <c r="C1087" s="278" t="s">
        <v>4843</v>
      </c>
      <c r="D1087" s="276" t="s">
        <v>8108</v>
      </c>
      <c r="E1087" s="282"/>
      <c r="F1087" s="279"/>
      <c r="G1087" s="278"/>
      <c r="H1087" s="278" t="s">
        <v>6154</v>
      </c>
      <c r="I1087" s="278" t="s">
        <v>6155</v>
      </c>
      <c r="J1087" s="278" t="s">
        <v>6156</v>
      </c>
      <c r="K1087" s="278"/>
      <c r="L1087" s="277"/>
      <c r="M1087" s="276" t="s">
        <v>3811</v>
      </c>
      <c r="N1087" s="276" t="s">
        <v>7593</v>
      </c>
      <c r="O1087" s="276" t="s">
        <v>6175</v>
      </c>
    </row>
    <row r="1088" spans="1:15" ht="30.75" customHeight="1" x14ac:dyDescent="0.25">
      <c r="A1088" s="275">
        <v>30710030</v>
      </c>
      <c r="B1088" s="270" t="s">
        <v>6253</v>
      </c>
      <c r="C1088" s="272" t="s">
        <v>4843</v>
      </c>
      <c r="D1088" s="270" t="s">
        <v>8108</v>
      </c>
      <c r="E1088" s="272"/>
      <c r="F1088" s="273"/>
      <c r="G1088" s="272"/>
      <c r="H1088" s="272" t="s">
        <v>6154</v>
      </c>
      <c r="I1088" s="272" t="s">
        <v>6155</v>
      </c>
      <c r="J1088" s="272" t="s">
        <v>6156</v>
      </c>
      <c r="K1088" s="272"/>
      <c r="L1088" s="271"/>
      <c r="M1088" s="270" t="s">
        <v>3811</v>
      </c>
      <c r="N1088" s="270" t="s">
        <v>7593</v>
      </c>
      <c r="O1088" s="270" t="s">
        <v>6175</v>
      </c>
    </row>
    <row r="1089" spans="1:15" ht="30.75" customHeight="1" x14ac:dyDescent="0.25">
      <c r="A1089" s="281">
        <v>30710049</v>
      </c>
      <c r="B1089" s="276" t="s">
        <v>6254</v>
      </c>
      <c r="C1089" s="278" t="s">
        <v>4843</v>
      </c>
      <c r="D1089" s="276" t="s">
        <v>8109</v>
      </c>
      <c r="E1089" s="282"/>
      <c r="F1089" s="279"/>
      <c r="G1089" s="278"/>
      <c r="H1089" s="278"/>
      <c r="I1089" s="278" t="s">
        <v>6155</v>
      </c>
      <c r="J1089" s="278" t="s">
        <v>6156</v>
      </c>
      <c r="K1089" s="278"/>
      <c r="L1089" s="277"/>
      <c r="M1089" s="276" t="s">
        <v>3811</v>
      </c>
      <c r="N1089" s="276" t="s">
        <v>7593</v>
      </c>
      <c r="O1089" s="276" t="s">
        <v>6175</v>
      </c>
    </row>
    <row r="1090" spans="1:15" ht="30.75" customHeight="1" x14ac:dyDescent="0.25">
      <c r="A1090" s="275">
        <v>30710057</v>
      </c>
      <c r="B1090" s="270" t="s">
        <v>772</v>
      </c>
      <c r="C1090" s="272" t="s">
        <v>4843</v>
      </c>
      <c r="D1090" s="270" t="s">
        <v>8108</v>
      </c>
      <c r="E1090" s="272"/>
      <c r="F1090" s="273"/>
      <c r="G1090" s="272"/>
      <c r="H1090" s="272" t="s">
        <v>6154</v>
      </c>
      <c r="I1090" s="272" t="s">
        <v>6155</v>
      </c>
      <c r="J1090" s="272" t="s">
        <v>6156</v>
      </c>
      <c r="K1090" s="272"/>
      <c r="L1090" s="271"/>
      <c r="M1090" s="270" t="s">
        <v>3811</v>
      </c>
      <c r="N1090" s="270" t="s">
        <v>7593</v>
      </c>
      <c r="O1090" s="270" t="s">
        <v>6175</v>
      </c>
    </row>
    <row r="1091" spans="1:15" ht="30.75" customHeight="1" x14ac:dyDescent="0.25">
      <c r="A1091" s="281">
        <v>30710065</v>
      </c>
      <c r="B1091" s="276" t="s">
        <v>6255</v>
      </c>
      <c r="C1091" s="278" t="s">
        <v>4843</v>
      </c>
      <c r="D1091" s="276" t="s">
        <v>8110</v>
      </c>
      <c r="E1091" s="282"/>
      <c r="F1091" s="279"/>
      <c r="G1091" s="278"/>
      <c r="H1091" s="278"/>
      <c r="I1091" s="278" t="s">
        <v>6155</v>
      </c>
      <c r="J1091" s="278" t="s">
        <v>6156</v>
      </c>
      <c r="K1091" s="278"/>
      <c r="L1091" s="277"/>
      <c r="M1091" s="276" t="s">
        <v>8111</v>
      </c>
      <c r="N1091" s="276" t="s">
        <v>7593</v>
      </c>
      <c r="O1091" s="276" t="s">
        <v>6175</v>
      </c>
    </row>
    <row r="1092" spans="1:15" ht="30.75" customHeight="1" x14ac:dyDescent="0.25">
      <c r="A1092" s="275">
        <v>30710065</v>
      </c>
      <c r="B1092" s="270" t="s">
        <v>6255</v>
      </c>
      <c r="C1092" s="272" t="s">
        <v>4843</v>
      </c>
      <c r="D1092" s="270" t="s">
        <v>8112</v>
      </c>
      <c r="E1092" s="272"/>
      <c r="F1092" s="273"/>
      <c r="G1092" s="272"/>
      <c r="H1092" s="272"/>
      <c r="I1092" s="272" t="s">
        <v>6155</v>
      </c>
      <c r="J1092" s="272" t="s">
        <v>6156</v>
      </c>
      <c r="K1092" s="272"/>
      <c r="L1092" s="271"/>
      <c r="M1092" s="270" t="s">
        <v>3823</v>
      </c>
      <c r="N1092" s="270" t="s">
        <v>7593</v>
      </c>
      <c r="O1092" s="270" t="s">
        <v>6175</v>
      </c>
    </row>
    <row r="1093" spans="1:15" ht="30.75" customHeight="1" x14ac:dyDescent="0.25">
      <c r="A1093" s="281">
        <v>30710065</v>
      </c>
      <c r="B1093" s="276" t="s">
        <v>6255</v>
      </c>
      <c r="C1093" s="278" t="s">
        <v>4843</v>
      </c>
      <c r="D1093" s="276" t="s">
        <v>8113</v>
      </c>
      <c r="E1093" s="282"/>
      <c r="F1093" s="279"/>
      <c r="G1093" s="278"/>
      <c r="H1093" s="278"/>
      <c r="I1093" s="278" t="s">
        <v>6155</v>
      </c>
      <c r="J1093" s="278" t="s">
        <v>6156</v>
      </c>
      <c r="K1093" s="278"/>
      <c r="L1093" s="277"/>
      <c r="M1093" s="276" t="s">
        <v>3818</v>
      </c>
      <c r="N1093" s="276" t="s">
        <v>7593</v>
      </c>
      <c r="O1093" s="276" t="s">
        <v>6175</v>
      </c>
    </row>
    <row r="1094" spans="1:15" ht="30.75" customHeight="1" x14ac:dyDescent="0.25">
      <c r="A1094" s="275">
        <v>30711010</v>
      </c>
      <c r="B1094" s="270" t="s">
        <v>773</v>
      </c>
      <c r="C1094" s="272" t="s">
        <v>4843</v>
      </c>
      <c r="D1094" s="270" t="s">
        <v>8114</v>
      </c>
      <c r="E1094" s="272"/>
      <c r="F1094" s="273"/>
      <c r="G1094" s="272"/>
      <c r="H1094" s="272" t="s">
        <v>6154</v>
      </c>
      <c r="I1094" s="272" t="s">
        <v>6155</v>
      </c>
      <c r="J1094" s="272" t="s">
        <v>6156</v>
      </c>
      <c r="K1094" s="272"/>
      <c r="L1094" s="271"/>
      <c r="M1094" s="270" t="s">
        <v>8115</v>
      </c>
      <c r="N1094" s="270" t="s">
        <v>7593</v>
      </c>
      <c r="O1094" s="270" t="s">
        <v>6175</v>
      </c>
    </row>
    <row r="1095" spans="1:15" ht="30.75" customHeight="1" x14ac:dyDescent="0.25">
      <c r="A1095" s="281">
        <v>30711029</v>
      </c>
      <c r="B1095" s="276" t="s">
        <v>6256</v>
      </c>
      <c r="C1095" s="278" t="s">
        <v>4843</v>
      </c>
      <c r="D1095" s="276" t="s">
        <v>8114</v>
      </c>
      <c r="E1095" s="282"/>
      <c r="F1095" s="279"/>
      <c r="G1095" s="278"/>
      <c r="H1095" s="278" t="s">
        <v>6154</v>
      </c>
      <c r="I1095" s="278" t="s">
        <v>6155</v>
      </c>
      <c r="J1095" s="278" t="s">
        <v>6156</v>
      </c>
      <c r="K1095" s="278"/>
      <c r="L1095" s="277"/>
      <c r="M1095" s="276" t="s">
        <v>8115</v>
      </c>
      <c r="N1095" s="276" t="s">
        <v>7593</v>
      </c>
      <c r="O1095" s="276" t="s">
        <v>6175</v>
      </c>
    </row>
    <row r="1096" spans="1:15" ht="30.75" customHeight="1" x14ac:dyDescent="0.25">
      <c r="A1096" s="275">
        <v>30711037</v>
      </c>
      <c r="B1096" s="270" t="s">
        <v>6257</v>
      </c>
      <c r="C1096" s="272" t="s">
        <v>4843</v>
      </c>
      <c r="D1096" s="270" t="s">
        <v>8114</v>
      </c>
      <c r="E1096" s="272"/>
      <c r="F1096" s="273"/>
      <c r="G1096" s="272"/>
      <c r="H1096" s="272" t="s">
        <v>6154</v>
      </c>
      <c r="I1096" s="272" t="s">
        <v>6155</v>
      </c>
      <c r="J1096" s="272" t="s">
        <v>6156</v>
      </c>
      <c r="K1096" s="272"/>
      <c r="L1096" s="271"/>
      <c r="M1096" s="270" t="s">
        <v>8115</v>
      </c>
      <c r="N1096" s="270" t="s">
        <v>7593</v>
      </c>
      <c r="O1096" s="270" t="s">
        <v>6175</v>
      </c>
    </row>
    <row r="1097" spans="1:15" ht="30.75" customHeight="1" x14ac:dyDescent="0.25">
      <c r="A1097" s="281">
        <v>30712017</v>
      </c>
      <c r="B1097" s="276" t="s">
        <v>776</v>
      </c>
      <c r="C1097" s="278" t="s">
        <v>4843</v>
      </c>
      <c r="D1097" s="276" t="s">
        <v>8116</v>
      </c>
      <c r="E1097" s="282"/>
      <c r="F1097" s="279"/>
      <c r="G1097" s="278"/>
      <c r="H1097" s="278" t="s">
        <v>6154</v>
      </c>
      <c r="I1097" s="278" t="s">
        <v>6155</v>
      </c>
      <c r="J1097" s="278" t="s">
        <v>6156</v>
      </c>
      <c r="K1097" s="278"/>
      <c r="L1097" s="277"/>
      <c r="M1097" s="276" t="s">
        <v>8115</v>
      </c>
      <c r="N1097" s="276" t="s">
        <v>7593</v>
      </c>
      <c r="O1097" s="276" t="s">
        <v>6175</v>
      </c>
    </row>
    <row r="1098" spans="1:15" ht="30.75" customHeight="1" x14ac:dyDescent="0.25">
      <c r="A1098" s="275">
        <v>30712025</v>
      </c>
      <c r="B1098" s="270" t="s">
        <v>777</v>
      </c>
      <c r="C1098" s="272" t="s">
        <v>4843</v>
      </c>
      <c r="D1098" s="270" t="s">
        <v>8116</v>
      </c>
      <c r="E1098" s="272"/>
      <c r="F1098" s="273"/>
      <c r="G1098" s="272"/>
      <c r="H1098" s="272" t="s">
        <v>6154</v>
      </c>
      <c r="I1098" s="272" t="s">
        <v>6155</v>
      </c>
      <c r="J1098" s="272" t="s">
        <v>6156</v>
      </c>
      <c r="K1098" s="272"/>
      <c r="L1098" s="271"/>
      <c r="M1098" s="270" t="s">
        <v>8115</v>
      </c>
      <c r="N1098" s="270" t="s">
        <v>7593</v>
      </c>
      <c r="O1098" s="270" t="s">
        <v>6175</v>
      </c>
    </row>
    <row r="1099" spans="1:15" ht="30.75" customHeight="1" x14ac:dyDescent="0.25">
      <c r="A1099" s="281">
        <v>30712033</v>
      </c>
      <c r="B1099" s="276" t="s">
        <v>778</v>
      </c>
      <c r="C1099" s="278" t="s">
        <v>4843</v>
      </c>
      <c r="D1099" s="276" t="s">
        <v>8116</v>
      </c>
      <c r="E1099" s="282"/>
      <c r="F1099" s="279"/>
      <c r="G1099" s="278"/>
      <c r="H1099" s="278" t="s">
        <v>6154</v>
      </c>
      <c r="I1099" s="278" t="s">
        <v>6155</v>
      </c>
      <c r="J1099" s="278" t="s">
        <v>6156</v>
      </c>
      <c r="K1099" s="278"/>
      <c r="L1099" s="277"/>
      <c r="M1099" s="276" t="s">
        <v>8115</v>
      </c>
      <c r="N1099" s="276" t="s">
        <v>7593</v>
      </c>
      <c r="O1099" s="276" t="s">
        <v>6175</v>
      </c>
    </row>
    <row r="1100" spans="1:15" ht="30.75" customHeight="1" x14ac:dyDescent="0.25">
      <c r="A1100" s="275">
        <v>30712041</v>
      </c>
      <c r="B1100" s="270" t="s">
        <v>779</v>
      </c>
      <c r="C1100" s="272" t="s">
        <v>4843</v>
      </c>
      <c r="D1100" s="270" t="s">
        <v>8116</v>
      </c>
      <c r="E1100" s="272"/>
      <c r="F1100" s="273"/>
      <c r="G1100" s="272"/>
      <c r="H1100" s="272" t="s">
        <v>6154</v>
      </c>
      <c r="I1100" s="272" t="s">
        <v>6155</v>
      </c>
      <c r="J1100" s="272" t="s">
        <v>6156</v>
      </c>
      <c r="K1100" s="272"/>
      <c r="L1100" s="271"/>
      <c r="M1100" s="270" t="s">
        <v>8115</v>
      </c>
      <c r="N1100" s="270" t="s">
        <v>7593</v>
      </c>
      <c r="O1100" s="270" t="s">
        <v>6175</v>
      </c>
    </row>
    <row r="1101" spans="1:15" ht="30.75" customHeight="1" x14ac:dyDescent="0.25">
      <c r="A1101" s="281">
        <v>30712050</v>
      </c>
      <c r="B1101" s="276" t="s">
        <v>780</v>
      </c>
      <c r="C1101" s="278" t="s">
        <v>4843</v>
      </c>
      <c r="D1101" s="276" t="s">
        <v>8116</v>
      </c>
      <c r="E1101" s="282"/>
      <c r="F1101" s="279"/>
      <c r="G1101" s="278"/>
      <c r="H1101" s="278" t="s">
        <v>6154</v>
      </c>
      <c r="I1101" s="278" t="s">
        <v>6155</v>
      </c>
      <c r="J1101" s="278" t="s">
        <v>6156</v>
      </c>
      <c r="K1101" s="278"/>
      <c r="L1101" s="277"/>
      <c r="M1101" s="276" t="s">
        <v>8115</v>
      </c>
      <c r="N1101" s="276" t="s">
        <v>7593</v>
      </c>
      <c r="O1101" s="276" t="s">
        <v>6175</v>
      </c>
    </row>
    <row r="1102" spans="1:15" ht="30.75" customHeight="1" x14ac:dyDescent="0.25">
      <c r="A1102" s="275">
        <v>30712068</v>
      </c>
      <c r="B1102" s="270" t="s">
        <v>781</v>
      </c>
      <c r="C1102" s="272" t="s">
        <v>4843</v>
      </c>
      <c r="D1102" s="270" t="s">
        <v>8116</v>
      </c>
      <c r="E1102" s="272"/>
      <c r="F1102" s="273"/>
      <c r="G1102" s="272"/>
      <c r="H1102" s="272" t="s">
        <v>6154</v>
      </c>
      <c r="I1102" s="272" t="s">
        <v>6155</v>
      </c>
      <c r="J1102" s="272" t="s">
        <v>6156</v>
      </c>
      <c r="K1102" s="272"/>
      <c r="L1102" s="271"/>
      <c r="M1102" s="270" t="s">
        <v>8115</v>
      </c>
      <c r="N1102" s="270" t="s">
        <v>7593</v>
      </c>
      <c r="O1102" s="270" t="s">
        <v>6175</v>
      </c>
    </row>
    <row r="1103" spans="1:15" ht="30.75" customHeight="1" x14ac:dyDescent="0.25">
      <c r="A1103" s="281">
        <v>30712076</v>
      </c>
      <c r="B1103" s="276" t="s">
        <v>782</v>
      </c>
      <c r="C1103" s="278" t="s">
        <v>4843</v>
      </c>
      <c r="D1103" s="276" t="s">
        <v>8116</v>
      </c>
      <c r="E1103" s="282"/>
      <c r="F1103" s="279"/>
      <c r="G1103" s="278"/>
      <c r="H1103" s="278" t="s">
        <v>6154</v>
      </c>
      <c r="I1103" s="278" t="s">
        <v>6155</v>
      </c>
      <c r="J1103" s="278" t="s">
        <v>6156</v>
      </c>
      <c r="K1103" s="278"/>
      <c r="L1103" s="277"/>
      <c r="M1103" s="276" t="s">
        <v>8115</v>
      </c>
      <c r="N1103" s="276" t="s">
        <v>7593</v>
      </c>
      <c r="O1103" s="276" t="s">
        <v>6175</v>
      </c>
    </row>
    <row r="1104" spans="1:15" ht="30.75" customHeight="1" x14ac:dyDescent="0.25">
      <c r="A1104" s="275">
        <v>30712084</v>
      </c>
      <c r="B1104" s="270" t="s">
        <v>783</v>
      </c>
      <c r="C1104" s="272" t="s">
        <v>4843</v>
      </c>
      <c r="D1104" s="270" t="s">
        <v>8116</v>
      </c>
      <c r="E1104" s="272"/>
      <c r="F1104" s="273"/>
      <c r="G1104" s="272"/>
      <c r="H1104" s="272" t="s">
        <v>6154</v>
      </c>
      <c r="I1104" s="272" t="s">
        <v>6155</v>
      </c>
      <c r="J1104" s="272" t="s">
        <v>6156</v>
      </c>
      <c r="K1104" s="272"/>
      <c r="L1104" s="271"/>
      <c r="M1104" s="270" t="s">
        <v>8115</v>
      </c>
      <c r="N1104" s="270" t="s">
        <v>7593</v>
      </c>
      <c r="O1104" s="270" t="s">
        <v>6175</v>
      </c>
    </row>
    <row r="1105" spans="1:15" ht="30.75" customHeight="1" x14ac:dyDescent="0.25">
      <c r="A1105" s="281">
        <v>30712092</v>
      </c>
      <c r="B1105" s="276" t="s">
        <v>784</v>
      </c>
      <c r="C1105" s="278" t="s">
        <v>4843</v>
      </c>
      <c r="D1105" s="276" t="s">
        <v>8116</v>
      </c>
      <c r="E1105" s="282"/>
      <c r="F1105" s="279"/>
      <c r="G1105" s="278"/>
      <c r="H1105" s="278" t="s">
        <v>6154</v>
      </c>
      <c r="I1105" s="278" t="s">
        <v>6155</v>
      </c>
      <c r="J1105" s="278" t="s">
        <v>6156</v>
      </c>
      <c r="K1105" s="278"/>
      <c r="L1105" s="277"/>
      <c r="M1105" s="276" t="s">
        <v>8115</v>
      </c>
      <c r="N1105" s="276" t="s">
        <v>7593</v>
      </c>
      <c r="O1105" s="276" t="s">
        <v>6175</v>
      </c>
    </row>
    <row r="1106" spans="1:15" ht="30.75" customHeight="1" x14ac:dyDescent="0.25">
      <c r="A1106" s="275">
        <v>30712106</v>
      </c>
      <c r="B1106" s="270" t="s">
        <v>785</v>
      </c>
      <c r="C1106" s="272" t="s">
        <v>4843</v>
      </c>
      <c r="D1106" s="270" t="s">
        <v>8116</v>
      </c>
      <c r="E1106" s="272"/>
      <c r="F1106" s="273"/>
      <c r="G1106" s="272"/>
      <c r="H1106" s="272" t="s">
        <v>6154</v>
      </c>
      <c r="I1106" s="272" t="s">
        <v>6155</v>
      </c>
      <c r="J1106" s="272" t="s">
        <v>6156</v>
      </c>
      <c r="K1106" s="272"/>
      <c r="L1106" s="271"/>
      <c r="M1106" s="270" t="s">
        <v>8115</v>
      </c>
      <c r="N1106" s="270" t="s">
        <v>7593</v>
      </c>
      <c r="O1106" s="270" t="s">
        <v>6175</v>
      </c>
    </row>
    <row r="1107" spans="1:15" ht="30.75" customHeight="1" x14ac:dyDescent="0.25">
      <c r="A1107" s="281">
        <v>30712114</v>
      </c>
      <c r="B1107" s="276" t="s">
        <v>786</v>
      </c>
      <c r="C1107" s="278" t="s">
        <v>4843</v>
      </c>
      <c r="D1107" s="276" t="s">
        <v>8116</v>
      </c>
      <c r="E1107" s="282"/>
      <c r="F1107" s="279"/>
      <c r="G1107" s="278"/>
      <c r="H1107" s="278" t="s">
        <v>6154</v>
      </c>
      <c r="I1107" s="278" t="s">
        <v>6155</v>
      </c>
      <c r="J1107" s="278" t="s">
        <v>6156</v>
      </c>
      <c r="K1107" s="278"/>
      <c r="L1107" s="277"/>
      <c r="M1107" s="276" t="s">
        <v>8115</v>
      </c>
      <c r="N1107" s="276" t="s">
        <v>7593</v>
      </c>
      <c r="O1107" s="276" t="s">
        <v>6175</v>
      </c>
    </row>
    <row r="1108" spans="1:15" ht="30.75" customHeight="1" x14ac:dyDescent="0.25">
      <c r="A1108" s="275">
        <v>30712122</v>
      </c>
      <c r="B1108" s="270" t="s">
        <v>787</v>
      </c>
      <c r="C1108" s="272" t="s">
        <v>4843</v>
      </c>
      <c r="D1108" s="270" t="s">
        <v>8116</v>
      </c>
      <c r="E1108" s="272"/>
      <c r="F1108" s="273"/>
      <c r="G1108" s="272"/>
      <c r="H1108" s="272" t="s">
        <v>6154</v>
      </c>
      <c r="I1108" s="272" t="s">
        <v>6155</v>
      </c>
      <c r="J1108" s="272" t="s">
        <v>6156</v>
      </c>
      <c r="K1108" s="272"/>
      <c r="L1108" s="271"/>
      <c r="M1108" s="270" t="s">
        <v>8115</v>
      </c>
      <c r="N1108" s="270" t="s">
        <v>7593</v>
      </c>
      <c r="O1108" s="270" t="s">
        <v>6175</v>
      </c>
    </row>
    <row r="1109" spans="1:15" ht="30.75" customHeight="1" x14ac:dyDescent="0.25">
      <c r="A1109" s="281">
        <v>30712130</v>
      </c>
      <c r="B1109" s="276" t="s">
        <v>788</v>
      </c>
      <c r="C1109" s="278" t="s">
        <v>4843</v>
      </c>
      <c r="D1109" s="276" t="s">
        <v>8116</v>
      </c>
      <c r="E1109" s="282"/>
      <c r="F1109" s="279"/>
      <c r="G1109" s="278"/>
      <c r="H1109" s="278" t="s">
        <v>6154</v>
      </c>
      <c r="I1109" s="278" t="s">
        <v>6155</v>
      </c>
      <c r="J1109" s="278" t="s">
        <v>6156</v>
      </c>
      <c r="K1109" s="278"/>
      <c r="L1109" s="277"/>
      <c r="M1109" s="276" t="s">
        <v>8115</v>
      </c>
      <c r="N1109" s="276" t="s">
        <v>7593</v>
      </c>
      <c r="O1109" s="276" t="s">
        <v>6175</v>
      </c>
    </row>
    <row r="1110" spans="1:15" ht="30.75" customHeight="1" x14ac:dyDescent="0.25">
      <c r="A1110" s="275">
        <v>30712149</v>
      </c>
      <c r="B1110" s="270" t="s">
        <v>789</v>
      </c>
      <c r="C1110" s="272" t="s">
        <v>4843</v>
      </c>
      <c r="D1110" s="270" t="s">
        <v>8116</v>
      </c>
      <c r="E1110" s="272"/>
      <c r="F1110" s="273"/>
      <c r="G1110" s="272"/>
      <c r="H1110" s="272" t="s">
        <v>6154</v>
      </c>
      <c r="I1110" s="272" t="s">
        <v>6155</v>
      </c>
      <c r="J1110" s="272" t="s">
        <v>6156</v>
      </c>
      <c r="K1110" s="272"/>
      <c r="L1110" s="271"/>
      <c r="M1110" s="270" t="s">
        <v>8115</v>
      </c>
      <c r="N1110" s="270" t="s">
        <v>7593</v>
      </c>
      <c r="O1110" s="270" t="s">
        <v>6175</v>
      </c>
    </row>
    <row r="1111" spans="1:15" ht="30.75" customHeight="1" x14ac:dyDescent="0.25">
      <c r="A1111" s="281">
        <v>30713021</v>
      </c>
      <c r="B1111" s="276" t="s">
        <v>791</v>
      </c>
      <c r="C1111" s="278" t="s">
        <v>4843</v>
      </c>
      <c r="D1111" s="276" t="s">
        <v>8117</v>
      </c>
      <c r="E1111" s="282"/>
      <c r="F1111" s="279"/>
      <c r="G1111" s="278"/>
      <c r="H1111" s="278" t="s">
        <v>6154</v>
      </c>
      <c r="I1111" s="278" t="s">
        <v>6155</v>
      </c>
      <c r="J1111" s="278" t="s">
        <v>6156</v>
      </c>
      <c r="K1111" s="278"/>
      <c r="L1111" s="277"/>
      <c r="M1111" s="276" t="s">
        <v>6159</v>
      </c>
      <c r="N1111" s="276" t="s">
        <v>7593</v>
      </c>
      <c r="O1111" s="276" t="s">
        <v>6175</v>
      </c>
    </row>
    <row r="1112" spans="1:15" ht="30.75" customHeight="1" x14ac:dyDescent="0.25">
      <c r="A1112" s="275">
        <v>30713030</v>
      </c>
      <c r="B1112" s="270" t="s">
        <v>792</v>
      </c>
      <c r="C1112" s="272" t="s">
        <v>4843</v>
      </c>
      <c r="D1112" s="270" t="s">
        <v>8118</v>
      </c>
      <c r="E1112" s="272"/>
      <c r="F1112" s="273"/>
      <c r="G1112" s="272"/>
      <c r="H1112" s="272" t="s">
        <v>6154</v>
      </c>
      <c r="I1112" s="272" t="s">
        <v>6155</v>
      </c>
      <c r="J1112" s="272" t="s">
        <v>6156</v>
      </c>
      <c r="K1112" s="272"/>
      <c r="L1112" s="271"/>
      <c r="M1112" s="270" t="s">
        <v>6159</v>
      </c>
      <c r="N1112" s="270" t="s">
        <v>7593</v>
      </c>
      <c r="O1112" s="270" t="s">
        <v>6175</v>
      </c>
    </row>
    <row r="1113" spans="1:15" ht="30.75" customHeight="1" x14ac:dyDescent="0.25">
      <c r="A1113" s="281">
        <v>30713048</v>
      </c>
      <c r="B1113" s="276" t="s">
        <v>793</v>
      </c>
      <c r="C1113" s="278" t="s">
        <v>4843</v>
      </c>
      <c r="D1113" s="276" t="s">
        <v>8119</v>
      </c>
      <c r="E1113" s="282"/>
      <c r="F1113" s="279"/>
      <c r="G1113" s="278"/>
      <c r="H1113" s="278"/>
      <c r="I1113" s="278" t="s">
        <v>6155</v>
      </c>
      <c r="J1113" s="278" t="s">
        <v>6156</v>
      </c>
      <c r="K1113" s="278"/>
      <c r="L1113" s="277"/>
      <c r="M1113" s="276" t="s">
        <v>6159</v>
      </c>
      <c r="N1113" s="276" t="s">
        <v>7593</v>
      </c>
      <c r="O1113" s="276" t="s">
        <v>6175</v>
      </c>
    </row>
    <row r="1114" spans="1:15" ht="30.75" customHeight="1" x14ac:dyDescent="0.25">
      <c r="A1114" s="275">
        <v>30713064</v>
      </c>
      <c r="B1114" s="270" t="s">
        <v>794</v>
      </c>
      <c r="C1114" s="272" t="s">
        <v>4843</v>
      </c>
      <c r="D1114" s="270" t="s">
        <v>8120</v>
      </c>
      <c r="E1114" s="272"/>
      <c r="F1114" s="273"/>
      <c r="G1114" s="272"/>
      <c r="H1114" s="272"/>
      <c r="I1114" s="272" t="s">
        <v>6155</v>
      </c>
      <c r="J1114" s="272" t="s">
        <v>6156</v>
      </c>
      <c r="K1114" s="272"/>
      <c r="L1114" s="271"/>
      <c r="M1114" s="270" t="s">
        <v>6159</v>
      </c>
      <c r="N1114" s="270" t="s">
        <v>7593</v>
      </c>
      <c r="O1114" s="270" t="s">
        <v>6175</v>
      </c>
    </row>
    <row r="1115" spans="1:15" ht="30.75" customHeight="1" x14ac:dyDescent="0.25">
      <c r="A1115" s="281">
        <v>30713072</v>
      </c>
      <c r="B1115" s="276" t="s">
        <v>797</v>
      </c>
      <c r="C1115" s="278" t="s">
        <v>4843</v>
      </c>
      <c r="D1115" s="276" t="s">
        <v>8121</v>
      </c>
      <c r="E1115" s="282"/>
      <c r="F1115" s="279"/>
      <c r="G1115" s="278"/>
      <c r="H1115" s="278"/>
      <c r="I1115" s="278" t="s">
        <v>6155</v>
      </c>
      <c r="J1115" s="278" t="s">
        <v>6156</v>
      </c>
      <c r="K1115" s="278"/>
      <c r="L1115" s="277"/>
      <c r="M1115" s="276" t="s">
        <v>6159</v>
      </c>
      <c r="N1115" s="276" t="s">
        <v>7593</v>
      </c>
      <c r="O1115" s="276" t="s">
        <v>6175</v>
      </c>
    </row>
    <row r="1116" spans="1:15" ht="30.75" customHeight="1" x14ac:dyDescent="0.25">
      <c r="A1116" s="275">
        <v>30713137</v>
      </c>
      <c r="B1116" s="270" t="s">
        <v>4922</v>
      </c>
      <c r="C1116" s="272" t="s">
        <v>4843</v>
      </c>
      <c r="D1116" s="270" t="s">
        <v>8122</v>
      </c>
      <c r="E1116" s="272"/>
      <c r="F1116" s="273"/>
      <c r="G1116" s="272"/>
      <c r="H1116" s="272" t="s">
        <v>6154</v>
      </c>
      <c r="I1116" s="272" t="s">
        <v>6155</v>
      </c>
      <c r="J1116" s="272" t="s">
        <v>6156</v>
      </c>
      <c r="K1116" s="272"/>
      <c r="L1116" s="271"/>
      <c r="M1116" s="270" t="s">
        <v>6159</v>
      </c>
      <c r="N1116" s="270" t="s">
        <v>7593</v>
      </c>
      <c r="O1116" s="270" t="s">
        <v>6175</v>
      </c>
    </row>
    <row r="1117" spans="1:15" ht="30.75" customHeight="1" x14ac:dyDescent="0.25">
      <c r="A1117" s="281">
        <v>30713145</v>
      </c>
      <c r="B1117" s="276" t="s">
        <v>4923</v>
      </c>
      <c r="C1117" s="278" t="s">
        <v>4843</v>
      </c>
      <c r="D1117" s="276" t="s">
        <v>8123</v>
      </c>
      <c r="E1117" s="282"/>
      <c r="F1117" s="279"/>
      <c r="G1117" s="278"/>
      <c r="H1117" s="278" t="s">
        <v>6154</v>
      </c>
      <c r="I1117" s="278" t="s">
        <v>6155</v>
      </c>
      <c r="J1117" s="278" t="s">
        <v>6156</v>
      </c>
      <c r="K1117" s="278"/>
      <c r="L1117" s="277"/>
      <c r="M1117" s="276" t="s">
        <v>8124</v>
      </c>
      <c r="N1117" s="276" t="s">
        <v>7593</v>
      </c>
      <c r="O1117" s="276" t="s">
        <v>6175</v>
      </c>
    </row>
    <row r="1118" spans="1:15" ht="30.75" customHeight="1" x14ac:dyDescent="0.25">
      <c r="A1118" s="275">
        <v>30713145</v>
      </c>
      <c r="B1118" s="270" t="s">
        <v>4923</v>
      </c>
      <c r="C1118" s="272" t="s">
        <v>4843</v>
      </c>
      <c r="D1118" s="270" t="s">
        <v>8125</v>
      </c>
      <c r="E1118" s="272"/>
      <c r="F1118" s="273"/>
      <c r="G1118" s="272"/>
      <c r="H1118" s="272" t="s">
        <v>6154</v>
      </c>
      <c r="I1118" s="272" t="s">
        <v>6155</v>
      </c>
      <c r="J1118" s="272" t="s">
        <v>6156</v>
      </c>
      <c r="K1118" s="272"/>
      <c r="L1118" s="271"/>
      <c r="M1118" s="270" t="s">
        <v>6159</v>
      </c>
      <c r="N1118" s="270" t="s">
        <v>7593</v>
      </c>
      <c r="O1118" s="270" t="s">
        <v>6175</v>
      </c>
    </row>
    <row r="1119" spans="1:15" ht="30.75" customHeight="1" x14ac:dyDescent="0.25">
      <c r="A1119" s="281">
        <v>30713153</v>
      </c>
      <c r="B1119" s="276" t="s">
        <v>790</v>
      </c>
      <c r="C1119" s="278" t="s">
        <v>4843</v>
      </c>
      <c r="D1119" s="276" t="s">
        <v>8126</v>
      </c>
      <c r="E1119" s="282"/>
      <c r="F1119" s="279"/>
      <c r="G1119" s="278"/>
      <c r="H1119" s="278"/>
      <c r="I1119" s="278" t="s">
        <v>6155</v>
      </c>
      <c r="J1119" s="278" t="s">
        <v>6156</v>
      </c>
      <c r="K1119" s="278"/>
      <c r="L1119" s="277"/>
      <c r="M1119" s="276" t="s">
        <v>8124</v>
      </c>
      <c r="N1119" s="276" t="s">
        <v>7593</v>
      </c>
      <c r="O1119" s="276" t="s">
        <v>6175</v>
      </c>
    </row>
    <row r="1120" spans="1:15" ht="30.75" customHeight="1" x14ac:dyDescent="0.25">
      <c r="A1120" s="275">
        <v>30714010</v>
      </c>
      <c r="B1120" s="270" t="s">
        <v>798</v>
      </c>
      <c r="C1120" s="272" t="s">
        <v>4843</v>
      </c>
      <c r="D1120" s="270" t="s">
        <v>8127</v>
      </c>
      <c r="E1120" s="272"/>
      <c r="F1120" s="273"/>
      <c r="G1120" s="272"/>
      <c r="H1120" s="272"/>
      <c r="I1120" s="272" t="s">
        <v>6155</v>
      </c>
      <c r="J1120" s="272" t="s">
        <v>6156</v>
      </c>
      <c r="K1120" s="272"/>
      <c r="L1120" s="271"/>
      <c r="M1120" s="270" t="s">
        <v>6159</v>
      </c>
      <c r="N1120" s="270" t="s">
        <v>7593</v>
      </c>
      <c r="O1120" s="270" t="s">
        <v>6175</v>
      </c>
    </row>
    <row r="1121" spans="1:15" ht="30.75" customHeight="1" x14ac:dyDescent="0.25">
      <c r="A1121" s="281">
        <v>30714010</v>
      </c>
      <c r="B1121" s="276" t="s">
        <v>798</v>
      </c>
      <c r="C1121" s="278" t="s">
        <v>4843</v>
      </c>
      <c r="D1121" s="276" t="s">
        <v>8128</v>
      </c>
      <c r="E1121" s="282"/>
      <c r="F1121" s="279"/>
      <c r="G1121" s="278"/>
      <c r="H1121" s="278"/>
      <c r="I1121" s="278" t="s">
        <v>6155</v>
      </c>
      <c r="J1121" s="278" t="s">
        <v>6156</v>
      </c>
      <c r="K1121" s="278"/>
      <c r="L1121" s="277"/>
      <c r="M1121" s="276" t="s">
        <v>3775</v>
      </c>
      <c r="N1121" s="276" t="s">
        <v>7595</v>
      </c>
      <c r="O1121" s="276" t="s">
        <v>6175</v>
      </c>
    </row>
    <row r="1122" spans="1:15" ht="30.75" customHeight="1" x14ac:dyDescent="0.25">
      <c r="A1122" s="275">
        <v>30714028</v>
      </c>
      <c r="B1122" s="270" t="s">
        <v>800</v>
      </c>
      <c r="C1122" s="272" t="s">
        <v>4843</v>
      </c>
      <c r="D1122" s="270" t="s">
        <v>8129</v>
      </c>
      <c r="E1122" s="272"/>
      <c r="F1122" s="273"/>
      <c r="G1122" s="272"/>
      <c r="H1122" s="272" t="s">
        <v>6154</v>
      </c>
      <c r="I1122" s="272" t="s">
        <v>6155</v>
      </c>
      <c r="J1122" s="272" t="s">
        <v>6156</v>
      </c>
      <c r="K1122" s="272"/>
      <c r="L1122" s="271"/>
      <c r="M1122" s="270" t="s">
        <v>6159</v>
      </c>
      <c r="N1122" s="270" t="s">
        <v>7593</v>
      </c>
      <c r="O1122" s="270" t="s">
        <v>6175</v>
      </c>
    </row>
    <row r="1123" spans="1:15" ht="30.75" customHeight="1" x14ac:dyDescent="0.25">
      <c r="A1123" s="281">
        <v>30714028</v>
      </c>
      <c r="B1123" s="276" t="s">
        <v>800</v>
      </c>
      <c r="C1123" s="278" t="s">
        <v>4843</v>
      </c>
      <c r="D1123" s="276" t="s">
        <v>8128</v>
      </c>
      <c r="E1123" s="282"/>
      <c r="F1123" s="279"/>
      <c r="G1123" s="278"/>
      <c r="H1123" s="278"/>
      <c r="I1123" s="278" t="s">
        <v>6155</v>
      </c>
      <c r="J1123" s="278" t="s">
        <v>6156</v>
      </c>
      <c r="K1123" s="278"/>
      <c r="L1123" s="277"/>
      <c r="M1123" s="276" t="s">
        <v>3775</v>
      </c>
      <c r="N1123" s="276" t="s">
        <v>7595</v>
      </c>
      <c r="O1123" s="276" t="s">
        <v>6175</v>
      </c>
    </row>
    <row r="1124" spans="1:15" ht="30.75" customHeight="1" x14ac:dyDescent="0.25">
      <c r="A1124" s="275">
        <v>30714036</v>
      </c>
      <c r="B1124" s="270" t="s">
        <v>799</v>
      </c>
      <c r="C1124" s="272" t="s">
        <v>4843</v>
      </c>
      <c r="D1124" s="270" t="s">
        <v>3815</v>
      </c>
      <c r="E1124" s="272"/>
      <c r="F1124" s="273"/>
      <c r="G1124" s="272"/>
      <c r="H1124" s="272"/>
      <c r="I1124" s="272" t="s">
        <v>6155</v>
      </c>
      <c r="J1124" s="272" t="s">
        <v>6156</v>
      </c>
      <c r="K1124" s="272"/>
      <c r="L1124" s="271"/>
      <c r="M1124" s="270" t="s">
        <v>6159</v>
      </c>
      <c r="N1124" s="270" t="s">
        <v>7593</v>
      </c>
      <c r="O1124" s="270" t="s">
        <v>6175</v>
      </c>
    </row>
    <row r="1125" spans="1:15" ht="30.75" customHeight="1" x14ac:dyDescent="0.25">
      <c r="A1125" s="281">
        <v>30714036</v>
      </c>
      <c r="B1125" s="276" t="s">
        <v>799</v>
      </c>
      <c r="C1125" s="278" t="s">
        <v>4843</v>
      </c>
      <c r="D1125" s="276" t="s">
        <v>8128</v>
      </c>
      <c r="E1125" s="282"/>
      <c r="F1125" s="279"/>
      <c r="G1125" s="278"/>
      <c r="H1125" s="278"/>
      <c r="I1125" s="278" t="s">
        <v>6155</v>
      </c>
      <c r="J1125" s="278" t="s">
        <v>6156</v>
      </c>
      <c r="K1125" s="278"/>
      <c r="L1125" s="277"/>
      <c r="M1125" s="276" t="s">
        <v>3775</v>
      </c>
      <c r="N1125" s="276" t="s">
        <v>7595</v>
      </c>
      <c r="O1125" s="276" t="s">
        <v>6175</v>
      </c>
    </row>
    <row r="1126" spans="1:15" ht="30.75" customHeight="1" x14ac:dyDescent="0.25">
      <c r="A1126" s="275">
        <v>30715016</v>
      </c>
      <c r="B1126" s="270" t="s">
        <v>801</v>
      </c>
      <c r="C1126" s="272" t="s">
        <v>4843</v>
      </c>
      <c r="D1126" s="270" t="s">
        <v>8130</v>
      </c>
      <c r="E1126" s="272"/>
      <c r="F1126" s="273"/>
      <c r="G1126" s="272"/>
      <c r="H1126" s="272"/>
      <c r="I1126" s="272" t="s">
        <v>6155</v>
      </c>
      <c r="J1126" s="272" t="s">
        <v>6156</v>
      </c>
      <c r="K1126" s="272"/>
      <c r="L1126" s="271"/>
      <c r="M1126" s="270" t="s">
        <v>3816</v>
      </c>
      <c r="N1126" s="270" t="s">
        <v>7593</v>
      </c>
      <c r="O1126" s="270" t="s">
        <v>6175</v>
      </c>
    </row>
    <row r="1127" spans="1:15" ht="30.75" customHeight="1" x14ac:dyDescent="0.25">
      <c r="A1127" s="281">
        <v>30715024</v>
      </c>
      <c r="B1127" s="276" t="s">
        <v>802</v>
      </c>
      <c r="C1127" s="278" t="s">
        <v>4843</v>
      </c>
      <c r="D1127" s="276" t="s">
        <v>8131</v>
      </c>
      <c r="E1127" s="282"/>
      <c r="F1127" s="279"/>
      <c r="G1127" s="278"/>
      <c r="H1127" s="278"/>
      <c r="I1127" s="278" t="s">
        <v>6155</v>
      </c>
      <c r="J1127" s="278" t="s">
        <v>6156</v>
      </c>
      <c r="K1127" s="278"/>
      <c r="L1127" s="277"/>
      <c r="M1127" s="276" t="s">
        <v>3816</v>
      </c>
      <c r="N1127" s="276" t="s">
        <v>7593</v>
      </c>
      <c r="O1127" s="276" t="s">
        <v>6175</v>
      </c>
    </row>
    <row r="1128" spans="1:15" ht="30.75" customHeight="1" x14ac:dyDescent="0.25">
      <c r="A1128" s="275">
        <v>30715032</v>
      </c>
      <c r="B1128" s="270" t="s">
        <v>803</v>
      </c>
      <c r="C1128" s="272" t="s">
        <v>4843</v>
      </c>
      <c r="D1128" s="270" t="s">
        <v>8132</v>
      </c>
      <c r="E1128" s="272"/>
      <c r="F1128" s="273"/>
      <c r="G1128" s="272"/>
      <c r="H1128" s="272"/>
      <c r="I1128" s="272" t="s">
        <v>6155</v>
      </c>
      <c r="J1128" s="272" t="s">
        <v>6156</v>
      </c>
      <c r="K1128" s="272"/>
      <c r="L1128" s="271"/>
      <c r="M1128" s="270" t="s">
        <v>3816</v>
      </c>
      <c r="N1128" s="270" t="s">
        <v>7593</v>
      </c>
      <c r="O1128" s="270" t="s">
        <v>6175</v>
      </c>
    </row>
    <row r="1129" spans="1:15" ht="30.75" customHeight="1" x14ac:dyDescent="0.25">
      <c r="A1129" s="281">
        <v>30715040</v>
      </c>
      <c r="B1129" s="276" t="s">
        <v>804</v>
      </c>
      <c r="C1129" s="278" t="s">
        <v>4843</v>
      </c>
      <c r="D1129" s="276" t="s">
        <v>8133</v>
      </c>
      <c r="E1129" s="282"/>
      <c r="F1129" s="279"/>
      <c r="G1129" s="278"/>
      <c r="H1129" s="278" t="s">
        <v>6154</v>
      </c>
      <c r="I1129" s="278" t="s">
        <v>6155</v>
      </c>
      <c r="J1129" s="278" t="s">
        <v>6156</v>
      </c>
      <c r="K1129" s="278"/>
      <c r="L1129" s="277"/>
      <c r="M1129" s="276" t="s">
        <v>3816</v>
      </c>
      <c r="N1129" s="276" t="s">
        <v>7593</v>
      </c>
      <c r="O1129" s="276" t="s">
        <v>6175</v>
      </c>
    </row>
    <row r="1130" spans="1:15" ht="30.75" customHeight="1" x14ac:dyDescent="0.25">
      <c r="A1130" s="275">
        <v>30715059</v>
      </c>
      <c r="B1130" s="270" t="s">
        <v>4924</v>
      </c>
      <c r="C1130" s="272" t="s">
        <v>4843</v>
      </c>
      <c r="D1130" s="270" t="s">
        <v>8134</v>
      </c>
      <c r="E1130" s="272"/>
      <c r="F1130" s="273"/>
      <c r="G1130" s="272"/>
      <c r="H1130" s="272"/>
      <c r="I1130" s="272" t="s">
        <v>6155</v>
      </c>
      <c r="J1130" s="272" t="s">
        <v>6156</v>
      </c>
      <c r="K1130" s="272"/>
      <c r="L1130" s="271"/>
      <c r="M1130" s="270" t="s">
        <v>3816</v>
      </c>
      <c r="N1130" s="270" t="s">
        <v>7593</v>
      </c>
      <c r="O1130" s="270" t="s">
        <v>6175</v>
      </c>
    </row>
    <row r="1131" spans="1:15" ht="30.75" customHeight="1" x14ac:dyDescent="0.25">
      <c r="A1131" s="281">
        <v>30715067</v>
      </c>
      <c r="B1131" s="276" t="s">
        <v>805</v>
      </c>
      <c r="C1131" s="278" t="s">
        <v>4843</v>
      </c>
      <c r="D1131" s="276" t="s">
        <v>8135</v>
      </c>
      <c r="E1131" s="282"/>
      <c r="F1131" s="279"/>
      <c r="G1131" s="278"/>
      <c r="H1131" s="278"/>
      <c r="I1131" s="278" t="s">
        <v>6155</v>
      </c>
      <c r="J1131" s="278" t="s">
        <v>6156</v>
      </c>
      <c r="K1131" s="278"/>
      <c r="L1131" s="277"/>
      <c r="M1131" s="276" t="s">
        <v>3816</v>
      </c>
      <c r="N1131" s="276" t="s">
        <v>7593</v>
      </c>
      <c r="O1131" s="276" t="s">
        <v>6175</v>
      </c>
    </row>
    <row r="1132" spans="1:15" ht="30.75" customHeight="1" x14ac:dyDescent="0.25">
      <c r="A1132" s="275">
        <v>30715075</v>
      </c>
      <c r="B1132" s="270" t="s">
        <v>806</v>
      </c>
      <c r="C1132" s="272" t="s">
        <v>4843</v>
      </c>
      <c r="D1132" s="270" t="s">
        <v>8136</v>
      </c>
      <c r="E1132" s="272"/>
      <c r="F1132" s="273"/>
      <c r="G1132" s="272"/>
      <c r="H1132" s="272"/>
      <c r="I1132" s="272" t="s">
        <v>6155</v>
      </c>
      <c r="J1132" s="272" t="s">
        <v>6156</v>
      </c>
      <c r="K1132" s="272"/>
      <c r="L1132" s="271"/>
      <c r="M1132" s="270" t="s">
        <v>3816</v>
      </c>
      <c r="N1132" s="270" t="s">
        <v>7593</v>
      </c>
      <c r="O1132" s="270" t="s">
        <v>6175</v>
      </c>
    </row>
    <row r="1133" spans="1:15" ht="30.75" customHeight="1" x14ac:dyDescent="0.25">
      <c r="A1133" s="281">
        <v>30715083</v>
      </c>
      <c r="B1133" s="276" t="s">
        <v>807</v>
      </c>
      <c r="C1133" s="278" t="s">
        <v>4843</v>
      </c>
      <c r="D1133" s="276" t="s">
        <v>8137</v>
      </c>
      <c r="E1133" s="282"/>
      <c r="F1133" s="279"/>
      <c r="G1133" s="278"/>
      <c r="H1133" s="278"/>
      <c r="I1133" s="278" t="s">
        <v>6155</v>
      </c>
      <c r="J1133" s="278" t="s">
        <v>6156</v>
      </c>
      <c r="K1133" s="278"/>
      <c r="L1133" s="277"/>
      <c r="M1133" s="276" t="s">
        <v>3816</v>
      </c>
      <c r="N1133" s="276" t="s">
        <v>7593</v>
      </c>
      <c r="O1133" s="276" t="s">
        <v>6175</v>
      </c>
    </row>
    <row r="1134" spans="1:15" ht="30.75" customHeight="1" x14ac:dyDescent="0.25">
      <c r="A1134" s="275">
        <v>30715091</v>
      </c>
      <c r="B1134" s="270" t="s">
        <v>808</v>
      </c>
      <c r="C1134" s="272" t="s">
        <v>4843</v>
      </c>
      <c r="D1134" s="270" t="s">
        <v>8138</v>
      </c>
      <c r="E1134" s="272"/>
      <c r="F1134" s="273"/>
      <c r="G1134" s="272"/>
      <c r="H1134" s="272"/>
      <c r="I1134" s="272" t="s">
        <v>6155</v>
      </c>
      <c r="J1134" s="272" t="s">
        <v>6156</v>
      </c>
      <c r="K1134" s="272"/>
      <c r="L1134" s="271"/>
      <c r="M1134" s="270" t="s">
        <v>3816</v>
      </c>
      <c r="N1134" s="270" t="s">
        <v>7593</v>
      </c>
      <c r="O1134" s="270" t="s">
        <v>6175</v>
      </c>
    </row>
    <row r="1135" spans="1:15" ht="30.75" customHeight="1" x14ac:dyDescent="0.25">
      <c r="A1135" s="281">
        <v>30715105</v>
      </c>
      <c r="B1135" s="276" t="s">
        <v>809</v>
      </c>
      <c r="C1135" s="278" t="s">
        <v>4843</v>
      </c>
      <c r="D1135" s="276" t="s">
        <v>8139</v>
      </c>
      <c r="E1135" s="282"/>
      <c r="F1135" s="279"/>
      <c r="G1135" s="278"/>
      <c r="H1135" s="278"/>
      <c r="I1135" s="278" t="s">
        <v>6155</v>
      </c>
      <c r="J1135" s="278" t="s">
        <v>6156</v>
      </c>
      <c r="K1135" s="278"/>
      <c r="L1135" s="277"/>
      <c r="M1135" s="276" t="s">
        <v>3816</v>
      </c>
      <c r="N1135" s="276" t="s">
        <v>7593</v>
      </c>
      <c r="O1135" s="276" t="s">
        <v>6175</v>
      </c>
    </row>
    <row r="1136" spans="1:15" ht="30.75" customHeight="1" x14ac:dyDescent="0.25">
      <c r="A1136" s="275">
        <v>30715113</v>
      </c>
      <c r="B1136" s="270" t="s">
        <v>810</v>
      </c>
      <c r="C1136" s="272" t="s">
        <v>4843</v>
      </c>
      <c r="D1136" s="270" t="s">
        <v>8140</v>
      </c>
      <c r="E1136" s="272"/>
      <c r="F1136" s="273"/>
      <c r="G1136" s="272"/>
      <c r="H1136" s="272"/>
      <c r="I1136" s="272" t="s">
        <v>6155</v>
      </c>
      <c r="J1136" s="272" t="s">
        <v>6156</v>
      </c>
      <c r="K1136" s="272"/>
      <c r="L1136" s="271"/>
      <c r="M1136" s="270" t="s">
        <v>3816</v>
      </c>
      <c r="N1136" s="270" t="s">
        <v>7593</v>
      </c>
      <c r="O1136" s="270" t="s">
        <v>6175</v>
      </c>
    </row>
    <row r="1137" spans="1:15" ht="30.75" customHeight="1" x14ac:dyDescent="0.25">
      <c r="A1137" s="281">
        <v>30715121</v>
      </c>
      <c r="B1137" s="276" t="s">
        <v>4833</v>
      </c>
      <c r="C1137" s="278" t="s">
        <v>4843</v>
      </c>
      <c r="D1137" s="276" t="s">
        <v>7722</v>
      </c>
      <c r="E1137" s="282"/>
      <c r="F1137" s="279"/>
      <c r="G1137" s="278"/>
      <c r="H1137" s="278" t="s">
        <v>6154</v>
      </c>
      <c r="I1137" s="278" t="s">
        <v>6155</v>
      </c>
      <c r="J1137" s="278" t="s">
        <v>6156</v>
      </c>
      <c r="K1137" s="278"/>
      <c r="L1137" s="277"/>
      <c r="M1137" s="276" t="s">
        <v>6159</v>
      </c>
      <c r="N1137" s="276" t="s">
        <v>7593</v>
      </c>
      <c r="O1137" s="276" t="s">
        <v>6175</v>
      </c>
    </row>
    <row r="1138" spans="1:15" ht="30.75" customHeight="1" x14ac:dyDescent="0.25">
      <c r="A1138" s="275">
        <v>30715130</v>
      </c>
      <c r="B1138" s="270" t="s">
        <v>812</v>
      </c>
      <c r="C1138" s="272" t="s">
        <v>4843</v>
      </c>
      <c r="D1138" s="270" t="s">
        <v>8141</v>
      </c>
      <c r="E1138" s="272"/>
      <c r="F1138" s="273"/>
      <c r="G1138" s="272"/>
      <c r="H1138" s="272" t="s">
        <v>6154</v>
      </c>
      <c r="I1138" s="272" t="s">
        <v>6155</v>
      </c>
      <c r="J1138" s="272" t="s">
        <v>6156</v>
      </c>
      <c r="K1138" s="272"/>
      <c r="L1138" s="271"/>
      <c r="M1138" s="270" t="s">
        <v>3816</v>
      </c>
      <c r="N1138" s="270" t="s">
        <v>7593</v>
      </c>
      <c r="O1138" s="270" t="s">
        <v>6175</v>
      </c>
    </row>
    <row r="1139" spans="1:15" ht="30.75" customHeight="1" x14ac:dyDescent="0.25">
      <c r="A1139" s="281">
        <v>30715148</v>
      </c>
      <c r="B1139" s="276" t="s">
        <v>813</v>
      </c>
      <c r="C1139" s="278" t="s">
        <v>4843</v>
      </c>
      <c r="D1139" s="276" t="s">
        <v>8142</v>
      </c>
      <c r="E1139" s="282"/>
      <c r="F1139" s="279"/>
      <c r="G1139" s="278"/>
      <c r="H1139" s="278"/>
      <c r="I1139" s="278" t="s">
        <v>6155</v>
      </c>
      <c r="J1139" s="278" t="s">
        <v>6156</v>
      </c>
      <c r="K1139" s="278"/>
      <c r="L1139" s="277"/>
      <c r="M1139" s="276" t="s">
        <v>3816</v>
      </c>
      <c r="N1139" s="276" t="s">
        <v>7593</v>
      </c>
      <c r="O1139" s="276" t="s">
        <v>6175</v>
      </c>
    </row>
    <row r="1140" spans="1:15" ht="30.75" customHeight="1" x14ac:dyDescent="0.25">
      <c r="A1140" s="275">
        <v>30715156</v>
      </c>
      <c r="B1140" s="270" t="s">
        <v>814</v>
      </c>
      <c r="C1140" s="272" t="s">
        <v>4843</v>
      </c>
      <c r="D1140" s="270" t="s">
        <v>8143</v>
      </c>
      <c r="E1140" s="272"/>
      <c r="F1140" s="273"/>
      <c r="G1140" s="272"/>
      <c r="H1140" s="272" t="s">
        <v>6154</v>
      </c>
      <c r="I1140" s="272" t="s">
        <v>6155</v>
      </c>
      <c r="J1140" s="272" t="s">
        <v>6156</v>
      </c>
      <c r="K1140" s="272"/>
      <c r="L1140" s="271"/>
      <c r="M1140" s="270" t="s">
        <v>3816</v>
      </c>
      <c r="N1140" s="270" t="s">
        <v>7593</v>
      </c>
      <c r="O1140" s="270" t="s">
        <v>6175</v>
      </c>
    </row>
    <row r="1141" spans="1:15" ht="30.75" customHeight="1" x14ac:dyDescent="0.25">
      <c r="A1141" s="281">
        <v>30715164</v>
      </c>
      <c r="B1141" s="276" t="s">
        <v>815</v>
      </c>
      <c r="C1141" s="278" t="s">
        <v>4843</v>
      </c>
      <c r="D1141" s="276" t="s">
        <v>8144</v>
      </c>
      <c r="E1141" s="282"/>
      <c r="F1141" s="279"/>
      <c r="G1141" s="278"/>
      <c r="H1141" s="278"/>
      <c r="I1141" s="278" t="s">
        <v>6155</v>
      </c>
      <c r="J1141" s="278" t="s">
        <v>6156</v>
      </c>
      <c r="K1141" s="278"/>
      <c r="L1141" s="277"/>
      <c r="M1141" s="276" t="s">
        <v>3816</v>
      </c>
      <c r="N1141" s="276" t="s">
        <v>7593</v>
      </c>
      <c r="O1141" s="276" t="s">
        <v>6175</v>
      </c>
    </row>
    <row r="1142" spans="1:15" ht="30.75" customHeight="1" x14ac:dyDescent="0.25">
      <c r="A1142" s="275">
        <v>30715172</v>
      </c>
      <c r="B1142" s="270" t="s">
        <v>816</v>
      </c>
      <c r="C1142" s="272" t="s">
        <v>4843</v>
      </c>
      <c r="D1142" s="270" t="s">
        <v>8145</v>
      </c>
      <c r="E1142" s="272"/>
      <c r="F1142" s="273"/>
      <c r="G1142" s="272"/>
      <c r="H1142" s="272"/>
      <c r="I1142" s="272" t="s">
        <v>6155</v>
      </c>
      <c r="J1142" s="272" t="s">
        <v>6156</v>
      </c>
      <c r="K1142" s="272"/>
      <c r="L1142" s="271"/>
      <c r="M1142" s="270" t="s">
        <v>3816</v>
      </c>
      <c r="N1142" s="270" t="s">
        <v>7593</v>
      </c>
      <c r="O1142" s="270" t="s">
        <v>6175</v>
      </c>
    </row>
    <row r="1143" spans="1:15" ht="30.75" customHeight="1" x14ac:dyDescent="0.25">
      <c r="A1143" s="281">
        <v>30715180</v>
      </c>
      <c r="B1143" s="276" t="s">
        <v>818</v>
      </c>
      <c r="C1143" s="278" t="s">
        <v>4843</v>
      </c>
      <c r="D1143" s="276" t="s">
        <v>8146</v>
      </c>
      <c r="E1143" s="282"/>
      <c r="F1143" s="279"/>
      <c r="G1143" s="278"/>
      <c r="H1143" s="278"/>
      <c r="I1143" s="278" t="s">
        <v>6155</v>
      </c>
      <c r="J1143" s="278" t="s">
        <v>6156</v>
      </c>
      <c r="K1143" s="278"/>
      <c r="L1143" s="277"/>
      <c r="M1143" s="276" t="s">
        <v>3816</v>
      </c>
      <c r="N1143" s="276" t="s">
        <v>7593</v>
      </c>
      <c r="O1143" s="276" t="s">
        <v>6175</v>
      </c>
    </row>
    <row r="1144" spans="1:15" ht="30.75" customHeight="1" x14ac:dyDescent="0.25">
      <c r="A1144" s="275">
        <v>30715199</v>
      </c>
      <c r="B1144" s="270" t="s">
        <v>819</v>
      </c>
      <c r="C1144" s="272" t="s">
        <v>4843</v>
      </c>
      <c r="D1144" s="270" t="s">
        <v>8147</v>
      </c>
      <c r="E1144" s="272"/>
      <c r="F1144" s="273"/>
      <c r="G1144" s="272"/>
      <c r="H1144" s="272"/>
      <c r="I1144" s="272" t="s">
        <v>6155</v>
      </c>
      <c r="J1144" s="272" t="s">
        <v>6156</v>
      </c>
      <c r="K1144" s="272"/>
      <c r="L1144" s="271"/>
      <c r="M1144" s="270" t="s">
        <v>3816</v>
      </c>
      <c r="N1144" s="270" t="s">
        <v>7593</v>
      </c>
      <c r="O1144" s="270" t="s">
        <v>6175</v>
      </c>
    </row>
    <row r="1145" spans="1:15" ht="30.75" customHeight="1" x14ac:dyDescent="0.25">
      <c r="A1145" s="281">
        <v>30715202</v>
      </c>
      <c r="B1145" s="276" t="s">
        <v>3985</v>
      </c>
      <c r="C1145" s="278" t="s">
        <v>4843</v>
      </c>
      <c r="D1145" s="276" t="s">
        <v>8148</v>
      </c>
      <c r="E1145" s="282"/>
      <c r="F1145" s="279"/>
      <c r="G1145" s="278"/>
      <c r="H1145" s="278"/>
      <c r="I1145" s="278" t="s">
        <v>6155</v>
      </c>
      <c r="J1145" s="278" t="s">
        <v>6156</v>
      </c>
      <c r="K1145" s="278"/>
      <c r="L1145" s="277"/>
      <c r="M1145" s="276" t="s">
        <v>3816</v>
      </c>
      <c r="N1145" s="276" t="s">
        <v>7593</v>
      </c>
      <c r="O1145" s="276" t="s">
        <v>6175</v>
      </c>
    </row>
    <row r="1146" spans="1:15" ht="30.75" customHeight="1" x14ac:dyDescent="0.25">
      <c r="A1146" s="275">
        <v>30715210</v>
      </c>
      <c r="B1146" s="270" t="s">
        <v>820</v>
      </c>
      <c r="C1146" s="272" t="s">
        <v>4843</v>
      </c>
      <c r="D1146" s="270" t="s">
        <v>8149</v>
      </c>
      <c r="E1146" s="272"/>
      <c r="F1146" s="273"/>
      <c r="G1146" s="272"/>
      <c r="H1146" s="272"/>
      <c r="I1146" s="272" t="s">
        <v>6155</v>
      </c>
      <c r="J1146" s="272" t="s">
        <v>6156</v>
      </c>
      <c r="K1146" s="272"/>
      <c r="L1146" s="271"/>
      <c r="M1146" s="270" t="s">
        <v>3816</v>
      </c>
      <c r="N1146" s="270" t="s">
        <v>7593</v>
      </c>
      <c r="O1146" s="270" t="s">
        <v>6175</v>
      </c>
    </row>
    <row r="1147" spans="1:15" ht="30.75" customHeight="1" x14ac:dyDescent="0.25">
      <c r="A1147" s="281">
        <v>30715229</v>
      </c>
      <c r="B1147" s="276" t="s">
        <v>821</v>
      </c>
      <c r="C1147" s="278" t="s">
        <v>4843</v>
      </c>
      <c r="D1147" s="276" t="s">
        <v>8150</v>
      </c>
      <c r="E1147" s="282"/>
      <c r="F1147" s="279"/>
      <c r="G1147" s="278"/>
      <c r="H1147" s="278"/>
      <c r="I1147" s="278" t="s">
        <v>6155</v>
      </c>
      <c r="J1147" s="278" t="s">
        <v>6156</v>
      </c>
      <c r="K1147" s="278"/>
      <c r="L1147" s="277"/>
      <c r="M1147" s="276" t="s">
        <v>3816</v>
      </c>
      <c r="N1147" s="276" t="s">
        <v>7593</v>
      </c>
      <c r="O1147" s="276" t="s">
        <v>6175</v>
      </c>
    </row>
    <row r="1148" spans="1:15" ht="30.75" customHeight="1" x14ac:dyDescent="0.25">
      <c r="A1148" s="275">
        <v>30715237</v>
      </c>
      <c r="B1148" s="270" t="s">
        <v>822</v>
      </c>
      <c r="C1148" s="272" t="s">
        <v>4843</v>
      </c>
      <c r="D1148" s="270" t="s">
        <v>8151</v>
      </c>
      <c r="E1148" s="272"/>
      <c r="F1148" s="273"/>
      <c r="G1148" s="272"/>
      <c r="H1148" s="272" t="s">
        <v>6154</v>
      </c>
      <c r="I1148" s="272" t="s">
        <v>6155</v>
      </c>
      <c r="J1148" s="272" t="s">
        <v>6156</v>
      </c>
      <c r="K1148" s="272"/>
      <c r="L1148" s="271"/>
      <c r="M1148" s="270" t="s">
        <v>3816</v>
      </c>
      <c r="N1148" s="270" t="s">
        <v>7593</v>
      </c>
      <c r="O1148" s="270" t="s">
        <v>6175</v>
      </c>
    </row>
    <row r="1149" spans="1:15" ht="30.75" customHeight="1" x14ac:dyDescent="0.25">
      <c r="A1149" s="281">
        <v>30715245</v>
      </c>
      <c r="B1149" s="276" t="s">
        <v>823</v>
      </c>
      <c r="C1149" s="278" t="s">
        <v>4843</v>
      </c>
      <c r="D1149" s="276" t="s">
        <v>8152</v>
      </c>
      <c r="E1149" s="282"/>
      <c r="F1149" s="279"/>
      <c r="G1149" s="278"/>
      <c r="H1149" s="278"/>
      <c r="I1149" s="278" t="s">
        <v>6155</v>
      </c>
      <c r="J1149" s="278" t="s">
        <v>6156</v>
      </c>
      <c r="K1149" s="278"/>
      <c r="L1149" s="277"/>
      <c r="M1149" s="276" t="s">
        <v>3816</v>
      </c>
      <c r="N1149" s="276" t="s">
        <v>7593</v>
      </c>
      <c r="O1149" s="276" t="s">
        <v>6175</v>
      </c>
    </row>
    <row r="1150" spans="1:15" ht="30.75" customHeight="1" x14ac:dyDescent="0.25">
      <c r="A1150" s="275">
        <v>30715253</v>
      </c>
      <c r="B1150" s="270" t="s">
        <v>824</v>
      </c>
      <c r="C1150" s="272" t="s">
        <v>4843</v>
      </c>
      <c r="D1150" s="270" t="s">
        <v>8153</v>
      </c>
      <c r="E1150" s="272"/>
      <c r="F1150" s="273"/>
      <c r="G1150" s="272"/>
      <c r="H1150" s="272" t="s">
        <v>6154</v>
      </c>
      <c r="I1150" s="272" t="s">
        <v>6155</v>
      </c>
      <c r="J1150" s="272" t="s">
        <v>6156</v>
      </c>
      <c r="K1150" s="272"/>
      <c r="L1150" s="271"/>
      <c r="M1150" s="270" t="s">
        <v>3890</v>
      </c>
      <c r="N1150" s="270" t="s">
        <v>7460</v>
      </c>
      <c r="O1150" s="270" t="s">
        <v>6175</v>
      </c>
    </row>
    <row r="1151" spans="1:15" ht="30.75" customHeight="1" x14ac:dyDescent="0.25">
      <c r="A1151" s="281">
        <v>30715261</v>
      </c>
      <c r="B1151" s="276" t="s">
        <v>825</v>
      </c>
      <c r="C1151" s="278" t="s">
        <v>4843</v>
      </c>
      <c r="D1151" s="276" t="s">
        <v>8154</v>
      </c>
      <c r="E1151" s="282"/>
      <c r="F1151" s="279"/>
      <c r="G1151" s="278"/>
      <c r="H1151" s="278"/>
      <c r="I1151" s="278" t="s">
        <v>6155</v>
      </c>
      <c r="J1151" s="278" t="s">
        <v>6156</v>
      </c>
      <c r="K1151" s="278"/>
      <c r="L1151" s="277"/>
      <c r="M1151" s="276" t="s">
        <v>3816</v>
      </c>
      <c r="N1151" s="276" t="s">
        <v>7593</v>
      </c>
      <c r="O1151" s="276" t="s">
        <v>6175</v>
      </c>
    </row>
    <row r="1152" spans="1:15" ht="30.75" customHeight="1" x14ac:dyDescent="0.25">
      <c r="A1152" s="275">
        <v>30715270</v>
      </c>
      <c r="B1152" s="270" t="s">
        <v>826</v>
      </c>
      <c r="C1152" s="272" t="s">
        <v>4843</v>
      </c>
      <c r="D1152" s="270" t="s">
        <v>8155</v>
      </c>
      <c r="E1152" s="272"/>
      <c r="F1152" s="273"/>
      <c r="G1152" s="272"/>
      <c r="H1152" s="272"/>
      <c r="I1152" s="272" t="s">
        <v>6155</v>
      </c>
      <c r="J1152" s="272" t="s">
        <v>6156</v>
      </c>
      <c r="K1152" s="272"/>
      <c r="L1152" s="271"/>
      <c r="M1152" s="270" t="s">
        <v>3816</v>
      </c>
      <c r="N1152" s="270" t="s">
        <v>7593</v>
      </c>
      <c r="O1152" s="270" t="s">
        <v>6175</v>
      </c>
    </row>
    <row r="1153" spans="1:15" ht="30.75" customHeight="1" x14ac:dyDescent="0.25">
      <c r="A1153" s="281">
        <v>30715288</v>
      </c>
      <c r="B1153" s="276" t="s">
        <v>827</v>
      </c>
      <c r="C1153" s="278" t="s">
        <v>4843</v>
      </c>
      <c r="D1153" s="276" t="s">
        <v>8156</v>
      </c>
      <c r="E1153" s="282"/>
      <c r="F1153" s="279"/>
      <c r="G1153" s="278"/>
      <c r="H1153" s="278"/>
      <c r="I1153" s="278" t="s">
        <v>6155</v>
      </c>
      <c r="J1153" s="278" t="s">
        <v>6156</v>
      </c>
      <c r="K1153" s="278"/>
      <c r="L1153" s="277"/>
      <c r="M1153" s="276" t="s">
        <v>3816</v>
      </c>
      <c r="N1153" s="276" t="s">
        <v>7593</v>
      </c>
      <c r="O1153" s="276" t="s">
        <v>6175</v>
      </c>
    </row>
    <row r="1154" spans="1:15" ht="30.75" customHeight="1" x14ac:dyDescent="0.25">
      <c r="A1154" s="275">
        <v>30715296</v>
      </c>
      <c r="B1154" s="270" t="s">
        <v>828</v>
      </c>
      <c r="C1154" s="272" t="s">
        <v>4843</v>
      </c>
      <c r="D1154" s="270" t="s">
        <v>8157</v>
      </c>
      <c r="E1154" s="272"/>
      <c r="F1154" s="273"/>
      <c r="G1154" s="272"/>
      <c r="H1154" s="272"/>
      <c r="I1154" s="272" t="s">
        <v>6155</v>
      </c>
      <c r="J1154" s="272" t="s">
        <v>6156</v>
      </c>
      <c r="K1154" s="272"/>
      <c r="L1154" s="271"/>
      <c r="M1154" s="270" t="s">
        <v>3816</v>
      </c>
      <c r="N1154" s="270" t="s">
        <v>7593</v>
      </c>
      <c r="O1154" s="270" t="s">
        <v>6175</v>
      </c>
    </row>
    <row r="1155" spans="1:15" ht="30.75" customHeight="1" x14ac:dyDescent="0.25">
      <c r="A1155" s="281">
        <v>30715300</v>
      </c>
      <c r="B1155" s="276" t="s">
        <v>829</v>
      </c>
      <c r="C1155" s="278" t="s">
        <v>4843</v>
      </c>
      <c r="D1155" s="276" t="s">
        <v>8158</v>
      </c>
      <c r="E1155" s="282"/>
      <c r="F1155" s="279"/>
      <c r="G1155" s="278"/>
      <c r="H1155" s="278"/>
      <c r="I1155" s="278" t="s">
        <v>6155</v>
      </c>
      <c r="J1155" s="278" t="s">
        <v>6156</v>
      </c>
      <c r="K1155" s="278"/>
      <c r="L1155" s="277"/>
      <c r="M1155" s="276" t="s">
        <v>3816</v>
      </c>
      <c r="N1155" s="276" t="s">
        <v>7593</v>
      </c>
      <c r="O1155" s="276" t="s">
        <v>6175</v>
      </c>
    </row>
    <row r="1156" spans="1:15" ht="30.75" customHeight="1" x14ac:dyDescent="0.25">
      <c r="A1156" s="275">
        <v>30715318</v>
      </c>
      <c r="B1156" s="270" t="s">
        <v>830</v>
      </c>
      <c r="C1156" s="272" t="s">
        <v>4843</v>
      </c>
      <c r="D1156" s="270" t="s">
        <v>8159</v>
      </c>
      <c r="E1156" s="272"/>
      <c r="F1156" s="273"/>
      <c r="G1156" s="272"/>
      <c r="H1156" s="272"/>
      <c r="I1156" s="272" t="s">
        <v>6155</v>
      </c>
      <c r="J1156" s="272" t="s">
        <v>6156</v>
      </c>
      <c r="K1156" s="272"/>
      <c r="L1156" s="271"/>
      <c r="M1156" s="270" t="s">
        <v>3816</v>
      </c>
      <c r="N1156" s="270" t="s">
        <v>7593</v>
      </c>
      <c r="O1156" s="270" t="s">
        <v>6175</v>
      </c>
    </row>
    <row r="1157" spans="1:15" ht="30.75" customHeight="1" x14ac:dyDescent="0.25">
      <c r="A1157" s="281">
        <v>30715326</v>
      </c>
      <c r="B1157" s="276" t="s">
        <v>831</v>
      </c>
      <c r="C1157" s="278" t="s">
        <v>4843</v>
      </c>
      <c r="D1157" s="276" t="s">
        <v>8160</v>
      </c>
      <c r="E1157" s="282"/>
      <c r="F1157" s="279"/>
      <c r="G1157" s="278"/>
      <c r="H1157" s="278"/>
      <c r="I1157" s="278" t="s">
        <v>6155</v>
      </c>
      <c r="J1157" s="278" t="s">
        <v>6156</v>
      </c>
      <c r="K1157" s="278"/>
      <c r="L1157" s="277"/>
      <c r="M1157" s="276" t="s">
        <v>3816</v>
      </c>
      <c r="N1157" s="276" t="s">
        <v>7593</v>
      </c>
      <c r="O1157" s="276" t="s">
        <v>6175</v>
      </c>
    </row>
    <row r="1158" spans="1:15" ht="30.75" customHeight="1" x14ac:dyDescent="0.25">
      <c r="A1158" s="275">
        <v>30715334</v>
      </c>
      <c r="B1158" s="270" t="s">
        <v>4925</v>
      </c>
      <c r="C1158" s="272" t="s">
        <v>4843</v>
      </c>
      <c r="D1158" s="270" t="s">
        <v>8161</v>
      </c>
      <c r="E1158" s="272"/>
      <c r="F1158" s="273"/>
      <c r="G1158" s="272"/>
      <c r="H1158" s="272"/>
      <c r="I1158" s="272" t="s">
        <v>6155</v>
      </c>
      <c r="J1158" s="272" t="s">
        <v>6156</v>
      </c>
      <c r="K1158" s="272"/>
      <c r="L1158" s="271"/>
      <c r="M1158" s="270" t="s">
        <v>3816</v>
      </c>
      <c r="N1158" s="270" t="s">
        <v>7593</v>
      </c>
      <c r="O1158" s="270" t="s">
        <v>6175</v>
      </c>
    </row>
    <row r="1159" spans="1:15" ht="30.75" customHeight="1" x14ac:dyDescent="0.25">
      <c r="A1159" s="281">
        <v>30715342</v>
      </c>
      <c r="B1159" s="276" t="s">
        <v>833</v>
      </c>
      <c r="C1159" s="278" t="s">
        <v>4843</v>
      </c>
      <c r="D1159" s="276" t="s">
        <v>8162</v>
      </c>
      <c r="E1159" s="282"/>
      <c r="F1159" s="279"/>
      <c r="G1159" s="278"/>
      <c r="H1159" s="278"/>
      <c r="I1159" s="278" t="s">
        <v>6155</v>
      </c>
      <c r="J1159" s="278" t="s">
        <v>6156</v>
      </c>
      <c r="K1159" s="278"/>
      <c r="L1159" s="277"/>
      <c r="M1159" s="276" t="s">
        <v>3816</v>
      </c>
      <c r="N1159" s="276" t="s">
        <v>7593</v>
      </c>
      <c r="O1159" s="276" t="s">
        <v>6175</v>
      </c>
    </row>
    <row r="1160" spans="1:15" ht="30.75" customHeight="1" x14ac:dyDescent="0.25">
      <c r="A1160" s="275">
        <v>30715350</v>
      </c>
      <c r="B1160" s="270" t="s">
        <v>834</v>
      </c>
      <c r="C1160" s="272" t="s">
        <v>4843</v>
      </c>
      <c r="D1160" s="270" t="s">
        <v>8163</v>
      </c>
      <c r="E1160" s="272"/>
      <c r="F1160" s="273"/>
      <c r="G1160" s="272"/>
      <c r="H1160" s="272"/>
      <c r="I1160" s="272" t="s">
        <v>6155</v>
      </c>
      <c r="J1160" s="272" t="s">
        <v>6156</v>
      </c>
      <c r="K1160" s="272"/>
      <c r="L1160" s="271"/>
      <c r="M1160" s="270" t="s">
        <v>3816</v>
      </c>
      <c r="N1160" s="270" t="s">
        <v>7593</v>
      </c>
      <c r="O1160" s="270" t="s">
        <v>6175</v>
      </c>
    </row>
    <row r="1161" spans="1:15" ht="30.75" customHeight="1" x14ac:dyDescent="0.25">
      <c r="A1161" s="281">
        <v>30715369</v>
      </c>
      <c r="B1161" s="276" t="s">
        <v>835</v>
      </c>
      <c r="C1161" s="278" t="s">
        <v>4843</v>
      </c>
      <c r="D1161" s="276" t="s">
        <v>8164</v>
      </c>
      <c r="E1161" s="282"/>
      <c r="F1161" s="279"/>
      <c r="G1161" s="278"/>
      <c r="H1161" s="278"/>
      <c r="I1161" s="278" t="s">
        <v>6155</v>
      </c>
      <c r="J1161" s="278" t="s">
        <v>6156</v>
      </c>
      <c r="K1161" s="278"/>
      <c r="L1161" s="277"/>
      <c r="M1161" s="276" t="s">
        <v>3816</v>
      </c>
      <c r="N1161" s="276" t="s">
        <v>7593</v>
      </c>
      <c r="O1161" s="276" t="s">
        <v>6175</v>
      </c>
    </row>
    <row r="1162" spans="1:15" ht="30.75" customHeight="1" x14ac:dyDescent="0.25">
      <c r="A1162" s="275">
        <v>30715377</v>
      </c>
      <c r="B1162" s="270" t="s">
        <v>4926</v>
      </c>
      <c r="C1162" s="272" t="s">
        <v>4844</v>
      </c>
      <c r="D1162" s="270" t="s">
        <v>6161</v>
      </c>
      <c r="E1162" s="272"/>
      <c r="F1162" s="273"/>
      <c r="G1162" s="272" t="s">
        <v>6161</v>
      </c>
      <c r="H1162" s="272" t="s">
        <v>6161</v>
      </c>
      <c r="I1162" s="272" t="s">
        <v>6161</v>
      </c>
      <c r="J1162" s="272" t="s">
        <v>6161</v>
      </c>
      <c r="K1162" s="272" t="s">
        <v>6161</v>
      </c>
      <c r="L1162" s="271" t="s">
        <v>6161</v>
      </c>
      <c r="M1162" s="270" t="s">
        <v>6161</v>
      </c>
      <c r="N1162" s="270" t="s">
        <v>6161</v>
      </c>
      <c r="O1162" s="270" t="s">
        <v>6161</v>
      </c>
    </row>
    <row r="1163" spans="1:15" ht="30.75" customHeight="1" x14ac:dyDescent="0.25">
      <c r="A1163" s="281">
        <v>30715385</v>
      </c>
      <c r="B1163" s="276" t="s">
        <v>836</v>
      </c>
      <c r="C1163" s="278" t="s">
        <v>4843</v>
      </c>
      <c r="D1163" s="276" t="s">
        <v>8165</v>
      </c>
      <c r="E1163" s="282"/>
      <c r="F1163" s="279"/>
      <c r="G1163" s="278"/>
      <c r="H1163" s="278"/>
      <c r="I1163" s="278" t="s">
        <v>6155</v>
      </c>
      <c r="J1163" s="278" t="s">
        <v>6156</v>
      </c>
      <c r="K1163" s="278"/>
      <c r="L1163" s="277"/>
      <c r="M1163" s="276" t="s">
        <v>3816</v>
      </c>
      <c r="N1163" s="276" t="s">
        <v>7593</v>
      </c>
      <c r="O1163" s="276" t="s">
        <v>6175</v>
      </c>
    </row>
    <row r="1164" spans="1:15" ht="30.75" customHeight="1" x14ac:dyDescent="0.25">
      <c r="A1164" s="275">
        <v>30715393</v>
      </c>
      <c r="B1164" s="270" t="s">
        <v>817</v>
      </c>
      <c r="C1164" s="272" t="s">
        <v>4843</v>
      </c>
      <c r="D1164" s="270" t="s">
        <v>8146</v>
      </c>
      <c r="E1164" s="272"/>
      <c r="F1164" s="273"/>
      <c r="G1164" s="272"/>
      <c r="H1164" s="272"/>
      <c r="I1164" s="272" t="s">
        <v>6155</v>
      </c>
      <c r="J1164" s="272" t="s">
        <v>6156</v>
      </c>
      <c r="K1164" s="272"/>
      <c r="L1164" s="271"/>
      <c r="M1164" s="270" t="s">
        <v>3816</v>
      </c>
      <c r="N1164" s="270" t="s">
        <v>7593</v>
      </c>
      <c r="O1164" s="270" t="s">
        <v>6175</v>
      </c>
    </row>
    <row r="1165" spans="1:15" ht="30.75" customHeight="1" x14ac:dyDescent="0.25">
      <c r="A1165" s="281">
        <v>30715407</v>
      </c>
      <c r="B1165" s="276" t="s">
        <v>4927</v>
      </c>
      <c r="C1165" s="278" t="s">
        <v>4843</v>
      </c>
      <c r="D1165" s="276" t="s">
        <v>7722</v>
      </c>
      <c r="E1165" s="282"/>
      <c r="F1165" s="279"/>
      <c r="G1165" s="278"/>
      <c r="H1165" s="278" t="s">
        <v>6154</v>
      </c>
      <c r="I1165" s="278" t="s">
        <v>6155</v>
      </c>
      <c r="J1165" s="278" t="s">
        <v>6156</v>
      </c>
      <c r="K1165" s="278"/>
      <c r="L1165" s="277"/>
      <c r="M1165" s="276" t="s">
        <v>6159</v>
      </c>
      <c r="N1165" s="276" t="s">
        <v>7593</v>
      </c>
      <c r="O1165" s="276" t="s">
        <v>6175</v>
      </c>
    </row>
    <row r="1166" spans="1:15" ht="30.75" customHeight="1" x14ac:dyDescent="0.25">
      <c r="A1166" s="275">
        <v>30715423</v>
      </c>
      <c r="B1166" s="270" t="s">
        <v>6258</v>
      </c>
      <c r="C1166" s="272" t="s">
        <v>4843</v>
      </c>
      <c r="D1166" s="270" t="s">
        <v>9367</v>
      </c>
      <c r="E1166" s="272"/>
      <c r="F1166" s="273"/>
      <c r="G1166" s="272"/>
      <c r="H1166" s="272"/>
      <c r="I1166" s="272" t="s">
        <v>6155</v>
      </c>
      <c r="J1166" s="272" t="s">
        <v>6156</v>
      </c>
      <c r="K1166" s="272"/>
      <c r="L1166" s="271"/>
      <c r="M1166" s="270" t="s">
        <v>3891</v>
      </c>
      <c r="N1166" s="270" t="s">
        <v>7460</v>
      </c>
      <c r="O1166" s="270" t="s">
        <v>6175</v>
      </c>
    </row>
    <row r="1167" spans="1:15" ht="30.75" customHeight="1" x14ac:dyDescent="0.25">
      <c r="A1167" s="281">
        <v>30715598</v>
      </c>
      <c r="B1167" s="276" t="s">
        <v>7388</v>
      </c>
      <c r="C1167" s="278" t="s">
        <v>4843</v>
      </c>
      <c r="D1167" s="276" t="s">
        <v>8167</v>
      </c>
      <c r="E1167" s="282"/>
      <c r="F1167" s="279"/>
      <c r="G1167" s="278"/>
      <c r="H1167" s="278"/>
      <c r="I1167" s="278" t="s">
        <v>6155</v>
      </c>
      <c r="J1167" s="278" t="s">
        <v>6156</v>
      </c>
      <c r="K1167" s="278"/>
      <c r="L1167" s="277"/>
      <c r="M1167" s="276" t="s">
        <v>6159</v>
      </c>
      <c r="N1167" s="276" t="s">
        <v>7593</v>
      </c>
      <c r="O1167" s="276" t="s">
        <v>6175</v>
      </c>
    </row>
    <row r="1168" spans="1:15" ht="30.75" customHeight="1" x14ac:dyDescent="0.25">
      <c r="A1168" s="275">
        <v>30715598</v>
      </c>
      <c r="B1168" s="270" t="s">
        <v>7388</v>
      </c>
      <c r="C1168" s="272" t="s">
        <v>4843</v>
      </c>
      <c r="D1168" s="270" t="s">
        <v>8168</v>
      </c>
      <c r="E1168" s="272"/>
      <c r="F1168" s="273"/>
      <c r="G1168" s="272"/>
      <c r="H1168" s="272"/>
      <c r="I1168" s="272" t="s">
        <v>6155</v>
      </c>
      <c r="J1168" s="272" t="s">
        <v>6156</v>
      </c>
      <c r="K1168" s="272"/>
      <c r="L1168" s="271">
        <v>133</v>
      </c>
      <c r="M1168" s="270" t="s">
        <v>3816</v>
      </c>
      <c r="N1168" s="270" t="s">
        <v>7593</v>
      </c>
      <c r="O1168" s="270" t="s">
        <v>6175</v>
      </c>
    </row>
    <row r="1169" spans="1:15" ht="30.75" customHeight="1" x14ac:dyDescent="0.25">
      <c r="A1169" s="281">
        <v>30717019</v>
      </c>
      <c r="B1169" s="276" t="s">
        <v>837</v>
      </c>
      <c r="C1169" s="278" t="s">
        <v>4843</v>
      </c>
      <c r="D1169" s="276" t="s">
        <v>8169</v>
      </c>
      <c r="E1169" s="282"/>
      <c r="F1169" s="279"/>
      <c r="G1169" s="278"/>
      <c r="H1169" s="278"/>
      <c r="I1169" s="278" t="s">
        <v>6155</v>
      </c>
      <c r="J1169" s="278" t="s">
        <v>6156</v>
      </c>
      <c r="K1169" s="278"/>
      <c r="L1169" s="277"/>
      <c r="M1169" s="276" t="s">
        <v>3818</v>
      </c>
      <c r="N1169" s="276" t="s">
        <v>7593</v>
      </c>
      <c r="O1169" s="276" t="s">
        <v>6175</v>
      </c>
    </row>
    <row r="1170" spans="1:15" ht="30.75" customHeight="1" x14ac:dyDescent="0.25">
      <c r="A1170" s="275">
        <v>30717027</v>
      </c>
      <c r="B1170" s="270" t="s">
        <v>838</v>
      </c>
      <c r="C1170" s="272" t="s">
        <v>4843</v>
      </c>
      <c r="D1170" s="270" t="s">
        <v>8170</v>
      </c>
      <c r="E1170" s="272"/>
      <c r="F1170" s="273"/>
      <c r="G1170" s="272"/>
      <c r="H1170" s="272"/>
      <c r="I1170" s="272" t="s">
        <v>6155</v>
      </c>
      <c r="J1170" s="272" t="s">
        <v>6156</v>
      </c>
      <c r="K1170" s="272"/>
      <c r="L1170" s="271"/>
      <c r="M1170" s="270" t="s">
        <v>3818</v>
      </c>
      <c r="N1170" s="270" t="s">
        <v>7593</v>
      </c>
      <c r="O1170" s="270" t="s">
        <v>6175</v>
      </c>
    </row>
    <row r="1171" spans="1:15" ht="30.75" customHeight="1" x14ac:dyDescent="0.25">
      <c r="A1171" s="281">
        <v>30717035</v>
      </c>
      <c r="B1171" s="276" t="s">
        <v>839</v>
      </c>
      <c r="C1171" s="278" t="s">
        <v>4843</v>
      </c>
      <c r="D1171" s="276" t="s">
        <v>8171</v>
      </c>
      <c r="E1171" s="282"/>
      <c r="F1171" s="279"/>
      <c r="G1171" s="278"/>
      <c r="H1171" s="278"/>
      <c r="I1171" s="278" t="s">
        <v>6155</v>
      </c>
      <c r="J1171" s="278" t="s">
        <v>6156</v>
      </c>
      <c r="K1171" s="278"/>
      <c r="L1171" s="277"/>
      <c r="M1171" s="276" t="s">
        <v>3818</v>
      </c>
      <c r="N1171" s="276" t="s">
        <v>7593</v>
      </c>
      <c r="O1171" s="276" t="s">
        <v>6175</v>
      </c>
    </row>
    <row r="1172" spans="1:15" ht="30.75" customHeight="1" x14ac:dyDescent="0.25">
      <c r="A1172" s="275">
        <v>30717043</v>
      </c>
      <c r="B1172" s="270" t="s">
        <v>840</v>
      </c>
      <c r="C1172" s="272" t="s">
        <v>4843</v>
      </c>
      <c r="D1172" s="270" t="s">
        <v>8172</v>
      </c>
      <c r="E1172" s="272"/>
      <c r="F1172" s="273"/>
      <c r="G1172" s="272"/>
      <c r="H1172" s="272"/>
      <c r="I1172" s="272" t="s">
        <v>6155</v>
      </c>
      <c r="J1172" s="272" t="s">
        <v>6156</v>
      </c>
      <c r="K1172" s="272"/>
      <c r="L1172" s="271"/>
      <c r="M1172" s="270" t="s">
        <v>3818</v>
      </c>
      <c r="N1172" s="270" t="s">
        <v>7593</v>
      </c>
      <c r="O1172" s="270" t="s">
        <v>6175</v>
      </c>
    </row>
    <row r="1173" spans="1:15" ht="30.75" customHeight="1" x14ac:dyDescent="0.25">
      <c r="A1173" s="281">
        <v>30717051</v>
      </c>
      <c r="B1173" s="276" t="s">
        <v>841</v>
      </c>
      <c r="C1173" s="278" t="s">
        <v>4843</v>
      </c>
      <c r="D1173" s="276" t="s">
        <v>8173</v>
      </c>
      <c r="E1173" s="282"/>
      <c r="F1173" s="279"/>
      <c r="G1173" s="278"/>
      <c r="H1173" s="278"/>
      <c r="I1173" s="278" t="s">
        <v>6155</v>
      </c>
      <c r="J1173" s="278" t="s">
        <v>6156</v>
      </c>
      <c r="K1173" s="278"/>
      <c r="L1173" s="277"/>
      <c r="M1173" s="276" t="s">
        <v>3818</v>
      </c>
      <c r="N1173" s="276" t="s">
        <v>7593</v>
      </c>
      <c r="O1173" s="276" t="s">
        <v>6175</v>
      </c>
    </row>
    <row r="1174" spans="1:15" ht="30.75" customHeight="1" x14ac:dyDescent="0.25">
      <c r="A1174" s="275">
        <v>30717060</v>
      </c>
      <c r="B1174" s="270" t="s">
        <v>842</v>
      </c>
      <c r="C1174" s="272" t="s">
        <v>4843</v>
      </c>
      <c r="D1174" s="270" t="s">
        <v>8174</v>
      </c>
      <c r="E1174" s="272"/>
      <c r="F1174" s="273"/>
      <c r="G1174" s="272"/>
      <c r="H1174" s="272"/>
      <c r="I1174" s="272" t="s">
        <v>6155</v>
      </c>
      <c r="J1174" s="272" t="s">
        <v>6156</v>
      </c>
      <c r="K1174" s="272"/>
      <c r="L1174" s="271"/>
      <c r="M1174" s="270" t="s">
        <v>3818</v>
      </c>
      <c r="N1174" s="270" t="s">
        <v>7593</v>
      </c>
      <c r="O1174" s="270" t="s">
        <v>6175</v>
      </c>
    </row>
    <row r="1175" spans="1:15" ht="30.75" customHeight="1" x14ac:dyDescent="0.25">
      <c r="A1175" s="281">
        <v>30717060</v>
      </c>
      <c r="B1175" s="276" t="s">
        <v>842</v>
      </c>
      <c r="C1175" s="278" t="s">
        <v>4843</v>
      </c>
      <c r="D1175" s="276" t="s">
        <v>8175</v>
      </c>
      <c r="E1175" s="282"/>
      <c r="F1175" s="279"/>
      <c r="G1175" s="278"/>
      <c r="H1175" s="278"/>
      <c r="I1175" s="278" t="s">
        <v>6155</v>
      </c>
      <c r="J1175" s="278" t="s">
        <v>6156</v>
      </c>
      <c r="K1175" s="278"/>
      <c r="L1175" s="277"/>
      <c r="M1175" s="276" t="s">
        <v>6159</v>
      </c>
      <c r="N1175" s="276" t="s">
        <v>7593</v>
      </c>
      <c r="O1175" s="276" t="s">
        <v>6175</v>
      </c>
    </row>
    <row r="1176" spans="1:15" ht="30.75" customHeight="1" x14ac:dyDescent="0.25">
      <c r="A1176" s="275">
        <v>30717078</v>
      </c>
      <c r="B1176" s="270" t="s">
        <v>843</v>
      </c>
      <c r="C1176" s="272" t="s">
        <v>4843</v>
      </c>
      <c r="D1176" s="270" t="s">
        <v>8176</v>
      </c>
      <c r="E1176" s="272"/>
      <c r="F1176" s="273"/>
      <c r="G1176" s="272"/>
      <c r="H1176" s="272"/>
      <c r="I1176" s="272" t="s">
        <v>6155</v>
      </c>
      <c r="J1176" s="272" t="s">
        <v>6156</v>
      </c>
      <c r="K1176" s="272"/>
      <c r="L1176" s="271"/>
      <c r="M1176" s="270" t="s">
        <v>3818</v>
      </c>
      <c r="N1176" s="270" t="s">
        <v>7593</v>
      </c>
      <c r="O1176" s="270" t="s">
        <v>6175</v>
      </c>
    </row>
    <row r="1177" spans="1:15" ht="30.75" customHeight="1" x14ac:dyDescent="0.25">
      <c r="A1177" s="281">
        <v>30717086</v>
      </c>
      <c r="B1177" s="276" t="s">
        <v>844</v>
      </c>
      <c r="C1177" s="278" t="s">
        <v>4843</v>
      </c>
      <c r="D1177" s="276" t="s">
        <v>7722</v>
      </c>
      <c r="E1177" s="282"/>
      <c r="F1177" s="279"/>
      <c r="G1177" s="278"/>
      <c r="H1177" s="278" t="s">
        <v>6154</v>
      </c>
      <c r="I1177" s="278" t="s">
        <v>6155</v>
      </c>
      <c r="J1177" s="278" t="s">
        <v>6156</v>
      </c>
      <c r="K1177" s="278"/>
      <c r="L1177" s="277"/>
      <c r="M1177" s="276" t="s">
        <v>6159</v>
      </c>
      <c r="N1177" s="276" t="s">
        <v>7593</v>
      </c>
      <c r="O1177" s="276" t="s">
        <v>6175</v>
      </c>
    </row>
    <row r="1178" spans="1:15" ht="30.75" customHeight="1" x14ac:dyDescent="0.25">
      <c r="A1178" s="275">
        <v>30717094</v>
      </c>
      <c r="B1178" s="270" t="s">
        <v>4928</v>
      </c>
      <c r="C1178" s="272" t="s">
        <v>4843</v>
      </c>
      <c r="D1178" s="270" t="s">
        <v>8177</v>
      </c>
      <c r="E1178" s="272"/>
      <c r="F1178" s="273"/>
      <c r="G1178" s="272"/>
      <c r="H1178" s="272" t="s">
        <v>6154</v>
      </c>
      <c r="I1178" s="272" t="s">
        <v>6155</v>
      </c>
      <c r="J1178" s="272" t="s">
        <v>6156</v>
      </c>
      <c r="K1178" s="272"/>
      <c r="L1178" s="271"/>
      <c r="M1178" s="270" t="s">
        <v>3818</v>
      </c>
      <c r="N1178" s="270" t="s">
        <v>7593</v>
      </c>
      <c r="O1178" s="270" t="s">
        <v>6175</v>
      </c>
    </row>
    <row r="1179" spans="1:15" ht="30.75" customHeight="1" x14ac:dyDescent="0.25">
      <c r="A1179" s="281">
        <v>30717108</v>
      </c>
      <c r="B1179" s="276" t="s">
        <v>4929</v>
      </c>
      <c r="C1179" s="278" t="s">
        <v>4843</v>
      </c>
      <c r="D1179" s="276" t="s">
        <v>8178</v>
      </c>
      <c r="E1179" s="282"/>
      <c r="F1179" s="279"/>
      <c r="G1179" s="278"/>
      <c r="H1179" s="278"/>
      <c r="I1179" s="278" t="s">
        <v>6155</v>
      </c>
      <c r="J1179" s="278" t="s">
        <v>6156</v>
      </c>
      <c r="K1179" s="278"/>
      <c r="L1179" s="277"/>
      <c r="M1179" s="276" t="s">
        <v>3818</v>
      </c>
      <c r="N1179" s="276" t="s">
        <v>7593</v>
      </c>
      <c r="O1179" s="276" t="s">
        <v>6175</v>
      </c>
    </row>
    <row r="1180" spans="1:15" ht="30.75" customHeight="1" x14ac:dyDescent="0.25">
      <c r="A1180" s="275">
        <v>30717108</v>
      </c>
      <c r="B1180" s="270" t="s">
        <v>4929</v>
      </c>
      <c r="C1180" s="272" t="s">
        <v>4843</v>
      </c>
      <c r="D1180" s="270" t="s">
        <v>8179</v>
      </c>
      <c r="E1180" s="272"/>
      <c r="F1180" s="273"/>
      <c r="G1180" s="272"/>
      <c r="H1180" s="272"/>
      <c r="I1180" s="272" t="s">
        <v>6155</v>
      </c>
      <c r="J1180" s="272" t="s">
        <v>6156</v>
      </c>
      <c r="K1180" s="272"/>
      <c r="L1180" s="271"/>
      <c r="M1180" s="270" t="s">
        <v>6159</v>
      </c>
      <c r="N1180" s="270" t="s">
        <v>7593</v>
      </c>
      <c r="O1180" s="270" t="s">
        <v>6175</v>
      </c>
    </row>
    <row r="1181" spans="1:15" ht="30.75" customHeight="1" x14ac:dyDescent="0.25">
      <c r="A1181" s="281">
        <v>30717116</v>
      </c>
      <c r="B1181" s="276" t="s">
        <v>4930</v>
      </c>
      <c r="C1181" s="278" t="s">
        <v>4843</v>
      </c>
      <c r="D1181" s="276" t="s">
        <v>8180</v>
      </c>
      <c r="E1181" s="282"/>
      <c r="F1181" s="279"/>
      <c r="G1181" s="278"/>
      <c r="H1181" s="278"/>
      <c r="I1181" s="278" t="s">
        <v>6155</v>
      </c>
      <c r="J1181" s="278" t="s">
        <v>6156</v>
      </c>
      <c r="K1181" s="278"/>
      <c r="L1181" s="277"/>
      <c r="M1181" s="276" t="s">
        <v>3818</v>
      </c>
      <c r="N1181" s="276" t="s">
        <v>7593</v>
      </c>
      <c r="O1181" s="276" t="s">
        <v>6175</v>
      </c>
    </row>
    <row r="1182" spans="1:15" ht="30.75" customHeight="1" x14ac:dyDescent="0.25">
      <c r="A1182" s="275">
        <v>30717124</v>
      </c>
      <c r="B1182" s="270" t="s">
        <v>848</v>
      </c>
      <c r="C1182" s="272" t="s">
        <v>4843</v>
      </c>
      <c r="D1182" s="270" t="s">
        <v>8181</v>
      </c>
      <c r="E1182" s="272"/>
      <c r="F1182" s="273"/>
      <c r="G1182" s="272"/>
      <c r="H1182" s="272"/>
      <c r="I1182" s="272" t="s">
        <v>6155</v>
      </c>
      <c r="J1182" s="272" t="s">
        <v>6156</v>
      </c>
      <c r="K1182" s="272"/>
      <c r="L1182" s="271"/>
      <c r="M1182" s="270" t="s">
        <v>3818</v>
      </c>
      <c r="N1182" s="270" t="s">
        <v>7593</v>
      </c>
      <c r="O1182" s="270" t="s">
        <v>6175</v>
      </c>
    </row>
    <row r="1183" spans="1:15" ht="30.75" customHeight="1" x14ac:dyDescent="0.25">
      <c r="A1183" s="281">
        <v>30717132</v>
      </c>
      <c r="B1183" s="276" t="s">
        <v>849</v>
      </c>
      <c r="C1183" s="278" t="s">
        <v>4843</v>
      </c>
      <c r="D1183" s="276" t="s">
        <v>8182</v>
      </c>
      <c r="E1183" s="282"/>
      <c r="F1183" s="279"/>
      <c r="G1183" s="278"/>
      <c r="H1183" s="278"/>
      <c r="I1183" s="278" t="s">
        <v>6155</v>
      </c>
      <c r="J1183" s="278" t="s">
        <v>6156</v>
      </c>
      <c r="K1183" s="278"/>
      <c r="L1183" s="277"/>
      <c r="M1183" s="276" t="s">
        <v>3818</v>
      </c>
      <c r="N1183" s="276" t="s">
        <v>7593</v>
      </c>
      <c r="O1183" s="276" t="s">
        <v>6175</v>
      </c>
    </row>
    <row r="1184" spans="1:15" ht="30.75" customHeight="1" x14ac:dyDescent="0.25">
      <c r="A1184" s="275">
        <v>30717140</v>
      </c>
      <c r="B1184" s="270" t="s">
        <v>850</v>
      </c>
      <c r="C1184" s="272" t="s">
        <v>4843</v>
      </c>
      <c r="D1184" s="270" t="s">
        <v>8183</v>
      </c>
      <c r="E1184" s="272"/>
      <c r="F1184" s="273"/>
      <c r="G1184" s="272"/>
      <c r="H1184" s="272"/>
      <c r="I1184" s="272" t="s">
        <v>6155</v>
      </c>
      <c r="J1184" s="272" t="s">
        <v>6156</v>
      </c>
      <c r="K1184" s="272"/>
      <c r="L1184" s="271"/>
      <c r="M1184" s="270" t="s">
        <v>3818</v>
      </c>
      <c r="N1184" s="270" t="s">
        <v>7593</v>
      </c>
      <c r="O1184" s="270" t="s">
        <v>6175</v>
      </c>
    </row>
    <row r="1185" spans="1:15" ht="30.75" customHeight="1" x14ac:dyDescent="0.25">
      <c r="A1185" s="281">
        <v>30717159</v>
      </c>
      <c r="B1185" s="276" t="s">
        <v>851</v>
      </c>
      <c r="C1185" s="278" t="s">
        <v>4843</v>
      </c>
      <c r="D1185" s="276" t="s">
        <v>8113</v>
      </c>
      <c r="E1185" s="282"/>
      <c r="F1185" s="279"/>
      <c r="G1185" s="278"/>
      <c r="H1185" s="278"/>
      <c r="I1185" s="278" t="s">
        <v>6155</v>
      </c>
      <c r="J1185" s="278" t="s">
        <v>6156</v>
      </c>
      <c r="K1185" s="278"/>
      <c r="L1185" s="277"/>
      <c r="M1185" s="276" t="s">
        <v>3818</v>
      </c>
      <c r="N1185" s="276" t="s">
        <v>7593</v>
      </c>
      <c r="O1185" s="276" t="s">
        <v>6175</v>
      </c>
    </row>
    <row r="1186" spans="1:15" ht="30.75" customHeight="1" x14ac:dyDescent="0.25">
      <c r="A1186" s="275">
        <v>30717167</v>
      </c>
      <c r="B1186" s="270" t="s">
        <v>852</v>
      </c>
      <c r="C1186" s="272" t="s">
        <v>4843</v>
      </c>
      <c r="D1186" s="270" t="s">
        <v>8184</v>
      </c>
      <c r="E1186" s="272"/>
      <c r="F1186" s="273"/>
      <c r="G1186" s="272"/>
      <c r="H1186" s="272"/>
      <c r="I1186" s="272" t="s">
        <v>6155</v>
      </c>
      <c r="J1186" s="272" t="s">
        <v>6156</v>
      </c>
      <c r="K1186" s="272"/>
      <c r="L1186" s="271"/>
      <c r="M1186" s="270" t="s">
        <v>3818</v>
      </c>
      <c r="N1186" s="270" t="s">
        <v>7593</v>
      </c>
      <c r="O1186" s="270" t="s">
        <v>6175</v>
      </c>
    </row>
    <row r="1187" spans="1:15" ht="30.75" customHeight="1" x14ac:dyDescent="0.25">
      <c r="A1187" s="281">
        <v>30717175</v>
      </c>
      <c r="B1187" s="276" t="s">
        <v>4931</v>
      </c>
      <c r="C1187" s="278" t="s">
        <v>4843</v>
      </c>
      <c r="D1187" s="276" t="s">
        <v>7722</v>
      </c>
      <c r="E1187" s="282"/>
      <c r="F1187" s="279"/>
      <c r="G1187" s="278"/>
      <c r="H1187" s="278" t="s">
        <v>6154</v>
      </c>
      <c r="I1187" s="278" t="s">
        <v>6155</v>
      </c>
      <c r="J1187" s="278" t="s">
        <v>6156</v>
      </c>
      <c r="K1187" s="278"/>
      <c r="L1187" s="277"/>
      <c r="M1187" s="276" t="s">
        <v>6159</v>
      </c>
      <c r="N1187" s="276" t="s">
        <v>7593</v>
      </c>
      <c r="O1187" s="276" t="s">
        <v>6175</v>
      </c>
    </row>
    <row r="1188" spans="1:15" ht="30.75" customHeight="1" x14ac:dyDescent="0.25">
      <c r="A1188" s="275">
        <v>30718015</v>
      </c>
      <c r="B1188" s="270" t="s">
        <v>853</v>
      </c>
      <c r="C1188" s="272" t="s">
        <v>4843</v>
      </c>
      <c r="D1188" s="270" t="s">
        <v>8185</v>
      </c>
      <c r="E1188" s="272"/>
      <c r="F1188" s="273"/>
      <c r="G1188" s="272"/>
      <c r="H1188" s="272"/>
      <c r="I1188" s="272" t="s">
        <v>6155</v>
      </c>
      <c r="J1188" s="272" t="s">
        <v>6156</v>
      </c>
      <c r="K1188" s="272"/>
      <c r="L1188" s="271"/>
      <c r="M1188" s="270" t="s">
        <v>8186</v>
      </c>
      <c r="N1188" s="270" t="s">
        <v>7593</v>
      </c>
      <c r="O1188" s="270" t="s">
        <v>6175</v>
      </c>
    </row>
    <row r="1189" spans="1:15" ht="30.75" customHeight="1" x14ac:dyDescent="0.25">
      <c r="A1189" s="281">
        <v>30718023</v>
      </c>
      <c r="B1189" s="276" t="s">
        <v>854</v>
      </c>
      <c r="C1189" s="278" t="s">
        <v>4843</v>
      </c>
      <c r="D1189" s="276" t="s">
        <v>8187</v>
      </c>
      <c r="E1189" s="282"/>
      <c r="F1189" s="279"/>
      <c r="G1189" s="278"/>
      <c r="H1189" s="278"/>
      <c r="I1189" s="278" t="s">
        <v>6155</v>
      </c>
      <c r="J1189" s="278" t="s">
        <v>6156</v>
      </c>
      <c r="K1189" s="278"/>
      <c r="L1189" s="277"/>
      <c r="M1189" s="276" t="s">
        <v>8186</v>
      </c>
      <c r="N1189" s="276" t="s">
        <v>7593</v>
      </c>
      <c r="O1189" s="276" t="s">
        <v>6175</v>
      </c>
    </row>
    <row r="1190" spans="1:15" ht="30.75" customHeight="1" x14ac:dyDescent="0.25">
      <c r="A1190" s="275">
        <v>30718031</v>
      </c>
      <c r="B1190" s="270" t="s">
        <v>855</v>
      </c>
      <c r="C1190" s="272" t="s">
        <v>4843</v>
      </c>
      <c r="D1190" s="270" t="s">
        <v>8188</v>
      </c>
      <c r="E1190" s="272"/>
      <c r="F1190" s="273"/>
      <c r="G1190" s="272"/>
      <c r="H1190" s="272"/>
      <c r="I1190" s="272" t="s">
        <v>6155</v>
      </c>
      <c r="J1190" s="272" t="s">
        <v>6156</v>
      </c>
      <c r="K1190" s="272"/>
      <c r="L1190" s="271"/>
      <c r="M1190" s="270" t="s">
        <v>8186</v>
      </c>
      <c r="N1190" s="270" t="s">
        <v>7593</v>
      </c>
      <c r="O1190" s="270" t="s">
        <v>6175</v>
      </c>
    </row>
    <row r="1191" spans="1:15" ht="30.75" customHeight="1" x14ac:dyDescent="0.25">
      <c r="A1191" s="281">
        <v>30718040</v>
      </c>
      <c r="B1191" s="276" t="s">
        <v>856</v>
      </c>
      <c r="C1191" s="278" t="s">
        <v>4843</v>
      </c>
      <c r="D1191" s="276" t="s">
        <v>8189</v>
      </c>
      <c r="E1191" s="282"/>
      <c r="F1191" s="279"/>
      <c r="G1191" s="278"/>
      <c r="H1191" s="278" t="s">
        <v>6154</v>
      </c>
      <c r="I1191" s="278" t="s">
        <v>6155</v>
      </c>
      <c r="J1191" s="278" t="s">
        <v>6156</v>
      </c>
      <c r="K1191" s="278"/>
      <c r="L1191" s="277"/>
      <c r="M1191" s="276" t="s">
        <v>8186</v>
      </c>
      <c r="N1191" s="276" t="s">
        <v>7593</v>
      </c>
      <c r="O1191" s="276" t="s">
        <v>6175</v>
      </c>
    </row>
    <row r="1192" spans="1:15" ht="30.75" customHeight="1" x14ac:dyDescent="0.25">
      <c r="A1192" s="275">
        <v>30718058</v>
      </c>
      <c r="B1192" s="270" t="s">
        <v>857</v>
      </c>
      <c r="C1192" s="272" t="s">
        <v>4843</v>
      </c>
      <c r="D1192" s="270" t="s">
        <v>8190</v>
      </c>
      <c r="E1192" s="272"/>
      <c r="F1192" s="273"/>
      <c r="G1192" s="272"/>
      <c r="H1192" s="272"/>
      <c r="I1192" s="272" t="s">
        <v>6155</v>
      </c>
      <c r="J1192" s="272" t="s">
        <v>6156</v>
      </c>
      <c r="K1192" s="272"/>
      <c r="L1192" s="271"/>
      <c r="M1192" s="270" t="s">
        <v>8186</v>
      </c>
      <c r="N1192" s="270" t="s">
        <v>7593</v>
      </c>
      <c r="O1192" s="270" t="s">
        <v>6175</v>
      </c>
    </row>
    <row r="1193" spans="1:15" ht="30.75" customHeight="1" x14ac:dyDescent="0.25">
      <c r="A1193" s="281">
        <v>30718066</v>
      </c>
      <c r="B1193" s="276" t="s">
        <v>858</v>
      </c>
      <c r="C1193" s="278" t="s">
        <v>4843</v>
      </c>
      <c r="D1193" s="276" t="s">
        <v>7722</v>
      </c>
      <c r="E1193" s="282"/>
      <c r="F1193" s="279"/>
      <c r="G1193" s="278"/>
      <c r="H1193" s="278" t="s">
        <v>6154</v>
      </c>
      <c r="I1193" s="278" t="s">
        <v>6155</v>
      </c>
      <c r="J1193" s="278" t="s">
        <v>6156</v>
      </c>
      <c r="K1193" s="278"/>
      <c r="L1193" s="277"/>
      <c r="M1193" s="276" t="s">
        <v>6159</v>
      </c>
      <c r="N1193" s="276" t="s">
        <v>7593</v>
      </c>
      <c r="O1193" s="276" t="s">
        <v>6175</v>
      </c>
    </row>
    <row r="1194" spans="1:15" ht="30.75" customHeight="1" x14ac:dyDescent="0.25">
      <c r="A1194" s="275">
        <v>30718074</v>
      </c>
      <c r="B1194" s="270" t="s">
        <v>859</v>
      </c>
      <c r="C1194" s="272" t="s">
        <v>4843</v>
      </c>
      <c r="D1194" s="270" t="s">
        <v>8191</v>
      </c>
      <c r="E1194" s="272"/>
      <c r="F1194" s="273"/>
      <c r="G1194" s="272"/>
      <c r="H1194" s="272"/>
      <c r="I1194" s="272" t="s">
        <v>6155</v>
      </c>
      <c r="J1194" s="272" t="s">
        <v>6156</v>
      </c>
      <c r="K1194" s="272"/>
      <c r="L1194" s="271"/>
      <c r="M1194" s="270" t="s">
        <v>8186</v>
      </c>
      <c r="N1194" s="270" t="s">
        <v>7593</v>
      </c>
      <c r="O1194" s="270" t="s">
        <v>6175</v>
      </c>
    </row>
    <row r="1195" spans="1:15" ht="30.75" customHeight="1" x14ac:dyDescent="0.25">
      <c r="A1195" s="281">
        <v>30718082</v>
      </c>
      <c r="B1195" s="276" t="s">
        <v>860</v>
      </c>
      <c r="C1195" s="278" t="s">
        <v>4843</v>
      </c>
      <c r="D1195" s="276" t="s">
        <v>8192</v>
      </c>
      <c r="E1195" s="282"/>
      <c r="F1195" s="279"/>
      <c r="G1195" s="278"/>
      <c r="H1195" s="278"/>
      <c r="I1195" s="278" t="s">
        <v>6155</v>
      </c>
      <c r="J1195" s="278" t="s">
        <v>6156</v>
      </c>
      <c r="K1195" s="278"/>
      <c r="L1195" s="277"/>
      <c r="M1195" s="276" t="s">
        <v>8186</v>
      </c>
      <c r="N1195" s="276" t="s">
        <v>7593</v>
      </c>
      <c r="O1195" s="276" t="s">
        <v>6175</v>
      </c>
    </row>
    <row r="1196" spans="1:15" ht="30.75" customHeight="1" x14ac:dyDescent="0.25">
      <c r="A1196" s="275">
        <v>30718090</v>
      </c>
      <c r="B1196" s="270" t="s">
        <v>861</v>
      </c>
      <c r="C1196" s="272" t="s">
        <v>4843</v>
      </c>
      <c r="D1196" s="270" t="s">
        <v>8193</v>
      </c>
      <c r="E1196" s="272"/>
      <c r="F1196" s="273"/>
      <c r="G1196" s="272"/>
      <c r="H1196" s="272"/>
      <c r="I1196" s="272" t="s">
        <v>6155</v>
      </c>
      <c r="J1196" s="272" t="s">
        <v>6156</v>
      </c>
      <c r="K1196" s="272"/>
      <c r="L1196" s="271"/>
      <c r="M1196" s="270" t="s">
        <v>8186</v>
      </c>
      <c r="N1196" s="270" t="s">
        <v>7593</v>
      </c>
      <c r="O1196" s="270" t="s">
        <v>6175</v>
      </c>
    </row>
    <row r="1197" spans="1:15" ht="30.75" customHeight="1" x14ac:dyDescent="0.25">
      <c r="A1197" s="281">
        <v>30718104</v>
      </c>
      <c r="B1197" s="276" t="s">
        <v>4932</v>
      </c>
      <c r="C1197" s="278" t="s">
        <v>4843</v>
      </c>
      <c r="D1197" s="276" t="s">
        <v>8194</v>
      </c>
      <c r="E1197" s="282"/>
      <c r="F1197" s="279"/>
      <c r="G1197" s="278"/>
      <c r="H1197" s="278" t="s">
        <v>6154</v>
      </c>
      <c r="I1197" s="278" t="s">
        <v>6155</v>
      </c>
      <c r="J1197" s="278" t="s">
        <v>6156</v>
      </c>
      <c r="K1197" s="278"/>
      <c r="L1197" s="277"/>
      <c r="M1197" s="276" t="s">
        <v>8186</v>
      </c>
      <c r="N1197" s="276" t="s">
        <v>7593</v>
      </c>
      <c r="O1197" s="276" t="s">
        <v>6175</v>
      </c>
    </row>
    <row r="1198" spans="1:15" ht="30.75" customHeight="1" x14ac:dyDescent="0.25">
      <c r="A1198" s="275">
        <v>30719011</v>
      </c>
      <c r="B1198" s="270" t="s">
        <v>862</v>
      </c>
      <c r="C1198" s="272" t="s">
        <v>4843</v>
      </c>
      <c r="D1198" s="270" t="s">
        <v>8195</v>
      </c>
      <c r="E1198" s="272"/>
      <c r="F1198" s="273"/>
      <c r="G1198" s="272"/>
      <c r="H1198" s="272"/>
      <c r="I1198" s="272" t="s">
        <v>6155</v>
      </c>
      <c r="J1198" s="272" t="s">
        <v>6156</v>
      </c>
      <c r="K1198" s="272"/>
      <c r="L1198" s="271"/>
      <c r="M1198" s="270" t="s">
        <v>8186</v>
      </c>
      <c r="N1198" s="270" t="s">
        <v>7593</v>
      </c>
      <c r="O1198" s="270" t="s">
        <v>6175</v>
      </c>
    </row>
    <row r="1199" spans="1:15" ht="30.75" customHeight="1" x14ac:dyDescent="0.25">
      <c r="A1199" s="281">
        <v>30719020</v>
      </c>
      <c r="B1199" s="276" t="s">
        <v>864</v>
      </c>
      <c r="C1199" s="278" t="s">
        <v>4843</v>
      </c>
      <c r="D1199" s="276" t="s">
        <v>8196</v>
      </c>
      <c r="E1199" s="282"/>
      <c r="F1199" s="279"/>
      <c r="G1199" s="278"/>
      <c r="H1199" s="278"/>
      <c r="I1199" s="278" t="s">
        <v>6155</v>
      </c>
      <c r="J1199" s="278" t="s">
        <v>6156</v>
      </c>
      <c r="K1199" s="278"/>
      <c r="L1199" s="277"/>
      <c r="M1199" s="276" t="s">
        <v>8186</v>
      </c>
      <c r="N1199" s="276" t="s">
        <v>7593</v>
      </c>
      <c r="O1199" s="276" t="s">
        <v>6175</v>
      </c>
    </row>
    <row r="1200" spans="1:15" ht="30.75" customHeight="1" x14ac:dyDescent="0.25">
      <c r="A1200" s="275">
        <v>30719020</v>
      </c>
      <c r="B1200" s="270" t="s">
        <v>864</v>
      </c>
      <c r="C1200" s="272" t="s">
        <v>4843</v>
      </c>
      <c r="D1200" s="270" t="s">
        <v>8167</v>
      </c>
      <c r="E1200" s="272"/>
      <c r="F1200" s="273"/>
      <c r="G1200" s="272"/>
      <c r="H1200" s="272"/>
      <c r="I1200" s="272" t="s">
        <v>6155</v>
      </c>
      <c r="J1200" s="272" t="s">
        <v>6156</v>
      </c>
      <c r="K1200" s="272"/>
      <c r="L1200" s="271"/>
      <c r="M1200" s="270" t="s">
        <v>6159</v>
      </c>
      <c r="N1200" s="270" t="s">
        <v>7593</v>
      </c>
      <c r="O1200" s="270" t="s">
        <v>6175</v>
      </c>
    </row>
    <row r="1201" spans="1:15" ht="30.75" customHeight="1" x14ac:dyDescent="0.25">
      <c r="A1201" s="281">
        <v>30719038</v>
      </c>
      <c r="B1201" s="276" t="s">
        <v>865</v>
      </c>
      <c r="C1201" s="278" t="s">
        <v>4843</v>
      </c>
      <c r="D1201" s="276" t="s">
        <v>8167</v>
      </c>
      <c r="E1201" s="282"/>
      <c r="F1201" s="279"/>
      <c r="G1201" s="278"/>
      <c r="H1201" s="278"/>
      <c r="I1201" s="278" t="s">
        <v>6155</v>
      </c>
      <c r="J1201" s="278" t="s">
        <v>6156</v>
      </c>
      <c r="K1201" s="278"/>
      <c r="L1201" s="277"/>
      <c r="M1201" s="276" t="s">
        <v>6159</v>
      </c>
      <c r="N1201" s="276" t="s">
        <v>7593</v>
      </c>
      <c r="O1201" s="276" t="s">
        <v>6175</v>
      </c>
    </row>
    <row r="1202" spans="1:15" ht="30.75" customHeight="1" x14ac:dyDescent="0.25">
      <c r="A1202" s="275">
        <v>30719038</v>
      </c>
      <c r="B1202" s="270" t="s">
        <v>865</v>
      </c>
      <c r="C1202" s="272" t="s">
        <v>4843</v>
      </c>
      <c r="D1202" s="270" t="s">
        <v>8197</v>
      </c>
      <c r="E1202" s="272"/>
      <c r="F1202" s="273"/>
      <c r="G1202" s="272"/>
      <c r="H1202" s="272"/>
      <c r="I1202" s="272" t="s">
        <v>6155</v>
      </c>
      <c r="J1202" s="272" t="s">
        <v>6156</v>
      </c>
      <c r="K1202" s="272"/>
      <c r="L1202" s="271"/>
      <c r="M1202" s="270" t="s">
        <v>8186</v>
      </c>
      <c r="N1202" s="270" t="s">
        <v>7593</v>
      </c>
      <c r="O1202" s="270" t="s">
        <v>6175</v>
      </c>
    </row>
    <row r="1203" spans="1:15" ht="30.75" customHeight="1" x14ac:dyDescent="0.25">
      <c r="A1203" s="281">
        <v>30719046</v>
      </c>
      <c r="B1203" s="276" t="s">
        <v>866</v>
      </c>
      <c r="C1203" s="278" t="s">
        <v>4843</v>
      </c>
      <c r="D1203" s="276" t="s">
        <v>8198</v>
      </c>
      <c r="E1203" s="282"/>
      <c r="F1203" s="279"/>
      <c r="G1203" s="278"/>
      <c r="H1203" s="278"/>
      <c r="I1203" s="278" t="s">
        <v>6155</v>
      </c>
      <c r="J1203" s="278" t="s">
        <v>6156</v>
      </c>
      <c r="K1203" s="278"/>
      <c r="L1203" s="277"/>
      <c r="M1203" s="276" t="s">
        <v>8186</v>
      </c>
      <c r="N1203" s="276" t="s">
        <v>7593</v>
      </c>
      <c r="O1203" s="276" t="s">
        <v>6175</v>
      </c>
    </row>
    <row r="1204" spans="1:15" ht="30.75" customHeight="1" x14ac:dyDescent="0.25">
      <c r="A1204" s="275">
        <v>30719054</v>
      </c>
      <c r="B1204" s="270" t="s">
        <v>867</v>
      </c>
      <c r="C1204" s="272" t="s">
        <v>4843</v>
      </c>
      <c r="D1204" s="270" t="s">
        <v>8199</v>
      </c>
      <c r="E1204" s="272"/>
      <c r="F1204" s="273"/>
      <c r="G1204" s="272"/>
      <c r="H1204" s="272" t="s">
        <v>6154</v>
      </c>
      <c r="I1204" s="272" t="s">
        <v>6155</v>
      </c>
      <c r="J1204" s="272" t="s">
        <v>6156</v>
      </c>
      <c r="K1204" s="272"/>
      <c r="L1204" s="271"/>
      <c r="M1204" s="270" t="s">
        <v>8186</v>
      </c>
      <c r="N1204" s="270" t="s">
        <v>7593</v>
      </c>
      <c r="O1204" s="270" t="s">
        <v>6175</v>
      </c>
    </row>
    <row r="1205" spans="1:15" ht="30.75" customHeight="1" x14ac:dyDescent="0.25">
      <c r="A1205" s="281">
        <v>30719062</v>
      </c>
      <c r="B1205" s="276" t="s">
        <v>868</v>
      </c>
      <c r="C1205" s="278" t="s">
        <v>4843</v>
      </c>
      <c r="D1205" s="276" t="s">
        <v>8200</v>
      </c>
      <c r="E1205" s="282"/>
      <c r="F1205" s="279"/>
      <c r="G1205" s="278"/>
      <c r="H1205" s="278"/>
      <c r="I1205" s="278" t="s">
        <v>6155</v>
      </c>
      <c r="J1205" s="278" t="s">
        <v>6156</v>
      </c>
      <c r="K1205" s="278"/>
      <c r="L1205" s="277"/>
      <c r="M1205" s="276" t="s">
        <v>8186</v>
      </c>
      <c r="N1205" s="276" t="s">
        <v>7593</v>
      </c>
      <c r="O1205" s="276" t="s">
        <v>6175</v>
      </c>
    </row>
    <row r="1206" spans="1:15" ht="30.75" customHeight="1" x14ac:dyDescent="0.25">
      <c r="A1206" s="275">
        <v>30719062</v>
      </c>
      <c r="B1206" s="270" t="s">
        <v>868</v>
      </c>
      <c r="C1206" s="272" t="s">
        <v>4843</v>
      </c>
      <c r="D1206" s="270" t="s">
        <v>8175</v>
      </c>
      <c r="E1206" s="272"/>
      <c r="F1206" s="273"/>
      <c r="G1206" s="272"/>
      <c r="H1206" s="272"/>
      <c r="I1206" s="272" t="s">
        <v>6155</v>
      </c>
      <c r="J1206" s="272" t="s">
        <v>6156</v>
      </c>
      <c r="K1206" s="272"/>
      <c r="L1206" s="271"/>
      <c r="M1206" s="270" t="s">
        <v>6159</v>
      </c>
      <c r="N1206" s="270" t="s">
        <v>7593</v>
      </c>
      <c r="O1206" s="270" t="s">
        <v>6175</v>
      </c>
    </row>
    <row r="1207" spans="1:15" ht="30.75" customHeight="1" x14ac:dyDescent="0.25">
      <c r="A1207" s="281">
        <v>30719070</v>
      </c>
      <c r="B1207" s="276" t="s">
        <v>869</v>
      </c>
      <c r="C1207" s="278" t="s">
        <v>4843</v>
      </c>
      <c r="D1207" s="276" t="s">
        <v>7722</v>
      </c>
      <c r="E1207" s="282"/>
      <c r="F1207" s="279"/>
      <c r="G1207" s="278"/>
      <c r="H1207" s="278" t="s">
        <v>6154</v>
      </c>
      <c r="I1207" s="278" t="s">
        <v>6155</v>
      </c>
      <c r="J1207" s="278" t="s">
        <v>6156</v>
      </c>
      <c r="K1207" s="278"/>
      <c r="L1207" s="277"/>
      <c r="M1207" s="276" t="s">
        <v>6159</v>
      </c>
      <c r="N1207" s="276" t="s">
        <v>7593</v>
      </c>
      <c r="O1207" s="276" t="s">
        <v>6175</v>
      </c>
    </row>
    <row r="1208" spans="1:15" ht="30.75" customHeight="1" x14ac:dyDescent="0.25">
      <c r="A1208" s="275">
        <v>30719089</v>
      </c>
      <c r="B1208" s="270" t="s">
        <v>870</v>
      </c>
      <c r="C1208" s="272" t="s">
        <v>4843</v>
      </c>
      <c r="D1208" s="270" t="s">
        <v>8201</v>
      </c>
      <c r="E1208" s="272"/>
      <c r="F1208" s="273"/>
      <c r="G1208" s="272"/>
      <c r="H1208" s="272"/>
      <c r="I1208" s="272" t="s">
        <v>6155</v>
      </c>
      <c r="J1208" s="272" t="s">
        <v>6156</v>
      </c>
      <c r="K1208" s="272"/>
      <c r="L1208" s="271"/>
      <c r="M1208" s="270" t="s">
        <v>8186</v>
      </c>
      <c r="N1208" s="270" t="s">
        <v>7593</v>
      </c>
      <c r="O1208" s="270" t="s">
        <v>6175</v>
      </c>
    </row>
    <row r="1209" spans="1:15" ht="30.75" customHeight="1" x14ac:dyDescent="0.25">
      <c r="A1209" s="281">
        <v>30719097</v>
      </c>
      <c r="B1209" s="276" t="s">
        <v>871</v>
      </c>
      <c r="C1209" s="278" t="s">
        <v>4843</v>
      </c>
      <c r="D1209" s="276" t="s">
        <v>8202</v>
      </c>
      <c r="E1209" s="282"/>
      <c r="F1209" s="279"/>
      <c r="G1209" s="278"/>
      <c r="H1209" s="278" t="s">
        <v>6154</v>
      </c>
      <c r="I1209" s="278" t="s">
        <v>6155</v>
      </c>
      <c r="J1209" s="278" t="s">
        <v>6156</v>
      </c>
      <c r="K1209" s="278"/>
      <c r="L1209" s="277"/>
      <c r="M1209" s="276" t="s">
        <v>8186</v>
      </c>
      <c r="N1209" s="276" t="s">
        <v>7593</v>
      </c>
      <c r="O1209" s="276" t="s">
        <v>6175</v>
      </c>
    </row>
    <row r="1210" spans="1:15" ht="30.75" customHeight="1" x14ac:dyDescent="0.25">
      <c r="A1210" s="275">
        <v>30719097</v>
      </c>
      <c r="B1210" s="270" t="s">
        <v>871</v>
      </c>
      <c r="C1210" s="272" t="s">
        <v>4843</v>
      </c>
      <c r="D1210" s="270" t="s">
        <v>8203</v>
      </c>
      <c r="E1210" s="272"/>
      <c r="F1210" s="273"/>
      <c r="G1210" s="272"/>
      <c r="H1210" s="272" t="s">
        <v>6154</v>
      </c>
      <c r="I1210" s="272" t="s">
        <v>6155</v>
      </c>
      <c r="J1210" s="272" t="s">
        <v>6156</v>
      </c>
      <c r="K1210" s="272"/>
      <c r="L1210" s="271"/>
      <c r="M1210" s="270" t="s">
        <v>6159</v>
      </c>
      <c r="N1210" s="270" t="s">
        <v>7593</v>
      </c>
      <c r="O1210" s="270" t="s">
        <v>6175</v>
      </c>
    </row>
    <row r="1211" spans="1:15" ht="30.75" customHeight="1" x14ac:dyDescent="0.25">
      <c r="A1211" s="281">
        <v>30719100</v>
      </c>
      <c r="B1211" s="276" t="s">
        <v>872</v>
      </c>
      <c r="C1211" s="278" t="s">
        <v>4843</v>
      </c>
      <c r="D1211" s="276" t="s">
        <v>8204</v>
      </c>
      <c r="E1211" s="282"/>
      <c r="F1211" s="279"/>
      <c r="G1211" s="278"/>
      <c r="H1211" s="278"/>
      <c r="I1211" s="278" t="s">
        <v>6155</v>
      </c>
      <c r="J1211" s="278" t="s">
        <v>6156</v>
      </c>
      <c r="K1211" s="278"/>
      <c r="L1211" s="277"/>
      <c r="M1211" s="276" t="s">
        <v>8186</v>
      </c>
      <c r="N1211" s="276" t="s">
        <v>7593</v>
      </c>
      <c r="O1211" s="276" t="s">
        <v>6175</v>
      </c>
    </row>
    <row r="1212" spans="1:15" ht="30.75" customHeight="1" x14ac:dyDescent="0.25">
      <c r="A1212" s="275">
        <v>30719119</v>
      </c>
      <c r="B1212" s="270" t="s">
        <v>873</v>
      </c>
      <c r="C1212" s="272" t="s">
        <v>4843</v>
      </c>
      <c r="D1212" s="270" t="s">
        <v>8205</v>
      </c>
      <c r="E1212" s="272"/>
      <c r="F1212" s="273"/>
      <c r="G1212" s="272"/>
      <c r="H1212" s="272" t="s">
        <v>6154</v>
      </c>
      <c r="I1212" s="272" t="s">
        <v>6155</v>
      </c>
      <c r="J1212" s="272" t="s">
        <v>6156</v>
      </c>
      <c r="K1212" s="272"/>
      <c r="L1212" s="271"/>
      <c r="M1212" s="270" t="s">
        <v>8186</v>
      </c>
      <c r="N1212" s="270" t="s">
        <v>7593</v>
      </c>
      <c r="O1212" s="270" t="s">
        <v>6175</v>
      </c>
    </row>
    <row r="1213" spans="1:15" ht="30.75" customHeight="1" x14ac:dyDescent="0.25">
      <c r="A1213" s="281">
        <v>30719127</v>
      </c>
      <c r="B1213" s="276" t="s">
        <v>874</v>
      </c>
      <c r="C1213" s="278" t="s">
        <v>4843</v>
      </c>
      <c r="D1213" s="276" t="s">
        <v>8206</v>
      </c>
      <c r="E1213" s="282"/>
      <c r="F1213" s="279"/>
      <c r="G1213" s="278"/>
      <c r="H1213" s="278"/>
      <c r="I1213" s="278" t="s">
        <v>6155</v>
      </c>
      <c r="J1213" s="278" t="s">
        <v>6156</v>
      </c>
      <c r="K1213" s="278"/>
      <c r="L1213" s="277"/>
      <c r="M1213" s="276" t="s">
        <v>8186</v>
      </c>
      <c r="N1213" s="276" t="s">
        <v>7593</v>
      </c>
      <c r="O1213" s="276" t="s">
        <v>6175</v>
      </c>
    </row>
    <row r="1214" spans="1:15" ht="30.75" customHeight="1" x14ac:dyDescent="0.25">
      <c r="A1214" s="275">
        <v>30719135</v>
      </c>
      <c r="B1214" s="270" t="s">
        <v>863</v>
      </c>
      <c r="C1214" s="272" t="s">
        <v>4843</v>
      </c>
      <c r="D1214" s="270" t="s">
        <v>8207</v>
      </c>
      <c r="E1214" s="272"/>
      <c r="F1214" s="273"/>
      <c r="G1214" s="272"/>
      <c r="H1214" s="272"/>
      <c r="I1214" s="272" t="s">
        <v>6155</v>
      </c>
      <c r="J1214" s="272" t="s">
        <v>6156</v>
      </c>
      <c r="K1214" s="272"/>
      <c r="L1214" s="271"/>
      <c r="M1214" s="270" t="s">
        <v>8186</v>
      </c>
      <c r="N1214" s="270" t="s">
        <v>7593</v>
      </c>
      <c r="O1214" s="270" t="s">
        <v>6175</v>
      </c>
    </row>
    <row r="1215" spans="1:15" ht="30.75" customHeight="1" x14ac:dyDescent="0.25">
      <c r="A1215" s="281">
        <v>30720010</v>
      </c>
      <c r="B1215" s="276" t="s">
        <v>875</v>
      </c>
      <c r="C1215" s="278" t="s">
        <v>4843</v>
      </c>
      <c r="D1215" s="276" t="s">
        <v>8208</v>
      </c>
      <c r="E1215" s="282"/>
      <c r="F1215" s="279"/>
      <c r="G1215" s="278"/>
      <c r="H1215" s="278"/>
      <c r="I1215" s="278" t="s">
        <v>6155</v>
      </c>
      <c r="J1215" s="278" t="s">
        <v>6156</v>
      </c>
      <c r="K1215" s="278"/>
      <c r="L1215" s="277"/>
      <c r="M1215" s="276" t="s">
        <v>8186</v>
      </c>
      <c r="N1215" s="276" t="s">
        <v>7593</v>
      </c>
      <c r="O1215" s="276" t="s">
        <v>6175</v>
      </c>
    </row>
    <row r="1216" spans="1:15" ht="30.75" customHeight="1" x14ac:dyDescent="0.25">
      <c r="A1216" s="275">
        <v>30720028</v>
      </c>
      <c r="B1216" s="270" t="s">
        <v>876</v>
      </c>
      <c r="C1216" s="272" t="s">
        <v>4843</v>
      </c>
      <c r="D1216" s="270" t="s">
        <v>8209</v>
      </c>
      <c r="E1216" s="272"/>
      <c r="F1216" s="273"/>
      <c r="G1216" s="272"/>
      <c r="H1216" s="272"/>
      <c r="I1216" s="272" t="s">
        <v>6155</v>
      </c>
      <c r="J1216" s="272" t="s">
        <v>6156</v>
      </c>
      <c r="K1216" s="272"/>
      <c r="L1216" s="271"/>
      <c r="M1216" s="270" t="s">
        <v>8186</v>
      </c>
      <c r="N1216" s="270" t="s">
        <v>7593</v>
      </c>
      <c r="O1216" s="270" t="s">
        <v>6175</v>
      </c>
    </row>
    <row r="1217" spans="1:15" ht="30.75" customHeight="1" x14ac:dyDescent="0.25">
      <c r="A1217" s="281">
        <v>30720036</v>
      </c>
      <c r="B1217" s="276" t="s">
        <v>877</v>
      </c>
      <c r="C1217" s="278" t="s">
        <v>4843</v>
      </c>
      <c r="D1217" s="276" t="s">
        <v>8210</v>
      </c>
      <c r="E1217" s="282"/>
      <c r="F1217" s="279"/>
      <c r="G1217" s="278"/>
      <c r="H1217" s="278"/>
      <c r="I1217" s="278" t="s">
        <v>6155</v>
      </c>
      <c r="J1217" s="278" t="s">
        <v>6156</v>
      </c>
      <c r="K1217" s="278"/>
      <c r="L1217" s="277"/>
      <c r="M1217" s="276" t="s">
        <v>8186</v>
      </c>
      <c r="N1217" s="276" t="s">
        <v>7593</v>
      </c>
      <c r="O1217" s="276" t="s">
        <v>6175</v>
      </c>
    </row>
    <row r="1218" spans="1:15" ht="30.75" customHeight="1" x14ac:dyDescent="0.25">
      <c r="A1218" s="275">
        <v>30720044</v>
      </c>
      <c r="B1218" s="270" t="s">
        <v>878</v>
      </c>
      <c r="C1218" s="272" t="s">
        <v>4843</v>
      </c>
      <c r="D1218" s="270" t="s">
        <v>8211</v>
      </c>
      <c r="E1218" s="272"/>
      <c r="F1218" s="273"/>
      <c r="G1218" s="272"/>
      <c r="H1218" s="272" t="s">
        <v>6154</v>
      </c>
      <c r="I1218" s="272" t="s">
        <v>6155</v>
      </c>
      <c r="J1218" s="272" t="s">
        <v>6156</v>
      </c>
      <c r="K1218" s="272"/>
      <c r="L1218" s="271"/>
      <c r="M1218" s="270" t="s">
        <v>8186</v>
      </c>
      <c r="N1218" s="270" t="s">
        <v>7593</v>
      </c>
      <c r="O1218" s="270" t="s">
        <v>6175</v>
      </c>
    </row>
    <row r="1219" spans="1:15" ht="30.75" customHeight="1" x14ac:dyDescent="0.25">
      <c r="A1219" s="281">
        <v>30720052</v>
      </c>
      <c r="B1219" s="276" t="s">
        <v>879</v>
      </c>
      <c r="C1219" s="278" t="s">
        <v>4843</v>
      </c>
      <c r="D1219" s="276" t="s">
        <v>8212</v>
      </c>
      <c r="E1219" s="282"/>
      <c r="F1219" s="279"/>
      <c r="G1219" s="278"/>
      <c r="H1219" s="278"/>
      <c r="I1219" s="278" t="s">
        <v>6155</v>
      </c>
      <c r="J1219" s="278" t="s">
        <v>6156</v>
      </c>
      <c r="K1219" s="278"/>
      <c r="L1219" s="277"/>
      <c r="M1219" s="276" t="s">
        <v>8186</v>
      </c>
      <c r="N1219" s="276" t="s">
        <v>7593</v>
      </c>
      <c r="O1219" s="276" t="s">
        <v>6175</v>
      </c>
    </row>
    <row r="1220" spans="1:15" ht="30.75" customHeight="1" x14ac:dyDescent="0.25">
      <c r="A1220" s="275">
        <v>30720060</v>
      </c>
      <c r="B1220" s="270" t="s">
        <v>880</v>
      </c>
      <c r="C1220" s="272" t="s">
        <v>4843</v>
      </c>
      <c r="D1220" s="270" t="s">
        <v>8213</v>
      </c>
      <c r="E1220" s="272"/>
      <c r="F1220" s="273"/>
      <c r="G1220" s="272"/>
      <c r="H1220" s="272"/>
      <c r="I1220" s="272" t="s">
        <v>6155</v>
      </c>
      <c r="J1220" s="272" t="s">
        <v>6156</v>
      </c>
      <c r="K1220" s="272"/>
      <c r="L1220" s="271"/>
      <c r="M1220" s="270" t="s">
        <v>6159</v>
      </c>
      <c r="N1220" s="270" t="s">
        <v>7593</v>
      </c>
      <c r="O1220" s="270" t="s">
        <v>6175</v>
      </c>
    </row>
    <row r="1221" spans="1:15" ht="30.75" customHeight="1" x14ac:dyDescent="0.25">
      <c r="A1221" s="281">
        <v>30720079</v>
      </c>
      <c r="B1221" s="276" t="s">
        <v>881</v>
      </c>
      <c r="C1221" s="278" t="s">
        <v>4843</v>
      </c>
      <c r="D1221" s="276" t="s">
        <v>8214</v>
      </c>
      <c r="E1221" s="282"/>
      <c r="F1221" s="279"/>
      <c r="G1221" s="278"/>
      <c r="H1221" s="278"/>
      <c r="I1221" s="278" t="s">
        <v>6155</v>
      </c>
      <c r="J1221" s="278" t="s">
        <v>6156</v>
      </c>
      <c r="K1221" s="278"/>
      <c r="L1221" s="277"/>
      <c r="M1221" s="276" t="s">
        <v>8186</v>
      </c>
      <c r="N1221" s="276" t="s">
        <v>7593</v>
      </c>
      <c r="O1221" s="276" t="s">
        <v>6175</v>
      </c>
    </row>
    <row r="1222" spans="1:15" ht="30.75" customHeight="1" x14ac:dyDescent="0.25">
      <c r="A1222" s="275">
        <v>30720087</v>
      </c>
      <c r="B1222" s="270" t="s">
        <v>882</v>
      </c>
      <c r="C1222" s="272" t="s">
        <v>4843</v>
      </c>
      <c r="D1222" s="270" t="s">
        <v>7722</v>
      </c>
      <c r="E1222" s="272"/>
      <c r="F1222" s="273"/>
      <c r="G1222" s="272"/>
      <c r="H1222" s="272" t="s">
        <v>6154</v>
      </c>
      <c r="I1222" s="272" t="s">
        <v>6155</v>
      </c>
      <c r="J1222" s="272" t="s">
        <v>6156</v>
      </c>
      <c r="K1222" s="272"/>
      <c r="L1222" s="271"/>
      <c r="M1222" s="270" t="s">
        <v>6159</v>
      </c>
      <c r="N1222" s="270" t="s">
        <v>7593</v>
      </c>
      <c r="O1222" s="270" t="s">
        <v>6175</v>
      </c>
    </row>
    <row r="1223" spans="1:15" ht="30.75" customHeight="1" x14ac:dyDescent="0.25">
      <c r="A1223" s="281">
        <v>30720095</v>
      </c>
      <c r="B1223" s="276" t="s">
        <v>883</v>
      </c>
      <c r="C1223" s="278" t="s">
        <v>4843</v>
      </c>
      <c r="D1223" s="276" t="s">
        <v>8215</v>
      </c>
      <c r="E1223" s="282"/>
      <c r="F1223" s="279"/>
      <c r="G1223" s="278"/>
      <c r="H1223" s="278"/>
      <c r="I1223" s="278" t="s">
        <v>6155</v>
      </c>
      <c r="J1223" s="278" t="s">
        <v>6156</v>
      </c>
      <c r="K1223" s="278"/>
      <c r="L1223" s="277"/>
      <c r="M1223" s="276" t="s">
        <v>6159</v>
      </c>
      <c r="N1223" s="276" t="s">
        <v>7593</v>
      </c>
      <c r="O1223" s="276" t="s">
        <v>6175</v>
      </c>
    </row>
    <row r="1224" spans="1:15" ht="30.75" customHeight="1" x14ac:dyDescent="0.25">
      <c r="A1224" s="275">
        <v>30720109</v>
      </c>
      <c r="B1224" s="270" t="s">
        <v>884</v>
      </c>
      <c r="C1224" s="272" t="s">
        <v>4843</v>
      </c>
      <c r="D1224" s="270" t="s">
        <v>8216</v>
      </c>
      <c r="E1224" s="272"/>
      <c r="F1224" s="273"/>
      <c r="G1224" s="272"/>
      <c r="H1224" s="272" t="s">
        <v>6154</v>
      </c>
      <c r="I1224" s="272" t="s">
        <v>6155</v>
      </c>
      <c r="J1224" s="272" t="s">
        <v>6156</v>
      </c>
      <c r="K1224" s="272"/>
      <c r="L1224" s="271"/>
      <c r="M1224" s="270" t="s">
        <v>8186</v>
      </c>
      <c r="N1224" s="270" t="s">
        <v>7593</v>
      </c>
      <c r="O1224" s="270" t="s">
        <v>6175</v>
      </c>
    </row>
    <row r="1225" spans="1:15" ht="30.75" customHeight="1" x14ac:dyDescent="0.25">
      <c r="A1225" s="281">
        <v>30720117</v>
      </c>
      <c r="B1225" s="276" t="s">
        <v>885</v>
      </c>
      <c r="C1225" s="278" t="s">
        <v>4843</v>
      </c>
      <c r="D1225" s="276" t="s">
        <v>8217</v>
      </c>
      <c r="E1225" s="282"/>
      <c r="F1225" s="279"/>
      <c r="G1225" s="278"/>
      <c r="H1225" s="278"/>
      <c r="I1225" s="278" t="s">
        <v>6155</v>
      </c>
      <c r="J1225" s="278" t="s">
        <v>6156</v>
      </c>
      <c r="K1225" s="278"/>
      <c r="L1225" s="277"/>
      <c r="M1225" s="276" t="s">
        <v>8186</v>
      </c>
      <c r="N1225" s="276" t="s">
        <v>7593</v>
      </c>
      <c r="O1225" s="276" t="s">
        <v>6175</v>
      </c>
    </row>
    <row r="1226" spans="1:15" ht="30.75" customHeight="1" x14ac:dyDescent="0.25">
      <c r="A1226" s="275">
        <v>30720117</v>
      </c>
      <c r="B1226" s="270" t="s">
        <v>885</v>
      </c>
      <c r="C1226" s="272" t="s">
        <v>4843</v>
      </c>
      <c r="D1226" s="270" t="s">
        <v>8218</v>
      </c>
      <c r="E1226" s="272"/>
      <c r="F1226" s="273"/>
      <c r="G1226" s="272"/>
      <c r="H1226" s="272"/>
      <c r="I1226" s="272" t="s">
        <v>6155</v>
      </c>
      <c r="J1226" s="272" t="s">
        <v>6156</v>
      </c>
      <c r="K1226" s="272"/>
      <c r="L1226" s="271"/>
      <c r="M1226" s="270" t="s">
        <v>6159</v>
      </c>
      <c r="N1226" s="270" t="s">
        <v>7593</v>
      </c>
      <c r="O1226" s="270" t="s">
        <v>6175</v>
      </c>
    </row>
    <row r="1227" spans="1:15" ht="30.75" customHeight="1" x14ac:dyDescent="0.25">
      <c r="A1227" s="281">
        <v>30720125</v>
      </c>
      <c r="B1227" s="276" t="s">
        <v>886</v>
      </c>
      <c r="C1227" s="278" t="s">
        <v>4843</v>
      </c>
      <c r="D1227" s="276" t="s">
        <v>8219</v>
      </c>
      <c r="E1227" s="282"/>
      <c r="F1227" s="279"/>
      <c r="G1227" s="278"/>
      <c r="H1227" s="278"/>
      <c r="I1227" s="278" t="s">
        <v>6155</v>
      </c>
      <c r="J1227" s="278" t="s">
        <v>6156</v>
      </c>
      <c r="K1227" s="278"/>
      <c r="L1227" s="277"/>
      <c r="M1227" s="276" t="s">
        <v>8186</v>
      </c>
      <c r="N1227" s="276" t="s">
        <v>7593</v>
      </c>
      <c r="O1227" s="276" t="s">
        <v>6175</v>
      </c>
    </row>
    <row r="1228" spans="1:15" ht="30.75" customHeight="1" x14ac:dyDescent="0.25">
      <c r="A1228" s="275">
        <v>30720125</v>
      </c>
      <c r="B1228" s="270" t="s">
        <v>886</v>
      </c>
      <c r="C1228" s="272" t="s">
        <v>4843</v>
      </c>
      <c r="D1228" s="270" t="s">
        <v>8149</v>
      </c>
      <c r="E1228" s="272"/>
      <c r="F1228" s="273"/>
      <c r="G1228" s="272"/>
      <c r="H1228" s="272"/>
      <c r="I1228" s="272" t="s">
        <v>6155</v>
      </c>
      <c r="J1228" s="272" t="s">
        <v>6156</v>
      </c>
      <c r="K1228" s="272"/>
      <c r="L1228" s="271"/>
      <c r="M1228" s="270" t="s">
        <v>8186</v>
      </c>
      <c r="N1228" s="270" t="s">
        <v>7593</v>
      </c>
      <c r="O1228" s="270" t="s">
        <v>6175</v>
      </c>
    </row>
    <row r="1229" spans="1:15" ht="30.75" customHeight="1" x14ac:dyDescent="0.25">
      <c r="A1229" s="281">
        <v>30720133</v>
      </c>
      <c r="B1229" s="276" t="s">
        <v>887</v>
      </c>
      <c r="C1229" s="278" t="s">
        <v>4843</v>
      </c>
      <c r="D1229" s="276" t="s">
        <v>8220</v>
      </c>
      <c r="E1229" s="282"/>
      <c r="F1229" s="279"/>
      <c r="G1229" s="278"/>
      <c r="H1229" s="278"/>
      <c r="I1229" s="278" t="s">
        <v>6155</v>
      </c>
      <c r="J1229" s="278" t="s">
        <v>6156</v>
      </c>
      <c r="K1229" s="278"/>
      <c r="L1229" s="277"/>
      <c r="M1229" s="276" t="s">
        <v>6159</v>
      </c>
      <c r="N1229" s="276" t="s">
        <v>7593</v>
      </c>
      <c r="O1229" s="276" t="s">
        <v>6175</v>
      </c>
    </row>
    <row r="1230" spans="1:15" ht="30.75" customHeight="1" x14ac:dyDescent="0.25">
      <c r="A1230" s="275">
        <v>30720141</v>
      </c>
      <c r="B1230" s="270" t="s">
        <v>4933</v>
      </c>
      <c r="C1230" s="272" t="s">
        <v>4843</v>
      </c>
      <c r="D1230" s="270" t="s">
        <v>8221</v>
      </c>
      <c r="E1230" s="272"/>
      <c r="F1230" s="273"/>
      <c r="G1230" s="272"/>
      <c r="H1230" s="272"/>
      <c r="I1230" s="272" t="s">
        <v>6155</v>
      </c>
      <c r="J1230" s="272" t="s">
        <v>6156</v>
      </c>
      <c r="K1230" s="272"/>
      <c r="L1230" s="271"/>
      <c r="M1230" s="270" t="s">
        <v>8186</v>
      </c>
      <c r="N1230" s="270" t="s">
        <v>7593</v>
      </c>
      <c r="O1230" s="270" t="s">
        <v>6175</v>
      </c>
    </row>
    <row r="1231" spans="1:15" ht="30.75" customHeight="1" x14ac:dyDescent="0.25">
      <c r="A1231" s="281">
        <v>30720150</v>
      </c>
      <c r="B1231" s="276" t="s">
        <v>889</v>
      </c>
      <c r="C1231" s="278" t="s">
        <v>4843</v>
      </c>
      <c r="D1231" s="276" t="s">
        <v>8222</v>
      </c>
      <c r="E1231" s="282"/>
      <c r="F1231" s="279"/>
      <c r="G1231" s="278"/>
      <c r="H1231" s="278"/>
      <c r="I1231" s="278" t="s">
        <v>6155</v>
      </c>
      <c r="J1231" s="278" t="s">
        <v>6156</v>
      </c>
      <c r="K1231" s="278"/>
      <c r="L1231" s="277"/>
      <c r="M1231" s="276" t="s">
        <v>8186</v>
      </c>
      <c r="N1231" s="276" t="s">
        <v>7593</v>
      </c>
      <c r="O1231" s="276" t="s">
        <v>6175</v>
      </c>
    </row>
    <row r="1232" spans="1:15" ht="30.75" customHeight="1" x14ac:dyDescent="0.25">
      <c r="A1232" s="275">
        <v>30720168</v>
      </c>
      <c r="B1232" s="270" t="s">
        <v>890</v>
      </c>
      <c r="C1232" s="272" t="s">
        <v>4843</v>
      </c>
      <c r="D1232" s="270" t="s">
        <v>8223</v>
      </c>
      <c r="E1232" s="272"/>
      <c r="F1232" s="273"/>
      <c r="G1232" s="272"/>
      <c r="H1232" s="272"/>
      <c r="I1232" s="272" t="s">
        <v>6155</v>
      </c>
      <c r="J1232" s="272" t="s">
        <v>6156</v>
      </c>
      <c r="K1232" s="272"/>
      <c r="L1232" s="271"/>
      <c r="M1232" s="270" t="s">
        <v>8186</v>
      </c>
      <c r="N1232" s="270" t="s">
        <v>7593</v>
      </c>
      <c r="O1232" s="270" t="s">
        <v>6175</v>
      </c>
    </row>
    <row r="1233" spans="1:15" ht="30.75" customHeight="1" x14ac:dyDescent="0.25">
      <c r="A1233" s="281">
        <v>30720176</v>
      </c>
      <c r="B1233" s="276" t="s">
        <v>6259</v>
      </c>
      <c r="C1233" s="278" t="s">
        <v>4843</v>
      </c>
      <c r="D1233" s="276" t="s">
        <v>8224</v>
      </c>
      <c r="E1233" s="282"/>
      <c r="F1233" s="279"/>
      <c r="G1233" s="278"/>
      <c r="H1233" s="278"/>
      <c r="I1233" s="278" t="s">
        <v>6155</v>
      </c>
      <c r="J1233" s="278" t="s">
        <v>6156</v>
      </c>
      <c r="K1233" s="278"/>
      <c r="L1233" s="277"/>
      <c r="M1233" s="276" t="s">
        <v>6159</v>
      </c>
      <c r="N1233" s="276" t="s">
        <v>7593</v>
      </c>
      <c r="O1233" s="276" t="s">
        <v>6175</v>
      </c>
    </row>
    <row r="1234" spans="1:15" ht="30.75" customHeight="1" x14ac:dyDescent="0.25">
      <c r="A1234" s="275">
        <v>30721016</v>
      </c>
      <c r="B1234" s="270" t="s">
        <v>892</v>
      </c>
      <c r="C1234" s="272" t="s">
        <v>4843</v>
      </c>
      <c r="D1234" s="270" t="s">
        <v>8225</v>
      </c>
      <c r="E1234" s="272"/>
      <c r="F1234" s="273"/>
      <c r="G1234" s="272"/>
      <c r="H1234" s="272"/>
      <c r="I1234" s="272" t="s">
        <v>6155</v>
      </c>
      <c r="J1234" s="272" t="s">
        <v>6156</v>
      </c>
      <c r="K1234" s="272"/>
      <c r="L1234" s="271"/>
      <c r="M1234" s="270" t="s">
        <v>8186</v>
      </c>
      <c r="N1234" s="270" t="s">
        <v>7593</v>
      </c>
      <c r="O1234" s="270" t="s">
        <v>6175</v>
      </c>
    </row>
    <row r="1235" spans="1:15" ht="30.75" customHeight="1" x14ac:dyDescent="0.25">
      <c r="A1235" s="281">
        <v>30721024</v>
      </c>
      <c r="B1235" s="276" t="s">
        <v>893</v>
      </c>
      <c r="C1235" s="278" t="s">
        <v>4843</v>
      </c>
      <c r="D1235" s="276" t="s">
        <v>8226</v>
      </c>
      <c r="E1235" s="282"/>
      <c r="F1235" s="279"/>
      <c r="G1235" s="278"/>
      <c r="H1235" s="278"/>
      <c r="I1235" s="278" t="s">
        <v>6155</v>
      </c>
      <c r="J1235" s="278" t="s">
        <v>6156</v>
      </c>
      <c r="K1235" s="278"/>
      <c r="L1235" s="277"/>
      <c r="M1235" s="276" t="s">
        <v>8186</v>
      </c>
      <c r="N1235" s="276" t="s">
        <v>7593</v>
      </c>
      <c r="O1235" s="276" t="s">
        <v>6175</v>
      </c>
    </row>
    <row r="1236" spans="1:15" ht="30.75" customHeight="1" x14ac:dyDescent="0.25">
      <c r="A1236" s="275">
        <v>30721032</v>
      </c>
      <c r="B1236" s="270" t="s">
        <v>895</v>
      </c>
      <c r="C1236" s="272" t="s">
        <v>4843</v>
      </c>
      <c r="D1236" s="270" t="s">
        <v>8227</v>
      </c>
      <c r="E1236" s="272"/>
      <c r="F1236" s="273"/>
      <c r="G1236" s="272"/>
      <c r="H1236" s="272"/>
      <c r="I1236" s="272" t="s">
        <v>6155</v>
      </c>
      <c r="J1236" s="272" t="s">
        <v>6156</v>
      </c>
      <c r="K1236" s="272"/>
      <c r="L1236" s="271"/>
      <c r="M1236" s="270" t="s">
        <v>8186</v>
      </c>
      <c r="N1236" s="270" t="s">
        <v>7593</v>
      </c>
      <c r="O1236" s="270" t="s">
        <v>6175</v>
      </c>
    </row>
    <row r="1237" spans="1:15" ht="30.75" customHeight="1" x14ac:dyDescent="0.25">
      <c r="A1237" s="281">
        <v>30721040</v>
      </c>
      <c r="B1237" s="276" t="s">
        <v>894</v>
      </c>
      <c r="C1237" s="278" t="s">
        <v>4843</v>
      </c>
      <c r="D1237" s="276" t="s">
        <v>8228</v>
      </c>
      <c r="E1237" s="282"/>
      <c r="F1237" s="279"/>
      <c r="G1237" s="278"/>
      <c r="H1237" s="278"/>
      <c r="I1237" s="278" t="s">
        <v>6155</v>
      </c>
      <c r="J1237" s="278" t="s">
        <v>6156</v>
      </c>
      <c r="K1237" s="278"/>
      <c r="L1237" s="277"/>
      <c r="M1237" s="276" t="s">
        <v>6159</v>
      </c>
      <c r="N1237" s="276" t="s">
        <v>7593</v>
      </c>
      <c r="O1237" s="276" t="s">
        <v>6175</v>
      </c>
    </row>
    <row r="1238" spans="1:15" ht="30.75" customHeight="1" x14ac:dyDescent="0.25">
      <c r="A1238" s="275">
        <v>30721059</v>
      </c>
      <c r="B1238" s="270" t="s">
        <v>896</v>
      </c>
      <c r="C1238" s="272" t="s">
        <v>4843</v>
      </c>
      <c r="D1238" s="270" t="s">
        <v>8229</v>
      </c>
      <c r="E1238" s="272"/>
      <c r="F1238" s="273"/>
      <c r="G1238" s="272"/>
      <c r="H1238" s="272"/>
      <c r="I1238" s="272" t="s">
        <v>6155</v>
      </c>
      <c r="J1238" s="272" t="s">
        <v>6156</v>
      </c>
      <c r="K1238" s="272"/>
      <c r="L1238" s="271"/>
      <c r="M1238" s="270" t="s">
        <v>8186</v>
      </c>
      <c r="N1238" s="270" t="s">
        <v>7593</v>
      </c>
      <c r="O1238" s="270" t="s">
        <v>6175</v>
      </c>
    </row>
    <row r="1239" spans="1:15" ht="30.75" customHeight="1" x14ac:dyDescent="0.25">
      <c r="A1239" s="281">
        <v>30721067</v>
      </c>
      <c r="B1239" s="276" t="s">
        <v>897</v>
      </c>
      <c r="C1239" s="278" t="s">
        <v>4843</v>
      </c>
      <c r="D1239" s="276" t="s">
        <v>8230</v>
      </c>
      <c r="E1239" s="282"/>
      <c r="F1239" s="279"/>
      <c r="G1239" s="278"/>
      <c r="H1239" s="278"/>
      <c r="I1239" s="278" t="s">
        <v>6155</v>
      </c>
      <c r="J1239" s="278" t="s">
        <v>6156</v>
      </c>
      <c r="K1239" s="278"/>
      <c r="L1239" s="277"/>
      <c r="M1239" s="276" t="s">
        <v>8186</v>
      </c>
      <c r="N1239" s="276" t="s">
        <v>7593</v>
      </c>
      <c r="O1239" s="276" t="s">
        <v>6175</v>
      </c>
    </row>
    <row r="1240" spans="1:15" ht="30.75" customHeight="1" x14ac:dyDescent="0.25">
      <c r="A1240" s="275">
        <v>30721075</v>
      </c>
      <c r="B1240" s="270" t="s">
        <v>898</v>
      </c>
      <c r="C1240" s="272" t="s">
        <v>4843</v>
      </c>
      <c r="D1240" s="270" t="s">
        <v>8231</v>
      </c>
      <c r="E1240" s="272"/>
      <c r="F1240" s="273"/>
      <c r="G1240" s="272"/>
      <c r="H1240" s="272"/>
      <c r="I1240" s="272" t="s">
        <v>6155</v>
      </c>
      <c r="J1240" s="272" t="s">
        <v>6156</v>
      </c>
      <c r="K1240" s="272"/>
      <c r="L1240" s="271"/>
      <c r="M1240" s="270" t="s">
        <v>8186</v>
      </c>
      <c r="N1240" s="270" t="s">
        <v>7593</v>
      </c>
      <c r="O1240" s="270" t="s">
        <v>6175</v>
      </c>
    </row>
    <row r="1241" spans="1:15" ht="30.75" customHeight="1" x14ac:dyDescent="0.25">
      <c r="A1241" s="281">
        <v>30721083</v>
      </c>
      <c r="B1241" s="276" t="s">
        <v>6260</v>
      </c>
      <c r="C1241" s="278" t="s">
        <v>4843</v>
      </c>
      <c r="D1241" s="276" t="s">
        <v>8198</v>
      </c>
      <c r="E1241" s="282"/>
      <c r="F1241" s="279"/>
      <c r="G1241" s="278"/>
      <c r="H1241" s="278"/>
      <c r="I1241" s="278" t="s">
        <v>6155</v>
      </c>
      <c r="J1241" s="278" t="s">
        <v>6156</v>
      </c>
      <c r="K1241" s="278"/>
      <c r="L1241" s="277"/>
      <c r="M1241" s="276" t="s">
        <v>8186</v>
      </c>
      <c r="N1241" s="276" t="s">
        <v>7593</v>
      </c>
      <c r="O1241" s="276" t="s">
        <v>6175</v>
      </c>
    </row>
    <row r="1242" spans="1:15" ht="30.75" customHeight="1" x14ac:dyDescent="0.25">
      <c r="A1242" s="275">
        <v>30721091</v>
      </c>
      <c r="B1242" s="270" t="s">
        <v>900</v>
      </c>
      <c r="C1242" s="272" t="s">
        <v>4843</v>
      </c>
      <c r="D1242" s="270" t="s">
        <v>8199</v>
      </c>
      <c r="E1242" s="272"/>
      <c r="F1242" s="273"/>
      <c r="G1242" s="272"/>
      <c r="H1242" s="272" t="s">
        <v>6154</v>
      </c>
      <c r="I1242" s="272" t="s">
        <v>6155</v>
      </c>
      <c r="J1242" s="272" t="s">
        <v>6156</v>
      </c>
      <c r="K1242" s="272"/>
      <c r="L1242" s="271"/>
      <c r="M1242" s="270" t="s">
        <v>8186</v>
      </c>
      <c r="N1242" s="270" t="s">
        <v>7593</v>
      </c>
      <c r="O1242" s="270" t="s">
        <v>6175</v>
      </c>
    </row>
    <row r="1243" spans="1:15" ht="30.75" customHeight="1" x14ac:dyDescent="0.25">
      <c r="A1243" s="281">
        <v>30721105</v>
      </c>
      <c r="B1243" s="276" t="s">
        <v>901</v>
      </c>
      <c r="C1243" s="278" t="s">
        <v>4843</v>
      </c>
      <c r="D1243" s="276" t="s">
        <v>8232</v>
      </c>
      <c r="E1243" s="282"/>
      <c r="F1243" s="279"/>
      <c r="G1243" s="278"/>
      <c r="H1243" s="278" t="s">
        <v>6154</v>
      </c>
      <c r="I1243" s="278" t="s">
        <v>6155</v>
      </c>
      <c r="J1243" s="278" t="s">
        <v>6156</v>
      </c>
      <c r="K1243" s="278"/>
      <c r="L1243" s="277"/>
      <c r="M1243" s="276" t="s">
        <v>6159</v>
      </c>
      <c r="N1243" s="276" t="s">
        <v>7593</v>
      </c>
      <c r="O1243" s="276" t="s">
        <v>6175</v>
      </c>
    </row>
    <row r="1244" spans="1:15" ht="30.75" customHeight="1" x14ac:dyDescent="0.25">
      <c r="A1244" s="275">
        <v>30721113</v>
      </c>
      <c r="B1244" s="270" t="s">
        <v>902</v>
      </c>
      <c r="C1244" s="272" t="s">
        <v>4843</v>
      </c>
      <c r="D1244" s="270" t="s">
        <v>8233</v>
      </c>
      <c r="E1244" s="272"/>
      <c r="F1244" s="273"/>
      <c r="G1244" s="272"/>
      <c r="H1244" s="272"/>
      <c r="I1244" s="272" t="s">
        <v>6155</v>
      </c>
      <c r="J1244" s="272" t="s">
        <v>6156</v>
      </c>
      <c r="K1244" s="272"/>
      <c r="L1244" s="271"/>
      <c r="M1244" s="270" t="s">
        <v>8186</v>
      </c>
      <c r="N1244" s="270" t="s">
        <v>7593</v>
      </c>
      <c r="O1244" s="270" t="s">
        <v>6175</v>
      </c>
    </row>
    <row r="1245" spans="1:15" ht="30.75" customHeight="1" x14ac:dyDescent="0.25">
      <c r="A1245" s="281">
        <v>30721113</v>
      </c>
      <c r="B1245" s="276" t="s">
        <v>902</v>
      </c>
      <c r="C1245" s="278" t="s">
        <v>4843</v>
      </c>
      <c r="D1245" s="276" t="s">
        <v>8175</v>
      </c>
      <c r="E1245" s="282"/>
      <c r="F1245" s="279"/>
      <c r="G1245" s="278"/>
      <c r="H1245" s="278"/>
      <c r="I1245" s="278" t="s">
        <v>6155</v>
      </c>
      <c r="J1245" s="278" t="s">
        <v>6156</v>
      </c>
      <c r="K1245" s="278"/>
      <c r="L1245" s="277"/>
      <c r="M1245" s="276" t="s">
        <v>6159</v>
      </c>
      <c r="N1245" s="276" t="s">
        <v>7593</v>
      </c>
      <c r="O1245" s="276" t="s">
        <v>6175</v>
      </c>
    </row>
    <row r="1246" spans="1:15" ht="30.75" customHeight="1" x14ac:dyDescent="0.25">
      <c r="A1246" s="275">
        <v>30721121</v>
      </c>
      <c r="B1246" s="270" t="s">
        <v>903</v>
      </c>
      <c r="C1246" s="272" t="s">
        <v>4843</v>
      </c>
      <c r="D1246" s="270" t="s">
        <v>8234</v>
      </c>
      <c r="E1246" s="272"/>
      <c r="F1246" s="273"/>
      <c r="G1246" s="272"/>
      <c r="H1246" s="272"/>
      <c r="I1246" s="272" t="s">
        <v>6155</v>
      </c>
      <c r="J1246" s="272" t="s">
        <v>6156</v>
      </c>
      <c r="K1246" s="272"/>
      <c r="L1246" s="271"/>
      <c r="M1246" s="270" t="s">
        <v>6159</v>
      </c>
      <c r="N1246" s="270" t="s">
        <v>7593</v>
      </c>
      <c r="O1246" s="270" t="s">
        <v>6175</v>
      </c>
    </row>
    <row r="1247" spans="1:15" ht="30.75" customHeight="1" x14ac:dyDescent="0.25">
      <c r="A1247" s="281">
        <v>30721130</v>
      </c>
      <c r="B1247" s="276" t="s">
        <v>905</v>
      </c>
      <c r="C1247" s="278" t="s">
        <v>4843</v>
      </c>
      <c r="D1247" s="276" t="s">
        <v>8235</v>
      </c>
      <c r="E1247" s="282"/>
      <c r="F1247" s="279"/>
      <c r="G1247" s="278"/>
      <c r="H1247" s="278" t="s">
        <v>6154</v>
      </c>
      <c r="I1247" s="278" t="s">
        <v>6155</v>
      </c>
      <c r="J1247" s="278" t="s">
        <v>6156</v>
      </c>
      <c r="K1247" s="278"/>
      <c r="L1247" s="277"/>
      <c r="M1247" s="276" t="s">
        <v>8186</v>
      </c>
      <c r="N1247" s="276" t="s">
        <v>7593</v>
      </c>
      <c r="O1247" s="276" t="s">
        <v>6175</v>
      </c>
    </row>
    <row r="1248" spans="1:15" ht="30.75" customHeight="1" x14ac:dyDescent="0.25">
      <c r="A1248" s="275">
        <v>30721148</v>
      </c>
      <c r="B1248" s="270" t="s">
        <v>904</v>
      </c>
      <c r="C1248" s="272" t="s">
        <v>4843</v>
      </c>
      <c r="D1248" s="270" t="s">
        <v>8236</v>
      </c>
      <c r="E1248" s="272"/>
      <c r="F1248" s="273"/>
      <c r="G1248" s="272"/>
      <c r="H1248" s="272"/>
      <c r="I1248" s="272" t="s">
        <v>6155</v>
      </c>
      <c r="J1248" s="272" t="s">
        <v>6156</v>
      </c>
      <c r="K1248" s="272"/>
      <c r="L1248" s="271"/>
      <c r="M1248" s="270" t="s">
        <v>8186</v>
      </c>
      <c r="N1248" s="270" t="s">
        <v>7593</v>
      </c>
      <c r="O1248" s="270" t="s">
        <v>6175</v>
      </c>
    </row>
    <row r="1249" spans="1:15" ht="30.75" customHeight="1" x14ac:dyDescent="0.25">
      <c r="A1249" s="281">
        <v>30721156</v>
      </c>
      <c r="B1249" s="276" t="s">
        <v>906</v>
      </c>
      <c r="C1249" s="278" t="s">
        <v>4843</v>
      </c>
      <c r="D1249" s="276" t="s">
        <v>8237</v>
      </c>
      <c r="E1249" s="282"/>
      <c r="F1249" s="279"/>
      <c r="G1249" s="278"/>
      <c r="H1249" s="278" t="s">
        <v>6154</v>
      </c>
      <c r="I1249" s="278" t="s">
        <v>6155</v>
      </c>
      <c r="J1249" s="278" t="s">
        <v>6156</v>
      </c>
      <c r="K1249" s="278"/>
      <c r="L1249" s="277"/>
      <c r="M1249" s="276" t="s">
        <v>8186</v>
      </c>
      <c r="N1249" s="276" t="s">
        <v>7593</v>
      </c>
      <c r="O1249" s="276" t="s">
        <v>6175</v>
      </c>
    </row>
    <row r="1250" spans="1:15" ht="30.75" customHeight="1" x14ac:dyDescent="0.25">
      <c r="A1250" s="275">
        <v>30721164</v>
      </c>
      <c r="B1250" s="270" t="s">
        <v>907</v>
      </c>
      <c r="C1250" s="272" t="s">
        <v>4843</v>
      </c>
      <c r="D1250" s="270" t="s">
        <v>8224</v>
      </c>
      <c r="E1250" s="272"/>
      <c r="F1250" s="273"/>
      <c r="G1250" s="272"/>
      <c r="H1250" s="272"/>
      <c r="I1250" s="272" t="s">
        <v>6155</v>
      </c>
      <c r="J1250" s="272" t="s">
        <v>6156</v>
      </c>
      <c r="K1250" s="272"/>
      <c r="L1250" s="271"/>
      <c r="M1250" s="270" t="s">
        <v>6159</v>
      </c>
      <c r="N1250" s="270" t="s">
        <v>7593</v>
      </c>
      <c r="O1250" s="270" t="s">
        <v>6175</v>
      </c>
    </row>
    <row r="1251" spans="1:15" ht="30.75" customHeight="1" x14ac:dyDescent="0.25">
      <c r="A1251" s="281">
        <v>30721172</v>
      </c>
      <c r="B1251" s="276" t="s">
        <v>908</v>
      </c>
      <c r="C1251" s="278" t="s">
        <v>4843</v>
      </c>
      <c r="D1251" s="276" t="s">
        <v>8238</v>
      </c>
      <c r="E1251" s="282"/>
      <c r="F1251" s="279"/>
      <c r="G1251" s="278"/>
      <c r="H1251" s="278" t="s">
        <v>6154</v>
      </c>
      <c r="I1251" s="278" t="s">
        <v>6155</v>
      </c>
      <c r="J1251" s="278" t="s">
        <v>6156</v>
      </c>
      <c r="K1251" s="278"/>
      <c r="L1251" s="277"/>
      <c r="M1251" s="276" t="s">
        <v>8186</v>
      </c>
      <c r="N1251" s="276" t="s">
        <v>7593</v>
      </c>
      <c r="O1251" s="276" t="s">
        <v>6175</v>
      </c>
    </row>
    <row r="1252" spans="1:15" ht="30.75" customHeight="1" x14ac:dyDescent="0.25">
      <c r="A1252" s="275">
        <v>30721180</v>
      </c>
      <c r="B1252" s="270" t="s">
        <v>909</v>
      </c>
      <c r="C1252" s="272" t="s">
        <v>4843</v>
      </c>
      <c r="D1252" s="270" t="s">
        <v>8202</v>
      </c>
      <c r="E1252" s="272"/>
      <c r="F1252" s="273"/>
      <c r="G1252" s="272"/>
      <c r="H1252" s="272" t="s">
        <v>6154</v>
      </c>
      <c r="I1252" s="272" t="s">
        <v>6155</v>
      </c>
      <c r="J1252" s="272" t="s">
        <v>6156</v>
      </c>
      <c r="K1252" s="272"/>
      <c r="L1252" s="271"/>
      <c r="M1252" s="270" t="s">
        <v>8186</v>
      </c>
      <c r="N1252" s="270" t="s">
        <v>7593</v>
      </c>
      <c r="O1252" s="270" t="s">
        <v>6175</v>
      </c>
    </row>
    <row r="1253" spans="1:15" ht="30.75" customHeight="1" x14ac:dyDescent="0.25">
      <c r="A1253" s="281">
        <v>30721199</v>
      </c>
      <c r="B1253" s="276" t="s">
        <v>910</v>
      </c>
      <c r="C1253" s="278" t="s">
        <v>4843</v>
      </c>
      <c r="D1253" s="276" t="s">
        <v>8204</v>
      </c>
      <c r="E1253" s="282"/>
      <c r="F1253" s="279"/>
      <c r="G1253" s="278"/>
      <c r="H1253" s="278"/>
      <c r="I1253" s="278" t="s">
        <v>6155</v>
      </c>
      <c r="J1253" s="278" t="s">
        <v>6156</v>
      </c>
      <c r="K1253" s="278"/>
      <c r="L1253" s="277"/>
      <c r="M1253" s="276" t="s">
        <v>8186</v>
      </c>
      <c r="N1253" s="276" t="s">
        <v>7593</v>
      </c>
      <c r="O1253" s="276" t="s">
        <v>6175</v>
      </c>
    </row>
    <row r="1254" spans="1:15" ht="30.75" customHeight="1" x14ac:dyDescent="0.25">
      <c r="A1254" s="275">
        <v>30721202</v>
      </c>
      <c r="B1254" s="270" t="s">
        <v>911</v>
      </c>
      <c r="C1254" s="272" t="s">
        <v>4843</v>
      </c>
      <c r="D1254" s="270" t="s">
        <v>8239</v>
      </c>
      <c r="E1254" s="272"/>
      <c r="F1254" s="273"/>
      <c r="G1254" s="272"/>
      <c r="H1254" s="272"/>
      <c r="I1254" s="272" t="s">
        <v>6155</v>
      </c>
      <c r="J1254" s="272" t="s">
        <v>6156</v>
      </c>
      <c r="K1254" s="272"/>
      <c r="L1254" s="271"/>
      <c r="M1254" s="270" t="s">
        <v>8186</v>
      </c>
      <c r="N1254" s="270" t="s">
        <v>7593</v>
      </c>
      <c r="O1254" s="270" t="s">
        <v>6175</v>
      </c>
    </row>
    <row r="1255" spans="1:15" ht="30.75" customHeight="1" x14ac:dyDescent="0.25">
      <c r="A1255" s="281">
        <v>30721210</v>
      </c>
      <c r="B1255" s="276" t="s">
        <v>912</v>
      </c>
      <c r="C1255" s="278" t="s">
        <v>4843</v>
      </c>
      <c r="D1255" s="276" t="s">
        <v>8220</v>
      </c>
      <c r="E1255" s="282"/>
      <c r="F1255" s="279"/>
      <c r="G1255" s="278"/>
      <c r="H1255" s="278"/>
      <c r="I1255" s="278" t="s">
        <v>6155</v>
      </c>
      <c r="J1255" s="278" t="s">
        <v>6156</v>
      </c>
      <c r="K1255" s="278"/>
      <c r="L1255" s="277"/>
      <c r="M1255" s="276" t="s">
        <v>6159</v>
      </c>
      <c r="N1255" s="276" t="s">
        <v>7593</v>
      </c>
      <c r="O1255" s="276" t="s">
        <v>6175</v>
      </c>
    </row>
    <row r="1256" spans="1:15" ht="30.75" customHeight="1" x14ac:dyDescent="0.25">
      <c r="A1256" s="275">
        <v>30721229</v>
      </c>
      <c r="B1256" s="270" t="s">
        <v>914</v>
      </c>
      <c r="C1256" s="272" t="s">
        <v>4843</v>
      </c>
      <c r="D1256" s="270" t="s">
        <v>8240</v>
      </c>
      <c r="E1256" s="272"/>
      <c r="F1256" s="273"/>
      <c r="G1256" s="272"/>
      <c r="H1256" s="272"/>
      <c r="I1256" s="272" t="s">
        <v>6155</v>
      </c>
      <c r="J1256" s="272" t="s">
        <v>6156</v>
      </c>
      <c r="K1256" s="272"/>
      <c r="L1256" s="271"/>
      <c r="M1256" s="270" t="s">
        <v>8186</v>
      </c>
      <c r="N1256" s="270" t="s">
        <v>7593</v>
      </c>
      <c r="O1256" s="270" t="s">
        <v>6175</v>
      </c>
    </row>
    <row r="1257" spans="1:15" ht="30.75" customHeight="1" x14ac:dyDescent="0.25">
      <c r="A1257" s="281">
        <v>30721237</v>
      </c>
      <c r="B1257" s="276" t="s">
        <v>913</v>
      </c>
      <c r="C1257" s="278" t="s">
        <v>4843</v>
      </c>
      <c r="D1257" s="276" t="s">
        <v>8241</v>
      </c>
      <c r="E1257" s="282"/>
      <c r="F1257" s="279"/>
      <c r="G1257" s="278"/>
      <c r="H1257" s="278"/>
      <c r="I1257" s="278" t="s">
        <v>6155</v>
      </c>
      <c r="J1257" s="278" t="s">
        <v>6156</v>
      </c>
      <c r="K1257" s="278"/>
      <c r="L1257" s="277"/>
      <c r="M1257" s="276" t="s">
        <v>8186</v>
      </c>
      <c r="N1257" s="276" t="s">
        <v>7593</v>
      </c>
      <c r="O1257" s="276" t="s">
        <v>6175</v>
      </c>
    </row>
    <row r="1258" spans="1:15" ht="30.75" customHeight="1" x14ac:dyDescent="0.25">
      <c r="A1258" s="275">
        <v>30721245</v>
      </c>
      <c r="B1258" s="270" t="s">
        <v>915</v>
      </c>
      <c r="C1258" s="272" t="s">
        <v>4843</v>
      </c>
      <c r="D1258" s="270" t="s">
        <v>8242</v>
      </c>
      <c r="E1258" s="272"/>
      <c r="F1258" s="273"/>
      <c r="G1258" s="272"/>
      <c r="H1258" s="272"/>
      <c r="I1258" s="272" t="s">
        <v>6155</v>
      </c>
      <c r="J1258" s="272" t="s">
        <v>6156</v>
      </c>
      <c r="K1258" s="272"/>
      <c r="L1258" s="271"/>
      <c r="M1258" s="270" t="s">
        <v>8186</v>
      </c>
      <c r="N1258" s="270" t="s">
        <v>7593</v>
      </c>
      <c r="O1258" s="270" t="s">
        <v>6175</v>
      </c>
    </row>
    <row r="1259" spans="1:15" ht="30.75" customHeight="1" x14ac:dyDescent="0.25">
      <c r="A1259" s="281">
        <v>30721253</v>
      </c>
      <c r="B1259" s="276" t="s">
        <v>916</v>
      </c>
      <c r="C1259" s="278" t="s">
        <v>4843</v>
      </c>
      <c r="D1259" s="276" t="s">
        <v>8243</v>
      </c>
      <c r="E1259" s="282"/>
      <c r="F1259" s="279"/>
      <c r="G1259" s="278"/>
      <c r="H1259" s="278"/>
      <c r="I1259" s="278" t="s">
        <v>6155</v>
      </c>
      <c r="J1259" s="278" t="s">
        <v>6156</v>
      </c>
      <c r="K1259" s="278"/>
      <c r="L1259" s="277"/>
      <c r="M1259" s="276" t="s">
        <v>8186</v>
      </c>
      <c r="N1259" s="276" t="s">
        <v>7593</v>
      </c>
      <c r="O1259" s="276" t="s">
        <v>6175</v>
      </c>
    </row>
    <row r="1260" spans="1:15" ht="30.75" customHeight="1" x14ac:dyDescent="0.25">
      <c r="A1260" s="275">
        <v>30722012</v>
      </c>
      <c r="B1260" s="270" t="s">
        <v>917</v>
      </c>
      <c r="C1260" s="272" t="s">
        <v>4843</v>
      </c>
      <c r="D1260" s="270" t="s">
        <v>8244</v>
      </c>
      <c r="E1260" s="272"/>
      <c r="F1260" s="273"/>
      <c r="G1260" s="272"/>
      <c r="H1260" s="272" t="s">
        <v>6154</v>
      </c>
      <c r="I1260" s="272" t="s">
        <v>6155</v>
      </c>
      <c r="J1260" s="272" t="s">
        <v>6156</v>
      </c>
      <c r="K1260" s="272"/>
      <c r="L1260" s="271"/>
      <c r="M1260" s="270" t="s">
        <v>8186</v>
      </c>
      <c r="N1260" s="270" t="s">
        <v>7593</v>
      </c>
      <c r="O1260" s="270" t="s">
        <v>6175</v>
      </c>
    </row>
    <row r="1261" spans="1:15" ht="30.75" customHeight="1" x14ac:dyDescent="0.25">
      <c r="A1261" s="281">
        <v>30722039</v>
      </c>
      <c r="B1261" s="276" t="s">
        <v>918</v>
      </c>
      <c r="C1261" s="278" t="s">
        <v>4843</v>
      </c>
      <c r="D1261" s="276" t="s">
        <v>8245</v>
      </c>
      <c r="E1261" s="282"/>
      <c r="F1261" s="279"/>
      <c r="G1261" s="278"/>
      <c r="H1261" s="278" t="s">
        <v>6154</v>
      </c>
      <c r="I1261" s="278" t="s">
        <v>6155</v>
      </c>
      <c r="J1261" s="278" t="s">
        <v>6156</v>
      </c>
      <c r="K1261" s="278"/>
      <c r="L1261" s="277"/>
      <c r="M1261" s="276" t="s">
        <v>8186</v>
      </c>
      <c r="N1261" s="276" t="s">
        <v>7593</v>
      </c>
      <c r="O1261" s="276" t="s">
        <v>6175</v>
      </c>
    </row>
    <row r="1262" spans="1:15" ht="30.75" customHeight="1" x14ac:dyDescent="0.25">
      <c r="A1262" s="275">
        <v>30722047</v>
      </c>
      <c r="B1262" s="270" t="s">
        <v>919</v>
      </c>
      <c r="C1262" s="272" t="s">
        <v>4843</v>
      </c>
      <c r="D1262" s="270" t="s">
        <v>8246</v>
      </c>
      <c r="E1262" s="272"/>
      <c r="F1262" s="273"/>
      <c r="G1262" s="272"/>
      <c r="H1262" s="272"/>
      <c r="I1262" s="272" t="s">
        <v>6155</v>
      </c>
      <c r="J1262" s="272" t="s">
        <v>6156</v>
      </c>
      <c r="K1262" s="272"/>
      <c r="L1262" s="271"/>
      <c r="M1262" s="270" t="s">
        <v>6159</v>
      </c>
      <c r="N1262" s="270" t="s">
        <v>7593</v>
      </c>
      <c r="O1262" s="270" t="s">
        <v>6175</v>
      </c>
    </row>
    <row r="1263" spans="1:15" ht="30.75" customHeight="1" x14ac:dyDescent="0.25">
      <c r="A1263" s="281">
        <v>30722055</v>
      </c>
      <c r="B1263" s="276" t="s">
        <v>920</v>
      </c>
      <c r="C1263" s="278" t="s">
        <v>4843</v>
      </c>
      <c r="D1263" s="276" t="s">
        <v>8247</v>
      </c>
      <c r="E1263" s="282"/>
      <c r="F1263" s="279"/>
      <c r="G1263" s="278"/>
      <c r="H1263" s="278"/>
      <c r="I1263" s="278" t="s">
        <v>6155</v>
      </c>
      <c r="J1263" s="278" t="s">
        <v>6156</v>
      </c>
      <c r="K1263" s="278"/>
      <c r="L1263" s="277"/>
      <c r="M1263" s="276" t="s">
        <v>8186</v>
      </c>
      <c r="N1263" s="276" t="s">
        <v>7593</v>
      </c>
      <c r="O1263" s="276" t="s">
        <v>6175</v>
      </c>
    </row>
    <row r="1264" spans="1:15" ht="30.75" customHeight="1" x14ac:dyDescent="0.25">
      <c r="A1264" s="275">
        <v>30722063</v>
      </c>
      <c r="B1264" s="270" t="s">
        <v>921</v>
      </c>
      <c r="C1264" s="272" t="s">
        <v>4843</v>
      </c>
      <c r="D1264" s="270" t="s">
        <v>8248</v>
      </c>
      <c r="E1264" s="272"/>
      <c r="F1264" s="273"/>
      <c r="G1264" s="272"/>
      <c r="H1264" s="272"/>
      <c r="I1264" s="272" t="s">
        <v>6155</v>
      </c>
      <c r="J1264" s="272" t="s">
        <v>6156</v>
      </c>
      <c r="K1264" s="272"/>
      <c r="L1264" s="271"/>
      <c r="M1264" s="270" t="s">
        <v>8186</v>
      </c>
      <c r="N1264" s="270" t="s">
        <v>7593</v>
      </c>
      <c r="O1264" s="270" t="s">
        <v>6175</v>
      </c>
    </row>
    <row r="1265" spans="1:15" ht="30.75" customHeight="1" x14ac:dyDescent="0.25">
      <c r="A1265" s="281">
        <v>30722071</v>
      </c>
      <c r="B1265" s="276" t="s">
        <v>922</v>
      </c>
      <c r="C1265" s="278" t="s">
        <v>4843</v>
      </c>
      <c r="D1265" s="276" t="s">
        <v>8249</v>
      </c>
      <c r="E1265" s="282"/>
      <c r="F1265" s="279"/>
      <c r="G1265" s="278"/>
      <c r="H1265" s="278"/>
      <c r="I1265" s="278" t="s">
        <v>6155</v>
      </c>
      <c r="J1265" s="278" t="s">
        <v>6156</v>
      </c>
      <c r="K1265" s="278"/>
      <c r="L1265" s="277"/>
      <c r="M1265" s="276" t="s">
        <v>8186</v>
      </c>
      <c r="N1265" s="276" t="s">
        <v>7593</v>
      </c>
      <c r="O1265" s="276" t="s">
        <v>6175</v>
      </c>
    </row>
    <row r="1266" spans="1:15" ht="30.75" customHeight="1" x14ac:dyDescent="0.25">
      <c r="A1266" s="275">
        <v>30722080</v>
      </c>
      <c r="B1266" s="270" t="s">
        <v>923</v>
      </c>
      <c r="C1266" s="272" t="s">
        <v>4843</v>
      </c>
      <c r="D1266" s="270" t="s">
        <v>8250</v>
      </c>
      <c r="E1266" s="272"/>
      <c r="F1266" s="273"/>
      <c r="G1266" s="272"/>
      <c r="H1266" s="272"/>
      <c r="I1266" s="272" t="s">
        <v>6155</v>
      </c>
      <c r="J1266" s="272" t="s">
        <v>6156</v>
      </c>
      <c r="K1266" s="272"/>
      <c r="L1266" s="271"/>
      <c r="M1266" s="270" t="s">
        <v>6159</v>
      </c>
      <c r="N1266" s="270" t="s">
        <v>7593</v>
      </c>
      <c r="O1266" s="270" t="s">
        <v>6175</v>
      </c>
    </row>
    <row r="1267" spans="1:15" ht="30.75" customHeight="1" x14ac:dyDescent="0.25">
      <c r="A1267" s="281">
        <v>30722098</v>
      </c>
      <c r="B1267" s="276" t="s">
        <v>924</v>
      </c>
      <c r="C1267" s="278" t="s">
        <v>4843</v>
      </c>
      <c r="D1267" s="276" t="s">
        <v>8251</v>
      </c>
      <c r="E1267" s="282"/>
      <c r="F1267" s="279"/>
      <c r="G1267" s="278"/>
      <c r="H1267" s="278"/>
      <c r="I1267" s="278" t="s">
        <v>6155</v>
      </c>
      <c r="J1267" s="278" t="s">
        <v>6156</v>
      </c>
      <c r="K1267" s="278"/>
      <c r="L1267" s="277"/>
      <c r="M1267" s="276" t="s">
        <v>8186</v>
      </c>
      <c r="N1267" s="276" t="s">
        <v>7593</v>
      </c>
      <c r="O1267" s="276" t="s">
        <v>6175</v>
      </c>
    </row>
    <row r="1268" spans="1:15" ht="30.75" customHeight="1" x14ac:dyDescent="0.25">
      <c r="A1268" s="275">
        <v>30722101</v>
      </c>
      <c r="B1268" s="270" t="s">
        <v>925</v>
      </c>
      <c r="C1268" s="272" t="s">
        <v>4843</v>
      </c>
      <c r="D1268" s="270" t="s">
        <v>8252</v>
      </c>
      <c r="E1268" s="272"/>
      <c r="F1268" s="273"/>
      <c r="G1268" s="272"/>
      <c r="H1268" s="272"/>
      <c r="I1268" s="272" t="s">
        <v>6155</v>
      </c>
      <c r="J1268" s="272" t="s">
        <v>6156</v>
      </c>
      <c r="K1268" s="272"/>
      <c r="L1268" s="271"/>
      <c r="M1268" s="270" t="s">
        <v>8186</v>
      </c>
      <c r="N1268" s="270" t="s">
        <v>7593</v>
      </c>
      <c r="O1268" s="270" t="s">
        <v>6175</v>
      </c>
    </row>
    <row r="1269" spans="1:15" ht="30.75" customHeight="1" x14ac:dyDescent="0.25">
      <c r="A1269" s="281">
        <v>30722110</v>
      </c>
      <c r="B1269" s="276" t="s">
        <v>6261</v>
      </c>
      <c r="C1269" s="278" t="s">
        <v>4843</v>
      </c>
      <c r="D1269" s="276" t="s">
        <v>8253</v>
      </c>
      <c r="E1269" s="282"/>
      <c r="F1269" s="279"/>
      <c r="G1269" s="278"/>
      <c r="H1269" s="278"/>
      <c r="I1269" s="278" t="s">
        <v>6155</v>
      </c>
      <c r="J1269" s="278" t="s">
        <v>6156</v>
      </c>
      <c r="K1269" s="278"/>
      <c r="L1269" s="277"/>
      <c r="M1269" s="276" t="s">
        <v>8186</v>
      </c>
      <c r="N1269" s="276" t="s">
        <v>7593</v>
      </c>
      <c r="O1269" s="276" t="s">
        <v>6175</v>
      </c>
    </row>
    <row r="1270" spans="1:15" ht="30.75" customHeight="1" x14ac:dyDescent="0.25">
      <c r="A1270" s="275">
        <v>30722128</v>
      </c>
      <c r="B1270" s="270" t="s">
        <v>927</v>
      </c>
      <c r="C1270" s="272" t="s">
        <v>4843</v>
      </c>
      <c r="D1270" s="270" t="s">
        <v>8254</v>
      </c>
      <c r="E1270" s="272"/>
      <c r="F1270" s="273"/>
      <c r="G1270" s="272"/>
      <c r="H1270" s="272"/>
      <c r="I1270" s="272" t="s">
        <v>6155</v>
      </c>
      <c r="J1270" s="272" t="s">
        <v>6156</v>
      </c>
      <c r="K1270" s="272"/>
      <c r="L1270" s="271"/>
      <c r="M1270" s="270" t="s">
        <v>8186</v>
      </c>
      <c r="N1270" s="270" t="s">
        <v>7593</v>
      </c>
      <c r="O1270" s="270" t="s">
        <v>6175</v>
      </c>
    </row>
    <row r="1271" spans="1:15" ht="30.75" customHeight="1" x14ac:dyDescent="0.25">
      <c r="A1271" s="281">
        <v>30722136</v>
      </c>
      <c r="B1271" s="276" t="s">
        <v>928</v>
      </c>
      <c r="C1271" s="278" t="s">
        <v>4843</v>
      </c>
      <c r="D1271" s="276" t="s">
        <v>8254</v>
      </c>
      <c r="E1271" s="282"/>
      <c r="F1271" s="279"/>
      <c r="G1271" s="278"/>
      <c r="H1271" s="278"/>
      <c r="I1271" s="278" t="s">
        <v>6155</v>
      </c>
      <c r="J1271" s="278" t="s">
        <v>6156</v>
      </c>
      <c r="K1271" s="278"/>
      <c r="L1271" s="277"/>
      <c r="M1271" s="276" t="s">
        <v>8186</v>
      </c>
      <c r="N1271" s="276" t="s">
        <v>7593</v>
      </c>
      <c r="O1271" s="276" t="s">
        <v>6175</v>
      </c>
    </row>
    <row r="1272" spans="1:15" ht="30.75" customHeight="1" x14ac:dyDescent="0.25">
      <c r="A1272" s="275">
        <v>30722144</v>
      </c>
      <c r="B1272" s="270" t="s">
        <v>929</v>
      </c>
      <c r="C1272" s="272" t="s">
        <v>4843</v>
      </c>
      <c r="D1272" s="270" t="s">
        <v>8255</v>
      </c>
      <c r="E1272" s="272"/>
      <c r="F1272" s="273"/>
      <c r="G1272" s="272"/>
      <c r="H1272" s="272"/>
      <c r="I1272" s="272" t="s">
        <v>6155</v>
      </c>
      <c r="J1272" s="272" t="s">
        <v>6156</v>
      </c>
      <c r="K1272" s="272"/>
      <c r="L1272" s="271"/>
      <c r="M1272" s="270" t="s">
        <v>8186</v>
      </c>
      <c r="N1272" s="270" t="s">
        <v>7593</v>
      </c>
      <c r="O1272" s="270" t="s">
        <v>6175</v>
      </c>
    </row>
    <row r="1273" spans="1:15" ht="30.75" customHeight="1" x14ac:dyDescent="0.25">
      <c r="A1273" s="281">
        <v>30722152</v>
      </c>
      <c r="B1273" s="276" t="s">
        <v>6262</v>
      </c>
      <c r="C1273" s="278" t="s">
        <v>4843</v>
      </c>
      <c r="D1273" s="276" t="s">
        <v>8256</v>
      </c>
      <c r="E1273" s="282"/>
      <c r="F1273" s="279"/>
      <c r="G1273" s="278"/>
      <c r="H1273" s="278"/>
      <c r="I1273" s="278" t="s">
        <v>6155</v>
      </c>
      <c r="J1273" s="278" t="s">
        <v>6156</v>
      </c>
      <c r="K1273" s="278"/>
      <c r="L1273" s="277"/>
      <c r="M1273" s="276" t="s">
        <v>6159</v>
      </c>
      <c r="N1273" s="276" t="s">
        <v>7593</v>
      </c>
      <c r="O1273" s="276" t="s">
        <v>6175</v>
      </c>
    </row>
    <row r="1274" spans="1:15" ht="30.75" customHeight="1" x14ac:dyDescent="0.25">
      <c r="A1274" s="275">
        <v>30722160</v>
      </c>
      <c r="B1274" s="270" t="s">
        <v>931</v>
      </c>
      <c r="C1274" s="272" t="s">
        <v>4843</v>
      </c>
      <c r="D1274" s="270" t="s">
        <v>8257</v>
      </c>
      <c r="E1274" s="272"/>
      <c r="F1274" s="273"/>
      <c r="G1274" s="272"/>
      <c r="H1274" s="272" t="s">
        <v>6154</v>
      </c>
      <c r="I1274" s="272" t="s">
        <v>6155</v>
      </c>
      <c r="J1274" s="272" t="s">
        <v>6156</v>
      </c>
      <c r="K1274" s="272"/>
      <c r="L1274" s="271"/>
      <c r="M1274" s="270" t="s">
        <v>8186</v>
      </c>
      <c r="N1274" s="270" t="s">
        <v>7593</v>
      </c>
      <c r="O1274" s="270" t="s">
        <v>6175</v>
      </c>
    </row>
    <row r="1275" spans="1:15" ht="30.75" customHeight="1" x14ac:dyDescent="0.25">
      <c r="A1275" s="281">
        <v>30722179</v>
      </c>
      <c r="B1275" s="276" t="s">
        <v>932</v>
      </c>
      <c r="C1275" s="278" t="s">
        <v>4843</v>
      </c>
      <c r="D1275" s="276" t="s">
        <v>8258</v>
      </c>
      <c r="E1275" s="282"/>
      <c r="F1275" s="279"/>
      <c r="G1275" s="278"/>
      <c r="H1275" s="278"/>
      <c r="I1275" s="278" t="s">
        <v>6155</v>
      </c>
      <c r="J1275" s="278" t="s">
        <v>6156</v>
      </c>
      <c r="K1275" s="278"/>
      <c r="L1275" s="277"/>
      <c r="M1275" s="276" t="s">
        <v>8186</v>
      </c>
      <c r="N1275" s="276" t="s">
        <v>7593</v>
      </c>
      <c r="O1275" s="276" t="s">
        <v>6175</v>
      </c>
    </row>
    <row r="1276" spans="1:15" ht="30.75" customHeight="1" x14ac:dyDescent="0.25">
      <c r="A1276" s="275">
        <v>30722209</v>
      </c>
      <c r="B1276" s="270" t="s">
        <v>933</v>
      </c>
      <c r="C1276" s="272" t="s">
        <v>4843</v>
      </c>
      <c r="D1276" s="270" t="s">
        <v>8259</v>
      </c>
      <c r="E1276" s="272"/>
      <c r="F1276" s="273"/>
      <c r="G1276" s="272"/>
      <c r="H1276" s="272"/>
      <c r="I1276" s="272" t="s">
        <v>6155</v>
      </c>
      <c r="J1276" s="272" t="s">
        <v>6156</v>
      </c>
      <c r="K1276" s="272"/>
      <c r="L1276" s="271"/>
      <c r="M1276" s="270" t="s">
        <v>8186</v>
      </c>
      <c r="N1276" s="270" t="s">
        <v>7593</v>
      </c>
      <c r="O1276" s="270" t="s">
        <v>6175</v>
      </c>
    </row>
    <row r="1277" spans="1:15" ht="30.75" customHeight="1" x14ac:dyDescent="0.25">
      <c r="A1277" s="281">
        <v>30722217</v>
      </c>
      <c r="B1277" s="276" t="s">
        <v>934</v>
      </c>
      <c r="C1277" s="278" t="s">
        <v>4843</v>
      </c>
      <c r="D1277" s="276" t="s">
        <v>8259</v>
      </c>
      <c r="E1277" s="282"/>
      <c r="F1277" s="279"/>
      <c r="G1277" s="278"/>
      <c r="H1277" s="278"/>
      <c r="I1277" s="278" t="s">
        <v>6155</v>
      </c>
      <c r="J1277" s="278" t="s">
        <v>6156</v>
      </c>
      <c r="K1277" s="278"/>
      <c r="L1277" s="277"/>
      <c r="M1277" s="276" t="s">
        <v>8186</v>
      </c>
      <c r="N1277" s="276" t="s">
        <v>7593</v>
      </c>
      <c r="O1277" s="276" t="s">
        <v>6175</v>
      </c>
    </row>
    <row r="1278" spans="1:15" ht="30.75" customHeight="1" x14ac:dyDescent="0.25">
      <c r="A1278" s="275">
        <v>30722225</v>
      </c>
      <c r="B1278" s="270" t="s">
        <v>935</v>
      </c>
      <c r="C1278" s="272" t="s">
        <v>4843</v>
      </c>
      <c r="D1278" s="270" t="s">
        <v>8260</v>
      </c>
      <c r="E1278" s="272"/>
      <c r="F1278" s="273"/>
      <c r="G1278" s="272"/>
      <c r="H1278" s="272"/>
      <c r="I1278" s="272" t="s">
        <v>6155</v>
      </c>
      <c r="J1278" s="272" t="s">
        <v>6156</v>
      </c>
      <c r="K1278" s="272"/>
      <c r="L1278" s="271"/>
      <c r="M1278" s="270" t="s">
        <v>8186</v>
      </c>
      <c r="N1278" s="270" t="s">
        <v>7593</v>
      </c>
      <c r="O1278" s="270" t="s">
        <v>6175</v>
      </c>
    </row>
    <row r="1279" spans="1:15" ht="30.75" customHeight="1" x14ac:dyDescent="0.25">
      <c r="A1279" s="281">
        <v>30722233</v>
      </c>
      <c r="B1279" s="276" t="s">
        <v>936</v>
      </c>
      <c r="C1279" s="278" t="s">
        <v>4843</v>
      </c>
      <c r="D1279" s="276" t="s">
        <v>8261</v>
      </c>
      <c r="E1279" s="282"/>
      <c r="F1279" s="279"/>
      <c r="G1279" s="278"/>
      <c r="H1279" s="278"/>
      <c r="I1279" s="278" t="s">
        <v>6155</v>
      </c>
      <c r="J1279" s="278" t="s">
        <v>6156</v>
      </c>
      <c r="K1279" s="278"/>
      <c r="L1279" s="277"/>
      <c r="M1279" s="276" t="s">
        <v>8186</v>
      </c>
      <c r="N1279" s="276" t="s">
        <v>7593</v>
      </c>
      <c r="O1279" s="276" t="s">
        <v>6175</v>
      </c>
    </row>
    <row r="1280" spans="1:15" ht="30.75" customHeight="1" x14ac:dyDescent="0.25">
      <c r="A1280" s="275">
        <v>30722241</v>
      </c>
      <c r="B1280" s="270" t="s">
        <v>937</v>
      </c>
      <c r="C1280" s="272" t="s">
        <v>4843</v>
      </c>
      <c r="D1280" s="270" t="s">
        <v>8262</v>
      </c>
      <c r="E1280" s="272"/>
      <c r="F1280" s="273"/>
      <c r="G1280" s="272"/>
      <c r="H1280" s="272" t="s">
        <v>6154</v>
      </c>
      <c r="I1280" s="272" t="s">
        <v>6155</v>
      </c>
      <c r="J1280" s="272" t="s">
        <v>6156</v>
      </c>
      <c r="K1280" s="272"/>
      <c r="L1280" s="271"/>
      <c r="M1280" s="270" t="s">
        <v>8186</v>
      </c>
      <c r="N1280" s="270" t="s">
        <v>7593</v>
      </c>
      <c r="O1280" s="270" t="s">
        <v>6175</v>
      </c>
    </row>
    <row r="1281" spans="1:15" ht="30.75" customHeight="1" x14ac:dyDescent="0.25">
      <c r="A1281" s="281">
        <v>30722250</v>
      </c>
      <c r="B1281" s="276" t="s">
        <v>938</v>
      </c>
      <c r="C1281" s="278" t="s">
        <v>4843</v>
      </c>
      <c r="D1281" s="276" t="s">
        <v>8263</v>
      </c>
      <c r="E1281" s="282"/>
      <c r="F1281" s="279"/>
      <c r="G1281" s="278"/>
      <c r="H1281" s="278"/>
      <c r="I1281" s="278" t="s">
        <v>6155</v>
      </c>
      <c r="J1281" s="278" t="s">
        <v>6156</v>
      </c>
      <c r="K1281" s="278"/>
      <c r="L1281" s="277"/>
      <c r="M1281" s="276" t="s">
        <v>8186</v>
      </c>
      <c r="N1281" s="276" t="s">
        <v>7593</v>
      </c>
      <c r="O1281" s="276" t="s">
        <v>6175</v>
      </c>
    </row>
    <row r="1282" spans="1:15" ht="30.75" customHeight="1" x14ac:dyDescent="0.25">
      <c r="A1282" s="275">
        <v>30722268</v>
      </c>
      <c r="B1282" s="270" t="s">
        <v>939</v>
      </c>
      <c r="C1282" s="272" t="s">
        <v>4843</v>
      </c>
      <c r="D1282" s="270" t="s">
        <v>8264</v>
      </c>
      <c r="E1282" s="272"/>
      <c r="F1282" s="273"/>
      <c r="G1282" s="272"/>
      <c r="H1282" s="272"/>
      <c r="I1282" s="272" t="s">
        <v>6155</v>
      </c>
      <c r="J1282" s="272" t="s">
        <v>6156</v>
      </c>
      <c r="K1282" s="272"/>
      <c r="L1282" s="271"/>
      <c r="M1282" s="270" t="s">
        <v>8186</v>
      </c>
      <c r="N1282" s="270" t="s">
        <v>7593</v>
      </c>
      <c r="O1282" s="270" t="s">
        <v>6175</v>
      </c>
    </row>
    <row r="1283" spans="1:15" ht="30.75" customHeight="1" x14ac:dyDescent="0.25">
      <c r="A1283" s="281">
        <v>30722276</v>
      </c>
      <c r="B1283" s="276" t="s">
        <v>940</v>
      </c>
      <c r="C1283" s="278" t="s">
        <v>4843</v>
      </c>
      <c r="D1283" s="276" t="s">
        <v>8265</v>
      </c>
      <c r="E1283" s="282"/>
      <c r="F1283" s="279"/>
      <c r="G1283" s="278"/>
      <c r="H1283" s="278"/>
      <c r="I1283" s="278" t="s">
        <v>6155</v>
      </c>
      <c r="J1283" s="278" t="s">
        <v>6156</v>
      </c>
      <c r="K1283" s="278"/>
      <c r="L1283" s="277"/>
      <c r="M1283" s="276" t="s">
        <v>8186</v>
      </c>
      <c r="N1283" s="276" t="s">
        <v>7593</v>
      </c>
      <c r="O1283" s="276" t="s">
        <v>6175</v>
      </c>
    </row>
    <row r="1284" spans="1:15" ht="30.75" customHeight="1" x14ac:dyDescent="0.25">
      <c r="A1284" s="275">
        <v>30722284</v>
      </c>
      <c r="B1284" s="270" t="s">
        <v>941</v>
      </c>
      <c r="C1284" s="272" t="s">
        <v>4843</v>
      </c>
      <c r="D1284" s="270" t="s">
        <v>8266</v>
      </c>
      <c r="E1284" s="272"/>
      <c r="F1284" s="273"/>
      <c r="G1284" s="272"/>
      <c r="H1284" s="272"/>
      <c r="I1284" s="272" t="s">
        <v>6155</v>
      </c>
      <c r="J1284" s="272" t="s">
        <v>6156</v>
      </c>
      <c r="K1284" s="272"/>
      <c r="L1284" s="271"/>
      <c r="M1284" s="270" t="s">
        <v>8186</v>
      </c>
      <c r="N1284" s="270" t="s">
        <v>7593</v>
      </c>
      <c r="O1284" s="270" t="s">
        <v>6175</v>
      </c>
    </row>
    <row r="1285" spans="1:15" ht="30.75" customHeight="1" x14ac:dyDescent="0.25">
      <c r="A1285" s="281">
        <v>30722292</v>
      </c>
      <c r="B1285" s="276" t="s">
        <v>942</v>
      </c>
      <c r="C1285" s="278" t="s">
        <v>4843</v>
      </c>
      <c r="D1285" s="276" t="s">
        <v>8267</v>
      </c>
      <c r="E1285" s="282"/>
      <c r="F1285" s="279"/>
      <c r="G1285" s="278"/>
      <c r="H1285" s="278" t="s">
        <v>6154</v>
      </c>
      <c r="I1285" s="278" t="s">
        <v>6155</v>
      </c>
      <c r="J1285" s="278" t="s">
        <v>6156</v>
      </c>
      <c r="K1285" s="278"/>
      <c r="L1285" s="277"/>
      <c r="M1285" s="276" t="s">
        <v>8186</v>
      </c>
      <c r="N1285" s="276" t="s">
        <v>7593</v>
      </c>
      <c r="O1285" s="276" t="s">
        <v>6175</v>
      </c>
    </row>
    <row r="1286" spans="1:15" ht="30.75" customHeight="1" x14ac:dyDescent="0.25">
      <c r="A1286" s="275">
        <v>30722306</v>
      </c>
      <c r="B1286" s="270" t="s">
        <v>943</v>
      </c>
      <c r="C1286" s="272" t="s">
        <v>4843</v>
      </c>
      <c r="D1286" s="270" t="s">
        <v>8268</v>
      </c>
      <c r="E1286" s="272"/>
      <c r="F1286" s="273"/>
      <c r="G1286" s="272"/>
      <c r="H1286" s="272"/>
      <c r="I1286" s="272" t="s">
        <v>6155</v>
      </c>
      <c r="J1286" s="272" t="s">
        <v>6156</v>
      </c>
      <c r="K1286" s="272"/>
      <c r="L1286" s="271"/>
      <c r="M1286" s="270" t="s">
        <v>8186</v>
      </c>
      <c r="N1286" s="270" t="s">
        <v>7593</v>
      </c>
      <c r="O1286" s="270" t="s">
        <v>6175</v>
      </c>
    </row>
    <row r="1287" spans="1:15" ht="30.75" customHeight="1" x14ac:dyDescent="0.25">
      <c r="A1287" s="281">
        <v>30722314</v>
      </c>
      <c r="B1287" s="276" t="s">
        <v>944</v>
      </c>
      <c r="C1287" s="278" t="s">
        <v>4843</v>
      </c>
      <c r="D1287" s="276" t="s">
        <v>8269</v>
      </c>
      <c r="E1287" s="282"/>
      <c r="F1287" s="279"/>
      <c r="G1287" s="278"/>
      <c r="H1287" s="278"/>
      <c r="I1287" s="278" t="s">
        <v>6155</v>
      </c>
      <c r="J1287" s="278" t="s">
        <v>6156</v>
      </c>
      <c r="K1287" s="278"/>
      <c r="L1287" s="277"/>
      <c r="M1287" s="276" t="s">
        <v>8186</v>
      </c>
      <c r="N1287" s="276" t="s">
        <v>7593</v>
      </c>
      <c r="O1287" s="276" t="s">
        <v>6175</v>
      </c>
    </row>
    <row r="1288" spans="1:15" ht="30.75" customHeight="1" x14ac:dyDescent="0.25">
      <c r="A1288" s="275">
        <v>30722322</v>
      </c>
      <c r="B1288" s="270" t="s">
        <v>945</v>
      </c>
      <c r="C1288" s="272" t="s">
        <v>4843</v>
      </c>
      <c r="D1288" s="270" t="s">
        <v>8270</v>
      </c>
      <c r="E1288" s="272"/>
      <c r="F1288" s="273"/>
      <c r="G1288" s="272"/>
      <c r="H1288" s="272"/>
      <c r="I1288" s="272" t="s">
        <v>6155</v>
      </c>
      <c r="J1288" s="272" t="s">
        <v>6156</v>
      </c>
      <c r="K1288" s="272"/>
      <c r="L1288" s="271"/>
      <c r="M1288" s="270" t="s">
        <v>8186</v>
      </c>
      <c r="N1288" s="270" t="s">
        <v>7593</v>
      </c>
      <c r="O1288" s="270" t="s">
        <v>6175</v>
      </c>
    </row>
    <row r="1289" spans="1:15" ht="30.75" customHeight="1" x14ac:dyDescent="0.25">
      <c r="A1289" s="281">
        <v>30722330</v>
      </c>
      <c r="B1289" s="276" t="s">
        <v>946</v>
      </c>
      <c r="C1289" s="278" t="s">
        <v>4843</v>
      </c>
      <c r="D1289" s="276" t="s">
        <v>8224</v>
      </c>
      <c r="E1289" s="282"/>
      <c r="F1289" s="279"/>
      <c r="G1289" s="278"/>
      <c r="H1289" s="278"/>
      <c r="I1289" s="278" t="s">
        <v>6155</v>
      </c>
      <c r="J1289" s="278" t="s">
        <v>6156</v>
      </c>
      <c r="K1289" s="278"/>
      <c r="L1289" s="277"/>
      <c r="M1289" s="276" t="s">
        <v>6159</v>
      </c>
      <c r="N1289" s="276" t="s">
        <v>7593</v>
      </c>
      <c r="O1289" s="276" t="s">
        <v>6175</v>
      </c>
    </row>
    <row r="1290" spans="1:15" ht="30.75" customHeight="1" x14ac:dyDescent="0.25">
      <c r="A1290" s="275">
        <v>30722349</v>
      </c>
      <c r="B1290" s="270" t="s">
        <v>4834</v>
      </c>
      <c r="C1290" s="272" t="s">
        <v>4843</v>
      </c>
      <c r="D1290" s="270" t="s">
        <v>7722</v>
      </c>
      <c r="E1290" s="272"/>
      <c r="F1290" s="273"/>
      <c r="G1290" s="272"/>
      <c r="H1290" s="272" t="s">
        <v>6154</v>
      </c>
      <c r="I1290" s="272" t="s">
        <v>6155</v>
      </c>
      <c r="J1290" s="272" t="s">
        <v>6156</v>
      </c>
      <c r="K1290" s="272"/>
      <c r="L1290" s="271"/>
      <c r="M1290" s="270" t="s">
        <v>6159</v>
      </c>
      <c r="N1290" s="270" t="s">
        <v>7593</v>
      </c>
      <c r="O1290" s="270" t="s">
        <v>6175</v>
      </c>
    </row>
    <row r="1291" spans="1:15" ht="30.75" customHeight="1" x14ac:dyDescent="0.25">
      <c r="A1291" s="281">
        <v>30722357</v>
      </c>
      <c r="B1291" s="276" t="s">
        <v>947</v>
      </c>
      <c r="C1291" s="278" t="s">
        <v>4843</v>
      </c>
      <c r="D1291" s="276" t="s">
        <v>8189</v>
      </c>
      <c r="E1291" s="282"/>
      <c r="F1291" s="279"/>
      <c r="G1291" s="278"/>
      <c r="H1291" s="278" t="s">
        <v>6154</v>
      </c>
      <c r="I1291" s="278" t="s">
        <v>6155</v>
      </c>
      <c r="J1291" s="278" t="s">
        <v>6156</v>
      </c>
      <c r="K1291" s="278"/>
      <c r="L1291" s="277"/>
      <c r="M1291" s="276" t="s">
        <v>8186</v>
      </c>
      <c r="N1291" s="276" t="s">
        <v>7593</v>
      </c>
      <c r="O1291" s="276" t="s">
        <v>6175</v>
      </c>
    </row>
    <row r="1292" spans="1:15" ht="30.75" customHeight="1" x14ac:dyDescent="0.25">
      <c r="A1292" s="275">
        <v>30722365</v>
      </c>
      <c r="B1292" s="270" t="s">
        <v>948</v>
      </c>
      <c r="C1292" s="272" t="s">
        <v>4843</v>
      </c>
      <c r="D1292" s="270" t="s">
        <v>8271</v>
      </c>
      <c r="E1292" s="272"/>
      <c r="F1292" s="273"/>
      <c r="G1292" s="272"/>
      <c r="H1292" s="272" t="s">
        <v>6154</v>
      </c>
      <c r="I1292" s="272" t="s">
        <v>6155</v>
      </c>
      <c r="J1292" s="272" t="s">
        <v>6156</v>
      </c>
      <c r="K1292" s="272"/>
      <c r="L1292" s="271"/>
      <c r="M1292" s="270" t="s">
        <v>8186</v>
      </c>
      <c r="N1292" s="270" t="s">
        <v>7593</v>
      </c>
      <c r="O1292" s="270" t="s">
        <v>6175</v>
      </c>
    </row>
    <row r="1293" spans="1:15" ht="30.75" customHeight="1" x14ac:dyDescent="0.25">
      <c r="A1293" s="281">
        <v>30722373</v>
      </c>
      <c r="B1293" s="276" t="s">
        <v>950</v>
      </c>
      <c r="C1293" s="278" t="s">
        <v>4843</v>
      </c>
      <c r="D1293" s="276" t="s">
        <v>7722</v>
      </c>
      <c r="E1293" s="282"/>
      <c r="F1293" s="279"/>
      <c r="G1293" s="278"/>
      <c r="H1293" s="278" t="s">
        <v>6154</v>
      </c>
      <c r="I1293" s="278" t="s">
        <v>6155</v>
      </c>
      <c r="J1293" s="278" t="s">
        <v>6156</v>
      </c>
      <c r="K1293" s="278"/>
      <c r="L1293" s="277"/>
      <c r="M1293" s="276" t="s">
        <v>6159</v>
      </c>
      <c r="N1293" s="276" t="s">
        <v>7593</v>
      </c>
      <c r="O1293" s="276" t="s">
        <v>6175</v>
      </c>
    </row>
    <row r="1294" spans="1:15" ht="30.75" customHeight="1" x14ac:dyDescent="0.25">
      <c r="A1294" s="275">
        <v>30722381</v>
      </c>
      <c r="B1294" s="270" t="s">
        <v>4934</v>
      </c>
      <c r="C1294" s="272" t="s">
        <v>4843</v>
      </c>
      <c r="D1294" s="270" t="s">
        <v>8272</v>
      </c>
      <c r="E1294" s="272"/>
      <c r="F1294" s="273"/>
      <c r="G1294" s="272"/>
      <c r="H1294" s="272" t="s">
        <v>6154</v>
      </c>
      <c r="I1294" s="272" t="s">
        <v>6155</v>
      </c>
      <c r="J1294" s="272" t="s">
        <v>6156</v>
      </c>
      <c r="K1294" s="272"/>
      <c r="L1294" s="271"/>
      <c r="M1294" s="270" t="s">
        <v>8186</v>
      </c>
      <c r="N1294" s="270" t="s">
        <v>7593</v>
      </c>
      <c r="O1294" s="270" t="s">
        <v>6175</v>
      </c>
    </row>
    <row r="1295" spans="1:15" ht="30.75" customHeight="1" x14ac:dyDescent="0.25">
      <c r="A1295" s="281">
        <v>30722390</v>
      </c>
      <c r="B1295" s="276" t="s">
        <v>952</v>
      </c>
      <c r="C1295" s="278" t="s">
        <v>4843</v>
      </c>
      <c r="D1295" s="276" t="s">
        <v>8228</v>
      </c>
      <c r="E1295" s="282"/>
      <c r="F1295" s="279"/>
      <c r="G1295" s="278"/>
      <c r="H1295" s="278"/>
      <c r="I1295" s="278" t="s">
        <v>6155</v>
      </c>
      <c r="J1295" s="278" t="s">
        <v>6156</v>
      </c>
      <c r="K1295" s="278"/>
      <c r="L1295" s="277"/>
      <c r="M1295" s="276" t="s">
        <v>6159</v>
      </c>
      <c r="N1295" s="276" t="s">
        <v>7593</v>
      </c>
      <c r="O1295" s="276" t="s">
        <v>6175</v>
      </c>
    </row>
    <row r="1296" spans="1:15" ht="30.75" customHeight="1" x14ac:dyDescent="0.25">
      <c r="A1296" s="275">
        <v>30722390</v>
      </c>
      <c r="B1296" s="270" t="s">
        <v>952</v>
      </c>
      <c r="C1296" s="272" t="s">
        <v>4843</v>
      </c>
      <c r="D1296" s="270" t="s">
        <v>8224</v>
      </c>
      <c r="E1296" s="272"/>
      <c r="F1296" s="273"/>
      <c r="G1296" s="272"/>
      <c r="H1296" s="272"/>
      <c r="I1296" s="272" t="s">
        <v>6155</v>
      </c>
      <c r="J1296" s="272" t="s">
        <v>6156</v>
      </c>
      <c r="K1296" s="272"/>
      <c r="L1296" s="271"/>
      <c r="M1296" s="270" t="s">
        <v>6159</v>
      </c>
      <c r="N1296" s="270" t="s">
        <v>7593</v>
      </c>
      <c r="O1296" s="270" t="s">
        <v>6175</v>
      </c>
    </row>
    <row r="1297" spans="1:15" ht="30.75" customHeight="1" x14ac:dyDescent="0.25">
      <c r="A1297" s="281">
        <v>30722403</v>
      </c>
      <c r="B1297" s="276" t="s">
        <v>953</v>
      </c>
      <c r="C1297" s="278" t="s">
        <v>4843</v>
      </c>
      <c r="D1297" s="276" t="s">
        <v>8273</v>
      </c>
      <c r="E1297" s="282"/>
      <c r="F1297" s="279"/>
      <c r="G1297" s="278"/>
      <c r="H1297" s="278" t="s">
        <v>6154</v>
      </c>
      <c r="I1297" s="278" t="s">
        <v>6155</v>
      </c>
      <c r="J1297" s="278" t="s">
        <v>6156</v>
      </c>
      <c r="K1297" s="278"/>
      <c r="L1297" s="277"/>
      <c r="M1297" s="276" t="s">
        <v>8186</v>
      </c>
      <c r="N1297" s="276" t="s">
        <v>7593</v>
      </c>
      <c r="O1297" s="276" t="s">
        <v>6175</v>
      </c>
    </row>
    <row r="1298" spans="1:15" ht="30.75" customHeight="1" x14ac:dyDescent="0.25">
      <c r="A1298" s="275">
        <v>30722411</v>
      </c>
      <c r="B1298" s="270" t="s">
        <v>954</v>
      </c>
      <c r="C1298" s="272" t="s">
        <v>4843</v>
      </c>
      <c r="D1298" s="270" t="s">
        <v>8274</v>
      </c>
      <c r="E1298" s="272"/>
      <c r="F1298" s="273"/>
      <c r="G1298" s="272"/>
      <c r="H1298" s="272"/>
      <c r="I1298" s="272" t="s">
        <v>6155</v>
      </c>
      <c r="J1298" s="272" t="s">
        <v>6156</v>
      </c>
      <c r="K1298" s="272"/>
      <c r="L1298" s="271"/>
      <c r="M1298" s="270" t="s">
        <v>8186</v>
      </c>
      <c r="N1298" s="270" t="s">
        <v>7593</v>
      </c>
      <c r="O1298" s="270" t="s">
        <v>6175</v>
      </c>
    </row>
    <row r="1299" spans="1:15" ht="30.75" customHeight="1" x14ac:dyDescent="0.25">
      <c r="A1299" s="281">
        <v>30722420</v>
      </c>
      <c r="B1299" s="276" t="s">
        <v>955</v>
      </c>
      <c r="C1299" s="278" t="s">
        <v>4843</v>
      </c>
      <c r="D1299" s="276" t="s">
        <v>8275</v>
      </c>
      <c r="E1299" s="282"/>
      <c r="F1299" s="279"/>
      <c r="G1299" s="278"/>
      <c r="H1299" s="278"/>
      <c r="I1299" s="278" t="s">
        <v>6155</v>
      </c>
      <c r="J1299" s="278" t="s">
        <v>6156</v>
      </c>
      <c r="K1299" s="278"/>
      <c r="L1299" s="277"/>
      <c r="M1299" s="276" t="s">
        <v>8186</v>
      </c>
      <c r="N1299" s="276" t="s">
        <v>7593</v>
      </c>
      <c r="O1299" s="276" t="s">
        <v>6175</v>
      </c>
    </row>
    <row r="1300" spans="1:15" ht="30.75" customHeight="1" x14ac:dyDescent="0.25">
      <c r="A1300" s="275">
        <v>30722438</v>
      </c>
      <c r="B1300" s="270" t="s">
        <v>956</v>
      </c>
      <c r="C1300" s="272" t="s">
        <v>4843</v>
      </c>
      <c r="D1300" s="270" t="s">
        <v>8276</v>
      </c>
      <c r="E1300" s="272"/>
      <c r="F1300" s="273"/>
      <c r="G1300" s="272"/>
      <c r="H1300" s="272"/>
      <c r="I1300" s="272" t="s">
        <v>6155</v>
      </c>
      <c r="J1300" s="272" t="s">
        <v>6156</v>
      </c>
      <c r="K1300" s="272"/>
      <c r="L1300" s="271"/>
      <c r="M1300" s="270" t="s">
        <v>8186</v>
      </c>
      <c r="N1300" s="270" t="s">
        <v>7593</v>
      </c>
      <c r="O1300" s="270" t="s">
        <v>6175</v>
      </c>
    </row>
    <row r="1301" spans="1:15" ht="30.75" customHeight="1" x14ac:dyDescent="0.25">
      <c r="A1301" s="281">
        <v>30722446</v>
      </c>
      <c r="B1301" s="276" t="s">
        <v>957</v>
      </c>
      <c r="C1301" s="278" t="s">
        <v>4843</v>
      </c>
      <c r="D1301" s="276" t="s">
        <v>8277</v>
      </c>
      <c r="E1301" s="282"/>
      <c r="F1301" s="279"/>
      <c r="G1301" s="278"/>
      <c r="H1301" s="278" t="s">
        <v>6154</v>
      </c>
      <c r="I1301" s="278" t="s">
        <v>6155</v>
      </c>
      <c r="J1301" s="278" t="s">
        <v>6156</v>
      </c>
      <c r="K1301" s="278"/>
      <c r="L1301" s="277"/>
      <c r="M1301" s="276" t="s">
        <v>8186</v>
      </c>
      <c r="N1301" s="276" t="s">
        <v>7593</v>
      </c>
      <c r="O1301" s="276" t="s">
        <v>6175</v>
      </c>
    </row>
    <row r="1302" spans="1:15" ht="30.75" customHeight="1" x14ac:dyDescent="0.25">
      <c r="A1302" s="275">
        <v>30722454</v>
      </c>
      <c r="B1302" s="270" t="s">
        <v>958</v>
      </c>
      <c r="C1302" s="272" t="s">
        <v>4843</v>
      </c>
      <c r="D1302" s="270" t="s">
        <v>8278</v>
      </c>
      <c r="E1302" s="272"/>
      <c r="F1302" s="273"/>
      <c r="G1302" s="272"/>
      <c r="H1302" s="272"/>
      <c r="I1302" s="272" t="s">
        <v>6155</v>
      </c>
      <c r="J1302" s="272" t="s">
        <v>6156</v>
      </c>
      <c r="K1302" s="272"/>
      <c r="L1302" s="271"/>
      <c r="M1302" s="270" t="s">
        <v>8186</v>
      </c>
      <c r="N1302" s="270" t="s">
        <v>7593</v>
      </c>
      <c r="O1302" s="270" t="s">
        <v>6175</v>
      </c>
    </row>
    <row r="1303" spans="1:15" ht="30.75" customHeight="1" x14ac:dyDescent="0.25">
      <c r="A1303" s="281">
        <v>30722462</v>
      </c>
      <c r="B1303" s="276" t="s">
        <v>959</v>
      </c>
      <c r="C1303" s="278" t="s">
        <v>4843</v>
      </c>
      <c r="D1303" s="276" t="s">
        <v>8279</v>
      </c>
      <c r="E1303" s="282"/>
      <c r="F1303" s="279"/>
      <c r="G1303" s="278"/>
      <c r="H1303" s="278"/>
      <c r="I1303" s="278" t="s">
        <v>6155</v>
      </c>
      <c r="J1303" s="278" t="s">
        <v>6156</v>
      </c>
      <c r="K1303" s="278"/>
      <c r="L1303" s="277"/>
      <c r="M1303" s="276" t="s">
        <v>8186</v>
      </c>
      <c r="N1303" s="276" t="s">
        <v>7593</v>
      </c>
      <c r="O1303" s="276" t="s">
        <v>6175</v>
      </c>
    </row>
    <row r="1304" spans="1:15" ht="30.75" customHeight="1" x14ac:dyDescent="0.25">
      <c r="A1304" s="275">
        <v>30722470</v>
      </c>
      <c r="B1304" s="270" t="s">
        <v>960</v>
      </c>
      <c r="C1304" s="272" t="s">
        <v>4843</v>
      </c>
      <c r="D1304" s="270" t="s">
        <v>8279</v>
      </c>
      <c r="E1304" s="272"/>
      <c r="F1304" s="273"/>
      <c r="G1304" s="272"/>
      <c r="H1304" s="272"/>
      <c r="I1304" s="272" t="s">
        <v>6155</v>
      </c>
      <c r="J1304" s="272" t="s">
        <v>6156</v>
      </c>
      <c r="K1304" s="272"/>
      <c r="L1304" s="271"/>
      <c r="M1304" s="270" t="s">
        <v>8186</v>
      </c>
      <c r="N1304" s="270" t="s">
        <v>7593</v>
      </c>
      <c r="O1304" s="270" t="s">
        <v>6175</v>
      </c>
    </row>
    <row r="1305" spans="1:15" ht="30.75" customHeight="1" x14ac:dyDescent="0.25">
      <c r="A1305" s="281">
        <v>30722489</v>
      </c>
      <c r="B1305" s="276" t="s">
        <v>961</v>
      </c>
      <c r="C1305" s="278" t="s">
        <v>4843</v>
      </c>
      <c r="D1305" s="276" t="s">
        <v>8280</v>
      </c>
      <c r="E1305" s="282"/>
      <c r="F1305" s="279"/>
      <c r="G1305" s="278"/>
      <c r="H1305" s="278"/>
      <c r="I1305" s="278" t="s">
        <v>6155</v>
      </c>
      <c r="J1305" s="278" t="s">
        <v>6156</v>
      </c>
      <c r="K1305" s="278"/>
      <c r="L1305" s="277"/>
      <c r="M1305" s="276" t="s">
        <v>8186</v>
      </c>
      <c r="N1305" s="276" t="s">
        <v>7593</v>
      </c>
      <c r="O1305" s="276" t="s">
        <v>6175</v>
      </c>
    </row>
    <row r="1306" spans="1:15" ht="30.75" customHeight="1" x14ac:dyDescent="0.25">
      <c r="A1306" s="275">
        <v>30722497</v>
      </c>
      <c r="B1306" s="270" t="s">
        <v>962</v>
      </c>
      <c r="C1306" s="272" t="s">
        <v>4843</v>
      </c>
      <c r="D1306" s="270" t="s">
        <v>8281</v>
      </c>
      <c r="E1306" s="272"/>
      <c r="F1306" s="273"/>
      <c r="G1306" s="272"/>
      <c r="H1306" s="272" t="s">
        <v>6154</v>
      </c>
      <c r="I1306" s="272" t="s">
        <v>6155</v>
      </c>
      <c r="J1306" s="272" t="s">
        <v>6156</v>
      </c>
      <c r="K1306" s="272"/>
      <c r="L1306" s="271"/>
      <c r="M1306" s="270" t="s">
        <v>6159</v>
      </c>
      <c r="N1306" s="270" t="s">
        <v>7593</v>
      </c>
      <c r="O1306" s="270" t="s">
        <v>6175</v>
      </c>
    </row>
    <row r="1307" spans="1:15" ht="30.75" customHeight="1" x14ac:dyDescent="0.25">
      <c r="A1307" s="281">
        <v>30722500</v>
      </c>
      <c r="B1307" s="276" t="s">
        <v>963</v>
      </c>
      <c r="C1307" s="278" t="s">
        <v>4843</v>
      </c>
      <c r="D1307" s="276" t="s">
        <v>8282</v>
      </c>
      <c r="E1307" s="282"/>
      <c r="F1307" s="279"/>
      <c r="G1307" s="278"/>
      <c r="H1307" s="278"/>
      <c r="I1307" s="278" t="s">
        <v>6155</v>
      </c>
      <c r="J1307" s="278" t="s">
        <v>6156</v>
      </c>
      <c r="K1307" s="278"/>
      <c r="L1307" s="277"/>
      <c r="M1307" s="276" t="s">
        <v>8186</v>
      </c>
      <c r="N1307" s="276" t="s">
        <v>7593</v>
      </c>
      <c r="O1307" s="276" t="s">
        <v>6175</v>
      </c>
    </row>
    <row r="1308" spans="1:15" ht="30.75" customHeight="1" x14ac:dyDescent="0.25">
      <c r="A1308" s="275">
        <v>30722519</v>
      </c>
      <c r="B1308" s="270" t="s">
        <v>964</v>
      </c>
      <c r="C1308" s="272" t="s">
        <v>4843</v>
      </c>
      <c r="D1308" s="270" t="s">
        <v>8149</v>
      </c>
      <c r="E1308" s="272"/>
      <c r="F1308" s="273"/>
      <c r="G1308" s="272"/>
      <c r="H1308" s="272"/>
      <c r="I1308" s="272" t="s">
        <v>6155</v>
      </c>
      <c r="J1308" s="272" t="s">
        <v>6156</v>
      </c>
      <c r="K1308" s="272"/>
      <c r="L1308" s="271"/>
      <c r="M1308" s="270" t="s">
        <v>6159</v>
      </c>
      <c r="N1308" s="270" t="s">
        <v>7593</v>
      </c>
      <c r="O1308" s="270" t="s">
        <v>6175</v>
      </c>
    </row>
    <row r="1309" spans="1:15" ht="30.75" customHeight="1" x14ac:dyDescent="0.25">
      <c r="A1309" s="281">
        <v>30722527</v>
      </c>
      <c r="B1309" s="276" t="s">
        <v>965</v>
      </c>
      <c r="C1309" s="278" t="s">
        <v>4843</v>
      </c>
      <c r="D1309" s="276" t="s">
        <v>8283</v>
      </c>
      <c r="E1309" s="282"/>
      <c r="F1309" s="279"/>
      <c r="G1309" s="278"/>
      <c r="H1309" s="278" t="s">
        <v>6154</v>
      </c>
      <c r="I1309" s="278" t="s">
        <v>6155</v>
      </c>
      <c r="J1309" s="278" t="s">
        <v>6156</v>
      </c>
      <c r="K1309" s="278"/>
      <c r="L1309" s="277"/>
      <c r="M1309" s="276" t="s">
        <v>8186</v>
      </c>
      <c r="N1309" s="276" t="s">
        <v>7593</v>
      </c>
      <c r="O1309" s="276" t="s">
        <v>6175</v>
      </c>
    </row>
    <row r="1310" spans="1:15" ht="30.75" customHeight="1" x14ac:dyDescent="0.25">
      <c r="A1310" s="275">
        <v>30722535</v>
      </c>
      <c r="B1310" s="270" t="s">
        <v>966</v>
      </c>
      <c r="C1310" s="272" t="s">
        <v>4843</v>
      </c>
      <c r="D1310" s="270" t="s">
        <v>8283</v>
      </c>
      <c r="E1310" s="272"/>
      <c r="F1310" s="273"/>
      <c r="G1310" s="272"/>
      <c r="H1310" s="272" t="s">
        <v>6154</v>
      </c>
      <c r="I1310" s="272" t="s">
        <v>6155</v>
      </c>
      <c r="J1310" s="272" t="s">
        <v>6156</v>
      </c>
      <c r="K1310" s="272"/>
      <c r="L1310" s="271"/>
      <c r="M1310" s="270" t="s">
        <v>8186</v>
      </c>
      <c r="N1310" s="270" t="s">
        <v>7593</v>
      </c>
      <c r="O1310" s="270" t="s">
        <v>6175</v>
      </c>
    </row>
    <row r="1311" spans="1:15" ht="30.75" customHeight="1" x14ac:dyDescent="0.25">
      <c r="A1311" s="281">
        <v>30722543</v>
      </c>
      <c r="B1311" s="276" t="s">
        <v>967</v>
      </c>
      <c r="C1311" s="278" t="s">
        <v>4843</v>
      </c>
      <c r="D1311" s="276" t="s">
        <v>8284</v>
      </c>
      <c r="E1311" s="282"/>
      <c r="F1311" s="279"/>
      <c r="G1311" s="278"/>
      <c r="H1311" s="278"/>
      <c r="I1311" s="278" t="s">
        <v>6155</v>
      </c>
      <c r="J1311" s="278" t="s">
        <v>6156</v>
      </c>
      <c r="K1311" s="278"/>
      <c r="L1311" s="277"/>
      <c r="M1311" s="276" t="s">
        <v>8186</v>
      </c>
      <c r="N1311" s="276" t="s">
        <v>7593</v>
      </c>
      <c r="O1311" s="276" t="s">
        <v>6175</v>
      </c>
    </row>
    <row r="1312" spans="1:15" ht="30.75" customHeight="1" x14ac:dyDescent="0.25">
      <c r="A1312" s="275">
        <v>30722551</v>
      </c>
      <c r="B1312" s="270" t="s">
        <v>968</v>
      </c>
      <c r="C1312" s="272" t="s">
        <v>4843</v>
      </c>
      <c r="D1312" s="270" t="s">
        <v>8285</v>
      </c>
      <c r="E1312" s="272"/>
      <c r="F1312" s="273"/>
      <c r="G1312" s="272"/>
      <c r="H1312" s="272" t="s">
        <v>6154</v>
      </c>
      <c r="I1312" s="272" t="s">
        <v>6155</v>
      </c>
      <c r="J1312" s="272" t="s">
        <v>6156</v>
      </c>
      <c r="K1312" s="272"/>
      <c r="L1312" s="271"/>
      <c r="M1312" s="270" t="s">
        <v>8186</v>
      </c>
      <c r="N1312" s="270" t="s">
        <v>7593</v>
      </c>
      <c r="O1312" s="270" t="s">
        <v>6175</v>
      </c>
    </row>
    <row r="1313" spans="1:15" ht="30.75" customHeight="1" x14ac:dyDescent="0.25">
      <c r="A1313" s="281">
        <v>30722560</v>
      </c>
      <c r="B1313" s="276" t="s">
        <v>969</v>
      </c>
      <c r="C1313" s="278" t="s">
        <v>4843</v>
      </c>
      <c r="D1313" s="276" t="s">
        <v>8286</v>
      </c>
      <c r="E1313" s="282"/>
      <c r="F1313" s="279"/>
      <c r="G1313" s="278"/>
      <c r="H1313" s="278"/>
      <c r="I1313" s="278" t="s">
        <v>6155</v>
      </c>
      <c r="J1313" s="278" t="s">
        <v>6156</v>
      </c>
      <c r="K1313" s="278"/>
      <c r="L1313" s="277"/>
      <c r="M1313" s="276" t="s">
        <v>8186</v>
      </c>
      <c r="N1313" s="276" t="s">
        <v>7593</v>
      </c>
      <c r="O1313" s="276" t="s">
        <v>6175</v>
      </c>
    </row>
    <row r="1314" spans="1:15" ht="30.75" customHeight="1" x14ac:dyDescent="0.25">
      <c r="A1314" s="275">
        <v>30722578</v>
      </c>
      <c r="B1314" s="270" t="s">
        <v>970</v>
      </c>
      <c r="C1314" s="272" t="s">
        <v>4843</v>
      </c>
      <c r="D1314" s="270" t="s">
        <v>8287</v>
      </c>
      <c r="E1314" s="272"/>
      <c r="F1314" s="273"/>
      <c r="G1314" s="272"/>
      <c r="H1314" s="272"/>
      <c r="I1314" s="272" t="s">
        <v>6155</v>
      </c>
      <c r="J1314" s="272" t="s">
        <v>6156</v>
      </c>
      <c r="K1314" s="272"/>
      <c r="L1314" s="271"/>
      <c r="M1314" s="270" t="s">
        <v>8186</v>
      </c>
      <c r="N1314" s="270" t="s">
        <v>7593</v>
      </c>
      <c r="O1314" s="270" t="s">
        <v>6175</v>
      </c>
    </row>
    <row r="1315" spans="1:15" ht="30.75" customHeight="1" x14ac:dyDescent="0.25">
      <c r="A1315" s="281">
        <v>30722586</v>
      </c>
      <c r="B1315" s="276" t="s">
        <v>971</v>
      </c>
      <c r="C1315" s="278" t="s">
        <v>4843</v>
      </c>
      <c r="D1315" s="276" t="s">
        <v>8288</v>
      </c>
      <c r="E1315" s="282"/>
      <c r="F1315" s="279"/>
      <c r="G1315" s="278"/>
      <c r="H1315" s="278" t="s">
        <v>6154</v>
      </c>
      <c r="I1315" s="278" t="s">
        <v>6155</v>
      </c>
      <c r="J1315" s="278" t="s">
        <v>6156</v>
      </c>
      <c r="K1315" s="278"/>
      <c r="L1315" s="277"/>
      <c r="M1315" s="276" t="s">
        <v>8186</v>
      </c>
      <c r="N1315" s="276" t="s">
        <v>7593</v>
      </c>
      <c r="O1315" s="276" t="s">
        <v>6175</v>
      </c>
    </row>
    <row r="1316" spans="1:15" ht="30.75" customHeight="1" x14ac:dyDescent="0.25">
      <c r="A1316" s="275">
        <v>30722594</v>
      </c>
      <c r="B1316" s="270" t="s">
        <v>972</v>
      </c>
      <c r="C1316" s="272" t="s">
        <v>4843</v>
      </c>
      <c r="D1316" s="270" t="s">
        <v>8289</v>
      </c>
      <c r="E1316" s="272"/>
      <c r="F1316" s="273"/>
      <c r="G1316" s="272"/>
      <c r="H1316" s="272"/>
      <c r="I1316" s="272" t="s">
        <v>6155</v>
      </c>
      <c r="J1316" s="272" t="s">
        <v>6156</v>
      </c>
      <c r="K1316" s="272"/>
      <c r="L1316" s="271"/>
      <c r="M1316" s="270" t="s">
        <v>8186</v>
      </c>
      <c r="N1316" s="270" t="s">
        <v>7593</v>
      </c>
      <c r="O1316" s="270" t="s">
        <v>6175</v>
      </c>
    </row>
    <row r="1317" spans="1:15" ht="30.75" customHeight="1" x14ac:dyDescent="0.25">
      <c r="A1317" s="281">
        <v>30722608</v>
      </c>
      <c r="B1317" s="276" t="s">
        <v>973</v>
      </c>
      <c r="C1317" s="278" t="s">
        <v>4843</v>
      </c>
      <c r="D1317" s="276" t="s">
        <v>8290</v>
      </c>
      <c r="E1317" s="282"/>
      <c r="F1317" s="279"/>
      <c r="G1317" s="278"/>
      <c r="H1317" s="278"/>
      <c r="I1317" s="278" t="s">
        <v>6155</v>
      </c>
      <c r="J1317" s="278" t="s">
        <v>6156</v>
      </c>
      <c r="K1317" s="278"/>
      <c r="L1317" s="277"/>
      <c r="M1317" s="276" t="s">
        <v>8186</v>
      </c>
      <c r="N1317" s="276" t="s">
        <v>7593</v>
      </c>
      <c r="O1317" s="276" t="s">
        <v>6175</v>
      </c>
    </row>
    <row r="1318" spans="1:15" ht="30.75" customHeight="1" x14ac:dyDescent="0.25">
      <c r="A1318" s="275">
        <v>30722616</v>
      </c>
      <c r="B1318" s="270" t="s">
        <v>974</v>
      </c>
      <c r="C1318" s="272" t="s">
        <v>4843</v>
      </c>
      <c r="D1318" s="270" t="s">
        <v>8291</v>
      </c>
      <c r="E1318" s="272"/>
      <c r="F1318" s="273"/>
      <c r="G1318" s="272"/>
      <c r="H1318" s="272"/>
      <c r="I1318" s="272" t="s">
        <v>6155</v>
      </c>
      <c r="J1318" s="272" t="s">
        <v>6156</v>
      </c>
      <c r="K1318" s="272"/>
      <c r="L1318" s="271"/>
      <c r="M1318" s="270" t="s">
        <v>8186</v>
      </c>
      <c r="N1318" s="270" t="s">
        <v>7593</v>
      </c>
      <c r="O1318" s="270" t="s">
        <v>6175</v>
      </c>
    </row>
    <row r="1319" spans="1:15" ht="30.75" customHeight="1" x14ac:dyDescent="0.25">
      <c r="A1319" s="281">
        <v>30722624</v>
      </c>
      <c r="B1319" s="276" t="s">
        <v>975</v>
      </c>
      <c r="C1319" s="278" t="s">
        <v>4843</v>
      </c>
      <c r="D1319" s="276" t="s">
        <v>8292</v>
      </c>
      <c r="E1319" s="282"/>
      <c r="F1319" s="279"/>
      <c r="G1319" s="278"/>
      <c r="H1319" s="278"/>
      <c r="I1319" s="278" t="s">
        <v>6155</v>
      </c>
      <c r="J1319" s="278" t="s">
        <v>6156</v>
      </c>
      <c r="K1319" s="278"/>
      <c r="L1319" s="277"/>
      <c r="M1319" s="276" t="s">
        <v>8186</v>
      </c>
      <c r="N1319" s="276" t="s">
        <v>7593</v>
      </c>
      <c r="O1319" s="276" t="s">
        <v>6175</v>
      </c>
    </row>
    <row r="1320" spans="1:15" ht="30.75" customHeight="1" x14ac:dyDescent="0.25">
      <c r="A1320" s="275">
        <v>30722632</v>
      </c>
      <c r="B1320" s="270" t="s">
        <v>976</v>
      </c>
      <c r="C1320" s="272" t="s">
        <v>4843</v>
      </c>
      <c r="D1320" s="270" t="s">
        <v>8293</v>
      </c>
      <c r="E1320" s="272"/>
      <c r="F1320" s="273"/>
      <c r="G1320" s="272"/>
      <c r="H1320" s="272" t="s">
        <v>6154</v>
      </c>
      <c r="I1320" s="272" t="s">
        <v>6155</v>
      </c>
      <c r="J1320" s="272" t="s">
        <v>6156</v>
      </c>
      <c r="K1320" s="272"/>
      <c r="L1320" s="271"/>
      <c r="M1320" s="270" t="s">
        <v>8186</v>
      </c>
      <c r="N1320" s="270" t="s">
        <v>7593</v>
      </c>
      <c r="O1320" s="270" t="s">
        <v>6175</v>
      </c>
    </row>
    <row r="1321" spans="1:15" ht="30.75" customHeight="1" x14ac:dyDescent="0.25">
      <c r="A1321" s="281">
        <v>30722640</v>
      </c>
      <c r="B1321" s="276" t="s">
        <v>977</v>
      </c>
      <c r="C1321" s="278" t="s">
        <v>4843</v>
      </c>
      <c r="D1321" s="276" t="s">
        <v>8285</v>
      </c>
      <c r="E1321" s="282"/>
      <c r="F1321" s="279"/>
      <c r="G1321" s="278"/>
      <c r="H1321" s="278" t="s">
        <v>6154</v>
      </c>
      <c r="I1321" s="278" t="s">
        <v>6155</v>
      </c>
      <c r="J1321" s="278" t="s">
        <v>6156</v>
      </c>
      <c r="K1321" s="278"/>
      <c r="L1321" s="277"/>
      <c r="M1321" s="276" t="s">
        <v>8186</v>
      </c>
      <c r="N1321" s="276" t="s">
        <v>7593</v>
      </c>
      <c r="O1321" s="276" t="s">
        <v>6175</v>
      </c>
    </row>
    <row r="1322" spans="1:15" ht="30.75" customHeight="1" x14ac:dyDescent="0.25">
      <c r="A1322" s="275">
        <v>30722659</v>
      </c>
      <c r="B1322" s="270" t="s">
        <v>978</v>
      </c>
      <c r="C1322" s="272" t="s">
        <v>4843</v>
      </c>
      <c r="D1322" s="270" t="s">
        <v>8294</v>
      </c>
      <c r="E1322" s="272"/>
      <c r="F1322" s="273"/>
      <c r="G1322" s="272"/>
      <c r="H1322" s="272"/>
      <c r="I1322" s="272" t="s">
        <v>6155</v>
      </c>
      <c r="J1322" s="272" t="s">
        <v>6156</v>
      </c>
      <c r="K1322" s="272"/>
      <c r="L1322" s="271"/>
      <c r="M1322" s="270" t="s">
        <v>8186</v>
      </c>
      <c r="N1322" s="270" t="s">
        <v>7593</v>
      </c>
      <c r="O1322" s="270" t="s">
        <v>6175</v>
      </c>
    </row>
    <row r="1323" spans="1:15" ht="30.75" customHeight="1" x14ac:dyDescent="0.25">
      <c r="A1323" s="281">
        <v>30722667</v>
      </c>
      <c r="B1323" s="276" t="s">
        <v>4935</v>
      </c>
      <c r="C1323" s="278" t="s">
        <v>4843</v>
      </c>
      <c r="D1323" s="276" t="s">
        <v>8295</v>
      </c>
      <c r="E1323" s="282"/>
      <c r="F1323" s="279"/>
      <c r="G1323" s="278"/>
      <c r="H1323" s="278"/>
      <c r="I1323" s="278" t="s">
        <v>6155</v>
      </c>
      <c r="J1323" s="278" t="s">
        <v>6156</v>
      </c>
      <c r="K1323" s="278"/>
      <c r="L1323" s="277"/>
      <c r="M1323" s="276" t="s">
        <v>8186</v>
      </c>
      <c r="N1323" s="276" t="s">
        <v>7593</v>
      </c>
      <c r="O1323" s="276" t="s">
        <v>6175</v>
      </c>
    </row>
    <row r="1324" spans="1:15" ht="30.75" customHeight="1" x14ac:dyDescent="0.25">
      <c r="A1324" s="275">
        <v>30722675</v>
      </c>
      <c r="B1324" s="270" t="s">
        <v>980</v>
      </c>
      <c r="C1324" s="272" t="s">
        <v>4843</v>
      </c>
      <c r="D1324" s="270" t="s">
        <v>8295</v>
      </c>
      <c r="E1324" s="272"/>
      <c r="F1324" s="273"/>
      <c r="G1324" s="272"/>
      <c r="H1324" s="272"/>
      <c r="I1324" s="272" t="s">
        <v>6155</v>
      </c>
      <c r="J1324" s="272" t="s">
        <v>6156</v>
      </c>
      <c r="K1324" s="272"/>
      <c r="L1324" s="271"/>
      <c r="M1324" s="270" t="s">
        <v>8186</v>
      </c>
      <c r="N1324" s="270" t="s">
        <v>7593</v>
      </c>
      <c r="O1324" s="270" t="s">
        <v>6175</v>
      </c>
    </row>
    <row r="1325" spans="1:15" ht="30.75" customHeight="1" x14ac:dyDescent="0.25">
      <c r="A1325" s="281">
        <v>30722683</v>
      </c>
      <c r="B1325" s="276" t="s">
        <v>981</v>
      </c>
      <c r="C1325" s="278" t="s">
        <v>4843</v>
      </c>
      <c r="D1325" s="276" t="s">
        <v>8295</v>
      </c>
      <c r="E1325" s="282"/>
      <c r="F1325" s="279"/>
      <c r="G1325" s="278"/>
      <c r="H1325" s="278"/>
      <c r="I1325" s="278" t="s">
        <v>6155</v>
      </c>
      <c r="J1325" s="278" t="s">
        <v>6156</v>
      </c>
      <c r="K1325" s="278"/>
      <c r="L1325" s="277"/>
      <c r="M1325" s="276" t="s">
        <v>8186</v>
      </c>
      <c r="N1325" s="276" t="s">
        <v>7593</v>
      </c>
      <c r="O1325" s="276" t="s">
        <v>6175</v>
      </c>
    </row>
    <row r="1326" spans="1:15" ht="30.75" customHeight="1" x14ac:dyDescent="0.25">
      <c r="A1326" s="275">
        <v>30722691</v>
      </c>
      <c r="B1326" s="270" t="s">
        <v>982</v>
      </c>
      <c r="C1326" s="272" t="s">
        <v>4843</v>
      </c>
      <c r="D1326" s="270" t="s">
        <v>8296</v>
      </c>
      <c r="E1326" s="272"/>
      <c r="F1326" s="273"/>
      <c r="G1326" s="272"/>
      <c r="H1326" s="272" t="s">
        <v>6154</v>
      </c>
      <c r="I1326" s="272" t="s">
        <v>6155</v>
      </c>
      <c r="J1326" s="272" t="s">
        <v>6156</v>
      </c>
      <c r="K1326" s="272"/>
      <c r="L1326" s="271"/>
      <c r="M1326" s="270" t="s">
        <v>8186</v>
      </c>
      <c r="N1326" s="270" t="s">
        <v>7593</v>
      </c>
      <c r="O1326" s="270" t="s">
        <v>6175</v>
      </c>
    </row>
    <row r="1327" spans="1:15" ht="30.75" customHeight="1" x14ac:dyDescent="0.25">
      <c r="A1327" s="281">
        <v>30722705</v>
      </c>
      <c r="B1327" s="276" t="s">
        <v>983</v>
      </c>
      <c r="C1327" s="278" t="s">
        <v>4843</v>
      </c>
      <c r="D1327" s="276" t="s">
        <v>8297</v>
      </c>
      <c r="E1327" s="282"/>
      <c r="F1327" s="279"/>
      <c r="G1327" s="278"/>
      <c r="H1327" s="278"/>
      <c r="I1327" s="278" t="s">
        <v>6155</v>
      </c>
      <c r="J1327" s="278" t="s">
        <v>6156</v>
      </c>
      <c r="K1327" s="278"/>
      <c r="L1327" s="277"/>
      <c r="M1327" s="276" t="s">
        <v>8186</v>
      </c>
      <c r="N1327" s="276" t="s">
        <v>7593</v>
      </c>
      <c r="O1327" s="276" t="s">
        <v>6175</v>
      </c>
    </row>
    <row r="1328" spans="1:15" ht="30.75" customHeight="1" x14ac:dyDescent="0.25">
      <c r="A1328" s="275">
        <v>30722713</v>
      </c>
      <c r="B1328" s="270" t="s">
        <v>984</v>
      </c>
      <c r="C1328" s="272" t="s">
        <v>4843</v>
      </c>
      <c r="D1328" s="270" t="s">
        <v>8298</v>
      </c>
      <c r="E1328" s="272"/>
      <c r="F1328" s="273"/>
      <c r="G1328" s="272"/>
      <c r="H1328" s="272" t="s">
        <v>6154</v>
      </c>
      <c r="I1328" s="272" t="s">
        <v>6155</v>
      </c>
      <c r="J1328" s="272" t="s">
        <v>6156</v>
      </c>
      <c r="K1328" s="272"/>
      <c r="L1328" s="271"/>
      <c r="M1328" s="270" t="s">
        <v>8186</v>
      </c>
      <c r="N1328" s="270" t="s">
        <v>7593</v>
      </c>
      <c r="O1328" s="270" t="s">
        <v>6175</v>
      </c>
    </row>
    <row r="1329" spans="1:15" ht="30.75" customHeight="1" x14ac:dyDescent="0.25">
      <c r="A1329" s="281">
        <v>30722721</v>
      </c>
      <c r="B1329" s="276" t="s">
        <v>985</v>
      </c>
      <c r="C1329" s="278" t="s">
        <v>4843</v>
      </c>
      <c r="D1329" s="276" t="s">
        <v>8299</v>
      </c>
      <c r="E1329" s="282"/>
      <c r="F1329" s="279"/>
      <c r="G1329" s="278"/>
      <c r="H1329" s="278"/>
      <c r="I1329" s="278" t="s">
        <v>6155</v>
      </c>
      <c r="J1329" s="278" t="s">
        <v>6156</v>
      </c>
      <c r="K1329" s="278"/>
      <c r="L1329" s="277"/>
      <c r="M1329" s="276" t="s">
        <v>8186</v>
      </c>
      <c r="N1329" s="276" t="s">
        <v>7593</v>
      </c>
      <c r="O1329" s="276" t="s">
        <v>6175</v>
      </c>
    </row>
    <row r="1330" spans="1:15" ht="30.75" customHeight="1" x14ac:dyDescent="0.25">
      <c r="A1330" s="275">
        <v>30722730</v>
      </c>
      <c r="B1330" s="270" t="s">
        <v>986</v>
      </c>
      <c r="C1330" s="272" t="s">
        <v>4843</v>
      </c>
      <c r="D1330" s="270" t="s">
        <v>8299</v>
      </c>
      <c r="E1330" s="272"/>
      <c r="F1330" s="273"/>
      <c r="G1330" s="272"/>
      <c r="H1330" s="272"/>
      <c r="I1330" s="272" t="s">
        <v>6155</v>
      </c>
      <c r="J1330" s="272" t="s">
        <v>6156</v>
      </c>
      <c r="K1330" s="272"/>
      <c r="L1330" s="271"/>
      <c r="M1330" s="270" t="s">
        <v>8186</v>
      </c>
      <c r="N1330" s="270" t="s">
        <v>7593</v>
      </c>
      <c r="O1330" s="270" t="s">
        <v>6175</v>
      </c>
    </row>
    <row r="1331" spans="1:15" ht="30.75" customHeight="1" x14ac:dyDescent="0.25">
      <c r="A1331" s="281">
        <v>30722748</v>
      </c>
      <c r="B1331" s="276" t="s">
        <v>987</v>
      </c>
      <c r="C1331" s="278" t="s">
        <v>4843</v>
      </c>
      <c r="D1331" s="276" t="s">
        <v>8299</v>
      </c>
      <c r="E1331" s="282"/>
      <c r="F1331" s="279"/>
      <c r="G1331" s="278"/>
      <c r="H1331" s="278"/>
      <c r="I1331" s="278" t="s">
        <v>6155</v>
      </c>
      <c r="J1331" s="278" t="s">
        <v>6156</v>
      </c>
      <c r="K1331" s="278"/>
      <c r="L1331" s="277"/>
      <c r="M1331" s="276" t="s">
        <v>8186</v>
      </c>
      <c r="N1331" s="276" t="s">
        <v>7593</v>
      </c>
      <c r="O1331" s="276" t="s">
        <v>6175</v>
      </c>
    </row>
    <row r="1332" spans="1:15" ht="30.75" customHeight="1" x14ac:dyDescent="0.25">
      <c r="A1332" s="275">
        <v>30722756</v>
      </c>
      <c r="B1332" s="270" t="s">
        <v>6263</v>
      </c>
      <c r="C1332" s="272" t="s">
        <v>4843</v>
      </c>
      <c r="D1332" s="270" t="s">
        <v>8300</v>
      </c>
      <c r="E1332" s="272"/>
      <c r="F1332" s="273"/>
      <c r="G1332" s="272"/>
      <c r="H1332" s="272"/>
      <c r="I1332" s="272" t="s">
        <v>6155</v>
      </c>
      <c r="J1332" s="272" t="s">
        <v>6156</v>
      </c>
      <c r="K1332" s="272"/>
      <c r="L1332" s="271"/>
      <c r="M1332" s="270" t="s">
        <v>8186</v>
      </c>
      <c r="N1332" s="270" t="s">
        <v>7593</v>
      </c>
      <c r="O1332" s="270" t="s">
        <v>6175</v>
      </c>
    </row>
    <row r="1333" spans="1:15" ht="30.75" customHeight="1" x14ac:dyDescent="0.25">
      <c r="A1333" s="281">
        <v>30722764</v>
      </c>
      <c r="B1333" s="276" t="s">
        <v>989</v>
      </c>
      <c r="C1333" s="278" t="s">
        <v>4843</v>
      </c>
      <c r="D1333" s="276" t="s">
        <v>8301</v>
      </c>
      <c r="E1333" s="282"/>
      <c r="F1333" s="279"/>
      <c r="G1333" s="278"/>
      <c r="H1333" s="278" t="s">
        <v>6154</v>
      </c>
      <c r="I1333" s="278" t="s">
        <v>6155</v>
      </c>
      <c r="J1333" s="278" t="s">
        <v>6156</v>
      </c>
      <c r="K1333" s="278"/>
      <c r="L1333" s="277"/>
      <c r="M1333" s="276" t="s">
        <v>8186</v>
      </c>
      <c r="N1333" s="276" t="s">
        <v>7593</v>
      </c>
      <c r="O1333" s="276" t="s">
        <v>6175</v>
      </c>
    </row>
    <row r="1334" spans="1:15" ht="30.75" customHeight="1" x14ac:dyDescent="0.25">
      <c r="A1334" s="275">
        <v>30722772</v>
      </c>
      <c r="B1334" s="270" t="s">
        <v>990</v>
      </c>
      <c r="C1334" s="272" t="s">
        <v>4843</v>
      </c>
      <c r="D1334" s="270" t="s">
        <v>8302</v>
      </c>
      <c r="E1334" s="272"/>
      <c r="F1334" s="273"/>
      <c r="G1334" s="272"/>
      <c r="H1334" s="272"/>
      <c r="I1334" s="272" t="s">
        <v>6155</v>
      </c>
      <c r="J1334" s="272" t="s">
        <v>6156</v>
      </c>
      <c r="K1334" s="272"/>
      <c r="L1334" s="271"/>
      <c r="M1334" s="270" t="s">
        <v>8186</v>
      </c>
      <c r="N1334" s="270" t="s">
        <v>7593</v>
      </c>
      <c r="O1334" s="270" t="s">
        <v>6175</v>
      </c>
    </row>
    <row r="1335" spans="1:15" ht="30.75" customHeight="1" x14ac:dyDescent="0.25">
      <c r="A1335" s="281">
        <v>30722780</v>
      </c>
      <c r="B1335" s="276" t="s">
        <v>991</v>
      </c>
      <c r="C1335" s="278" t="s">
        <v>4843</v>
      </c>
      <c r="D1335" s="276" t="s">
        <v>8303</v>
      </c>
      <c r="E1335" s="282"/>
      <c r="F1335" s="279"/>
      <c r="G1335" s="278"/>
      <c r="H1335" s="278"/>
      <c r="I1335" s="278" t="s">
        <v>6155</v>
      </c>
      <c r="J1335" s="278" t="s">
        <v>6156</v>
      </c>
      <c r="K1335" s="278"/>
      <c r="L1335" s="277"/>
      <c r="M1335" s="276" t="s">
        <v>8186</v>
      </c>
      <c r="N1335" s="276" t="s">
        <v>7593</v>
      </c>
      <c r="O1335" s="276" t="s">
        <v>6175</v>
      </c>
    </row>
    <row r="1336" spans="1:15" ht="30.75" customHeight="1" x14ac:dyDescent="0.25">
      <c r="A1336" s="275">
        <v>30722799</v>
      </c>
      <c r="B1336" s="270" t="s">
        <v>992</v>
      </c>
      <c r="C1336" s="272" t="s">
        <v>4843</v>
      </c>
      <c r="D1336" s="270" t="s">
        <v>8304</v>
      </c>
      <c r="E1336" s="272"/>
      <c r="F1336" s="273"/>
      <c r="G1336" s="272"/>
      <c r="H1336" s="272"/>
      <c r="I1336" s="272" t="s">
        <v>6155</v>
      </c>
      <c r="J1336" s="272" t="s">
        <v>6156</v>
      </c>
      <c r="K1336" s="272"/>
      <c r="L1336" s="271"/>
      <c r="M1336" s="270" t="s">
        <v>8186</v>
      </c>
      <c r="N1336" s="270" t="s">
        <v>7593</v>
      </c>
      <c r="O1336" s="270" t="s">
        <v>6175</v>
      </c>
    </row>
    <row r="1337" spans="1:15" ht="30.75" customHeight="1" x14ac:dyDescent="0.25">
      <c r="A1337" s="281">
        <v>30722802</v>
      </c>
      <c r="B1337" s="276" t="s">
        <v>993</v>
      </c>
      <c r="C1337" s="278" t="s">
        <v>4843</v>
      </c>
      <c r="D1337" s="276" t="s">
        <v>8304</v>
      </c>
      <c r="E1337" s="282"/>
      <c r="F1337" s="279"/>
      <c r="G1337" s="278"/>
      <c r="H1337" s="278"/>
      <c r="I1337" s="278" t="s">
        <v>6155</v>
      </c>
      <c r="J1337" s="278" t="s">
        <v>6156</v>
      </c>
      <c r="K1337" s="278"/>
      <c r="L1337" s="277"/>
      <c r="M1337" s="276" t="s">
        <v>8186</v>
      </c>
      <c r="N1337" s="276" t="s">
        <v>7593</v>
      </c>
      <c r="O1337" s="276" t="s">
        <v>6175</v>
      </c>
    </row>
    <row r="1338" spans="1:15" ht="30.75" customHeight="1" x14ac:dyDescent="0.25">
      <c r="A1338" s="275">
        <v>30722810</v>
      </c>
      <c r="B1338" s="270" t="s">
        <v>994</v>
      </c>
      <c r="C1338" s="272" t="s">
        <v>4843</v>
      </c>
      <c r="D1338" s="270" t="s">
        <v>8305</v>
      </c>
      <c r="E1338" s="272"/>
      <c r="F1338" s="273"/>
      <c r="G1338" s="272"/>
      <c r="H1338" s="272"/>
      <c r="I1338" s="272" t="s">
        <v>6155</v>
      </c>
      <c r="J1338" s="272" t="s">
        <v>6156</v>
      </c>
      <c r="K1338" s="272"/>
      <c r="L1338" s="271"/>
      <c r="M1338" s="270" t="s">
        <v>8186</v>
      </c>
      <c r="N1338" s="270" t="s">
        <v>7593</v>
      </c>
      <c r="O1338" s="270" t="s">
        <v>6175</v>
      </c>
    </row>
    <row r="1339" spans="1:15" ht="30.75" customHeight="1" x14ac:dyDescent="0.25">
      <c r="A1339" s="281">
        <v>30722829</v>
      </c>
      <c r="B1339" s="276" t="s">
        <v>995</v>
      </c>
      <c r="C1339" s="278" t="s">
        <v>4843</v>
      </c>
      <c r="D1339" s="276" t="s">
        <v>8305</v>
      </c>
      <c r="E1339" s="282"/>
      <c r="F1339" s="279"/>
      <c r="G1339" s="278"/>
      <c r="H1339" s="278"/>
      <c r="I1339" s="278" t="s">
        <v>6155</v>
      </c>
      <c r="J1339" s="278" t="s">
        <v>6156</v>
      </c>
      <c r="K1339" s="278"/>
      <c r="L1339" s="277"/>
      <c r="M1339" s="276" t="s">
        <v>8186</v>
      </c>
      <c r="N1339" s="276" t="s">
        <v>7593</v>
      </c>
      <c r="O1339" s="276" t="s">
        <v>6175</v>
      </c>
    </row>
    <row r="1340" spans="1:15" ht="30.75" customHeight="1" x14ac:dyDescent="0.25">
      <c r="A1340" s="275">
        <v>30722845</v>
      </c>
      <c r="B1340" s="270" t="s">
        <v>996</v>
      </c>
      <c r="C1340" s="272" t="s">
        <v>4843</v>
      </c>
      <c r="D1340" s="270" t="s">
        <v>8306</v>
      </c>
      <c r="E1340" s="272"/>
      <c r="F1340" s="273"/>
      <c r="G1340" s="272"/>
      <c r="H1340" s="272"/>
      <c r="I1340" s="272" t="s">
        <v>6155</v>
      </c>
      <c r="J1340" s="272" t="s">
        <v>6156</v>
      </c>
      <c r="K1340" s="272"/>
      <c r="L1340" s="271"/>
      <c r="M1340" s="270" t="s">
        <v>8186</v>
      </c>
      <c r="N1340" s="270" t="s">
        <v>7593</v>
      </c>
      <c r="O1340" s="270" t="s">
        <v>6175</v>
      </c>
    </row>
    <row r="1341" spans="1:15" ht="30.75" customHeight="1" x14ac:dyDescent="0.25">
      <c r="A1341" s="281">
        <v>30722853</v>
      </c>
      <c r="B1341" s="276" t="s">
        <v>997</v>
      </c>
      <c r="C1341" s="278" t="s">
        <v>4843</v>
      </c>
      <c r="D1341" s="276" t="s">
        <v>8307</v>
      </c>
      <c r="E1341" s="282"/>
      <c r="F1341" s="279"/>
      <c r="G1341" s="278"/>
      <c r="H1341" s="278"/>
      <c r="I1341" s="278" t="s">
        <v>6155</v>
      </c>
      <c r="J1341" s="278" t="s">
        <v>6156</v>
      </c>
      <c r="K1341" s="278"/>
      <c r="L1341" s="277"/>
      <c r="M1341" s="276" t="s">
        <v>8186</v>
      </c>
      <c r="N1341" s="276" t="s">
        <v>7593</v>
      </c>
      <c r="O1341" s="276" t="s">
        <v>6175</v>
      </c>
    </row>
    <row r="1342" spans="1:15" ht="30.75" customHeight="1" x14ac:dyDescent="0.25">
      <c r="A1342" s="275">
        <v>30722861</v>
      </c>
      <c r="B1342" s="270" t="s">
        <v>998</v>
      </c>
      <c r="C1342" s="272" t="s">
        <v>4843</v>
      </c>
      <c r="D1342" s="270" t="s">
        <v>8308</v>
      </c>
      <c r="E1342" s="272"/>
      <c r="F1342" s="273"/>
      <c r="G1342" s="272"/>
      <c r="H1342" s="272"/>
      <c r="I1342" s="272" t="s">
        <v>6155</v>
      </c>
      <c r="J1342" s="272" t="s">
        <v>6156</v>
      </c>
      <c r="K1342" s="272"/>
      <c r="L1342" s="271"/>
      <c r="M1342" s="270" t="s">
        <v>8186</v>
      </c>
      <c r="N1342" s="270" t="s">
        <v>7593</v>
      </c>
      <c r="O1342" s="270" t="s">
        <v>6175</v>
      </c>
    </row>
    <row r="1343" spans="1:15" ht="30.75" customHeight="1" x14ac:dyDescent="0.25">
      <c r="A1343" s="281">
        <v>30722870</v>
      </c>
      <c r="B1343" s="276" t="s">
        <v>999</v>
      </c>
      <c r="C1343" s="278" t="s">
        <v>4843</v>
      </c>
      <c r="D1343" s="276" t="s">
        <v>8309</v>
      </c>
      <c r="E1343" s="282"/>
      <c r="F1343" s="279"/>
      <c r="G1343" s="278"/>
      <c r="H1343" s="278"/>
      <c r="I1343" s="278" t="s">
        <v>6155</v>
      </c>
      <c r="J1343" s="278" t="s">
        <v>6156</v>
      </c>
      <c r="K1343" s="278"/>
      <c r="L1343" s="277"/>
      <c r="M1343" s="276" t="s">
        <v>8186</v>
      </c>
      <c r="N1343" s="276" t="s">
        <v>7593</v>
      </c>
      <c r="O1343" s="276" t="s">
        <v>6175</v>
      </c>
    </row>
    <row r="1344" spans="1:15" ht="30.75" customHeight="1" x14ac:dyDescent="0.25">
      <c r="A1344" s="275">
        <v>30722888</v>
      </c>
      <c r="B1344" s="270" t="s">
        <v>1000</v>
      </c>
      <c r="C1344" s="272" t="s">
        <v>4843</v>
      </c>
      <c r="D1344" s="270" t="s">
        <v>8310</v>
      </c>
      <c r="E1344" s="272"/>
      <c r="F1344" s="273"/>
      <c r="G1344" s="272"/>
      <c r="H1344" s="272"/>
      <c r="I1344" s="272" t="s">
        <v>6155</v>
      </c>
      <c r="J1344" s="272" t="s">
        <v>6156</v>
      </c>
      <c r="K1344" s="272"/>
      <c r="L1344" s="271"/>
      <c r="M1344" s="270" t="s">
        <v>8186</v>
      </c>
      <c r="N1344" s="270" t="s">
        <v>7593</v>
      </c>
      <c r="O1344" s="270" t="s">
        <v>6175</v>
      </c>
    </row>
    <row r="1345" spans="1:15" ht="30.75" customHeight="1" x14ac:dyDescent="0.25">
      <c r="A1345" s="281">
        <v>30722900</v>
      </c>
      <c r="B1345" s="276" t="s">
        <v>4057</v>
      </c>
      <c r="C1345" s="278" t="s">
        <v>4843</v>
      </c>
      <c r="D1345" s="276" t="s">
        <v>8301</v>
      </c>
      <c r="E1345" s="282"/>
      <c r="F1345" s="279"/>
      <c r="G1345" s="278"/>
      <c r="H1345" s="278" t="s">
        <v>6154</v>
      </c>
      <c r="I1345" s="278" t="s">
        <v>6155</v>
      </c>
      <c r="J1345" s="278" t="s">
        <v>6156</v>
      </c>
      <c r="K1345" s="278"/>
      <c r="L1345" s="277"/>
      <c r="M1345" s="276" t="s">
        <v>8186</v>
      </c>
      <c r="N1345" s="276" t="s">
        <v>7593</v>
      </c>
      <c r="O1345" s="276" t="s">
        <v>6175</v>
      </c>
    </row>
    <row r="1346" spans="1:15" ht="30.75" customHeight="1" x14ac:dyDescent="0.25">
      <c r="A1346" s="275">
        <v>30722918</v>
      </c>
      <c r="B1346" s="270" t="s">
        <v>6264</v>
      </c>
      <c r="C1346" s="272" t="s">
        <v>4843</v>
      </c>
      <c r="D1346" s="270" t="s">
        <v>8301</v>
      </c>
      <c r="E1346" s="272"/>
      <c r="F1346" s="273"/>
      <c r="G1346" s="272"/>
      <c r="H1346" s="272" t="s">
        <v>6154</v>
      </c>
      <c r="I1346" s="272" t="s">
        <v>6155</v>
      </c>
      <c r="J1346" s="272" t="s">
        <v>6156</v>
      </c>
      <c r="K1346" s="272"/>
      <c r="L1346" s="271"/>
      <c r="M1346" s="270" t="s">
        <v>8186</v>
      </c>
      <c r="N1346" s="270" t="s">
        <v>7593</v>
      </c>
      <c r="O1346" s="270" t="s">
        <v>6175</v>
      </c>
    </row>
    <row r="1347" spans="1:15" ht="30.75" customHeight="1" x14ac:dyDescent="0.25">
      <c r="A1347" s="281">
        <v>30723019</v>
      </c>
      <c r="B1347" s="276" t="s">
        <v>1001</v>
      </c>
      <c r="C1347" s="278" t="s">
        <v>4843</v>
      </c>
      <c r="D1347" s="276" t="s">
        <v>8311</v>
      </c>
      <c r="E1347" s="282"/>
      <c r="F1347" s="279"/>
      <c r="G1347" s="278"/>
      <c r="H1347" s="278"/>
      <c r="I1347" s="278" t="s">
        <v>6155</v>
      </c>
      <c r="J1347" s="278" t="s">
        <v>6156</v>
      </c>
      <c r="K1347" s="278"/>
      <c r="L1347" s="277"/>
      <c r="M1347" s="276" t="s">
        <v>3823</v>
      </c>
      <c r="N1347" s="276" t="s">
        <v>7593</v>
      </c>
      <c r="O1347" s="276" t="s">
        <v>6175</v>
      </c>
    </row>
    <row r="1348" spans="1:15" ht="30.75" customHeight="1" x14ac:dyDescent="0.25">
      <c r="A1348" s="275">
        <v>30723027</v>
      </c>
      <c r="B1348" s="270" t="s">
        <v>1002</v>
      </c>
      <c r="C1348" s="272" t="s">
        <v>4843</v>
      </c>
      <c r="D1348" s="270" t="s">
        <v>8312</v>
      </c>
      <c r="E1348" s="272"/>
      <c r="F1348" s="273"/>
      <c r="G1348" s="272"/>
      <c r="H1348" s="272"/>
      <c r="I1348" s="272" t="s">
        <v>6155</v>
      </c>
      <c r="J1348" s="272" t="s">
        <v>6156</v>
      </c>
      <c r="K1348" s="272"/>
      <c r="L1348" s="271"/>
      <c r="M1348" s="270" t="s">
        <v>3823</v>
      </c>
      <c r="N1348" s="270" t="s">
        <v>7593</v>
      </c>
      <c r="O1348" s="270" t="s">
        <v>6175</v>
      </c>
    </row>
    <row r="1349" spans="1:15" ht="30.75" customHeight="1" x14ac:dyDescent="0.25">
      <c r="A1349" s="281">
        <v>30723035</v>
      </c>
      <c r="B1349" s="276" t="s">
        <v>1003</v>
      </c>
      <c r="C1349" s="278" t="s">
        <v>4843</v>
      </c>
      <c r="D1349" s="276" t="s">
        <v>7722</v>
      </c>
      <c r="E1349" s="282"/>
      <c r="F1349" s="279"/>
      <c r="G1349" s="278"/>
      <c r="H1349" s="278" t="s">
        <v>6154</v>
      </c>
      <c r="I1349" s="278" t="s">
        <v>6155</v>
      </c>
      <c r="J1349" s="278" t="s">
        <v>6156</v>
      </c>
      <c r="K1349" s="278"/>
      <c r="L1349" s="277"/>
      <c r="M1349" s="276" t="s">
        <v>6159</v>
      </c>
      <c r="N1349" s="276" t="s">
        <v>7593</v>
      </c>
      <c r="O1349" s="276" t="s">
        <v>6175</v>
      </c>
    </row>
    <row r="1350" spans="1:15" ht="30.75" customHeight="1" x14ac:dyDescent="0.25">
      <c r="A1350" s="275">
        <v>30723043</v>
      </c>
      <c r="B1350" s="270" t="s">
        <v>1004</v>
      </c>
      <c r="C1350" s="272" t="s">
        <v>4843</v>
      </c>
      <c r="D1350" s="270" t="s">
        <v>8313</v>
      </c>
      <c r="E1350" s="272"/>
      <c r="F1350" s="273"/>
      <c r="G1350" s="272"/>
      <c r="H1350" s="272"/>
      <c r="I1350" s="272" t="s">
        <v>6155</v>
      </c>
      <c r="J1350" s="272" t="s">
        <v>6156</v>
      </c>
      <c r="K1350" s="272"/>
      <c r="L1350" s="271"/>
      <c r="M1350" s="270" t="s">
        <v>3823</v>
      </c>
      <c r="N1350" s="270" t="s">
        <v>7593</v>
      </c>
      <c r="O1350" s="270" t="s">
        <v>6175</v>
      </c>
    </row>
    <row r="1351" spans="1:15" ht="30.75" customHeight="1" x14ac:dyDescent="0.25">
      <c r="A1351" s="281">
        <v>30723051</v>
      </c>
      <c r="B1351" s="276" t="s">
        <v>1006</v>
      </c>
      <c r="C1351" s="278" t="s">
        <v>4843</v>
      </c>
      <c r="D1351" s="276" t="s">
        <v>8314</v>
      </c>
      <c r="E1351" s="282"/>
      <c r="F1351" s="279"/>
      <c r="G1351" s="278"/>
      <c r="H1351" s="278"/>
      <c r="I1351" s="278" t="s">
        <v>6155</v>
      </c>
      <c r="J1351" s="278" t="s">
        <v>6156</v>
      </c>
      <c r="K1351" s="278"/>
      <c r="L1351" s="277"/>
      <c r="M1351" s="276" t="s">
        <v>3823</v>
      </c>
      <c r="N1351" s="276" t="s">
        <v>7593</v>
      </c>
      <c r="O1351" s="276" t="s">
        <v>6175</v>
      </c>
    </row>
    <row r="1352" spans="1:15" ht="30.75" customHeight="1" x14ac:dyDescent="0.25">
      <c r="A1352" s="275">
        <v>30723060</v>
      </c>
      <c r="B1352" s="270" t="s">
        <v>1005</v>
      </c>
      <c r="C1352" s="272" t="s">
        <v>4843</v>
      </c>
      <c r="D1352" s="270" t="s">
        <v>8315</v>
      </c>
      <c r="E1352" s="272"/>
      <c r="F1352" s="273"/>
      <c r="G1352" s="272"/>
      <c r="H1352" s="272" t="s">
        <v>6154</v>
      </c>
      <c r="I1352" s="272" t="s">
        <v>6155</v>
      </c>
      <c r="J1352" s="272" t="s">
        <v>6156</v>
      </c>
      <c r="K1352" s="272"/>
      <c r="L1352" s="271"/>
      <c r="M1352" s="270" t="s">
        <v>3823</v>
      </c>
      <c r="N1352" s="270" t="s">
        <v>7593</v>
      </c>
      <c r="O1352" s="270" t="s">
        <v>6175</v>
      </c>
    </row>
    <row r="1353" spans="1:15" ht="30.75" customHeight="1" x14ac:dyDescent="0.25">
      <c r="A1353" s="281">
        <v>30723078</v>
      </c>
      <c r="B1353" s="276" t="s">
        <v>6265</v>
      </c>
      <c r="C1353" s="278" t="s">
        <v>4843</v>
      </c>
      <c r="D1353" s="276" t="s">
        <v>8316</v>
      </c>
      <c r="E1353" s="282"/>
      <c r="F1353" s="279"/>
      <c r="G1353" s="278"/>
      <c r="H1353" s="278"/>
      <c r="I1353" s="278" t="s">
        <v>6155</v>
      </c>
      <c r="J1353" s="278" t="s">
        <v>6156</v>
      </c>
      <c r="K1353" s="278"/>
      <c r="L1353" s="277"/>
      <c r="M1353" s="276" t="s">
        <v>3823</v>
      </c>
      <c r="N1353" s="276" t="s">
        <v>7593</v>
      </c>
      <c r="O1353" s="276" t="s">
        <v>6175</v>
      </c>
    </row>
    <row r="1354" spans="1:15" ht="30.75" customHeight="1" x14ac:dyDescent="0.25">
      <c r="A1354" s="275">
        <v>30723086</v>
      </c>
      <c r="B1354" s="270" t="s">
        <v>1008</v>
      </c>
      <c r="C1354" s="272" t="s">
        <v>4843</v>
      </c>
      <c r="D1354" s="270" t="s">
        <v>8317</v>
      </c>
      <c r="E1354" s="272"/>
      <c r="F1354" s="273"/>
      <c r="G1354" s="272"/>
      <c r="H1354" s="272"/>
      <c r="I1354" s="272" t="s">
        <v>6155</v>
      </c>
      <c r="J1354" s="272" t="s">
        <v>6156</v>
      </c>
      <c r="K1354" s="272"/>
      <c r="L1354" s="271"/>
      <c r="M1354" s="270" t="s">
        <v>3823</v>
      </c>
      <c r="N1354" s="270" t="s">
        <v>7593</v>
      </c>
      <c r="O1354" s="270" t="s">
        <v>6175</v>
      </c>
    </row>
    <row r="1355" spans="1:15" ht="30.75" customHeight="1" x14ac:dyDescent="0.25">
      <c r="A1355" s="281">
        <v>30723094</v>
      </c>
      <c r="B1355" s="276" t="s">
        <v>4936</v>
      </c>
      <c r="C1355" s="278" t="s">
        <v>4843</v>
      </c>
      <c r="D1355" s="276" t="s">
        <v>7722</v>
      </c>
      <c r="E1355" s="282"/>
      <c r="F1355" s="279"/>
      <c r="G1355" s="278"/>
      <c r="H1355" s="278" t="s">
        <v>6154</v>
      </c>
      <c r="I1355" s="278" t="s">
        <v>6155</v>
      </c>
      <c r="J1355" s="278" t="s">
        <v>6156</v>
      </c>
      <c r="K1355" s="278"/>
      <c r="L1355" s="277"/>
      <c r="M1355" s="276" t="s">
        <v>6159</v>
      </c>
      <c r="N1355" s="276" t="s">
        <v>7593</v>
      </c>
      <c r="O1355" s="276" t="s">
        <v>6175</v>
      </c>
    </row>
    <row r="1356" spans="1:15" ht="30.75" customHeight="1" x14ac:dyDescent="0.25">
      <c r="A1356" s="275">
        <v>30723108</v>
      </c>
      <c r="B1356" s="270" t="s">
        <v>4937</v>
      </c>
      <c r="C1356" s="272" t="s">
        <v>4843</v>
      </c>
      <c r="D1356" s="270" t="s">
        <v>7722</v>
      </c>
      <c r="E1356" s="272"/>
      <c r="F1356" s="273"/>
      <c r="G1356" s="272"/>
      <c r="H1356" s="272" t="s">
        <v>6154</v>
      </c>
      <c r="I1356" s="272" t="s">
        <v>6155</v>
      </c>
      <c r="J1356" s="272" t="s">
        <v>6156</v>
      </c>
      <c r="K1356" s="272"/>
      <c r="L1356" s="271"/>
      <c r="M1356" s="270" t="s">
        <v>6159</v>
      </c>
      <c r="N1356" s="270" t="s">
        <v>7593</v>
      </c>
      <c r="O1356" s="270" t="s">
        <v>6175</v>
      </c>
    </row>
    <row r="1357" spans="1:15" ht="30.75" customHeight="1" x14ac:dyDescent="0.25">
      <c r="A1357" s="281">
        <v>30723116</v>
      </c>
      <c r="B1357" s="276" t="s">
        <v>4938</v>
      </c>
      <c r="C1357" s="278" t="s">
        <v>4843</v>
      </c>
      <c r="D1357" s="276" t="s">
        <v>7722</v>
      </c>
      <c r="E1357" s="282"/>
      <c r="F1357" s="279"/>
      <c r="G1357" s="278"/>
      <c r="H1357" s="278" t="s">
        <v>6154</v>
      </c>
      <c r="I1357" s="278" t="s">
        <v>6155</v>
      </c>
      <c r="J1357" s="278" t="s">
        <v>6156</v>
      </c>
      <c r="K1357" s="278"/>
      <c r="L1357" s="277"/>
      <c r="M1357" s="276" t="s">
        <v>6159</v>
      </c>
      <c r="N1357" s="276" t="s">
        <v>7593</v>
      </c>
      <c r="O1357" s="276" t="s">
        <v>6175</v>
      </c>
    </row>
    <row r="1358" spans="1:15" ht="30.75" customHeight="1" x14ac:dyDescent="0.25">
      <c r="A1358" s="275">
        <v>30723124</v>
      </c>
      <c r="B1358" s="270" t="s">
        <v>4939</v>
      </c>
      <c r="C1358" s="272" t="s">
        <v>4843</v>
      </c>
      <c r="D1358" s="270" t="s">
        <v>7722</v>
      </c>
      <c r="E1358" s="272"/>
      <c r="F1358" s="273"/>
      <c r="G1358" s="272"/>
      <c r="H1358" s="272" t="s">
        <v>6154</v>
      </c>
      <c r="I1358" s="272" t="s">
        <v>6155</v>
      </c>
      <c r="J1358" s="272" t="s">
        <v>6156</v>
      </c>
      <c r="K1358" s="272"/>
      <c r="L1358" s="271"/>
      <c r="M1358" s="270" t="s">
        <v>6159</v>
      </c>
      <c r="N1358" s="270" t="s">
        <v>7593</v>
      </c>
      <c r="O1358" s="270" t="s">
        <v>6175</v>
      </c>
    </row>
    <row r="1359" spans="1:15" ht="30.75" customHeight="1" x14ac:dyDescent="0.25">
      <c r="A1359" s="281">
        <v>30724015</v>
      </c>
      <c r="B1359" s="276" t="s">
        <v>6266</v>
      </c>
      <c r="C1359" s="278" t="s">
        <v>4843</v>
      </c>
      <c r="D1359" s="276" t="s">
        <v>8318</v>
      </c>
      <c r="E1359" s="282"/>
      <c r="F1359" s="279"/>
      <c r="G1359" s="278"/>
      <c r="H1359" s="278"/>
      <c r="I1359" s="278" t="s">
        <v>6155</v>
      </c>
      <c r="J1359" s="278" t="s">
        <v>6156</v>
      </c>
      <c r="K1359" s="278"/>
      <c r="L1359" s="277"/>
      <c r="M1359" s="276" t="s">
        <v>3823</v>
      </c>
      <c r="N1359" s="276" t="s">
        <v>7593</v>
      </c>
      <c r="O1359" s="276" t="s">
        <v>6175</v>
      </c>
    </row>
    <row r="1360" spans="1:15" ht="30.75" customHeight="1" x14ac:dyDescent="0.25">
      <c r="A1360" s="275">
        <v>30724023</v>
      </c>
      <c r="B1360" s="270" t="s">
        <v>1010</v>
      </c>
      <c r="C1360" s="272" t="s">
        <v>4843</v>
      </c>
      <c r="D1360" s="270" t="s">
        <v>8319</v>
      </c>
      <c r="E1360" s="272"/>
      <c r="F1360" s="273"/>
      <c r="G1360" s="272"/>
      <c r="H1360" s="272"/>
      <c r="I1360" s="272" t="s">
        <v>6155</v>
      </c>
      <c r="J1360" s="272" t="s">
        <v>6156</v>
      </c>
      <c r="K1360" s="272"/>
      <c r="L1360" s="271"/>
      <c r="M1360" s="270" t="s">
        <v>3823</v>
      </c>
      <c r="N1360" s="270" t="s">
        <v>7593</v>
      </c>
      <c r="O1360" s="270" t="s">
        <v>6175</v>
      </c>
    </row>
    <row r="1361" spans="1:15" ht="30.75" customHeight="1" x14ac:dyDescent="0.25">
      <c r="A1361" s="281">
        <v>30724023</v>
      </c>
      <c r="B1361" s="276" t="s">
        <v>1010</v>
      </c>
      <c r="C1361" s="278" t="s">
        <v>4843</v>
      </c>
      <c r="D1361" s="276" t="s">
        <v>8320</v>
      </c>
      <c r="E1361" s="282"/>
      <c r="F1361" s="279"/>
      <c r="G1361" s="278"/>
      <c r="H1361" s="278"/>
      <c r="I1361" s="278" t="s">
        <v>6155</v>
      </c>
      <c r="J1361" s="278" t="s">
        <v>6156</v>
      </c>
      <c r="K1361" s="278"/>
      <c r="L1361" s="277"/>
      <c r="M1361" s="276" t="s">
        <v>6159</v>
      </c>
      <c r="N1361" s="276" t="s">
        <v>7593</v>
      </c>
      <c r="O1361" s="276" t="s">
        <v>6175</v>
      </c>
    </row>
    <row r="1362" spans="1:15" ht="30.75" customHeight="1" x14ac:dyDescent="0.25">
      <c r="A1362" s="275">
        <v>30724031</v>
      </c>
      <c r="B1362" s="270" t="s">
        <v>1011</v>
      </c>
      <c r="C1362" s="272" t="s">
        <v>4843</v>
      </c>
      <c r="D1362" s="270" t="s">
        <v>8321</v>
      </c>
      <c r="E1362" s="272"/>
      <c r="F1362" s="273"/>
      <c r="G1362" s="272"/>
      <c r="H1362" s="272"/>
      <c r="I1362" s="272" t="s">
        <v>6155</v>
      </c>
      <c r="J1362" s="272" t="s">
        <v>6156</v>
      </c>
      <c r="K1362" s="272"/>
      <c r="L1362" s="271"/>
      <c r="M1362" s="270" t="s">
        <v>3823</v>
      </c>
      <c r="N1362" s="270" t="s">
        <v>7593</v>
      </c>
      <c r="O1362" s="270" t="s">
        <v>6175</v>
      </c>
    </row>
    <row r="1363" spans="1:15" ht="30.75" customHeight="1" x14ac:dyDescent="0.25">
      <c r="A1363" s="281">
        <v>30724031</v>
      </c>
      <c r="B1363" s="276" t="s">
        <v>1011</v>
      </c>
      <c r="C1363" s="278" t="s">
        <v>4843</v>
      </c>
      <c r="D1363" s="276" t="s">
        <v>8320</v>
      </c>
      <c r="E1363" s="282"/>
      <c r="F1363" s="279"/>
      <c r="G1363" s="278"/>
      <c r="H1363" s="278"/>
      <c r="I1363" s="278" t="s">
        <v>6155</v>
      </c>
      <c r="J1363" s="278" t="s">
        <v>6156</v>
      </c>
      <c r="K1363" s="278"/>
      <c r="L1363" s="277"/>
      <c r="M1363" s="276" t="s">
        <v>6159</v>
      </c>
      <c r="N1363" s="276" t="s">
        <v>7593</v>
      </c>
      <c r="O1363" s="276" t="s">
        <v>6175</v>
      </c>
    </row>
    <row r="1364" spans="1:15" ht="30.75" customHeight="1" x14ac:dyDescent="0.25">
      <c r="A1364" s="275">
        <v>30724040</v>
      </c>
      <c r="B1364" s="270" t="s">
        <v>1012</v>
      </c>
      <c r="C1364" s="272" t="s">
        <v>4843</v>
      </c>
      <c r="D1364" s="270" t="s">
        <v>8322</v>
      </c>
      <c r="E1364" s="272"/>
      <c r="F1364" s="273"/>
      <c r="G1364" s="272"/>
      <c r="H1364" s="272"/>
      <c r="I1364" s="272" t="s">
        <v>6155</v>
      </c>
      <c r="J1364" s="272" t="s">
        <v>6156</v>
      </c>
      <c r="K1364" s="272"/>
      <c r="L1364" s="271"/>
      <c r="M1364" s="270" t="s">
        <v>3823</v>
      </c>
      <c r="N1364" s="270" t="s">
        <v>7593</v>
      </c>
      <c r="O1364" s="270" t="s">
        <v>6175</v>
      </c>
    </row>
    <row r="1365" spans="1:15" ht="30.75" customHeight="1" x14ac:dyDescent="0.25">
      <c r="A1365" s="281">
        <v>30724058</v>
      </c>
      <c r="B1365" s="276" t="s">
        <v>1013</v>
      </c>
      <c r="C1365" s="278" t="s">
        <v>4843</v>
      </c>
      <c r="D1365" s="276" t="s">
        <v>8323</v>
      </c>
      <c r="E1365" s="282"/>
      <c r="F1365" s="279"/>
      <c r="G1365" s="278"/>
      <c r="H1365" s="278"/>
      <c r="I1365" s="278" t="s">
        <v>6155</v>
      </c>
      <c r="J1365" s="278" t="s">
        <v>6156</v>
      </c>
      <c r="K1365" s="278"/>
      <c r="L1365" s="277"/>
      <c r="M1365" s="276" t="s">
        <v>3823</v>
      </c>
      <c r="N1365" s="276" t="s">
        <v>7593</v>
      </c>
      <c r="O1365" s="276" t="s">
        <v>6175</v>
      </c>
    </row>
    <row r="1366" spans="1:15" ht="30.75" customHeight="1" x14ac:dyDescent="0.25">
      <c r="A1366" s="275">
        <v>30724066</v>
      </c>
      <c r="B1366" s="270" t="s">
        <v>1014</v>
      </c>
      <c r="C1366" s="272" t="s">
        <v>4843</v>
      </c>
      <c r="D1366" s="270" t="s">
        <v>8324</v>
      </c>
      <c r="E1366" s="272"/>
      <c r="F1366" s="273"/>
      <c r="G1366" s="272"/>
      <c r="H1366" s="272"/>
      <c r="I1366" s="272" t="s">
        <v>6155</v>
      </c>
      <c r="J1366" s="272" t="s">
        <v>6156</v>
      </c>
      <c r="K1366" s="272"/>
      <c r="L1366" s="271"/>
      <c r="M1366" s="270" t="s">
        <v>3823</v>
      </c>
      <c r="N1366" s="270" t="s">
        <v>7593</v>
      </c>
      <c r="O1366" s="270" t="s">
        <v>6175</v>
      </c>
    </row>
    <row r="1367" spans="1:15" ht="30.75" customHeight="1" x14ac:dyDescent="0.25">
      <c r="A1367" s="281">
        <v>30724074</v>
      </c>
      <c r="B1367" s="276" t="s">
        <v>1015</v>
      </c>
      <c r="C1367" s="278" t="s">
        <v>4843</v>
      </c>
      <c r="D1367" s="276" t="s">
        <v>8325</v>
      </c>
      <c r="E1367" s="282"/>
      <c r="F1367" s="279"/>
      <c r="G1367" s="278"/>
      <c r="H1367" s="278"/>
      <c r="I1367" s="278" t="s">
        <v>6155</v>
      </c>
      <c r="J1367" s="278" t="s">
        <v>6156</v>
      </c>
      <c r="K1367" s="278"/>
      <c r="L1367" s="277"/>
      <c r="M1367" s="276" t="s">
        <v>3823</v>
      </c>
      <c r="N1367" s="276" t="s">
        <v>7593</v>
      </c>
      <c r="O1367" s="276" t="s">
        <v>6175</v>
      </c>
    </row>
    <row r="1368" spans="1:15" ht="30.75" customHeight="1" x14ac:dyDescent="0.25">
      <c r="A1368" s="275">
        <v>30724082</v>
      </c>
      <c r="B1368" s="270" t="s">
        <v>1016</v>
      </c>
      <c r="C1368" s="272" t="s">
        <v>4843</v>
      </c>
      <c r="D1368" s="270" t="s">
        <v>8326</v>
      </c>
      <c r="E1368" s="272"/>
      <c r="F1368" s="273"/>
      <c r="G1368" s="272"/>
      <c r="H1368" s="272"/>
      <c r="I1368" s="272" t="s">
        <v>6155</v>
      </c>
      <c r="J1368" s="272" t="s">
        <v>6156</v>
      </c>
      <c r="K1368" s="272"/>
      <c r="L1368" s="271"/>
      <c r="M1368" s="270" t="s">
        <v>3823</v>
      </c>
      <c r="N1368" s="270" t="s">
        <v>7593</v>
      </c>
      <c r="O1368" s="270" t="s">
        <v>6175</v>
      </c>
    </row>
    <row r="1369" spans="1:15" ht="30.75" customHeight="1" x14ac:dyDescent="0.25">
      <c r="A1369" s="281">
        <v>30724090</v>
      </c>
      <c r="B1369" s="276" t="s">
        <v>1018</v>
      </c>
      <c r="C1369" s="278" t="s">
        <v>4843</v>
      </c>
      <c r="D1369" s="276" t="s">
        <v>8327</v>
      </c>
      <c r="E1369" s="282"/>
      <c r="F1369" s="279"/>
      <c r="G1369" s="278"/>
      <c r="H1369" s="278"/>
      <c r="I1369" s="278" t="s">
        <v>6155</v>
      </c>
      <c r="J1369" s="278" t="s">
        <v>6156</v>
      </c>
      <c r="K1369" s="278"/>
      <c r="L1369" s="277"/>
      <c r="M1369" s="276" t="s">
        <v>3823</v>
      </c>
      <c r="N1369" s="276" t="s">
        <v>7593</v>
      </c>
      <c r="O1369" s="276" t="s">
        <v>6175</v>
      </c>
    </row>
    <row r="1370" spans="1:15" ht="30.75" customHeight="1" x14ac:dyDescent="0.25">
      <c r="A1370" s="275">
        <v>30724090</v>
      </c>
      <c r="B1370" s="270" t="s">
        <v>1018</v>
      </c>
      <c r="C1370" s="272" t="s">
        <v>4843</v>
      </c>
      <c r="D1370" s="270" t="s">
        <v>8328</v>
      </c>
      <c r="E1370" s="272"/>
      <c r="F1370" s="273"/>
      <c r="G1370" s="272"/>
      <c r="H1370" s="272"/>
      <c r="I1370" s="272" t="s">
        <v>6155</v>
      </c>
      <c r="J1370" s="272" t="s">
        <v>6156</v>
      </c>
      <c r="K1370" s="272"/>
      <c r="L1370" s="271"/>
      <c r="M1370" s="270" t="s">
        <v>3823</v>
      </c>
      <c r="N1370" s="270" t="s">
        <v>7593</v>
      </c>
      <c r="O1370" s="270" t="s">
        <v>6175</v>
      </c>
    </row>
    <row r="1371" spans="1:15" ht="30.75" customHeight="1" x14ac:dyDescent="0.25">
      <c r="A1371" s="281">
        <v>30724104</v>
      </c>
      <c r="B1371" s="276" t="s">
        <v>1017</v>
      </c>
      <c r="C1371" s="278" t="s">
        <v>4843</v>
      </c>
      <c r="D1371" s="276" t="s">
        <v>8328</v>
      </c>
      <c r="E1371" s="282"/>
      <c r="F1371" s="279"/>
      <c r="G1371" s="278"/>
      <c r="H1371" s="278"/>
      <c r="I1371" s="278" t="s">
        <v>6155</v>
      </c>
      <c r="J1371" s="278" t="s">
        <v>6156</v>
      </c>
      <c r="K1371" s="278"/>
      <c r="L1371" s="277"/>
      <c r="M1371" s="276" t="s">
        <v>3823</v>
      </c>
      <c r="N1371" s="276" t="s">
        <v>7593</v>
      </c>
      <c r="O1371" s="276" t="s">
        <v>6175</v>
      </c>
    </row>
    <row r="1372" spans="1:15" ht="30.75" customHeight="1" x14ac:dyDescent="0.25">
      <c r="A1372" s="275">
        <v>30724112</v>
      </c>
      <c r="B1372" s="270" t="s">
        <v>1019</v>
      </c>
      <c r="C1372" s="272" t="s">
        <v>4843</v>
      </c>
      <c r="D1372" s="270" t="s">
        <v>8329</v>
      </c>
      <c r="E1372" s="272"/>
      <c r="F1372" s="273"/>
      <c r="G1372" s="272"/>
      <c r="H1372" s="272"/>
      <c r="I1372" s="272" t="s">
        <v>6155</v>
      </c>
      <c r="J1372" s="272" t="s">
        <v>6156</v>
      </c>
      <c r="K1372" s="272"/>
      <c r="L1372" s="271"/>
      <c r="M1372" s="270" t="s">
        <v>3823</v>
      </c>
      <c r="N1372" s="270" t="s">
        <v>7593</v>
      </c>
      <c r="O1372" s="270" t="s">
        <v>6175</v>
      </c>
    </row>
    <row r="1373" spans="1:15" ht="30.75" customHeight="1" x14ac:dyDescent="0.25">
      <c r="A1373" s="281">
        <v>30724120</v>
      </c>
      <c r="B1373" s="276" t="s">
        <v>1020</v>
      </c>
      <c r="C1373" s="278" t="s">
        <v>4843</v>
      </c>
      <c r="D1373" s="276" t="s">
        <v>8330</v>
      </c>
      <c r="E1373" s="282"/>
      <c r="F1373" s="279"/>
      <c r="G1373" s="278"/>
      <c r="H1373" s="278"/>
      <c r="I1373" s="278" t="s">
        <v>6155</v>
      </c>
      <c r="J1373" s="278" t="s">
        <v>6156</v>
      </c>
      <c r="K1373" s="278"/>
      <c r="L1373" s="277"/>
      <c r="M1373" s="276" t="s">
        <v>3823</v>
      </c>
      <c r="N1373" s="276" t="s">
        <v>7593</v>
      </c>
      <c r="O1373" s="276" t="s">
        <v>6175</v>
      </c>
    </row>
    <row r="1374" spans="1:15" ht="30.75" customHeight="1" x14ac:dyDescent="0.25">
      <c r="A1374" s="275">
        <v>30724120</v>
      </c>
      <c r="B1374" s="270" t="s">
        <v>1020</v>
      </c>
      <c r="C1374" s="272" t="s">
        <v>4843</v>
      </c>
      <c r="D1374" s="270" t="s">
        <v>8175</v>
      </c>
      <c r="E1374" s="272"/>
      <c r="F1374" s="273"/>
      <c r="G1374" s="272"/>
      <c r="H1374" s="272"/>
      <c r="I1374" s="272" t="s">
        <v>6155</v>
      </c>
      <c r="J1374" s="272" t="s">
        <v>6156</v>
      </c>
      <c r="K1374" s="272"/>
      <c r="L1374" s="271"/>
      <c r="M1374" s="270" t="s">
        <v>6159</v>
      </c>
      <c r="N1374" s="270" t="s">
        <v>7593</v>
      </c>
      <c r="O1374" s="270" t="s">
        <v>6175</v>
      </c>
    </row>
    <row r="1375" spans="1:15" ht="30.75" customHeight="1" x14ac:dyDescent="0.25">
      <c r="A1375" s="281">
        <v>30724139</v>
      </c>
      <c r="B1375" s="276" t="s">
        <v>1021</v>
      </c>
      <c r="C1375" s="278" t="s">
        <v>4843</v>
      </c>
      <c r="D1375" s="276" t="s">
        <v>8331</v>
      </c>
      <c r="E1375" s="282"/>
      <c r="F1375" s="279"/>
      <c r="G1375" s="278"/>
      <c r="H1375" s="278"/>
      <c r="I1375" s="278" t="s">
        <v>6155</v>
      </c>
      <c r="J1375" s="278" t="s">
        <v>6156</v>
      </c>
      <c r="K1375" s="278"/>
      <c r="L1375" s="277"/>
      <c r="M1375" s="276" t="s">
        <v>3823</v>
      </c>
      <c r="N1375" s="276" t="s">
        <v>7593</v>
      </c>
      <c r="O1375" s="276" t="s">
        <v>6175</v>
      </c>
    </row>
    <row r="1376" spans="1:15" ht="30.75" customHeight="1" x14ac:dyDescent="0.25">
      <c r="A1376" s="275">
        <v>30724147</v>
      </c>
      <c r="B1376" s="270" t="s">
        <v>1022</v>
      </c>
      <c r="C1376" s="272" t="s">
        <v>4843</v>
      </c>
      <c r="D1376" s="270" t="s">
        <v>8332</v>
      </c>
      <c r="E1376" s="272"/>
      <c r="F1376" s="273"/>
      <c r="G1376" s="272"/>
      <c r="H1376" s="272"/>
      <c r="I1376" s="272" t="s">
        <v>6155</v>
      </c>
      <c r="J1376" s="272" t="s">
        <v>6156</v>
      </c>
      <c r="K1376" s="272"/>
      <c r="L1376" s="271"/>
      <c r="M1376" s="270" t="s">
        <v>3823</v>
      </c>
      <c r="N1376" s="270" t="s">
        <v>7593</v>
      </c>
      <c r="O1376" s="270" t="s">
        <v>6175</v>
      </c>
    </row>
    <row r="1377" spans="1:15" ht="30.75" customHeight="1" x14ac:dyDescent="0.25">
      <c r="A1377" s="281">
        <v>30724155</v>
      </c>
      <c r="B1377" s="276" t="s">
        <v>1024</v>
      </c>
      <c r="C1377" s="278" t="s">
        <v>4843</v>
      </c>
      <c r="D1377" s="276" t="s">
        <v>8333</v>
      </c>
      <c r="E1377" s="282"/>
      <c r="F1377" s="279"/>
      <c r="G1377" s="278"/>
      <c r="H1377" s="278"/>
      <c r="I1377" s="278" t="s">
        <v>6155</v>
      </c>
      <c r="J1377" s="278" t="s">
        <v>6156</v>
      </c>
      <c r="K1377" s="278"/>
      <c r="L1377" s="277"/>
      <c r="M1377" s="276" t="s">
        <v>3823</v>
      </c>
      <c r="N1377" s="276" t="s">
        <v>7593</v>
      </c>
      <c r="O1377" s="276" t="s">
        <v>6175</v>
      </c>
    </row>
    <row r="1378" spans="1:15" ht="30.75" customHeight="1" x14ac:dyDescent="0.25">
      <c r="A1378" s="275">
        <v>30724163</v>
      </c>
      <c r="B1378" s="270" t="s">
        <v>1023</v>
      </c>
      <c r="C1378" s="272" t="s">
        <v>4843</v>
      </c>
      <c r="D1378" s="270" t="s">
        <v>8334</v>
      </c>
      <c r="E1378" s="272"/>
      <c r="F1378" s="273"/>
      <c r="G1378" s="272"/>
      <c r="H1378" s="272" t="s">
        <v>6154</v>
      </c>
      <c r="I1378" s="272" t="s">
        <v>6155</v>
      </c>
      <c r="J1378" s="272" t="s">
        <v>6156</v>
      </c>
      <c r="K1378" s="272"/>
      <c r="L1378" s="271"/>
      <c r="M1378" s="270" t="s">
        <v>3823</v>
      </c>
      <c r="N1378" s="270" t="s">
        <v>7593</v>
      </c>
      <c r="O1378" s="270" t="s">
        <v>6175</v>
      </c>
    </row>
    <row r="1379" spans="1:15" ht="30.75" customHeight="1" x14ac:dyDescent="0.25">
      <c r="A1379" s="281">
        <v>30724171</v>
      </c>
      <c r="B1379" s="276" t="s">
        <v>1025</v>
      </c>
      <c r="C1379" s="278" t="s">
        <v>4843</v>
      </c>
      <c r="D1379" s="276" t="s">
        <v>8335</v>
      </c>
      <c r="E1379" s="282"/>
      <c r="F1379" s="279"/>
      <c r="G1379" s="278"/>
      <c r="H1379" s="278"/>
      <c r="I1379" s="278" t="s">
        <v>6155</v>
      </c>
      <c r="J1379" s="278" t="s">
        <v>6156</v>
      </c>
      <c r="K1379" s="278"/>
      <c r="L1379" s="277"/>
      <c r="M1379" s="276" t="s">
        <v>3823</v>
      </c>
      <c r="N1379" s="276" t="s">
        <v>7593</v>
      </c>
      <c r="O1379" s="276" t="s">
        <v>6175</v>
      </c>
    </row>
    <row r="1380" spans="1:15" ht="30.75" customHeight="1" x14ac:dyDescent="0.25">
      <c r="A1380" s="275">
        <v>30724180</v>
      </c>
      <c r="B1380" s="270" t="s">
        <v>1026</v>
      </c>
      <c r="C1380" s="272" t="s">
        <v>4843</v>
      </c>
      <c r="D1380" s="270" t="s">
        <v>8336</v>
      </c>
      <c r="E1380" s="272"/>
      <c r="F1380" s="273"/>
      <c r="G1380" s="272"/>
      <c r="H1380" s="272"/>
      <c r="I1380" s="272" t="s">
        <v>6155</v>
      </c>
      <c r="J1380" s="272" t="s">
        <v>6156</v>
      </c>
      <c r="K1380" s="272"/>
      <c r="L1380" s="271"/>
      <c r="M1380" s="270" t="s">
        <v>3823</v>
      </c>
      <c r="N1380" s="270" t="s">
        <v>7593</v>
      </c>
      <c r="O1380" s="270" t="s">
        <v>6175</v>
      </c>
    </row>
    <row r="1381" spans="1:15" ht="30.75" customHeight="1" x14ac:dyDescent="0.25">
      <c r="A1381" s="281">
        <v>30724198</v>
      </c>
      <c r="B1381" s="276" t="s">
        <v>1027</v>
      </c>
      <c r="C1381" s="278" t="s">
        <v>4843</v>
      </c>
      <c r="D1381" s="276" t="s">
        <v>8337</v>
      </c>
      <c r="E1381" s="282"/>
      <c r="F1381" s="279"/>
      <c r="G1381" s="278"/>
      <c r="H1381" s="278"/>
      <c r="I1381" s="278" t="s">
        <v>6155</v>
      </c>
      <c r="J1381" s="278" t="s">
        <v>6156</v>
      </c>
      <c r="K1381" s="278"/>
      <c r="L1381" s="277"/>
      <c r="M1381" s="276" t="s">
        <v>3823</v>
      </c>
      <c r="N1381" s="276" t="s">
        <v>7593</v>
      </c>
      <c r="O1381" s="276" t="s">
        <v>6175</v>
      </c>
    </row>
    <row r="1382" spans="1:15" ht="30.75" customHeight="1" x14ac:dyDescent="0.25">
      <c r="A1382" s="275">
        <v>30724201</v>
      </c>
      <c r="B1382" s="270" t="s">
        <v>1028</v>
      </c>
      <c r="C1382" s="272" t="s">
        <v>4843</v>
      </c>
      <c r="D1382" s="270" t="s">
        <v>8337</v>
      </c>
      <c r="E1382" s="272"/>
      <c r="F1382" s="273"/>
      <c r="G1382" s="272"/>
      <c r="H1382" s="272"/>
      <c r="I1382" s="272" t="s">
        <v>6155</v>
      </c>
      <c r="J1382" s="272" t="s">
        <v>6156</v>
      </c>
      <c r="K1382" s="272"/>
      <c r="L1382" s="271"/>
      <c r="M1382" s="270" t="s">
        <v>3823</v>
      </c>
      <c r="N1382" s="270" t="s">
        <v>7593</v>
      </c>
      <c r="O1382" s="270" t="s">
        <v>6175</v>
      </c>
    </row>
    <row r="1383" spans="1:15" ht="30.75" customHeight="1" x14ac:dyDescent="0.25">
      <c r="A1383" s="281">
        <v>30724210</v>
      </c>
      <c r="B1383" s="276" t="s">
        <v>1029</v>
      </c>
      <c r="C1383" s="278" t="s">
        <v>4843</v>
      </c>
      <c r="D1383" s="276" t="s">
        <v>8337</v>
      </c>
      <c r="E1383" s="282"/>
      <c r="F1383" s="279"/>
      <c r="G1383" s="278"/>
      <c r="H1383" s="278"/>
      <c r="I1383" s="278" t="s">
        <v>6155</v>
      </c>
      <c r="J1383" s="278" t="s">
        <v>6156</v>
      </c>
      <c r="K1383" s="278"/>
      <c r="L1383" s="277"/>
      <c r="M1383" s="276" t="s">
        <v>3823</v>
      </c>
      <c r="N1383" s="276" t="s">
        <v>7593</v>
      </c>
      <c r="O1383" s="276" t="s">
        <v>6175</v>
      </c>
    </row>
    <row r="1384" spans="1:15" ht="30.75" customHeight="1" x14ac:dyDescent="0.25">
      <c r="A1384" s="275">
        <v>30724228</v>
      </c>
      <c r="B1384" s="270" t="s">
        <v>1030</v>
      </c>
      <c r="C1384" s="272" t="s">
        <v>4843</v>
      </c>
      <c r="D1384" s="270" t="s">
        <v>8338</v>
      </c>
      <c r="E1384" s="272"/>
      <c r="F1384" s="273"/>
      <c r="G1384" s="272"/>
      <c r="H1384" s="272"/>
      <c r="I1384" s="272" t="s">
        <v>6155</v>
      </c>
      <c r="J1384" s="272" t="s">
        <v>6156</v>
      </c>
      <c r="K1384" s="272"/>
      <c r="L1384" s="271"/>
      <c r="M1384" s="270" t="s">
        <v>6159</v>
      </c>
      <c r="N1384" s="270" t="s">
        <v>7593</v>
      </c>
      <c r="O1384" s="270" t="s">
        <v>6175</v>
      </c>
    </row>
    <row r="1385" spans="1:15" ht="30.75" customHeight="1" x14ac:dyDescent="0.25">
      <c r="A1385" s="281">
        <v>30724236</v>
      </c>
      <c r="B1385" s="276" t="s">
        <v>6267</v>
      </c>
      <c r="C1385" s="278" t="s">
        <v>4843</v>
      </c>
      <c r="D1385" s="276" t="s">
        <v>8339</v>
      </c>
      <c r="E1385" s="282"/>
      <c r="F1385" s="279"/>
      <c r="G1385" s="278"/>
      <c r="H1385" s="278"/>
      <c r="I1385" s="278" t="s">
        <v>6155</v>
      </c>
      <c r="J1385" s="278" t="s">
        <v>6156</v>
      </c>
      <c r="K1385" s="278"/>
      <c r="L1385" s="277"/>
      <c r="M1385" s="276" t="s">
        <v>3823</v>
      </c>
      <c r="N1385" s="276" t="s">
        <v>7593</v>
      </c>
      <c r="O1385" s="276" t="s">
        <v>6175</v>
      </c>
    </row>
    <row r="1386" spans="1:15" ht="30.75" customHeight="1" x14ac:dyDescent="0.25">
      <c r="A1386" s="275">
        <v>30724244</v>
      </c>
      <c r="B1386" s="270" t="s">
        <v>1032</v>
      </c>
      <c r="C1386" s="272" t="s">
        <v>4843</v>
      </c>
      <c r="D1386" s="270" t="s">
        <v>8340</v>
      </c>
      <c r="E1386" s="272"/>
      <c r="F1386" s="273"/>
      <c r="G1386" s="272"/>
      <c r="H1386" s="272"/>
      <c r="I1386" s="272" t="s">
        <v>6155</v>
      </c>
      <c r="J1386" s="272" t="s">
        <v>6156</v>
      </c>
      <c r="K1386" s="272"/>
      <c r="L1386" s="271"/>
      <c r="M1386" s="270" t="s">
        <v>3823</v>
      </c>
      <c r="N1386" s="270" t="s">
        <v>7593</v>
      </c>
      <c r="O1386" s="270" t="s">
        <v>6175</v>
      </c>
    </row>
    <row r="1387" spans="1:15" ht="30.75" customHeight="1" x14ac:dyDescent="0.25">
      <c r="A1387" s="281">
        <v>30724252</v>
      </c>
      <c r="B1387" s="276" t="s">
        <v>1033</v>
      </c>
      <c r="C1387" s="278" t="s">
        <v>4843</v>
      </c>
      <c r="D1387" s="276" t="s">
        <v>8341</v>
      </c>
      <c r="E1387" s="282"/>
      <c r="F1387" s="279"/>
      <c r="G1387" s="278"/>
      <c r="H1387" s="278"/>
      <c r="I1387" s="278" t="s">
        <v>6155</v>
      </c>
      <c r="J1387" s="278" t="s">
        <v>6156</v>
      </c>
      <c r="K1387" s="278"/>
      <c r="L1387" s="277"/>
      <c r="M1387" s="276" t="s">
        <v>3823</v>
      </c>
      <c r="N1387" s="276" t="s">
        <v>7593</v>
      </c>
      <c r="O1387" s="276" t="s">
        <v>6175</v>
      </c>
    </row>
    <row r="1388" spans="1:15" ht="30.75" customHeight="1" x14ac:dyDescent="0.25">
      <c r="A1388" s="275">
        <v>30724260</v>
      </c>
      <c r="B1388" s="270" t="s">
        <v>1034</v>
      </c>
      <c r="C1388" s="272" t="s">
        <v>4843</v>
      </c>
      <c r="D1388" s="270" t="s">
        <v>8342</v>
      </c>
      <c r="E1388" s="272"/>
      <c r="F1388" s="273"/>
      <c r="G1388" s="272"/>
      <c r="H1388" s="272"/>
      <c r="I1388" s="272" t="s">
        <v>6155</v>
      </c>
      <c r="J1388" s="272" t="s">
        <v>6156</v>
      </c>
      <c r="K1388" s="272"/>
      <c r="L1388" s="271"/>
      <c r="M1388" s="270" t="s">
        <v>3823</v>
      </c>
      <c r="N1388" s="270" t="s">
        <v>7593</v>
      </c>
      <c r="O1388" s="270" t="s">
        <v>6175</v>
      </c>
    </row>
    <row r="1389" spans="1:15" ht="30.75" customHeight="1" x14ac:dyDescent="0.25">
      <c r="A1389" s="281">
        <v>30724279</v>
      </c>
      <c r="B1389" s="276" t="s">
        <v>1035</v>
      </c>
      <c r="C1389" s="278" t="s">
        <v>4843</v>
      </c>
      <c r="D1389" s="276" t="s">
        <v>8112</v>
      </c>
      <c r="E1389" s="282"/>
      <c r="F1389" s="279"/>
      <c r="G1389" s="278"/>
      <c r="H1389" s="278"/>
      <c r="I1389" s="278" t="s">
        <v>6155</v>
      </c>
      <c r="J1389" s="278" t="s">
        <v>6156</v>
      </c>
      <c r="K1389" s="278"/>
      <c r="L1389" s="277"/>
      <c r="M1389" s="276" t="s">
        <v>3823</v>
      </c>
      <c r="N1389" s="276" t="s">
        <v>7593</v>
      </c>
      <c r="O1389" s="276" t="s">
        <v>6175</v>
      </c>
    </row>
    <row r="1390" spans="1:15" ht="30.75" customHeight="1" x14ac:dyDescent="0.25">
      <c r="A1390" s="275">
        <v>30724279</v>
      </c>
      <c r="B1390" s="270" t="s">
        <v>1035</v>
      </c>
      <c r="C1390" s="272" t="s">
        <v>4843</v>
      </c>
      <c r="D1390" s="270" t="s">
        <v>8343</v>
      </c>
      <c r="E1390" s="272"/>
      <c r="F1390" s="273"/>
      <c r="G1390" s="272"/>
      <c r="H1390" s="272"/>
      <c r="I1390" s="272" t="s">
        <v>6155</v>
      </c>
      <c r="J1390" s="272" t="s">
        <v>6156</v>
      </c>
      <c r="K1390" s="272"/>
      <c r="L1390" s="271"/>
      <c r="M1390" s="270" t="s">
        <v>6159</v>
      </c>
      <c r="N1390" s="270" t="s">
        <v>7593</v>
      </c>
      <c r="O1390" s="270" t="s">
        <v>6175</v>
      </c>
    </row>
    <row r="1391" spans="1:15" ht="30.75" customHeight="1" x14ac:dyDescent="0.25">
      <c r="A1391" s="281">
        <v>30724287</v>
      </c>
      <c r="B1391" s="276" t="s">
        <v>6268</v>
      </c>
      <c r="C1391" s="278" t="s">
        <v>4843</v>
      </c>
      <c r="D1391" s="276" t="s">
        <v>8344</v>
      </c>
      <c r="E1391" s="282"/>
      <c r="F1391" s="279"/>
      <c r="G1391" s="278"/>
      <c r="H1391" s="278"/>
      <c r="I1391" s="278" t="s">
        <v>6155</v>
      </c>
      <c r="J1391" s="278" t="s">
        <v>6156</v>
      </c>
      <c r="K1391" s="278"/>
      <c r="L1391" s="277"/>
      <c r="M1391" s="276" t="s">
        <v>3823</v>
      </c>
      <c r="N1391" s="276" t="s">
        <v>7593</v>
      </c>
      <c r="O1391" s="276" t="s">
        <v>6175</v>
      </c>
    </row>
    <row r="1392" spans="1:15" ht="30.75" customHeight="1" x14ac:dyDescent="0.25">
      <c r="A1392" s="275">
        <v>30725011</v>
      </c>
      <c r="B1392" s="270" t="s">
        <v>6269</v>
      </c>
      <c r="C1392" s="272" t="s">
        <v>4843</v>
      </c>
      <c r="D1392" s="270" t="s">
        <v>8345</v>
      </c>
      <c r="E1392" s="272"/>
      <c r="F1392" s="273"/>
      <c r="G1392" s="272"/>
      <c r="H1392" s="272"/>
      <c r="I1392" s="272" t="s">
        <v>6155</v>
      </c>
      <c r="J1392" s="272" t="s">
        <v>6156</v>
      </c>
      <c r="K1392" s="272"/>
      <c r="L1392" s="271"/>
      <c r="M1392" s="270" t="s">
        <v>8111</v>
      </c>
      <c r="N1392" s="270" t="s">
        <v>7593</v>
      </c>
      <c r="O1392" s="270" t="s">
        <v>6175</v>
      </c>
    </row>
    <row r="1393" spans="1:15" ht="30.75" customHeight="1" x14ac:dyDescent="0.25">
      <c r="A1393" s="281">
        <v>30725020</v>
      </c>
      <c r="B1393" s="276" t="s">
        <v>1038</v>
      </c>
      <c r="C1393" s="278" t="s">
        <v>4843</v>
      </c>
      <c r="D1393" s="276" t="s">
        <v>8346</v>
      </c>
      <c r="E1393" s="282"/>
      <c r="F1393" s="279"/>
      <c r="G1393" s="278"/>
      <c r="H1393" s="278"/>
      <c r="I1393" s="278" t="s">
        <v>6155</v>
      </c>
      <c r="J1393" s="278" t="s">
        <v>6156</v>
      </c>
      <c r="K1393" s="278"/>
      <c r="L1393" s="277"/>
      <c r="M1393" s="276" t="s">
        <v>8111</v>
      </c>
      <c r="N1393" s="276" t="s">
        <v>7593</v>
      </c>
      <c r="O1393" s="276" t="s">
        <v>6175</v>
      </c>
    </row>
    <row r="1394" spans="1:15" ht="30.75" customHeight="1" x14ac:dyDescent="0.25">
      <c r="A1394" s="275">
        <v>30725038</v>
      </c>
      <c r="B1394" s="270" t="s">
        <v>1039</v>
      </c>
      <c r="C1394" s="272" t="s">
        <v>4843</v>
      </c>
      <c r="D1394" s="270" t="s">
        <v>8347</v>
      </c>
      <c r="E1394" s="272"/>
      <c r="F1394" s="273"/>
      <c r="G1394" s="272"/>
      <c r="H1394" s="272"/>
      <c r="I1394" s="272" t="s">
        <v>6155</v>
      </c>
      <c r="J1394" s="272" t="s">
        <v>6156</v>
      </c>
      <c r="K1394" s="272"/>
      <c r="L1394" s="271"/>
      <c r="M1394" s="270" t="s">
        <v>8111</v>
      </c>
      <c r="N1394" s="270" t="s">
        <v>7593</v>
      </c>
      <c r="O1394" s="270" t="s">
        <v>6175</v>
      </c>
    </row>
    <row r="1395" spans="1:15" ht="30.75" customHeight="1" x14ac:dyDescent="0.25">
      <c r="A1395" s="281">
        <v>30725046</v>
      </c>
      <c r="B1395" s="276" t="s">
        <v>1040</v>
      </c>
      <c r="C1395" s="278" t="s">
        <v>4843</v>
      </c>
      <c r="D1395" s="276" t="s">
        <v>8348</v>
      </c>
      <c r="E1395" s="282"/>
      <c r="F1395" s="279"/>
      <c r="G1395" s="278"/>
      <c r="H1395" s="278"/>
      <c r="I1395" s="278" t="s">
        <v>6155</v>
      </c>
      <c r="J1395" s="278" t="s">
        <v>6156</v>
      </c>
      <c r="K1395" s="278"/>
      <c r="L1395" s="277"/>
      <c r="M1395" s="276" t="s">
        <v>8111</v>
      </c>
      <c r="N1395" s="276" t="s">
        <v>7593</v>
      </c>
      <c r="O1395" s="276" t="s">
        <v>6175</v>
      </c>
    </row>
    <row r="1396" spans="1:15" ht="30.75" customHeight="1" x14ac:dyDescent="0.25">
      <c r="A1396" s="275">
        <v>30725054</v>
      </c>
      <c r="B1396" s="270" t="s">
        <v>1041</v>
      </c>
      <c r="C1396" s="272" t="s">
        <v>4843</v>
      </c>
      <c r="D1396" s="270" t="s">
        <v>8349</v>
      </c>
      <c r="E1396" s="272"/>
      <c r="F1396" s="273"/>
      <c r="G1396" s="272"/>
      <c r="H1396" s="272"/>
      <c r="I1396" s="272" t="s">
        <v>6155</v>
      </c>
      <c r="J1396" s="272" t="s">
        <v>6156</v>
      </c>
      <c r="K1396" s="272"/>
      <c r="L1396" s="271"/>
      <c r="M1396" s="270" t="s">
        <v>8111</v>
      </c>
      <c r="N1396" s="270" t="s">
        <v>7593</v>
      </c>
      <c r="O1396" s="270" t="s">
        <v>6175</v>
      </c>
    </row>
    <row r="1397" spans="1:15" ht="30.75" customHeight="1" x14ac:dyDescent="0.25">
      <c r="A1397" s="281">
        <v>30725062</v>
      </c>
      <c r="B1397" s="276" t="s">
        <v>1042</v>
      </c>
      <c r="C1397" s="278" t="s">
        <v>4843</v>
      </c>
      <c r="D1397" s="276" t="s">
        <v>8350</v>
      </c>
      <c r="E1397" s="282"/>
      <c r="F1397" s="279"/>
      <c r="G1397" s="278"/>
      <c r="H1397" s="278" t="s">
        <v>6154</v>
      </c>
      <c r="I1397" s="278" t="s">
        <v>6155</v>
      </c>
      <c r="J1397" s="278" t="s">
        <v>6156</v>
      </c>
      <c r="K1397" s="278"/>
      <c r="L1397" s="277"/>
      <c r="M1397" s="276" t="s">
        <v>8111</v>
      </c>
      <c r="N1397" s="276" t="s">
        <v>7593</v>
      </c>
      <c r="O1397" s="276" t="s">
        <v>6175</v>
      </c>
    </row>
    <row r="1398" spans="1:15" ht="30.75" customHeight="1" x14ac:dyDescent="0.25">
      <c r="A1398" s="275">
        <v>30725070</v>
      </c>
      <c r="B1398" s="270" t="s">
        <v>1043</v>
      </c>
      <c r="C1398" s="272" t="s">
        <v>4843</v>
      </c>
      <c r="D1398" s="270" t="s">
        <v>8351</v>
      </c>
      <c r="E1398" s="272"/>
      <c r="F1398" s="273"/>
      <c r="G1398" s="272"/>
      <c r="H1398" s="272"/>
      <c r="I1398" s="272" t="s">
        <v>6155</v>
      </c>
      <c r="J1398" s="272" t="s">
        <v>6156</v>
      </c>
      <c r="K1398" s="272"/>
      <c r="L1398" s="271"/>
      <c r="M1398" s="270" t="s">
        <v>8111</v>
      </c>
      <c r="N1398" s="270" t="s">
        <v>7593</v>
      </c>
      <c r="O1398" s="270" t="s">
        <v>6175</v>
      </c>
    </row>
    <row r="1399" spans="1:15" ht="30.75" customHeight="1" x14ac:dyDescent="0.25">
      <c r="A1399" s="281">
        <v>30725089</v>
      </c>
      <c r="B1399" s="276" t="s">
        <v>1044</v>
      </c>
      <c r="C1399" s="278" t="s">
        <v>4843</v>
      </c>
      <c r="D1399" s="276" t="s">
        <v>8352</v>
      </c>
      <c r="E1399" s="282"/>
      <c r="F1399" s="279"/>
      <c r="G1399" s="278"/>
      <c r="H1399" s="278"/>
      <c r="I1399" s="278" t="s">
        <v>6155</v>
      </c>
      <c r="J1399" s="278" t="s">
        <v>6156</v>
      </c>
      <c r="K1399" s="278"/>
      <c r="L1399" s="277"/>
      <c r="M1399" s="276" t="s">
        <v>8111</v>
      </c>
      <c r="N1399" s="276" t="s">
        <v>7593</v>
      </c>
      <c r="O1399" s="276" t="s">
        <v>6175</v>
      </c>
    </row>
    <row r="1400" spans="1:15" ht="30.75" customHeight="1" x14ac:dyDescent="0.25">
      <c r="A1400" s="275">
        <v>30725097</v>
      </c>
      <c r="B1400" s="270" t="s">
        <v>1045</v>
      </c>
      <c r="C1400" s="272" t="s">
        <v>4843</v>
      </c>
      <c r="D1400" s="270" t="s">
        <v>8353</v>
      </c>
      <c r="E1400" s="272"/>
      <c r="F1400" s="273"/>
      <c r="G1400" s="272"/>
      <c r="H1400" s="272"/>
      <c r="I1400" s="272" t="s">
        <v>6155</v>
      </c>
      <c r="J1400" s="272" t="s">
        <v>6156</v>
      </c>
      <c r="K1400" s="272"/>
      <c r="L1400" s="271"/>
      <c r="M1400" s="270" t="s">
        <v>8111</v>
      </c>
      <c r="N1400" s="270" t="s">
        <v>7593</v>
      </c>
      <c r="O1400" s="270" t="s">
        <v>6175</v>
      </c>
    </row>
    <row r="1401" spans="1:15" ht="30.75" customHeight="1" x14ac:dyDescent="0.25">
      <c r="A1401" s="281">
        <v>30725100</v>
      </c>
      <c r="B1401" s="276" t="s">
        <v>8354</v>
      </c>
      <c r="C1401" s="278" t="s">
        <v>4843</v>
      </c>
      <c r="D1401" s="276" t="s">
        <v>7722</v>
      </c>
      <c r="E1401" s="282"/>
      <c r="F1401" s="279"/>
      <c r="G1401" s="278"/>
      <c r="H1401" s="278" t="s">
        <v>6154</v>
      </c>
      <c r="I1401" s="278" t="s">
        <v>6155</v>
      </c>
      <c r="J1401" s="278" t="s">
        <v>6156</v>
      </c>
      <c r="K1401" s="278"/>
      <c r="L1401" s="277"/>
      <c r="M1401" s="276" t="s">
        <v>6159</v>
      </c>
      <c r="N1401" s="276" t="s">
        <v>7593</v>
      </c>
      <c r="O1401" s="276" t="s">
        <v>6175</v>
      </c>
    </row>
    <row r="1402" spans="1:15" ht="30.75" customHeight="1" x14ac:dyDescent="0.25">
      <c r="A1402" s="275">
        <v>30725119</v>
      </c>
      <c r="B1402" s="270" t="s">
        <v>1047</v>
      </c>
      <c r="C1402" s="272" t="s">
        <v>4843</v>
      </c>
      <c r="D1402" s="270" t="s">
        <v>8355</v>
      </c>
      <c r="E1402" s="272"/>
      <c r="F1402" s="273"/>
      <c r="G1402" s="272"/>
      <c r="H1402" s="272"/>
      <c r="I1402" s="272" t="s">
        <v>6155</v>
      </c>
      <c r="J1402" s="272" t="s">
        <v>6156</v>
      </c>
      <c r="K1402" s="272"/>
      <c r="L1402" s="271"/>
      <c r="M1402" s="270" t="s">
        <v>8111</v>
      </c>
      <c r="N1402" s="270" t="s">
        <v>7593</v>
      </c>
      <c r="O1402" s="270" t="s">
        <v>6175</v>
      </c>
    </row>
    <row r="1403" spans="1:15" ht="30.75" customHeight="1" x14ac:dyDescent="0.25">
      <c r="A1403" s="281">
        <v>30725127</v>
      </c>
      <c r="B1403" s="276" t="s">
        <v>1048</v>
      </c>
      <c r="C1403" s="278" t="s">
        <v>4843</v>
      </c>
      <c r="D1403" s="276" t="s">
        <v>8356</v>
      </c>
      <c r="E1403" s="282"/>
      <c r="F1403" s="279"/>
      <c r="G1403" s="278"/>
      <c r="H1403" s="278"/>
      <c r="I1403" s="278" t="s">
        <v>6155</v>
      </c>
      <c r="J1403" s="278" t="s">
        <v>6156</v>
      </c>
      <c r="K1403" s="278"/>
      <c r="L1403" s="277"/>
      <c r="M1403" s="276" t="s">
        <v>8111</v>
      </c>
      <c r="N1403" s="276" t="s">
        <v>7593</v>
      </c>
      <c r="O1403" s="276" t="s">
        <v>6175</v>
      </c>
    </row>
    <row r="1404" spans="1:15" ht="30.75" customHeight="1" x14ac:dyDescent="0.25">
      <c r="A1404" s="275">
        <v>30725135</v>
      </c>
      <c r="B1404" s="270" t="s">
        <v>6270</v>
      </c>
      <c r="C1404" s="272" t="s">
        <v>4843</v>
      </c>
      <c r="D1404" s="270" t="s">
        <v>8357</v>
      </c>
      <c r="E1404" s="272"/>
      <c r="F1404" s="273"/>
      <c r="G1404" s="272"/>
      <c r="H1404" s="272"/>
      <c r="I1404" s="272" t="s">
        <v>6155</v>
      </c>
      <c r="J1404" s="272" t="s">
        <v>6156</v>
      </c>
      <c r="K1404" s="272"/>
      <c r="L1404" s="271"/>
      <c r="M1404" s="270" t="s">
        <v>8111</v>
      </c>
      <c r="N1404" s="270" t="s">
        <v>7593</v>
      </c>
      <c r="O1404" s="270" t="s">
        <v>6175</v>
      </c>
    </row>
    <row r="1405" spans="1:15" ht="30.75" customHeight="1" x14ac:dyDescent="0.25">
      <c r="A1405" s="281">
        <v>30725143</v>
      </c>
      <c r="B1405" s="276" t="s">
        <v>1050</v>
      </c>
      <c r="C1405" s="278" t="s">
        <v>4843</v>
      </c>
      <c r="D1405" s="276" t="s">
        <v>8149</v>
      </c>
      <c r="E1405" s="282"/>
      <c r="F1405" s="279"/>
      <c r="G1405" s="278"/>
      <c r="H1405" s="278"/>
      <c r="I1405" s="278" t="s">
        <v>6155</v>
      </c>
      <c r="J1405" s="278" t="s">
        <v>6156</v>
      </c>
      <c r="K1405" s="278"/>
      <c r="L1405" s="277"/>
      <c r="M1405" s="276" t="s">
        <v>8111</v>
      </c>
      <c r="N1405" s="276" t="s">
        <v>7593</v>
      </c>
      <c r="O1405" s="276" t="s">
        <v>6175</v>
      </c>
    </row>
    <row r="1406" spans="1:15" ht="30.75" customHeight="1" x14ac:dyDescent="0.25">
      <c r="A1406" s="275">
        <v>30725151</v>
      </c>
      <c r="B1406" s="270" t="s">
        <v>1051</v>
      </c>
      <c r="C1406" s="272" t="s">
        <v>4843</v>
      </c>
      <c r="D1406" s="270" t="s">
        <v>8220</v>
      </c>
      <c r="E1406" s="272"/>
      <c r="F1406" s="273"/>
      <c r="G1406" s="272"/>
      <c r="H1406" s="272"/>
      <c r="I1406" s="272" t="s">
        <v>6155</v>
      </c>
      <c r="J1406" s="272" t="s">
        <v>6156</v>
      </c>
      <c r="K1406" s="272"/>
      <c r="L1406" s="271"/>
      <c r="M1406" s="270" t="s">
        <v>6159</v>
      </c>
      <c r="N1406" s="270" t="s">
        <v>7593</v>
      </c>
      <c r="O1406" s="270" t="s">
        <v>6175</v>
      </c>
    </row>
    <row r="1407" spans="1:15" ht="30.75" customHeight="1" x14ac:dyDescent="0.25">
      <c r="A1407" s="281">
        <v>30725160</v>
      </c>
      <c r="B1407" s="276" t="s">
        <v>6271</v>
      </c>
      <c r="C1407" s="278" t="s">
        <v>4843</v>
      </c>
      <c r="D1407" s="276" t="s">
        <v>8224</v>
      </c>
      <c r="E1407" s="282"/>
      <c r="F1407" s="279"/>
      <c r="G1407" s="278"/>
      <c r="H1407" s="278"/>
      <c r="I1407" s="278" t="s">
        <v>6155</v>
      </c>
      <c r="J1407" s="278" t="s">
        <v>6156</v>
      </c>
      <c r="K1407" s="278"/>
      <c r="L1407" s="277"/>
      <c r="M1407" s="276" t="s">
        <v>6159</v>
      </c>
      <c r="N1407" s="276" t="s">
        <v>7593</v>
      </c>
      <c r="O1407" s="276" t="s">
        <v>6175</v>
      </c>
    </row>
    <row r="1408" spans="1:15" ht="30.75" customHeight="1" x14ac:dyDescent="0.25">
      <c r="A1408" s="275">
        <v>30725178</v>
      </c>
      <c r="B1408" s="270" t="s">
        <v>4059</v>
      </c>
      <c r="C1408" s="272" t="s">
        <v>4843</v>
      </c>
      <c r="D1408" s="270" t="s">
        <v>7722</v>
      </c>
      <c r="E1408" s="272"/>
      <c r="F1408" s="273"/>
      <c r="G1408" s="272"/>
      <c r="H1408" s="272" t="s">
        <v>6154</v>
      </c>
      <c r="I1408" s="272" t="s">
        <v>6155</v>
      </c>
      <c r="J1408" s="272" t="s">
        <v>6156</v>
      </c>
      <c r="K1408" s="272"/>
      <c r="L1408" s="271"/>
      <c r="M1408" s="270" t="s">
        <v>6159</v>
      </c>
      <c r="N1408" s="270" t="s">
        <v>7593</v>
      </c>
      <c r="O1408" s="270" t="s">
        <v>6175</v>
      </c>
    </row>
    <row r="1409" spans="1:15" ht="30.75" customHeight="1" x14ac:dyDescent="0.25">
      <c r="A1409" s="281">
        <v>30725186</v>
      </c>
      <c r="B1409" s="276" t="s">
        <v>4058</v>
      </c>
      <c r="C1409" s="278" t="s">
        <v>4843</v>
      </c>
      <c r="D1409" s="276" t="s">
        <v>7722</v>
      </c>
      <c r="E1409" s="282"/>
      <c r="F1409" s="279"/>
      <c r="G1409" s="278"/>
      <c r="H1409" s="278" t="s">
        <v>6154</v>
      </c>
      <c r="I1409" s="278" t="s">
        <v>6155</v>
      </c>
      <c r="J1409" s="278" t="s">
        <v>6156</v>
      </c>
      <c r="K1409" s="278"/>
      <c r="L1409" s="277"/>
      <c r="M1409" s="276" t="s">
        <v>6159</v>
      </c>
      <c r="N1409" s="276" t="s">
        <v>7593</v>
      </c>
      <c r="O1409" s="276" t="s">
        <v>6175</v>
      </c>
    </row>
    <row r="1410" spans="1:15" ht="30.75" customHeight="1" x14ac:dyDescent="0.25">
      <c r="A1410" s="275">
        <v>30725194</v>
      </c>
      <c r="B1410" s="270" t="s">
        <v>4940</v>
      </c>
      <c r="C1410" s="272" t="s">
        <v>4843</v>
      </c>
      <c r="D1410" s="270" t="s">
        <v>7722</v>
      </c>
      <c r="E1410" s="272"/>
      <c r="F1410" s="273"/>
      <c r="G1410" s="272"/>
      <c r="H1410" s="272" t="s">
        <v>6154</v>
      </c>
      <c r="I1410" s="272" t="s">
        <v>6155</v>
      </c>
      <c r="J1410" s="272" t="s">
        <v>6156</v>
      </c>
      <c r="K1410" s="272"/>
      <c r="L1410" s="271"/>
      <c r="M1410" s="270" t="s">
        <v>6159</v>
      </c>
      <c r="N1410" s="270" t="s">
        <v>7593</v>
      </c>
      <c r="O1410" s="270" t="s">
        <v>6175</v>
      </c>
    </row>
    <row r="1411" spans="1:15" ht="30.75" customHeight="1" x14ac:dyDescent="0.25">
      <c r="A1411" s="281">
        <v>30725208</v>
      </c>
      <c r="B1411" s="276" t="s">
        <v>4045</v>
      </c>
      <c r="C1411" s="278" t="s">
        <v>4843</v>
      </c>
      <c r="D1411" s="276" t="s">
        <v>7722</v>
      </c>
      <c r="E1411" s="282"/>
      <c r="F1411" s="279"/>
      <c r="G1411" s="278"/>
      <c r="H1411" s="278" t="s">
        <v>6154</v>
      </c>
      <c r="I1411" s="278" t="s">
        <v>6155</v>
      </c>
      <c r="J1411" s="278" t="s">
        <v>6156</v>
      </c>
      <c r="K1411" s="278"/>
      <c r="L1411" s="277"/>
      <c r="M1411" s="276" t="s">
        <v>6159</v>
      </c>
      <c r="N1411" s="276" t="s">
        <v>7593</v>
      </c>
      <c r="O1411" s="276" t="s">
        <v>6175</v>
      </c>
    </row>
    <row r="1412" spans="1:15" ht="30.75" customHeight="1" x14ac:dyDescent="0.25">
      <c r="A1412" s="275">
        <v>30726018</v>
      </c>
      <c r="B1412" s="270" t="s">
        <v>6272</v>
      </c>
      <c r="C1412" s="272" t="s">
        <v>4843</v>
      </c>
      <c r="D1412" s="270" t="s">
        <v>8318</v>
      </c>
      <c r="E1412" s="272"/>
      <c r="F1412" s="273"/>
      <c r="G1412" s="272"/>
      <c r="H1412" s="272"/>
      <c r="I1412" s="272" t="s">
        <v>6155</v>
      </c>
      <c r="J1412" s="272" t="s">
        <v>6156</v>
      </c>
      <c r="K1412" s="272"/>
      <c r="L1412" s="271"/>
      <c r="M1412" s="270" t="s">
        <v>8111</v>
      </c>
      <c r="N1412" s="270" t="s">
        <v>7593</v>
      </c>
      <c r="O1412" s="270" t="s">
        <v>6175</v>
      </c>
    </row>
    <row r="1413" spans="1:15" ht="30.75" customHeight="1" x14ac:dyDescent="0.25">
      <c r="A1413" s="281">
        <v>30726026</v>
      </c>
      <c r="B1413" s="276" t="s">
        <v>1053</v>
      </c>
      <c r="C1413" s="278" t="s">
        <v>4843</v>
      </c>
      <c r="D1413" s="276" t="s">
        <v>8358</v>
      </c>
      <c r="E1413" s="282"/>
      <c r="F1413" s="279"/>
      <c r="G1413" s="278"/>
      <c r="H1413" s="278"/>
      <c r="I1413" s="278" t="s">
        <v>6155</v>
      </c>
      <c r="J1413" s="278" t="s">
        <v>6156</v>
      </c>
      <c r="K1413" s="278"/>
      <c r="L1413" s="277"/>
      <c r="M1413" s="276" t="s">
        <v>8111</v>
      </c>
      <c r="N1413" s="276" t="s">
        <v>7593</v>
      </c>
      <c r="O1413" s="276" t="s">
        <v>6175</v>
      </c>
    </row>
    <row r="1414" spans="1:15" ht="30.75" customHeight="1" x14ac:dyDescent="0.25">
      <c r="A1414" s="275">
        <v>30726034</v>
      </c>
      <c r="B1414" s="270" t="s">
        <v>1054</v>
      </c>
      <c r="C1414" s="272" t="s">
        <v>4843</v>
      </c>
      <c r="D1414" s="270" t="s">
        <v>8359</v>
      </c>
      <c r="E1414" s="272"/>
      <c r="F1414" s="273"/>
      <c r="G1414" s="272"/>
      <c r="H1414" s="272"/>
      <c r="I1414" s="272" t="s">
        <v>6155</v>
      </c>
      <c r="J1414" s="272" t="s">
        <v>6156</v>
      </c>
      <c r="K1414" s="272"/>
      <c r="L1414" s="271"/>
      <c r="M1414" s="270" t="s">
        <v>8111</v>
      </c>
      <c r="N1414" s="270" t="s">
        <v>7593</v>
      </c>
      <c r="O1414" s="270" t="s">
        <v>6175</v>
      </c>
    </row>
    <row r="1415" spans="1:15" ht="30.75" customHeight="1" x14ac:dyDescent="0.25">
      <c r="A1415" s="281">
        <v>30726042</v>
      </c>
      <c r="B1415" s="276" t="s">
        <v>6273</v>
      </c>
      <c r="C1415" s="278" t="s">
        <v>4843</v>
      </c>
      <c r="D1415" s="276" t="s">
        <v>8198</v>
      </c>
      <c r="E1415" s="282"/>
      <c r="F1415" s="279"/>
      <c r="G1415" s="278"/>
      <c r="H1415" s="278"/>
      <c r="I1415" s="278" t="s">
        <v>6155</v>
      </c>
      <c r="J1415" s="278" t="s">
        <v>6156</v>
      </c>
      <c r="K1415" s="278"/>
      <c r="L1415" s="277"/>
      <c r="M1415" s="276" t="s">
        <v>8111</v>
      </c>
      <c r="N1415" s="276" t="s">
        <v>7593</v>
      </c>
      <c r="O1415" s="276" t="s">
        <v>6175</v>
      </c>
    </row>
    <row r="1416" spans="1:15" ht="30.75" customHeight="1" x14ac:dyDescent="0.25">
      <c r="A1416" s="275">
        <v>30726050</v>
      </c>
      <c r="B1416" s="270" t="s">
        <v>1055</v>
      </c>
      <c r="C1416" s="272" t="s">
        <v>4843</v>
      </c>
      <c r="D1416" s="270" t="s">
        <v>8360</v>
      </c>
      <c r="E1416" s="272"/>
      <c r="F1416" s="273"/>
      <c r="G1416" s="272"/>
      <c r="H1416" s="272" t="s">
        <v>6154</v>
      </c>
      <c r="I1416" s="272" t="s">
        <v>6155</v>
      </c>
      <c r="J1416" s="272" t="s">
        <v>6156</v>
      </c>
      <c r="K1416" s="272"/>
      <c r="L1416" s="271"/>
      <c r="M1416" s="270" t="s">
        <v>8111</v>
      </c>
      <c r="N1416" s="270" t="s">
        <v>7593</v>
      </c>
      <c r="O1416" s="270" t="s">
        <v>6175</v>
      </c>
    </row>
    <row r="1417" spans="1:15" ht="30.75" customHeight="1" x14ac:dyDescent="0.25">
      <c r="A1417" s="281">
        <v>30726069</v>
      </c>
      <c r="B1417" s="276" t="s">
        <v>1056</v>
      </c>
      <c r="C1417" s="278" t="s">
        <v>4843</v>
      </c>
      <c r="D1417" s="276" t="s">
        <v>8361</v>
      </c>
      <c r="E1417" s="282"/>
      <c r="F1417" s="279"/>
      <c r="G1417" s="278"/>
      <c r="H1417" s="278"/>
      <c r="I1417" s="278" t="s">
        <v>6155</v>
      </c>
      <c r="J1417" s="278" t="s">
        <v>6156</v>
      </c>
      <c r="K1417" s="278"/>
      <c r="L1417" s="277"/>
      <c r="M1417" s="276" t="s">
        <v>8111</v>
      </c>
      <c r="N1417" s="276" t="s">
        <v>7593</v>
      </c>
      <c r="O1417" s="276" t="s">
        <v>6175</v>
      </c>
    </row>
    <row r="1418" spans="1:15" ht="30.75" customHeight="1" x14ac:dyDescent="0.25">
      <c r="A1418" s="275">
        <v>30726077</v>
      </c>
      <c r="B1418" s="270" t="s">
        <v>1057</v>
      </c>
      <c r="C1418" s="272" t="s">
        <v>4843</v>
      </c>
      <c r="D1418" s="270" t="s">
        <v>8362</v>
      </c>
      <c r="E1418" s="272"/>
      <c r="F1418" s="273"/>
      <c r="G1418" s="272"/>
      <c r="H1418" s="272"/>
      <c r="I1418" s="272" t="s">
        <v>6155</v>
      </c>
      <c r="J1418" s="272" t="s">
        <v>6156</v>
      </c>
      <c r="K1418" s="272"/>
      <c r="L1418" s="271"/>
      <c r="M1418" s="270" t="s">
        <v>8111</v>
      </c>
      <c r="N1418" s="270" t="s">
        <v>7593</v>
      </c>
      <c r="O1418" s="270" t="s">
        <v>6175</v>
      </c>
    </row>
    <row r="1419" spans="1:15" ht="30.75" customHeight="1" x14ac:dyDescent="0.25">
      <c r="A1419" s="281">
        <v>30726085</v>
      </c>
      <c r="B1419" s="276" t="s">
        <v>1058</v>
      </c>
      <c r="C1419" s="278" t="s">
        <v>4843</v>
      </c>
      <c r="D1419" s="276" t="s">
        <v>7722</v>
      </c>
      <c r="E1419" s="282"/>
      <c r="F1419" s="279"/>
      <c r="G1419" s="278"/>
      <c r="H1419" s="278" t="s">
        <v>6154</v>
      </c>
      <c r="I1419" s="278" t="s">
        <v>6155</v>
      </c>
      <c r="J1419" s="278" t="s">
        <v>6156</v>
      </c>
      <c r="K1419" s="278"/>
      <c r="L1419" s="277"/>
      <c r="M1419" s="276" t="s">
        <v>6159</v>
      </c>
      <c r="N1419" s="276" t="s">
        <v>7593</v>
      </c>
      <c r="O1419" s="276" t="s">
        <v>6175</v>
      </c>
    </row>
    <row r="1420" spans="1:15" ht="30.75" customHeight="1" x14ac:dyDescent="0.25">
      <c r="A1420" s="275">
        <v>30726093</v>
      </c>
      <c r="B1420" s="270" t="s">
        <v>1060</v>
      </c>
      <c r="C1420" s="272" t="s">
        <v>4843</v>
      </c>
      <c r="D1420" s="270" t="s">
        <v>8363</v>
      </c>
      <c r="E1420" s="272"/>
      <c r="F1420" s="273"/>
      <c r="G1420" s="272"/>
      <c r="H1420" s="272"/>
      <c r="I1420" s="272" t="s">
        <v>6155</v>
      </c>
      <c r="J1420" s="272" t="s">
        <v>6156</v>
      </c>
      <c r="K1420" s="272"/>
      <c r="L1420" s="271"/>
      <c r="M1420" s="270" t="s">
        <v>8111</v>
      </c>
      <c r="N1420" s="270" t="s">
        <v>7593</v>
      </c>
      <c r="O1420" s="270" t="s">
        <v>6175</v>
      </c>
    </row>
    <row r="1421" spans="1:15" ht="30.75" customHeight="1" x14ac:dyDescent="0.25">
      <c r="A1421" s="281">
        <v>30726107</v>
      </c>
      <c r="B1421" s="276" t="s">
        <v>1059</v>
      </c>
      <c r="C1421" s="278" t="s">
        <v>4843</v>
      </c>
      <c r="D1421" s="276" t="s">
        <v>8364</v>
      </c>
      <c r="E1421" s="282"/>
      <c r="F1421" s="279"/>
      <c r="G1421" s="278"/>
      <c r="H1421" s="278"/>
      <c r="I1421" s="278" t="s">
        <v>6155</v>
      </c>
      <c r="J1421" s="278" t="s">
        <v>6156</v>
      </c>
      <c r="K1421" s="278"/>
      <c r="L1421" s="277"/>
      <c r="M1421" s="276" t="s">
        <v>8111</v>
      </c>
      <c r="N1421" s="276" t="s">
        <v>7593</v>
      </c>
      <c r="O1421" s="276" t="s">
        <v>6175</v>
      </c>
    </row>
    <row r="1422" spans="1:15" ht="30.75" customHeight="1" x14ac:dyDescent="0.25">
      <c r="A1422" s="275">
        <v>30726115</v>
      </c>
      <c r="B1422" s="270" t="s">
        <v>1061</v>
      </c>
      <c r="C1422" s="272" t="s">
        <v>4843</v>
      </c>
      <c r="D1422" s="270" t="s">
        <v>8365</v>
      </c>
      <c r="E1422" s="272"/>
      <c r="F1422" s="273"/>
      <c r="G1422" s="272"/>
      <c r="H1422" s="272" t="s">
        <v>6154</v>
      </c>
      <c r="I1422" s="272" t="s">
        <v>6155</v>
      </c>
      <c r="J1422" s="272" t="s">
        <v>6156</v>
      </c>
      <c r="K1422" s="272"/>
      <c r="L1422" s="271"/>
      <c r="M1422" s="270" t="s">
        <v>8111</v>
      </c>
      <c r="N1422" s="270" t="s">
        <v>7593</v>
      </c>
      <c r="O1422" s="270" t="s">
        <v>6175</v>
      </c>
    </row>
    <row r="1423" spans="1:15" ht="30.75" customHeight="1" x14ac:dyDescent="0.25">
      <c r="A1423" s="281">
        <v>30726123</v>
      </c>
      <c r="B1423" s="276" t="s">
        <v>1062</v>
      </c>
      <c r="C1423" s="278" t="s">
        <v>4843</v>
      </c>
      <c r="D1423" s="276" t="s">
        <v>8366</v>
      </c>
      <c r="E1423" s="282"/>
      <c r="F1423" s="279"/>
      <c r="G1423" s="278"/>
      <c r="H1423" s="278"/>
      <c r="I1423" s="278" t="s">
        <v>6155</v>
      </c>
      <c r="J1423" s="278" t="s">
        <v>6156</v>
      </c>
      <c r="K1423" s="278"/>
      <c r="L1423" s="277"/>
      <c r="M1423" s="276" t="s">
        <v>8111</v>
      </c>
      <c r="N1423" s="276" t="s">
        <v>7593</v>
      </c>
      <c r="O1423" s="276" t="s">
        <v>6175</v>
      </c>
    </row>
    <row r="1424" spans="1:15" ht="30.75" customHeight="1" x14ac:dyDescent="0.25">
      <c r="A1424" s="275">
        <v>30726131</v>
      </c>
      <c r="B1424" s="270" t="s">
        <v>1063</v>
      </c>
      <c r="C1424" s="272" t="s">
        <v>4843</v>
      </c>
      <c r="D1424" s="270" t="s">
        <v>8367</v>
      </c>
      <c r="E1424" s="272"/>
      <c r="F1424" s="273"/>
      <c r="G1424" s="272"/>
      <c r="H1424" s="272"/>
      <c r="I1424" s="272" t="s">
        <v>6155</v>
      </c>
      <c r="J1424" s="272" t="s">
        <v>6156</v>
      </c>
      <c r="K1424" s="272"/>
      <c r="L1424" s="271"/>
      <c r="M1424" s="270" t="s">
        <v>8111</v>
      </c>
      <c r="N1424" s="270" t="s">
        <v>7593</v>
      </c>
      <c r="O1424" s="270" t="s">
        <v>6175</v>
      </c>
    </row>
    <row r="1425" spans="1:15" ht="30.75" customHeight="1" x14ac:dyDescent="0.25">
      <c r="A1425" s="281">
        <v>30726140</v>
      </c>
      <c r="B1425" s="276" t="s">
        <v>1064</v>
      </c>
      <c r="C1425" s="278" t="s">
        <v>4843</v>
      </c>
      <c r="D1425" s="276" t="s">
        <v>8368</v>
      </c>
      <c r="E1425" s="282"/>
      <c r="F1425" s="279"/>
      <c r="G1425" s="278"/>
      <c r="H1425" s="278"/>
      <c r="I1425" s="278" t="s">
        <v>6155</v>
      </c>
      <c r="J1425" s="278" t="s">
        <v>6156</v>
      </c>
      <c r="K1425" s="278"/>
      <c r="L1425" s="277"/>
      <c r="M1425" s="276" t="s">
        <v>8111</v>
      </c>
      <c r="N1425" s="276" t="s">
        <v>7593</v>
      </c>
      <c r="O1425" s="276" t="s">
        <v>6175</v>
      </c>
    </row>
    <row r="1426" spans="1:15" ht="30.75" customHeight="1" x14ac:dyDescent="0.25">
      <c r="A1426" s="275">
        <v>30726158</v>
      </c>
      <c r="B1426" s="270" t="s">
        <v>1065</v>
      </c>
      <c r="C1426" s="272" t="s">
        <v>4843</v>
      </c>
      <c r="D1426" s="270" t="s">
        <v>8369</v>
      </c>
      <c r="E1426" s="272"/>
      <c r="F1426" s="273"/>
      <c r="G1426" s="272"/>
      <c r="H1426" s="272"/>
      <c r="I1426" s="272" t="s">
        <v>6155</v>
      </c>
      <c r="J1426" s="272" t="s">
        <v>6156</v>
      </c>
      <c r="K1426" s="272"/>
      <c r="L1426" s="271"/>
      <c r="M1426" s="270" t="s">
        <v>8111</v>
      </c>
      <c r="N1426" s="270" t="s">
        <v>7593</v>
      </c>
      <c r="O1426" s="270" t="s">
        <v>6175</v>
      </c>
    </row>
    <row r="1427" spans="1:15" ht="30.75" customHeight="1" x14ac:dyDescent="0.25">
      <c r="A1427" s="281">
        <v>30726166</v>
      </c>
      <c r="B1427" s="276" t="s">
        <v>6274</v>
      </c>
      <c r="C1427" s="278" t="s">
        <v>4843</v>
      </c>
      <c r="D1427" s="276" t="s">
        <v>8369</v>
      </c>
      <c r="E1427" s="282"/>
      <c r="F1427" s="279"/>
      <c r="G1427" s="278"/>
      <c r="H1427" s="278"/>
      <c r="I1427" s="278" t="s">
        <v>6155</v>
      </c>
      <c r="J1427" s="278" t="s">
        <v>6156</v>
      </c>
      <c r="K1427" s="278"/>
      <c r="L1427" s="277"/>
      <c r="M1427" s="276" t="s">
        <v>8111</v>
      </c>
      <c r="N1427" s="276" t="s">
        <v>7593</v>
      </c>
      <c r="O1427" s="276" t="s">
        <v>6175</v>
      </c>
    </row>
    <row r="1428" spans="1:15" ht="30.75" customHeight="1" x14ac:dyDescent="0.25">
      <c r="A1428" s="275">
        <v>30726174</v>
      </c>
      <c r="B1428" s="270" t="s">
        <v>1068</v>
      </c>
      <c r="C1428" s="272" t="s">
        <v>4843</v>
      </c>
      <c r="D1428" s="270" t="s">
        <v>8370</v>
      </c>
      <c r="E1428" s="272"/>
      <c r="F1428" s="273"/>
      <c r="G1428" s="272"/>
      <c r="H1428" s="272" t="s">
        <v>6154</v>
      </c>
      <c r="I1428" s="272" t="s">
        <v>6155</v>
      </c>
      <c r="J1428" s="272" t="s">
        <v>6156</v>
      </c>
      <c r="K1428" s="272"/>
      <c r="L1428" s="271"/>
      <c r="M1428" s="270" t="s">
        <v>8111</v>
      </c>
      <c r="N1428" s="270" t="s">
        <v>7593</v>
      </c>
      <c r="O1428" s="270" t="s">
        <v>6175</v>
      </c>
    </row>
    <row r="1429" spans="1:15" ht="30.75" customHeight="1" x14ac:dyDescent="0.25">
      <c r="A1429" s="281">
        <v>30726182</v>
      </c>
      <c r="B1429" s="276" t="s">
        <v>1067</v>
      </c>
      <c r="C1429" s="278" t="s">
        <v>4843</v>
      </c>
      <c r="D1429" s="276" t="s">
        <v>8371</v>
      </c>
      <c r="E1429" s="282"/>
      <c r="F1429" s="279"/>
      <c r="G1429" s="278"/>
      <c r="H1429" s="278"/>
      <c r="I1429" s="278" t="s">
        <v>6155</v>
      </c>
      <c r="J1429" s="278" t="s">
        <v>6156</v>
      </c>
      <c r="K1429" s="278"/>
      <c r="L1429" s="277"/>
      <c r="M1429" s="276" t="s">
        <v>8111</v>
      </c>
      <c r="N1429" s="276" t="s">
        <v>7593</v>
      </c>
      <c r="O1429" s="276" t="s">
        <v>6175</v>
      </c>
    </row>
    <row r="1430" spans="1:15" ht="30.75" customHeight="1" x14ac:dyDescent="0.25">
      <c r="A1430" s="275">
        <v>30726182</v>
      </c>
      <c r="B1430" s="270" t="s">
        <v>1067</v>
      </c>
      <c r="C1430" s="272" t="s">
        <v>4843</v>
      </c>
      <c r="D1430" s="270" t="s">
        <v>8372</v>
      </c>
      <c r="E1430" s="272"/>
      <c r="F1430" s="273"/>
      <c r="G1430" s="272"/>
      <c r="H1430" s="272"/>
      <c r="I1430" s="272" t="s">
        <v>6155</v>
      </c>
      <c r="J1430" s="272" t="s">
        <v>6156</v>
      </c>
      <c r="K1430" s="272"/>
      <c r="L1430" s="271"/>
      <c r="M1430" s="270" t="s">
        <v>6159</v>
      </c>
      <c r="N1430" s="270" t="s">
        <v>7593</v>
      </c>
      <c r="O1430" s="270" t="s">
        <v>6175</v>
      </c>
    </row>
    <row r="1431" spans="1:15" ht="30.75" customHeight="1" x14ac:dyDescent="0.25">
      <c r="A1431" s="281">
        <v>30726190</v>
      </c>
      <c r="B1431" s="276" t="s">
        <v>1069</v>
      </c>
      <c r="C1431" s="278" t="s">
        <v>4843</v>
      </c>
      <c r="D1431" s="276" t="s">
        <v>8373</v>
      </c>
      <c r="E1431" s="282"/>
      <c r="F1431" s="279"/>
      <c r="G1431" s="278"/>
      <c r="H1431" s="278"/>
      <c r="I1431" s="278" t="s">
        <v>6155</v>
      </c>
      <c r="J1431" s="278" t="s">
        <v>6156</v>
      </c>
      <c r="K1431" s="278"/>
      <c r="L1431" s="277"/>
      <c r="M1431" s="276" t="s">
        <v>8111</v>
      </c>
      <c r="N1431" s="276" t="s">
        <v>7593</v>
      </c>
      <c r="O1431" s="276" t="s">
        <v>6175</v>
      </c>
    </row>
    <row r="1432" spans="1:15" ht="30.75" customHeight="1" x14ac:dyDescent="0.25">
      <c r="A1432" s="275">
        <v>30726204</v>
      </c>
      <c r="B1432" s="270" t="s">
        <v>1070</v>
      </c>
      <c r="C1432" s="272" t="s">
        <v>4843</v>
      </c>
      <c r="D1432" s="270" t="s">
        <v>8374</v>
      </c>
      <c r="E1432" s="272"/>
      <c r="F1432" s="273"/>
      <c r="G1432" s="272"/>
      <c r="H1432" s="272"/>
      <c r="I1432" s="272" t="s">
        <v>6155</v>
      </c>
      <c r="J1432" s="272" t="s">
        <v>6156</v>
      </c>
      <c r="K1432" s="272"/>
      <c r="L1432" s="271"/>
      <c r="M1432" s="270" t="s">
        <v>8111</v>
      </c>
      <c r="N1432" s="270" t="s">
        <v>7593</v>
      </c>
      <c r="O1432" s="270" t="s">
        <v>6175</v>
      </c>
    </row>
    <row r="1433" spans="1:15" ht="30.75" customHeight="1" x14ac:dyDescent="0.25">
      <c r="A1433" s="281">
        <v>30726212</v>
      </c>
      <c r="B1433" s="276" t="s">
        <v>1071</v>
      </c>
      <c r="C1433" s="278" t="s">
        <v>4843</v>
      </c>
      <c r="D1433" s="276" t="s">
        <v>8375</v>
      </c>
      <c r="E1433" s="282"/>
      <c r="F1433" s="279"/>
      <c r="G1433" s="278"/>
      <c r="H1433" s="278"/>
      <c r="I1433" s="278" t="s">
        <v>6155</v>
      </c>
      <c r="J1433" s="278" t="s">
        <v>6156</v>
      </c>
      <c r="K1433" s="278"/>
      <c r="L1433" s="277"/>
      <c r="M1433" s="276" t="s">
        <v>8111</v>
      </c>
      <c r="N1433" s="276" t="s">
        <v>7593</v>
      </c>
      <c r="O1433" s="276" t="s">
        <v>6175</v>
      </c>
    </row>
    <row r="1434" spans="1:15" ht="30.75" customHeight="1" x14ac:dyDescent="0.25">
      <c r="A1434" s="275">
        <v>30726220</v>
      </c>
      <c r="B1434" s="270" t="s">
        <v>1072</v>
      </c>
      <c r="C1434" s="272" t="s">
        <v>4843</v>
      </c>
      <c r="D1434" s="270" t="s">
        <v>8376</v>
      </c>
      <c r="E1434" s="272"/>
      <c r="F1434" s="273"/>
      <c r="G1434" s="272"/>
      <c r="H1434" s="272"/>
      <c r="I1434" s="272" t="s">
        <v>6155</v>
      </c>
      <c r="J1434" s="272" t="s">
        <v>6156</v>
      </c>
      <c r="K1434" s="272"/>
      <c r="L1434" s="271"/>
      <c r="M1434" s="270" t="s">
        <v>8111</v>
      </c>
      <c r="N1434" s="270" t="s">
        <v>7593</v>
      </c>
      <c r="O1434" s="270" t="s">
        <v>6175</v>
      </c>
    </row>
    <row r="1435" spans="1:15" ht="30.75" customHeight="1" x14ac:dyDescent="0.25">
      <c r="A1435" s="281">
        <v>30726239</v>
      </c>
      <c r="B1435" s="276" t="s">
        <v>1073</v>
      </c>
      <c r="C1435" s="278" t="s">
        <v>4843</v>
      </c>
      <c r="D1435" s="276" t="s">
        <v>8377</v>
      </c>
      <c r="E1435" s="282"/>
      <c r="F1435" s="279"/>
      <c r="G1435" s="278"/>
      <c r="H1435" s="278"/>
      <c r="I1435" s="278" t="s">
        <v>6155</v>
      </c>
      <c r="J1435" s="278" t="s">
        <v>6156</v>
      </c>
      <c r="K1435" s="278"/>
      <c r="L1435" s="277"/>
      <c r="M1435" s="276" t="s">
        <v>8111</v>
      </c>
      <c r="N1435" s="276" t="s">
        <v>7593</v>
      </c>
      <c r="O1435" s="276" t="s">
        <v>6175</v>
      </c>
    </row>
    <row r="1436" spans="1:15" ht="30.75" customHeight="1" x14ac:dyDescent="0.25">
      <c r="A1436" s="275">
        <v>30726247</v>
      </c>
      <c r="B1436" s="270" t="s">
        <v>1074</v>
      </c>
      <c r="C1436" s="272" t="s">
        <v>4843</v>
      </c>
      <c r="D1436" s="270" t="s">
        <v>8378</v>
      </c>
      <c r="E1436" s="272"/>
      <c r="F1436" s="273"/>
      <c r="G1436" s="272"/>
      <c r="H1436" s="272"/>
      <c r="I1436" s="272" t="s">
        <v>6155</v>
      </c>
      <c r="J1436" s="272" t="s">
        <v>6156</v>
      </c>
      <c r="K1436" s="272"/>
      <c r="L1436" s="271"/>
      <c r="M1436" s="270" t="s">
        <v>8111</v>
      </c>
      <c r="N1436" s="270" t="s">
        <v>7593</v>
      </c>
      <c r="O1436" s="270" t="s">
        <v>6175</v>
      </c>
    </row>
    <row r="1437" spans="1:15" ht="30.75" customHeight="1" x14ac:dyDescent="0.25">
      <c r="A1437" s="281">
        <v>30726255</v>
      </c>
      <c r="B1437" s="276" t="s">
        <v>1075</v>
      </c>
      <c r="C1437" s="278" t="s">
        <v>4843</v>
      </c>
      <c r="D1437" s="276" t="s">
        <v>8379</v>
      </c>
      <c r="E1437" s="282"/>
      <c r="F1437" s="279"/>
      <c r="G1437" s="278"/>
      <c r="H1437" s="278"/>
      <c r="I1437" s="278" t="s">
        <v>6155</v>
      </c>
      <c r="J1437" s="278" t="s">
        <v>6156</v>
      </c>
      <c r="K1437" s="278"/>
      <c r="L1437" s="277"/>
      <c r="M1437" s="276" t="s">
        <v>8111</v>
      </c>
      <c r="N1437" s="276" t="s">
        <v>7593</v>
      </c>
      <c r="O1437" s="276" t="s">
        <v>6175</v>
      </c>
    </row>
    <row r="1438" spans="1:15" ht="30.75" customHeight="1" x14ac:dyDescent="0.25">
      <c r="A1438" s="275">
        <v>30726255</v>
      </c>
      <c r="B1438" s="270" t="s">
        <v>1075</v>
      </c>
      <c r="C1438" s="272" t="s">
        <v>4843</v>
      </c>
      <c r="D1438" s="270" t="s">
        <v>8343</v>
      </c>
      <c r="E1438" s="272"/>
      <c r="F1438" s="273"/>
      <c r="G1438" s="272"/>
      <c r="H1438" s="272"/>
      <c r="I1438" s="272" t="s">
        <v>6155</v>
      </c>
      <c r="J1438" s="272" t="s">
        <v>6156</v>
      </c>
      <c r="K1438" s="272"/>
      <c r="L1438" s="271"/>
      <c r="M1438" s="270" t="s">
        <v>6159</v>
      </c>
      <c r="N1438" s="270" t="s">
        <v>7593</v>
      </c>
      <c r="O1438" s="270" t="s">
        <v>6175</v>
      </c>
    </row>
    <row r="1439" spans="1:15" ht="30.75" customHeight="1" x14ac:dyDescent="0.25">
      <c r="A1439" s="281">
        <v>30726263</v>
      </c>
      <c r="B1439" s="276" t="s">
        <v>1076</v>
      </c>
      <c r="C1439" s="278" t="s">
        <v>4843</v>
      </c>
      <c r="D1439" s="276" t="s">
        <v>8380</v>
      </c>
      <c r="E1439" s="282"/>
      <c r="F1439" s="279"/>
      <c r="G1439" s="278"/>
      <c r="H1439" s="278"/>
      <c r="I1439" s="278" t="s">
        <v>6155</v>
      </c>
      <c r="J1439" s="278" t="s">
        <v>6156</v>
      </c>
      <c r="K1439" s="278"/>
      <c r="L1439" s="277"/>
      <c r="M1439" s="276" t="s">
        <v>8111</v>
      </c>
      <c r="N1439" s="276" t="s">
        <v>7593</v>
      </c>
      <c r="O1439" s="276" t="s">
        <v>6175</v>
      </c>
    </row>
    <row r="1440" spans="1:15" ht="30.75" customHeight="1" x14ac:dyDescent="0.25">
      <c r="A1440" s="275">
        <v>30726271</v>
      </c>
      <c r="B1440" s="270" t="s">
        <v>1077</v>
      </c>
      <c r="C1440" s="272" t="s">
        <v>4843</v>
      </c>
      <c r="D1440" s="270" t="s">
        <v>8110</v>
      </c>
      <c r="E1440" s="272"/>
      <c r="F1440" s="273"/>
      <c r="G1440" s="272"/>
      <c r="H1440" s="272"/>
      <c r="I1440" s="272" t="s">
        <v>6155</v>
      </c>
      <c r="J1440" s="272" t="s">
        <v>6156</v>
      </c>
      <c r="K1440" s="272"/>
      <c r="L1440" s="271"/>
      <c r="M1440" s="270" t="s">
        <v>8111</v>
      </c>
      <c r="N1440" s="270" t="s">
        <v>7593</v>
      </c>
      <c r="O1440" s="270" t="s">
        <v>6175</v>
      </c>
    </row>
    <row r="1441" spans="1:15" ht="30.75" customHeight="1" x14ac:dyDescent="0.25">
      <c r="A1441" s="281">
        <v>30726280</v>
      </c>
      <c r="B1441" s="276" t="s">
        <v>1078</v>
      </c>
      <c r="C1441" s="278" t="s">
        <v>4843</v>
      </c>
      <c r="D1441" s="276" t="s">
        <v>8381</v>
      </c>
      <c r="E1441" s="282"/>
      <c r="F1441" s="279"/>
      <c r="G1441" s="278"/>
      <c r="H1441" s="278"/>
      <c r="I1441" s="278" t="s">
        <v>6155</v>
      </c>
      <c r="J1441" s="278" t="s">
        <v>6156</v>
      </c>
      <c r="K1441" s="278"/>
      <c r="L1441" s="277"/>
      <c r="M1441" s="276" t="s">
        <v>8111</v>
      </c>
      <c r="N1441" s="276" t="s">
        <v>7593</v>
      </c>
      <c r="O1441" s="276" t="s">
        <v>6175</v>
      </c>
    </row>
    <row r="1442" spans="1:15" ht="30.75" customHeight="1" x14ac:dyDescent="0.25">
      <c r="A1442" s="275">
        <v>30726298</v>
      </c>
      <c r="B1442" s="270" t="s">
        <v>4941</v>
      </c>
      <c r="C1442" s="272" t="s">
        <v>4844</v>
      </c>
      <c r="D1442" s="270" t="s">
        <v>6161</v>
      </c>
      <c r="E1442" s="272"/>
      <c r="F1442" s="273"/>
      <c r="G1442" s="272" t="s">
        <v>6161</v>
      </c>
      <c r="H1442" s="272" t="s">
        <v>6161</v>
      </c>
      <c r="I1442" s="272" t="s">
        <v>6161</v>
      </c>
      <c r="J1442" s="272" t="s">
        <v>6161</v>
      </c>
      <c r="K1442" s="272" t="s">
        <v>6161</v>
      </c>
      <c r="L1442" s="271" t="s">
        <v>6161</v>
      </c>
      <c r="M1442" s="270" t="s">
        <v>6161</v>
      </c>
      <c r="N1442" s="270" t="s">
        <v>6161</v>
      </c>
      <c r="O1442" s="270" t="s">
        <v>6161</v>
      </c>
    </row>
    <row r="1443" spans="1:15" ht="30.75" customHeight="1" x14ac:dyDescent="0.25">
      <c r="A1443" s="281">
        <v>30726301</v>
      </c>
      <c r="B1443" s="276" t="s">
        <v>1079</v>
      </c>
      <c r="C1443" s="278" t="s">
        <v>4843</v>
      </c>
      <c r="D1443" s="276" t="s">
        <v>8228</v>
      </c>
      <c r="E1443" s="282"/>
      <c r="F1443" s="279"/>
      <c r="G1443" s="278"/>
      <c r="H1443" s="278"/>
      <c r="I1443" s="278" t="s">
        <v>6155</v>
      </c>
      <c r="J1443" s="278" t="s">
        <v>6156</v>
      </c>
      <c r="K1443" s="278"/>
      <c r="L1443" s="277"/>
      <c r="M1443" s="276" t="s">
        <v>6159</v>
      </c>
      <c r="N1443" s="276" t="s">
        <v>7593</v>
      </c>
      <c r="O1443" s="276" t="s">
        <v>6175</v>
      </c>
    </row>
    <row r="1444" spans="1:15" ht="30.75" customHeight="1" x14ac:dyDescent="0.25">
      <c r="A1444" s="275">
        <v>30726310</v>
      </c>
      <c r="B1444" s="270" t="s">
        <v>4942</v>
      </c>
      <c r="C1444" s="272" t="s">
        <v>4843</v>
      </c>
      <c r="D1444" s="270" t="s">
        <v>8382</v>
      </c>
      <c r="E1444" s="272"/>
      <c r="F1444" s="273"/>
      <c r="G1444" s="272"/>
      <c r="H1444" s="272"/>
      <c r="I1444" s="272" t="s">
        <v>6155</v>
      </c>
      <c r="J1444" s="272" t="s">
        <v>6156</v>
      </c>
      <c r="K1444" s="272"/>
      <c r="L1444" s="271"/>
      <c r="M1444" s="270" t="s">
        <v>3831</v>
      </c>
      <c r="N1444" s="270" t="s">
        <v>7593</v>
      </c>
      <c r="O1444" s="270" t="s">
        <v>6175</v>
      </c>
    </row>
    <row r="1445" spans="1:15" ht="30.75" customHeight="1" x14ac:dyDescent="0.25">
      <c r="A1445" s="281">
        <v>30727014</v>
      </c>
      <c r="B1445" s="276" t="s">
        <v>6275</v>
      </c>
      <c r="C1445" s="278" t="s">
        <v>4843</v>
      </c>
      <c r="D1445" s="276" t="s">
        <v>8345</v>
      </c>
      <c r="E1445" s="282"/>
      <c r="F1445" s="279"/>
      <c r="G1445" s="278"/>
      <c r="H1445" s="278"/>
      <c r="I1445" s="278" t="s">
        <v>6155</v>
      </c>
      <c r="J1445" s="278" t="s">
        <v>6156</v>
      </c>
      <c r="K1445" s="278"/>
      <c r="L1445" s="277"/>
      <c r="M1445" s="276" t="s">
        <v>8111</v>
      </c>
      <c r="N1445" s="276" t="s">
        <v>7593</v>
      </c>
      <c r="O1445" s="276" t="s">
        <v>6175</v>
      </c>
    </row>
    <row r="1446" spans="1:15" ht="30.75" customHeight="1" x14ac:dyDescent="0.25">
      <c r="A1446" s="275">
        <v>30727022</v>
      </c>
      <c r="B1446" s="270" t="s">
        <v>1080</v>
      </c>
      <c r="C1446" s="272" t="s">
        <v>4843</v>
      </c>
      <c r="D1446" s="270" t="s">
        <v>8383</v>
      </c>
      <c r="E1446" s="272"/>
      <c r="F1446" s="273"/>
      <c r="G1446" s="272"/>
      <c r="H1446" s="272"/>
      <c r="I1446" s="272" t="s">
        <v>6155</v>
      </c>
      <c r="J1446" s="272" t="s">
        <v>6156</v>
      </c>
      <c r="K1446" s="272"/>
      <c r="L1446" s="271"/>
      <c r="M1446" s="270" t="s">
        <v>8111</v>
      </c>
      <c r="N1446" s="270" t="s">
        <v>7593</v>
      </c>
      <c r="O1446" s="270" t="s">
        <v>6175</v>
      </c>
    </row>
    <row r="1447" spans="1:15" ht="30.75" customHeight="1" x14ac:dyDescent="0.25">
      <c r="A1447" s="281">
        <v>30727030</v>
      </c>
      <c r="B1447" s="276" t="s">
        <v>1081</v>
      </c>
      <c r="C1447" s="278" t="s">
        <v>4843</v>
      </c>
      <c r="D1447" s="276" t="s">
        <v>8384</v>
      </c>
      <c r="E1447" s="282"/>
      <c r="F1447" s="279"/>
      <c r="G1447" s="278"/>
      <c r="H1447" s="278"/>
      <c r="I1447" s="278" t="s">
        <v>6155</v>
      </c>
      <c r="J1447" s="278" t="s">
        <v>6156</v>
      </c>
      <c r="K1447" s="278"/>
      <c r="L1447" s="277"/>
      <c r="M1447" s="276" t="s">
        <v>8111</v>
      </c>
      <c r="N1447" s="276" t="s">
        <v>7593</v>
      </c>
      <c r="O1447" s="276" t="s">
        <v>6175</v>
      </c>
    </row>
    <row r="1448" spans="1:15" ht="30.75" customHeight="1" x14ac:dyDescent="0.25">
      <c r="A1448" s="275">
        <v>30727049</v>
      </c>
      <c r="B1448" s="270" t="s">
        <v>1082</v>
      </c>
      <c r="C1448" s="272" t="s">
        <v>4843</v>
      </c>
      <c r="D1448" s="270" t="s">
        <v>8385</v>
      </c>
      <c r="E1448" s="272"/>
      <c r="F1448" s="273"/>
      <c r="G1448" s="272"/>
      <c r="H1448" s="272"/>
      <c r="I1448" s="272" t="s">
        <v>6155</v>
      </c>
      <c r="J1448" s="272" t="s">
        <v>6156</v>
      </c>
      <c r="K1448" s="272"/>
      <c r="L1448" s="271"/>
      <c r="M1448" s="270" t="s">
        <v>8111</v>
      </c>
      <c r="N1448" s="270" t="s">
        <v>7593</v>
      </c>
      <c r="O1448" s="270" t="s">
        <v>6175</v>
      </c>
    </row>
    <row r="1449" spans="1:15" ht="30.75" customHeight="1" x14ac:dyDescent="0.25">
      <c r="A1449" s="281">
        <v>30727057</v>
      </c>
      <c r="B1449" s="276" t="s">
        <v>1083</v>
      </c>
      <c r="C1449" s="278" t="s">
        <v>4843</v>
      </c>
      <c r="D1449" s="276" t="s">
        <v>8386</v>
      </c>
      <c r="E1449" s="282"/>
      <c r="F1449" s="279"/>
      <c r="G1449" s="278"/>
      <c r="H1449" s="278" t="s">
        <v>6154</v>
      </c>
      <c r="I1449" s="278" t="s">
        <v>6155</v>
      </c>
      <c r="J1449" s="278" t="s">
        <v>6156</v>
      </c>
      <c r="K1449" s="278"/>
      <c r="L1449" s="277"/>
      <c r="M1449" s="276" t="s">
        <v>8111</v>
      </c>
      <c r="N1449" s="276" t="s">
        <v>7593</v>
      </c>
      <c r="O1449" s="276" t="s">
        <v>6175</v>
      </c>
    </row>
    <row r="1450" spans="1:15" ht="30.75" customHeight="1" x14ac:dyDescent="0.25">
      <c r="A1450" s="275">
        <v>30727065</v>
      </c>
      <c r="B1450" s="270" t="s">
        <v>1084</v>
      </c>
      <c r="C1450" s="272" t="s">
        <v>4843</v>
      </c>
      <c r="D1450" s="270" t="s">
        <v>8349</v>
      </c>
      <c r="E1450" s="272"/>
      <c r="F1450" s="273"/>
      <c r="G1450" s="272"/>
      <c r="H1450" s="272"/>
      <c r="I1450" s="272" t="s">
        <v>6155</v>
      </c>
      <c r="J1450" s="272" t="s">
        <v>6156</v>
      </c>
      <c r="K1450" s="272"/>
      <c r="L1450" s="271"/>
      <c r="M1450" s="270" t="s">
        <v>8111</v>
      </c>
      <c r="N1450" s="270" t="s">
        <v>7593</v>
      </c>
      <c r="O1450" s="270" t="s">
        <v>6175</v>
      </c>
    </row>
    <row r="1451" spans="1:15" ht="30.75" customHeight="1" x14ac:dyDescent="0.25">
      <c r="A1451" s="281">
        <v>30727073</v>
      </c>
      <c r="B1451" s="276" t="s">
        <v>1085</v>
      </c>
      <c r="C1451" s="278" t="s">
        <v>4843</v>
      </c>
      <c r="D1451" s="276" t="s">
        <v>8349</v>
      </c>
      <c r="E1451" s="282"/>
      <c r="F1451" s="279"/>
      <c r="G1451" s="278"/>
      <c r="H1451" s="278"/>
      <c r="I1451" s="278" t="s">
        <v>6155</v>
      </c>
      <c r="J1451" s="278" t="s">
        <v>6156</v>
      </c>
      <c r="K1451" s="278"/>
      <c r="L1451" s="277"/>
      <c r="M1451" s="276" t="s">
        <v>8111</v>
      </c>
      <c r="N1451" s="276" t="s">
        <v>7593</v>
      </c>
      <c r="O1451" s="276" t="s">
        <v>6175</v>
      </c>
    </row>
    <row r="1452" spans="1:15" ht="30.75" customHeight="1" x14ac:dyDescent="0.25">
      <c r="A1452" s="275">
        <v>30727081</v>
      </c>
      <c r="B1452" s="270" t="s">
        <v>1086</v>
      </c>
      <c r="C1452" s="272" t="s">
        <v>4843</v>
      </c>
      <c r="D1452" s="270" t="s">
        <v>8387</v>
      </c>
      <c r="E1452" s="272"/>
      <c r="F1452" s="273"/>
      <c r="G1452" s="272"/>
      <c r="H1452" s="272"/>
      <c r="I1452" s="272" t="s">
        <v>6155</v>
      </c>
      <c r="J1452" s="272" t="s">
        <v>6156</v>
      </c>
      <c r="K1452" s="272"/>
      <c r="L1452" s="271"/>
      <c r="M1452" s="270" t="s">
        <v>8111</v>
      </c>
      <c r="N1452" s="270" t="s">
        <v>7593</v>
      </c>
      <c r="O1452" s="270" t="s">
        <v>6175</v>
      </c>
    </row>
    <row r="1453" spans="1:15" ht="30.75" customHeight="1" x14ac:dyDescent="0.25">
      <c r="A1453" s="281">
        <v>30727090</v>
      </c>
      <c r="B1453" s="276" t="s">
        <v>1087</v>
      </c>
      <c r="C1453" s="278" t="s">
        <v>4843</v>
      </c>
      <c r="D1453" s="276" t="s">
        <v>8353</v>
      </c>
      <c r="E1453" s="282"/>
      <c r="F1453" s="279"/>
      <c r="G1453" s="278"/>
      <c r="H1453" s="278"/>
      <c r="I1453" s="278" t="s">
        <v>6155</v>
      </c>
      <c r="J1453" s="278" t="s">
        <v>6156</v>
      </c>
      <c r="K1453" s="278"/>
      <c r="L1453" s="277"/>
      <c r="M1453" s="276" t="s">
        <v>8111</v>
      </c>
      <c r="N1453" s="276" t="s">
        <v>7593</v>
      </c>
      <c r="O1453" s="276" t="s">
        <v>6175</v>
      </c>
    </row>
    <row r="1454" spans="1:15" ht="30.75" customHeight="1" x14ac:dyDescent="0.25">
      <c r="A1454" s="275">
        <v>30727090</v>
      </c>
      <c r="B1454" s="270" t="s">
        <v>7400</v>
      </c>
      <c r="C1454" s="272" t="s">
        <v>4843</v>
      </c>
      <c r="D1454" s="270" t="s">
        <v>8388</v>
      </c>
      <c r="E1454" s="272"/>
      <c r="F1454" s="273"/>
      <c r="G1454" s="272"/>
      <c r="H1454" s="272"/>
      <c r="I1454" s="272" t="s">
        <v>6155</v>
      </c>
      <c r="J1454" s="272" t="s">
        <v>6156</v>
      </c>
      <c r="K1454" s="272"/>
      <c r="L1454" s="271"/>
      <c r="M1454" s="270" t="s">
        <v>8111</v>
      </c>
      <c r="N1454" s="270" t="s">
        <v>7593</v>
      </c>
      <c r="O1454" s="270" t="s">
        <v>6175</v>
      </c>
    </row>
    <row r="1455" spans="1:15" ht="30.75" customHeight="1" x14ac:dyDescent="0.25">
      <c r="A1455" s="281">
        <v>30727103</v>
      </c>
      <c r="B1455" s="276" t="s">
        <v>1088</v>
      </c>
      <c r="C1455" s="278" t="s">
        <v>4843</v>
      </c>
      <c r="D1455" s="276" t="s">
        <v>7722</v>
      </c>
      <c r="E1455" s="282"/>
      <c r="F1455" s="279"/>
      <c r="G1455" s="278"/>
      <c r="H1455" s="278" t="s">
        <v>6154</v>
      </c>
      <c r="I1455" s="278" t="s">
        <v>6155</v>
      </c>
      <c r="J1455" s="278" t="s">
        <v>6156</v>
      </c>
      <c r="K1455" s="278"/>
      <c r="L1455" s="277"/>
      <c r="M1455" s="276" t="s">
        <v>6159</v>
      </c>
      <c r="N1455" s="276" t="s">
        <v>7593</v>
      </c>
      <c r="O1455" s="276" t="s">
        <v>6175</v>
      </c>
    </row>
    <row r="1456" spans="1:15" ht="30.75" customHeight="1" x14ac:dyDescent="0.25">
      <c r="A1456" s="275">
        <v>30727111</v>
      </c>
      <c r="B1456" s="270" t="s">
        <v>1090</v>
      </c>
      <c r="C1456" s="272" t="s">
        <v>4843</v>
      </c>
      <c r="D1456" s="270" t="s">
        <v>8389</v>
      </c>
      <c r="E1456" s="272"/>
      <c r="F1456" s="273"/>
      <c r="G1456" s="272"/>
      <c r="H1456" s="272"/>
      <c r="I1456" s="272" t="s">
        <v>6155</v>
      </c>
      <c r="J1456" s="272" t="s">
        <v>6156</v>
      </c>
      <c r="K1456" s="272"/>
      <c r="L1456" s="271"/>
      <c r="M1456" s="270" t="s">
        <v>8111</v>
      </c>
      <c r="N1456" s="270" t="s">
        <v>7593</v>
      </c>
      <c r="O1456" s="270" t="s">
        <v>6175</v>
      </c>
    </row>
    <row r="1457" spans="1:15" ht="30.75" customHeight="1" x14ac:dyDescent="0.25">
      <c r="A1457" s="281">
        <v>30727120</v>
      </c>
      <c r="B1457" s="276" t="s">
        <v>1089</v>
      </c>
      <c r="C1457" s="278" t="s">
        <v>4843</v>
      </c>
      <c r="D1457" s="276" t="s">
        <v>8390</v>
      </c>
      <c r="E1457" s="282"/>
      <c r="F1457" s="279"/>
      <c r="G1457" s="278"/>
      <c r="H1457" s="278" t="s">
        <v>6154</v>
      </c>
      <c r="I1457" s="278" t="s">
        <v>6155</v>
      </c>
      <c r="J1457" s="278" t="s">
        <v>6156</v>
      </c>
      <c r="K1457" s="278"/>
      <c r="L1457" s="277"/>
      <c r="M1457" s="276" t="s">
        <v>8111</v>
      </c>
      <c r="N1457" s="276" t="s">
        <v>7593</v>
      </c>
      <c r="O1457" s="276" t="s">
        <v>6175</v>
      </c>
    </row>
    <row r="1458" spans="1:15" ht="30.75" customHeight="1" x14ac:dyDescent="0.25">
      <c r="A1458" s="275">
        <v>30727138</v>
      </c>
      <c r="B1458" s="270" t="s">
        <v>1091</v>
      </c>
      <c r="C1458" s="272" t="s">
        <v>4843</v>
      </c>
      <c r="D1458" s="270" t="s">
        <v>8391</v>
      </c>
      <c r="E1458" s="272"/>
      <c r="F1458" s="273"/>
      <c r="G1458" s="272"/>
      <c r="H1458" s="272"/>
      <c r="I1458" s="272" t="s">
        <v>6155</v>
      </c>
      <c r="J1458" s="272" t="s">
        <v>6156</v>
      </c>
      <c r="K1458" s="272"/>
      <c r="L1458" s="271"/>
      <c r="M1458" s="270" t="s">
        <v>8111</v>
      </c>
      <c r="N1458" s="270" t="s">
        <v>7593</v>
      </c>
      <c r="O1458" s="270" t="s">
        <v>6175</v>
      </c>
    </row>
    <row r="1459" spans="1:15" ht="30.75" customHeight="1" x14ac:dyDescent="0.25">
      <c r="A1459" s="281">
        <v>30727146</v>
      </c>
      <c r="B1459" s="276" t="s">
        <v>1092</v>
      </c>
      <c r="C1459" s="278" t="s">
        <v>4843</v>
      </c>
      <c r="D1459" s="276" t="s">
        <v>8392</v>
      </c>
      <c r="E1459" s="282"/>
      <c r="F1459" s="279"/>
      <c r="G1459" s="278"/>
      <c r="H1459" s="278" t="s">
        <v>6154</v>
      </c>
      <c r="I1459" s="278" t="s">
        <v>6155</v>
      </c>
      <c r="J1459" s="278" t="s">
        <v>6156</v>
      </c>
      <c r="K1459" s="278"/>
      <c r="L1459" s="277"/>
      <c r="M1459" s="276" t="s">
        <v>8111</v>
      </c>
      <c r="N1459" s="276" t="s">
        <v>7593</v>
      </c>
      <c r="O1459" s="276" t="s">
        <v>6175</v>
      </c>
    </row>
    <row r="1460" spans="1:15" ht="30.75" customHeight="1" x14ac:dyDescent="0.25">
      <c r="A1460" s="275">
        <v>30727154</v>
      </c>
      <c r="B1460" s="270" t="s">
        <v>1093</v>
      </c>
      <c r="C1460" s="272" t="s">
        <v>4843</v>
      </c>
      <c r="D1460" s="270" t="s">
        <v>8393</v>
      </c>
      <c r="E1460" s="272"/>
      <c r="F1460" s="273"/>
      <c r="G1460" s="272"/>
      <c r="H1460" s="272"/>
      <c r="I1460" s="272" t="s">
        <v>6155</v>
      </c>
      <c r="J1460" s="272" t="s">
        <v>6156</v>
      </c>
      <c r="K1460" s="272"/>
      <c r="L1460" s="271"/>
      <c r="M1460" s="270" t="s">
        <v>8111</v>
      </c>
      <c r="N1460" s="270" t="s">
        <v>7593</v>
      </c>
      <c r="O1460" s="270" t="s">
        <v>6175</v>
      </c>
    </row>
    <row r="1461" spans="1:15" ht="30.75" customHeight="1" x14ac:dyDescent="0.25">
      <c r="A1461" s="281">
        <v>30727162</v>
      </c>
      <c r="B1461" s="276" t="s">
        <v>1094</v>
      </c>
      <c r="C1461" s="278" t="s">
        <v>4843</v>
      </c>
      <c r="D1461" s="276" t="s">
        <v>8394</v>
      </c>
      <c r="E1461" s="282"/>
      <c r="F1461" s="279"/>
      <c r="G1461" s="278"/>
      <c r="H1461" s="278"/>
      <c r="I1461" s="278" t="s">
        <v>6155</v>
      </c>
      <c r="J1461" s="278" t="s">
        <v>6156</v>
      </c>
      <c r="K1461" s="278"/>
      <c r="L1461" s="277"/>
      <c r="M1461" s="276" t="s">
        <v>8111</v>
      </c>
      <c r="N1461" s="276" t="s">
        <v>7593</v>
      </c>
      <c r="O1461" s="276" t="s">
        <v>6175</v>
      </c>
    </row>
    <row r="1462" spans="1:15" ht="30.75" customHeight="1" x14ac:dyDescent="0.25">
      <c r="A1462" s="275">
        <v>30727170</v>
      </c>
      <c r="B1462" s="270" t="s">
        <v>1095</v>
      </c>
      <c r="C1462" s="272" t="s">
        <v>4843</v>
      </c>
      <c r="D1462" s="270" t="s">
        <v>8395</v>
      </c>
      <c r="E1462" s="272"/>
      <c r="F1462" s="273"/>
      <c r="G1462" s="272"/>
      <c r="H1462" s="272"/>
      <c r="I1462" s="272" t="s">
        <v>6155</v>
      </c>
      <c r="J1462" s="272" t="s">
        <v>6156</v>
      </c>
      <c r="K1462" s="272"/>
      <c r="L1462" s="271"/>
      <c r="M1462" s="270" t="s">
        <v>8111</v>
      </c>
      <c r="N1462" s="270" t="s">
        <v>7593</v>
      </c>
      <c r="O1462" s="270" t="s">
        <v>6175</v>
      </c>
    </row>
    <row r="1463" spans="1:15" ht="30.75" customHeight="1" x14ac:dyDescent="0.25">
      <c r="A1463" s="281">
        <v>30727189</v>
      </c>
      <c r="B1463" s="276" t="s">
        <v>1096</v>
      </c>
      <c r="C1463" s="278" t="s">
        <v>4843</v>
      </c>
      <c r="D1463" s="276" t="s">
        <v>8224</v>
      </c>
      <c r="E1463" s="282"/>
      <c r="F1463" s="279"/>
      <c r="G1463" s="278"/>
      <c r="H1463" s="278"/>
      <c r="I1463" s="278" t="s">
        <v>6155</v>
      </c>
      <c r="J1463" s="278" t="s">
        <v>6156</v>
      </c>
      <c r="K1463" s="278"/>
      <c r="L1463" s="277"/>
      <c r="M1463" s="276" t="s">
        <v>6159</v>
      </c>
      <c r="N1463" s="276" t="s">
        <v>7593</v>
      </c>
      <c r="O1463" s="276" t="s">
        <v>6175</v>
      </c>
    </row>
    <row r="1464" spans="1:15" ht="30.75" customHeight="1" x14ac:dyDescent="0.25">
      <c r="A1464" s="275">
        <v>30727197</v>
      </c>
      <c r="B1464" s="270" t="s">
        <v>4943</v>
      </c>
      <c r="C1464" s="272" t="s">
        <v>4843</v>
      </c>
      <c r="D1464" s="270" t="s">
        <v>7722</v>
      </c>
      <c r="E1464" s="272"/>
      <c r="F1464" s="273"/>
      <c r="G1464" s="272"/>
      <c r="H1464" s="272" t="s">
        <v>6154</v>
      </c>
      <c r="I1464" s="272" t="s">
        <v>6155</v>
      </c>
      <c r="J1464" s="272" t="s">
        <v>6156</v>
      </c>
      <c r="K1464" s="272"/>
      <c r="L1464" s="271"/>
      <c r="M1464" s="270" t="s">
        <v>6159</v>
      </c>
      <c r="N1464" s="270" t="s">
        <v>7593</v>
      </c>
      <c r="O1464" s="270" t="s">
        <v>6175</v>
      </c>
    </row>
    <row r="1465" spans="1:15" ht="30.75" customHeight="1" x14ac:dyDescent="0.25">
      <c r="A1465" s="281">
        <v>30728010</v>
      </c>
      <c r="B1465" s="276" t="s">
        <v>1097</v>
      </c>
      <c r="C1465" s="278" t="s">
        <v>4843</v>
      </c>
      <c r="D1465" s="276" t="s">
        <v>8396</v>
      </c>
      <c r="E1465" s="282"/>
      <c r="F1465" s="279"/>
      <c r="G1465" s="278"/>
      <c r="H1465" s="278"/>
      <c r="I1465" s="278" t="s">
        <v>6155</v>
      </c>
      <c r="J1465" s="278" t="s">
        <v>6156</v>
      </c>
      <c r="K1465" s="278"/>
      <c r="L1465" s="277"/>
      <c r="M1465" s="276" t="s">
        <v>8111</v>
      </c>
      <c r="N1465" s="276" t="s">
        <v>7593</v>
      </c>
      <c r="O1465" s="276" t="s">
        <v>6175</v>
      </c>
    </row>
    <row r="1466" spans="1:15" ht="30.75" customHeight="1" x14ac:dyDescent="0.25">
      <c r="A1466" s="275">
        <v>30728029</v>
      </c>
      <c r="B1466" s="270" t="s">
        <v>1098</v>
      </c>
      <c r="C1466" s="272" t="s">
        <v>4843</v>
      </c>
      <c r="D1466" s="270" t="s">
        <v>8397</v>
      </c>
      <c r="E1466" s="272"/>
      <c r="F1466" s="273"/>
      <c r="G1466" s="272"/>
      <c r="H1466" s="272"/>
      <c r="I1466" s="272" t="s">
        <v>6155</v>
      </c>
      <c r="J1466" s="272" t="s">
        <v>6156</v>
      </c>
      <c r="K1466" s="272"/>
      <c r="L1466" s="271"/>
      <c r="M1466" s="270" t="s">
        <v>8111</v>
      </c>
      <c r="N1466" s="270" t="s">
        <v>7593</v>
      </c>
      <c r="O1466" s="270" t="s">
        <v>6175</v>
      </c>
    </row>
    <row r="1467" spans="1:15" ht="30.75" customHeight="1" x14ac:dyDescent="0.25">
      <c r="A1467" s="281">
        <v>30728037</v>
      </c>
      <c r="B1467" s="276" t="s">
        <v>1099</v>
      </c>
      <c r="C1467" s="278" t="s">
        <v>4843</v>
      </c>
      <c r="D1467" s="276" t="s">
        <v>8228</v>
      </c>
      <c r="E1467" s="282"/>
      <c r="F1467" s="279"/>
      <c r="G1467" s="278"/>
      <c r="H1467" s="278"/>
      <c r="I1467" s="278" t="s">
        <v>6155</v>
      </c>
      <c r="J1467" s="278" t="s">
        <v>6156</v>
      </c>
      <c r="K1467" s="278"/>
      <c r="L1467" s="277"/>
      <c r="M1467" s="276" t="s">
        <v>6159</v>
      </c>
      <c r="N1467" s="276" t="s">
        <v>7593</v>
      </c>
      <c r="O1467" s="276" t="s">
        <v>6175</v>
      </c>
    </row>
    <row r="1468" spans="1:15" ht="30.75" customHeight="1" x14ac:dyDescent="0.25">
      <c r="A1468" s="275">
        <v>30728045</v>
      </c>
      <c r="B1468" s="270" t="s">
        <v>1100</v>
      </c>
      <c r="C1468" s="272" t="s">
        <v>4843</v>
      </c>
      <c r="D1468" s="270" t="s">
        <v>8398</v>
      </c>
      <c r="E1468" s="272"/>
      <c r="F1468" s="273"/>
      <c r="G1468" s="272"/>
      <c r="H1468" s="272"/>
      <c r="I1468" s="272" t="s">
        <v>6155</v>
      </c>
      <c r="J1468" s="272" t="s">
        <v>6156</v>
      </c>
      <c r="K1468" s="272"/>
      <c r="L1468" s="271"/>
      <c r="M1468" s="270" t="s">
        <v>8111</v>
      </c>
      <c r="N1468" s="270" t="s">
        <v>7593</v>
      </c>
      <c r="O1468" s="270" t="s">
        <v>6175</v>
      </c>
    </row>
    <row r="1469" spans="1:15" ht="30.75" customHeight="1" x14ac:dyDescent="0.25">
      <c r="A1469" s="281">
        <v>30728053</v>
      </c>
      <c r="B1469" s="276" t="s">
        <v>1101</v>
      </c>
      <c r="C1469" s="278" t="s">
        <v>4843</v>
      </c>
      <c r="D1469" s="276" t="s">
        <v>8399</v>
      </c>
      <c r="E1469" s="282"/>
      <c r="F1469" s="279"/>
      <c r="G1469" s="278"/>
      <c r="H1469" s="278"/>
      <c r="I1469" s="278" t="s">
        <v>6155</v>
      </c>
      <c r="J1469" s="278" t="s">
        <v>6156</v>
      </c>
      <c r="K1469" s="278"/>
      <c r="L1469" s="277"/>
      <c r="M1469" s="276" t="s">
        <v>8111</v>
      </c>
      <c r="N1469" s="276" t="s">
        <v>7593</v>
      </c>
      <c r="O1469" s="276" t="s">
        <v>6175</v>
      </c>
    </row>
    <row r="1470" spans="1:15" ht="30.75" customHeight="1" x14ac:dyDescent="0.25">
      <c r="A1470" s="275">
        <v>30728061</v>
      </c>
      <c r="B1470" s="270" t="s">
        <v>1102</v>
      </c>
      <c r="C1470" s="272" t="s">
        <v>4843</v>
      </c>
      <c r="D1470" s="270" t="s">
        <v>8400</v>
      </c>
      <c r="E1470" s="272"/>
      <c r="F1470" s="273"/>
      <c r="G1470" s="272"/>
      <c r="H1470" s="272"/>
      <c r="I1470" s="272" t="s">
        <v>6155</v>
      </c>
      <c r="J1470" s="272" t="s">
        <v>6156</v>
      </c>
      <c r="K1470" s="272"/>
      <c r="L1470" s="271"/>
      <c r="M1470" s="270" t="s">
        <v>8111</v>
      </c>
      <c r="N1470" s="270" t="s">
        <v>7593</v>
      </c>
      <c r="O1470" s="270" t="s">
        <v>6175</v>
      </c>
    </row>
    <row r="1471" spans="1:15" ht="30.75" customHeight="1" x14ac:dyDescent="0.25">
      <c r="A1471" s="281">
        <v>30728070</v>
      </c>
      <c r="B1471" s="276" t="s">
        <v>1103</v>
      </c>
      <c r="C1471" s="278" t="s">
        <v>4843</v>
      </c>
      <c r="D1471" s="276" t="s">
        <v>8198</v>
      </c>
      <c r="E1471" s="282"/>
      <c r="F1471" s="279"/>
      <c r="G1471" s="278"/>
      <c r="H1471" s="278"/>
      <c r="I1471" s="278" t="s">
        <v>6155</v>
      </c>
      <c r="J1471" s="278" t="s">
        <v>6156</v>
      </c>
      <c r="K1471" s="278"/>
      <c r="L1471" s="277"/>
      <c r="M1471" s="276" t="s">
        <v>8111</v>
      </c>
      <c r="N1471" s="276" t="s">
        <v>7593</v>
      </c>
      <c r="O1471" s="276" t="s">
        <v>6175</v>
      </c>
    </row>
    <row r="1472" spans="1:15" ht="30.75" customHeight="1" x14ac:dyDescent="0.25">
      <c r="A1472" s="275">
        <v>30728088</v>
      </c>
      <c r="B1472" s="270" t="s">
        <v>1104</v>
      </c>
      <c r="C1472" s="272" t="s">
        <v>4843</v>
      </c>
      <c r="D1472" s="270" t="s">
        <v>8401</v>
      </c>
      <c r="E1472" s="272"/>
      <c r="F1472" s="273"/>
      <c r="G1472" s="272"/>
      <c r="H1472" s="272" t="s">
        <v>6154</v>
      </c>
      <c r="I1472" s="272" t="s">
        <v>6155</v>
      </c>
      <c r="J1472" s="272" t="s">
        <v>6156</v>
      </c>
      <c r="K1472" s="272"/>
      <c r="L1472" s="271"/>
      <c r="M1472" s="270" t="s">
        <v>8111</v>
      </c>
      <c r="N1472" s="270" t="s">
        <v>7593</v>
      </c>
      <c r="O1472" s="270" t="s">
        <v>6175</v>
      </c>
    </row>
    <row r="1473" spans="1:15" ht="30.75" customHeight="1" x14ac:dyDescent="0.25">
      <c r="A1473" s="281">
        <v>30728096</v>
      </c>
      <c r="B1473" s="276" t="s">
        <v>1105</v>
      </c>
      <c r="C1473" s="278" t="s">
        <v>4843</v>
      </c>
      <c r="D1473" s="276" t="s">
        <v>7722</v>
      </c>
      <c r="E1473" s="282"/>
      <c r="F1473" s="279"/>
      <c r="G1473" s="278"/>
      <c r="H1473" s="278" t="s">
        <v>6154</v>
      </c>
      <c r="I1473" s="278" t="s">
        <v>6155</v>
      </c>
      <c r="J1473" s="278" t="s">
        <v>6156</v>
      </c>
      <c r="K1473" s="278"/>
      <c r="L1473" s="277"/>
      <c r="M1473" s="276" t="s">
        <v>6159</v>
      </c>
      <c r="N1473" s="276" t="s">
        <v>7593</v>
      </c>
      <c r="O1473" s="276" t="s">
        <v>6175</v>
      </c>
    </row>
    <row r="1474" spans="1:15" ht="30.75" customHeight="1" x14ac:dyDescent="0.25">
      <c r="A1474" s="275">
        <v>30728100</v>
      </c>
      <c r="B1474" s="270" t="s">
        <v>4944</v>
      </c>
      <c r="C1474" s="272" t="s">
        <v>4843</v>
      </c>
      <c r="D1474" s="270" t="s">
        <v>8220</v>
      </c>
      <c r="E1474" s="272"/>
      <c r="F1474" s="273"/>
      <c r="G1474" s="272"/>
      <c r="H1474" s="272"/>
      <c r="I1474" s="272" t="s">
        <v>6155</v>
      </c>
      <c r="J1474" s="272" t="s">
        <v>6156</v>
      </c>
      <c r="K1474" s="272"/>
      <c r="L1474" s="271"/>
      <c r="M1474" s="270" t="s">
        <v>6159</v>
      </c>
      <c r="N1474" s="270" t="s">
        <v>7593</v>
      </c>
      <c r="O1474" s="270" t="s">
        <v>6175</v>
      </c>
    </row>
    <row r="1475" spans="1:15" ht="30.75" customHeight="1" x14ac:dyDescent="0.25">
      <c r="A1475" s="281">
        <v>30728100</v>
      </c>
      <c r="B1475" s="276" t="s">
        <v>4944</v>
      </c>
      <c r="C1475" s="278" t="s">
        <v>4843</v>
      </c>
      <c r="D1475" s="276" t="s">
        <v>8201</v>
      </c>
      <c r="E1475" s="282"/>
      <c r="F1475" s="279"/>
      <c r="G1475" s="278"/>
      <c r="H1475" s="278"/>
      <c r="I1475" s="278" t="s">
        <v>6155</v>
      </c>
      <c r="J1475" s="278" t="s">
        <v>6156</v>
      </c>
      <c r="K1475" s="278"/>
      <c r="L1475" s="277"/>
      <c r="M1475" s="276" t="s">
        <v>8186</v>
      </c>
      <c r="N1475" s="276" t="s">
        <v>7593</v>
      </c>
      <c r="O1475" s="276" t="s">
        <v>6175</v>
      </c>
    </row>
    <row r="1476" spans="1:15" ht="30.75" customHeight="1" x14ac:dyDescent="0.25">
      <c r="A1476" s="275">
        <v>30728118</v>
      </c>
      <c r="B1476" s="270" t="s">
        <v>1106</v>
      </c>
      <c r="C1476" s="272" t="s">
        <v>4843</v>
      </c>
      <c r="D1476" s="270" t="s">
        <v>8402</v>
      </c>
      <c r="E1476" s="272"/>
      <c r="F1476" s="273"/>
      <c r="G1476" s="272"/>
      <c r="H1476" s="272" t="s">
        <v>6154</v>
      </c>
      <c r="I1476" s="272" t="s">
        <v>6155</v>
      </c>
      <c r="J1476" s="272" t="s">
        <v>6156</v>
      </c>
      <c r="K1476" s="272"/>
      <c r="L1476" s="271"/>
      <c r="M1476" s="270" t="s">
        <v>8111</v>
      </c>
      <c r="N1476" s="270" t="s">
        <v>7593</v>
      </c>
      <c r="O1476" s="270" t="s">
        <v>6175</v>
      </c>
    </row>
    <row r="1477" spans="1:15" ht="30.75" customHeight="1" x14ac:dyDescent="0.25">
      <c r="A1477" s="281">
        <v>30728126</v>
      </c>
      <c r="B1477" s="276" t="s">
        <v>1107</v>
      </c>
      <c r="C1477" s="278" t="s">
        <v>4843</v>
      </c>
      <c r="D1477" s="276" t="s">
        <v>8403</v>
      </c>
      <c r="E1477" s="282"/>
      <c r="F1477" s="279"/>
      <c r="G1477" s="278"/>
      <c r="H1477" s="278"/>
      <c r="I1477" s="278" t="s">
        <v>6155</v>
      </c>
      <c r="J1477" s="278" t="s">
        <v>6156</v>
      </c>
      <c r="K1477" s="278"/>
      <c r="L1477" s="277"/>
      <c r="M1477" s="276" t="s">
        <v>8111</v>
      </c>
      <c r="N1477" s="276" t="s">
        <v>7593</v>
      </c>
      <c r="O1477" s="276" t="s">
        <v>6175</v>
      </c>
    </row>
    <row r="1478" spans="1:15" ht="30.75" customHeight="1" x14ac:dyDescent="0.25">
      <c r="A1478" s="275">
        <v>30728134</v>
      </c>
      <c r="B1478" s="270" t="s">
        <v>1109</v>
      </c>
      <c r="C1478" s="272" t="s">
        <v>4843</v>
      </c>
      <c r="D1478" s="270" t="s">
        <v>8404</v>
      </c>
      <c r="E1478" s="272"/>
      <c r="F1478" s="273"/>
      <c r="G1478" s="272"/>
      <c r="H1478" s="272" t="s">
        <v>6154</v>
      </c>
      <c r="I1478" s="272" t="s">
        <v>6155</v>
      </c>
      <c r="J1478" s="272" t="s">
        <v>6156</v>
      </c>
      <c r="K1478" s="272"/>
      <c r="L1478" s="271"/>
      <c r="M1478" s="270" t="s">
        <v>8111</v>
      </c>
      <c r="N1478" s="270" t="s">
        <v>7593</v>
      </c>
      <c r="O1478" s="270" t="s">
        <v>6175</v>
      </c>
    </row>
    <row r="1479" spans="1:15" ht="30.75" customHeight="1" x14ac:dyDescent="0.25">
      <c r="A1479" s="281">
        <v>30728142</v>
      </c>
      <c r="B1479" s="276" t="s">
        <v>1108</v>
      </c>
      <c r="C1479" s="278" t="s">
        <v>4843</v>
      </c>
      <c r="D1479" s="276" t="s">
        <v>8405</v>
      </c>
      <c r="E1479" s="282"/>
      <c r="F1479" s="279"/>
      <c r="G1479" s="278"/>
      <c r="H1479" s="278"/>
      <c r="I1479" s="278" t="s">
        <v>6155</v>
      </c>
      <c r="J1479" s="278" t="s">
        <v>6156</v>
      </c>
      <c r="K1479" s="278"/>
      <c r="L1479" s="277"/>
      <c r="M1479" s="276" t="s">
        <v>8111</v>
      </c>
      <c r="N1479" s="276" t="s">
        <v>7593</v>
      </c>
      <c r="O1479" s="276" t="s">
        <v>6175</v>
      </c>
    </row>
    <row r="1480" spans="1:15" ht="30.75" customHeight="1" x14ac:dyDescent="0.25">
      <c r="A1480" s="275">
        <v>30728150</v>
      </c>
      <c r="B1480" s="270" t="s">
        <v>1110</v>
      </c>
      <c r="C1480" s="272" t="s">
        <v>4843</v>
      </c>
      <c r="D1480" s="270" t="s">
        <v>8406</v>
      </c>
      <c r="E1480" s="272"/>
      <c r="F1480" s="273"/>
      <c r="G1480" s="272"/>
      <c r="H1480" s="272"/>
      <c r="I1480" s="272" t="s">
        <v>6155</v>
      </c>
      <c r="J1480" s="272" t="s">
        <v>6156</v>
      </c>
      <c r="K1480" s="272"/>
      <c r="L1480" s="271"/>
      <c r="M1480" s="270" t="s">
        <v>8111</v>
      </c>
      <c r="N1480" s="270" t="s">
        <v>7593</v>
      </c>
      <c r="O1480" s="270" t="s">
        <v>6175</v>
      </c>
    </row>
    <row r="1481" spans="1:15" ht="30.75" customHeight="1" x14ac:dyDescent="0.25">
      <c r="A1481" s="281">
        <v>30728169</v>
      </c>
      <c r="B1481" s="276" t="s">
        <v>1111</v>
      </c>
      <c r="C1481" s="278" t="s">
        <v>4843</v>
      </c>
      <c r="D1481" s="276" t="s">
        <v>8407</v>
      </c>
      <c r="E1481" s="282"/>
      <c r="F1481" s="279"/>
      <c r="G1481" s="278"/>
      <c r="H1481" s="278"/>
      <c r="I1481" s="278" t="s">
        <v>6155</v>
      </c>
      <c r="J1481" s="278" t="s">
        <v>6156</v>
      </c>
      <c r="K1481" s="278"/>
      <c r="L1481" s="277"/>
      <c r="M1481" s="276" t="s">
        <v>8111</v>
      </c>
      <c r="N1481" s="276" t="s">
        <v>7593</v>
      </c>
      <c r="O1481" s="276" t="s">
        <v>6175</v>
      </c>
    </row>
    <row r="1482" spans="1:15" ht="30.75" customHeight="1" x14ac:dyDescent="0.25">
      <c r="A1482" s="275">
        <v>30728177</v>
      </c>
      <c r="B1482" s="270" t="s">
        <v>4945</v>
      </c>
      <c r="C1482" s="272" t="s">
        <v>4843</v>
      </c>
      <c r="D1482" s="270" t="s">
        <v>8220</v>
      </c>
      <c r="E1482" s="272"/>
      <c r="F1482" s="273"/>
      <c r="G1482" s="272"/>
      <c r="H1482" s="272"/>
      <c r="I1482" s="272" t="s">
        <v>6155</v>
      </c>
      <c r="J1482" s="272" t="s">
        <v>6156</v>
      </c>
      <c r="K1482" s="272"/>
      <c r="L1482" s="271"/>
      <c r="M1482" s="270" t="s">
        <v>6159</v>
      </c>
      <c r="N1482" s="270" t="s">
        <v>7593</v>
      </c>
      <c r="O1482" s="270" t="s">
        <v>6175</v>
      </c>
    </row>
    <row r="1483" spans="1:15" ht="30.75" customHeight="1" x14ac:dyDescent="0.25">
      <c r="A1483" s="281">
        <v>30728177</v>
      </c>
      <c r="B1483" s="276" t="s">
        <v>4945</v>
      </c>
      <c r="C1483" s="278" t="s">
        <v>4843</v>
      </c>
      <c r="D1483" s="276" t="s">
        <v>8193</v>
      </c>
      <c r="E1483" s="282"/>
      <c r="F1483" s="279"/>
      <c r="G1483" s="278"/>
      <c r="H1483" s="278"/>
      <c r="I1483" s="278" t="s">
        <v>6155</v>
      </c>
      <c r="J1483" s="278" t="s">
        <v>6156</v>
      </c>
      <c r="K1483" s="278"/>
      <c r="L1483" s="277"/>
      <c r="M1483" s="276" t="s">
        <v>8186</v>
      </c>
      <c r="N1483" s="276" t="s">
        <v>7593</v>
      </c>
      <c r="O1483" s="276" t="s">
        <v>6175</v>
      </c>
    </row>
    <row r="1484" spans="1:15" ht="30.75" customHeight="1" x14ac:dyDescent="0.25">
      <c r="A1484" s="275">
        <v>30729017</v>
      </c>
      <c r="B1484" s="270" t="s">
        <v>1113</v>
      </c>
      <c r="C1484" s="272" t="s">
        <v>4843</v>
      </c>
      <c r="D1484" s="270" t="s">
        <v>8408</v>
      </c>
      <c r="E1484" s="272"/>
      <c r="F1484" s="273"/>
      <c r="G1484" s="272"/>
      <c r="H1484" s="272"/>
      <c r="I1484" s="272" t="s">
        <v>6155</v>
      </c>
      <c r="J1484" s="272" t="s">
        <v>6156</v>
      </c>
      <c r="K1484" s="272"/>
      <c r="L1484" s="271"/>
      <c r="M1484" s="270" t="s">
        <v>8111</v>
      </c>
      <c r="N1484" s="270" t="s">
        <v>7593</v>
      </c>
      <c r="O1484" s="270" t="s">
        <v>6175</v>
      </c>
    </row>
    <row r="1485" spans="1:15" ht="30.75" customHeight="1" x14ac:dyDescent="0.25">
      <c r="A1485" s="281">
        <v>30729025</v>
      </c>
      <c r="B1485" s="276" t="s">
        <v>1114</v>
      </c>
      <c r="C1485" s="278" t="s">
        <v>4843</v>
      </c>
      <c r="D1485" s="276" t="s">
        <v>8409</v>
      </c>
      <c r="E1485" s="282"/>
      <c r="F1485" s="279"/>
      <c r="G1485" s="278"/>
      <c r="H1485" s="278"/>
      <c r="I1485" s="278" t="s">
        <v>6155</v>
      </c>
      <c r="J1485" s="278" t="s">
        <v>6156</v>
      </c>
      <c r="K1485" s="278"/>
      <c r="L1485" s="277"/>
      <c r="M1485" s="276" t="s">
        <v>8111</v>
      </c>
      <c r="N1485" s="276" t="s">
        <v>7593</v>
      </c>
      <c r="O1485" s="276" t="s">
        <v>6175</v>
      </c>
    </row>
    <row r="1486" spans="1:15" ht="30.75" customHeight="1" x14ac:dyDescent="0.25">
      <c r="A1486" s="275">
        <v>30729033</v>
      </c>
      <c r="B1486" s="270" t="s">
        <v>1115</v>
      </c>
      <c r="C1486" s="272" t="s">
        <v>4843</v>
      </c>
      <c r="D1486" s="270" t="s">
        <v>8410</v>
      </c>
      <c r="E1486" s="272"/>
      <c r="F1486" s="273"/>
      <c r="G1486" s="272"/>
      <c r="H1486" s="272"/>
      <c r="I1486" s="272" t="s">
        <v>6155</v>
      </c>
      <c r="J1486" s="272" t="s">
        <v>6156</v>
      </c>
      <c r="K1486" s="272"/>
      <c r="L1486" s="271"/>
      <c r="M1486" s="270" t="s">
        <v>8111</v>
      </c>
      <c r="N1486" s="270" t="s">
        <v>7593</v>
      </c>
      <c r="O1486" s="270" t="s">
        <v>6175</v>
      </c>
    </row>
    <row r="1487" spans="1:15" ht="30.75" customHeight="1" x14ac:dyDescent="0.25">
      <c r="A1487" s="281">
        <v>30729041</v>
      </c>
      <c r="B1487" s="276" t="s">
        <v>1116</v>
      </c>
      <c r="C1487" s="278" t="s">
        <v>4843</v>
      </c>
      <c r="D1487" s="276" t="s">
        <v>8411</v>
      </c>
      <c r="E1487" s="282"/>
      <c r="F1487" s="279"/>
      <c r="G1487" s="278"/>
      <c r="H1487" s="278"/>
      <c r="I1487" s="278" t="s">
        <v>6155</v>
      </c>
      <c r="J1487" s="278" t="s">
        <v>6156</v>
      </c>
      <c r="K1487" s="278"/>
      <c r="L1487" s="277"/>
      <c r="M1487" s="276" t="s">
        <v>8111</v>
      </c>
      <c r="N1487" s="276" t="s">
        <v>7593</v>
      </c>
      <c r="O1487" s="276" t="s">
        <v>6175</v>
      </c>
    </row>
    <row r="1488" spans="1:15" ht="30.75" customHeight="1" x14ac:dyDescent="0.25">
      <c r="A1488" s="275">
        <v>30729050</v>
      </c>
      <c r="B1488" s="270" t="s">
        <v>1117</v>
      </c>
      <c r="C1488" s="272" t="s">
        <v>4843</v>
      </c>
      <c r="D1488" s="270" t="s">
        <v>8412</v>
      </c>
      <c r="E1488" s="272"/>
      <c r="F1488" s="273"/>
      <c r="G1488" s="272"/>
      <c r="H1488" s="272"/>
      <c r="I1488" s="272" t="s">
        <v>6155</v>
      </c>
      <c r="J1488" s="272" t="s">
        <v>6156</v>
      </c>
      <c r="K1488" s="272"/>
      <c r="L1488" s="271"/>
      <c r="M1488" s="270" t="s">
        <v>8111</v>
      </c>
      <c r="N1488" s="270" t="s">
        <v>7593</v>
      </c>
      <c r="O1488" s="270" t="s">
        <v>6175</v>
      </c>
    </row>
    <row r="1489" spans="1:15" ht="30.75" customHeight="1" x14ac:dyDescent="0.25">
      <c r="A1489" s="281">
        <v>30729068</v>
      </c>
      <c r="B1489" s="276" t="s">
        <v>1118</v>
      </c>
      <c r="C1489" s="278" t="s">
        <v>4843</v>
      </c>
      <c r="D1489" s="276" t="s">
        <v>8413</v>
      </c>
      <c r="E1489" s="282"/>
      <c r="F1489" s="279"/>
      <c r="G1489" s="278"/>
      <c r="H1489" s="278" t="s">
        <v>6154</v>
      </c>
      <c r="I1489" s="278" t="s">
        <v>6155</v>
      </c>
      <c r="J1489" s="278" t="s">
        <v>6156</v>
      </c>
      <c r="K1489" s="278"/>
      <c r="L1489" s="277"/>
      <c r="M1489" s="276" t="s">
        <v>8111</v>
      </c>
      <c r="N1489" s="276" t="s">
        <v>7593</v>
      </c>
      <c r="O1489" s="276" t="s">
        <v>6175</v>
      </c>
    </row>
    <row r="1490" spans="1:15" ht="30.75" customHeight="1" x14ac:dyDescent="0.25">
      <c r="A1490" s="275">
        <v>30729084</v>
      </c>
      <c r="B1490" s="270" t="s">
        <v>1119</v>
      </c>
      <c r="C1490" s="272" t="s">
        <v>4843</v>
      </c>
      <c r="D1490" s="270" t="s">
        <v>8414</v>
      </c>
      <c r="E1490" s="272"/>
      <c r="F1490" s="273"/>
      <c r="G1490" s="272"/>
      <c r="H1490" s="272"/>
      <c r="I1490" s="272" t="s">
        <v>6155</v>
      </c>
      <c r="J1490" s="272" t="s">
        <v>6156</v>
      </c>
      <c r="K1490" s="272"/>
      <c r="L1490" s="271"/>
      <c r="M1490" s="270" t="s">
        <v>8111</v>
      </c>
      <c r="N1490" s="270" t="s">
        <v>7593</v>
      </c>
      <c r="O1490" s="270" t="s">
        <v>6175</v>
      </c>
    </row>
    <row r="1491" spans="1:15" ht="30.75" customHeight="1" x14ac:dyDescent="0.25">
      <c r="A1491" s="281">
        <v>30729092</v>
      </c>
      <c r="B1491" s="276" t="s">
        <v>1120</v>
      </c>
      <c r="C1491" s="278" t="s">
        <v>4843</v>
      </c>
      <c r="D1491" s="276" t="s">
        <v>8415</v>
      </c>
      <c r="E1491" s="282"/>
      <c r="F1491" s="279"/>
      <c r="G1491" s="278"/>
      <c r="H1491" s="278"/>
      <c r="I1491" s="278" t="s">
        <v>6155</v>
      </c>
      <c r="J1491" s="278" t="s">
        <v>6156</v>
      </c>
      <c r="K1491" s="278"/>
      <c r="L1491" s="277"/>
      <c r="M1491" s="276" t="s">
        <v>8111</v>
      </c>
      <c r="N1491" s="276" t="s">
        <v>7593</v>
      </c>
      <c r="O1491" s="276" t="s">
        <v>6175</v>
      </c>
    </row>
    <row r="1492" spans="1:15" ht="30.75" customHeight="1" x14ac:dyDescent="0.25">
      <c r="A1492" s="275">
        <v>30729106</v>
      </c>
      <c r="B1492" s="270" t="s">
        <v>1121</v>
      </c>
      <c r="C1492" s="272" t="s">
        <v>4843</v>
      </c>
      <c r="D1492" s="270" t="s">
        <v>8416</v>
      </c>
      <c r="E1492" s="272"/>
      <c r="F1492" s="273"/>
      <c r="G1492" s="272"/>
      <c r="H1492" s="272"/>
      <c r="I1492" s="272" t="s">
        <v>6155</v>
      </c>
      <c r="J1492" s="272" t="s">
        <v>6156</v>
      </c>
      <c r="K1492" s="272"/>
      <c r="L1492" s="271"/>
      <c r="M1492" s="270" t="s">
        <v>8111</v>
      </c>
      <c r="N1492" s="270" t="s">
        <v>7593</v>
      </c>
      <c r="O1492" s="270" t="s">
        <v>6175</v>
      </c>
    </row>
    <row r="1493" spans="1:15" ht="30.75" customHeight="1" x14ac:dyDescent="0.25">
      <c r="A1493" s="281">
        <v>30729114</v>
      </c>
      <c r="B1493" s="276" t="s">
        <v>1122</v>
      </c>
      <c r="C1493" s="278" t="s">
        <v>4843</v>
      </c>
      <c r="D1493" s="276" t="s">
        <v>7580</v>
      </c>
      <c r="E1493" s="282"/>
      <c r="F1493" s="279"/>
      <c r="G1493" s="278"/>
      <c r="H1493" s="278" t="s">
        <v>6154</v>
      </c>
      <c r="I1493" s="278" t="s">
        <v>6155</v>
      </c>
      <c r="J1493" s="278" t="s">
        <v>6156</v>
      </c>
      <c r="K1493" s="278"/>
      <c r="L1493" s="277"/>
      <c r="M1493" s="276" t="s">
        <v>3767</v>
      </c>
      <c r="N1493" s="276" t="s">
        <v>7505</v>
      </c>
      <c r="O1493" s="276" t="s">
        <v>6175</v>
      </c>
    </row>
    <row r="1494" spans="1:15" ht="30.75" customHeight="1" x14ac:dyDescent="0.25">
      <c r="A1494" s="275">
        <v>30729122</v>
      </c>
      <c r="B1494" s="270" t="s">
        <v>1123</v>
      </c>
      <c r="C1494" s="272" t="s">
        <v>4843</v>
      </c>
      <c r="D1494" s="270" t="s">
        <v>8417</v>
      </c>
      <c r="E1494" s="272"/>
      <c r="F1494" s="273"/>
      <c r="G1494" s="272"/>
      <c r="H1494" s="272"/>
      <c r="I1494" s="272" t="s">
        <v>6155</v>
      </c>
      <c r="J1494" s="272" t="s">
        <v>6156</v>
      </c>
      <c r="K1494" s="272"/>
      <c r="L1494" s="271"/>
      <c r="M1494" s="270" t="s">
        <v>8111</v>
      </c>
      <c r="N1494" s="270" t="s">
        <v>7593</v>
      </c>
      <c r="O1494" s="270" t="s">
        <v>6175</v>
      </c>
    </row>
    <row r="1495" spans="1:15" ht="30.75" customHeight="1" x14ac:dyDescent="0.25">
      <c r="A1495" s="281">
        <v>30729130</v>
      </c>
      <c r="B1495" s="276" t="s">
        <v>1124</v>
      </c>
      <c r="C1495" s="278" t="s">
        <v>4843</v>
      </c>
      <c r="D1495" s="276" t="s">
        <v>7722</v>
      </c>
      <c r="E1495" s="282"/>
      <c r="F1495" s="279"/>
      <c r="G1495" s="278"/>
      <c r="H1495" s="278" t="s">
        <v>6154</v>
      </c>
      <c r="I1495" s="278" t="s">
        <v>6155</v>
      </c>
      <c r="J1495" s="278" t="s">
        <v>6156</v>
      </c>
      <c r="K1495" s="278"/>
      <c r="L1495" s="277"/>
      <c r="M1495" s="276" t="s">
        <v>6159</v>
      </c>
      <c r="N1495" s="276" t="s">
        <v>7593</v>
      </c>
      <c r="O1495" s="276" t="s">
        <v>6175</v>
      </c>
    </row>
    <row r="1496" spans="1:15" ht="30.75" customHeight="1" x14ac:dyDescent="0.25">
      <c r="A1496" s="275">
        <v>30729149</v>
      </c>
      <c r="B1496" s="270" t="s">
        <v>1125</v>
      </c>
      <c r="C1496" s="272" t="s">
        <v>4843</v>
      </c>
      <c r="D1496" s="270" t="s">
        <v>8418</v>
      </c>
      <c r="E1496" s="272"/>
      <c r="F1496" s="273"/>
      <c r="G1496" s="272"/>
      <c r="H1496" s="272" t="s">
        <v>6154</v>
      </c>
      <c r="I1496" s="272" t="s">
        <v>6155</v>
      </c>
      <c r="J1496" s="272" t="s">
        <v>6156</v>
      </c>
      <c r="K1496" s="272"/>
      <c r="L1496" s="271"/>
      <c r="M1496" s="270" t="s">
        <v>8111</v>
      </c>
      <c r="N1496" s="270" t="s">
        <v>7593</v>
      </c>
      <c r="O1496" s="270" t="s">
        <v>6175</v>
      </c>
    </row>
    <row r="1497" spans="1:15" ht="30.75" customHeight="1" x14ac:dyDescent="0.25">
      <c r="A1497" s="281">
        <v>30729157</v>
      </c>
      <c r="B1497" s="276" t="s">
        <v>1126</v>
      </c>
      <c r="C1497" s="278" t="s">
        <v>4843</v>
      </c>
      <c r="D1497" s="276" t="s">
        <v>8419</v>
      </c>
      <c r="E1497" s="282"/>
      <c r="F1497" s="279"/>
      <c r="G1497" s="278"/>
      <c r="H1497" s="278"/>
      <c r="I1497" s="278" t="s">
        <v>6155</v>
      </c>
      <c r="J1497" s="278" t="s">
        <v>6156</v>
      </c>
      <c r="K1497" s="278"/>
      <c r="L1497" s="277"/>
      <c r="M1497" s="276" t="s">
        <v>8111</v>
      </c>
      <c r="N1497" s="276" t="s">
        <v>7593</v>
      </c>
      <c r="O1497" s="276" t="s">
        <v>6175</v>
      </c>
    </row>
    <row r="1498" spans="1:15" ht="30.75" customHeight="1" x14ac:dyDescent="0.25">
      <c r="A1498" s="275">
        <v>30729165</v>
      </c>
      <c r="B1498" s="270" t="s">
        <v>1127</v>
      </c>
      <c r="C1498" s="272" t="s">
        <v>4843</v>
      </c>
      <c r="D1498" s="270" t="s">
        <v>8420</v>
      </c>
      <c r="E1498" s="272"/>
      <c r="F1498" s="273"/>
      <c r="G1498" s="272"/>
      <c r="H1498" s="272" t="s">
        <v>6154</v>
      </c>
      <c r="I1498" s="272" t="s">
        <v>6155</v>
      </c>
      <c r="J1498" s="272" t="s">
        <v>6156</v>
      </c>
      <c r="K1498" s="272"/>
      <c r="L1498" s="271"/>
      <c r="M1498" s="270" t="s">
        <v>8111</v>
      </c>
      <c r="N1498" s="270" t="s">
        <v>7593</v>
      </c>
      <c r="O1498" s="270" t="s">
        <v>6175</v>
      </c>
    </row>
    <row r="1499" spans="1:15" ht="30.75" customHeight="1" x14ac:dyDescent="0.25">
      <c r="A1499" s="281">
        <v>30729173</v>
      </c>
      <c r="B1499" s="276" t="s">
        <v>1128</v>
      </c>
      <c r="C1499" s="278" t="s">
        <v>4843</v>
      </c>
      <c r="D1499" s="276" t="s">
        <v>8421</v>
      </c>
      <c r="E1499" s="282"/>
      <c r="F1499" s="279"/>
      <c r="G1499" s="278"/>
      <c r="H1499" s="278"/>
      <c r="I1499" s="278" t="s">
        <v>6155</v>
      </c>
      <c r="J1499" s="278" t="s">
        <v>6156</v>
      </c>
      <c r="K1499" s="278"/>
      <c r="L1499" s="277"/>
      <c r="M1499" s="276" t="s">
        <v>8111</v>
      </c>
      <c r="N1499" s="276" t="s">
        <v>7593</v>
      </c>
      <c r="O1499" s="276" t="s">
        <v>6175</v>
      </c>
    </row>
    <row r="1500" spans="1:15" ht="30.75" customHeight="1" x14ac:dyDescent="0.25">
      <c r="A1500" s="275">
        <v>30729181</v>
      </c>
      <c r="B1500" s="270" t="s">
        <v>1129</v>
      </c>
      <c r="C1500" s="272" t="s">
        <v>4843</v>
      </c>
      <c r="D1500" s="270" t="s">
        <v>8422</v>
      </c>
      <c r="E1500" s="272"/>
      <c r="F1500" s="273"/>
      <c r="G1500" s="272"/>
      <c r="H1500" s="272"/>
      <c r="I1500" s="272" t="s">
        <v>6155</v>
      </c>
      <c r="J1500" s="272" t="s">
        <v>6156</v>
      </c>
      <c r="K1500" s="272"/>
      <c r="L1500" s="271"/>
      <c r="M1500" s="270" t="s">
        <v>8111</v>
      </c>
      <c r="N1500" s="270" t="s">
        <v>7593</v>
      </c>
      <c r="O1500" s="270" t="s">
        <v>6175</v>
      </c>
    </row>
    <row r="1501" spans="1:15" ht="30.75" customHeight="1" x14ac:dyDescent="0.25">
      <c r="A1501" s="281">
        <v>30729190</v>
      </c>
      <c r="B1501" s="276" t="s">
        <v>1130</v>
      </c>
      <c r="C1501" s="278" t="s">
        <v>4843</v>
      </c>
      <c r="D1501" s="276" t="s">
        <v>8423</v>
      </c>
      <c r="E1501" s="282"/>
      <c r="F1501" s="279"/>
      <c r="G1501" s="278"/>
      <c r="H1501" s="278"/>
      <c r="I1501" s="278" t="s">
        <v>6155</v>
      </c>
      <c r="J1501" s="278" t="s">
        <v>6156</v>
      </c>
      <c r="K1501" s="278"/>
      <c r="L1501" s="277"/>
      <c r="M1501" s="276" t="s">
        <v>8111</v>
      </c>
      <c r="N1501" s="276" t="s">
        <v>7593</v>
      </c>
      <c r="O1501" s="276" t="s">
        <v>6175</v>
      </c>
    </row>
    <row r="1502" spans="1:15" ht="30.75" customHeight="1" x14ac:dyDescent="0.25">
      <c r="A1502" s="275">
        <v>30729203</v>
      </c>
      <c r="B1502" s="270" t="s">
        <v>1131</v>
      </c>
      <c r="C1502" s="272" t="s">
        <v>4843</v>
      </c>
      <c r="D1502" s="270" t="s">
        <v>8424</v>
      </c>
      <c r="E1502" s="272"/>
      <c r="F1502" s="273"/>
      <c r="G1502" s="272"/>
      <c r="H1502" s="272"/>
      <c r="I1502" s="272" t="s">
        <v>6155</v>
      </c>
      <c r="J1502" s="272" t="s">
        <v>6156</v>
      </c>
      <c r="K1502" s="272"/>
      <c r="L1502" s="271"/>
      <c r="M1502" s="270" t="s">
        <v>8111</v>
      </c>
      <c r="N1502" s="270" t="s">
        <v>7593</v>
      </c>
      <c r="O1502" s="270" t="s">
        <v>6175</v>
      </c>
    </row>
    <row r="1503" spans="1:15" ht="30.75" customHeight="1" x14ac:dyDescent="0.25">
      <c r="A1503" s="281">
        <v>30729211</v>
      </c>
      <c r="B1503" s="276" t="s">
        <v>1132</v>
      </c>
      <c r="C1503" s="278" t="s">
        <v>4843</v>
      </c>
      <c r="D1503" s="276" t="s">
        <v>8338</v>
      </c>
      <c r="E1503" s="282"/>
      <c r="F1503" s="279"/>
      <c r="G1503" s="278"/>
      <c r="H1503" s="278"/>
      <c r="I1503" s="278" t="s">
        <v>6155</v>
      </c>
      <c r="J1503" s="278" t="s">
        <v>6156</v>
      </c>
      <c r="K1503" s="278"/>
      <c r="L1503" s="277"/>
      <c r="M1503" s="276" t="s">
        <v>6159</v>
      </c>
      <c r="N1503" s="276" t="s">
        <v>7593</v>
      </c>
      <c r="O1503" s="276" t="s">
        <v>6175</v>
      </c>
    </row>
    <row r="1504" spans="1:15" ht="30.75" customHeight="1" x14ac:dyDescent="0.25">
      <c r="A1504" s="275">
        <v>30729220</v>
      </c>
      <c r="B1504" s="270" t="s">
        <v>1133</v>
      </c>
      <c r="C1504" s="272" t="s">
        <v>4843</v>
      </c>
      <c r="D1504" s="270" t="s">
        <v>8425</v>
      </c>
      <c r="E1504" s="272"/>
      <c r="F1504" s="273"/>
      <c r="G1504" s="272"/>
      <c r="H1504" s="272"/>
      <c r="I1504" s="272" t="s">
        <v>6155</v>
      </c>
      <c r="J1504" s="272" t="s">
        <v>6156</v>
      </c>
      <c r="K1504" s="272"/>
      <c r="L1504" s="271"/>
      <c r="M1504" s="270" t="s">
        <v>8111</v>
      </c>
      <c r="N1504" s="270" t="s">
        <v>7593</v>
      </c>
      <c r="O1504" s="270" t="s">
        <v>6175</v>
      </c>
    </row>
    <row r="1505" spans="1:15" ht="30.75" customHeight="1" x14ac:dyDescent="0.25">
      <c r="A1505" s="281">
        <v>30729238</v>
      </c>
      <c r="B1505" s="276" t="s">
        <v>1134</v>
      </c>
      <c r="C1505" s="278" t="s">
        <v>4843</v>
      </c>
      <c r="D1505" s="276" t="s">
        <v>8415</v>
      </c>
      <c r="E1505" s="282"/>
      <c r="F1505" s="279"/>
      <c r="G1505" s="278"/>
      <c r="H1505" s="278"/>
      <c r="I1505" s="278" t="s">
        <v>6155</v>
      </c>
      <c r="J1505" s="278" t="s">
        <v>6156</v>
      </c>
      <c r="K1505" s="278"/>
      <c r="L1505" s="277"/>
      <c r="M1505" s="276" t="s">
        <v>8111</v>
      </c>
      <c r="N1505" s="276" t="s">
        <v>7593</v>
      </c>
      <c r="O1505" s="276" t="s">
        <v>6175</v>
      </c>
    </row>
    <row r="1506" spans="1:15" ht="30.75" customHeight="1" x14ac:dyDescent="0.25">
      <c r="A1506" s="275">
        <v>30729246</v>
      </c>
      <c r="B1506" s="270" t="s">
        <v>1135</v>
      </c>
      <c r="C1506" s="272" t="s">
        <v>4843</v>
      </c>
      <c r="D1506" s="270" t="s">
        <v>8426</v>
      </c>
      <c r="E1506" s="272"/>
      <c r="F1506" s="273"/>
      <c r="G1506" s="272"/>
      <c r="H1506" s="272"/>
      <c r="I1506" s="272" t="s">
        <v>6155</v>
      </c>
      <c r="J1506" s="272" t="s">
        <v>6156</v>
      </c>
      <c r="K1506" s="272"/>
      <c r="L1506" s="271"/>
      <c r="M1506" s="270" t="s">
        <v>8111</v>
      </c>
      <c r="N1506" s="270" t="s">
        <v>7593</v>
      </c>
      <c r="O1506" s="270" t="s">
        <v>6175</v>
      </c>
    </row>
    <row r="1507" spans="1:15" ht="30.75" customHeight="1" x14ac:dyDescent="0.25">
      <c r="A1507" s="281">
        <v>30729254</v>
      </c>
      <c r="B1507" s="276" t="s">
        <v>1136</v>
      </c>
      <c r="C1507" s="278" t="s">
        <v>4843</v>
      </c>
      <c r="D1507" s="276" t="s">
        <v>8427</v>
      </c>
      <c r="E1507" s="282"/>
      <c r="F1507" s="279"/>
      <c r="G1507" s="278"/>
      <c r="H1507" s="278"/>
      <c r="I1507" s="278" t="s">
        <v>6155</v>
      </c>
      <c r="J1507" s="278" t="s">
        <v>6156</v>
      </c>
      <c r="K1507" s="278"/>
      <c r="L1507" s="277"/>
      <c r="M1507" s="276" t="s">
        <v>8111</v>
      </c>
      <c r="N1507" s="276" t="s">
        <v>7593</v>
      </c>
      <c r="O1507" s="276" t="s">
        <v>6175</v>
      </c>
    </row>
    <row r="1508" spans="1:15" ht="30.75" customHeight="1" x14ac:dyDescent="0.25">
      <c r="A1508" s="275">
        <v>30729262</v>
      </c>
      <c r="B1508" s="270" t="s">
        <v>1138</v>
      </c>
      <c r="C1508" s="272" t="s">
        <v>4843</v>
      </c>
      <c r="D1508" s="270" t="s">
        <v>8428</v>
      </c>
      <c r="E1508" s="272"/>
      <c r="F1508" s="273"/>
      <c r="G1508" s="272"/>
      <c r="H1508" s="272" t="s">
        <v>6154</v>
      </c>
      <c r="I1508" s="272" t="s">
        <v>6155</v>
      </c>
      <c r="J1508" s="272" t="s">
        <v>6156</v>
      </c>
      <c r="K1508" s="272"/>
      <c r="L1508" s="271"/>
      <c r="M1508" s="270" t="s">
        <v>8111</v>
      </c>
      <c r="N1508" s="270" t="s">
        <v>7593</v>
      </c>
      <c r="O1508" s="270" t="s">
        <v>6175</v>
      </c>
    </row>
    <row r="1509" spans="1:15" ht="30.75" customHeight="1" x14ac:dyDescent="0.25">
      <c r="A1509" s="281">
        <v>30729270</v>
      </c>
      <c r="B1509" s="276" t="s">
        <v>1137</v>
      </c>
      <c r="C1509" s="278" t="s">
        <v>4843</v>
      </c>
      <c r="D1509" s="276" t="s">
        <v>8429</v>
      </c>
      <c r="E1509" s="282"/>
      <c r="F1509" s="279"/>
      <c r="G1509" s="278"/>
      <c r="H1509" s="278"/>
      <c r="I1509" s="278" t="s">
        <v>6155</v>
      </c>
      <c r="J1509" s="278" t="s">
        <v>6156</v>
      </c>
      <c r="K1509" s="278"/>
      <c r="L1509" s="277"/>
      <c r="M1509" s="276" t="s">
        <v>8111</v>
      </c>
      <c r="N1509" s="276" t="s">
        <v>7593</v>
      </c>
      <c r="O1509" s="276" t="s">
        <v>6175</v>
      </c>
    </row>
    <row r="1510" spans="1:15" ht="30.75" customHeight="1" x14ac:dyDescent="0.25">
      <c r="A1510" s="275">
        <v>30729289</v>
      </c>
      <c r="B1510" s="270" t="s">
        <v>4946</v>
      </c>
      <c r="C1510" s="272" t="s">
        <v>4843</v>
      </c>
      <c r="D1510" s="270" t="s">
        <v>8430</v>
      </c>
      <c r="E1510" s="272"/>
      <c r="F1510" s="273"/>
      <c r="G1510" s="272"/>
      <c r="H1510" s="272"/>
      <c r="I1510" s="272" t="s">
        <v>6155</v>
      </c>
      <c r="J1510" s="272" t="s">
        <v>6156</v>
      </c>
      <c r="K1510" s="272"/>
      <c r="L1510" s="271"/>
      <c r="M1510" s="270" t="s">
        <v>8111</v>
      </c>
      <c r="N1510" s="270" t="s">
        <v>7593</v>
      </c>
      <c r="O1510" s="270" t="s">
        <v>6175</v>
      </c>
    </row>
    <row r="1511" spans="1:15" ht="30.75" customHeight="1" x14ac:dyDescent="0.25">
      <c r="A1511" s="281">
        <v>30729297</v>
      </c>
      <c r="B1511" s="276" t="s">
        <v>1140</v>
      </c>
      <c r="C1511" s="278" t="s">
        <v>4843</v>
      </c>
      <c r="D1511" s="276" t="s">
        <v>8430</v>
      </c>
      <c r="E1511" s="282"/>
      <c r="F1511" s="279"/>
      <c r="G1511" s="278"/>
      <c r="H1511" s="278"/>
      <c r="I1511" s="278" t="s">
        <v>6155</v>
      </c>
      <c r="J1511" s="278" t="s">
        <v>6156</v>
      </c>
      <c r="K1511" s="278"/>
      <c r="L1511" s="277"/>
      <c r="M1511" s="276" t="s">
        <v>8111</v>
      </c>
      <c r="N1511" s="276" t="s">
        <v>7593</v>
      </c>
      <c r="O1511" s="276" t="s">
        <v>6175</v>
      </c>
    </row>
    <row r="1512" spans="1:15" ht="30.75" customHeight="1" x14ac:dyDescent="0.25">
      <c r="A1512" s="275">
        <v>30729300</v>
      </c>
      <c r="B1512" s="270" t="s">
        <v>1141</v>
      </c>
      <c r="C1512" s="272" t="s">
        <v>4843</v>
      </c>
      <c r="D1512" s="270" t="s">
        <v>8431</v>
      </c>
      <c r="E1512" s="272"/>
      <c r="F1512" s="273"/>
      <c r="G1512" s="272"/>
      <c r="H1512" s="272"/>
      <c r="I1512" s="272" t="s">
        <v>6155</v>
      </c>
      <c r="J1512" s="272" t="s">
        <v>6156</v>
      </c>
      <c r="K1512" s="272"/>
      <c r="L1512" s="271"/>
      <c r="M1512" s="270" t="s">
        <v>8111</v>
      </c>
      <c r="N1512" s="270" t="s">
        <v>7593</v>
      </c>
      <c r="O1512" s="270" t="s">
        <v>6175</v>
      </c>
    </row>
    <row r="1513" spans="1:15" ht="30.75" customHeight="1" x14ac:dyDescent="0.25">
      <c r="A1513" s="281">
        <v>30729319</v>
      </c>
      <c r="B1513" s="276" t="s">
        <v>1142</v>
      </c>
      <c r="C1513" s="278" t="s">
        <v>4843</v>
      </c>
      <c r="D1513" s="276" t="s">
        <v>8432</v>
      </c>
      <c r="E1513" s="282"/>
      <c r="F1513" s="279"/>
      <c r="G1513" s="278"/>
      <c r="H1513" s="278"/>
      <c r="I1513" s="278" t="s">
        <v>6155</v>
      </c>
      <c r="J1513" s="278" t="s">
        <v>6156</v>
      </c>
      <c r="K1513" s="278"/>
      <c r="L1513" s="277"/>
      <c r="M1513" s="276" t="s">
        <v>8111</v>
      </c>
      <c r="N1513" s="276" t="s">
        <v>7593</v>
      </c>
      <c r="O1513" s="276" t="s">
        <v>6175</v>
      </c>
    </row>
    <row r="1514" spans="1:15" ht="30.75" customHeight="1" x14ac:dyDescent="0.25">
      <c r="A1514" s="275">
        <v>30729327</v>
      </c>
      <c r="B1514" s="270" t="s">
        <v>1143</v>
      </c>
      <c r="C1514" s="272" t="s">
        <v>4843</v>
      </c>
      <c r="D1514" s="270" t="s">
        <v>8307</v>
      </c>
      <c r="E1514" s="272"/>
      <c r="F1514" s="273"/>
      <c r="G1514" s="272"/>
      <c r="H1514" s="272"/>
      <c r="I1514" s="272" t="s">
        <v>6155</v>
      </c>
      <c r="J1514" s="272" t="s">
        <v>6156</v>
      </c>
      <c r="K1514" s="272"/>
      <c r="L1514" s="271"/>
      <c r="M1514" s="270" t="s">
        <v>8111</v>
      </c>
      <c r="N1514" s="270" t="s">
        <v>7593</v>
      </c>
      <c r="O1514" s="270" t="s">
        <v>6175</v>
      </c>
    </row>
    <row r="1515" spans="1:15" ht="30.75" customHeight="1" x14ac:dyDescent="0.25">
      <c r="A1515" s="281">
        <v>30729335</v>
      </c>
      <c r="B1515" s="276" t="s">
        <v>1144</v>
      </c>
      <c r="C1515" s="278" t="s">
        <v>4843</v>
      </c>
      <c r="D1515" s="276" t="s">
        <v>8307</v>
      </c>
      <c r="E1515" s="282"/>
      <c r="F1515" s="279"/>
      <c r="G1515" s="278"/>
      <c r="H1515" s="278"/>
      <c r="I1515" s="278" t="s">
        <v>6155</v>
      </c>
      <c r="J1515" s="278" t="s">
        <v>6156</v>
      </c>
      <c r="K1515" s="278"/>
      <c r="L1515" s="277"/>
      <c r="M1515" s="276" t="s">
        <v>8111</v>
      </c>
      <c r="N1515" s="276" t="s">
        <v>7593</v>
      </c>
      <c r="O1515" s="276" t="s">
        <v>6175</v>
      </c>
    </row>
    <row r="1516" spans="1:15" ht="30.75" customHeight="1" x14ac:dyDescent="0.25">
      <c r="A1516" s="275">
        <v>30729343</v>
      </c>
      <c r="B1516" s="270" t="s">
        <v>1145</v>
      </c>
      <c r="C1516" s="272" t="s">
        <v>4843</v>
      </c>
      <c r="D1516" s="270" t="s">
        <v>8433</v>
      </c>
      <c r="E1516" s="272"/>
      <c r="F1516" s="273"/>
      <c r="G1516" s="272"/>
      <c r="H1516" s="272" t="s">
        <v>6154</v>
      </c>
      <c r="I1516" s="272" t="s">
        <v>6155</v>
      </c>
      <c r="J1516" s="272" t="s">
        <v>6156</v>
      </c>
      <c r="K1516" s="272"/>
      <c r="L1516" s="271"/>
      <c r="M1516" s="270" t="s">
        <v>8111</v>
      </c>
      <c r="N1516" s="270" t="s">
        <v>7593</v>
      </c>
      <c r="O1516" s="270" t="s">
        <v>6175</v>
      </c>
    </row>
    <row r="1517" spans="1:15" ht="30.75" customHeight="1" x14ac:dyDescent="0.25">
      <c r="A1517" s="281">
        <v>30730015</v>
      </c>
      <c r="B1517" s="276" t="s">
        <v>1146</v>
      </c>
      <c r="C1517" s="278" t="s">
        <v>4843</v>
      </c>
      <c r="D1517" s="276" t="s">
        <v>8434</v>
      </c>
      <c r="E1517" s="282"/>
      <c r="F1517" s="279"/>
      <c r="G1517" s="278"/>
      <c r="H1517" s="278"/>
      <c r="I1517" s="278" t="s">
        <v>6155</v>
      </c>
      <c r="J1517" s="278" t="s">
        <v>6156</v>
      </c>
      <c r="K1517" s="278"/>
      <c r="L1517" s="277"/>
      <c r="M1517" s="276" t="s">
        <v>3830</v>
      </c>
      <c r="N1517" s="276" t="s">
        <v>7593</v>
      </c>
      <c r="O1517" s="276" t="s">
        <v>6175</v>
      </c>
    </row>
    <row r="1518" spans="1:15" ht="30.75" customHeight="1" x14ac:dyDescent="0.25">
      <c r="A1518" s="275">
        <v>30730023</v>
      </c>
      <c r="B1518" s="270" t="s">
        <v>1147</v>
      </c>
      <c r="C1518" s="272" t="s">
        <v>4843</v>
      </c>
      <c r="D1518" s="270" t="s">
        <v>8435</v>
      </c>
      <c r="E1518" s="272"/>
      <c r="F1518" s="273"/>
      <c r="G1518" s="272"/>
      <c r="H1518" s="272" t="s">
        <v>6154</v>
      </c>
      <c r="I1518" s="272" t="s">
        <v>6155</v>
      </c>
      <c r="J1518" s="272" t="s">
        <v>6156</v>
      </c>
      <c r="K1518" s="272"/>
      <c r="L1518" s="271"/>
      <c r="M1518" s="270" t="s">
        <v>3830</v>
      </c>
      <c r="N1518" s="270" t="s">
        <v>7593</v>
      </c>
      <c r="O1518" s="270" t="s">
        <v>6175</v>
      </c>
    </row>
    <row r="1519" spans="1:15" ht="30.75" customHeight="1" x14ac:dyDescent="0.25">
      <c r="A1519" s="281">
        <v>30730031</v>
      </c>
      <c r="B1519" s="276" t="s">
        <v>1148</v>
      </c>
      <c r="C1519" s="278" t="s">
        <v>4843</v>
      </c>
      <c r="D1519" s="276" t="s">
        <v>8436</v>
      </c>
      <c r="E1519" s="282"/>
      <c r="F1519" s="279"/>
      <c r="G1519" s="278"/>
      <c r="H1519" s="278"/>
      <c r="I1519" s="278" t="s">
        <v>6155</v>
      </c>
      <c r="J1519" s="278" t="s">
        <v>6156</v>
      </c>
      <c r="K1519" s="278"/>
      <c r="L1519" s="277"/>
      <c r="M1519" s="276" t="s">
        <v>3830</v>
      </c>
      <c r="N1519" s="276" t="s">
        <v>7593</v>
      </c>
      <c r="O1519" s="276" t="s">
        <v>6175</v>
      </c>
    </row>
    <row r="1520" spans="1:15" ht="30.75" customHeight="1" x14ac:dyDescent="0.25">
      <c r="A1520" s="275">
        <v>30730040</v>
      </c>
      <c r="B1520" s="270" t="s">
        <v>1149</v>
      </c>
      <c r="C1520" s="272" t="s">
        <v>4843</v>
      </c>
      <c r="D1520" s="270" t="s">
        <v>7910</v>
      </c>
      <c r="E1520" s="272"/>
      <c r="F1520" s="273"/>
      <c r="G1520" s="272"/>
      <c r="H1520" s="272"/>
      <c r="I1520" s="272" t="s">
        <v>6155</v>
      </c>
      <c r="J1520" s="272" t="s">
        <v>6156</v>
      </c>
      <c r="K1520" s="272"/>
      <c r="L1520" s="271"/>
      <c r="M1520" s="270" t="s">
        <v>3830</v>
      </c>
      <c r="N1520" s="270" t="s">
        <v>7593</v>
      </c>
      <c r="O1520" s="270" t="s">
        <v>6175</v>
      </c>
    </row>
    <row r="1521" spans="1:15" ht="30.75" customHeight="1" x14ac:dyDescent="0.25">
      <c r="A1521" s="281">
        <v>30730058</v>
      </c>
      <c r="B1521" s="276" t="s">
        <v>1150</v>
      </c>
      <c r="C1521" s="278" t="s">
        <v>4843</v>
      </c>
      <c r="D1521" s="276" t="s">
        <v>8437</v>
      </c>
      <c r="E1521" s="282"/>
      <c r="F1521" s="279"/>
      <c r="G1521" s="278"/>
      <c r="H1521" s="278"/>
      <c r="I1521" s="278" t="s">
        <v>6155</v>
      </c>
      <c r="J1521" s="278" t="s">
        <v>6156</v>
      </c>
      <c r="K1521" s="278"/>
      <c r="L1521" s="277"/>
      <c r="M1521" s="276" t="s">
        <v>3830</v>
      </c>
      <c r="N1521" s="276" t="s">
        <v>7593</v>
      </c>
      <c r="O1521" s="276" t="s">
        <v>6175</v>
      </c>
    </row>
    <row r="1522" spans="1:15" ht="30.75" customHeight="1" x14ac:dyDescent="0.25">
      <c r="A1522" s="275">
        <v>30730066</v>
      </c>
      <c r="B1522" s="270" t="s">
        <v>1151</v>
      </c>
      <c r="C1522" s="272" t="s">
        <v>4843</v>
      </c>
      <c r="D1522" s="270" t="s">
        <v>8438</v>
      </c>
      <c r="E1522" s="272"/>
      <c r="F1522" s="273"/>
      <c r="G1522" s="272"/>
      <c r="H1522" s="272"/>
      <c r="I1522" s="272" t="s">
        <v>6155</v>
      </c>
      <c r="J1522" s="272" t="s">
        <v>6156</v>
      </c>
      <c r="K1522" s="272"/>
      <c r="L1522" s="271"/>
      <c r="M1522" s="270" t="s">
        <v>3830</v>
      </c>
      <c r="N1522" s="270" t="s">
        <v>7593</v>
      </c>
      <c r="O1522" s="270" t="s">
        <v>6175</v>
      </c>
    </row>
    <row r="1523" spans="1:15" ht="30.75" customHeight="1" x14ac:dyDescent="0.25">
      <c r="A1523" s="281">
        <v>30730074</v>
      </c>
      <c r="B1523" s="276" t="s">
        <v>1152</v>
      </c>
      <c r="C1523" s="278" t="s">
        <v>4843</v>
      </c>
      <c r="D1523" s="276" t="s">
        <v>8439</v>
      </c>
      <c r="E1523" s="282"/>
      <c r="F1523" s="279"/>
      <c r="G1523" s="278"/>
      <c r="H1523" s="278"/>
      <c r="I1523" s="278" t="s">
        <v>6155</v>
      </c>
      <c r="J1523" s="278" t="s">
        <v>6156</v>
      </c>
      <c r="K1523" s="278"/>
      <c r="L1523" s="277"/>
      <c r="M1523" s="276" t="s">
        <v>3830</v>
      </c>
      <c r="N1523" s="276" t="s">
        <v>7593</v>
      </c>
      <c r="O1523" s="276" t="s">
        <v>6175</v>
      </c>
    </row>
    <row r="1524" spans="1:15" ht="30.75" customHeight="1" x14ac:dyDescent="0.25">
      <c r="A1524" s="275">
        <v>30730082</v>
      </c>
      <c r="B1524" s="270" t="s">
        <v>1153</v>
      </c>
      <c r="C1524" s="272" t="s">
        <v>4843</v>
      </c>
      <c r="D1524" s="270" t="s">
        <v>8439</v>
      </c>
      <c r="E1524" s="272"/>
      <c r="F1524" s="273"/>
      <c r="G1524" s="272"/>
      <c r="H1524" s="272"/>
      <c r="I1524" s="272" t="s">
        <v>6155</v>
      </c>
      <c r="J1524" s="272" t="s">
        <v>6156</v>
      </c>
      <c r="K1524" s="272"/>
      <c r="L1524" s="271"/>
      <c r="M1524" s="270" t="s">
        <v>3830</v>
      </c>
      <c r="N1524" s="270" t="s">
        <v>7593</v>
      </c>
      <c r="O1524" s="270" t="s">
        <v>6175</v>
      </c>
    </row>
    <row r="1525" spans="1:15" ht="30.75" customHeight="1" x14ac:dyDescent="0.25">
      <c r="A1525" s="281">
        <v>30730090</v>
      </c>
      <c r="B1525" s="276" t="s">
        <v>1154</v>
      </c>
      <c r="C1525" s="278" t="s">
        <v>4843</v>
      </c>
      <c r="D1525" s="276" t="s">
        <v>8439</v>
      </c>
      <c r="E1525" s="282"/>
      <c r="F1525" s="279"/>
      <c r="G1525" s="278"/>
      <c r="H1525" s="278"/>
      <c r="I1525" s="278" t="s">
        <v>6155</v>
      </c>
      <c r="J1525" s="278" t="s">
        <v>6156</v>
      </c>
      <c r="K1525" s="278"/>
      <c r="L1525" s="277"/>
      <c r="M1525" s="276" t="s">
        <v>3830</v>
      </c>
      <c r="N1525" s="276" t="s">
        <v>7593</v>
      </c>
      <c r="O1525" s="276" t="s">
        <v>6175</v>
      </c>
    </row>
    <row r="1526" spans="1:15" ht="30.75" customHeight="1" x14ac:dyDescent="0.25">
      <c r="A1526" s="275">
        <v>30730104</v>
      </c>
      <c r="B1526" s="270" t="s">
        <v>1155</v>
      </c>
      <c r="C1526" s="272" t="s">
        <v>4843</v>
      </c>
      <c r="D1526" s="270" t="s">
        <v>8439</v>
      </c>
      <c r="E1526" s="272"/>
      <c r="F1526" s="273"/>
      <c r="G1526" s="272"/>
      <c r="H1526" s="272"/>
      <c r="I1526" s="272" t="s">
        <v>6155</v>
      </c>
      <c r="J1526" s="272" t="s">
        <v>6156</v>
      </c>
      <c r="K1526" s="272"/>
      <c r="L1526" s="271"/>
      <c r="M1526" s="270" t="s">
        <v>3830</v>
      </c>
      <c r="N1526" s="270" t="s">
        <v>7593</v>
      </c>
      <c r="O1526" s="270" t="s">
        <v>6175</v>
      </c>
    </row>
    <row r="1527" spans="1:15" ht="30.75" customHeight="1" x14ac:dyDescent="0.25">
      <c r="A1527" s="281">
        <v>30730112</v>
      </c>
      <c r="B1527" s="276" t="s">
        <v>1156</v>
      </c>
      <c r="C1527" s="278" t="s">
        <v>4843</v>
      </c>
      <c r="D1527" s="276" t="s">
        <v>8440</v>
      </c>
      <c r="E1527" s="282"/>
      <c r="F1527" s="279"/>
      <c r="G1527" s="278"/>
      <c r="H1527" s="278" t="s">
        <v>6154</v>
      </c>
      <c r="I1527" s="278" t="s">
        <v>6155</v>
      </c>
      <c r="J1527" s="278" t="s">
        <v>6156</v>
      </c>
      <c r="K1527" s="278"/>
      <c r="L1527" s="277"/>
      <c r="M1527" s="276" t="s">
        <v>3830</v>
      </c>
      <c r="N1527" s="276" t="s">
        <v>7593</v>
      </c>
      <c r="O1527" s="276" t="s">
        <v>6175</v>
      </c>
    </row>
    <row r="1528" spans="1:15" ht="30.75" customHeight="1" x14ac:dyDescent="0.25">
      <c r="A1528" s="275">
        <v>30730120</v>
      </c>
      <c r="B1528" s="270" t="s">
        <v>4947</v>
      </c>
      <c r="C1528" s="272" t="s">
        <v>4844</v>
      </c>
      <c r="D1528" s="270" t="s">
        <v>6161</v>
      </c>
      <c r="E1528" s="272"/>
      <c r="F1528" s="273"/>
      <c r="G1528" s="272" t="s">
        <v>6161</v>
      </c>
      <c r="H1528" s="272" t="s">
        <v>6161</v>
      </c>
      <c r="I1528" s="272" t="s">
        <v>6161</v>
      </c>
      <c r="J1528" s="272" t="s">
        <v>6161</v>
      </c>
      <c r="K1528" s="272" t="s">
        <v>6161</v>
      </c>
      <c r="L1528" s="271" t="s">
        <v>6161</v>
      </c>
      <c r="M1528" s="270" t="s">
        <v>6161</v>
      </c>
      <c r="N1528" s="270" t="s">
        <v>6161</v>
      </c>
      <c r="O1528" s="270" t="s">
        <v>6161</v>
      </c>
    </row>
    <row r="1529" spans="1:15" ht="30.75" customHeight="1" x14ac:dyDescent="0.25">
      <c r="A1529" s="281">
        <v>30730139</v>
      </c>
      <c r="B1529" s="276" t="s">
        <v>4948</v>
      </c>
      <c r="C1529" s="278" t="s">
        <v>4844</v>
      </c>
      <c r="D1529" s="276" t="s">
        <v>6161</v>
      </c>
      <c r="E1529" s="282"/>
      <c r="F1529" s="279"/>
      <c r="G1529" s="278" t="s">
        <v>6161</v>
      </c>
      <c r="H1529" s="278" t="s">
        <v>6161</v>
      </c>
      <c r="I1529" s="278" t="s">
        <v>6161</v>
      </c>
      <c r="J1529" s="278" t="s">
        <v>6161</v>
      </c>
      <c r="K1529" s="278" t="s">
        <v>6161</v>
      </c>
      <c r="L1529" s="277" t="s">
        <v>6161</v>
      </c>
      <c r="M1529" s="276" t="s">
        <v>6161</v>
      </c>
      <c r="N1529" s="276" t="s">
        <v>6161</v>
      </c>
      <c r="O1529" s="276" t="s">
        <v>6161</v>
      </c>
    </row>
    <row r="1530" spans="1:15" ht="30.75" customHeight="1" x14ac:dyDescent="0.25">
      <c r="A1530" s="275">
        <v>30730155</v>
      </c>
      <c r="B1530" s="270" t="s">
        <v>1157</v>
      </c>
      <c r="C1530" s="272" t="s">
        <v>4843</v>
      </c>
      <c r="D1530" s="270" t="s">
        <v>7909</v>
      </c>
      <c r="E1530" s="272"/>
      <c r="F1530" s="273"/>
      <c r="G1530" s="272"/>
      <c r="H1530" s="272"/>
      <c r="I1530" s="272" t="s">
        <v>6155</v>
      </c>
      <c r="J1530" s="272" t="s">
        <v>6156</v>
      </c>
      <c r="K1530" s="272"/>
      <c r="L1530" s="271"/>
      <c r="M1530" s="270" t="s">
        <v>3830</v>
      </c>
      <c r="N1530" s="270" t="s">
        <v>7593</v>
      </c>
      <c r="O1530" s="270" t="s">
        <v>6175</v>
      </c>
    </row>
    <row r="1531" spans="1:15" ht="30.75" customHeight="1" x14ac:dyDescent="0.25">
      <c r="A1531" s="281">
        <v>30730163</v>
      </c>
      <c r="B1531" s="276" t="s">
        <v>4046</v>
      </c>
      <c r="C1531" s="278" t="s">
        <v>4843</v>
      </c>
      <c r="D1531" s="276" t="s">
        <v>8370</v>
      </c>
      <c r="E1531" s="282"/>
      <c r="F1531" s="279"/>
      <c r="G1531" s="278"/>
      <c r="H1531" s="278" t="s">
        <v>6154</v>
      </c>
      <c r="I1531" s="278" t="s">
        <v>6155</v>
      </c>
      <c r="J1531" s="278" t="s">
        <v>6156</v>
      </c>
      <c r="K1531" s="278"/>
      <c r="L1531" s="277"/>
      <c r="M1531" s="276" t="s">
        <v>8111</v>
      </c>
      <c r="N1531" s="276" t="s">
        <v>7593</v>
      </c>
      <c r="O1531" s="276" t="s">
        <v>6175</v>
      </c>
    </row>
    <row r="1532" spans="1:15" ht="30.75" customHeight="1" x14ac:dyDescent="0.25">
      <c r="A1532" s="275">
        <v>30730171</v>
      </c>
      <c r="B1532" s="270" t="s">
        <v>4949</v>
      </c>
      <c r="C1532" s="272" t="s">
        <v>4843</v>
      </c>
      <c r="D1532" s="270" t="s">
        <v>8441</v>
      </c>
      <c r="E1532" s="272"/>
      <c r="F1532" s="273"/>
      <c r="G1532" s="272"/>
      <c r="H1532" s="272" t="s">
        <v>6154</v>
      </c>
      <c r="I1532" s="272" t="s">
        <v>6155</v>
      </c>
      <c r="J1532" s="272" t="s">
        <v>6156</v>
      </c>
      <c r="K1532" s="272"/>
      <c r="L1532" s="271"/>
      <c r="M1532" s="270" t="s">
        <v>3719</v>
      </c>
      <c r="N1532" s="270" t="s">
        <v>6165</v>
      </c>
      <c r="O1532" s="270" t="s">
        <v>6165</v>
      </c>
    </row>
    <row r="1533" spans="1:15" ht="30.75" customHeight="1" x14ac:dyDescent="0.25">
      <c r="A1533" s="281">
        <v>30731011</v>
      </c>
      <c r="B1533" s="276" t="s">
        <v>1158</v>
      </c>
      <c r="C1533" s="278" t="s">
        <v>4843</v>
      </c>
      <c r="D1533" s="276" t="s">
        <v>8442</v>
      </c>
      <c r="E1533" s="282"/>
      <c r="F1533" s="279"/>
      <c r="G1533" s="278"/>
      <c r="H1533" s="278" t="s">
        <v>6154</v>
      </c>
      <c r="I1533" s="278" t="s">
        <v>6155</v>
      </c>
      <c r="J1533" s="278" t="s">
        <v>6156</v>
      </c>
      <c r="K1533" s="278"/>
      <c r="L1533" s="277"/>
      <c r="M1533" s="276" t="s">
        <v>3831</v>
      </c>
      <c r="N1533" s="276" t="s">
        <v>7593</v>
      </c>
      <c r="O1533" s="276" t="s">
        <v>6175</v>
      </c>
    </row>
    <row r="1534" spans="1:15" ht="30.75" customHeight="1" x14ac:dyDescent="0.25">
      <c r="A1534" s="275">
        <v>30731020</v>
      </c>
      <c r="B1534" s="270" t="s">
        <v>1159</v>
      </c>
      <c r="C1534" s="272" t="s">
        <v>4843</v>
      </c>
      <c r="D1534" s="270" t="s">
        <v>8443</v>
      </c>
      <c r="E1534" s="272"/>
      <c r="F1534" s="273"/>
      <c r="G1534" s="272"/>
      <c r="H1534" s="272" t="s">
        <v>6154</v>
      </c>
      <c r="I1534" s="272" t="s">
        <v>6155</v>
      </c>
      <c r="J1534" s="272" t="s">
        <v>6156</v>
      </c>
      <c r="K1534" s="272"/>
      <c r="L1534" s="271"/>
      <c r="M1534" s="270" t="s">
        <v>3831</v>
      </c>
      <c r="N1534" s="270" t="s">
        <v>7593</v>
      </c>
      <c r="O1534" s="270" t="s">
        <v>6175</v>
      </c>
    </row>
    <row r="1535" spans="1:15" ht="30.75" customHeight="1" x14ac:dyDescent="0.25">
      <c r="A1535" s="281">
        <v>30731038</v>
      </c>
      <c r="B1535" s="276" t="s">
        <v>1160</v>
      </c>
      <c r="C1535" s="278" t="s">
        <v>4843</v>
      </c>
      <c r="D1535" s="276" t="s">
        <v>8382</v>
      </c>
      <c r="E1535" s="282"/>
      <c r="F1535" s="279"/>
      <c r="G1535" s="278"/>
      <c r="H1535" s="278"/>
      <c r="I1535" s="278" t="s">
        <v>6155</v>
      </c>
      <c r="J1535" s="278" t="s">
        <v>6156</v>
      </c>
      <c r="K1535" s="278"/>
      <c r="L1535" s="277"/>
      <c r="M1535" s="276" t="s">
        <v>3831</v>
      </c>
      <c r="N1535" s="276" t="s">
        <v>7593</v>
      </c>
      <c r="O1535" s="276" t="s">
        <v>6175</v>
      </c>
    </row>
    <row r="1536" spans="1:15" ht="30.75" customHeight="1" x14ac:dyDescent="0.25">
      <c r="A1536" s="275">
        <v>30731046</v>
      </c>
      <c r="B1536" s="270" t="s">
        <v>1161</v>
      </c>
      <c r="C1536" s="272" t="s">
        <v>4843</v>
      </c>
      <c r="D1536" s="270" t="s">
        <v>8444</v>
      </c>
      <c r="E1536" s="272"/>
      <c r="F1536" s="273"/>
      <c r="G1536" s="272"/>
      <c r="H1536" s="272" t="s">
        <v>6154</v>
      </c>
      <c r="I1536" s="272" t="s">
        <v>6155</v>
      </c>
      <c r="J1536" s="272" t="s">
        <v>6156</v>
      </c>
      <c r="K1536" s="272"/>
      <c r="L1536" s="271"/>
      <c r="M1536" s="270" t="s">
        <v>3831</v>
      </c>
      <c r="N1536" s="270" t="s">
        <v>7593</v>
      </c>
      <c r="O1536" s="270" t="s">
        <v>6175</v>
      </c>
    </row>
    <row r="1537" spans="1:15" ht="30.75" customHeight="1" x14ac:dyDescent="0.25">
      <c r="A1537" s="281">
        <v>30731054</v>
      </c>
      <c r="B1537" s="276" t="s">
        <v>1162</v>
      </c>
      <c r="C1537" s="278" t="s">
        <v>4843</v>
      </c>
      <c r="D1537" s="276" t="s">
        <v>8445</v>
      </c>
      <c r="E1537" s="282"/>
      <c r="F1537" s="279"/>
      <c r="G1537" s="278"/>
      <c r="H1537" s="278"/>
      <c r="I1537" s="278" t="s">
        <v>6155</v>
      </c>
      <c r="J1537" s="278" t="s">
        <v>6156</v>
      </c>
      <c r="K1537" s="278"/>
      <c r="L1537" s="277"/>
      <c r="M1537" s="276" t="s">
        <v>3831</v>
      </c>
      <c r="N1537" s="276" t="s">
        <v>7593</v>
      </c>
      <c r="O1537" s="276" t="s">
        <v>6175</v>
      </c>
    </row>
    <row r="1538" spans="1:15" ht="30.75" customHeight="1" x14ac:dyDescent="0.25">
      <c r="A1538" s="275">
        <v>30731062</v>
      </c>
      <c r="B1538" s="270" t="s">
        <v>1163</v>
      </c>
      <c r="C1538" s="272" t="s">
        <v>4843</v>
      </c>
      <c r="D1538" s="270" t="s">
        <v>8446</v>
      </c>
      <c r="E1538" s="272"/>
      <c r="F1538" s="273"/>
      <c r="G1538" s="272"/>
      <c r="H1538" s="272"/>
      <c r="I1538" s="272" t="s">
        <v>6155</v>
      </c>
      <c r="J1538" s="272" t="s">
        <v>6156</v>
      </c>
      <c r="K1538" s="272"/>
      <c r="L1538" s="271"/>
      <c r="M1538" s="270" t="s">
        <v>3831</v>
      </c>
      <c r="N1538" s="270" t="s">
        <v>7593</v>
      </c>
      <c r="O1538" s="270" t="s">
        <v>6175</v>
      </c>
    </row>
    <row r="1539" spans="1:15" ht="30.75" customHeight="1" x14ac:dyDescent="0.25">
      <c r="A1539" s="281">
        <v>30731070</v>
      </c>
      <c r="B1539" s="276" t="s">
        <v>1164</v>
      </c>
      <c r="C1539" s="278" t="s">
        <v>4843</v>
      </c>
      <c r="D1539" s="276" t="s">
        <v>8447</v>
      </c>
      <c r="E1539" s="282"/>
      <c r="F1539" s="279"/>
      <c r="G1539" s="278"/>
      <c r="H1539" s="278"/>
      <c r="I1539" s="278" t="s">
        <v>6155</v>
      </c>
      <c r="J1539" s="278" t="s">
        <v>6156</v>
      </c>
      <c r="K1539" s="278"/>
      <c r="L1539" s="277"/>
      <c r="M1539" s="276" t="s">
        <v>3831</v>
      </c>
      <c r="N1539" s="276" t="s">
        <v>7593</v>
      </c>
      <c r="O1539" s="276" t="s">
        <v>6175</v>
      </c>
    </row>
    <row r="1540" spans="1:15" ht="30.75" customHeight="1" x14ac:dyDescent="0.25">
      <c r="A1540" s="275">
        <v>30731089</v>
      </c>
      <c r="B1540" s="270" t="s">
        <v>1165</v>
      </c>
      <c r="C1540" s="272" t="s">
        <v>4843</v>
      </c>
      <c r="D1540" s="270" t="s">
        <v>8448</v>
      </c>
      <c r="E1540" s="272"/>
      <c r="F1540" s="273"/>
      <c r="G1540" s="272"/>
      <c r="H1540" s="272" t="s">
        <v>6154</v>
      </c>
      <c r="I1540" s="272" t="s">
        <v>6155</v>
      </c>
      <c r="J1540" s="272" t="s">
        <v>6156</v>
      </c>
      <c r="K1540" s="272"/>
      <c r="L1540" s="271"/>
      <c r="M1540" s="270" t="s">
        <v>3831</v>
      </c>
      <c r="N1540" s="270" t="s">
        <v>7593</v>
      </c>
      <c r="O1540" s="270" t="s">
        <v>6175</v>
      </c>
    </row>
    <row r="1541" spans="1:15" ht="30.75" customHeight="1" x14ac:dyDescent="0.25">
      <c r="A1541" s="281">
        <v>30731097</v>
      </c>
      <c r="B1541" s="276" t="s">
        <v>1166</v>
      </c>
      <c r="C1541" s="278" t="s">
        <v>4843</v>
      </c>
      <c r="D1541" s="276" t="s">
        <v>8449</v>
      </c>
      <c r="E1541" s="282"/>
      <c r="F1541" s="279"/>
      <c r="G1541" s="278"/>
      <c r="H1541" s="278"/>
      <c r="I1541" s="278" t="s">
        <v>6155</v>
      </c>
      <c r="J1541" s="278" t="s">
        <v>6156</v>
      </c>
      <c r="K1541" s="278"/>
      <c r="L1541" s="277"/>
      <c r="M1541" s="276" t="s">
        <v>3831</v>
      </c>
      <c r="N1541" s="276" t="s">
        <v>7593</v>
      </c>
      <c r="O1541" s="276" t="s">
        <v>6175</v>
      </c>
    </row>
    <row r="1542" spans="1:15" ht="30.75" customHeight="1" x14ac:dyDescent="0.25">
      <c r="A1542" s="275">
        <v>30731100</v>
      </c>
      <c r="B1542" s="270" t="s">
        <v>1167</v>
      </c>
      <c r="C1542" s="272" t="s">
        <v>4843</v>
      </c>
      <c r="D1542" s="270" t="s">
        <v>8450</v>
      </c>
      <c r="E1542" s="272"/>
      <c r="F1542" s="273"/>
      <c r="G1542" s="272"/>
      <c r="H1542" s="272"/>
      <c r="I1542" s="272" t="s">
        <v>6155</v>
      </c>
      <c r="J1542" s="272" t="s">
        <v>6156</v>
      </c>
      <c r="K1542" s="272"/>
      <c r="L1542" s="271"/>
      <c r="M1542" s="270" t="s">
        <v>3831</v>
      </c>
      <c r="N1542" s="270" t="s">
        <v>7593</v>
      </c>
      <c r="O1542" s="270" t="s">
        <v>6175</v>
      </c>
    </row>
    <row r="1543" spans="1:15" ht="30.75" customHeight="1" x14ac:dyDescent="0.25">
      <c r="A1543" s="281">
        <v>30731119</v>
      </c>
      <c r="B1543" s="276" t="s">
        <v>1168</v>
      </c>
      <c r="C1543" s="278" t="s">
        <v>4843</v>
      </c>
      <c r="D1543" s="276" t="s">
        <v>8451</v>
      </c>
      <c r="E1543" s="282"/>
      <c r="F1543" s="279"/>
      <c r="G1543" s="278"/>
      <c r="H1543" s="278"/>
      <c r="I1543" s="278" t="s">
        <v>6155</v>
      </c>
      <c r="J1543" s="278" t="s">
        <v>6156</v>
      </c>
      <c r="K1543" s="278"/>
      <c r="L1543" s="277"/>
      <c r="M1543" s="276" t="s">
        <v>3831</v>
      </c>
      <c r="N1543" s="276" t="s">
        <v>7593</v>
      </c>
      <c r="O1543" s="276" t="s">
        <v>6175</v>
      </c>
    </row>
    <row r="1544" spans="1:15" ht="30.75" customHeight="1" x14ac:dyDescent="0.25">
      <c r="A1544" s="275">
        <v>30731127</v>
      </c>
      <c r="B1544" s="270" t="s">
        <v>1169</v>
      </c>
      <c r="C1544" s="272" t="s">
        <v>4843</v>
      </c>
      <c r="D1544" s="270" t="s">
        <v>8452</v>
      </c>
      <c r="E1544" s="272"/>
      <c r="F1544" s="273"/>
      <c r="G1544" s="272"/>
      <c r="H1544" s="272"/>
      <c r="I1544" s="272" t="s">
        <v>6155</v>
      </c>
      <c r="J1544" s="272" t="s">
        <v>6156</v>
      </c>
      <c r="K1544" s="272"/>
      <c r="L1544" s="271"/>
      <c r="M1544" s="270" t="s">
        <v>3831</v>
      </c>
      <c r="N1544" s="270" t="s">
        <v>7593</v>
      </c>
      <c r="O1544" s="270" t="s">
        <v>6175</v>
      </c>
    </row>
    <row r="1545" spans="1:15" ht="30.75" customHeight="1" x14ac:dyDescent="0.25">
      <c r="A1545" s="281">
        <v>30731135</v>
      </c>
      <c r="B1545" s="276" t="s">
        <v>1170</v>
      </c>
      <c r="C1545" s="278" t="s">
        <v>4843</v>
      </c>
      <c r="D1545" s="276" t="s">
        <v>8453</v>
      </c>
      <c r="E1545" s="282"/>
      <c r="F1545" s="279"/>
      <c r="G1545" s="278"/>
      <c r="H1545" s="278"/>
      <c r="I1545" s="278" t="s">
        <v>6155</v>
      </c>
      <c r="J1545" s="278" t="s">
        <v>6156</v>
      </c>
      <c r="K1545" s="278"/>
      <c r="L1545" s="277"/>
      <c r="M1545" s="276" t="s">
        <v>3831</v>
      </c>
      <c r="N1545" s="276" t="s">
        <v>7593</v>
      </c>
      <c r="O1545" s="276" t="s">
        <v>6175</v>
      </c>
    </row>
    <row r="1546" spans="1:15" ht="30.75" customHeight="1" x14ac:dyDescent="0.25">
      <c r="A1546" s="275">
        <v>30731143</v>
      </c>
      <c r="B1546" s="270" t="s">
        <v>1171</v>
      </c>
      <c r="C1546" s="272" t="s">
        <v>4843</v>
      </c>
      <c r="D1546" s="270" t="s">
        <v>8453</v>
      </c>
      <c r="E1546" s="272"/>
      <c r="F1546" s="273"/>
      <c r="G1546" s="272"/>
      <c r="H1546" s="272"/>
      <c r="I1546" s="272" t="s">
        <v>6155</v>
      </c>
      <c r="J1546" s="272" t="s">
        <v>6156</v>
      </c>
      <c r="K1546" s="272"/>
      <c r="L1546" s="271"/>
      <c r="M1546" s="270" t="s">
        <v>3831</v>
      </c>
      <c r="N1546" s="270" t="s">
        <v>7593</v>
      </c>
      <c r="O1546" s="270" t="s">
        <v>6175</v>
      </c>
    </row>
    <row r="1547" spans="1:15" ht="30.75" customHeight="1" x14ac:dyDescent="0.25">
      <c r="A1547" s="281">
        <v>30731151</v>
      </c>
      <c r="B1547" s="276" t="s">
        <v>1172</v>
      </c>
      <c r="C1547" s="278" t="s">
        <v>4843</v>
      </c>
      <c r="D1547" s="276" t="s">
        <v>8453</v>
      </c>
      <c r="E1547" s="282"/>
      <c r="F1547" s="279"/>
      <c r="G1547" s="278"/>
      <c r="H1547" s="278"/>
      <c r="I1547" s="278" t="s">
        <v>6155</v>
      </c>
      <c r="J1547" s="278" t="s">
        <v>6156</v>
      </c>
      <c r="K1547" s="278"/>
      <c r="L1547" s="277"/>
      <c r="M1547" s="276" t="s">
        <v>3831</v>
      </c>
      <c r="N1547" s="276" t="s">
        <v>7593</v>
      </c>
      <c r="O1547" s="276" t="s">
        <v>6175</v>
      </c>
    </row>
    <row r="1548" spans="1:15" ht="30.75" customHeight="1" x14ac:dyDescent="0.25">
      <c r="A1548" s="275">
        <v>30731160</v>
      </c>
      <c r="B1548" s="270" t="s">
        <v>1173</v>
      </c>
      <c r="C1548" s="272" t="s">
        <v>4843</v>
      </c>
      <c r="D1548" s="270" t="s">
        <v>8453</v>
      </c>
      <c r="E1548" s="272"/>
      <c r="F1548" s="273"/>
      <c r="G1548" s="272"/>
      <c r="H1548" s="272"/>
      <c r="I1548" s="272" t="s">
        <v>6155</v>
      </c>
      <c r="J1548" s="272" t="s">
        <v>6156</v>
      </c>
      <c r="K1548" s="272"/>
      <c r="L1548" s="271"/>
      <c r="M1548" s="270" t="s">
        <v>3831</v>
      </c>
      <c r="N1548" s="270" t="s">
        <v>7593</v>
      </c>
      <c r="O1548" s="270" t="s">
        <v>6175</v>
      </c>
    </row>
    <row r="1549" spans="1:15" ht="30.75" customHeight="1" x14ac:dyDescent="0.25">
      <c r="A1549" s="281">
        <v>30731178</v>
      </c>
      <c r="B1549" s="276" t="s">
        <v>1174</v>
      </c>
      <c r="C1549" s="278" t="s">
        <v>4843</v>
      </c>
      <c r="D1549" s="276" t="s">
        <v>8454</v>
      </c>
      <c r="E1549" s="282"/>
      <c r="F1549" s="279"/>
      <c r="G1549" s="278"/>
      <c r="H1549" s="278"/>
      <c r="I1549" s="278" t="s">
        <v>6155</v>
      </c>
      <c r="J1549" s="278" t="s">
        <v>6156</v>
      </c>
      <c r="K1549" s="278"/>
      <c r="L1549" s="277"/>
      <c r="M1549" s="276" t="s">
        <v>3831</v>
      </c>
      <c r="N1549" s="276" t="s">
        <v>7593</v>
      </c>
      <c r="O1549" s="276" t="s">
        <v>6175</v>
      </c>
    </row>
    <row r="1550" spans="1:15" ht="30.75" customHeight="1" x14ac:dyDescent="0.25">
      <c r="A1550" s="275">
        <v>30731186</v>
      </c>
      <c r="B1550" s="270" t="s">
        <v>1175</v>
      </c>
      <c r="C1550" s="272" t="s">
        <v>4843</v>
      </c>
      <c r="D1550" s="270" t="s">
        <v>8455</v>
      </c>
      <c r="E1550" s="272"/>
      <c r="F1550" s="273"/>
      <c r="G1550" s="272"/>
      <c r="H1550" s="272" t="s">
        <v>6154</v>
      </c>
      <c r="I1550" s="272" t="s">
        <v>6155</v>
      </c>
      <c r="J1550" s="272" t="s">
        <v>6156</v>
      </c>
      <c r="K1550" s="272"/>
      <c r="L1550" s="271"/>
      <c r="M1550" s="270" t="s">
        <v>3831</v>
      </c>
      <c r="N1550" s="270" t="s">
        <v>7593</v>
      </c>
      <c r="O1550" s="270" t="s">
        <v>6175</v>
      </c>
    </row>
    <row r="1551" spans="1:15" ht="30.75" customHeight="1" x14ac:dyDescent="0.25">
      <c r="A1551" s="281">
        <v>30731194</v>
      </c>
      <c r="B1551" s="276" t="s">
        <v>1176</v>
      </c>
      <c r="C1551" s="278" t="s">
        <v>4843</v>
      </c>
      <c r="D1551" s="276" t="s">
        <v>7592</v>
      </c>
      <c r="E1551" s="282"/>
      <c r="F1551" s="279"/>
      <c r="G1551" s="278"/>
      <c r="H1551" s="278" t="s">
        <v>6154</v>
      </c>
      <c r="I1551" s="278" t="s">
        <v>6155</v>
      </c>
      <c r="J1551" s="278" t="s">
        <v>6156</v>
      </c>
      <c r="K1551" s="278"/>
      <c r="L1551" s="277"/>
      <c r="M1551" s="276" t="s">
        <v>3831</v>
      </c>
      <c r="N1551" s="276" t="s">
        <v>7593</v>
      </c>
      <c r="O1551" s="276" t="s">
        <v>6175</v>
      </c>
    </row>
    <row r="1552" spans="1:15" ht="30.75" customHeight="1" x14ac:dyDescent="0.25">
      <c r="A1552" s="275">
        <v>30731208</v>
      </c>
      <c r="B1552" s="270" t="s">
        <v>1177</v>
      </c>
      <c r="C1552" s="272" t="s">
        <v>4843</v>
      </c>
      <c r="D1552" s="270" t="s">
        <v>7911</v>
      </c>
      <c r="E1552" s="272"/>
      <c r="F1552" s="273"/>
      <c r="G1552" s="272"/>
      <c r="H1552" s="272"/>
      <c r="I1552" s="272" t="s">
        <v>6155</v>
      </c>
      <c r="J1552" s="272" t="s">
        <v>6156</v>
      </c>
      <c r="K1552" s="272"/>
      <c r="L1552" s="271"/>
      <c r="M1552" s="270" t="s">
        <v>3831</v>
      </c>
      <c r="N1552" s="270" t="s">
        <v>7593</v>
      </c>
      <c r="O1552" s="270" t="s">
        <v>6175</v>
      </c>
    </row>
    <row r="1553" spans="1:15" ht="30.75" customHeight="1" x14ac:dyDescent="0.25">
      <c r="A1553" s="281">
        <v>30731216</v>
      </c>
      <c r="B1553" s="276" t="s">
        <v>1178</v>
      </c>
      <c r="C1553" s="278" t="s">
        <v>4843</v>
      </c>
      <c r="D1553" s="276" t="s">
        <v>8456</v>
      </c>
      <c r="E1553" s="282"/>
      <c r="F1553" s="279"/>
      <c r="G1553" s="278"/>
      <c r="H1553" s="278"/>
      <c r="I1553" s="278" t="s">
        <v>6155</v>
      </c>
      <c r="J1553" s="278" t="s">
        <v>6156</v>
      </c>
      <c r="K1553" s="278"/>
      <c r="L1553" s="277"/>
      <c r="M1553" s="276" t="s">
        <v>3831</v>
      </c>
      <c r="N1553" s="276" t="s">
        <v>7593</v>
      </c>
      <c r="O1553" s="276" t="s">
        <v>6175</v>
      </c>
    </row>
    <row r="1554" spans="1:15" ht="30.75" customHeight="1" x14ac:dyDescent="0.25">
      <c r="A1554" s="275">
        <v>30731224</v>
      </c>
      <c r="B1554" s="270" t="s">
        <v>1179</v>
      </c>
      <c r="C1554" s="272" t="s">
        <v>4843</v>
      </c>
      <c r="D1554" s="270" t="s">
        <v>8456</v>
      </c>
      <c r="E1554" s="272"/>
      <c r="F1554" s="273"/>
      <c r="G1554" s="272"/>
      <c r="H1554" s="272"/>
      <c r="I1554" s="272" t="s">
        <v>6155</v>
      </c>
      <c r="J1554" s="272" t="s">
        <v>6156</v>
      </c>
      <c r="K1554" s="272"/>
      <c r="L1554" s="271"/>
      <c r="M1554" s="270" t="s">
        <v>3831</v>
      </c>
      <c r="N1554" s="270" t="s">
        <v>7593</v>
      </c>
      <c r="O1554" s="270" t="s">
        <v>6175</v>
      </c>
    </row>
    <row r="1555" spans="1:15" ht="30.75" customHeight="1" x14ac:dyDescent="0.25">
      <c r="A1555" s="281">
        <v>30731232</v>
      </c>
      <c r="B1555" s="276" t="s">
        <v>1180</v>
      </c>
      <c r="C1555" s="278" t="s">
        <v>4843</v>
      </c>
      <c r="D1555" s="276" t="s">
        <v>8457</v>
      </c>
      <c r="E1555" s="282"/>
      <c r="F1555" s="279"/>
      <c r="G1555" s="278"/>
      <c r="H1555" s="278"/>
      <c r="I1555" s="278" t="s">
        <v>6155</v>
      </c>
      <c r="J1555" s="278" t="s">
        <v>6156</v>
      </c>
      <c r="K1555" s="278"/>
      <c r="L1555" s="277"/>
      <c r="M1555" s="276" t="s">
        <v>3831</v>
      </c>
      <c r="N1555" s="276" t="s">
        <v>7593</v>
      </c>
      <c r="O1555" s="276" t="s">
        <v>6175</v>
      </c>
    </row>
    <row r="1556" spans="1:15" ht="30.75" customHeight="1" x14ac:dyDescent="0.25">
      <c r="A1556" s="275">
        <v>30731240</v>
      </c>
      <c r="B1556" s="270" t="s">
        <v>4047</v>
      </c>
      <c r="C1556" s="272" t="s">
        <v>4843</v>
      </c>
      <c r="D1556" s="270" t="s">
        <v>8458</v>
      </c>
      <c r="E1556" s="272"/>
      <c r="F1556" s="273"/>
      <c r="G1556" s="272"/>
      <c r="H1556" s="272"/>
      <c r="I1556" s="272" t="s">
        <v>6155</v>
      </c>
      <c r="J1556" s="272" t="s">
        <v>6156</v>
      </c>
      <c r="K1556" s="272"/>
      <c r="L1556" s="271"/>
      <c r="M1556" s="270" t="s">
        <v>3831</v>
      </c>
      <c r="N1556" s="270" t="s">
        <v>7593</v>
      </c>
      <c r="O1556" s="270" t="s">
        <v>6175</v>
      </c>
    </row>
    <row r="1557" spans="1:15" ht="30.75" customHeight="1" x14ac:dyDescent="0.25">
      <c r="A1557" s="281">
        <v>30731259</v>
      </c>
      <c r="B1557" s="276" t="s">
        <v>4950</v>
      </c>
      <c r="C1557" s="278" t="s">
        <v>4843</v>
      </c>
      <c r="D1557" s="276" t="s">
        <v>8428</v>
      </c>
      <c r="E1557" s="282"/>
      <c r="F1557" s="279"/>
      <c r="G1557" s="278"/>
      <c r="H1557" s="278" t="s">
        <v>6154</v>
      </c>
      <c r="I1557" s="278" t="s">
        <v>6155</v>
      </c>
      <c r="J1557" s="278" t="s">
        <v>6156</v>
      </c>
      <c r="K1557" s="278"/>
      <c r="L1557" s="277"/>
      <c r="M1557" s="276" t="s">
        <v>8111</v>
      </c>
      <c r="N1557" s="276" t="s">
        <v>7593</v>
      </c>
      <c r="O1557" s="276" t="s">
        <v>6175</v>
      </c>
    </row>
    <row r="1558" spans="1:15" ht="30.75" customHeight="1" x14ac:dyDescent="0.25">
      <c r="A1558" s="275">
        <v>30732018</v>
      </c>
      <c r="B1558" s="270" t="s">
        <v>1181</v>
      </c>
      <c r="C1558" s="272" t="s">
        <v>4843</v>
      </c>
      <c r="D1558" s="270" t="s">
        <v>8459</v>
      </c>
      <c r="E1558" s="272"/>
      <c r="F1558" s="273"/>
      <c r="G1558" s="272"/>
      <c r="H1558" s="272"/>
      <c r="I1558" s="272" t="s">
        <v>6155</v>
      </c>
      <c r="J1558" s="272" t="s">
        <v>6156</v>
      </c>
      <c r="K1558" s="272"/>
      <c r="L1558" s="271"/>
      <c r="M1558" s="270" t="s">
        <v>6159</v>
      </c>
      <c r="N1558" s="270" t="s">
        <v>7593</v>
      </c>
      <c r="O1558" s="270" t="s">
        <v>6175</v>
      </c>
    </row>
    <row r="1559" spans="1:15" ht="30.75" customHeight="1" x14ac:dyDescent="0.25">
      <c r="A1559" s="281">
        <v>30732026</v>
      </c>
      <c r="B1559" s="276" t="s">
        <v>1182</v>
      </c>
      <c r="C1559" s="278" t="s">
        <v>4843</v>
      </c>
      <c r="D1559" s="276" t="s">
        <v>8460</v>
      </c>
      <c r="E1559" s="282"/>
      <c r="F1559" s="279"/>
      <c r="G1559" s="278"/>
      <c r="H1559" s="278"/>
      <c r="I1559" s="278" t="s">
        <v>6155</v>
      </c>
      <c r="J1559" s="278" t="s">
        <v>6156</v>
      </c>
      <c r="K1559" s="278"/>
      <c r="L1559" s="277"/>
      <c r="M1559" s="276" t="s">
        <v>6159</v>
      </c>
      <c r="N1559" s="276" t="s">
        <v>7593</v>
      </c>
      <c r="O1559" s="276" t="s">
        <v>6175</v>
      </c>
    </row>
    <row r="1560" spans="1:15" ht="30.75" customHeight="1" x14ac:dyDescent="0.25">
      <c r="A1560" s="275">
        <v>30732026</v>
      </c>
      <c r="B1560" s="270" t="s">
        <v>1182</v>
      </c>
      <c r="C1560" s="272" t="s">
        <v>4843</v>
      </c>
      <c r="D1560" s="270" t="s">
        <v>7763</v>
      </c>
      <c r="E1560" s="272"/>
      <c r="F1560" s="273"/>
      <c r="G1560" s="272"/>
      <c r="H1560" s="272"/>
      <c r="I1560" s="272" t="s">
        <v>6155</v>
      </c>
      <c r="J1560" s="272" t="s">
        <v>6156</v>
      </c>
      <c r="K1560" s="272"/>
      <c r="L1560" s="271"/>
      <c r="M1560" s="270" t="s">
        <v>7603</v>
      </c>
      <c r="N1560" s="270" t="s">
        <v>7595</v>
      </c>
      <c r="O1560" s="270" t="s">
        <v>6175</v>
      </c>
    </row>
    <row r="1561" spans="1:15" ht="30.75" customHeight="1" x14ac:dyDescent="0.25">
      <c r="A1561" s="281">
        <v>30732034</v>
      </c>
      <c r="B1561" s="276" t="s">
        <v>4951</v>
      </c>
      <c r="C1561" s="278" t="s">
        <v>4843</v>
      </c>
      <c r="D1561" s="276" t="s">
        <v>8461</v>
      </c>
      <c r="E1561" s="282"/>
      <c r="F1561" s="279"/>
      <c r="G1561" s="278"/>
      <c r="H1561" s="278"/>
      <c r="I1561" s="278" t="s">
        <v>6155</v>
      </c>
      <c r="J1561" s="278" t="s">
        <v>6156</v>
      </c>
      <c r="K1561" s="278"/>
      <c r="L1561" s="277"/>
      <c r="M1561" s="276" t="s">
        <v>6159</v>
      </c>
      <c r="N1561" s="276" t="s">
        <v>7593</v>
      </c>
      <c r="O1561" s="276" t="s">
        <v>6175</v>
      </c>
    </row>
    <row r="1562" spans="1:15" ht="30.75" customHeight="1" x14ac:dyDescent="0.25">
      <c r="A1562" s="275">
        <v>30732042</v>
      </c>
      <c r="B1562" s="270" t="s">
        <v>4952</v>
      </c>
      <c r="C1562" s="272" t="s">
        <v>4843</v>
      </c>
      <c r="D1562" s="270" t="s">
        <v>8112</v>
      </c>
      <c r="E1562" s="272"/>
      <c r="F1562" s="273"/>
      <c r="G1562" s="272"/>
      <c r="H1562" s="272"/>
      <c r="I1562" s="272" t="s">
        <v>6155</v>
      </c>
      <c r="J1562" s="272" t="s">
        <v>6156</v>
      </c>
      <c r="K1562" s="272"/>
      <c r="L1562" s="271"/>
      <c r="M1562" s="270" t="s">
        <v>3823</v>
      </c>
      <c r="N1562" s="270" t="s">
        <v>7593</v>
      </c>
      <c r="O1562" s="270" t="s">
        <v>6175</v>
      </c>
    </row>
    <row r="1563" spans="1:15" ht="30.75" customHeight="1" x14ac:dyDescent="0.25">
      <c r="A1563" s="281">
        <v>30732042</v>
      </c>
      <c r="B1563" s="276" t="s">
        <v>4952</v>
      </c>
      <c r="C1563" s="278" t="s">
        <v>4843</v>
      </c>
      <c r="D1563" s="276" t="s">
        <v>8113</v>
      </c>
      <c r="E1563" s="282"/>
      <c r="F1563" s="279"/>
      <c r="G1563" s="278"/>
      <c r="H1563" s="278"/>
      <c r="I1563" s="278" t="s">
        <v>6155</v>
      </c>
      <c r="J1563" s="278" t="s">
        <v>6156</v>
      </c>
      <c r="K1563" s="278"/>
      <c r="L1563" s="277"/>
      <c r="M1563" s="276" t="s">
        <v>3818</v>
      </c>
      <c r="N1563" s="276" t="s">
        <v>7593</v>
      </c>
      <c r="O1563" s="276" t="s">
        <v>6175</v>
      </c>
    </row>
    <row r="1564" spans="1:15" ht="30.75" customHeight="1" x14ac:dyDescent="0.25">
      <c r="A1564" s="275">
        <v>30732050</v>
      </c>
      <c r="B1564" s="270" t="s">
        <v>4953</v>
      </c>
      <c r="C1564" s="272" t="s">
        <v>4844</v>
      </c>
      <c r="D1564" s="270" t="s">
        <v>6161</v>
      </c>
      <c r="E1564" s="272"/>
      <c r="F1564" s="273"/>
      <c r="G1564" s="272" t="s">
        <v>6161</v>
      </c>
      <c r="H1564" s="272" t="s">
        <v>6161</v>
      </c>
      <c r="I1564" s="272" t="s">
        <v>6161</v>
      </c>
      <c r="J1564" s="272" t="s">
        <v>6161</v>
      </c>
      <c r="K1564" s="272" t="s">
        <v>6161</v>
      </c>
      <c r="L1564" s="271" t="s">
        <v>6161</v>
      </c>
      <c r="M1564" s="270" t="s">
        <v>6161</v>
      </c>
      <c r="N1564" s="270" t="s">
        <v>6161</v>
      </c>
      <c r="O1564" s="270" t="s">
        <v>6161</v>
      </c>
    </row>
    <row r="1565" spans="1:15" ht="30.75" customHeight="1" x14ac:dyDescent="0.25">
      <c r="A1565" s="281">
        <v>30732069</v>
      </c>
      <c r="B1565" s="276" t="s">
        <v>4954</v>
      </c>
      <c r="C1565" s="278" t="s">
        <v>4844</v>
      </c>
      <c r="D1565" s="276" t="s">
        <v>6161</v>
      </c>
      <c r="E1565" s="282"/>
      <c r="F1565" s="279"/>
      <c r="G1565" s="278" t="s">
        <v>6161</v>
      </c>
      <c r="H1565" s="278" t="s">
        <v>6161</v>
      </c>
      <c r="I1565" s="278" t="s">
        <v>6161</v>
      </c>
      <c r="J1565" s="278" t="s">
        <v>6161</v>
      </c>
      <c r="K1565" s="278" t="s">
        <v>6161</v>
      </c>
      <c r="L1565" s="277" t="s">
        <v>6161</v>
      </c>
      <c r="M1565" s="276" t="s">
        <v>6161</v>
      </c>
      <c r="N1565" s="276" t="s">
        <v>6161</v>
      </c>
      <c r="O1565" s="276" t="s">
        <v>6161</v>
      </c>
    </row>
    <row r="1566" spans="1:15" ht="30.75" customHeight="1" x14ac:dyDescent="0.25">
      <c r="A1566" s="275">
        <v>30732085</v>
      </c>
      <c r="B1566" s="270" t="s">
        <v>1184</v>
      </c>
      <c r="C1566" s="272" t="s">
        <v>4843</v>
      </c>
      <c r="D1566" s="270" t="s">
        <v>8462</v>
      </c>
      <c r="E1566" s="272"/>
      <c r="F1566" s="273"/>
      <c r="G1566" s="272"/>
      <c r="H1566" s="272"/>
      <c r="I1566" s="272" t="s">
        <v>6155</v>
      </c>
      <c r="J1566" s="272" t="s">
        <v>6156</v>
      </c>
      <c r="K1566" s="272"/>
      <c r="L1566" s="271"/>
      <c r="M1566" s="270" t="s">
        <v>3831</v>
      </c>
      <c r="N1566" s="270" t="s">
        <v>7593</v>
      </c>
      <c r="O1566" s="270" t="s">
        <v>6175</v>
      </c>
    </row>
    <row r="1567" spans="1:15" ht="30.75" customHeight="1" x14ac:dyDescent="0.25">
      <c r="A1567" s="281">
        <v>30732093</v>
      </c>
      <c r="B1567" s="276" t="s">
        <v>1185</v>
      </c>
      <c r="C1567" s="278" t="s">
        <v>4843</v>
      </c>
      <c r="D1567" s="276" t="s">
        <v>8463</v>
      </c>
      <c r="E1567" s="282"/>
      <c r="F1567" s="279"/>
      <c r="G1567" s="278"/>
      <c r="H1567" s="278"/>
      <c r="I1567" s="278" t="s">
        <v>6155</v>
      </c>
      <c r="J1567" s="278" t="s">
        <v>6156</v>
      </c>
      <c r="K1567" s="278"/>
      <c r="L1567" s="277"/>
      <c r="M1567" s="276" t="s">
        <v>3831</v>
      </c>
      <c r="N1567" s="276" t="s">
        <v>7593</v>
      </c>
      <c r="O1567" s="276" t="s">
        <v>6175</v>
      </c>
    </row>
    <row r="1568" spans="1:15" ht="30.75" customHeight="1" x14ac:dyDescent="0.25">
      <c r="A1568" s="275">
        <v>30732107</v>
      </c>
      <c r="B1568" s="270" t="s">
        <v>1186</v>
      </c>
      <c r="C1568" s="272" t="s">
        <v>4843</v>
      </c>
      <c r="D1568" s="270" t="s">
        <v>8464</v>
      </c>
      <c r="E1568" s="272"/>
      <c r="F1568" s="273"/>
      <c r="G1568" s="272"/>
      <c r="H1568" s="272"/>
      <c r="I1568" s="272" t="s">
        <v>6155</v>
      </c>
      <c r="J1568" s="272" t="s">
        <v>6156</v>
      </c>
      <c r="K1568" s="272"/>
      <c r="L1568" s="271"/>
      <c r="M1568" s="270" t="s">
        <v>6159</v>
      </c>
      <c r="N1568" s="270" t="s">
        <v>7593</v>
      </c>
      <c r="O1568" s="270" t="s">
        <v>6175</v>
      </c>
    </row>
    <row r="1569" spans="1:15" ht="30.75" customHeight="1" x14ac:dyDescent="0.25">
      <c r="A1569" s="281">
        <v>30732115</v>
      </c>
      <c r="B1569" s="276" t="s">
        <v>1187</v>
      </c>
      <c r="C1569" s="278" t="s">
        <v>4843</v>
      </c>
      <c r="D1569" s="276" t="s">
        <v>8465</v>
      </c>
      <c r="E1569" s="282"/>
      <c r="F1569" s="279"/>
      <c r="G1569" s="278"/>
      <c r="H1569" s="278"/>
      <c r="I1569" s="278" t="s">
        <v>6155</v>
      </c>
      <c r="J1569" s="278" t="s">
        <v>6156</v>
      </c>
      <c r="K1569" s="278"/>
      <c r="L1569" s="277"/>
      <c r="M1569" s="276" t="s">
        <v>3831</v>
      </c>
      <c r="N1569" s="276" t="s">
        <v>7593</v>
      </c>
      <c r="O1569" s="276" t="s">
        <v>6175</v>
      </c>
    </row>
    <row r="1570" spans="1:15" ht="30.75" customHeight="1" x14ac:dyDescent="0.25">
      <c r="A1570" s="275">
        <v>30732123</v>
      </c>
      <c r="B1570" s="270" t="s">
        <v>1188</v>
      </c>
      <c r="C1570" s="272" t="s">
        <v>4843</v>
      </c>
      <c r="D1570" s="270" t="s">
        <v>8466</v>
      </c>
      <c r="E1570" s="272"/>
      <c r="F1570" s="273"/>
      <c r="G1570" s="272"/>
      <c r="H1570" s="272"/>
      <c r="I1570" s="272" t="s">
        <v>6155</v>
      </c>
      <c r="J1570" s="272" t="s">
        <v>6156</v>
      </c>
      <c r="K1570" s="272"/>
      <c r="L1570" s="271"/>
      <c r="M1570" s="270" t="s">
        <v>3831</v>
      </c>
      <c r="N1570" s="270" t="s">
        <v>7593</v>
      </c>
      <c r="O1570" s="270" t="s">
        <v>6175</v>
      </c>
    </row>
    <row r="1571" spans="1:15" ht="30.75" customHeight="1" x14ac:dyDescent="0.25">
      <c r="A1571" s="281">
        <v>30732131</v>
      </c>
      <c r="B1571" s="276" t="s">
        <v>1189</v>
      </c>
      <c r="C1571" s="278" t="s">
        <v>4843</v>
      </c>
      <c r="D1571" s="276" t="s">
        <v>8467</v>
      </c>
      <c r="E1571" s="282"/>
      <c r="F1571" s="279"/>
      <c r="G1571" s="278"/>
      <c r="H1571" s="278"/>
      <c r="I1571" s="278" t="s">
        <v>6155</v>
      </c>
      <c r="J1571" s="278" t="s">
        <v>6156</v>
      </c>
      <c r="K1571" s="278"/>
      <c r="L1571" s="277"/>
      <c r="M1571" s="276" t="s">
        <v>3831</v>
      </c>
      <c r="N1571" s="276" t="s">
        <v>7593</v>
      </c>
      <c r="O1571" s="276" t="s">
        <v>6175</v>
      </c>
    </row>
    <row r="1572" spans="1:15" ht="78.75" x14ac:dyDescent="0.25">
      <c r="A1572" s="275">
        <v>30733014</v>
      </c>
      <c r="B1572" s="270" t="s">
        <v>6276</v>
      </c>
      <c r="C1572" s="272" t="s">
        <v>4843</v>
      </c>
      <c r="D1572" s="270" t="s">
        <v>8468</v>
      </c>
      <c r="E1572" s="272"/>
      <c r="F1572" s="273"/>
      <c r="G1572" s="272"/>
      <c r="H1572" s="272"/>
      <c r="I1572" s="272" t="s">
        <v>6155</v>
      </c>
      <c r="J1572" s="272" t="s">
        <v>6156</v>
      </c>
      <c r="K1572" s="272"/>
      <c r="L1572" s="271"/>
      <c r="M1572" s="270" t="s">
        <v>8124</v>
      </c>
      <c r="N1572" s="270" t="s">
        <v>7593</v>
      </c>
      <c r="O1572" s="270" t="s">
        <v>6175</v>
      </c>
    </row>
    <row r="1573" spans="1:15" ht="30.75" customHeight="1" x14ac:dyDescent="0.25">
      <c r="A1573" s="281">
        <v>30733014</v>
      </c>
      <c r="B1573" s="276" t="s">
        <v>6276</v>
      </c>
      <c r="C1573" s="278" t="s">
        <v>4843</v>
      </c>
      <c r="D1573" s="276" t="s">
        <v>8469</v>
      </c>
      <c r="E1573" s="282"/>
      <c r="F1573" s="279"/>
      <c r="G1573" s="278"/>
      <c r="H1573" s="278"/>
      <c r="I1573" s="278" t="s">
        <v>6155</v>
      </c>
      <c r="J1573" s="278" t="s">
        <v>6156</v>
      </c>
      <c r="K1573" s="278"/>
      <c r="L1573" s="277"/>
      <c r="M1573" s="276" t="s">
        <v>8124</v>
      </c>
      <c r="N1573" s="276" t="s">
        <v>7593</v>
      </c>
      <c r="O1573" s="276" t="s">
        <v>6175</v>
      </c>
    </row>
    <row r="1574" spans="1:15" ht="78.75" x14ac:dyDescent="0.25">
      <c r="A1574" s="275">
        <v>30733022</v>
      </c>
      <c r="B1574" s="270" t="s">
        <v>6277</v>
      </c>
      <c r="C1574" s="272" t="s">
        <v>4843</v>
      </c>
      <c r="D1574" s="270" t="s">
        <v>8468</v>
      </c>
      <c r="E1574" s="272"/>
      <c r="F1574" s="273"/>
      <c r="G1574" s="272"/>
      <c r="H1574" s="272"/>
      <c r="I1574" s="272" t="s">
        <v>6155</v>
      </c>
      <c r="J1574" s="272" t="s">
        <v>6156</v>
      </c>
      <c r="K1574" s="272"/>
      <c r="L1574" s="271"/>
      <c r="M1574" s="270" t="s">
        <v>8124</v>
      </c>
      <c r="N1574" s="270" t="s">
        <v>7593</v>
      </c>
      <c r="O1574" s="270" t="s">
        <v>6175</v>
      </c>
    </row>
    <row r="1575" spans="1:15" ht="30.75" customHeight="1" x14ac:dyDescent="0.25">
      <c r="A1575" s="281">
        <v>30733022</v>
      </c>
      <c r="B1575" s="276" t="s">
        <v>6277</v>
      </c>
      <c r="C1575" s="278" t="s">
        <v>4843</v>
      </c>
      <c r="D1575" s="276" t="s">
        <v>8469</v>
      </c>
      <c r="E1575" s="282"/>
      <c r="F1575" s="279"/>
      <c r="G1575" s="278"/>
      <c r="H1575" s="278"/>
      <c r="I1575" s="278" t="s">
        <v>6155</v>
      </c>
      <c r="J1575" s="278" t="s">
        <v>6156</v>
      </c>
      <c r="K1575" s="278"/>
      <c r="L1575" s="277"/>
      <c r="M1575" s="276" t="s">
        <v>8124</v>
      </c>
      <c r="N1575" s="276" t="s">
        <v>7593</v>
      </c>
      <c r="O1575" s="276" t="s">
        <v>6175</v>
      </c>
    </row>
    <row r="1576" spans="1:15" ht="30.75" customHeight="1" x14ac:dyDescent="0.25">
      <c r="A1576" s="275">
        <v>30733022</v>
      </c>
      <c r="B1576" s="270" t="s">
        <v>6277</v>
      </c>
      <c r="C1576" s="272" t="s">
        <v>4843</v>
      </c>
      <c r="D1576" s="270" t="s">
        <v>8470</v>
      </c>
      <c r="E1576" s="272"/>
      <c r="F1576" s="273"/>
      <c r="G1576" s="272"/>
      <c r="H1576" s="272"/>
      <c r="I1576" s="272" t="s">
        <v>6155</v>
      </c>
      <c r="J1576" s="272" t="s">
        <v>6156</v>
      </c>
      <c r="K1576" s="272"/>
      <c r="L1576" s="271"/>
      <c r="M1576" s="270" t="s">
        <v>8124</v>
      </c>
      <c r="N1576" s="270" t="s">
        <v>7593</v>
      </c>
      <c r="O1576" s="270" t="s">
        <v>6175</v>
      </c>
    </row>
    <row r="1577" spans="1:15" ht="47.45" customHeight="1" x14ac:dyDescent="0.25">
      <c r="A1577" s="281">
        <v>30733030</v>
      </c>
      <c r="B1577" s="276" t="s">
        <v>6278</v>
      </c>
      <c r="C1577" s="278" t="s">
        <v>4843</v>
      </c>
      <c r="D1577" s="276" t="s">
        <v>8470</v>
      </c>
      <c r="E1577" s="282"/>
      <c r="F1577" s="279"/>
      <c r="G1577" s="278"/>
      <c r="H1577" s="278"/>
      <c r="I1577" s="278" t="s">
        <v>6155</v>
      </c>
      <c r="J1577" s="278" t="s">
        <v>6156</v>
      </c>
      <c r="K1577" s="278"/>
      <c r="L1577" s="277"/>
      <c r="M1577" s="276" t="s">
        <v>8124</v>
      </c>
      <c r="N1577" s="276" t="s">
        <v>7593</v>
      </c>
      <c r="O1577" s="276" t="s">
        <v>6175</v>
      </c>
    </row>
    <row r="1578" spans="1:15" ht="78.75" x14ac:dyDescent="0.25">
      <c r="A1578" s="275">
        <v>30733030</v>
      </c>
      <c r="B1578" s="270" t="s">
        <v>6278</v>
      </c>
      <c r="C1578" s="272" t="s">
        <v>4843</v>
      </c>
      <c r="D1578" s="270" t="s">
        <v>8468</v>
      </c>
      <c r="E1578" s="272"/>
      <c r="F1578" s="273"/>
      <c r="G1578" s="272"/>
      <c r="H1578" s="272"/>
      <c r="I1578" s="272" t="s">
        <v>6155</v>
      </c>
      <c r="J1578" s="272" t="s">
        <v>6156</v>
      </c>
      <c r="K1578" s="272"/>
      <c r="L1578" s="271"/>
      <c r="M1578" s="270" t="s">
        <v>8124</v>
      </c>
      <c r="N1578" s="270" t="s">
        <v>7593</v>
      </c>
      <c r="O1578" s="270" t="s">
        <v>6175</v>
      </c>
    </row>
    <row r="1579" spans="1:15" ht="66" customHeight="1" x14ac:dyDescent="0.25">
      <c r="A1579" s="281">
        <v>30733049</v>
      </c>
      <c r="B1579" s="276" t="s">
        <v>6279</v>
      </c>
      <c r="C1579" s="278" t="s">
        <v>4843</v>
      </c>
      <c r="D1579" s="276" t="s">
        <v>8468</v>
      </c>
      <c r="E1579" s="282"/>
      <c r="F1579" s="279"/>
      <c r="G1579" s="278"/>
      <c r="H1579" s="278"/>
      <c r="I1579" s="278" t="s">
        <v>6155</v>
      </c>
      <c r="J1579" s="278" t="s">
        <v>6156</v>
      </c>
      <c r="K1579" s="278"/>
      <c r="L1579" s="277"/>
      <c r="M1579" s="276" t="s">
        <v>8124</v>
      </c>
      <c r="N1579" s="276" t="s">
        <v>7593</v>
      </c>
      <c r="O1579" s="276" t="s">
        <v>6175</v>
      </c>
    </row>
    <row r="1580" spans="1:15" ht="30.75" customHeight="1" x14ac:dyDescent="0.25">
      <c r="A1580" s="275">
        <v>30733049</v>
      </c>
      <c r="B1580" s="270" t="s">
        <v>6279</v>
      </c>
      <c r="C1580" s="272" t="s">
        <v>4843</v>
      </c>
      <c r="D1580" s="270" t="s">
        <v>8471</v>
      </c>
      <c r="E1580" s="272"/>
      <c r="F1580" s="273"/>
      <c r="G1580" s="272"/>
      <c r="H1580" s="272"/>
      <c r="I1580" s="272" t="s">
        <v>6155</v>
      </c>
      <c r="J1580" s="272" t="s">
        <v>6156</v>
      </c>
      <c r="K1580" s="272"/>
      <c r="L1580" s="271"/>
      <c r="M1580" s="270" t="s">
        <v>8111</v>
      </c>
      <c r="N1580" s="270" t="s">
        <v>7593</v>
      </c>
      <c r="O1580" s="270" t="s">
        <v>6175</v>
      </c>
    </row>
    <row r="1581" spans="1:15" ht="30.75" customHeight="1" x14ac:dyDescent="0.25">
      <c r="A1581" s="281">
        <v>30733057</v>
      </c>
      <c r="B1581" s="276" t="s">
        <v>6280</v>
      </c>
      <c r="C1581" s="278" t="s">
        <v>4843</v>
      </c>
      <c r="D1581" s="276" t="s">
        <v>8472</v>
      </c>
      <c r="E1581" s="282"/>
      <c r="F1581" s="279"/>
      <c r="G1581" s="278"/>
      <c r="H1581" s="278"/>
      <c r="I1581" s="278" t="s">
        <v>6155</v>
      </c>
      <c r="J1581" s="278" t="s">
        <v>6156</v>
      </c>
      <c r="K1581" s="278"/>
      <c r="L1581" s="277"/>
      <c r="M1581" s="276" t="s">
        <v>8124</v>
      </c>
      <c r="N1581" s="276" t="s">
        <v>7593</v>
      </c>
      <c r="O1581" s="276" t="s">
        <v>6175</v>
      </c>
    </row>
    <row r="1582" spans="1:15" ht="30.75" customHeight="1" x14ac:dyDescent="0.25">
      <c r="A1582" s="275">
        <v>30733065</v>
      </c>
      <c r="B1582" s="270" t="s">
        <v>6281</v>
      </c>
      <c r="C1582" s="272" t="s">
        <v>4843</v>
      </c>
      <c r="D1582" s="270" t="s">
        <v>8472</v>
      </c>
      <c r="E1582" s="272"/>
      <c r="F1582" s="273"/>
      <c r="G1582" s="272"/>
      <c r="H1582" s="272"/>
      <c r="I1582" s="272" t="s">
        <v>6155</v>
      </c>
      <c r="J1582" s="272" t="s">
        <v>6156</v>
      </c>
      <c r="K1582" s="272"/>
      <c r="L1582" s="271"/>
      <c r="M1582" s="270" t="s">
        <v>8124</v>
      </c>
      <c r="N1582" s="270" t="s">
        <v>7593</v>
      </c>
      <c r="O1582" s="270" t="s">
        <v>6175</v>
      </c>
    </row>
    <row r="1583" spans="1:15" ht="30.75" customHeight="1" x14ac:dyDescent="0.25">
      <c r="A1583" s="281">
        <v>30733073</v>
      </c>
      <c r="B1583" s="276" t="s">
        <v>6282</v>
      </c>
      <c r="C1583" s="278" t="s">
        <v>4843</v>
      </c>
      <c r="D1583" s="276" t="s">
        <v>8472</v>
      </c>
      <c r="E1583" s="282"/>
      <c r="F1583" s="279"/>
      <c r="G1583" s="278"/>
      <c r="H1583" s="278"/>
      <c r="I1583" s="278" t="s">
        <v>6155</v>
      </c>
      <c r="J1583" s="278" t="s">
        <v>6156</v>
      </c>
      <c r="K1583" s="278"/>
      <c r="L1583" s="277"/>
      <c r="M1583" s="276" t="s">
        <v>8124</v>
      </c>
      <c r="N1583" s="276" t="s">
        <v>7593</v>
      </c>
      <c r="O1583" s="276" t="s">
        <v>6175</v>
      </c>
    </row>
    <row r="1584" spans="1:15" ht="30.75" customHeight="1" x14ac:dyDescent="0.25">
      <c r="A1584" s="275">
        <v>30733073</v>
      </c>
      <c r="B1584" s="270" t="s">
        <v>6282</v>
      </c>
      <c r="C1584" s="272" t="s">
        <v>4843</v>
      </c>
      <c r="D1584" s="270" t="s">
        <v>8471</v>
      </c>
      <c r="E1584" s="272"/>
      <c r="F1584" s="273"/>
      <c r="G1584" s="272"/>
      <c r="H1584" s="272"/>
      <c r="I1584" s="272" t="s">
        <v>6155</v>
      </c>
      <c r="J1584" s="272" t="s">
        <v>6156</v>
      </c>
      <c r="K1584" s="272"/>
      <c r="L1584" s="271"/>
      <c r="M1584" s="270" t="s">
        <v>8111</v>
      </c>
      <c r="N1584" s="270" t="s">
        <v>7593</v>
      </c>
      <c r="O1584" s="270" t="s">
        <v>6175</v>
      </c>
    </row>
    <row r="1585" spans="1:15" ht="30.75" customHeight="1" x14ac:dyDescent="0.25">
      <c r="A1585" s="281">
        <v>30733073</v>
      </c>
      <c r="B1585" s="276" t="s">
        <v>6282</v>
      </c>
      <c r="C1585" s="278" t="s">
        <v>4843</v>
      </c>
      <c r="D1585" s="276" t="s">
        <v>8473</v>
      </c>
      <c r="E1585" s="282"/>
      <c r="F1585" s="279"/>
      <c r="G1585" s="278"/>
      <c r="H1585" s="278"/>
      <c r="I1585" s="278" t="s">
        <v>6155</v>
      </c>
      <c r="J1585" s="278" t="s">
        <v>6156</v>
      </c>
      <c r="K1585" s="278"/>
      <c r="L1585" s="277"/>
      <c r="M1585" s="276" t="s">
        <v>8124</v>
      </c>
      <c r="N1585" s="276" t="s">
        <v>7593</v>
      </c>
      <c r="O1585" s="276" t="s">
        <v>6175</v>
      </c>
    </row>
    <row r="1586" spans="1:15" ht="78.75" x14ac:dyDescent="0.25">
      <c r="A1586" s="275">
        <v>30733081</v>
      </c>
      <c r="B1586" s="270" t="s">
        <v>6283</v>
      </c>
      <c r="C1586" s="272" t="s">
        <v>4843</v>
      </c>
      <c r="D1586" s="270" t="s">
        <v>8468</v>
      </c>
      <c r="E1586" s="272"/>
      <c r="F1586" s="273"/>
      <c r="G1586" s="272"/>
      <c r="H1586" s="272"/>
      <c r="I1586" s="272" t="s">
        <v>6155</v>
      </c>
      <c r="J1586" s="272" t="s">
        <v>6156</v>
      </c>
      <c r="K1586" s="272"/>
      <c r="L1586" s="271"/>
      <c r="M1586" s="270" t="s">
        <v>8124</v>
      </c>
      <c r="N1586" s="270" t="s">
        <v>7593</v>
      </c>
      <c r="O1586" s="270" t="s">
        <v>6175</v>
      </c>
    </row>
    <row r="1587" spans="1:15" ht="30.75" customHeight="1" x14ac:dyDescent="0.25">
      <c r="A1587" s="281">
        <v>30733090</v>
      </c>
      <c r="B1587" s="276" t="s">
        <v>6284</v>
      </c>
      <c r="C1587" s="278" t="s">
        <v>4843</v>
      </c>
      <c r="D1587" s="276" t="s">
        <v>8470</v>
      </c>
      <c r="E1587" s="282"/>
      <c r="F1587" s="279"/>
      <c r="G1587" s="278"/>
      <c r="H1587" s="278"/>
      <c r="I1587" s="278" t="s">
        <v>6155</v>
      </c>
      <c r="J1587" s="278" t="s">
        <v>6156</v>
      </c>
      <c r="K1587" s="278"/>
      <c r="L1587" s="277"/>
      <c r="M1587" s="276" t="s">
        <v>8124</v>
      </c>
      <c r="N1587" s="276" t="s">
        <v>7593</v>
      </c>
      <c r="O1587" s="276" t="s">
        <v>6175</v>
      </c>
    </row>
    <row r="1588" spans="1:15" ht="30.75" customHeight="1" x14ac:dyDescent="0.25">
      <c r="A1588" s="275">
        <v>30733103</v>
      </c>
      <c r="B1588" s="270" t="s">
        <v>6285</v>
      </c>
      <c r="C1588" s="272" t="s">
        <v>4843</v>
      </c>
      <c r="D1588" s="270" t="s">
        <v>8472</v>
      </c>
      <c r="E1588" s="272"/>
      <c r="F1588" s="273"/>
      <c r="G1588" s="272"/>
      <c r="H1588" s="272"/>
      <c r="I1588" s="272" t="s">
        <v>6155</v>
      </c>
      <c r="J1588" s="272" t="s">
        <v>6156</v>
      </c>
      <c r="K1588" s="272"/>
      <c r="L1588" s="271"/>
      <c r="M1588" s="270" t="s">
        <v>8124</v>
      </c>
      <c r="N1588" s="270" t="s">
        <v>7593</v>
      </c>
      <c r="O1588" s="270" t="s">
        <v>6175</v>
      </c>
    </row>
    <row r="1589" spans="1:15" ht="30.75" customHeight="1" x14ac:dyDescent="0.25">
      <c r="A1589" s="281">
        <v>30733103</v>
      </c>
      <c r="B1589" s="276" t="s">
        <v>6285</v>
      </c>
      <c r="C1589" s="278" t="s">
        <v>4843</v>
      </c>
      <c r="D1589" s="276" t="s">
        <v>8473</v>
      </c>
      <c r="E1589" s="282"/>
      <c r="F1589" s="279"/>
      <c r="G1589" s="278"/>
      <c r="H1589" s="278"/>
      <c r="I1589" s="278" t="s">
        <v>6155</v>
      </c>
      <c r="J1589" s="278" t="s">
        <v>6156</v>
      </c>
      <c r="K1589" s="278"/>
      <c r="L1589" s="277"/>
      <c r="M1589" s="276" t="s">
        <v>8124</v>
      </c>
      <c r="N1589" s="276" t="s">
        <v>7593</v>
      </c>
      <c r="O1589" s="276" t="s">
        <v>6175</v>
      </c>
    </row>
    <row r="1590" spans="1:15" ht="78.75" x14ac:dyDescent="0.25">
      <c r="A1590" s="275">
        <v>30734010</v>
      </c>
      <c r="B1590" s="270" t="s">
        <v>6286</v>
      </c>
      <c r="C1590" s="272" t="s">
        <v>4843</v>
      </c>
      <c r="D1590" s="270" t="s">
        <v>8468</v>
      </c>
      <c r="E1590" s="272"/>
      <c r="F1590" s="273"/>
      <c r="G1590" s="272"/>
      <c r="H1590" s="272"/>
      <c r="I1590" s="272" t="s">
        <v>6155</v>
      </c>
      <c r="J1590" s="272" t="s">
        <v>6156</v>
      </c>
      <c r="K1590" s="272"/>
      <c r="L1590" s="271"/>
      <c r="M1590" s="270" t="s">
        <v>8124</v>
      </c>
      <c r="N1590" s="270" t="s">
        <v>7593</v>
      </c>
      <c r="O1590" s="270" t="s">
        <v>6175</v>
      </c>
    </row>
    <row r="1591" spans="1:15" ht="30.75" customHeight="1" x14ac:dyDescent="0.25">
      <c r="A1591" s="281">
        <v>30734010</v>
      </c>
      <c r="B1591" s="276" t="s">
        <v>6286</v>
      </c>
      <c r="C1591" s="278" t="s">
        <v>4843</v>
      </c>
      <c r="D1591" s="276" t="s">
        <v>8469</v>
      </c>
      <c r="E1591" s="282"/>
      <c r="F1591" s="279"/>
      <c r="G1591" s="278"/>
      <c r="H1591" s="278"/>
      <c r="I1591" s="278" t="s">
        <v>6155</v>
      </c>
      <c r="J1591" s="278" t="s">
        <v>6156</v>
      </c>
      <c r="K1591" s="278"/>
      <c r="L1591" s="277"/>
      <c r="M1591" s="276" t="s">
        <v>8124</v>
      </c>
      <c r="N1591" s="276" t="s">
        <v>7593</v>
      </c>
      <c r="O1591" s="276" t="s">
        <v>6175</v>
      </c>
    </row>
    <row r="1592" spans="1:15" ht="30.75" customHeight="1" x14ac:dyDescent="0.25">
      <c r="A1592" s="275">
        <v>30734029</v>
      </c>
      <c r="B1592" s="270" t="s">
        <v>6287</v>
      </c>
      <c r="C1592" s="272" t="s">
        <v>4843</v>
      </c>
      <c r="D1592" s="270" t="s">
        <v>8469</v>
      </c>
      <c r="E1592" s="272"/>
      <c r="F1592" s="273"/>
      <c r="G1592" s="272"/>
      <c r="H1592" s="272"/>
      <c r="I1592" s="272" t="s">
        <v>6155</v>
      </c>
      <c r="J1592" s="272" t="s">
        <v>6156</v>
      </c>
      <c r="K1592" s="272"/>
      <c r="L1592" s="271"/>
      <c r="M1592" s="270" t="s">
        <v>8124</v>
      </c>
      <c r="N1592" s="270" t="s">
        <v>7593</v>
      </c>
      <c r="O1592" s="270" t="s">
        <v>6175</v>
      </c>
    </row>
    <row r="1593" spans="1:15" ht="30.75" customHeight="1" x14ac:dyDescent="0.25">
      <c r="A1593" s="281">
        <v>30734029</v>
      </c>
      <c r="B1593" s="276" t="s">
        <v>6287</v>
      </c>
      <c r="C1593" s="278" t="s">
        <v>4843</v>
      </c>
      <c r="D1593" s="276" t="s">
        <v>8470</v>
      </c>
      <c r="E1593" s="282"/>
      <c r="F1593" s="279"/>
      <c r="G1593" s="278"/>
      <c r="H1593" s="278"/>
      <c r="I1593" s="278" t="s">
        <v>6155</v>
      </c>
      <c r="J1593" s="278" t="s">
        <v>6156</v>
      </c>
      <c r="K1593" s="278"/>
      <c r="L1593" s="277"/>
      <c r="M1593" s="276" t="s">
        <v>8124</v>
      </c>
      <c r="N1593" s="276" t="s">
        <v>7593</v>
      </c>
      <c r="O1593" s="276" t="s">
        <v>6175</v>
      </c>
    </row>
    <row r="1594" spans="1:15" ht="41.1" customHeight="1" x14ac:dyDescent="0.25">
      <c r="A1594" s="275">
        <v>30734037</v>
      </c>
      <c r="B1594" s="270" t="s">
        <v>6288</v>
      </c>
      <c r="C1594" s="272" t="s">
        <v>4843</v>
      </c>
      <c r="D1594" s="270" t="s">
        <v>8470</v>
      </c>
      <c r="E1594" s="272"/>
      <c r="F1594" s="273"/>
      <c r="G1594" s="272"/>
      <c r="H1594" s="272"/>
      <c r="I1594" s="272" t="s">
        <v>6155</v>
      </c>
      <c r="J1594" s="272" t="s">
        <v>6156</v>
      </c>
      <c r="K1594" s="272"/>
      <c r="L1594" s="271"/>
      <c r="M1594" s="270" t="s">
        <v>8124</v>
      </c>
      <c r="N1594" s="270" t="s">
        <v>7593</v>
      </c>
      <c r="O1594" s="270" t="s">
        <v>6175</v>
      </c>
    </row>
    <row r="1595" spans="1:15" ht="78.599999999999994" customHeight="1" x14ac:dyDescent="0.25">
      <c r="A1595" s="281">
        <v>30734037</v>
      </c>
      <c r="B1595" s="276" t="s">
        <v>6288</v>
      </c>
      <c r="C1595" s="278" t="s">
        <v>4843</v>
      </c>
      <c r="D1595" s="276" t="s">
        <v>8468</v>
      </c>
      <c r="E1595" s="282"/>
      <c r="F1595" s="279"/>
      <c r="G1595" s="278"/>
      <c r="H1595" s="278"/>
      <c r="I1595" s="278" t="s">
        <v>6155</v>
      </c>
      <c r="J1595" s="278" t="s">
        <v>6156</v>
      </c>
      <c r="K1595" s="278"/>
      <c r="L1595" s="277"/>
      <c r="M1595" s="276" t="s">
        <v>8124</v>
      </c>
      <c r="N1595" s="276" t="s">
        <v>7593</v>
      </c>
      <c r="O1595" s="276" t="s">
        <v>6175</v>
      </c>
    </row>
    <row r="1596" spans="1:15" ht="71.099999999999994" customHeight="1" x14ac:dyDescent="0.25">
      <c r="A1596" s="275">
        <v>30734045</v>
      </c>
      <c r="B1596" s="270" t="s">
        <v>6289</v>
      </c>
      <c r="C1596" s="272" t="s">
        <v>4843</v>
      </c>
      <c r="D1596" s="270" t="s">
        <v>8468</v>
      </c>
      <c r="E1596" s="272"/>
      <c r="F1596" s="273"/>
      <c r="G1596" s="272"/>
      <c r="H1596" s="272"/>
      <c r="I1596" s="272" t="s">
        <v>6155</v>
      </c>
      <c r="J1596" s="272" t="s">
        <v>6156</v>
      </c>
      <c r="K1596" s="272"/>
      <c r="L1596" s="271"/>
      <c r="M1596" s="270" t="s">
        <v>8124</v>
      </c>
      <c r="N1596" s="270" t="s">
        <v>7593</v>
      </c>
      <c r="O1596" s="270" t="s">
        <v>6175</v>
      </c>
    </row>
    <row r="1597" spans="1:15" ht="30.75" customHeight="1" x14ac:dyDescent="0.25">
      <c r="A1597" s="281">
        <v>30734053</v>
      </c>
      <c r="B1597" s="276" t="s">
        <v>6290</v>
      </c>
      <c r="C1597" s="278" t="s">
        <v>4843</v>
      </c>
      <c r="D1597" s="276" t="s">
        <v>8473</v>
      </c>
      <c r="E1597" s="282"/>
      <c r="F1597" s="279"/>
      <c r="G1597" s="278"/>
      <c r="H1597" s="278"/>
      <c r="I1597" s="278" t="s">
        <v>6155</v>
      </c>
      <c r="J1597" s="278" t="s">
        <v>6156</v>
      </c>
      <c r="K1597" s="278"/>
      <c r="L1597" s="277"/>
      <c r="M1597" s="276" t="s">
        <v>8124</v>
      </c>
      <c r="N1597" s="276" t="s">
        <v>7593</v>
      </c>
      <c r="O1597" s="276" t="s">
        <v>6175</v>
      </c>
    </row>
    <row r="1598" spans="1:15" ht="78.75" x14ac:dyDescent="0.25">
      <c r="A1598" s="275">
        <v>30734061</v>
      </c>
      <c r="B1598" s="270" t="s">
        <v>6291</v>
      </c>
      <c r="C1598" s="272" t="s">
        <v>4843</v>
      </c>
      <c r="D1598" s="270" t="s">
        <v>8468</v>
      </c>
      <c r="E1598" s="272"/>
      <c r="F1598" s="273"/>
      <c r="G1598" s="272"/>
      <c r="H1598" s="272"/>
      <c r="I1598" s="272" t="s">
        <v>6155</v>
      </c>
      <c r="J1598" s="272" t="s">
        <v>6156</v>
      </c>
      <c r="K1598" s="272"/>
      <c r="L1598" s="271"/>
      <c r="M1598" s="270" t="s">
        <v>8124</v>
      </c>
      <c r="N1598" s="270" t="s">
        <v>7593</v>
      </c>
      <c r="O1598" s="270" t="s">
        <v>6175</v>
      </c>
    </row>
    <row r="1599" spans="1:15" ht="78.75" x14ac:dyDescent="0.25">
      <c r="A1599" s="281">
        <v>30735017</v>
      </c>
      <c r="B1599" s="276" t="s">
        <v>6292</v>
      </c>
      <c r="C1599" s="278" t="s">
        <v>4843</v>
      </c>
      <c r="D1599" s="276" t="s">
        <v>8468</v>
      </c>
      <c r="E1599" s="282"/>
      <c r="F1599" s="279"/>
      <c r="G1599" s="278"/>
      <c r="H1599" s="278"/>
      <c r="I1599" s="278" t="s">
        <v>6155</v>
      </c>
      <c r="J1599" s="278" t="s">
        <v>6156</v>
      </c>
      <c r="K1599" s="278"/>
      <c r="L1599" s="277"/>
      <c r="M1599" s="276" t="s">
        <v>8124</v>
      </c>
      <c r="N1599" s="276" t="s">
        <v>7593</v>
      </c>
      <c r="O1599" s="276" t="s">
        <v>6175</v>
      </c>
    </row>
    <row r="1600" spans="1:15" ht="30.75" customHeight="1" x14ac:dyDescent="0.25">
      <c r="A1600" s="275">
        <v>30735017</v>
      </c>
      <c r="B1600" s="270" t="s">
        <v>6292</v>
      </c>
      <c r="C1600" s="272" t="s">
        <v>4843</v>
      </c>
      <c r="D1600" s="270" t="s">
        <v>8469</v>
      </c>
      <c r="E1600" s="272"/>
      <c r="F1600" s="273"/>
      <c r="G1600" s="272"/>
      <c r="H1600" s="272"/>
      <c r="I1600" s="272" t="s">
        <v>6155</v>
      </c>
      <c r="J1600" s="272" t="s">
        <v>6156</v>
      </c>
      <c r="K1600" s="272"/>
      <c r="L1600" s="271"/>
      <c r="M1600" s="270" t="s">
        <v>8124</v>
      </c>
      <c r="N1600" s="270" t="s">
        <v>7593</v>
      </c>
      <c r="O1600" s="270" t="s">
        <v>6175</v>
      </c>
    </row>
    <row r="1601" spans="1:15" ht="30.75" customHeight="1" x14ac:dyDescent="0.25">
      <c r="A1601" s="281">
        <v>30735025</v>
      </c>
      <c r="B1601" s="276" t="s">
        <v>6293</v>
      </c>
      <c r="C1601" s="278" t="s">
        <v>4843</v>
      </c>
      <c r="D1601" s="276" t="s">
        <v>8469</v>
      </c>
      <c r="E1601" s="282"/>
      <c r="F1601" s="279"/>
      <c r="G1601" s="278"/>
      <c r="H1601" s="278"/>
      <c r="I1601" s="278" t="s">
        <v>6155</v>
      </c>
      <c r="J1601" s="278" t="s">
        <v>6156</v>
      </c>
      <c r="K1601" s="278"/>
      <c r="L1601" s="277"/>
      <c r="M1601" s="276" t="s">
        <v>8124</v>
      </c>
      <c r="N1601" s="276" t="s">
        <v>7593</v>
      </c>
      <c r="O1601" s="276" t="s">
        <v>6175</v>
      </c>
    </row>
    <row r="1602" spans="1:15" ht="33.75" x14ac:dyDescent="0.25">
      <c r="A1602" s="275">
        <v>30735025</v>
      </c>
      <c r="B1602" s="270" t="s">
        <v>6293</v>
      </c>
      <c r="C1602" s="272" t="s">
        <v>4843</v>
      </c>
      <c r="D1602" s="270" t="s">
        <v>8470</v>
      </c>
      <c r="E1602" s="272"/>
      <c r="F1602" s="273"/>
      <c r="G1602" s="272"/>
      <c r="H1602" s="272"/>
      <c r="I1602" s="272" t="s">
        <v>6155</v>
      </c>
      <c r="J1602" s="272" t="s">
        <v>6156</v>
      </c>
      <c r="K1602" s="272"/>
      <c r="L1602" s="271"/>
      <c r="M1602" s="270" t="s">
        <v>8124</v>
      </c>
      <c r="N1602" s="270" t="s">
        <v>7593</v>
      </c>
      <c r="O1602" s="270" t="s">
        <v>6175</v>
      </c>
    </row>
    <row r="1603" spans="1:15" ht="30.75" customHeight="1" x14ac:dyDescent="0.25">
      <c r="A1603" s="281">
        <v>30735033</v>
      </c>
      <c r="B1603" s="276" t="s">
        <v>6294</v>
      </c>
      <c r="C1603" s="278" t="s">
        <v>4843</v>
      </c>
      <c r="D1603" s="276" t="s">
        <v>8474</v>
      </c>
      <c r="E1603" s="282"/>
      <c r="F1603" s="279"/>
      <c r="G1603" s="278"/>
      <c r="H1603" s="278"/>
      <c r="I1603" s="278" t="s">
        <v>6155</v>
      </c>
      <c r="J1603" s="278" t="s">
        <v>6156</v>
      </c>
      <c r="K1603" s="278"/>
      <c r="L1603" s="277"/>
      <c r="M1603" s="276" t="s">
        <v>8124</v>
      </c>
      <c r="N1603" s="276" t="s">
        <v>7593</v>
      </c>
      <c r="O1603" s="276" t="s">
        <v>6175</v>
      </c>
    </row>
    <row r="1604" spans="1:15" ht="78.75" x14ac:dyDescent="0.25">
      <c r="A1604" s="275">
        <v>30735041</v>
      </c>
      <c r="B1604" s="270" t="s">
        <v>6295</v>
      </c>
      <c r="C1604" s="272" t="s">
        <v>4843</v>
      </c>
      <c r="D1604" s="270" t="s">
        <v>8468</v>
      </c>
      <c r="E1604" s="272"/>
      <c r="F1604" s="273"/>
      <c r="G1604" s="272"/>
      <c r="H1604" s="272"/>
      <c r="I1604" s="272" t="s">
        <v>6155</v>
      </c>
      <c r="J1604" s="272" t="s">
        <v>6156</v>
      </c>
      <c r="K1604" s="272"/>
      <c r="L1604" s="271"/>
      <c r="M1604" s="270" t="s">
        <v>8124</v>
      </c>
      <c r="N1604" s="270" t="s">
        <v>7593</v>
      </c>
      <c r="O1604" s="270" t="s">
        <v>6175</v>
      </c>
    </row>
    <row r="1605" spans="1:15" ht="30.75" customHeight="1" x14ac:dyDescent="0.25">
      <c r="A1605" s="281">
        <v>30735050</v>
      </c>
      <c r="B1605" s="276" t="s">
        <v>6296</v>
      </c>
      <c r="C1605" s="278" t="s">
        <v>4843</v>
      </c>
      <c r="D1605" s="276" t="s">
        <v>8475</v>
      </c>
      <c r="E1605" s="282"/>
      <c r="F1605" s="279"/>
      <c r="G1605" s="278"/>
      <c r="H1605" s="278"/>
      <c r="I1605" s="278" t="s">
        <v>6155</v>
      </c>
      <c r="J1605" s="278" t="s">
        <v>6156</v>
      </c>
      <c r="K1605" s="278"/>
      <c r="L1605" s="277"/>
      <c r="M1605" s="276" t="s">
        <v>8124</v>
      </c>
      <c r="N1605" s="276" t="s">
        <v>7593</v>
      </c>
      <c r="O1605" s="276" t="s">
        <v>6175</v>
      </c>
    </row>
    <row r="1606" spans="1:15" ht="30.75" customHeight="1" x14ac:dyDescent="0.25">
      <c r="A1606" s="275">
        <v>30735068</v>
      </c>
      <c r="B1606" s="270" t="s">
        <v>6297</v>
      </c>
      <c r="C1606" s="272" t="s">
        <v>4843</v>
      </c>
      <c r="D1606" s="270" t="s">
        <v>8474</v>
      </c>
      <c r="E1606" s="272"/>
      <c r="F1606" s="273"/>
      <c r="G1606" s="272"/>
      <c r="H1606" s="272"/>
      <c r="I1606" s="272" t="s">
        <v>6155</v>
      </c>
      <c r="J1606" s="272" t="s">
        <v>6156</v>
      </c>
      <c r="K1606" s="272"/>
      <c r="L1606" s="271"/>
      <c r="M1606" s="270" t="s">
        <v>8124</v>
      </c>
      <c r="N1606" s="270" t="s">
        <v>7593</v>
      </c>
      <c r="O1606" s="270" t="s">
        <v>6175</v>
      </c>
    </row>
    <row r="1607" spans="1:15" ht="30.75" customHeight="1" x14ac:dyDescent="0.25">
      <c r="A1607" s="281">
        <v>30735076</v>
      </c>
      <c r="B1607" s="276" t="s">
        <v>6298</v>
      </c>
      <c r="C1607" s="278" t="s">
        <v>4843</v>
      </c>
      <c r="D1607" s="276" t="s">
        <v>8475</v>
      </c>
      <c r="E1607" s="282"/>
      <c r="F1607" s="279"/>
      <c r="G1607" s="278"/>
      <c r="H1607" s="278"/>
      <c r="I1607" s="278" t="s">
        <v>6155</v>
      </c>
      <c r="J1607" s="278" t="s">
        <v>6156</v>
      </c>
      <c r="K1607" s="278"/>
      <c r="L1607" s="277"/>
      <c r="M1607" s="276" t="s">
        <v>8124</v>
      </c>
      <c r="N1607" s="276" t="s">
        <v>7593</v>
      </c>
      <c r="O1607" s="276" t="s">
        <v>6175</v>
      </c>
    </row>
    <row r="1608" spans="1:15" ht="30.75" customHeight="1" x14ac:dyDescent="0.25">
      <c r="A1608" s="275">
        <v>30735084</v>
      </c>
      <c r="B1608" s="270" t="s">
        <v>6299</v>
      </c>
      <c r="C1608" s="272" t="s">
        <v>4843</v>
      </c>
      <c r="D1608" s="270" t="s">
        <v>8474</v>
      </c>
      <c r="E1608" s="272"/>
      <c r="F1608" s="273"/>
      <c r="G1608" s="272"/>
      <c r="H1608" s="272"/>
      <c r="I1608" s="272" t="s">
        <v>6155</v>
      </c>
      <c r="J1608" s="272" t="s">
        <v>6156</v>
      </c>
      <c r="K1608" s="272"/>
      <c r="L1608" s="271"/>
      <c r="M1608" s="270" t="s">
        <v>8124</v>
      </c>
      <c r="N1608" s="270" t="s">
        <v>7593</v>
      </c>
      <c r="O1608" s="270" t="s">
        <v>6175</v>
      </c>
    </row>
    <row r="1609" spans="1:15" ht="78.75" x14ac:dyDescent="0.25">
      <c r="A1609" s="281">
        <v>30735092</v>
      </c>
      <c r="B1609" s="276" t="s">
        <v>6300</v>
      </c>
      <c r="C1609" s="278" t="s">
        <v>4843</v>
      </c>
      <c r="D1609" s="276" t="s">
        <v>8468</v>
      </c>
      <c r="E1609" s="282"/>
      <c r="F1609" s="279"/>
      <c r="G1609" s="278"/>
      <c r="H1609" s="278"/>
      <c r="I1609" s="278" t="s">
        <v>6155</v>
      </c>
      <c r="J1609" s="278" t="s">
        <v>6156</v>
      </c>
      <c r="K1609" s="278"/>
      <c r="L1609" s="277"/>
      <c r="M1609" s="276" t="s">
        <v>8124</v>
      </c>
      <c r="N1609" s="276" t="s">
        <v>7593</v>
      </c>
      <c r="O1609" s="276" t="s">
        <v>6175</v>
      </c>
    </row>
    <row r="1610" spans="1:15" ht="78.75" x14ac:dyDescent="0.25">
      <c r="A1610" s="275">
        <v>30736013</v>
      </c>
      <c r="B1610" s="270" t="s">
        <v>6301</v>
      </c>
      <c r="C1610" s="272" t="s">
        <v>4843</v>
      </c>
      <c r="D1610" s="270" t="s">
        <v>8468</v>
      </c>
      <c r="E1610" s="272"/>
      <c r="F1610" s="273"/>
      <c r="G1610" s="272"/>
      <c r="H1610" s="272"/>
      <c r="I1610" s="272" t="s">
        <v>6155</v>
      </c>
      <c r="J1610" s="272" t="s">
        <v>6156</v>
      </c>
      <c r="K1610" s="272"/>
      <c r="L1610" s="271"/>
      <c r="M1610" s="270" t="s">
        <v>8124</v>
      </c>
      <c r="N1610" s="270" t="s">
        <v>7593</v>
      </c>
      <c r="O1610" s="270" t="s">
        <v>6175</v>
      </c>
    </row>
    <row r="1611" spans="1:15" ht="30.75" customHeight="1" x14ac:dyDescent="0.25">
      <c r="A1611" s="281">
        <v>30736013</v>
      </c>
      <c r="B1611" s="276" t="s">
        <v>6301</v>
      </c>
      <c r="C1611" s="278" t="s">
        <v>4843</v>
      </c>
      <c r="D1611" s="276" t="s">
        <v>8469</v>
      </c>
      <c r="E1611" s="282"/>
      <c r="F1611" s="279"/>
      <c r="G1611" s="278"/>
      <c r="H1611" s="278"/>
      <c r="I1611" s="278" t="s">
        <v>6155</v>
      </c>
      <c r="J1611" s="278" t="s">
        <v>6156</v>
      </c>
      <c r="K1611" s="278"/>
      <c r="L1611" s="277"/>
      <c r="M1611" s="276" t="s">
        <v>8124</v>
      </c>
      <c r="N1611" s="276" t="s">
        <v>7593</v>
      </c>
      <c r="O1611" s="276" t="s">
        <v>6175</v>
      </c>
    </row>
    <row r="1612" spans="1:15" ht="30.75" customHeight="1" x14ac:dyDescent="0.25">
      <c r="A1612" s="275">
        <v>30736021</v>
      </c>
      <c r="B1612" s="270" t="s">
        <v>6302</v>
      </c>
      <c r="C1612" s="272" t="s">
        <v>4843</v>
      </c>
      <c r="D1612" s="270" t="s">
        <v>8469</v>
      </c>
      <c r="E1612" s="272"/>
      <c r="F1612" s="273"/>
      <c r="G1612" s="272"/>
      <c r="H1612" s="272"/>
      <c r="I1612" s="272" t="s">
        <v>6155</v>
      </c>
      <c r="J1612" s="272" t="s">
        <v>6156</v>
      </c>
      <c r="K1612" s="272"/>
      <c r="L1612" s="271"/>
      <c r="M1612" s="270" t="s">
        <v>8124</v>
      </c>
      <c r="N1612" s="270" t="s">
        <v>7593</v>
      </c>
      <c r="O1612" s="270" t="s">
        <v>6175</v>
      </c>
    </row>
    <row r="1613" spans="1:15" ht="30.75" customHeight="1" x14ac:dyDescent="0.25">
      <c r="A1613" s="281">
        <v>30736021</v>
      </c>
      <c r="B1613" s="276" t="s">
        <v>6302</v>
      </c>
      <c r="C1613" s="278" t="s">
        <v>4843</v>
      </c>
      <c r="D1613" s="276" t="s">
        <v>8470</v>
      </c>
      <c r="E1613" s="282"/>
      <c r="F1613" s="279"/>
      <c r="G1613" s="278"/>
      <c r="H1613" s="278"/>
      <c r="I1613" s="278" t="s">
        <v>6155</v>
      </c>
      <c r="J1613" s="278" t="s">
        <v>6156</v>
      </c>
      <c r="K1613" s="278"/>
      <c r="L1613" s="277"/>
      <c r="M1613" s="276" t="s">
        <v>8124</v>
      </c>
      <c r="N1613" s="276" t="s">
        <v>7593</v>
      </c>
      <c r="O1613" s="276" t="s">
        <v>6175</v>
      </c>
    </row>
    <row r="1614" spans="1:15" ht="30.75" customHeight="1" x14ac:dyDescent="0.25">
      <c r="A1614" s="275">
        <v>30736030</v>
      </c>
      <c r="B1614" s="270" t="s">
        <v>6303</v>
      </c>
      <c r="C1614" s="272" t="s">
        <v>4843</v>
      </c>
      <c r="D1614" s="270" t="s">
        <v>8470</v>
      </c>
      <c r="E1614" s="272"/>
      <c r="F1614" s="273"/>
      <c r="G1614" s="272"/>
      <c r="H1614" s="272"/>
      <c r="I1614" s="272" t="s">
        <v>6155</v>
      </c>
      <c r="J1614" s="272" t="s">
        <v>6156</v>
      </c>
      <c r="K1614" s="272"/>
      <c r="L1614" s="271"/>
      <c r="M1614" s="270" t="s">
        <v>8124</v>
      </c>
      <c r="N1614" s="270" t="s">
        <v>7593</v>
      </c>
      <c r="O1614" s="270" t="s">
        <v>6175</v>
      </c>
    </row>
    <row r="1615" spans="1:15" ht="64.5" customHeight="1" x14ac:dyDescent="0.25">
      <c r="A1615" s="281">
        <v>30736030</v>
      </c>
      <c r="B1615" s="276" t="s">
        <v>6303</v>
      </c>
      <c r="C1615" s="278" t="s">
        <v>4843</v>
      </c>
      <c r="D1615" s="276" t="s">
        <v>8468</v>
      </c>
      <c r="E1615" s="282"/>
      <c r="F1615" s="279"/>
      <c r="G1615" s="278"/>
      <c r="H1615" s="278"/>
      <c r="I1615" s="278" t="s">
        <v>6155</v>
      </c>
      <c r="J1615" s="278" t="s">
        <v>6156</v>
      </c>
      <c r="K1615" s="278"/>
      <c r="L1615" s="277"/>
      <c r="M1615" s="276" t="s">
        <v>8124</v>
      </c>
      <c r="N1615" s="276" t="s">
        <v>7593</v>
      </c>
      <c r="O1615" s="276" t="s">
        <v>6175</v>
      </c>
    </row>
    <row r="1616" spans="1:15" ht="68.099999999999994" customHeight="1" x14ac:dyDescent="0.25">
      <c r="A1616" s="275">
        <v>30736048</v>
      </c>
      <c r="B1616" s="270" t="s">
        <v>6304</v>
      </c>
      <c r="C1616" s="272" t="s">
        <v>4843</v>
      </c>
      <c r="D1616" s="270" t="s">
        <v>8468</v>
      </c>
      <c r="E1616" s="272"/>
      <c r="F1616" s="273"/>
      <c r="G1616" s="272"/>
      <c r="H1616" s="272"/>
      <c r="I1616" s="272" t="s">
        <v>6155</v>
      </c>
      <c r="J1616" s="272" t="s">
        <v>6156</v>
      </c>
      <c r="K1616" s="272"/>
      <c r="L1616" s="271"/>
      <c r="M1616" s="270" t="s">
        <v>8124</v>
      </c>
      <c r="N1616" s="270" t="s">
        <v>7593</v>
      </c>
      <c r="O1616" s="270" t="s">
        <v>6175</v>
      </c>
    </row>
    <row r="1617" spans="1:15" ht="30.75" customHeight="1" x14ac:dyDescent="0.25">
      <c r="A1617" s="281">
        <v>30736056</v>
      </c>
      <c r="B1617" s="276" t="s">
        <v>6305</v>
      </c>
      <c r="C1617" s="278" t="s">
        <v>4843</v>
      </c>
      <c r="D1617" s="276" t="s">
        <v>8473</v>
      </c>
      <c r="E1617" s="282"/>
      <c r="F1617" s="279"/>
      <c r="G1617" s="278"/>
      <c r="H1617" s="278"/>
      <c r="I1617" s="278" t="s">
        <v>6155</v>
      </c>
      <c r="J1617" s="278" t="s">
        <v>6156</v>
      </c>
      <c r="K1617" s="278"/>
      <c r="L1617" s="277"/>
      <c r="M1617" s="276" t="s">
        <v>8124</v>
      </c>
      <c r="N1617" s="276" t="s">
        <v>7593</v>
      </c>
      <c r="O1617" s="276" t="s">
        <v>6175</v>
      </c>
    </row>
    <row r="1618" spans="1:15" ht="78.75" x14ac:dyDescent="0.25">
      <c r="A1618" s="275">
        <v>30736064</v>
      </c>
      <c r="B1618" s="270" t="s">
        <v>6306</v>
      </c>
      <c r="C1618" s="272" t="s">
        <v>4843</v>
      </c>
      <c r="D1618" s="270" t="s">
        <v>8468</v>
      </c>
      <c r="E1618" s="272"/>
      <c r="F1618" s="273"/>
      <c r="G1618" s="272"/>
      <c r="H1618" s="272"/>
      <c r="I1618" s="272" t="s">
        <v>6155</v>
      </c>
      <c r="J1618" s="272" t="s">
        <v>6156</v>
      </c>
      <c r="K1618" s="272"/>
      <c r="L1618" s="271"/>
      <c r="M1618" s="270" t="s">
        <v>8124</v>
      </c>
      <c r="N1618" s="270" t="s">
        <v>7593</v>
      </c>
      <c r="O1618" s="270" t="s">
        <v>6175</v>
      </c>
    </row>
    <row r="1619" spans="1:15" ht="78.75" x14ac:dyDescent="0.25">
      <c r="A1619" s="281">
        <v>30737010</v>
      </c>
      <c r="B1619" s="276" t="s">
        <v>6307</v>
      </c>
      <c r="C1619" s="278" t="s">
        <v>4843</v>
      </c>
      <c r="D1619" s="276" t="s">
        <v>8468</v>
      </c>
      <c r="E1619" s="282"/>
      <c r="F1619" s="279"/>
      <c r="G1619" s="278"/>
      <c r="H1619" s="278"/>
      <c r="I1619" s="278" t="s">
        <v>6155</v>
      </c>
      <c r="J1619" s="278" t="s">
        <v>6156</v>
      </c>
      <c r="K1619" s="278"/>
      <c r="L1619" s="277"/>
      <c r="M1619" s="276" t="s">
        <v>8124</v>
      </c>
      <c r="N1619" s="276" t="s">
        <v>7593</v>
      </c>
      <c r="O1619" s="276" t="s">
        <v>6175</v>
      </c>
    </row>
    <row r="1620" spans="1:15" ht="30.75" customHeight="1" x14ac:dyDescent="0.25">
      <c r="A1620" s="275">
        <v>30737010</v>
      </c>
      <c r="B1620" s="270" t="s">
        <v>6307</v>
      </c>
      <c r="C1620" s="272" t="s">
        <v>4843</v>
      </c>
      <c r="D1620" s="270" t="s">
        <v>8469</v>
      </c>
      <c r="E1620" s="272"/>
      <c r="F1620" s="273"/>
      <c r="G1620" s="272"/>
      <c r="H1620" s="272"/>
      <c r="I1620" s="272" t="s">
        <v>6155</v>
      </c>
      <c r="J1620" s="272" t="s">
        <v>6156</v>
      </c>
      <c r="K1620" s="272"/>
      <c r="L1620" s="271"/>
      <c r="M1620" s="270" t="s">
        <v>8124</v>
      </c>
      <c r="N1620" s="270" t="s">
        <v>7593</v>
      </c>
      <c r="O1620" s="270" t="s">
        <v>6175</v>
      </c>
    </row>
    <row r="1621" spans="1:15" ht="30.75" customHeight="1" x14ac:dyDescent="0.25">
      <c r="A1621" s="281">
        <v>30737028</v>
      </c>
      <c r="B1621" s="276" t="s">
        <v>6308</v>
      </c>
      <c r="C1621" s="278" t="s">
        <v>4843</v>
      </c>
      <c r="D1621" s="276" t="s">
        <v>8469</v>
      </c>
      <c r="E1621" s="282"/>
      <c r="F1621" s="279"/>
      <c r="G1621" s="278"/>
      <c r="H1621" s="278"/>
      <c r="I1621" s="278" t="s">
        <v>6155</v>
      </c>
      <c r="J1621" s="278" t="s">
        <v>6156</v>
      </c>
      <c r="K1621" s="278"/>
      <c r="L1621" s="277"/>
      <c r="M1621" s="276" t="s">
        <v>8124</v>
      </c>
      <c r="N1621" s="276" t="s">
        <v>7593</v>
      </c>
      <c r="O1621" s="276" t="s">
        <v>6175</v>
      </c>
    </row>
    <row r="1622" spans="1:15" ht="30.75" customHeight="1" x14ac:dyDescent="0.25">
      <c r="A1622" s="275">
        <v>30737028</v>
      </c>
      <c r="B1622" s="270" t="s">
        <v>6308</v>
      </c>
      <c r="C1622" s="272" t="s">
        <v>4843</v>
      </c>
      <c r="D1622" s="270" t="s">
        <v>8470</v>
      </c>
      <c r="E1622" s="272"/>
      <c r="F1622" s="273"/>
      <c r="G1622" s="272"/>
      <c r="H1622" s="272"/>
      <c r="I1622" s="272" t="s">
        <v>6155</v>
      </c>
      <c r="J1622" s="272" t="s">
        <v>6156</v>
      </c>
      <c r="K1622" s="272"/>
      <c r="L1622" s="271"/>
      <c r="M1622" s="270" t="s">
        <v>8124</v>
      </c>
      <c r="N1622" s="270" t="s">
        <v>7593</v>
      </c>
      <c r="O1622" s="270" t="s">
        <v>6175</v>
      </c>
    </row>
    <row r="1623" spans="1:15" ht="42.6" customHeight="1" x14ac:dyDescent="0.25">
      <c r="A1623" s="281">
        <v>30737036</v>
      </c>
      <c r="B1623" s="276" t="s">
        <v>6309</v>
      </c>
      <c r="C1623" s="278" t="s">
        <v>4843</v>
      </c>
      <c r="D1623" s="276" t="s">
        <v>8470</v>
      </c>
      <c r="E1623" s="282"/>
      <c r="F1623" s="279"/>
      <c r="G1623" s="278"/>
      <c r="H1623" s="278"/>
      <c r="I1623" s="278" t="s">
        <v>6155</v>
      </c>
      <c r="J1623" s="278" t="s">
        <v>6156</v>
      </c>
      <c r="K1623" s="278"/>
      <c r="L1623" s="277"/>
      <c r="M1623" s="276" t="s">
        <v>8124</v>
      </c>
      <c r="N1623" s="276" t="s">
        <v>7593</v>
      </c>
      <c r="O1623" s="276" t="s">
        <v>6175</v>
      </c>
    </row>
    <row r="1624" spans="1:15" ht="30.75" customHeight="1" x14ac:dyDescent="0.25">
      <c r="A1624" s="275">
        <v>30737036</v>
      </c>
      <c r="B1624" s="270" t="s">
        <v>6309</v>
      </c>
      <c r="C1624" s="272" t="s">
        <v>4843</v>
      </c>
      <c r="D1624" s="270" t="s">
        <v>8468</v>
      </c>
      <c r="E1624" s="272"/>
      <c r="F1624" s="273"/>
      <c r="G1624" s="272"/>
      <c r="H1624" s="272"/>
      <c r="I1624" s="272" t="s">
        <v>6155</v>
      </c>
      <c r="J1624" s="272" t="s">
        <v>6156</v>
      </c>
      <c r="K1624" s="272"/>
      <c r="L1624" s="271"/>
      <c r="M1624" s="270" t="s">
        <v>8124</v>
      </c>
      <c r="N1624" s="270" t="s">
        <v>7593</v>
      </c>
      <c r="O1624" s="270" t="s">
        <v>6175</v>
      </c>
    </row>
    <row r="1625" spans="1:15" ht="65.45" customHeight="1" x14ac:dyDescent="0.25">
      <c r="A1625" s="281">
        <v>30737044</v>
      </c>
      <c r="B1625" s="276" t="s">
        <v>6310</v>
      </c>
      <c r="C1625" s="278" t="s">
        <v>4843</v>
      </c>
      <c r="D1625" s="276" t="s">
        <v>8468</v>
      </c>
      <c r="E1625" s="282"/>
      <c r="F1625" s="279"/>
      <c r="G1625" s="278"/>
      <c r="H1625" s="278"/>
      <c r="I1625" s="278" t="s">
        <v>6155</v>
      </c>
      <c r="J1625" s="278" t="s">
        <v>6156</v>
      </c>
      <c r="K1625" s="278"/>
      <c r="L1625" s="277"/>
      <c r="M1625" s="276" t="s">
        <v>8124</v>
      </c>
      <c r="N1625" s="276" t="s">
        <v>7593</v>
      </c>
      <c r="O1625" s="276" t="s">
        <v>6175</v>
      </c>
    </row>
    <row r="1626" spans="1:15" ht="30.75" customHeight="1" x14ac:dyDescent="0.25">
      <c r="A1626" s="275">
        <v>30737052</v>
      </c>
      <c r="B1626" s="270" t="s">
        <v>6311</v>
      </c>
      <c r="C1626" s="272" t="s">
        <v>4843</v>
      </c>
      <c r="D1626" s="270" t="s">
        <v>8473</v>
      </c>
      <c r="E1626" s="272"/>
      <c r="F1626" s="273"/>
      <c r="G1626" s="272"/>
      <c r="H1626" s="272"/>
      <c r="I1626" s="272" t="s">
        <v>6155</v>
      </c>
      <c r="J1626" s="272" t="s">
        <v>6156</v>
      </c>
      <c r="K1626" s="272"/>
      <c r="L1626" s="271"/>
      <c r="M1626" s="270" t="s">
        <v>8124</v>
      </c>
      <c r="N1626" s="270" t="s">
        <v>7593</v>
      </c>
      <c r="O1626" s="270" t="s">
        <v>6175</v>
      </c>
    </row>
    <row r="1627" spans="1:15" ht="78.75" x14ac:dyDescent="0.25">
      <c r="A1627" s="281">
        <v>30737060</v>
      </c>
      <c r="B1627" s="276" t="s">
        <v>6312</v>
      </c>
      <c r="C1627" s="278" t="s">
        <v>4843</v>
      </c>
      <c r="D1627" s="276" t="s">
        <v>8468</v>
      </c>
      <c r="E1627" s="282"/>
      <c r="F1627" s="279"/>
      <c r="G1627" s="278"/>
      <c r="H1627" s="278"/>
      <c r="I1627" s="278" t="s">
        <v>6155</v>
      </c>
      <c r="J1627" s="278" t="s">
        <v>6156</v>
      </c>
      <c r="K1627" s="278"/>
      <c r="L1627" s="277"/>
      <c r="M1627" s="276" t="s">
        <v>8124</v>
      </c>
      <c r="N1627" s="276" t="s">
        <v>7593</v>
      </c>
      <c r="O1627" s="276" t="s">
        <v>6175</v>
      </c>
    </row>
    <row r="1628" spans="1:15" ht="78.75" x14ac:dyDescent="0.25">
      <c r="A1628" s="275">
        <v>30737079</v>
      </c>
      <c r="B1628" s="270" t="s">
        <v>6313</v>
      </c>
      <c r="C1628" s="272" t="s">
        <v>4843</v>
      </c>
      <c r="D1628" s="270" t="s">
        <v>8468</v>
      </c>
      <c r="E1628" s="272"/>
      <c r="F1628" s="273"/>
      <c r="G1628" s="272"/>
      <c r="H1628" s="272"/>
      <c r="I1628" s="272" t="s">
        <v>6155</v>
      </c>
      <c r="J1628" s="272" t="s">
        <v>6156</v>
      </c>
      <c r="K1628" s="272"/>
      <c r="L1628" s="271"/>
      <c r="M1628" s="270" t="s">
        <v>8124</v>
      </c>
      <c r="N1628" s="270" t="s">
        <v>7593</v>
      </c>
      <c r="O1628" s="270" t="s">
        <v>6175</v>
      </c>
    </row>
    <row r="1629" spans="1:15" ht="30.75" customHeight="1" x14ac:dyDescent="0.25">
      <c r="A1629" s="281">
        <v>30737079</v>
      </c>
      <c r="B1629" s="276" t="s">
        <v>6313</v>
      </c>
      <c r="C1629" s="278" t="s">
        <v>4843</v>
      </c>
      <c r="D1629" s="276" t="s">
        <v>8476</v>
      </c>
      <c r="E1629" s="282"/>
      <c r="F1629" s="279"/>
      <c r="G1629" s="278"/>
      <c r="H1629" s="278"/>
      <c r="I1629" s="278" t="s">
        <v>6155</v>
      </c>
      <c r="J1629" s="278" t="s">
        <v>6156</v>
      </c>
      <c r="K1629" s="278"/>
      <c r="L1629" s="277"/>
      <c r="M1629" s="276" t="s">
        <v>8124</v>
      </c>
      <c r="N1629" s="276" t="s">
        <v>7593</v>
      </c>
      <c r="O1629" s="276" t="s">
        <v>6175</v>
      </c>
    </row>
    <row r="1630" spans="1:15" ht="78.75" x14ac:dyDescent="0.25">
      <c r="A1630" s="275">
        <v>30738016</v>
      </c>
      <c r="B1630" s="270" t="s">
        <v>6314</v>
      </c>
      <c r="C1630" s="272" t="s">
        <v>4843</v>
      </c>
      <c r="D1630" s="270" t="s">
        <v>8468</v>
      </c>
      <c r="E1630" s="272"/>
      <c r="F1630" s="273"/>
      <c r="G1630" s="272"/>
      <c r="H1630" s="272"/>
      <c r="I1630" s="272" t="s">
        <v>6155</v>
      </c>
      <c r="J1630" s="272" t="s">
        <v>6156</v>
      </c>
      <c r="K1630" s="272"/>
      <c r="L1630" s="271"/>
      <c r="M1630" s="270" t="s">
        <v>8124</v>
      </c>
      <c r="N1630" s="270" t="s">
        <v>7593</v>
      </c>
      <c r="O1630" s="270" t="s">
        <v>6175</v>
      </c>
    </row>
    <row r="1631" spans="1:15" ht="30.75" customHeight="1" x14ac:dyDescent="0.25">
      <c r="A1631" s="281">
        <v>30738016</v>
      </c>
      <c r="B1631" s="276" t="s">
        <v>6314</v>
      </c>
      <c r="C1631" s="278" t="s">
        <v>4843</v>
      </c>
      <c r="D1631" s="276" t="s">
        <v>8469</v>
      </c>
      <c r="E1631" s="282"/>
      <c r="F1631" s="279"/>
      <c r="G1631" s="278"/>
      <c r="H1631" s="278"/>
      <c r="I1631" s="278" t="s">
        <v>6155</v>
      </c>
      <c r="J1631" s="278" t="s">
        <v>6156</v>
      </c>
      <c r="K1631" s="278"/>
      <c r="L1631" s="277"/>
      <c r="M1631" s="276" t="s">
        <v>8124</v>
      </c>
      <c r="N1631" s="276" t="s">
        <v>7593</v>
      </c>
      <c r="O1631" s="276" t="s">
        <v>6175</v>
      </c>
    </row>
    <row r="1632" spans="1:15" ht="30.75" customHeight="1" x14ac:dyDescent="0.25">
      <c r="A1632" s="275">
        <v>30738024</v>
      </c>
      <c r="B1632" s="270" t="s">
        <v>6315</v>
      </c>
      <c r="C1632" s="272" t="s">
        <v>4843</v>
      </c>
      <c r="D1632" s="270" t="s">
        <v>8469</v>
      </c>
      <c r="E1632" s="272"/>
      <c r="F1632" s="273"/>
      <c r="G1632" s="272"/>
      <c r="H1632" s="272"/>
      <c r="I1632" s="272" t="s">
        <v>6155</v>
      </c>
      <c r="J1632" s="272" t="s">
        <v>6156</v>
      </c>
      <c r="K1632" s="272"/>
      <c r="L1632" s="271"/>
      <c r="M1632" s="270" t="s">
        <v>8124</v>
      </c>
      <c r="N1632" s="270" t="s">
        <v>7593</v>
      </c>
      <c r="O1632" s="270" t="s">
        <v>6175</v>
      </c>
    </row>
    <row r="1633" spans="1:15" ht="30.75" customHeight="1" x14ac:dyDescent="0.25">
      <c r="A1633" s="281">
        <v>30738024</v>
      </c>
      <c r="B1633" s="276" t="s">
        <v>6315</v>
      </c>
      <c r="C1633" s="278" t="s">
        <v>4843</v>
      </c>
      <c r="D1633" s="276" t="s">
        <v>8470</v>
      </c>
      <c r="E1633" s="282"/>
      <c r="F1633" s="279"/>
      <c r="G1633" s="278"/>
      <c r="H1633" s="278"/>
      <c r="I1633" s="278" t="s">
        <v>6155</v>
      </c>
      <c r="J1633" s="278" t="s">
        <v>6156</v>
      </c>
      <c r="K1633" s="278"/>
      <c r="L1633" s="277"/>
      <c r="M1633" s="276" t="s">
        <v>8124</v>
      </c>
      <c r="N1633" s="276" t="s">
        <v>7593</v>
      </c>
      <c r="O1633" s="276" t="s">
        <v>6175</v>
      </c>
    </row>
    <row r="1634" spans="1:15" ht="73.5" customHeight="1" x14ac:dyDescent="0.25">
      <c r="A1634" s="275">
        <v>30738032</v>
      </c>
      <c r="B1634" s="270" t="s">
        <v>6316</v>
      </c>
      <c r="C1634" s="272" t="s">
        <v>4843</v>
      </c>
      <c r="D1634" s="270" t="s">
        <v>8468</v>
      </c>
      <c r="E1634" s="272"/>
      <c r="F1634" s="273"/>
      <c r="G1634" s="272"/>
      <c r="H1634" s="272"/>
      <c r="I1634" s="272" t="s">
        <v>6155</v>
      </c>
      <c r="J1634" s="272" t="s">
        <v>6156</v>
      </c>
      <c r="K1634" s="272"/>
      <c r="L1634" s="271"/>
      <c r="M1634" s="270" t="s">
        <v>8124</v>
      </c>
      <c r="N1634" s="270" t="s">
        <v>7593</v>
      </c>
      <c r="O1634" s="270" t="s">
        <v>6175</v>
      </c>
    </row>
    <row r="1635" spans="1:15" ht="78.75" x14ac:dyDescent="0.25">
      <c r="A1635" s="281">
        <v>30738040</v>
      </c>
      <c r="B1635" s="276" t="s">
        <v>6317</v>
      </c>
      <c r="C1635" s="278" t="s">
        <v>4843</v>
      </c>
      <c r="D1635" s="276" t="s">
        <v>8468</v>
      </c>
      <c r="E1635" s="282"/>
      <c r="F1635" s="279"/>
      <c r="G1635" s="278"/>
      <c r="H1635" s="278"/>
      <c r="I1635" s="278" t="s">
        <v>6155</v>
      </c>
      <c r="J1635" s="278" t="s">
        <v>6156</v>
      </c>
      <c r="K1635" s="278"/>
      <c r="L1635" s="277"/>
      <c r="M1635" s="276" t="s">
        <v>8124</v>
      </c>
      <c r="N1635" s="276" t="s">
        <v>7593</v>
      </c>
      <c r="O1635" s="276" t="s">
        <v>6175</v>
      </c>
    </row>
    <row r="1636" spans="1:15" ht="70.5" customHeight="1" x14ac:dyDescent="0.25">
      <c r="A1636" s="275">
        <v>30738059</v>
      </c>
      <c r="B1636" s="270" t="s">
        <v>6318</v>
      </c>
      <c r="C1636" s="272" t="s">
        <v>4843</v>
      </c>
      <c r="D1636" s="270" t="s">
        <v>8468</v>
      </c>
      <c r="E1636" s="272"/>
      <c r="F1636" s="273"/>
      <c r="G1636" s="272"/>
      <c r="H1636" s="272"/>
      <c r="I1636" s="272" t="s">
        <v>6155</v>
      </c>
      <c r="J1636" s="272" t="s">
        <v>6156</v>
      </c>
      <c r="K1636" s="272"/>
      <c r="L1636" s="271"/>
      <c r="M1636" s="270" t="s">
        <v>8124</v>
      </c>
      <c r="N1636" s="270" t="s">
        <v>7593</v>
      </c>
      <c r="O1636" s="270" t="s">
        <v>6175</v>
      </c>
    </row>
    <row r="1637" spans="1:15" ht="30.75" customHeight="1" x14ac:dyDescent="0.25">
      <c r="A1637" s="281">
        <v>30801010</v>
      </c>
      <c r="B1637" s="276" t="s">
        <v>1218</v>
      </c>
      <c r="C1637" s="278" t="s">
        <v>4843</v>
      </c>
      <c r="D1637" s="276" t="s">
        <v>8477</v>
      </c>
      <c r="E1637" s="282"/>
      <c r="F1637" s="279"/>
      <c r="G1637" s="278"/>
      <c r="H1637" s="278"/>
      <c r="I1637" s="278" t="s">
        <v>6155</v>
      </c>
      <c r="J1637" s="278" t="s">
        <v>6156</v>
      </c>
      <c r="K1637" s="278"/>
      <c r="L1637" s="277"/>
      <c r="M1637" s="276" t="s">
        <v>3840</v>
      </c>
      <c r="N1637" s="276" t="s">
        <v>8478</v>
      </c>
      <c r="O1637" s="276" t="s">
        <v>6175</v>
      </c>
    </row>
    <row r="1638" spans="1:15" ht="30.75" customHeight="1" x14ac:dyDescent="0.25">
      <c r="A1638" s="275">
        <v>30801028</v>
      </c>
      <c r="B1638" s="270" t="s">
        <v>1219</v>
      </c>
      <c r="C1638" s="272" t="s">
        <v>4843</v>
      </c>
      <c r="D1638" s="270" t="s">
        <v>8477</v>
      </c>
      <c r="E1638" s="272"/>
      <c r="F1638" s="273"/>
      <c r="G1638" s="272"/>
      <c r="H1638" s="272"/>
      <c r="I1638" s="272" t="s">
        <v>6155</v>
      </c>
      <c r="J1638" s="272" t="s">
        <v>6156</v>
      </c>
      <c r="K1638" s="272"/>
      <c r="L1638" s="271"/>
      <c r="M1638" s="270" t="s">
        <v>3840</v>
      </c>
      <c r="N1638" s="270" t="s">
        <v>8478</v>
      </c>
      <c r="O1638" s="270" t="s">
        <v>6175</v>
      </c>
    </row>
    <row r="1639" spans="1:15" ht="30.75" customHeight="1" x14ac:dyDescent="0.25">
      <c r="A1639" s="281">
        <v>30801036</v>
      </c>
      <c r="B1639" s="276" t="s">
        <v>1220</v>
      </c>
      <c r="C1639" s="278" t="s">
        <v>4843</v>
      </c>
      <c r="D1639" s="276" t="s">
        <v>8479</v>
      </c>
      <c r="E1639" s="282"/>
      <c r="F1639" s="279"/>
      <c r="G1639" s="278"/>
      <c r="H1639" s="278"/>
      <c r="I1639" s="278" t="s">
        <v>6155</v>
      </c>
      <c r="J1639" s="278" t="s">
        <v>6156</v>
      </c>
      <c r="K1639" s="278"/>
      <c r="L1639" s="277"/>
      <c r="M1639" s="276" t="s">
        <v>3840</v>
      </c>
      <c r="N1639" s="276" t="s">
        <v>8478</v>
      </c>
      <c r="O1639" s="276" t="s">
        <v>6175</v>
      </c>
    </row>
    <row r="1640" spans="1:15" ht="30.75" customHeight="1" x14ac:dyDescent="0.25">
      <c r="A1640" s="275">
        <v>30801044</v>
      </c>
      <c r="B1640" s="270" t="s">
        <v>1222</v>
      </c>
      <c r="C1640" s="272" t="s">
        <v>4843</v>
      </c>
      <c r="D1640" s="270" t="s">
        <v>8480</v>
      </c>
      <c r="E1640" s="272"/>
      <c r="F1640" s="273"/>
      <c r="G1640" s="272"/>
      <c r="H1640" s="272" t="s">
        <v>6154</v>
      </c>
      <c r="I1640" s="272" t="s">
        <v>6155</v>
      </c>
      <c r="J1640" s="272" t="s">
        <v>6156</v>
      </c>
      <c r="K1640" s="272"/>
      <c r="L1640" s="271"/>
      <c r="M1640" s="270" t="s">
        <v>3840</v>
      </c>
      <c r="N1640" s="270" t="s">
        <v>8478</v>
      </c>
      <c r="O1640" s="270" t="s">
        <v>6175</v>
      </c>
    </row>
    <row r="1641" spans="1:15" ht="30.75" customHeight="1" x14ac:dyDescent="0.25">
      <c r="A1641" s="281">
        <v>30801052</v>
      </c>
      <c r="B1641" s="276" t="s">
        <v>1223</v>
      </c>
      <c r="C1641" s="278" t="s">
        <v>4843</v>
      </c>
      <c r="D1641" s="276" t="s">
        <v>8481</v>
      </c>
      <c r="E1641" s="282"/>
      <c r="F1641" s="279"/>
      <c r="G1641" s="278"/>
      <c r="H1641" s="278"/>
      <c r="I1641" s="278" t="s">
        <v>6155</v>
      </c>
      <c r="J1641" s="278" t="s">
        <v>6156</v>
      </c>
      <c r="K1641" s="278"/>
      <c r="L1641" s="277"/>
      <c r="M1641" s="276" t="s">
        <v>3840</v>
      </c>
      <c r="N1641" s="276" t="s">
        <v>8478</v>
      </c>
      <c r="O1641" s="276" t="s">
        <v>6175</v>
      </c>
    </row>
    <row r="1642" spans="1:15" ht="30.75" customHeight="1" x14ac:dyDescent="0.25">
      <c r="A1642" s="275">
        <v>30801060</v>
      </c>
      <c r="B1642" s="270" t="s">
        <v>1224</v>
      </c>
      <c r="C1642" s="272" t="s">
        <v>4843</v>
      </c>
      <c r="D1642" s="270" t="s">
        <v>8482</v>
      </c>
      <c r="E1642" s="272"/>
      <c r="F1642" s="273"/>
      <c r="G1642" s="272"/>
      <c r="H1642" s="272"/>
      <c r="I1642" s="272" t="s">
        <v>6155</v>
      </c>
      <c r="J1642" s="272" t="s">
        <v>6156</v>
      </c>
      <c r="K1642" s="272"/>
      <c r="L1642" s="271"/>
      <c r="M1642" s="270" t="s">
        <v>3840</v>
      </c>
      <c r="N1642" s="270" t="s">
        <v>8478</v>
      </c>
      <c r="O1642" s="270" t="s">
        <v>6175</v>
      </c>
    </row>
    <row r="1643" spans="1:15" ht="30.75" customHeight="1" x14ac:dyDescent="0.25">
      <c r="A1643" s="281">
        <v>30801079</v>
      </c>
      <c r="B1643" s="276" t="s">
        <v>1226</v>
      </c>
      <c r="C1643" s="278" t="s">
        <v>4843</v>
      </c>
      <c r="D1643" s="276" t="s">
        <v>8483</v>
      </c>
      <c r="E1643" s="282"/>
      <c r="F1643" s="279"/>
      <c r="G1643" s="278"/>
      <c r="H1643" s="278"/>
      <c r="I1643" s="278" t="s">
        <v>6155</v>
      </c>
      <c r="J1643" s="278" t="s">
        <v>6156</v>
      </c>
      <c r="K1643" s="278"/>
      <c r="L1643" s="277"/>
      <c r="M1643" s="276" t="s">
        <v>3840</v>
      </c>
      <c r="N1643" s="276" t="s">
        <v>8478</v>
      </c>
      <c r="O1643" s="276" t="s">
        <v>6175</v>
      </c>
    </row>
    <row r="1644" spans="1:15" ht="30.75" customHeight="1" x14ac:dyDescent="0.25">
      <c r="A1644" s="275">
        <v>30801087</v>
      </c>
      <c r="B1644" s="270" t="s">
        <v>1227</v>
      </c>
      <c r="C1644" s="272" t="s">
        <v>4843</v>
      </c>
      <c r="D1644" s="270" t="s">
        <v>8484</v>
      </c>
      <c r="E1644" s="272"/>
      <c r="F1644" s="273"/>
      <c r="G1644" s="272"/>
      <c r="H1644" s="272"/>
      <c r="I1644" s="272" t="s">
        <v>6155</v>
      </c>
      <c r="J1644" s="272" t="s">
        <v>6156</v>
      </c>
      <c r="K1644" s="272"/>
      <c r="L1644" s="271"/>
      <c r="M1644" s="270" t="s">
        <v>3840</v>
      </c>
      <c r="N1644" s="270" t="s">
        <v>8478</v>
      </c>
      <c r="O1644" s="270" t="s">
        <v>6175</v>
      </c>
    </row>
    <row r="1645" spans="1:15" ht="30.75" customHeight="1" x14ac:dyDescent="0.25">
      <c r="A1645" s="281">
        <v>30801109</v>
      </c>
      <c r="B1645" s="276" t="s">
        <v>1230</v>
      </c>
      <c r="C1645" s="278" t="s">
        <v>4843</v>
      </c>
      <c r="D1645" s="276" t="s">
        <v>8485</v>
      </c>
      <c r="E1645" s="282"/>
      <c r="F1645" s="279"/>
      <c r="G1645" s="278"/>
      <c r="H1645" s="278"/>
      <c r="I1645" s="278" t="s">
        <v>6155</v>
      </c>
      <c r="J1645" s="278" t="s">
        <v>6156</v>
      </c>
      <c r="K1645" s="278"/>
      <c r="L1645" s="277"/>
      <c r="M1645" s="276" t="s">
        <v>3840</v>
      </c>
      <c r="N1645" s="276" t="s">
        <v>8478</v>
      </c>
      <c r="O1645" s="276" t="s">
        <v>6175</v>
      </c>
    </row>
    <row r="1646" spans="1:15" ht="30.75" customHeight="1" x14ac:dyDescent="0.25">
      <c r="A1646" s="275">
        <v>30801117</v>
      </c>
      <c r="B1646" s="270" t="s">
        <v>1231</v>
      </c>
      <c r="C1646" s="272" t="s">
        <v>4843</v>
      </c>
      <c r="D1646" s="270" t="s">
        <v>8486</v>
      </c>
      <c r="E1646" s="272"/>
      <c r="F1646" s="273"/>
      <c r="G1646" s="272"/>
      <c r="H1646" s="272"/>
      <c r="I1646" s="272" t="s">
        <v>6155</v>
      </c>
      <c r="J1646" s="272" t="s">
        <v>6156</v>
      </c>
      <c r="K1646" s="272"/>
      <c r="L1646" s="271"/>
      <c r="M1646" s="270" t="s">
        <v>3840</v>
      </c>
      <c r="N1646" s="270" t="s">
        <v>8478</v>
      </c>
      <c r="O1646" s="270" t="s">
        <v>6175</v>
      </c>
    </row>
    <row r="1647" spans="1:15" ht="30.75" customHeight="1" x14ac:dyDescent="0.25">
      <c r="A1647" s="281">
        <v>30801133</v>
      </c>
      <c r="B1647" s="276" t="s">
        <v>1221</v>
      </c>
      <c r="C1647" s="278" t="s">
        <v>4843</v>
      </c>
      <c r="D1647" s="276" t="s">
        <v>8487</v>
      </c>
      <c r="E1647" s="282"/>
      <c r="F1647" s="279"/>
      <c r="G1647" s="278"/>
      <c r="H1647" s="278"/>
      <c r="I1647" s="278" t="s">
        <v>6155</v>
      </c>
      <c r="J1647" s="278" t="s">
        <v>6156</v>
      </c>
      <c r="K1647" s="278"/>
      <c r="L1647" s="277"/>
      <c r="M1647" s="276" t="s">
        <v>3840</v>
      </c>
      <c r="N1647" s="276" t="s">
        <v>8478</v>
      </c>
      <c r="O1647" s="276" t="s">
        <v>6175</v>
      </c>
    </row>
    <row r="1648" spans="1:15" ht="30.75" customHeight="1" x14ac:dyDescent="0.25">
      <c r="A1648" s="275">
        <v>30801141</v>
      </c>
      <c r="B1648" s="270" t="s">
        <v>1232</v>
      </c>
      <c r="C1648" s="272" t="s">
        <v>4843</v>
      </c>
      <c r="D1648" s="270" t="s">
        <v>8488</v>
      </c>
      <c r="E1648" s="272"/>
      <c r="F1648" s="273"/>
      <c r="G1648" s="272"/>
      <c r="H1648" s="272"/>
      <c r="I1648" s="272" t="s">
        <v>6155</v>
      </c>
      <c r="J1648" s="272" t="s">
        <v>6156</v>
      </c>
      <c r="K1648" s="272"/>
      <c r="L1648" s="271"/>
      <c r="M1648" s="270" t="s">
        <v>3840</v>
      </c>
      <c r="N1648" s="270" t="s">
        <v>8478</v>
      </c>
      <c r="O1648" s="270" t="s">
        <v>6175</v>
      </c>
    </row>
    <row r="1649" spans="1:15" ht="30.75" customHeight="1" x14ac:dyDescent="0.25">
      <c r="A1649" s="281">
        <v>30801150</v>
      </c>
      <c r="B1649" s="276" t="s">
        <v>1233</v>
      </c>
      <c r="C1649" s="278" t="s">
        <v>4843</v>
      </c>
      <c r="D1649" s="276" t="s">
        <v>8489</v>
      </c>
      <c r="E1649" s="282"/>
      <c r="F1649" s="279"/>
      <c r="G1649" s="278"/>
      <c r="H1649" s="278"/>
      <c r="I1649" s="278" t="s">
        <v>6155</v>
      </c>
      <c r="J1649" s="278" t="s">
        <v>6156</v>
      </c>
      <c r="K1649" s="278"/>
      <c r="L1649" s="277"/>
      <c r="M1649" s="276" t="s">
        <v>3840</v>
      </c>
      <c r="N1649" s="276" t="s">
        <v>8478</v>
      </c>
      <c r="O1649" s="276" t="s">
        <v>6175</v>
      </c>
    </row>
    <row r="1650" spans="1:15" ht="30.75" customHeight="1" x14ac:dyDescent="0.25">
      <c r="A1650" s="275">
        <v>30801168</v>
      </c>
      <c r="B1650" s="270" t="s">
        <v>1225</v>
      </c>
      <c r="C1650" s="272" t="s">
        <v>4843</v>
      </c>
      <c r="D1650" s="270" t="s">
        <v>8490</v>
      </c>
      <c r="E1650" s="272"/>
      <c r="F1650" s="273"/>
      <c r="G1650" s="272"/>
      <c r="H1650" s="272"/>
      <c r="I1650" s="272" t="s">
        <v>6155</v>
      </c>
      <c r="J1650" s="272" t="s">
        <v>6156</v>
      </c>
      <c r="K1650" s="272"/>
      <c r="L1650" s="271"/>
      <c r="M1650" s="270" t="s">
        <v>3840</v>
      </c>
      <c r="N1650" s="270" t="s">
        <v>8478</v>
      </c>
      <c r="O1650" s="270" t="s">
        <v>6175</v>
      </c>
    </row>
    <row r="1651" spans="1:15" ht="30.75" customHeight="1" x14ac:dyDescent="0.25">
      <c r="A1651" s="281">
        <v>30801176</v>
      </c>
      <c r="B1651" s="276" t="s">
        <v>1228</v>
      </c>
      <c r="C1651" s="278" t="s">
        <v>4843</v>
      </c>
      <c r="D1651" s="276" t="s">
        <v>8491</v>
      </c>
      <c r="E1651" s="282"/>
      <c r="F1651" s="279"/>
      <c r="G1651" s="278"/>
      <c r="H1651" s="278"/>
      <c r="I1651" s="278" t="s">
        <v>6155</v>
      </c>
      <c r="J1651" s="278" t="s">
        <v>6156</v>
      </c>
      <c r="K1651" s="278"/>
      <c r="L1651" s="277"/>
      <c r="M1651" s="276" t="s">
        <v>3840</v>
      </c>
      <c r="N1651" s="276" t="s">
        <v>8478</v>
      </c>
      <c r="O1651" s="276" t="s">
        <v>6175</v>
      </c>
    </row>
    <row r="1652" spans="1:15" ht="30.75" customHeight="1" x14ac:dyDescent="0.25">
      <c r="A1652" s="275">
        <v>30801184</v>
      </c>
      <c r="B1652" s="270" t="s">
        <v>4048</v>
      </c>
      <c r="C1652" s="272" t="s">
        <v>4843</v>
      </c>
      <c r="D1652" s="270" t="s">
        <v>8492</v>
      </c>
      <c r="E1652" s="272"/>
      <c r="F1652" s="273"/>
      <c r="G1652" s="272"/>
      <c r="H1652" s="272" t="s">
        <v>6154</v>
      </c>
      <c r="I1652" s="272" t="s">
        <v>6155</v>
      </c>
      <c r="J1652" s="272" t="s">
        <v>6156</v>
      </c>
      <c r="K1652" s="272"/>
      <c r="L1652" s="271"/>
      <c r="M1652" s="270" t="s">
        <v>3840</v>
      </c>
      <c r="N1652" s="270" t="s">
        <v>8478</v>
      </c>
      <c r="O1652" s="270" t="s">
        <v>6175</v>
      </c>
    </row>
    <row r="1653" spans="1:15" ht="30.75" customHeight="1" x14ac:dyDescent="0.25">
      <c r="A1653" s="281">
        <v>30801184</v>
      </c>
      <c r="B1653" s="276" t="s">
        <v>4048</v>
      </c>
      <c r="C1653" s="278" t="s">
        <v>4843</v>
      </c>
      <c r="D1653" s="276" t="s">
        <v>7607</v>
      </c>
      <c r="E1653" s="282"/>
      <c r="F1653" s="279"/>
      <c r="G1653" s="278"/>
      <c r="H1653" s="278" t="s">
        <v>6154</v>
      </c>
      <c r="I1653" s="278" t="s">
        <v>6155</v>
      </c>
      <c r="J1653" s="278" t="s">
        <v>6156</v>
      </c>
      <c r="K1653" s="278"/>
      <c r="L1653" s="277"/>
      <c r="M1653" s="276" t="s">
        <v>3767</v>
      </c>
      <c r="N1653" s="276" t="s">
        <v>7505</v>
      </c>
      <c r="O1653" s="276" t="s">
        <v>6175</v>
      </c>
    </row>
    <row r="1654" spans="1:15" ht="30.75" customHeight="1" x14ac:dyDescent="0.25">
      <c r="A1654" s="275">
        <v>30802016</v>
      </c>
      <c r="B1654" s="270" t="s">
        <v>1234</v>
      </c>
      <c r="C1654" s="272" t="s">
        <v>4843</v>
      </c>
      <c r="D1654" s="270" t="s">
        <v>8493</v>
      </c>
      <c r="E1654" s="272"/>
      <c r="F1654" s="273"/>
      <c r="G1654" s="272"/>
      <c r="H1654" s="272"/>
      <c r="I1654" s="272" t="s">
        <v>6155</v>
      </c>
      <c r="J1654" s="272" t="s">
        <v>6156</v>
      </c>
      <c r="K1654" s="272"/>
      <c r="L1654" s="271"/>
      <c r="M1654" s="270" t="s">
        <v>3841</v>
      </c>
      <c r="N1654" s="270" t="s">
        <v>8478</v>
      </c>
      <c r="O1654" s="270" t="s">
        <v>6175</v>
      </c>
    </row>
    <row r="1655" spans="1:15" ht="30.75" customHeight="1" x14ac:dyDescent="0.25">
      <c r="A1655" s="281">
        <v>30802024</v>
      </c>
      <c r="B1655" s="276" t="s">
        <v>1236</v>
      </c>
      <c r="C1655" s="278" t="s">
        <v>4843</v>
      </c>
      <c r="D1655" s="276" t="s">
        <v>8494</v>
      </c>
      <c r="E1655" s="282"/>
      <c r="F1655" s="279"/>
      <c r="G1655" s="278"/>
      <c r="H1655" s="278"/>
      <c r="I1655" s="278" t="s">
        <v>6155</v>
      </c>
      <c r="J1655" s="278" t="s">
        <v>6156</v>
      </c>
      <c r="K1655" s="278"/>
      <c r="L1655" s="277"/>
      <c r="M1655" s="276" t="s">
        <v>3841</v>
      </c>
      <c r="N1655" s="276" t="s">
        <v>8478</v>
      </c>
      <c r="O1655" s="276" t="s">
        <v>6175</v>
      </c>
    </row>
    <row r="1656" spans="1:15" ht="30.75" customHeight="1" x14ac:dyDescent="0.25">
      <c r="A1656" s="275">
        <v>30802032</v>
      </c>
      <c r="B1656" s="270" t="s">
        <v>1238</v>
      </c>
      <c r="C1656" s="272" t="s">
        <v>4843</v>
      </c>
      <c r="D1656" s="270" t="s">
        <v>8495</v>
      </c>
      <c r="E1656" s="272"/>
      <c r="F1656" s="273"/>
      <c r="G1656" s="272"/>
      <c r="H1656" s="272"/>
      <c r="I1656" s="272" t="s">
        <v>6155</v>
      </c>
      <c r="J1656" s="272" t="s">
        <v>6156</v>
      </c>
      <c r="K1656" s="272"/>
      <c r="L1656" s="271"/>
      <c r="M1656" s="270" t="s">
        <v>3841</v>
      </c>
      <c r="N1656" s="270" t="s">
        <v>8478</v>
      </c>
      <c r="O1656" s="270" t="s">
        <v>6175</v>
      </c>
    </row>
    <row r="1657" spans="1:15" ht="30.75" customHeight="1" x14ac:dyDescent="0.25">
      <c r="A1657" s="281">
        <v>30802040</v>
      </c>
      <c r="B1657" s="276" t="s">
        <v>1235</v>
      </c>
      <c r="C1657" s="278" t="s">
        <v>4843</v>
      </c>
      <c r="D1657" s="276" t="s">
        <v>8496</v>
      </c>
      <c r="E1657" s="282"/>
      <c r="F1657" s="279"/>
      <c r="G1657" s="278"/>
      <c r="H1657" s="278"/>
      <c r="I1657" s="278" t="s">
        <v>6155</v>
      </c>
      <c r="J1657" s="278" t="s">
        <v>6156</v>
      </c>
      <c r="K1657" s="278"/>
      <c r="L1657" s="277"/>
      <c r="M1657" s="276" t="s">
        <v>3841</v>
      </c>
      <c r="N1657" s="276" t="s">
        <v>8478</v>
      </c>
      <c r="O1657" s="276" t="s">
        <v>6175</v>
      </c>
    </row>
    <row r="1658" spans="1:15" ht="30.75" customHeight="1" x14ac:dyDescent="0.25">
      <c r="A1658" s="275">
        <v>30802059</v>
      </c>
      <c r="B1658" s="270" t="s">
        <v>1237</v>
      </c>
      <c r="C1658" s="272" t="s">
        <v>4843</v>
      </c>
      <c r="D1658" s="270" t="s">
        <v>8497</v>
      </c>
      <c r="E1658" s="272"/>
      <c r="F1658" s="273"/>
      <c r="G1658" s="272"/>
      <c r="H1658" s="272"/>
      <c r="I1658" s="272" t="s">
        <v>6155</v>
      </c>
      <c r="J1658" s="272" t="s">
        <v>6156</v>
      </c>
      <c r="K1658" s="272"/>
      <c r="L1658" s="271"/>
      <c r="M1658" s="270" t="s">
        <v>3841</v>
      </c>
      <c r="N1658" s="270" t="s">
        <v>8478</v>
      </c>
      <c r="O1658" s="270" t="s">
        <v>6175</v>
      </c>
    </row>
    <row r="1659" spans="1:15" ht="30.75" customHeight="1" x14ac:dyDescent="0.25">
      <c r="A1659" s="281">
        <v>30803012</v>
      </c>
      <c r="B1659" s="276" t="s">
        <v>1239</v>
      </c>
      <c r="C1659" s="278" t="s">
        <v>4843</v>
      </c>
      <c r="D1659" s="276" t="s">
        <v>8498</v>
      </c>
      <c r="E1659" s="282"/>
      <c r="F1659" s="279"/>
      <c r="G1659" s="278"/>
      <c r="H1659" s="278"/>
      <c r="I1659" s="278" t="s">
        <v>6155</v>
      </c>
      <c r="J1659" s="278" t="s">
        <v>6156</v>
      </c>
      <c r="K1659" s="278"/>
      <c r="L1659" s="277"/>
      <c r="M1659" s="276" t="s">
        <v>3842</v>
      </c>
      <c r="N1659" s="276" t="s">
        <v>8478</v>
      </c>
      <c r="O1659" s="276" t="s">
        <v>6175</v>
      </c>
    </row>
    <row r="1660" spans="1:15" ht="30.75" customHeight="1" x14ac:dyDescent="0.25">
      <c r="A1660" s="275">
        <v>30803020</v>
      </c>
      <c r="B1660" s="270" t="s">
        <v>1241</v>
      </c>
      <c r="C1660" s="272" t="s">
        <v>4843</v>
      </c>
      <c r="D1660" s="270" t="s">
        <v>8499</v>
      </c>
      <c r="E1660" s="272"/>
      <c r="F1660" s="273"/>
      <c r="G1660" s="272"/>
      <c r="H1660" s="272"/>
      <c r="I1660" s="272" t="s">
        <v>6155</v>
      </c>
      <c r="J1660" s="272" t="s">
        <v>6156</v>
      </c>
      <c r="K1660" s="272"/>
      <c r="L1660" s="271"/>
      <c r="M1660" s="270" t="s">
        <v>3842</v>
      </c>
      <c r="N1660" s="270" t="s">
        <v>8478</v>
      </c>
      <c r="O1660" s="270" t="s">
        <v>6175</v>
      </c>
    </row>
    <row r="1661" spans="1:15" ht="30.75" customHeight="1" x14ac:dyDescent="0.25">
      <c r="A1661" s="281">
        <v>30803039</v>
      </c>
      <c r="B1661" s="276" t="s">
        <v>1242</v>
      </c>
      <c r="C1661" s="278" t="s">
        <v>4843</v>
      </c>
      <c r="D1661" s="276" t="s">
        <v>8500</v>
      </c>
      <c r="E1661" s="282"/>
      <c r="F1661" s="279"/>
      <c r="G1661" s="278"/>
      <c r="H1661" s="278"/>
      <c r="I1661" s="278" t="s">
        <v>6155</v>
      </c>
      <c r="J1661" s="278" t="s">
        <v>6156</v>
      </c>
      <c r="K1661" s="278"/>
      <c r="L1661" s="277"/>
      <c r="M1661" s="276" t="s">
        <v>3842</v>
      </c>
      <c r="N1661" s="276" t="s">
        <v>8478</v>
      </c>
      <c r="O1661" s="276" t="s">
        <v>6175</v>
      </c>
    </row>
    <row r="1662" spans="1:15" ht="30.75" customHeight="1" x14ac:dyDescent="0.25">
      <c r="A1662" s="275">
        <v>30803047</v>
      </c>
      <c r="B1662" s="270" t="s">
        <v>1243</v>
      </c>
      <c r="C1662" s="272" t="s">
        <v>4843</v>
      </c>
      <c r="D1662" s="270" t="s">
        <v>8501</v>
      </c>
      <c r="E1662" s="272"/>
      <c r="F1662" s="273"/>
      <c r="G1662" s="272"/>
      <c r="H1662" s="272"/>
      <c r="I1662" s="272" t="s">
        <v>6155</v>
      </c>
      <c r="J1662" s="272" t="s">
        <v>6156</v>
      </c>
      <c r="K1662" s="272"/>
      <c r="L1662" s="271"/>
      <c r="M1662" s="270" t="s">
        <v>3842</v>
      </c>
      <c r="N1662" s="270" t="s">
        <v>8478</v>
      </c>
      <c r="O1662" s="270" t="s">
        <v>6175</v>
      </c>
    </row>
    <row r="1663" spans="1:15" ht="30.75" customHeight="1" x14ac:dyDescent="0.25">
      <c r="A1663" s="281">
        <v>30803055</v>
      </c>
      <c r="B1663" s="276" t="s">
        <v>1244</v>
      </c>
      <c r="C1663" s="278" t="s">
        <v>4843</v>
      </c>
      <c r="D1663" s="276" t="s">
        <v>8502</v>
      </c>
      <c r="E1663" s="282"/>
      <c r="F1663" s="279"/>
      <c r="G1663" s="278"/>
      <c r="H1663" s="278"/>
      <c r="I1663" s="278" t="s">
        <v>6155</v>
      </c>
      <c r="J1663" s="278" t="s">
        <v>6156</v>
      </c>
      <c r="K1663" s="278"/>
      <c r="L1663" s="277"/>
      <c r="M1663" s="276" t="s">
        <v>3842</v>
      </c>
      <c r="N1663" s="276" t="s">
        <v>8478</v>
      </c>
      <c r="O1663" s="276" t="s">
        <v>6175</v>
      </c>
    </row>
    <row r="1664" spans="1:15" ht="30.75" customHeight="1" x14ac:dyDescent="0.25">
      <c r="A1664" s="275">
        <v>30803063</v>
      </c>
      <c r="B1664" s="270" t="s">
        <v>1246</v>
      </c>
      <c r="C1664" s="272" t="s">
        <v>4843</v>
      </c>
      <c r="D1664" s="270" t="s">
        <v>8503</v>
      </c>
      <c r="E1664" s="272"/>
      <c r="F1664" s="273"/>
      <c r="G1664" s="272"/>
      <c r="H1664" s="272"/>
      <c r="I1664" s="272" t="s">
        <v>6155</v>
      </c>
      <c r="J1664" s="272" t="s">
        <v>6156</v>
      </c>
      <c r="K1664" s="272"/>
      <c r="L1664" s="271"/>
      <c r="M1664" s="270" t="s">
        <v>3842</v>
      </c>
      <c r="N1664" s="270" t="s">
        <v>8478</v>
      </c>
      <c r="O1664" s="270" t="s">
        <v>6175</v>
      </c>
    </row>
    <row r="1665" spans="1:15" ht="30.75" customHeight="1" x14ac:dyDescent="0.25">
      <c r="A1665" s="281">
        <v>30803071</v>
      </c>
      <c r="B1665" s="276" t="s">
        <v>1247</v>
      </c>
      <c r="C1665" s="278" t="s">
        <v>4843</v>
      </c>
      <c r="D1665" s="276" t="s">
        <v>8504</v>
      </c>
      <c r="E1665" s="282"/>
      <c r="F1665" s="279"/>
      <c r="G1665" s="278"/>
      <c r="H1665" s="278"/>
      <c r="I1665" s="278" t="s">
        <v>6155</v>
      </c>
      <c r="J1665" s="278" t="s">
        <v>6156</v>
      </c>
      <c r="K1665" s="278"/>
      <c r="L1665" s="277"/>
      <c r="M1665" s="276" t="s">
        <v>3842</v>
      </c>
      <c r="N1665" s="276" t="s">
        <v>8478</v>
      </c>
      <c r="O1665" s="276" t="s">
        <v>6175</v>
      </c>
    </row>
    <row r="1666" spans="1:15" ht="30.75" customHeight="1" x14ac:dyDescent="0.25">
      <c r="A1666" s="275">
        <v>30803080</v>
      </c>
      <c r="B1666" s="270" t="s">
        <v>1248</v>
      </c>
      <c r="C1666" s="272" t="s">
        <v>4843</v>
      </c>
      <c r="D1666" s="270" t="s">
        <v>8505</v>
      </c>
      <c r="E1666" s="272"/>
      <c r="F1666" s="273"/>
      <c r="G1666" s="272"/>
      <c r="H1666" s="272"/>
      <c r="I1666" s="272" t="s">
        <v>6155</v>
      </c>
      <c r="J1666" s="272" t="s">
        <v>6156</v>
      </c>
      <c r="K1666" s="272"/>
      <c r="L1666" s="271"/>
      <c r="M1666" s="270" t="s">
        <v>3842</v>
      </c>
      <c r="N1666" s="270" t="s">
        <v>8478</v>
      </c>
      <c r="O1666" s="270" t="s">
        <v>6175</v>
      </c>
    </row>
    <row r="1667" spans="1:15" ht="30.75" customHeight="1" x14ac:dyDescent="0.25">
      <c r="A1667" s="281">
        <v>30803098</v>
      </c>
      <c r="B1667" s="276" t="s">
        <v>1249</v>
      </c>
      <c r="C1667" s="278" t="s">
        <v>4843</v>
      </c>
      <c r="D1667" s="276" t="s">
        <v>8506</v>
      </c>
      <c r="E1667" s="282"/>
      <c r="F1667" s="279"/>
      <c r="G1667" s="278"/>
      <c r="H1667" s="278"/>
      <c r="I1667" s="278" t="s">
        <v>6155</v>
      </c>
      <c r="J1667" s="278" t="s">
        <v>6156</v>
      </c>
      <c r="K1667" s="278"/>
      <c r="L1667" s="277"/>
      <c r="M1667" s="276" t="s">
        <v>3842</v>
      </c>
      <c r="N1667" s="276" t="s">
        <v>8478</v>
      </c>
      <c r="O1667" s="276" t="s">
        <v>6175</v>
      </c>
    </row>
    <row r="1668" spans="1:15" ht="30.75" customHeight="1" x14ac:dyDescent="0.25">
      <c r="A1668" s="275">
        <v>30803098</v>
      </c>
      <c r="B1668" s="270" t="s">
        <v>1249</v>
      </c>
      <c r="C1668" s="272" t="s">
        <v>4843</v>
      </c>
      <c r="D1668" s="270" t="s">
        <v>8507</v>
      </c>
      <c r="E1668" s="272"/>
      <c r="F1668" s="273"/>
      <c r="G1668" s="272"/>
      <c r="H1668" s="272"/>
      <c r="I1668" s="272" t="s">
        <v>6155</v>
      </c>
      <c r="J1668" s="272" t="s">
        <v>6156</v>
      </c>
      <c r="K1668" s="272"/>
      <c r="L1668" s="271"/>
      <c r="M1668" s="270" t="s">
        <v>3842</v>
      </c>
      <c r="N1668" s="270" t="s">
        <v>8478</v>
      </c>
      <c r="O1668" s="270" t="s">
        <v>6175</v>
      </c>
    </row>
    <row r="1669" spans="1:15" ht="30.75" customHeight="1" x14ac:dyDescent="0.25">
      <c r="A1669" s="281">
        <v>30803101</v>
      </c>
      <c r="B1669" s="276" t="s">
        <v>1251</v>
      </c>
      <c r="C1669" s="278" t="s">
        <v>4843</v>
      </c>
      <c r="D1669" s="276" t="s">
        <v>8508</v>
      </c>
      <c r="E1669" s="282"/>
      <c r="F1669" s="279"/>
      <c r="G1669" s="278"/>
      <c r="H1669" s="278"/>
      <c r="I1669" s="278" t="s">
        <v>6155</v>
      </c>
      <c r="J1669" s="278" t="s">
        <v>6156</v>
      </c>
      <c r="K1669" s="278"/>
      <c r="L1669" s="277"/>
      <c r="M1669" s="276" t="s">
        <v>3842</v>
      </c>
      <c r="N1669" s="276" t="s">
        <v>8478</v>
      </c>
      <c r="O1669" s="276" t="s">
        <v>6175</v>
      </c>
    </row>
    <row r="1670" spans="1:15" ht="30.75" customHeight="1" x14ac:dyDescent="0.25">
      <c r="A1670" s="275">
        <v>30803110</v>
      </c>
      <c r="B1670" s="270" t="s">
        <v>1252</v>
      </c>
      <c r="C1670" s="272" t="s">
        <v>4843</v>
      </c>
      <c r="D1670" s="270" t="s">
        <v>8509</v>
      </c>
      <c r="E1670" s="272"/>
      <c r="F1670" s="273"/>
      <c r="G1670" s="272"/>
      <c r="H1670" s="272"/>
      <c r="I1670" s="272" t="s">
        <v>6155</v>
      </c>
      <c r="J1670" s="272" t="s">
        <v>6156</v>
      </c>
      <c r="K1670" s="272"/>
      <c r="L1670" s="271"/>
      <c r="M1670" s="270" t="s">
        <v>3842</v>
      </c>
      <c r="N1670" s="270" t="s">
        <v>8478</v>
      </c>
      <c r="O1670" s="270" t="s">
        <v>6175</v>
      </c>
    </row>
    <row r="1671" spans="1:15" ht="30.75" customHeight="1" x14ac:dyDescent="0.25">
      <c r="A1671" s="281">
        <v>30803128</v>
      </c>
      <c r="B1671" s="276" t="s">
        <v>1253</v>
      </c>
      <c r="C1671" s="278" t="s">
        <v>4843</v>
      </c>
      <c r="D1671" s="276" t="s">
        <v>8510</v>
      </c>
      <c r="E1671" s="282"/>
      <c r="F1671" s="279"/>
      <c r="G1671" s="278"/>
      <c r="H1671" s="278"/>
      <c r="I1671" s="278" t="s">
        <v>6155</v>
      </c>
      <c r="J1671" s="278" t="s">
        <v>6156</v>
      </c>
      <c r="K1671" s="278"/>
      <c r="L1671" s="277"/>
      <c r="M1671" s="276" t="s">
        <v>3842</v>
      </c>
      <c r="N1671" s="276" t="s">
        <v>8478</v>
      </c>
      <c r="O1671" s="276" t="s">
        <v>6175</v>
      </c>
    </row>
    <row r="1672" spans="1:15" ht="30.75" customHeight="1" x14ac:dyDescent="0.25">
      <c r="A1672" s="275">
        <v>30803136</v>
      </c>
      <c r="B1672" s="270" t="s">
        <v>1254</v>
      </c>
      <c r="C1672" s="272" t="s">
        <v>4843</v>
      </c>
      <c r="D1672" s="270" t="s">
        <v>8511</v>
      </c>
      <c r="E1672" s="272"/>
      <c r="F1672" s="273"/>
      <c r="G1672" s="272"/>
      <c r="H1672" s="272"/>
      <c r="I1672" s="272" t="s">
        <v>6155</v>
      </c>
      <c r="J1672" s="272" t="s">
        <v>6156</v>
      </c>
      <c r="K1672" s="272"/>
      <c r="L1672" s="271"/>
      <c r="M1672" s="270" t="s">
        <v>3842</v>
      </c>
      <c r="N1672" s="270" t="s">
        <v>8478</v>
      </c>
      <c r="O1672" s="270" t="s">
        <v>6175</v>
      </c>
    </row>
    <row r="1673" spans="1:15" ht="30.75" customHeight="1" x14ac:dyDescent="0.25">
      <c r="A1673" s="281">
        <v>30803144</v>
      </c>
      <c r="B1673" s="276" t="s">
        <v>1255</v>
      </c>
      <c r="C1673" s="278" t="s">
        <v>4843</v>
      </c>
      <c r="D1673" s="276" t="s">
        <v>8512</v>
      </c>
      <c r="E1673" s="282"/>
      <c r="F1673" s="279"/>
      <c r="G1673" s="278"/>
      <c r="H1673" s="278"/>
      <c r="I1673" s="278" t="s">
        <v>6155</v>
      </c>
      <c r="J1673" s="278" t="s">
        <v>6156</v>
      </c>
      <c r="K1673" s="278"/>
      <c r="L1673" s="277"/>
      <c r="M1673" s="276" t="s">
        <v>3842</v>
      </c>
      <c r="N1673" s="276" t="s">
        <v>8478</v>
      </c>
      <c r="O1673" s="276" t="s">
        <v>6175</v>
      </c>
    </row>
    <row r="1674" spans="1:15" ht="30.75" customHeight="1" x14ac:dyDescent="0.25">
      <c r="A1674" s="275">
        <v>30803152</v>
      </c>
      <c r="B1674" s="270" t="s">
        <v>1256</v>
      </c>
      <c r="C1674" s="272" t="s">
        <v>4843</v>
      </c>
      <c r="D1674" s="270" t="s">
        <v>8513</v>
      </c>
      <c r="E1674" s="272"/>
      <c r="F1674" s="273"/>
      <c r="G1674" s="272"/>
      <c r="H1674" s="272"/>
      <c r="I1674" s="272" t="s">
        <v>6155</v>
      </c>
      <c r="J1674" s="272" t="s">
        <v>6156</v>
      </c>
      <c r="K1674" s="272"/>
      <c r="L1674" s="271"/>
      <c r="M1674" s="270" t="s">
        <v>3842</v>
      </c>
      <c r="N1674" s="270" t="s">
        <v>8478</v>
      </c>
      <c r="O1674" s="270" t="s">
        <v>6175</v>
      </c>
    </row>
    <row r="1675" spans="1:15" ht="30.75" customHeight="1" x14ac:dyDescent="0.25">
      <c r="A1675" s="281">
        <v>30803160</v>
      </c>
      <c r="B1675" s="276" t="s">
        <v>1258</v>
      </c>
      <c r="C1675" s="278" t="s">
        <v>4843</v>
      </c>
      <c r="D1675" s="276" t="s">
        <v>8514</v>
      </c>
      <c r="E1675" s="282"/>
      <c r="F1675" s="279"/>
      <c r="G1675" s="278"/>
      <c r="H1675" s="278"/>
      <c r="I1675" s="278" t="s">
        <v>6155</v>
      </c>
      <c r="J1675" s="278" t="s">
        <v>6156</v>
      </c>
      <c r="K1675" s="278"/>
      <c r="L1675" s="277"/>
      <c r="M1675" s="276" t="s">
        <v>3851</v>
      </c>
      <c r="N1675" s="276" t="s">
        <v>7561</v>
      </c>
      <c r="O1675" s="276" t="s">
        <v>6175</v>
      </c>
    </row>
    <row r="1676" spans="1:15" ht="30.75" customHeight="1" x14ac:dyDescent="0.25">
      <c r="A1676" s="275">
        <v>30803179</v>
      </c>
      <c r="B1676" s="270" t="s">
        <v>1240</v>
      </c>
      <c r="C1676" s="272" t="s">
        <v>4843</v>
      </c>
      <c r="D1676" s="270" t="s">
        <v>8515</v>
      </c>
      <c r="E1676" s="272"/>
      <c r="F1676" s="273"/>
      <c r="G1676" s="272"/>
      <c r="H1676" s="272"/>
      <c r="I1676" s="272" t="s">
        <v>6155</v>
      </c>
      <c r="J1676" s="272" t="s">
        <v>6156</v>
      </c>
      <c r="K1676" s="272"/>
      <c r="L1676" s="271"/>
      <c r="M1676" s="270" t="s">
        <v>3842</v>
      </c>
      <c r="N1676" s="270" t="s">
        <v>8478</v>
      </c>
      <c r="O1676" s="270" t="s">
        <v>6175</v>
      </c>
    </row>
    <row r="1677" spans="1:15" ht="30.75" customHeight="1" x14ac:dyDescent="0.25">
      <c r="A1677" s="281">
        <v>30803187</v>
      </c>
      <c r="B1677" s="276" t="s">
        <v>6319</v>
      </c>
      <c r="C1677" s="278" t="s">
        <v>4844</v>
      </c>
      <c r="D1677" s="276" t="s">
        <v>6161</v>
      </c>
      <c r="E1677" s="282"/>
      <c r="F1677" s="279"/>
      <c r="G1677" s="278" t="s">
        <v>6161</v>
      </c>
      <c r="H1677" s="278" t="s">
        <v>6161</v>
      </c>
      <c r="I1677" s="278" t="s">
        <v>6161</v>
      </c>
      <c r="J1677" s="278" t="s">
        <v>6161</v>
      </c>
      <c r="K1677" s="278" t="s">
        <v>6161</v>
      </c>
      <c r="L1677" s="277" t="s">
        <v>6161</v>
      </c>
      <c r="M1677" s="276" t="s">
        <v>6161</v>
      </c>
      <c r="N1677" s="276" t="s">
        <v>6161</v>
      </c>
      <c r="O1677" s="276" t="s">
        <v>6161</v>
      </c>
    </row>
    <row r="1678" spans="1:15" ht="30.75" customHeight="1" x14ac:dyDescent="0.25">
      <c r="A1678" s="275">
        <v>30803195</v>
      </c>
      <c r="B1678" s="270" t="s">
        <v>4955</v>
      </c>
      <c r="C1678" s="272" t="s">
        <v>4844</v>
      </c>
      <c r="D1678" s="270" t="s">
        <v>6161</v>
      </c>
      <c r="E1678" s="272"/>
      <c r="F1678" s="273"/>
      <c r="G1678" s="272" t="s">
        <v>6161</v>
      </c>
      <c r="H1678" s="272" t="s">
        <v>6161</v>
      </c>
      <c r="I1678" s="272" t="s">
        <v>6161</v>
      </c>
      <c r="J1678" s="272" t="s">
        <v>6161</v>
      </c>
      <c r="K1678" s="272" t="s">
        <v>6161</v>
      </c>
      <c r="L1678" s="271" t="s">
        <v>6161</v>
      </c>
      <c r="M1678" s="270" t="s">
        <v>6161</v>
      </c>
      <c r="N1678" s="270" t="s">
        <v>6161</v>
      </c>
      <c r="O1678" s="270" t="s">
        <v>6161</v>
      </c>
    </row>
    <row r="1679" spans="1:15" ht="30.75" customHeight="1" x14ac:dyDescent="0.25">
      <c r="A1679" s="281">
        <v>30803209</v>
      </c>
      <c r="B1679" s="276" t="s">
        <v>1245</v>
      </c>
      <c r="C1679" s="278" t="s">
        <v>4843</v>
      </c>
      <c r="D1679" s="276" t="s">
        <v>8516</v>
      </c>
      <c r="E1679" s="282"/>
      <c r="F1679" s="279"/>
      <c r="G1679" s="278"/>
      <c r="H1679" s="278"/>
      <c r="I1679" s="278" t="s">
        <v>6155</v>
      </c>
      <c r="J1679" s="278" t="s">
        <v>6156</v>
      </c>
      <c r="K1679" s="278"/>
      <c r="L1679" s="277"/>
      <c r="M1679" s="276" t="s">
        <v>3842</v>
      </c>
      <c r="N1679" s="276" t="s">
        <v>8478</v>
      </c>
      <c r="O1679" s="276" t="s">
        <v>6175</v>
      </c>
    </row>
    <row r="1680" spans="1:15" ht="30.75" customHeight="1" x14ac:dyDescent="0.25">
      <c r="A1680" s="275">
        <v>30803217</v>
      </c>
      <c r="B1680" s="270" t="s">
        <v>4006</v>
      </c>
      <c r="C1680" s="272" t="s">
        <v>4843</v>
      </c>
      <c r="D1680" s="270" t="s">
        <v>8517</v>
      </c>
      <c r="E1680" s="272"/>
      <c r="F1680" s="273"/>
      <c r="G1680" s="272"/>
      <c r="H1680" s="272"/>
      <c r="I1680" s="272" t="s">
        <v>6155</v>
      </c>
      <c r="J1680" s="272" t="s">
        <v>6156</v>
      </c>
      <c r="K1680" s="272"/>
      <c r="L1680" s="271"/>
      <c r="M1680" s="270" t="s">
        <v>3842</v>
      </c>
      <c r="N1680" s="270" t="s">
        <v>8478</v>
      </c>
      <c r="O1680" s="270" t="s">
        <v>6175</v>
      </c>
    </row>
    <row r="1681" spans="1:15" ht="30.75" customHeight="1" x14ac:dyDescent="0.25">
      <c r="A1681" s="281">
        <v>30803225</v>
      </c>
      <c r="B1681" s="276" t="s">
        <v>1250</v>
      </c>
      <c r="C1681" s="278" t="s">
        <v>4843</v>
      </c>
      <c r="D1681" s="276" t="s">
        <v>8518</v>
      </c>
      <c r="E1681" s="282"/>
      <c r="F1681" s="279"/>
      <c r="G1681" s="278"/>
      <c r="H1681" s="278"/>
      <c r="I1681" s="278" t="s">
        <v>6155</v>
      </c>
      <c r="J1681" s="278" t="s">
        <v>6156</v>
      </c>
      <c r="K1681" s="278"/>
      <c r="L1681" s="277"/>
      <c r="M1681" s="276" t="s">
        <v>3842</v>
      </c>
      <c r="N1681" s="276" t="s">
        <v>8478</v>
      </c>
      <c r="O1681" s="276" t="s">
        <v>6175</v>
      </c>
    </row>
    <row r="1682" spans="1:15" ht="30.75" customHeight="1" x14ac:dyDescent="0.25">
      <c r="A1682" s="275">
        <v>30803233</v>
      </c>
      <c r="B1682" s="270" t="s">
        <v>1257</v>
      </c>
      <c r="C1682" s="272" t="s">
        <v>4843</v>
      </c>
      <c r="D1682" s="270" t="s">
        <v>8519</v>
      </c>
      <c r="E1682" s="272"/>
      <c r="F1682" s="273"/>
      <c r="G1682" s="272"/>
      <c r="H1682" s="272"/>
      <c r="I1682" s="272" t="s">
        <v>6155</v>
      </c>
      <c r="J1682" s="272" t="s">
        <v>6156</v>
      </c>
      <c r="K1682" s="272"/>
      <c r="L1682" s="271"/>
      <c r="M1682" s="270" t="s">
        <v>3842</v>
      </c>
      <c r="N1682" s="270" t="s">
        <v>8478</v>
      </c>
      <c r="O1682" s="270" t="s">
        <v>6175</v>
      </c>
    </row>
    <row r="1683" spans="1:15" ht="30.75" customHeight="1" x14ac:dyDescent="0.25">
      <c r="A1683" s="281">
        <v>30803241</v>
      </c>
      <c r="B1683" s="276" t="s">
        <v>4956</v>
      </c>
      <c r="C1683" s="278" t="s">
        <v>4843</v>
      </c>
      <c r="D1683" s="276" t="s">
        <v>8520</v>
      </c>
      <c r="E1683" s="282"/>
      <c r="F1683" s="279"/>
      <c r="G1683" s="278"/>
      <c r="H1683" s="278" t="s">
        <v>6154</v>
      </c>
      <c r="I1683" s="278" t="s">
        <v>6155</v>
      </c>
      <c r="J1683" s="278" t="s">
        <v>6156</v>
      </c>
      <c r="K1683" s="278"/>
      <c r="L1683" s="277"/>
      <c r="M1683" s="276" t="s">
        <v>3767</v>
      </c>
      <c r="N1683" s="276" t="s">
        <v>7440</v>
      </c>
      <c r="O1683" s="276" t="s">
        <v>6166</v>
      </c>
    </row>
    <row r="1684" spans="1:15" ht="30.75" customHeight="1" x14ac:dyDescent="0.25">
      <c r="A1684" s="275">
        <v>30804019</v>
      </c>
      <c r="B1684" s="270" t="s">
        <v>1259</v>
      </c>
      <c r="C1684" s="272" t="s">
        <v>4843</v>
      </c>
      <c r="D1684" s="270" t="s">
        <v>8521</v>
      </c>
      <c r="E1684" s="272"/>
      <c r="F1684" s="273"/>
      <c r="G1684" s="272"/>
      <c r="H1684" s="272" t="s">
        <v>6154</v>
      </c>
      <c r="I1684" s="272" t="s">
        <v>6155</v>
      </c>
      <c r="J1684" s="272" t="s">
        <v>6156</v>
      </c>
      <c r="K1684" s="272"/>
      <c r="L1684" s="271"/>
      <c r="M1684" s="270" t="s">
        <v>3843</v>
      </c>
      <c r="N1684" s="270" t="s">
        <v>8478</v>
      </c>
      <c r="O1684" s="270" t="s">
        <v>6175</v>
      </c>
    </row>
    <row r="1685" spans="1:15" ht="30.75" customHeight="1" x14ac:dyDescent="0.25">
      <c r="A1685" s="281">
        <v>30804027</v>
      </c>
      <c r="B1685" s="276" t="s">
        <v>1260</v>
      </c>
      <c r="C1685" s="278" t="s">
        <v>4843</v>
      </c>
      <c r="D1685" s="276" t="s">
        <v>8522</v>
      </c>
      <c r="E1685" s="282"/>
      <c r="F1685" s="279"/>
      <c r="G1685" s="278"/>
      <c r="H1685" s="278"/>
      <c r="I1685" s="278" t="s">
        <v>6155</v>
      </c>
      <c r="J1685" s="278" t="s">
        <v>6156</v>
      </c>
      <c r="K1685" s="278"/>
      <c r="L1685" s="277"/>
      <c r="M1685" s="276" t="s">
        <v>3843</v>
      </c>
      <c r="N1685" s="276" t="s">
        <v>8478</v>
      </c>
      <c r="O1685" s="276" t="s">
        <v>6175</v>
      </c>
    </row>
    <row r="1686" spans="1:15" ht="30.75" customHeight="1" x14ac:dyDescent="0.25">
      <c r="A1686" s="275">
        <v>30804035</v>
      </c>
      <c r="B1686" s="270" t="s">
        <v>1262</v>
      </c>
      <c r="C1686" s="272" t="s">
        <v>4843</v>
      </c>
      <c r="D1686" s="270" t="s">
        <v>8523</v>
      </c>
      <c r="E1686" s="272"/>
      <c r="F1686" s="273"/>
      <c r="G1686" s="272"/>
      <c r="H1686" s="272"/>
      <c r="I1686" s="272" t="s">
        <v>6155</v>
      </c>
      <c r="J1686" s="272" t="s">
        <v>6156</v>
      </c>
      <c r="K1686" s="272"/>
      <c r="L1686" s="271"/>
      <c r="M1686" s="270" t="s">
        <v>3843</v>
      </c>
      <c r="N1686" s="270" t="s">
        <v>8478</v>
      </c>
      <c r="O1686" s="270" t="s">
        <v>6175</v>
      </c>
    </row>
    <row r="1687" spans="1:15" ht="30.75" customHeight="1" x14ac:dyDescent="0.25">
      <c r="A1687" s="281">
        <v>30804043</v>
      </c>
      <c r="B1687" s="276" t="s">
        <v>1264</v>
      </c>
      <c r="C1687" s="278" t="s">
        <v>4843</v>
      </c>
      <c r="D1687" s="276" t="s">
        <v>8524</v>
      </c>
      <c r="E1687" s="282"/>
      <c r="F1687" s="279"/>
      <c r="G1687" s="278"/>
      <c r="H1687" s="278"/>
      <c r="I1687" s="278" t="s">
        <v>6155</v>
      </c>
      <c r="J1687" s="278" t="s">
        <v>6156</v>
      </c>
      <c r="K1687" s="278"/>
      <c r="L1687" s="277"/>
      <c r="M1687" s="276" t="s">
        <v>3843</v>
      </c>
      <c r="N1687" s="276" t="s">
        <v>8478</v>
      </c>
      <c r="O1687" s="276" t="s">
        <v>6175</v>
      </c>
    </row>
    <row r="1688" spans="1:15" ht="30.75" customHeight="1" x14ac:dyDescent="0.25">
      <c r="A1688" s="275">
        <v>30804051</v>
      </c>
      <c r="B1688" s="270" t="s">
        <v>1266</v>
      </c>
      <c r="C1688" s="272" t="s">
        <v>4843</v>
      </c>
      <c r="D1688" s="270" t="s">
        <v>8525</v>
      </c>
      <c r="E1688" s="272"/>
      <c r="F1688" s="273"/>
      <c r="G1688" s="272"/>
      <c r="H1688" s="272"/>
      <c r="I1688" s="272" t="s">
        <v>6155</v>
      </c>
      <c r="J1688" s="272" t="s">
        <v>6156</v>
      </c>
      <c r="K1688" s="272"/>
      <c r="L1688" s="271"/>
      <c r="M1688" s="270" t="s">
        <v>3843</v>
      </c>
      <c r="N1688" s="270" t="s">
        <v>8478</v>
      </c>
      <c r="O1688" s="270" t="s">
        <v>6175</v>
      </c>
    </row>
    <row r="1689" spans="1:15" ht="30.75" customHeight="1" x14ac:dyDescent="0.25">
      <c r="A1689" s="281">
        <v>30804060</v>
      </c>
      <c r="B1689" s="276" t="s">
        <v>1268</v>
      </c>
      <c r="C1689" s="278" t="s">
        <v>4843</v>
      </c>
      <c r="D1689" s="276" t="s">
        <v>8526</v>
      </c>
      <c r="E1689" s="282"/>
      <c r="F1689" s="279"/>
      <c r="G1689" s="278"/>
      <c r="H1689" s="278"/>
      <c r="I1689" s="278" t="s">
        <v>6155</v>
      </c>
      <c r="J1689" s="278" t="s">
        <v>6156</v>
      </c>
      <c r="K1689" s="278"/>
      <c r="L1689" s="277"/>
      <c r="M1689" s="276" t="s">
        <v>3843</v>
      </c>
      <c r="N1689" s="276" t="s">
        <v>8478</v>
      </c>
      <c r="O1689" s="276" t="s">
        <v>6175</v>
      </c>
    </row>
    <row r="1690" spans="1:15" ht="30.75" customHeight="1" x14ac:dyDescent="0.25">
      <c r="A1690" s="275">
        <v>30804086</v>
      </c>
      <c r="B1690" s="270" t="s">
        <v>11190</v>
      </c>
      <c r="C1690" s="272" t="s">
        <v>4843</v>
      </c>
      <c r="D1690" s="270" t="s">
        <v>8527</v>
      </c>
      <c r="E1690" s="272"/>
      <c r="F1690" s="273"/>
      <c r="G1690" s="272"/>
      <c r="H1690" s="272" t="s">
        <v>6154</v>
      </c>
      <c r="I1690" s="272" t="s">
        <v>6155</v>
      </c>
      <c r="J1690" s="272" t="s">
        <v>6156</v>
      </c>
      <c r="K1690" s="272"/>
      <c r="L1690" s="271"/>
      <c r="M1690" s="270" t="s">
        <v>3843</v>
      </c>
      <c r="N1690" s="270" t="s">
        <v>8478</v>
      </c>
      <c r="O1690" s="270" t="s">
        <v>6175</v>
      </c>
    </row>
    <row r="1691" spans="1:15" ht="30.75" customHeight="1" x14ac:dyDescent="0.25">
      <c r="A1691" s="281">
        <v>30804094</v>
      </c>
      <c r="B1691" s="276" t="s">
        <v>1270</v>
      </c>
      <c r="C1691" s="278" t="s">
        <v>4843</v>
      </c>
      <c r="D1691" s="276" t="s">
        <v>8528</v>
      </c>
      <c r="E1691" s="282"/>
      <c r="F1691" s="279"/>
      <c r="G1691" s="278"/>
      <c r="H1691" s="278"/>
      <c r="I1691" s="278" t="s">
        <v>6155</v>
      </c>
      <c r="J1691" s="278" t="s">
        <v>6156</v>
      </c>
      <c r="K1691" s="278"/>
      <c r="L1691" s="277"/>
      <c r="M1691" s="276" t="s">
        <v>3843</v>
      </c>
      <c r="N1691" s="276" t="s">
        <v>8478</v>
      </c>
      <c r="O1691" s="276" t="s">
        <v>6175</v>
      </c>
    </row>
    <row r="1692" spans="1:15" ht="30.75" customHeight="1" x14ac:dyDescent="0.25">
      <c r="A1692" s="275">
        <v>30804108</v>
      </c>
      <c r="B1692" s="270" t="s">
        <v>1271</v>
      </c>
      <c r="C1692" s="272" t="s">
        <v>4843</v>
      </c>
      <c r="D1692" s="270" t="s">
        <v>8529</v>
      </c>
      <c r="E1692" s="272"/>
      <c r="F1692" s="273"/>
      <c r="G1692" s="272"/>
      <c r="H1692" s="272"/>
      <c r="I1692" s="272" t="s">
        <v>6155</v>
      </c>
      <c r="J1692" s="272" t="s">
        <v>6156</v>
      </c>
      <c r="K1692" s="272"/>
      <c r="L1692" s="271"/>
      <c r="M1692" s="270" t="s">
        <v>3843</v>
      </c>
      <c r="N1692" s="270" t="s">
        <v>8478</v>
      </c>
      <c r="O1692" s="270" t="s">
        <v>6175</v>
      </c>
    </row>
    <row r="1693" spans="1:15" ht="30.75" customHeight="1" x14ac:dyDescent="0.25">
      <c r="A1693" s="281">
        <v>30804116</v>
      </c>
      <c r="B1693" s="276" t="s">
        <v>1273</v>
      </c>
      <c r="C1693" s="278" t="s">
        <v>4843</v>
      </c>
      <c r="D1693" s="276" t="s">
        <v>8530</v>
      </c>
      <c r="E1693" s="282"/>
      <c r="F1693" s="279"/>
      <c r="G1693" s="278"/>
      <c r="H1693" s="278" t="s">
        <v>6154</v>
      </c>
      <c r="I1693" s="278" t="s">
        <v>6155</v>
      </c>
      <c r="J1693" s="278" t="s">
        <v>6156</v>
      </c>
      <c r="K1693" s="278"/>
      <c r="L1693" s="277"/>
      <c r="M1693" s="276" t="s">
        <v>3843</v>
      </c>
      <c r="N1693" s="276" t="s">
        <v>8478</v>
      </c>
      <c r="O1693" s="276" t="s">
        <v>6175</v>
      </c>
    </row>
    <row r="1694" spans="1:15" ht="30.75" customHeight="1" x14ac:dyDescent="0.25">
      <c r="A1694" s="275">
        <v>30804124</v>
      </c>
      <c r="B1694" s="270" t="s">
        <v>1274</v>
      </c>
      <c r="C1694" s="272" t="s">
        <v>4843</v>
      </c>
      <c r="D1694" s="270" t="s">
        <v>8531</v>
      </c>
      <c r="E1694" s="272"/>
      <c r="F1694" s="273"/>
      <c r="G1694" s="272"/>
      <c r="H1694" s="272"/>
      <c r="I1694" s="272" t="s">
        <v>6155</v>
      </c>
      <c r="J1694" s="272" t="s">
        <v>6156</v>
      </c>
      <c r="K1694" s="272"/>
      <c r="L1694" s="271"/>
      <c r="M1694" s="270" t="s">
        <v>3843</v>
      </c>
      <c r="N1694" s="270" t="s">
        <v>8478</v>
      </c>
      <c r="O1694" s="270" t="s">
        <v>6175</v>
      </c>
    </row>
    <row r="1695" spans="1:15" ht="30.75" customHeight="1" x14ac:dyDescent="0.25">
      <c r="A1695" s="281">
        <v>30804132</v>
      </c>
      <c r="B1695" s="276" t="s">
        <v>1276</v>
      </c>
      <c r="C1695" s="278" t="s">
        <v>4843</v>
      </c>
      <c r="D1695" s="276" t="s">
        <v>8532</v>
      </c>
      <c r="E1695" s="282"/>
      <c r="F1695" s="279"/>
      <c r="G1695" s="278"/>
      <c r="H1695" s="278"/>
      <c r="I1695" s="278" t="s">
        <v>6155</v>
      </c>
      <c r="J1695" s="278" t="s">
        <v>6156</v>
      </c>
      <c r="K1695" s="278"/>
      <c r="L1695" s="277"/>
      <c r="M1695" s="276" t="s">
        <v>3843</v>
      </c>
      <c r="N1695" s="276" t="s">
        <v>8478</v>
      </c>
      <c r="O1695" s="276" t="s">
        <v>6175</v>
      </c>
    </row>
    <row r="1696" spans="1:15" ht="30.75" customHeight="1" x14ac:dyDescent="0.25">
      <c r="A1696" s="275">
        <v>30804140</v>
      </c>
      <c r="B1696" s="270" t="s">
        <v>1277</v>
      </c>
      <c r="C1696" s="272" t="s">
        <v>4843</v>
      </c>
      <c r="D1696" s="270" t="s">
        <v>8533</v>
      </c>
      <c r="E1696" s="272"/>
      <c r="F1696" s="273"/>
      <c r="G1696" s="272"/>
      <c r="H1696" s="272"/>
      <c r="I1696" s="272" t="s">
        <v>6155</v>
      </c>
      <c r="J1696" s="272" t="s">
        <v>6156</v>
      </c>
      <c r="K1696" s="272"/>
      <c r="L1696" s="271"/>
      <c r="M1696" s="270" t="s">
        <v>3843</v>
      </c>
      <c r="N1696" s="270" t="s">
        <v>8478</v>
      </c>
      <c r="O1696" s="270" t="s">
        <v>6175</v>
      </c>
    </row>
    <row r="1697" spans="1:15" ht="30.75" customHeight="1" x14ac:dyDescent="0.25">
      <c r="A1697" s="281">
        <v>30804159</v>
      </c>
      <c r="B1697" s="276" t="s">
        <v>1261</v>
      </c>
      <c r="C1697" s="278" t="s">
        <v>4843</v>
      </c>
      <c r="D1697" s="276" t="s">
        <v>8534</v>
      </c>
      <c r="E1697" s="282"/>
      <c r="F1697" s="279"/>
      <c r="G1697" s="278"/>
      <c r="H1697" s="278"/>
      <c r="I1697" s="278" t="s">
        <v>6155</v>
      </c>
      <c r="J1697" s="278" t="s">
        <v>6156</v>
      </c>
      <c r="K1697" s="278"/>
      <c r="L1697" s="277"/>
      <c r="M1697" s="276" t="s">
        <v>3843</v>
      </c>
      <c r="N1697" s="276" t="s">
        <v>8478</v>
      </c>
      <c r="O1697" s="276" t="s">
        <v>6175</v>
      </c>
    </row>
    <row r="1698" spans="1:15" ht="30.75" customHeight="1" x14ac:dyDescent="0.25">
      <c r="A1698" s="275">
        <v>30804167</v>
      </c>
      <c r="B1698" s="270" t="s">
        <v>1263</v>
      </c>
      <c r="C1698" s="272" t="s">
        <v>4843</v>
      </c>
      <c r="D1698" s="270" t="s">
        <v>8535</v>
      </c>
      <c r="E1698" s="272"/>
      <c r="F1698" s="273"/>
      <c r="G1698" s="272"/>
      <c r="H1698" s="272"/>
      <c r="I1698" s="272" t="s">
        <v>6155</v>
      </c>
      <c r="J1698" s="272" t="s">
        <v>6156</v>
      </c>
      <c r="K1698" s="272"/>
      <c r="L1698" s="271"/>
      <c r="M1698" s="270" t="s">
        <v>3843</v>
      </c>
      <c r="N1698" s="270" t="s">
        <v>8478</v>
      </c>
      <c r="O1698" s="270" t="s">
        <v>6175</v>
      </c>
    </row>
    <row r="1699" spans="1:15" ht="30.75" customHeight="1" x14ac:dyDescent="0.25">
      <c r="A1699" s="281">
        <v>30804175</v>
      </c>
      <c r="B1699" s="276" t="s">
        <v>1265</v>
      </c>
      <c r="C1699" s="278" t="s">
        <v>4843</v>
      </c>
      <c r="D1699" s="276" t="s">
        <v>8536</v>
      </c>
      <c r="E1699" s="282"/>
      <c r="F1699" s="279"/>
      <c r="G1699" s="278"/>
      <c r="H1699" s="278"/>
      <c r="I1699" s="278" t="s">
        <v>6155</v>
      </c>
      <c r="J1699" s="278" t="s">
        <v>6156</v>
      </c>
      <c r="K1699" s="278"/>
      <c r="L1699" s="277"/>
      <c r="M1699" s="276" t="s">
        <v>3843</v>
      </c>
      <c r="N1699" s="276" t="s">
        <v>8478</v>
      </c>
      <c r="O1699" s="276" t="s">
        <v>6175</v>
      </c>
    </row>
    <row r="1700" spans="1:15" ht="30.75" customHeight="1" x14ac:dyDescent="0.25">
      <c r="A1700" s="275">
        <v>30804183</v>
      </c>
      <c r="B1700" s="270" t="s">
        <v>1267</v>
      </c>
      <c r="C1700" s="272" t="s">
        <v>4843</v>
      </c>
      <c r="D1700" s="270" t="s">
        <v>8537</v>
      </c>
      <c r="E1700" s="272"/>
      <c r="F1700" s="273"/>
      <c r="G1700" s="272"/>
      <c r="H1700" s="272"/>
      <c r="I1700" s="272" t="s">
        <v>6155</v>
      </c>
      <c r="J1700" s="272" t="s">
        <v>6156</v>
      </c>
      <c r="K1700" s="272"/>
      <c r="L1700" s="271"/>
      <c r="M1700" s="270" t="s">
        <v>3843</v>
      </c>
      <c r="N1700" s="270" t="s">
        <v>8478</v>
      </c>
      <c r="O1700" s="270" t="s">
        <v>6175</v>
      </c>
    </row>
    <row r="1701" spans="1:15" ht="30.75" customHeight="1" x14ac:dyDescent="0.25">
      <c r="A1701" s="281">
        <v>30804191</v>
      </c>
      <c r="B1701" s="276" t="s">
        <v>1272</v>
      </c>
      <c r="C1701" s="278" t="s">
        <v>4843</v>
      </c>
      <c r="D1701" s="276" t="s">
        <v>8538</v>
      </c>
      <c r="E1701" s="282"/>
      <c r="F1701" s="279"/>
      <c r="G1701" s="278"/>
      <c r="H1701" s="278"/>
      <c r="I1701" s="278" t="s">
        <v>6155</v>
      </c>
      <c r="J1701" s="278" t="s">
        <v>6156</v>
      </c>
      <c r="K1701" s="278"/>
      <c r="L1701" s="277"/>
      <c r="M1701" s="276" t="s">
        <v>3843</v>
      </c>
      <c r="N1701" s="276" t="s">
        <v>8478</v>
      </c>
      <c r="O1701" s="276" t="s">
        <v>6175</v>
      </c>
    </row>
    <row r="1702" spans="1:15" ht="30.75" customHeight="1" x14ac:dyDescent="0.25">
      <c r="A1702" s="275">
        <v>30804205</v>
      </c>
      <c r="B1702" s="270" t="s">
        <v>1275</v>
      </c>
      <c r="C1702" s="272" t="s">
        <v>4843</v>
      </c>
      <c r="D1702" s="270" t="s">
        <v>8539</v>
      </c>
      <c r="E1702" s="272"/>
      <c r="F1702" s="273"/>
      <c r="G1702" s="272"/>
      <c r="H1702" s="272"/>
      <c r="I1702" s="272" t="s">
        <v>6155</v>
      </c>
      <c r="J1702" s="272" t="s">
        <v>6156</v>
      </c>
      <c r="K1702" s="272"/>
      <c r="L1702" s="271"/>
      <c r="M1702" s="270" t="s">
        <v>3843</v>
      </c>
      <c r="N1702" s="270" t="s">
        <v>8478</v>
      </c>
      <c r="O1702" s="270" t="s">
        <v>6175</v>
      </c>
    </row>
    <row r="1703" spans="1:15" ht="30.75" customHeight="1" x14ac:dyDescent="0.25">
      <c r="A1703" s="281">
        <v>30804213</v>
      </c>
      <c r="B1703" s="276" t="s">
        <v>6320</v>
      </c>
      <c r="C1703" s="278" t="s">
        <v>4843</v>
      </c>
      <c r="D1703" s="276" t="s">
        <v>8540</v>
      </c>
      <c r="E1703" s="282"/>
      <c r="F1703" s="279"/>
      <c r="G1703" s="278"/>
      <c r="H1703" s="278"/>
      <c r="I1703" s="278" t="s">
        <v>6155</v>
      </c>
      <c r="J1703" s="278" t="s">
        <v>6156</v>
      </c>
      <c r="K1703" s="278"/>
      <c r="L1703" s="277"/>
      <c r="M1703" s="276" t="s">
        <v>3843</v>
      </c>
      <c r="N1703" s="276" t="s">
        <v>8478</v>
      </c>
      <c r="O1703" s="276" t="s">
        <v>6175</v>
      </c>
    </row>
    <row r="1704" spans="1:15" ht="30.75" customHeight="1" x14ac:dyDescent="0.25">
      <c r="A1704" s="275">
        <v>30805015</v>
      </c>
      <c r="B1704" s="270" t="s">
        <v>1295</v>
      </c>
      <c r="C1704" s="272" t="s">
        <v>4843</v>
      </c>
      <c r="D1704" s="270" t="s">
        <v>8541</v>
      </c>
      <c r="E1704" s="272"/>
      <c r="F1704" s="273"/>
      <c r="G1704" s="272"/>
      <c r="H1704" s="272"/>
      <c r="I1704" s="272" t="s">
        <v>6155</v>
      </c>
      <c r="J1704" s="272" t="s">
        <v>6156</v>
      </c>
      <c r="K1704" s="272"/>
      <c r="L1704" s="271"/>
      <c r="M1704" s="270" t="s">
        <v>3844</v>
      </c>
      <c r="N1704" s="270" t="s">
        <v>8478</v>
      </c>
      <c r="O1704" s="270" t="s">
        <v>6175</v>
      </c>
    </row>
    <row r="1705" spans="1:15" ht="30.75" customHeight="1" x14ac:dyDescent="0.25">
      <c r="A1705" s="281">
        <v>30805023</v>
      </c>
      <c r="B1705" s="276" t="s">
        <v>1279</v>
      </c>
      <c r="C1705" s="278" t="s">
        <v>4843</v>
      </c>
      <c r="D1705" s="276" t="s">
        <v>8542</v>
      </c>
      <c r="E1705" s="282"/>
      <c r="F1705" s="279"/>
      <c r="G1705" s="278"/>
      <c r="H1705" s="278" t="s">
        <v>6154</v>
      </c>
      <c r="I1705" s="278" t="s">
        <v>6155</v>
      </c>
      <c r="J1705" s="278" t="s">
        <v>6156</v>
      </c>
      <c r="K1705" s="278"/>
      <c r="L1705" s="277"/>
      <c r="M1705" s="276" t="s">
        <v>3844</v>
      </c>
      <c r="N1705" s="276" t="s">
        <v>8478</v>
      </c>
      <c r="O1705" s="276" t="s">
        <v>6175</v>
      </c>
    </row>
    <row r="1706" spans="1:15" ht="30.75" customHeight="1" x14ac:dyDescent="0.25">
      <c r="A1706" s="275">
        <v>30805031</v>
      </c>
      <c r="B1706" s="270" t="s">
        <v>1280</v>
      </c>
      <c r="C1706" s="272" t="s">
        <v>4843</v>
      </c>
      <c r="D1706" s="270" t="s">
        <v>8543</v>
      </c>
      <c r="E1706" s="272"/>
      <c r="F1706" s="273"/>
      <c r="G1706" s="272"/>
      <c r="H1706" s="272"/>
      <c r="I1706" s="272" t="s">
        <v>6155</v>
      </c>
      <c r="J1706" s="272" t="s">
        <v>6156</v>
      </c>
      <c r="K1706" s="272"/>
      <c r="L1706" s="271"/>
      <c r="M1706" s="270" t="s">
        <v>3844</v>
      </c>
      <c r="N1706" s="270" t="s">
        <v>8478</v>
      </c>
      <c r="O1706" s="270" t="s">
        <v>6175</v>
      </c>
    </row>
    <row r="1707" spans="1:15" ht="30.75" customHeight="1" x14ac:dyDescent="0.25">
      <c r="A1707" s="281">
        <v>30805040</v>
      </c>
      <c r="B1707" s="276" t="s">
        <v>1282</v>
      </c>
      <c r="C1707" s="278" t="s">
        <v>4843</v>
      </c>
      <c r="D1707" s="276" t="s">
        <v>8544</v>
      </c>
      <c r="E1707" s="282"/>
      <c r="F1707" s="279"/>
      <c r="G1707" s="278"/>
      <c r="H1707" s="278"/>
      <c r="I1707" s="278" t="s">
        <v>6155</v>
      </c>
      <c r="J1707" s="278" t="s">
        <v>6156</v>
      </c>
      <c r="K1707" s="278"/>
      <c r="L1707" s="277"/>
      <c r="M1707" s="276" t="s">
        <v>3844</v>
      </c>
      <c r="N1707" s="276" t="s">
        <v>8478</v>
      </c>
      <c r="O1707" s="276" t="s">
        <v>6175</v>
      </c>
    </row>
    <row r="1708" spans="1:15" ht="30.75" customHeight="1" x14ac:dyDescent="0.25">
      <c r="A1708" s="275">
        <v>30805074</v>
      </c>
      <c r="B1708" s="270" t="s">
        <v>1284</v>
      </c>
      <c r="C1708" s="272" t="s">
        <v>4843</v>
      </c>
      <c r="D1708" s="270" t="s">
        <v>8545</v>
      </c>
      <c r="E1708" s="272"/>
      <c r="F1708" s="273"/>
      <c r="G1708" s="272"/>
      <c r="H1708" s="272"/>
      <c r="I1708" s="272" t="s">
        <v>6155</v>
      </c>
      <c r="J1708" s="272" t="s">
        <v>6156</v>
      </c>
      <c r="K1708" s="272"/>
      <c r="L1708" s="271"/>
      <c r="M1708" s="270" t="s">
        <v>3844</v>
      </c>
      <c r="N1708" s="270" t="s">
        <v>8478</v>
      </c>
      <c r="O1708" s="270" t="s">
        <v>6175</v>
      </c>
    </row>
    <row r="1709" spans="1:15" ht="30.75" customHeight="1" x14ac:dyDescent="0.25">
      <c r="A1709" s="281">
        <v>30805082</v>
      </c>
      <c r="B1709" s="276" t="s">
        <v>1285</v>
      </c>
      <c r="C1709" s="278" t="s">
        <v>4843</v>
      </c>
      <c r="D1709" s="276" t="s">
        <v>8546</v>
      </c>
      <c r="E1709" s="282"/>
      <c r="F1709" s="279"/>
      <c r="G1709" s="278"/>
      <c r="H1709" s="278"/>
      <c r="I1709" s="278" t="s">
        <v>6155</v>
      </c>
      <c r="J1709" s="278" t="s">
        <v>6156</v>
      </c>
      <c r="K1709" s="278"/>
      <c r="L1709" s="277"/>
      <c r="M1709" s="276" t="s">
        <v>3844</v>
      </c>
      <c r="N1709" s="276" t="s">
        <v>8478</v>
      </c>
      <c r="O1709" s="276" t="s">
        <v>6175</v>
      </c>
    </row>
    <row r="1710" spans="1:15" ht="30.75" customHeight="1" x14ac:dyDescent="0.25">
      <c r="A1710" s="275">
        <v>30805090</v>
      </c>
      <c r="B1710" s="270" t="s">
        <v>1286</v>
      </c>
      <c r="C1710" s="272" t="s">
        <v>4843</v>
      </c>
      <c r="D1710" s="270" t="s">
        <v>8547</v>
      </c>
      <c r="E1710" s="272"/>
      <c r="F1710" s="273"/>
      <c r="G1710" s="272"/>
      <c r="H1710" s="272"/>
      <c r="I1710" s="272" t="s">
        <v>6155</v>
      </c>
      <c r="J1710" s="272" t="s">
        <v>6156</v>
      </c>
      <c r="K1710" s="272"/>
      <c r="L1710" s="271"/>
      <c r="M1710" s="270" t="s">
        <v>3844</v>
      </c>
      <c r="N1710" s="270" t="s">
        <v>8478</v>
      </c>
      <c r="O1710" s="270" t="s">
        <v>6175</v>
      </c>
    </row>
    <row r="1711" spans="1:15" ht="30.75" customHeight="1" x14ac:dyDescent="0.25">
      <c r="A1711" s="281">
        <v>30805104</v>
      </c>
      <c r="B1711" s="276" t="s">
        <v>1288</v>
      </c>
      <c r="C1711" s="278" t="s">
        <v>4843</v>
      </c>
      <c r="D1711" s="276" t="s">
        <v>8548</v>
      </c>
      <c r="E1711" s="282"/>
      <c r="F1711" s="279"/>
      <c r="G1711" s="278"/>
      <c r="H1711" s="278"/>
      <c r="I1711" s="278" t="s">
        <v>6155</v>
      </c>
      <c r="J1711" s="278" t="s">
        <v>6156</v>
      </c>
      <c r="K1711" s="278"/>
      <c r="L1711" s="277"/>
      <c r="M1711" s="276" t="s">
        <v>3844</v>
      </c>
      <c r="N1711" s="276" t="s">
        <v>8478</v>
      </c>
      <c r="O1711" s="276" t="s">
        <v>6175</v>
      </c>
    </row>
    <row r="1712" spans="1:15" ht="30.75" customHeight="1" x14ac:dyDescent="0.25">
      <c r="A1712" s="275">
        <v>30805112</v>
      </c>
      <c r="B1712" s="270" t="s">
        <v>1290</v>
      </c>
      <c r="C1712" s="272" t="s">
        <v>4843</v>
      </c>
      <c r="D1712" s="270" t="s">
        <v>8549</v>
      </c>
      <c r="E1712" s="272"/>
      <c r="F1712" s="273"/>
      <c r="G1712" s="272"/>
      <c r="H1712" s="272"/>
      <c r="I1712" s="272" t="s">
        <v>6155</v>
      </c>
      <c r="J1712" s="272" t="s">
        <v>6156</v>
      </c>
      <c r="K1712" s="272"/>
      <c r="L1712" s="271"/>
      <c r="M1712" s="270" t="s">
        <v>3844</v>
      </c>
      <c r="N1712" s="270" t="s">
        <v>8478</v>
      </c>
      <c r="O1712" s="270" t="s">
        <v>6175</v>
      </c>
    </row>
    <row r="1713" spans="1:15" ht="30.75" customHeight="1" x14ac:dyDescent="0.25">
      <c r="A1713" s="281">
        <v>30805120</v>
      </c>
      <c r="B1713" s="276" t="s">
        <v>1291</v>
      </c>
      <c r="C1713" s="278" t="s">
        <v>4843</v>
      </c>
      <c r="D1713" s="276" t="s">
        <v>8549</v>
      </c>
      <c r="E1713" s="282"/>
      <c r="F1713" s="279"/>
      <c r="G1713" s="278"/>
      <c r="H1713" s="278"/>
      <c r="I1713" s="278" t="s">
        <v>6155</v>
      </c>
      <c r="J1713" s="278" t="s">
        <v>6156</v>
      </c>
      <c r="K1713" s="278"/>
      <c r="L1713" s="277"/>
      <c r="M1713" s="276" t="s">
        <v>3844</v>
      </c>
      <c r="N1713" s="276" t="s">
        <v>8478</v>
      </c>
      <c r="O1713" s="276" t="s">
        <v>6175</v>
      </c>
    </row>
    <row r="1714" spans="1:15" ht="30.75" customHeight="1" x14ac:dyDescent="0.25">
      <c r="A1714" s="275">
        <v>30805139</v>
      </c>
      <c r="B1714" s="270" t="s">
        <v>1293</v>
      </c>
      <c r="C1714" s="272" t="s">
        <v>4843</v>
      </c>
      <c r="D1714" s="270" t="s">
        <v>8550</v>
      </c>
      <c r="E1714" s="272"/>
      <c r="F1714" s="273"/>
      <c r="G1714" s="272"/>
      <c r="H1714" s="272"/>
      <c r="I1714" s="272" t="s">
        <v>6155</v>
      </c>
      <c r="J1714" s="272" t="s">
        <v>6156</v>
      </c>
      <c r="K1714" s="272"/>
      <c r="L1714" s="271"/>
      <c r="M1714" s="270" t="s">
        <v>3844</v>
      </c>
      <c r="N1714" s="270" t="s">
        <v>8478</v>
      </c>
      <c r="O1714" s="270" t="s">
        <v>6175</v>
      </c>
    </row>
    <row r="1715" spans="1:15" ht="30.75" customHeight="1" x14ac:dyDescent="0.25">
      <c r="A1715" s="281">
        <v>30805147</v>
      </c>
      <c r="B1715" s="276" t="s">
        <v>1296</v>
      </c>
      <c r="C1715" s="278" t="s">
        <v>4843</v>
      </c>
      <c r="D1715" s="276" t="s">
        <v>8551</v>
      </c>
      <c r="E1715" s="282"/>
      <c r="F1715" s="279"/>
      <c r="G1715" s="278"/>
      <c r="H1715" s="278"/>
      <c r="I1715" s="278" t="s">
        <v>6155</v>
      </c>
      <c r="J1715" s="278" t="s">
        <v>6156</v>
      </c>
      <c r="K1715" s="278"/>
      <c r="L1715" s="277"/>
      <c r="M1715" s="276" t="s">
        <v>3844</v>
      </c>
      <c r="N1715" s="276" t="s">
        <v>8478</v>
      </c>
      <c r="O1715" s="276" t="s">
        <v>6175</v>
      </c>
    </row>
    <row r="1716" spans="1:15" ht="30.75" customHeight="1" x14ac:dyDescent="0.25">
      <c r="A1716" s="275">
        <v>30805155</v>
      </c>
      <c r="B1716" s="270" t="s">
        <v>1299</v>
      </c>
      <c r="C1716" s="272" t="s">
        <v>4843</v>
      </c>
      <c r="D1716" s="270" t="s">
        <v>8552</v>
      </c>
      <c r="E1716" s="272"/>
      <c r="F1716" s="273"/>
      <c r="G1716" s="272"/>
      <c r="H1716" s="272"/>
      <c r="I1716" s="272" t="s">
        <v>6155</v>
      </c>
      <c r="J1716" s="272" t="s">
        <v>6156</v>
      </c>
      <c r="K1716" s="272"/>
      <c r="L1716" s="271"/>
      <c r="M1716" s="270" t="s">
        <v>3844</v>
      </c>
      <c r="N1716" s="270" t="s">
        <v>8478</v>
      </c>
      <c r="O1716" s="270" t="s">
        <v>6175</v>
      </c>
    </row>
    <row r="1717" spans="1:15" ht="30.75" customHeight="1" x14ac:dyDescent="0.25">
      <c r="A1717" s="281">
        <v>30805163</v>
      </c>
      <c r="B1717" s="276" t="s">
        <v>1301</v>
      </c>
      <c r="C1717" s="278" t="s">
        <v>4843</v>
      </c>
      <c r="D1717" s="276" t="s">
        <v>8553</v>
      </c>
      <c r="E1717" s="282"/>
      <c r="F1717" s="279"/>
      <c r="G1717" s="278"/>
      <c r="H1717" s="278"/>
      <c r="I1717" s="278" t="s">
        <v>6155</v>
      </c>
      <c r="J1717" s="278" t="s">
        <v>6156</v>
      </c>
      <c r="K1717" s="278"/>
      <c r="L1717" s="277"/>
      <c r="M1717" s="276" t="s">
        <v>3844</v>
      </c>
      <c r="N1717" s="276" t="s">
        <v>8478</v>
      </c>
      <c r="O1717" s="276" t="s">
        <v>6175</v>
      </c>
    </row>
    <row r="1718" spans="1:15" ht="30.75" customHeight="1" x14ac:dyDescent="0.25">
      <c r="A1718" s="275">
        <v>30805171</v>
      </c>
      <c r="B1718" s="270" t="s">
        <v>1302</v>
      </c>
      <c r="C1718" s="272" t="s">
        <v>4843</v>
      </c>
      <c r="D1718" s="270" t="s">
        <v>8554</v>
      </c>
      <c r="E1718" s="272"/>
      <c r="F1718" s="273"/>
      <c r="G1718" s="272"/>
      <c r="H1718" s="272"/>
      <c r="I1718" s="272" t="s">
        <v>6155</v>
      </c>
      <c r="J1718" s="272" t="s">
        <v>6156</v>
      </c>
      <c r="K1718" s="272"/>
      <c r="L1718" s="271"/>
      <c r="M1718" s="270" t="s">
        <v>3844</v>
      </c>
      <c r="N1718" s="270" t="s">
        <v>8478</v>
      </c>
      <c r="O1718" s="270" t="s">
        <v>6175</v>
      </c>
    </row>
    <row r="1719" spans="1:15" ht="30.75" customHeight="1" x14ac:dyDescent="0.25">
      <c r="A1719" s="281">
        <v>30805180</v>
      </c>
      <c r="B1719" s="276" t="s">
        <v>1281</v>
      </c>
      <c r="C1719" s="278" t="s">
        <v>4843</v>
      </c>
      <c r="D1719" s="276" t="s">
        <v>8555</v>
      </c>
      <c r="E1719" s="282"/>
      <c r="F1719" s="279"/>
      <c r="G1719" s="278"/>
      <c r="H1719" s="278"/>
      <c r="I1719" s="278" t="s">
        <v>6155</v>
      </c>
      <c r="J1719" s="278" t="s">
        <v>6156</v>
      </c>
      <c r="K1719" s="278"/>
      <c r="L1719" s="277"/>
      <c r="M1719" s="276" t="s">
        <v>3844</v>
      </c>
      <c r="N1719" s="276" t="s">
        <v>8478</v>
      </c>
      <c r="O1719" s="276" t="s">
        <v>6175</v>
      </c>
    </row>
    <row r="1720" spans="1:15" ht="30.75" customHeight="1" x14ac:dyDescent="0.25">
      <c r="A1720" s="275">
        <v>30805198</v>
      </c>
      <c r="B1720" s="270" t="s">
        <v>1283</v>
      </c>
      <c r="C1720" s="272" t="s">
        <v>4843</v>
      </c>
      <c r="D1720" s="270" t="s">
        <v>8556</v>
      </c>
      <c r="E1720" s="272"/>
      <c r="F1720" s="273"/>
      <c r="G1720" s="272"/>
      <c r="H1720" s="272"/>
      <c r="I1720" s="272" t="s">
        <v>6155</v>
      </c>
      <c r="J1720" s="272" t="s">
        <v>6156</v>
      </c>
      <c r="K1720" s="272"/>
      <c r="L1720" s="271"/>
      <c r="M1720" s="270" t="s">
        <v>3844</v>
      </c>
      <c r="N1720" s="270" t="s">
        <v>8478</v>
      </c>
      <c r="O1720" s="270" t="s">
        <v>6175</v>
      </c>
    </row>
    <row r="1721" spans="1:15" ht="30.75" customHeight="1" x14ac:dyDescent="0.25">
      <c r="A1721" s="281">
        <v>30805201</v>
      </c>
      <c r="B1721" s="276" t="s">
        <v>4957</v>
      </c>
      <c r="C1721" s="278" t="s">
        <v>4844</v>
      </c>
      <c r="D1721" s="276" t="s">
        <v>6161</v>
      </c>
      <c r="E1721" s="282"/>
      <c r="F1721" s="279"/>
      <c r="G1721" s="278" t="s">
        <v>6161</v>
      </c>
      <c r="H1721" s="278" t="s">
        <v>6161</v>
      </c>
      <c r="I1721" s="278" t="s">
        <v>6161</v>
      </c>
      <c r="J1721" s="278" t="s">
        <v>6161</v>
      </c>
      <c r="K1721" s="278" t="s">
        <v>6161</v>
      </c>
      <c r="L1721" s="277" t="s">
        <v>6161</v>
      </c>
      <c r="M1721" s="276" t="s">
        <v>6161</v>
      </c>
      <c r="N1721" s="276" t="s">
        <v>6161</v>
      </c>
      <c r="O1721" s="276" t="s">
        <v>6161</v>
      </c>
    </row>
    <row r="1722" spans="1:15" ht="30.75" customHeight="1" x14ac:dyDescent="0.25">
      <c r="A1722" s="275">
        <v>30805210</v>
      </c>
      <c r="B1722" s="270" t="s">
        <v>4958</v>
      </c>
      <c r="C1722" s="272" t="s">
        <v>4844</v>
      </c>
      <c r="D1722" s="270" t="s">
        <v>6161</v>
      </c>
      <c r="E1722" s="272"/>
      <c r="F1722" s="273"/>
      <c r="G1722" s="272" t="s">
        <v>6161</v>
      </c>
      <c r="H1722" s="272" t="s">
        <v>6161</v>
      </c>
      <c r="I1722" s="272" t="s">
        <v>6161</v>
      </c>
      <c r="J1722" s="272" t="s">
        <v>6161</v>
      </c>
      <c r="K1722" s="272" t="s">
        <v>6161</v>
      </c>
      <c r="L1722" s="271" t="s">
        <v>6161</v>
      </c>
      <c r="M1722" s="270" t="s">
        <v>6161</v>
      </c>
      <c r="N1722" s="270" t="s">
        <v>6161</v>
      </c>
      <c r="O1722" s="270" t="s">
        <v>6161</v>
      </c>
    </row>
    <row r="1723" spans="1:15" ht="30.75" customHeight="1" x14ac:dyDescent="0.25">
      <c r="A1723" s="281">
        <v>30805228</v>
      </c>
      <c r="B1723" s="276" t="s">
        <v>1287</v>
      </c>
      <c r="C1723" s="278" t="s">
        <v>4843</v>
      </c>
      <c r="D1723" s="276" t="s">
        <v>8557</v>
      </c>
      <c r="E1723" s="282"/>
      <c r="F1723" s="279"/>
      <c r="G1723" s="278"/>
      <c r="H1723" s="278"/>
      <c r="I1723" s="278" t="s">
        <v>6155</v>
      </c>
      <c r="J1723" s="278" t="s">
        <v>6156</v>
      </c>
      <c r="K1723" s="278"/>
      <c r="L1723" s="277"/>
      <c r="M1723" s="276" t="s">
        <v>3844</v>
      </c>
      <c r="N1723" s="276" t="s">
        <v>8478</v>
      </c>
      <c r="O1723" s="276" t="s">
        <v>6175</v>
      </c>
    </row>
    <row r="1724" spans="1:15" ht="30.75" customHeight="1" x14ac:dyDescent="0.25">
      <c r="A1724" s="275">
        <v>30805236</v>
      </c>
      <c r="B1724" s="270" t="s">
        <v>1289</v>
      </c>
      <c r="C1724" s="272" t="s">
        <v>4843</v>
      </c>
      <c r="D1724" s="270" t="s">
        <v>8558</v>
      </c>
      <c r="E1724" s="272"/>
      <c r="F1724" s="273"/>
      <c r="G1724" s="272"/>
      <c r="H1724" s="272"/>
      <c r="I1724" s="272" t="s">
        <v>6155</v>
      </c>
      <c r="J1724" s="272" t="s">
        <v>6156</v>
      </c>
      <c r="K1724" s="272"/>
      <c r="L1724" s="271"/>
      <c r="M1724" s="270" t="s">
        <v>3844</v>
      </c>
      <c r="N1724" s="270" t="s">
        <v>8478</v>
      </c>
      <c r="O1724" s="270" t="s">
        <v>6175</v>
      </c>
    </row>
    <row r="1725" spans="1:15" ht="30.75" customHeight="1" x14ac:dyDescent="0.25">
      <c r="A1725" s="281">
        <v>30805244</v>
      </c>
      <c r="B1725" s="276" t="s">
        <v>1292</v>
      </c>
      <c r="C1725" s="278" t="s">
        <v>4843</v>
      </c>
      <c r="D1725" s="276" t="s">
        <v>8559</v>
      </c>
      <c r="E1725" s="282"/>
      <c r="F1725" s="279"/>
      <c r="G1725" s="278"/>
      <c r="H1725" s="278"/>
      <c r="I1725" s="278" t="s">
        <v>6155</v>
      </c>
      <c r="J1725" s="278" t="s">
        <v>6156</v>
      </c>
      <c r="K1725" s="278"/>
      <c r="L1725" s="277"/>
      <c r="M1725" s="276" t="s">
        <v>3844</v>
      </c>
      <c r="N1725" s="276" t="s">
        <v>8478</v>
      </c>
      <c r="O1725" s="276" t="s">
        <v>6175</v>
      </c>
    </row>
    <row r="1726" spans="1:15" ht="30.75" customHeight="1" x14ac:dyDescent="0.25">
      <c r="A1726" s="275">
        <v>30805252</v>
      </c>
      <c r="B1726" s="270" t="s">
        <v>1294</v>
      </c>
      <c r="C1726" s="272" t="s">
        <v>4843</v>
      </c>
      <c r="D1726" s="270" t="s">
        <v>8560</v>
      </c>
      <c r="E1726" s="272"/>
      <c r="F1726" s="273"/>
      <c r="G1726" s="272"/>
      <c r="H1726" s="272"/>
      <c r="I1726" s="272" t="s">
        <v>6155</v>
      </c>
      <c r="J1726" s="272" t="s">
        <v>6156</v>
      </c>
      <c r="K1726" s="272"/>
      <c r="L1726" s="271"/>
      <c r="M1726" s="270" t="s">
        <v>3844</v>
      </c>
      <c r="N1726" s="270" t="s">
        <v>8478</v>
      </c>
      <c r="O1726" s="270" t="s">
        <v>6175</v>
      </c>
    </row>
    <row r="1727" spans="1:15" ht="30.75" customHeight="1" x14ac:dyDescent="0.25">
      <c r="A1727" s="281">
        <v>30805260</v>
      </c>
      <c r="B1727" s="276" t="s">
        <v>1297</v>
      </c>
      <c r="C1727" s="278" t="s">
        <v>4843</v>
      </c>
      <c r="D1727" s="276" t="s">
        <v>8561</v>
      </c>
      <c r="E1727" s="282"/>
      <c r="F1727" s="279"/>
      <c r="G1727" s="278"/>
      <c r="H1727" s="278"/>
      <c r="I1727" s="278" t="s">
        <v>6155</v>
      </c>
      <c r="J1727" s="278" t="s">
        <v>6156</v>
      </c>
      <c r="K1727" s="278"/>
      <c r="L1727" s="277"/>
      <c r="M1727" s="276" t="s">
        <v>3844</v>
      </c>
      <c r="N1727" s="276" t="s">
        <v>8478</v>
      </c>
      <c r="O1727" s="276" t="s">
        <v>6175</v>
      </c>
    </row>
    <row r="1728" spans="1:15" ht="30.75" customHeight="1" x14ac:dyDescent="0.25">
      <c r="A1728" s="275">
        <v>30805279</v>
      </c>
      <c r="B1728" s="270" t="s">
        <v>1300</v>
      </c>
      <c r="C1728" s="272" t="s">
        <v>4843</v>
      </c>
      <c r="D1728" s="270" t="s">
        <v>8562</v>
      </c>
      <c r="E1728" s="272"/>
      <c r="F1728" s="273"/>
      <c r="G1728" s="272"/>
      <c r="H1728" s="272"/>
      <c r="I1728" s="272" t="s">
        <v>6155</v>
      </c>
      <c r="J1728" s="272" t="s">
        <v>6156</v>
      </c>
      <c r="K1728" s="272"/>
      <c r="L1728" s="271"/>
      <c r="M1728" s="270" t="s">
        <v>3844</v>
      </c>
      <c r="N1728" s="270" t="s">
        <v>8478</v>
      </c>
      <c r="O1728" s="270" t="s">
        <v>6175</v>
      </c>
    </row>
    <row r="1729" spans="1:15" ht="30.75" customHeight="1" x14ac:dyDescent="0.25">
      <c r="A1729" s="281">
        <v>30805287</v>
      </c>
      <c r="B1729" s="276" t="s">
        <v>4959</v>
      </c>
      <c r="C1729" s="278" t="s">
        <v>4844</v>
      </c>
      <c r="D1729" s="276" t="s">
        <v>6161</v>
      </c>
      <c r="E1729" s="282"/>
      <c r="F1729" s="279"/>
      <c r="G1729" s="278" t="s">
        <v>6161</v>
      </c>
      <c r="H1729" s="278" t="s">
        <v>6161</v>
      </c>
      <c r="I1729" s="278" t="s">
        <v>6161</v>
      </c>
      <c r="J1729" s="278" t="s">
        <v>6161</v>
      </c>
      <c r="K1729" s="278" t="s">
        <v>6161</v>
      </c>
      <c r="L1729" s="277" t="s">
        <v>6161</v>
      </c>
      <c r="M1729" s="276" t="s">
        <v>6161</v>
      </c>
      <c r="N1729" s="276" t="s">
        <v>6161</v>
      </c>
      <c r="O1729" s="276" t="s">
        <v>6161</v>
      </c>
    </row>
    <row r="1730" spans="1:15" ht="30.75" customHeight="1" x14ac:dyDescent="0.25">
      <c r="A1730" s="275">
        <v>30805295</v>
      </c>
      <c r="B1730" s="270" t="s">
        <v>1298</v>
      </c>
      <c r="C1730" s="272" t="s">
        <v>4843</v>
      </c>
      <c r="D1730" s="270" t="s">
        <v>8563</v>
      </c>
      <c r="E1730" s="272"/>
      <c r="F1730" s="273"/>
      <c r="G1730" s="272"/>
      <c r="H1730" s="272"/>
      <c r="I1730" s="272" t="s">
        <v>6155</v>
      </c>
      <c r="J1730" s="272" t="s">
        <v>6156</v>
      </c>
      <c r="K1730" s="272"/>
      <c r="L1730" s="271"/>
      <c r="M1730" s="270" t="s">
        <v>3844</v>
      </c>
      <c r="N1730" s="270" t="s">
        <v>8478</v>
      </c>
      <c r="O1730" s="270" t="s">
        <v>6175</v>
      </c>
    </row>
    <row r="1731" spans="1:15" ht="30.75" customHeight="1" x14ac:dyDescent="0.25">
      <c r="A1731" s="281">
        <v>30806011</v>
      </c>
      <c r="B1731" s="276" t="s">
        <v>1303</v>
      </c>
      <c r="C1731" s="278" t="s">
        <v>4843</v>
      </c>
      <c r="D1731" s="276" t="s">
        <v>8564</v>
      </c>
      <c r="E1731" s="282"/>
      <c r="F1731" s="279"/>
      <c r="G1731" s="278"/>
      <c r="H1731" s="278"/>
      <c r="I1731" s="278" t="s">
        <v>6155</v>
      </c>
      <c r="J1731" s="278" t="s">
        <v>6156</v>
      </c>
      <c r="K1731" s="278"/>
      <c r="L1731" s="277"/>
      <c r="M1731" s="276" t="s">
        <v>3845</v>
      </c>
      <c r="N1731" s="276" t="s">
        <v>8478</v>
      </c>
      <c r="O1731" s="276" t="s">
        <v>6175</v>
      </c>
    </row>
    <row r="1732" spans="1:15" ht="30.75" customHeight="1" x14ac:dyDescent="0.25">
      <c r="A1732" s="275">
        <v>30806020</v>
      </c>
      <c r="B1732" s="270" t="s">
        <v>1304</v>
      </c>
      <c r="C1732" s="272" t="s">
        <v>4843</v>
      </c>
      <c r="D1732" s="270" t="s">
        <v>8565</v>
      </c>
      <c r="E1732" s="272"/>
      <c r="F1732" s="273"/>
      <c r="G1732" s="272"/>
      <c r="H1732" s="272"/>
      <c r="I1732" s="272" t="s">
        <v>6155</v>
      </c>
      <c r="J1732" s="272" t="s">
        <v>6156</v>
      </c>
      <c r="K1732" s="272"/>
      <c r="L1732" s="271"/>
      <c r="M1732" s="270" t="s">
        <v>3845</v>
      </c>
      <c r="N1732" s="270" t="s">
        <v>8478</v>
      </c>
      <c r="O1732" s="270" t="s">
        <v>6175</v>
      </c>
    </row>
    <row r="1733" spans="1:15" ht="30.75" customHeight="1" x14ac:dyDescent="0.25">
      <c r="A1733" s="281">
        <v>30806038</v>
      </c>
      <c r="B1733" s="276" t="s">
        <v>1305</v>
      </c>
      <c r="C1733" s="278" t="s">
        <v>4843</v>
      </c>
      <c r="D1733" s="276" t="s">
        <v>8566</v>
      </c>
      <c r="E1733" s="282"/>
      <c r="F1733" s="279"/>
      <c r="G1733" s="278"/>
      <c r="H1733" s="278"/>
      <c r="I1733" s="278" t="s">
        <v>6155</v>
      </c>
      <c r="J1733" s="278" t="s">
        <v>6156</v>
      </c>
      <c r="K1733" s="278"/>
      <c r="L1733" s="277"/>
      <c r="M1733" s="276" t="s">
        <v>3845</v>
      </c>
      <c r="N1733" s="276" t="s">
        <v>8478</v>
      </c>
      <c r="O1733" s="276" t="s">
        <v>6175</v>
      </c>
    </row>
    <row r="1734" spans="1:15" ht="30.75" customHeight="1" x14ac:dyDescent="0.25">
      <c r="A1734" s="275">
        <v>30806046</v>
      </c>
      <c r="B1734" s="270" t="s">
        <v>4960</v>
      </c>
      <c r="C1734" s="272" t="s">
        <v>4844</v>
      </c>
      <c r="D1734" s="270" t="s">
        <v>6161</v>
      </c>
      <c r="E1734" s="272"/>
      <c r="F1734" s="273"/>
      <c r="G1734" s="272" t="s">
        <v>6161</v>
      </c>
      <c r="H1734" s="272" t="s">
        <v>6161</v>
      </c>
      <c r="I1734" s="272" t="s">
        <v>6161</v>
      </c>
      <c r="J1734" s="272" t="s">
        <v>6161</v>
      </c>
      <c r="K1734" s="272" t="s">
        <v>6161</v>
      </c>
      <c r="L1734" s="271" t="s">
        <v>6161</v>
      </c>
      <c r="M1734" s="270" t="s">
        <v>6161</v>
      </c>
      <c r="N1734" s="270" t="s">
        <v>6161</v>
      </c>
      <c r="O1734" s="270" t="s">
        <v>6161</v>
      </c>
    </row>
    <row r="1735" spans="1:15" ht="30.75" customHeight="1" x14ac:dyDescent="0.25">
      <c r="A1735" s="281">
        <v>30806054</v>
      </c>
      <c r="B1735" s="276" t="s">
        <v>4961</v>
      </c>
      <c r="C1735" s="278" t="s">
        <v>4844</v>
      </c>
      <c r="D1735" s="276" t="s">
        <v>6161</v>
      </c>
      <c r="E1735" s="282"/>
      <c r="F1735" s="279"/>
      <c r="G1735" s="278" t="s">
        <v>6161</v>
      </c>
      <c r="H1735" s="278" t="s">
        <v>6161</v>
      </c>
      <c r="I1735" s="278" t="s">
        <v>6161</v>
      </c>
      <c r="J1735" s="278" t="s">
        <v>6161</v>
      </c>
      <c r="K1735" s="278" t="s">
        <v>6161</v>
      </c>
      <c r="L1735" s="277" t="s">
        <v>6161</v>
      </c>
      <c r="M1735" s="276" t="s">
        <v>6161</v>
      </c>
      <c r="N1735" s="276" t="s">
        <v>6161</v>
      </c>
      <c r="O1735" s="276" t="s">
        <v>6161</v>
      </c>
    </row>
    <row r="1736" spans="1:15" ht="30.75" customHeight="1" x14ac:dyDescent="0.25">
      <c r="A1736" s="275">
        <v>30806062</v>
      </c>
      <c r="B1736" s="270" t="s">
        <v>8567</v>
      </c>
      <c r="C1736" s="272" t="s">
        <v>4843</v>
      </c>
      <c r="D1736" s="270" t="s">
        <v>8566</v>
      </c>
      <c r="E1736" s="272"/>
      <c r="F1736" s="273"/>
      <c r="G1736" s="272"/>
      <c r="H1736" s="272"/>
      <c r="I1736" s="272" t="s">
        <v>6155</v>
      </c>
      <c r="J1736" s="272" t="s">
        <v>6156</v>
      </c>
      <c r="K1736" s="272"/>
      <c r="L1736" s="271"/>
      <c r="M1736" s="270" t="s">
        <v>3845</v>
      </c>
      <c r="N1736" s="270" t="s">
        <v>8478</v>
      </c>
      <c r="O1736" s="270" t="s">
        <v>6175</v>
      </c>
    </row>
    <row r="1737" spans="1:15" ht="30.75" customHeight="1" x14ac:dyDescent="0.25">
      <c r="A1737" s="281">
        <v>30806070</v>
      </c>
      <c r="B1737" s="276" t="s">
        <v>8568</v>
      </c>
      <c r="C1737" s="278" t="s">
        <v>4844</v>
      </c>
      <c r="D1737" s="276" t="s">
        <v>6161</v>
      </c>
      <c r="E1737" s="282"/>
      <c r="F1737" s="279"/>
      <c r="G1737" s="278" t="s">
        <v>6161</v>
      </c>
      <c r="H1737" s="278" t="s">
        <v>6161</v>
      </c>
      <c r="I1737" s="278" t="s">
        <v>6161</v>
      </c>
      <c r="J1737" s="278" t="s">
        <v>6161</v>
      </c>
      <c r="K1737" s="278" t="s">
        <v>6161</v>
      </c>
      <c r="L1737" s="277" t="s">
        <v>6161</v>
      </c>
      <c r="M1737" s="276" t="s">
        <v>6161</v>
      </c>
      <c r="N1737" s="276" t="s">
        <v>6161</v>
      </c>
      <c r="O1737" s="276" t="s">
        <v>6161</v>
      </c>
    </row>
    <row r="1738" spans="1:15" ht="30.75" customHeight="1" x14ac:dyDescent="0.25">
      <c r="A1738" s="275">
        <v>30901014</v>
      </c>
      <c r="B1738" s="270" t="s">
        <v>1306</v>
      </c>
      <c r="C1738" s="272" t="s">
        <v>4843</v>
      </c>
      <c r="D1738" s="270" t="s">
        <v>8569</v>
      </c>
      <c r="E1738" s="272"/>
      <c r="F1738" s="273"/>
      <c r="G1738" s="272"/>
      <c r="H1738" s="272"/>
      <c r="I1738" s="272" t="s">
        <v>6155</v>
      </c>
      <c r="J1738" s="272" t="s">
        <v>6156</v>
      </c>
      <c r="K1738" s="272"/>
      <c r="L1738" s="271"/>
      <c r="M1738" s="270" t="s">
        <v>3846</v>
      </c>
      <c r="N1738" s="270" t="s">
        <v>7561</v>
      </c>
      <c r="O1738" s="270" t="s">
        <v>6175</v>
      </c>
    </row>
    <row r="1739" spans="1:15" ht="30.75" customHeight="1" x14ac:dyDescent="0.25">
      <c r="A1739" s="281">
        <v>30901022</v>
      </c>
      <c r="B1739" s="276" t="s">
        <v>1307</v>
      </c>
      <c r="C1739" s="278" t="s">
        <v>4843</v>
      </c>
      <c r="D1739" s="276" t="s">
        <v>8570</v>
      </c>
      <c r="E1739" s="282"/>
      <c r="F1739" s="279"/>
      <c r="G1739" s="278"/>
      <c r="H1739" s="278"/>
      <c r="I1739" s="278" t="s">
        <v>6155</v>
      </c>
      <c r="J1739" s="278" t="s">
        <v>6156</v>
      </c>
      <c r="K1739" s="278"/>
      <c r="L1739" s="277"/>
      <c r="M1739" s="276" t="s">
        <v>3846</v>
      </c>
      <c r="N1739" s="276" t="s">
        <v>7561</v>
      </c>
      <c r="O1739" s="276" t="s">
        <v>6175</v>
      </c>
    </row>
    <row r="1740" spans="1:15" ht="30.75" customHeight="1" x14ac:dyDescent="0.25">
      <c r="A1740" s="275">
        <v>30901030</v>
      </c>
      <c r="B1740" s="270" t="s">
        <v>1308</v>
      </c>
      <c r="C1740" s="272" t="s">
        <v>4843</v>
      </c>
      <c r="D1740" s="270" t="s">
        <v>8571</v>
      </c>
      <c r="E1740" s="272"/>
      <c r="F1740" s="273"/>
      <c r="G1740" s="272"/>
      <c r="H1740" s="272"/>
      <c r="I1740" s="272" t="s">
        <v>6155</v>
      </c>
      <c r="J1740" s="272" t="s">
        <v>6156</v>
      </c>
      <c r="K1740" s="272"/>
      <c r="L1740" s="271"/>
      <c r="M1740" s="270" t="s">
        <v>3846</v>
      </c>
      <c r="N1740" s="270" t="s">
        <v>7561</v>
      </c>
      <c r="O1740" s="270" t="s">
        <v>6175</v>
      </c>
    </row>
    <row r="1741" spans="1:15" ht="30.75" customHeight="1" x14ac:dyDescent="0.25">
      <c r="A1741" s="281">
        <v>30901049</v>
      </c>
      <c r="B1741" s="276" t="s">
        <v>1309</v>
      </c>
      <c r="C1741" s="278" t="s">
        <v>4843</v>
      </c>
      <c r="D1741" s="276" t="s">
        <v>8572</v>
      </c>
      <c r="E1741" s="282"/>
      <c r="F1741" s="279"/>
      <c r="G1741" s="278"/>
      <c r="H1741" s="278"/>
      <c r="I1741" s="278" t="s">
        <v>6155</v>
      </c>
      <c r="J1741" s="278" t="s">
        <v>6156</v>
      </c>
      <c r="K1741" s="278"/>
      <c r="L1741" s="277"/>
      <c r="M1741" s="276" t="s">
        <v>3846</v>
      </c>
      <c r="N1741" s="276" t="s">
        <v>7561</v>
      </c>
      <c r="O1741" s="276" t="s">
        <v>6175</v>
      </c>
    </row>
    <row r="1742" spans="1:15" ht="30.75" customHeight="1" x14ac:dyDescent="0.25">
      <c r="A1742" s="275">
        <v>30901057</v>
      </c>
      <c r="B1742" s="270" t="s">
        <v>1310</v>
      </c>
      <c r="C1742" s="272" t="s">
        <v>4843</v>
      </c>
      <c r="D1742" s="270" t="s">
        <v>8573</v>
      </c>
      <c r="E1742" s="272"/>
      <c r="F1742" s="273"/>
      <c r="G1742" s="272"/>
      <c r="H1742" s="272"/>
      <c r="I1742" s="272" t="s">
        <v>6155</v>
      </c>
      <c r="J1742" s="272" t="s">
        <v>6156</v>
      </c>
      <c r="K1742" s="272"/>
      <c r="L1742" s="271"/>
      <c r="M1742" s="270" t="s">
        <v>3846</v>
      </c>
      <c r="N1742" s="270" t="s">
        <v>7561</v>
      </c>
      <c r="O1742" s="270" t="s">
        <v>6175</v>
      </c>
    </row>
    <row r="1743" spans="1:15" ht="30.75" customHeight="1" x14ac:dyDescent="0.25">
      <c r="A1743" s="281">
        <v>30901065</v>
      </c>
      <c r="B1743" s="276" t="s">
        <v>1311</v>
      </c>
      <c r="C1743" s="278" t="s">
        <v>4843</v>
      </c>
      <c r="D1743" s="276" t="s">
        <v>8574</v>
      </c>
      <c r="E1743" s="282"/>
      <c r="F1743" s="279"/>
      <c r="G1743" s="278"/>
      <c r="H1743" s="278"/>
      <c r="I1743" s="278" t="s">
        <v>6155</v>
      </c>
      <c r="J1743" s="278" t="s">
        <v>6156</v>
      </c>
      <c r="K1743" s="278"/>
      <c r="L1743" s="277"/>
      <c r="M1743" s="276" t="s">
        <v>3846</v>
      </c>
      <c r="N1743" s="276" t="s">
        <v>7561</v>
      </c>
      <c r="O1743" s="276" t="s">
        <v>6175</v>
      </c>
    </row>
    <row r="1744" spans="1:15" ht="30.75" customHeight="1" x14ac:dyDescent="0.25">
      <c r="A1744" s="275">
        <v>30901073</v>
      </c>
      <c r="B1744" s="270" t="s">
        <v>1312</v>
      </c>
      <c r="C1744" s="272" t="s">
        <v>4843</v>
      </c>
      <c r="D1744" s="270" t="s">
        <v>8575</v>
      </c>
      <c r="E1744" s="272"/>
      <c r="F1744" s="273"/>
      <c r="G1744" s="272"/>
      <c r="H1744" s="272"/>
      <c r="I1744" s="272" t="s">
        <v>6155</v>
      </c>
      <c r="J1744" s="272" t="s">
        <v>6156</v>
      </c>
      <c r="K1744" s="272"/>
      <c r="L1744" s="271"/>
      <c r="M1744" s="270" t="s">
        <v>3846</v>
      </c>
      <c r="N1744" s="270" t="s">
        <v>7561</v>
      </c>
      <c r="O1744" s="270" t="s">
        <v>6175</v>
      </c>
    </row>
    <row r="1745" spans="1:15" ht="30.75" customHeight="1" x14ac:dyDescent="0.25">
      <c r="A1745" s="281">
        <v>30901081</v>
      </c>
      <c r="B1745" s="276" t="s">
        <v>1313</v>
      </c>
      <c r="C1745" s="278" t="s">
        <v>4843</v>
      </c>
      <c r="D1745" s="276" t="s">
        <v>8576</v>
      </c>
      <c r="E1745" s="282"/>
      <c r="F1745" s="279"/>
      <c r="G1745" s="278"/>
      <c r="H1745" s="278"/>
      <c r="I1745" s="278" t="s">
        <v>6155</v>
      </c>
      <c r="J1745" s="278" t="s">
        <v>6156</v>
      </c>
      <c r="K1745" s="278"/>
      <c r="L1745" s="277"/>
      <c r="M1745" s="276" t="s">
        <v>3846</v>
      </c>
      <c r="N1745" s="276" t="s">
        <v>7561</v>
      </c>
      <c r="O1745" s="276" t="s">
        <v>6175</v>
      </c>
    </row>
    <row r="1746" spans="1:15" ht="30.75" customHeight="1" x14ac:dyDescent="0.25">
      <c r="A1746" s="275">
        <v>30901090</v>
      </c>
      <c r="B1746" s="270" t="s">
        <v>4962</v>
      </c>
      <c r="C1746" s="272" t="s">
        <v>4843</v>
      </c>
      <c r="D1746" s="270" t="s">
        <v>8577</v>
      </c>
      <c r="E1746" s="272"/>
      <c r="F1746" s="273"/>
      <c r="G1746" s="272"/>
      <c r="H1746" s="272"/>
      <c r="I1746" s="272" t="s">
        <v>6155</v>
      </c>
      <c r="J1746" s="272" t="s">
        <v>6156</v>
      </c>
      <c r="K1746" s="272"/>
      <c r="L1746" s="271"/>
      <c r="M1746" s="270" t="s">
        <v>3846</v>
      </c>
      <c r="N1746" s="270" t="s">
        <v>7561</v>
      </c>
      <c r="O1746" s="270" t="s">
        <v>6175</v>
      </c>
    </row>
    <row r="1747" spans="1:15" ht="30.75" customHeight="1" x14ac:dyDescent="0.25">
      <c r="A1747" s="281">
        <v>30901103</v>
      </c>
      <c r="B1747" s="276" t="s">
        <v>4963</v>
      </c>
      <c r="C1747" s="278" t="s">
        <v>4843</v>
      </c>
      <c r="D1747" s="276" t="s">
        <v>8578</v>
      </c>
      <c r="E1747" s="282"/>
      <c r="F1747" s="279"/>
      <c r="G1747" s="278"/>
      <c r="H1747" s="278"/>
      <c r="I1747" s="278" t="s">
        <v>6155</v>
      </c>
      <c r="J1747" s="278" t="s">
        <v>6156</v>
      </c>
      <c r="K1747" s="278"/>
      <c r="L1747" s="277"/>
      <c r="M1747" s="276" t="s">
        <v>3846</v>
      </c>
      <c r="N1747" s="276" t="s">
        <v>7561</v>
      </c>
      <c r="O1747" s="276" t="s">
        <v>6175</v>
      </c>
    </row>
    <row r="1748" spans="1:15" ht="30.75" customHeight="1" x14ac:dyDescent="0.25">
      <c r="A1748" s="275">
        <v>30901111</v>
      </c>
      <c r="B1748" s="270" t="s">
        <v>6321</v>
      </c>
      <c r="C1748" s="272" t="s">
        <v>4843</v>
      </c>
      <c r="D1748" s="270" t="s">
        <v>8579</v>
      </c>
      <c r="E1748" s="272"/>
      <c r="F1748" s="273"/>
      <c r="G1748" s="272"/>
      <c r="H1748" s="272"/>
      <c r="I1748" s="272" t="s">
        <v>6155</v>
      </c>
      <c r="J1748" s="272" t="s">
        <v>6156</v>
      </c>
      <c r="K1748" s="272" t="s">
        <v>6157</v>
      </c>
      <c r="L1748" s="271"/>
      <c r="M1748" s="270" t="s">
        <v>8580</v>
      </c>
      <c r="N1748" s="270" t="s">
        <v>7561</v>
      </c>
      <c r="O1748" s="270" t="s">
        <v>6175</v>
      </c>
    </row>
    <row r="1749" spans="1:15" ht="30.75" customHeight="1" x14ac:dyDescent="0.25">
      <c r="A1749" s="281">
        <v>30901111</v>
      </c>
      <c r="B1749" s="276" t="s">
        <v>6321</v>
      </c>
      <c r="C1749" s="278" t="s">
        <v>4843</v>
      </c>
      <c r="D1749" s="276" t="s">
        <v>8581</v>
      </c>
      <c r="E1749" s="282"/>
      <c r="F1749" s="279"/>
      <c r="G1749" s="278"/>
      <c r="H1749" s="278"/>
      <c r="I1749" s="278" t="s">
        <v>6155</v>
      </c>
      <c r="J1749" s="278" t="s">
        <v>6156</v>
      </c>
      <c r="K1749" s="278"/>
      <c r="L1749" s="277"/>
      <c r="M1749" s="276" t="s">
        <v>3846</v>
      </c>
      <c r="N1749" s="276" t="s">
        <v>7561</v>
      </c>
      <c r="O1749" s="276" t="s">
        <v>6175</v>
      </c>
    </row>
    <row r="1750" spans="1:15" ht="30.75" customHeight="1" x14ac:dyDescent="0.25">
      <c r="A1750" s="275">
        <v>30902010</v>
      </c>
      <c r="B1750" s="270" t="s">
        <v>1317</v>
      </c>
      <c r="C1750" s="272" t="s">
        <v>4843</v>
      </c>
      <c r="D1750" s="270" t="s">
        <v>8582</v>
      </c>
      <c r="E1750" s="272"/>
      <c r="F1750" s="273"/>
      <c r="G1750" s="272"/>
      <c r="H1750" s="272"/>
      <c r="I1750" s="272" t="s">
        <v>6155</v>
      </c>
      <c r="J1750" s="272" t="s">
        <v>6156</v>
      </c>
      <c r="K1750" s="272"/>
      <c r="L1750" s="271"/>
      <c r="M1750" s="270" t="s">
        <v>8583</v>
      </c>
      <c r="N1750" s="270" t="s">
        <v>7561</v>
      </c>
      <c r="O1750" s="270" t="s">
        <v>6175</v>
      </c>
    </row>
    <row r="1751" spans="1:15" ht="30.75" customHeight="1" x14ac:dyDescent="0.25">
      <c r="A1751" s="281">
        <v>30902029</v>
      </c>
      <c r="B1751" s="276" t="s">
        <v>1318</v>
      </c>
      <c r="C1751" s="278" t="s">
        <v>4843</v>
      </c>
      <c r="D1751" s="276" t="s">
        <v>8584</v>
      </c>
      <c r="E1751" s="282"/>
      <c r="F1751" s="279"/>
      <c r="G1751" s="278"/>
      <c r="H1751" s="278"/>
      <c r="I1751" s="278" t="s">
        <v>6155</v>
      </c>
      <c r="J1751" s="278" t="s">
        <v>6156</v>
      </c>
      <c r="K1751" s="278"/>
      <c r="L1751" s="277"/>
      <c r="M1751" s="276" t="s">
        <v>8583</v>
      </c>
      <c r="N1751" s="276" t="s">
        <v>7561</v>
      </c>
      <c r="O1751" s="276" t="s">
        <v>6175</v>
      </c>
    </row>
    <row r="1752" spans="1:15" ht="30.75" customHeight="1" x14ac:dyDescent="0.25">
      <c r="A1752" s="275">
        <v>30902037</v>
      </c>
      <c r="B1752" s="270" t="s">
        <v>1319</v>
      </c>
      <c r="C1752" s="272" t="s">
        <v>4843</v>
      </c>
      <c r="D1752" s="270" t="s">
        <v>8585</v>
      </c>
      <c r="E1752" s="272"/>
      <c r="F1752" s="273"/>
      <c r="G1752" s="272"/>
      <c r="H1752" s="272"/>
      <c r="I1752" s="272" t="s">
        <v>6155</v>
      </c>
      <c r="J1752" s="272" t="s">
        <v>6156</v>
      </c>
      <c r="K1752" s="272"/>
      <c r="L1752" s="271"/>
      <c r="M1752" s="270" t="s">
        <v>8583</v>
      </c>
      <c r="N1752" s="270" t="s">
        <v>7561</v>
      </c>
      <c r="O1752" s="270" t="s">
        <v>6175</v>
      </c>
    </row>
    <row r="1753" spans="1:15" ht="30.75" customHeight="1" x14ac:dyDescent="0.25">
      <c r="A1753" s="281">
        <v>30902045</v>
      </c>
      <c r="B1753" s="276" t="s">
        <v>1320</v>
      </c>
      <c r="C1753" s="278" t="s">
        <v>4843</v>
      </c>
      <c r="D1753" s="276" t="s">
        <v>8586</v>
      </c>
      <c r="E1753" s="282"/>
      <c r="F1753" s="279"/>
      <c r="G1753" s="278"/>
      <c r="H1753" s="278"/>
      <c r="I1753" s="278" t="s">
        <v>6155</v>
      </c>
      <c r="J1753" s="278" t="s">
        <v>6156</v>
      </c>
      <c r="K1753" s="278"/>
      <c r="L1753" s="277"/>
      <c r="M1753" s="276" t="s">
        <v>8583</v>
      </c>
      <c r="N1753" s="276" t="s">
        <v>7561</v>
      </c>
      <c r="O1753" s="276" t="s">
        <v>6175</v>
      </c>
    </row>
    <row r="1754" spans="1:15" ht="30.75" customHeight="1" x14ac:dyDescent="0.25">
      <c r="A1754" s="275">
        <v>30902053</v>
      </c>
      <c r="B1754" s="270" t="s">
        <v>1321</v>
      </c>
      <c r="C1754" s="272" t="s">
        <v>4843</v>
      </c>
      <c r="D1754" s="270" t="s">
        <v>8587</v>
      </c>
      <c r="E1754" s="272"/>
      <c r="F1754" s="273"/>
      <c r="G1754" s="272"/>
      <c r="H1754" s="272"/>
      <c r="I1754" s="272" t="s">
        <v>6155</v>
      </c>
      <c r="J1754" s="272" t="s">
        <v>6156</v>
      </c>
      <c r="K1754" s="272"/>
      <c r="L1754" s="271"/>
      <c r="M1754" s="270" t="s">
        <v>8583</v>
      </c>
      <c r="N1754" s="270" t="s">
        <v>7561</v>
      </c>
      <c r="O1754" s="270" t="s">
        <v>6175</v>
      </c>
    </row>
    <row r="1755" spans="1:15" ht="30.75" customHeight="1" x14ac:dyDescent="0.25">
      <c r="A1755" s="281">
        <v>30903017</v>
      </c>
      <c r="B1755" s="276" t="s">
        <v>1322</v>
      </c>
      <c r="C1755" s="278" t="s">
        <v>4843</v>
      </c>
      <c r="D1755" s="276" t="s">
        <v>8588</v>
      </c>
      <c r="E1755" s="282"/>
      <c r="F1755" s="279"/>
      <c r="G1755" s="278"/>
      <c r="H1755" s="278"/>
      <c r="I1755" s="278" t="s">
        <v>6155</v>
      </c>
      <c r="J1755" s="278" t="s">
        <v>6156</v>
      </c>
      <c r="K1755" s="278"/>
      <c r="L1755" s="277"/>
      <c r="M1755" s="276" t="s">
        <v>3848</v>
      </c>
      <c r="N1755" s="276" t="s">
        <v>7561</v>
      </c>
      <c r="O1755" s="276" t="s">
        <v>6175</v>
      </c>
    </row>
    <row r="1756" spans="1:15" ht="30.75" customHeight="1" x14ac:dyDescent="0.25">
      <c r="A1756" s="275">
        <v>30903025</v>
      </c>
      <c r="B1756" s="270" t="s">
        <v>1323</v>
      </c>
      <c r="C1756" s="272" t="s">
        <v>4843</v>
      </c>
      <c r="D1756" s="270" t="s">
        <v>8589</v>
      </c>
      <c r="E1756" s="272"/>
      <c r="F1756" s="273"/>
      <c r="G1756" s="272"/>
      <c r="H1756" s="272"/>
      <c r="I1756" s="272" t="s">
        <v>6155</v>
      </c>
      <c r="J1756" s="272" t="s">
        <v>6156</v>
      </c>
      <c r="K1756" s="272"/>
      <c r="L1756" s="271"/>
      <c r="M1756" s="270" t="s">
        <v>3848</v>
      </c>
      <c r="N1756" s="270" t="s">
        <v>7561</v>
      </c>
      <c r="O1756" s="270" t="s">
        <v>6175</v>
      </c>
    </row>
    <row r="1757" spans="1:15" ht="30.75" customHeight="1" x14ac:dyDescent="0.25">
      <c r="A1757" s="281">
        <v>30903033</v>
      </c>
      <c r="B1757" s="276" t="s">
        <v>1324</v>
      </c>
      <c r="C1757" s="278" t="s">
        <v>4843</v>
      </c>
      <c r="D1757" s="276" t="s">
        <v>8590</v>
      </c>
      <c r="E1757" s="282"/>
      <c r="F1757" s="279"/>
      <c r="G1757" s="278"/>
      <c r="H1757" s="278"/>
      <c r="I1757" s="278" t="s">
        <v>6155</v>
      </c>
      <c r="J1757" s="278" t="s">
        <v>6156</v>
      </c>
      <c r="K1757" s="278"/>
      <c r="L1757" s="277"/>
      <c r="M1757" s="276" t="s">
        <v>3848</v>
      </c>
      <c r="N1757" s="276" t="s">
        <v>7561</v>
      </c>
      <c r="O1757" s="276" t="s">
        <v>6175</v>
      </c>
    </row>
    <row r="1758" spans="1:15" ht="30.75" customHeight="1" x14ac:dyDescent="0.25">
      <c r="A1758" s="275">
        <v>30903041</v>
      </c>
      <c r="B1758" s="270" t="s">
        <v>6322</v>
      </c>
      <c r="C1758" s="272" t="s">
        <v>4843</v>
      </c>
      <c r="D1758" s="270" t="s">
        <v>8588</v>
      </c>
      <c r="E1758" s="272"/>
      <c r="F1758" s="273"/>
      <c r="G1758" s="272"/>
      <c r="H1758" s="272"/>
      <c r="I1758" s="272" t="s">
        <v>6155</v>
      </c>
      <c r="J1758" s="272" t="s">
        <v>6156</v>
      </c>
      <c r="K1758" s="272"/>
      <c r="L1758" s="271"/>
      <c r="M1758" s="270" t="s">
        <v>3848</v>
      </c>
      <c r="N1758" s="270" t="s">
        <v>7561</v>
      </c>
      <c r="O1758" s="270" t="s">
        <v>6175</v>
      </c>
    </row>
    <row r="1759" spans="1:15" ht="30.75" customHeight="1" x14ac:dyDescent="0.25">
      <c r="A1759" s="281">
        <v>30904013</v>
      </c>
      <c r="B1759" s="276" t="s">
        <v>1326</v>
      </c>
      <c r="C1759" s="278" t="s">
        <v>4843</v>
      </c>
      <c r="D1759" s="276" t="s">
        <v>8591</v>
      </c>
      <c r="E1759" s="282"/>
      <c r="F1759" s="279"/>
      <c r="G1759" s="278"/>
      <c r="H1759" s="278" t="s">
        <v>6154</v>
      </c>
      <c r="I1759" s="278" t="s">
        <v>6155</v>
      </c>
      <c r="J1759" s="278" t="s">
        <v>6156</v>
      </c>
      <c r="K1759" s="278" t="s">
        <v>6157</v>
      </c>
      <c r="L1759" s="277"/>
      <c r="M1759" s="276" t="s">
        <v>3849</v>
      </c>
      <c r="N1759" s="276" t="s">
        <v>7561</v>
      </c>
      <c r="O1759" s="276" t="s">
        <v>6175</v>
      </c>
    </row>
    <row r="1760" spans="1:15" ht="30.75" customHeight="1" x14ac:dyDescent="0.25">
      <c r="A1760" s="275">
        <v>30904021</v>
      </c>
      <c r="B1760" s="270" t="s">
        <v>1327</v>
      </c>
      <c r="C1760" s="272" t="s">
        <v>4843</v>
      </c>
      <c r="D1760" s="270" t="s">
        <v>8592</v>
      </c>
      <c r="E1760" s="272"/>
      <c r="F1760" s="273"/>
      <c r="G1760" s="272"/>
      <c r="H1760" s="272"/>
      <c r="I1760" s="272" t="s">
        <v>6155</v>
      </c>
      <c r="J1760" s="272" t="s">
        <v>6156</v>
      </c>
      <c r="K1760" s="272" t="s">
        <v>6157</v>
      </c>
      <c r="L1760" s="271">
        <v>35</v>
      </c>
      <c r="M1760" s="270" t="s">
        <v>3849</v>
      </c>
      <c r="N1760" s="270" t="s">
        <v>7561</v>
      </c>
      <c r="O1760" s="270" t="s">
        <v>6175</v>
      </c>
    </row>
    <row r="1761" spans="1:15" ht="30.75" customHeight="1" x14ac:dyDescent="0.25">
      <c r="A1761" s="281">
        <v>30904064</v>
      </c>
      <c r="B1761" s="276" t="s">
        <v>1328</v>
      </c>
      <c r="C1761" s="278" t="s">
        <v>4843</v>
      </c>
      <c r="D1761" s="276" t="s">
        <v>8593</v>
      </c>
      <c r="E1761" s="282"/>
      <c r="F1761" s="279"/>
      <c r="G1761" s="278"/>
      <c r="H1761" s="278"/>
      <c r="I1761" s="278" t="s">
        <v>6155</v>
      </c>
      <c r="J1761" s="278" t="s">
        <v>6156</v>
      </c>
      <c r="K1761" s="278"/>
      <c r="L1761" s="277">
        <v>42</v>
      </c>
      <c r="M1761" s="276" t="s">
        <v>3849</v>
      </c>
      <c r="N1761" s="276" t="s">
        <v>7561</v>
      </c>
      <c r="O1761" s="276" t="s">
        <v>6175</v>
      </c>
    </row>
    <row r="1762" spans="1:15" ht="30.75" customHeight="1" x14ac:dyDescent="0.25">
      <c r="A1762" s="275">
        <v>30904080</v>
      </c>
      <c r="B1762" s="270" t="s">
        <v>1332</v>
      </c>
      <c r="C1762" s="272" t="s">
        <v>4843</v>
      </c>
      <c r="D1762" s="270" t="s">
        <v>8594</v>
      </c>
      <c r="E1762" s="272"/>
      <c r="F1762" s="273"/>
      <c r="G1762" s="272"/>
      <c r="H1762" s="272"/>
      <c r="I1762" s="272" t="s">
        <v>6155</v>
      </c>
      <c r="J1762" s="272" t="s">
        <v>6156</v>
      </c>
      <c r="K1762" s="272"/>
      <c r="L1762" s="271"/>
      <c r="M1762" s="270" t="s">
        <v>3849</v>
      </c>
      <c r="N1762" s="270" t="s">
        <v>7561</v>
      </c>
      <c r="O1762" s="270" t="s">
        <v>6175</v>
      </c>
    </row>
    <row r="1763" spans="1:15" ht="30.75" customHeight="1" x14ac:dyDescent="0.25">
      <c r="A1763" s="281">
        <v>30904099</v>
      </c>
      <c r="B1763" s="276" t="s">
        <v>1331</v>
      </c>
      <c r="C1763" s="278" t="s">
        <v>4843</v>
      </c>
      <c r="D1763" s="276" t="s">
        <v>8595</v>
      </c>
      <c r="E1763" s="282"/>
      <c r="F1763" s="279"/>
      <c r="G1763" s="278"/>
      <c r="H1763" s="278"/>
      <c r="I1763" s="278" t="s">
        <v>6155</v>
      </c>
      <c r="J1763" s="278" t="s">
        <v>6156</v>
      </c>
      <c r="K1763" s="278"/>
      <c r="L1763" s="277"/>
      <c r="M1763" s="276" t="s">
        <v>3849</v>
      </c>
      <c r="N1763" s="276" t="s">
        <v>7561</v>
      </c>
      <c r="O1763" s="276" t="s">
        <v>6175</v>
      </c>
    </row>
    <row r="1764" spans="1:15" ht="30.75" customHeight="1" x14ac:dyDescent="0.25">
      <c r="A1764" s="275">
        <v>30904102</v>
      </c>
      <c r="B1764" s="270" t="s">
        <v>1333</v>
      </c>
      <c r="C1764" s="272" t="s">
        <v>4843</v>
      </c>
      <c r="D1764" s="270" t="s">
        <v>8596</v>
      </c>
      <c r="E1764" s="272"/>
      <c r="F1764" s="273"/>
      <c r="G1764" s="272"/>
      <c r="H1764" s="272"/>
      <c r="I1764" s="272" t="s">
        <v>6155</v>
      </c>
      <c r="J1764" s="272" t="s">
        <v>6156</v>
      </c>
      <c r="K1764" s="272"/>
      <c r="L1764" s="271"/>
      <c r="M1764" s="270" t="s">
        <v>3849</v>
      </c>
      <c r="N1764" s="270" t="s">
        <v>7561</v>
      </c>
      <c r="O1764" s="270" t="s">
        <v>6175</v>
      </c>
    </row>
    <row r="1765" spans="1:15" ht="30.75" customHeight="1" x14ac:dyDescent="0.25">
      <c r="A1765" s="281">
        <v>30904110</v>
      </c>
      <c r="B1765" s="276" t="s">
        <v>1335</v>
      </c>
      <c r="C1765" s="278" t="s">
        <v>4843</v>
      </c>
      <c r="D1765" s="276" t="s">
        <v>8597</v>
      </c>
      <c r="E1765" s="282"/>
      <c r="F1765" s="279"/>
      <c r="G1765" s="278"/>
      <c r="H1765" s="278"/>
      <c r="I1765" s="278" t="s">
        <v>6155</v>
      </c>
      <c r="J1765" s="278" t="s">
        <v>6156</v>
      </c>
      <c r="K1765" s="278"/>
      <c r="L1765" s="277"/>
      <c r="M1765" s="276" t="s">
        <v>3849</v>
      </c>
      <c r="N1765" s="276" t="s">
        <v>7561</v>
      </c>
      <c r="O1765" s="276" t="s">
        <v>6175</v>
      </c>
    </row>
    <row r="1766" spans="1:15" ht="30.75" customHeight="1" x14ac:dyDescent="0.25">
      <c r="A1766" s="275">
        <v>30904129</v>
      </c>
      <c r="B1766" s="270" t="s">
        <v>1336</v>
      </c>
      <c r="C1766" s="272" t="s">
        <v>4843</v>
      </c>
      <c r="D1766" s="270" t="s">
        <v>8597</v>
      </c>
      <c r="E1766" s="272"/>
      <c r="F1766" s="273"/>
      <c r="G1766" s="272"/>
      <c r="H1766" s="272"/>
      <c r="I1766" s="272" t="s">
        <v>6155</v>
      </c>
      <c r="J1766" s="272" t="s">
        <v>6156</v>
      </c>
      <c r="K1766" s="272"/>
      <c r="L1766" s="271"/>
      <c r="M1766" s="270" t="s">
        <v>3849</v>
      </c>
      <c r="N1766" s="270" t="s">
        <v>7561</v>
      </c>
      <c r="O1766" s="270" t="s">
        <v>6175</v>
      </c>
    </row>
    <row r="1767" spans="1:15" ht="30.75" customHeight="1" x14ac:dyDescent="0.25">
      <c r="A1767" s="281">
        <v>30904137</v>
      </c>
      <c r="B1767" s="276" t="s">
        <v>1330</v>
      </c>
      <c r="C1767" s="278" t="s">
        <v>4843</v>
      </c>
      <c r="D1767" s="276" t="s">
        <v>8598</v>
      </c>
      <c r="E1767" s="282"/>
      <c r="F1767" s="279"/>
      <c r="G1767" s="278"/>
      <c r="H1767" s="278"/>
      <c r="I1767" s="278" t="s">
        <v>6155</v>
      </c>
      <c r="J1767" s="278" t="s">
        <v>6156</v>
      </c>
      <c r="K1767" s="278"/>
      <c r="L1767" s="277">
        <v>41</v>
      </c>
      <c r="M1767" s="276" t="s">
        <v>3849</v>
      </c>
      <c r="N1767" s="276" t="s">
        <v>7561</v>
      </c>
      <c r="O1767" s="276" t="s">
        <v>6175</v>
      </c>
    </row>
    <row r="1768" spans="1:15" ht="30.75" customHeight="1" x14ac:dyDescent="0.25">
      <c r="A1768" s="275">
        <v>30904145</v>
      </c>
      <c r="B1768" s="270" t="s">
        <v>1329</v>
      </c>
      <c r="C1768" s="272" t="s">
        <v>4843</v>
      </c>
      <c r="D1768" s="270" t="s">
        <v>8599</v>
      </c>
      <c r="E1768" s="272"/>
      <c r="F1768" s="273"/>
      <c r="G1768" s="272"/>
      <c r="H1768" s="272"/>
      <c r="I1768" s="272" t="s">
        <v>6155</v>
      </c>
      <c r="J1768" s="272" t="s">
        <v>6156</v>
      </c>
      <c r="K1768" s="272"/>
      <c r="L1768" s="271">
        <v>40</v>
      </c>
      <c r="M1768" s="270" t="s">
        <v>3849</v>
      </c>
      <c r="N1768" s="270" t="s">
        <v>7561</v>
      </c>
      <c r="O1768" s="270" t="s">
        <v>6175</v>
      </c>
    </row>
    <row r="1769" spans="1:15" ht="30.75" customHeight="1" x14ac:dyDescent="0.25">
      <c r="A1769" s="281">
        <v>30904153</v>
      </c>
      <c r="B1769" s="276" t="s">
        <v>1334</v>
      </c>
      <c r="C1769" s="278" t="s">
        <v>4843</v>
      </c>
      <c r="D1769" s="276" t="s">
        <v>8600</v>
      </c>
      <c r="E1769" s="282"/>
      <c r="F1769" s="279"/>
      <c r="G1769" s="278"/>
      <c r="H1769" s="278"/>
      <c r="I1769" s="278" t="s">
        <v>6155</v>
      </c>
      <c r="J1769" s="278" t="s">
        <v>6156</v>
      </c>
      <c r="K1769" s="278"/>
      <c r="L1769" s="277"/>
      <c r="M1769" s="276" t="s">
        <v>3849</v>
      </c>
      <c r="N1769" s="276" t="s">
        <v>7561</v>
      </c>
      <c r="O1769" s="276" t="s">
        <v>6175</v>
      </c>
    </row>
    <row r="1770" spans="1:15" ht="30.75" customHeight="1" x14ac:dyDescent="0.25">
      <c r="A1770" s="275">
        <v>30904161</v>
      </c>
      <c r="B1770" s="270" t="s">
        <v>6323</v>
      </c>
      <c r="C1770" s="272" t="s">
        <v>4843</v>
      </c>
      <c r="D1770" s="270" t="s">
        <v>8601</v>
      </c>
      <c r="E1770" s="272"/>
      <c r="F1770" s="273"/>
      <c r="G1770" s="272"/>
      <c r="H1770" s="272"/>
      <c r="I1770" s="272" t="s">
        <v>6155</v>
      </c>
      <c r="J1770" s="272" t="s">
        <v>6156</v>
      </c>
      <c r="K1770" s="272" t="s">
        <v>6157</v>
      </c>
      <c r="L1770" s="271">
        <v>36</v>
      </c>
      <c r="M1770" s="270" t="s">
        <v>3849</v>
      </c>
      <c r="N1770" s="270" t="s">
        <v>7561</v>
      </c>
      <c r="O1770" s="270" t="s">
        <v>6175</v>
      </c>
    </row>
    <row r="1771" spans="1:15" ht="30.75" customHeight="1" x14ac:dyDescent="0.25">
      <c r="A1771" s="281">
        <v>30904170</v>
      </c>
      <c r="B1771" s="276" t="s">
        <v>6324</v>
      </c>
      <c r="C1771" s="278" t="s">
        <v>4843</v>
      </c>
      <c r="D1771" s="276" t="s">
        <v>8602</v>
      </c>
      <c r="E1771" s="282"/>
      <c r="F1771" s="279"/>
      <c r="G1771" s="278"/>
      <c r="H1771" s="278" t="s">
        <v>6154</v>
      </c>
      <c r="I1771" s="278" t="s">
        <v>6155</v>
      </c>
      <c r="J1771" s="278" t="s">
        <v>6156</v>
      </c>
      <c r="K1771" s="278" t="s">
        <v>6157</v>
      </c>
      <c r="L1771" s="277">
        <v>43</v>
      </c>
      <c r="M1771" s="276" t="s">
        <v>3849</v>
      </c>
      <c r="N1771" s="276" t="s">
        <v>7561</v>
      </c>
      <c r="O1771" s="276" t="s">
        <v>6175</v>
      </c>
    </row>
    <row r="1772" spans="1:15" ht="30.75" customHeight="1" x14ac:dyDescent="0.25">
      <c r="A1772" s="275">
        <v>30905010</v>
      </c>
      <c r="B1772" s="270" t="s">
        <v>1337</v>
      </c>
      <c r="C1772" s="272" t="s">
        <v>4843</v>
      </c>
      <c r="D1772" s="270" t="s">
        <v>8603</v>
      </c>
      <c r="E1772" s="272"/>
      <c r="F1772" s="273"/>
      <c r="G1772" s="272"/>
      <c r="H1772" s="272"/>
      <c r="I1772" s="272" t="s">
        <v>6155</v>
      </c>
      <c r="J1772" s="272" t="s">
        <v>6156</v>
      </c>
      <c r="K1772" s="272"/>
      <c r="L1772" s="271"/>
      <c r="M1772" s="270" t="s">
        <v>3850</v>
      </c>
      <c r="N1772" s="270" t="s">
        <v>7561</v>
      </c>
      <c r="O1772" s="270" t="s">
        <v>6175</v>
      </c>
    </row>
    <row r="1773" spans="1:15" ht="30.75" customHeight="1" x14ac:dyDescent="0.25">
      <c r="A1773" s="281">
        <v>30905028</v>
      </c>
      <c r="B1773" s="276" t="s">
        <v>1338</v>
      </c>
      <c r="C1773" s="278" t="s">
        <v>4843</v>
      </c>
      <c r="D1773" s="276" t="s">
        <v>8604</v>
      </c>
      <c r="E1773" s="282"/>
      <c r="F1773" s="279"/>
      <c r="G1773" s="278"/>
      <c r="H1773" s="278"/>
      <c r="I1773" s="278" t="s">
        <v>6155</v>
      </c>
      <c r="J1773" s="278" t="s">
        <v>6156</v>
      </c>
      <c r="K1773" s="278"/>
      <c r="L1773" s="277"/>
      <c r="M1773" s="276" t="s">
        <v>3850</v>
      </c>
      <c r="N1773" s="276" t="s">
        <v>7561</v>
      </c>
      <c r="O1773" s="276" t="s">
        <v>6175</v>
      </c>
    </row>
    <row r="1774" spans="1:15" ht="30.75" customHeight="1" x14ac:dyDescent="0.25">
      <c r="A1774" s="275">
        <v>30905036</v>
      </c>
      <c r="B1774" s="270" t="s">
        <v>6325</v>
      </c>
      <c r="C1774" s="272" t="s">
        <v>4843</v>
      </c>
      <c r="D1774" s="270" t="s">
        <v>8605</v>
      </c>
      <c r="E1774" s="272"/>
      <c r="F1774" s="273"/>
      <c r="G1774" s="272"/>
      <c r="H1774" s="272"/>
      <c r="I1774" s="272" t="s">
        <v>6155</v>
      </c>
      <c r="J1774" s="272" t="s">
        <v>6156</v>
      </c>
      <c r="K1774" s="272"/>
      <c r="L1774" s="271"/>
      <c r="M1774" s="270" t="s">
        <v>3850</v>
      </c>
      <c r="N1774" s="270" t="s">
        <v>7561</v>
      </c>
      <c r="O1774" s="270" t="s">
        <v>6175</v>
      </c>
    </row>
    <row r="1775" spans="1:15" ht="30.75" customHeight="1" x14ac:dyDescent="0.25">
      <c r="A1775" s="281">
        <v>30905044</v>
      </c>
      <c r="B1775" s="276" t="s">
        <v>6326</v>
      </c>
      <c r="C1775" s="278" t="s">
        <v>4843</v>
      </c>
      <c r="D1775" s="276" t="s">
        <v>8606</v>
      </c>
      <c r="E1775" s="282"/>
      <c r="F1775" s="279"/>
      <c r="G1775" s="278"/>
      <c r="H1775" s="278"/>
      <c r="I1775" s="278" t="s">
        <v>6155</v>
      </c>
      <c r="J1775" s="278" t="s">
        <v>6156</v>
      </c>
      <c r="K1775" s="278"/>
      <c r="L1775" s="277"/>
      <c r="M1775" s="276" t="s">
        <v>3850</v>
      </c>
      <c r="N1775" s="276" t="s">
        <v>7561</v>
      </c>
      <c r="O1775" s="276" t="s">
        <v>6175</v>
      </c>
    </row>
    <row r="1776" spans="1:15" ht="30.75" customHeight="1" x14ac:dyDescent="0.25">
      <c r="A1776" s="275">
        <v>30905052</v>
      </c>
      <c r="B1776" s="270" t="s">
        <v>1339</v>
      </c>
      <c r="C1776" s="272" t="s">
        <v>4843</v>
      </c>
      <c r="D1776" s="270" t="s">
        <v>8607</v>
      </c>
      <c r="E1776" s="272"/>
      <c r="F1776" s="273"/>
      <c r="G1776" s="272"/>
      <c r="H1776" s="272"/>
      <c r="I1776" s="272" t="s">
        <v>6155</v>
      </c>
      <c r="J1776" s="272" t="s">
        <v>6156</v>
      </c>
      <c r="K1776" s="272"/>
      <c r="L1776" s="271"/>
      <c r="M1776" s="270" t="s">
        <v>3850</v>
      </c>
      <c r="N1776" s="270" t="s">
        <v>7561</v>
      </c>
      <c r="O1776" s="270" t="s">
        <v>6175</v>
      </c>
    </row>
    <row r="1777" spans="1:15" ht="30.75" customHeight="1" x14ac:dyDescent="0.25">
      <c r="A1777" s="281">
        <v>30905060</v>
      </c>
      <c r="B1777" s="276" t="s">
        <v>4964</v>
      </c>
      <c r="C1777" s="278" t="s">
        <v>4843</v>
      </c>
      <c r="D1777" s="276" t="s">
        <v>8605</v>
      </c>
      <c r="E1777" s="282"/>
      <c r="F1777" s="279"/>
      <c r="G1777" s="278"/>
      <c r="H1777" s="278"/>
      <c r="I1777" s="278" t="s">
        <v>6155</v>
      </c>
      <c r="J1777" s="278" t="s">
        <v>6156</v>
      </c>
      <c r="K1777" s="278"/>
      <c r="L1777" s="277"/>
      <c r="M1777" s="276" t="s">
        <v>3850</v>
      </c>
      <c r="N1777" s="276" t="s">
        <v>7561</v>
      </c>
      <c r="O1777" s="276" t="s">
        <v>6175</v>
      </c>
    </row>
    <row r="1778" spans="1:15" ht="30.75" customHeight="1" x14ac:dyDescent="0.25">
      <c r="A1778" s="275">
        <v>30906016</v>
      </c>
      <c r="B1778" s="270" t="s">
        <v>1343</v>
      </c>
      <c r="C1778" s="272" t="s">
        <v>4843</v>
      </c>
      <c r="D1778" s="270" t="s">
        <v>8608</v>
      </c>
      <c r="E1778" s="272"/>
      <c r="F1778" s="273"/>
      <c r="G1778" s="272"/>
      <c r="H1778" s="272"/>
      <c r="I1778" s="272" t="s">
        <v>6155</v>
      </c>
      <c r="J1778" s="272" t="s">
        <v>6156</v>
      </c>
      <c r="K1778" s="272"/>
      <c r="L1778" s="271"/>
      <c r="M1778" s="270" t="s">
        <v>3851</v>
      </c>
      <c r="N1778" s="270" t="s">
        <v>7561</v>
      </c>
      <c r="O1778" s="270" t="s">
        <v>6175</v>
      </c>
    </row>
    <row r="1779" spans="1:15" ht="30.75" customHeight="1" x14ac:dyDescent="0.25">
      <c r="A1779" s="281">
        <v>30906024</v>
      </c>
      <c r="B1779" s="276" t="s">
        <v>1344</v>
      </c>
      <c r="C1779" s="278" t="s">
        <v>4843</v>
      </c>
      <c r="D1779" s="276" t="s">
        <v>8608</v>
      </c>
      <c r="E1779" s="282"/>
      <c r="F1779" s="279"/>
      <c r="G1779" s="278"/>
      <c r="H1779" s="278"/>
      <c r="I1779" s="278" t="s">
        <v>6155</v>
      </c>
      <c r="J1779" s="278" t="s">
        <v>6156</v>
      </c>
      <c r="K1779" s="278"/>
      <c r="L1779" s="277"/>
      <c r="M1779" s="276" t="s">
        <v>3851</v>
      </c>
      <c r="N1779" s="276" t="s">
        <v>7561</v>
      </c>
      <c r="O1779" s="276" t="s">
        <v>6175</v>
      </c>
    </row>
    <row r="1780" spans="1:15" ht="30.75" customHeight="1" x14ac:dyDescent="0.25">
      <c r="A1780" s="275">
        <v>30906032</v>
      </c>
      <c r="B1780" s="270" t="s">
        <v>6327</v>
      </c>
      <c r="C1780" s="272" t="s">
        <v>4843</v>
      </c>
      <c r="D1780" s="270" t="s">
        <v>8608</v>
      </c>
      <c r="E1780" s="272"/>
      <c r="F1780" s="273"/>
      <c r="G1780" s="272"/>
      <c r="H1780" s="272"/>
      <c r="I1780" s="272" t="s">
        <v>6155</v>
      </c>
      <c r="J1780" s="272" t="s">
        <v>6156</v>
      </c>
      <c r="K1780" s="272"/>
      <c r="L1780" s="271"/>
      <c r="M1780" s="270" t="s">
        <v>3851</v>
      </c>
      <c r="N1780" s="270" t="s">
        <v>7561</v>
      </c>
      <c r="O1780" s="270" t="s">
        <v>6175</v>
      </c>
    </row>
    <row r="1781" spans="1:15" ht="30.75" customHeight="1" x14ac:dyDescent="0.25">
      <c r="A1781" s="281">
        <v>30906040</v>
      </c>
      <c r="B1781" s="276" t="s">
        <v>1346</v>
      </c>
      <c r="C1781" s="278" t="s">
        <v>4843</v>
      </c>
      <c r="D1781" s="276" t="s">
        <v>8609</v>
      </c>
      <c r="E1781" s="282"/>
      <c r="F1781" s="279"/>
      <c r="G1781" s="278"/>
      <c r="H1781" s="278"/>
      <c r="I1781" s="278" t="s">
        <v>6155</v>
      </c>
      <c r="J1781" s="278" t="s">
        <v>6156</v>
      </c>
      <c r="K1781" s="278"/>
      <c r="L1781" s="277"/>
      <c r="M1781" s="276" t="s">
        <v>3851</v>
      </c>
      <c r="N1781" s="276" t="s">
        <v>7561</v>
      </c>
      <c r="O1781" s="276" t="s">
        <v>6175</v>
      </c>
    </row>
    <row r="1782" spans="1:15" ht="30.75" customHeight="1" x14ac:dyDescent="0.25">
      <c r="A1782" s="275">
        <v>30906059</v>
      </c>
      <c r="B1782" s="270" t="s">
        <v>1347</v>
      </c>
      <c r="C1782" s="272" t="s">
        <v>4843</v>
      </c>
      <c r="D1782" s="270" t="s">
        <v>8609</v>
      </c>
      <c r="E1782" s="272"/>
      <c r="F1782" s="273"/>
      <c r="G1782" s="272"/>
      <c r="H1782" s="272"/>
      <c r="I1782" s="272" t="s">
        <v>6155</v>
      </c>
      <c r="J1782" s="272" t="s">
        <v>6156</v>
      </c>
      <c r="K1782" s="272"/>
      <c r="L1782" s="271"/>
      <c r="M1782" s="270" t="s">
        <v>3851</v>
      </c>
      <c r="N1782" s="270" t="s">
        <v>7561</v>
      </c>
      <c r="O1782" s="270" t="s">
        <v>6175</v>
      </c>
    </row>
    <row r="1783" spans="1:15" ht="30.75" customHeight="1" x14ac:dyDescent="0.25">
      <c r="A1783" s="281">
        <v>30906067</v>
      </c>
      <c r="B1783" s="276" t="s">
        <v>1348</v>
      </c>
      <c r="C1783" s="278" t="s">
        <v>4843</v>
      </c>
      <c r="D1783" s="276" t="s">
        <v>8609</v>
      </c>
      <c r="E1783" s="282"/>
      <c r="F1783" s="279"/>
      <c r="G1783" s="278"/>
      <c r="H1783" s="278"/>
      <c r="I1783" s="278" t="s">
        <v>6155</v>
      </c>
      <c r="J1783" s="278" t="s">
        <v>6156</v>
      </c>
      <c r="K1783" s="278"/>
      <c r="L1783" s="277"/>
      <c r="M1783" s="276" t="s">
        <v>3851</v>
      </c>
      <c r="N1783" s="276" t="s">
        <v>7561</v>
      </c>
      <c r="O1783" s="276" t="s">
        <v>6175</v>
      </c>
    </row>
    <row r="1784" spans="1:15" ht="30.75" customHeight="1" x14ac:dyDescent="0.25">
      <c r="A1784" s="275">
        <v>30906075</v>
      </c>
      <c r="B1784" s="270" t="s">
        <v>1349</v>
      </c>
      <c r="C1784" s="272" t="s">
        <v>4843</v>
      </c>
      <c r="D1784" s="270" t="s">
        <v>8609</v>
      </c>
      <c r="E1784" s="272"/>
      <c r="F1784" s="273"/>
      <c r="G1784" s="272"/>
      <c r="H1784" s="272"/>
      <c r="I1784" s="272" t="s">
        <v>6155</v>
      </c>
      <c r="J1784" s="272" t="s">
        <v>6156</v>
      </c>
      <c r="K1784" s="272"/>
      <c r="L1784" s="271"/>
      <c r="M1784" s="270" t="s">
        <v>3851</v>
      </c>
      <c r="N1784" s="270" t="s">
        <v>7561</v>
      </c>
      <c r="O1784" s="270" t="s">
        <v>6175</v>
      </c>
    </row>
    <row r="1785" spans="1:15" ht="30.75" customHeight="1" x14ac:dyDescent="0.25">
      <c r="A1785" s="281">
        <v>30906083</v>
      </c>
      <c r="B1785" s="276" t="s">
        <v>6328</v>
      </c>
      <c r="C1785" s="278" t="s">
        <v>4843</v>
      </c>
      <c r="D1785" s="276" t="s">
        <v>8609</v>
      </c>
      <c r="E1785" s="282"/>
      <c r="F1785" s="279"/>
      <c r="G1785" s="278"/>
      <c r="H1785" s="278"/>
      <c r="I1785" s="278" t="s">
        <v>6155</v>
      </c>
      <c r="J1785" s="278" t="s">
        <v>6156</v>
      </c>
      <c r="K1785" s="278"/>
      <c r="L1785" s="277"/>
      <c r="M1785" s="276" t="s">
        <v>3851</v>
      </c>
      <c r="N1785" s="276" t="s">
        <v>7561</v>
      </c>
      <c r="O1785" s="276" t="s">
        <v>6175</v>
      </c>
    </row>
    <row r="1786" spans="1:15" ht="30.75" customHeight="1" x14ac:dyDescent="0.25">
      <c r="A1786" s="275">
        <v>30906113</v>
      </c>
      <c r="B1786" s="270" t="s">
        <v>1351</v>
      </c>
      <c r="C1786" s="272" t="s">
        <v>4843</v>
      </c>
      <c r="D1786" s="270" t="s">
        <v>8610</v>
      </c>
      <c r="E1786" s="272"/>
      <c r="F1786" s="273"/>
      <c r="G1786" s="272"/>
      <c r="H1786" s="272"/>
      <c r="I1786" s="272" t="s">
        <v>6155</v>
      </c>
      <c r="J1786" s="272" t="s">
        <v>6156</v>
      </c>
      <c r="K1786" s="272"/>
      <c r="L1786" s="271"/>
      <c r="M1786" s="270" t="s">
        <v>3851</v>
      </c>
      <c r="N1786" s="270" t="s">
        <v>7561</v>
      </c>
      <c r="O1786" s="270" t="s">
        <v>6175</v>
      </c>
    </row>
    <row r="1787" spans="1:15" ht="30.75" customHeight="1" x14ac:dyDescent="0.25">
      <c r="A1787" s="281">
        <v>30906121</v>
      </c>
      <c r="B1787" s="276" t="s">
        <v>1352</v>
      </c>
      <c r="C1787" s="278" t="s">
        <v>4843</v>
      </c>
      <c r="D1787" s="276" t="s">
        <v>8611</v>
      </c>
      <c r="E1787" s="282"/>
      <c r="F1787" s="279"/>
      <c r="G1787" s="278"/>
      <c r="H1787" s="278"/>
      <c r="I1787" s="278" t="s">
        <v>6155</v>
      </c>
      <c r="J1787" s="278" t="s">
        <v>6156</v>
      </c>
      <c r="K1787" s="278"/>
      <c r="L1787" s="277"/>
      <c r="M1787" s="276" t="s">
        <v>3851</v>
      </c>
      <c r="N1787" s="276" t="s">
        <v>7561</v>
      </c>
      <c r="O1787" s="276" t="s">
        <v>6175</v>
      </c>
    </row>
    <row r="1788" spans="1:15" ht="30.75" customHeight="1" x14ac:dyDescent="0.25">
      <c r="A1788" s="275">
        <v>30906130</v>
      </c>
      <c r="B1788" s="270" t="s">
        <v>1353</v>
      </c>
      <c r="C1788" s="272" t="s">
        <v>4843</v>
      </c>
      <c r="D1788" s="270" t="s">
        <v>8612</v>
      </c>
      <c r="E1788" s="272"/>
      <c r="F1788" s="273"/>
      <c r="G1788" s="272"/>
      <c r="H1788" s="272"/>
      <c r="I1788" s="272" t="s">
        <v>6155</v>
      </c>
      <c r="J1788" s="272" t="s">
        <v>6156</v>
      </c>
      <c r="K1788" s="272"/>
      <c r="L1788" s="271"/>
      <c r="M1788" s="270" t="s">
        <v>3851</v>
      </c>
      <c r="N1788" s="270" t="s">
        <v>7561</v>
      </c>
      <c r="O1788" s="270" t="s">
        <v>6175</v>
      </c>
    </row>
    <row r="1789" spans="1:15" ht="30.75" customHeight="1" x14ac:dyDescent="0.25">
      <c r="A1789" s="281">
        <v>30906148</v>
      </c>
      <c r="B1789" s="276" t="s">
        <v>1354</v>
      </c>
      <c r="C1789" s="278" t="s">
        <v>4843</v>
      </c>
      <c r="D1789" s="276" t="s">
        <v>8613</v>
      </c>
      <c r="E1789" s="282"/>
      <c r="F1789" s="279"/>
      <c r="G1789" s="278"/>
      <c r="H1789" s="278"/>
      <c r="I1789" s="278" t="s">
        <v>6155</v>
      </c>
      <c r="J1789" s="278" t="s">
        <v>6156</v>
      </c>
      <c r="K1789" s="278"/>
      <c r="L1789" s="277"/>
      <c r="M1789" s="276" t="s">
        <v>3851</v>
      </c>
      <c r="N1789" s="276" t="s">
        <v>7561</v>
      </c>
      <c r="O1789" s="276" t="s">
        <v>6175</v>
      </c>
    </row>
    <row r="1790" spans="1:15" ht="30.75" customHeight="1" x14ac:dyDescent="0.25">
      <c r="A1790" s="275">
        <v>30906156</v>
      </c>
      <c r="B1790" s="270" t="s">
        <v>1355</v>
      </c>
      <c r="C1790" s="272" t="s">
        <v>4843</v>
      </c>
      <c r="D1790" s="270" t="s">
        <v>8614</v>
      </c>
      <c r="E1790" s="272"/>
      <c r="F1790" s="273"/>
      <c r="G1790" s="272"/>
      <c r="H1790" s="272"/>
      <c r="I1790" s="272" t="s">
        <v>6155</v>
      </c>
      <c r="J1790" s="272" t="s">
        <v>6156</v>
      </c>
      <c r="K1790" s="272"/>
      <c r="L1790" s="271"/>
      <c r="M1790" s="270" t="s">
        <v>3851</v>
      </c>
      <c r="N1790" s="270" t="s">
        <v>7561</v>
      </c>
      <c r="O1790" s="270" t="s">
        <v>6175</v>
      </c>
    </row>
    <row r="1791" spans="1:15" ht="30.75" customHeight="1" x14ac:dyDescent="0.25">
      <c r="A1791" s="281">
        <v>30906164</v>
      </c>
      <c r="B1791" s="276" t="s">
        <v>1357</v>
      </c>
      <c r="C1791" s="278" t="s">
        <v>4843</v>
      </c>
      <c r="D1791" s="276" t="s">
        <v>8615</v>
      </c>
      <c r="E1791" s="282"/>
      <c r="F1791" s="279"/>
      <c r="G1791" s="278"/>
      <c r="H1791" s="278"/>
      <c r="I1791" s="278" t="s">
        <v>6155</v>
      </c>
      <c r="J1791" s="278" t="s">
        <v>6156</v>
      </c>
      <c r="K1791" s="278"/>
      <c r="L1791" s="277"/>
      <c r="M1791" s="276" t="s">
        <v>3851</v>
      </c>
      <c r="N1791" s="276" t="s">
        <v>7561</v>
      </c>
      <c r="O1791" s="276" t="s">
        <v>6175</v>
      </c>
    </row>
    <row r="1792" spans="1:15" ht="30.75" customHeight="1" x14ac:dyDescent="0.25">
      <c r="A1792" s="275">
        <v>30906172</v>
      </c>
      <c r="B1792" s="270" t="s">
        <v>1358</v>
      </c>
      <c r="C1792" s="272" t="s">
        <v>4843</v>
      </c>
      <c r="D1792" s="270" t="s">
        <v>8616</v>
      </c>
      <c r="E1792" s="272"/>
      <c r="F1792" s="273"/>
      <c r="G1792" s="272"/>
      <c r="H1792" s="272"/>
      <c r="I1792" s="272" t="s">
        <v>6155</v>
      </c>
      <c r="J1792" s="272" t="s">
        <v>6156</v>
      </c>
      <c r="K1792" s="272"/>
      <c r="L1792" s="271"/>
      <c r="M1792" s="270" t="s">
        <v>3851</v>
      </c>
      <c r="N1792" s="270" t="s">
        <v>7561</v>
      </c>
      <c r="O1792" s="270" t="s">
        <v>6175</v>
      </c>
    </row>
    <row r="1793" spans="1:15" ht="30.75" customHeight="1" x14ac:dyDescent="0.25">
      <c r="A1793" s="281">
        <v>30906180</v>
      </c>
      <c r="B1793" s="276" t="s">
        <v>1359</v>
      </c>
      <c r="C1793" s="278" t="s">
        <v>4843</v>
      </c>
      <c r="D1793" s="276" t="s">
        <v>8514</v>
      </c>
      <c r="E1793" s="282"/>
      <c r="F1793" s="279"/>
      <c r="G1793" s="278"/>
      <c r="H1793" s="278"/>
      <c r="I1793" s="278" t="s">
        <v>6155</v>
      </c>
      <c r="J1793" s="278" t="s">
        <v>6156</v>
      </c>
      <c r="K1793" s="278"/>
      <c r="L1793" s="277"/>
      <c r="M1793" s="276" t="s">
        <v>3851</v>
      </c>
      <c r="N1793" s="276" t="s">
        <v>7561</v>
      </c>
      <c r="O1793" s="276" t="s">
        <v>6175</v>
      </c>
    </row>
    <row r="1794" spans="1:15" ht="30.75" customHeight="1" x14ac:dyDescent="0.25">
      <c r="A1794" s="275">
        <v>30906199</v>
      </c>
      <c r="B1794" s="270" t="s">
        <v>1360</v>
      </c>
      <c r="C1794" s="272" t="s">
        <v>4843</v>
      </c>
      <c r="D1794" s="270" t="s">
        <v>8514</v>
      </c>
      <c r="E1794" s="272"/>
      <c r="F1794" s="273"/>
      <c r="G1794" s="272"/>
      <c r="H1794" s="272"/>
      <c r="I1794" s="272" t="s">
        <v>6155</v>
      </c>
      <c r="J1794" s="272" t="s">
        <v>6156</v>
      </c>
      <c r="K1794" s="272"/>
      <c r="L1794" s="271"/>
      <c r="M1794" s="270" t="s">
        <v>3851</v>
      </c>
      <c r="N1794" s="270" t="s">
        <v>7561</v>
      </c>
      <c r="O1794" s="270" t="s">
        <v>6175</v>
      </c>
    </row>
    <row r="1795" spans="1:15" ht="30.75" customHeight="1" x14ac:dyDescent="0.25">
      <c r="A1795" s="281">
        <v>30906202</v>
      </c>
      <c r="B1795" s="276" t="s">
        <v>1361</v>
      </c>
      <c r="C1795" s="278" t="s">
        <v>4843</v>
      </c>
      <c r="D1795" s="276" t="s">
        <v>8514</v>
      </c>
      <c r="E1795" s="282"/>
      <c r="F1795" s="279"/>
      <c r="G1795" s="278"/>
      <c r="H1795" s="278"/>
      <c r="I1795" s="278" t="s">
        <v>6155</v>
      </c>
      <c r="J1795" s="278" t="s">
        <v>6156</v>
      </c>
      <c r="K1795" s="278"/>
      <c r="L1795" s="277"/>
      <c r="M1795" s="276" t="s">
        <v>3851</v>
      </c>
      <c r="N1795" s="276" t="s">
        <v>7561</v>
      </c>
      <c r="O1795" s="276" t="s">
        <v>6175</v>
      </c>
    </row>
    <row r="1796" spans="1:15" ht="30.75" customHeight="1" x14ac:dyDescent="0.25">
      <c r="A1796" s="275">
        <v>30906210</v>
      </c>
      <c r="B1796" s="270" t="s">
        <v>1362</v>
      </c>
      <c r="C1796" s="272" t="s">
        <v>4843</v>
      </c>
      <c r="D1796" s="270" t="s">
        <v>8617</v>
      </c>
      <c r="E1796" s="272"/>
      <c r="F1796" s="273"/>
      <c r="G1796" s="272"/>
      <c r="H1796" s="272"/>
      <c r="I1796" s="272" t="s">
        <v>6155</v>
      </c>
      <c r="J1796" s="272" t="s">
        <v>6156</v>
      </c>
      <c r="K1796" s="272"/>
      <c r="L1796" s="271"/>
      <c r="M1796" s="270" t="s">
        <v>3851</v>
      </c>
      <c r="N1796" s="270" t="s">
        <v>7561</v>
      </c>
      <c r="O1796" s="270" t="s">
        <v>6175</v>
      </c>
    </row>
    <row r="1797" spans="1:15" ht="30.75" customHeight="1" x14ac:dyDescent="0.25">
      <c r="A1797" s="281">
        <v>30906229</v>
      </c>
      <c r="B1797" s="276" t="s">
        <v>1363</v>
      </c>
      <c r="C1797" s="278" t="s">
        <v>4843</v>
      </c>
      <c r="D1797" s="276" t="s">
        <v>8618</v>
      </c>
      <c r="E1797" s="282"/>
      <c r="F1797" s="279"/>
      <c r="G1797" s="278"/>
      <c r="H1797" s="278"/>
      <c r="I1797" s="278" t="s">
        <v>6155</v>
      </c>
      <c r="J1797" s="278" t="s">
        <v>6156</v>
      </c>
      <c r="K1797" s="278"/>
      <c r="L1797" s="277"/>
      <c r="M1797" s="276" t="s">
        <v>3851</v>
      </c>
      <c r="N1797" s="276" t="s">
        <v>7561</v>
      </c>
      <c r="O1797" s="276" t="s">
        <v>6175</v>
      </c>
    </row>
    <row r="1798" spans="1:15" ht="30.75" customHeight="1" x14ac:dyDescent="0.25">
      <c r="A1798" s="275">
        <v>30906237</v>
      </c>
      <c r="B1798" s="270" t="s">
        <v>1364</v>
      </c>
      <c r="C1798" s="272" t="s">
        <v>4843</v>
      </c>
      <c r="D1798" s="270" t="s">
        <v>8619</v>
      </c>
      <c r="E1798" s="272"/>
      <c r="F1798" s="273"/>
      <c r="G1798" s="272"/>
      <c r="H1798" s="272"/>
      <c r="I1798" s="272" t="s">
        <v>6155</v>
      </c>
      <c r="J1798" s="272" t="s">
        <v>6156</v>
      </c>
      <c r="K1798" s="272"/>
      <c r="L1798" s="271"/>
      <c r="M1798" s="270" t="s">
        <v>3851</v>
      </c>
      <c r="N1798" s="270" t="s">
        <v>7561</v>
      </c>
      <c r="O1798" s="270" t="s">
        <v>6175</v>
      </c>
    </row>
    <row r="1799" spans="1:15" ht="30.75" customHeight="1" x14ac:dyDescent="0.25">
      <c r="A1799" s="281">
        <v>30906237</v>
      </c>
      <c r="B1799" s="276" t="s">
        <v>1364</v>
      </c>
      <c r="C1799" s="278" t="s">
        <v>4843</v>
      </c>
      <c r="D1799" s="276" t="s">
        <v>8618</v>
      </c>
      <c r="E1799" s="282"/>
      <c r="F1799" s="279"/>
      <c r="G1799" s="278"/>
      <c r="H1799" s="278"/>
      <c r="I1799" s="278" t="s">
        <v>6155</v>
      </c>
      <c r="J1799" s="278" t="s">
        <v>6156</v>
      </c>
      <c r="K1799" s="278"/>
      <c r="L1799" s="277"/>
      <c r="M1799" s="276" t="s">
        <v>3851</v>
      </c>
      <c r="N1799" s="276" t="s">
        <v>7561</v>
      </c>
      <c r="O1799" s="276" t="s">
        <v>6175</v>
      </c>
    </row>
    <row r="1800" spans="1:15" ht="30.75" customHeight="1" x14ac:dyDescent="0.25">
      <c r="A1800" s="275">
        <v>30906245</v>
      </c>
      <c r="B1800" s="270" t="s">
        <v>1365</v>
      </c>
      <c r="C1800" s="272" t="s">
        <v>4843</v>
      </c>
      <c r="D1800" s="270" t="s">
        <v>8618</v>
      </c>
      <c r="E1800" s="272"/>
      <c r="F1800" s="273"/>
      <c r="G1800" s="272"/>
      <c r="H1800" s="272"/>
      <c r="I1800" s="272" t="s">
        <v>6155</v>
      </c>
      <c r="J1800" s="272" t="s">
        <v>6156</v>
      </c>
      <c r="K1800" s="272"/>
      <c r="L1800" s="271"/>
      <c r="M1800" s="270" t="s">
        <v>3851</v>
      </c>
      <c r="N1800" s="270" t="s">
        <v>7561</v>
      </c>
      <c r="O1800" s="270" t="s">
        <v>6175</v>
      </c>
    </row>
    <row r="1801" spans="1:15" ht="30.75" customHeight="1" x14ac:dyDescent="0.25">
      <c r="A1801" s="281">
        <v>30906253</v>
      </c>
      <c r="B1801" s="276" t="s">
        <v>1366</v>
      </c>
      <c r="C1801" s="278" t="s">
        <v>4843</v>
      </c>
      <c r="D1801" s="276" t="s">
        <v>8620</v>
      </c>
      <c r="E1801" s="282"/>
      <c r="F1801" s="279"/>
      <c r="G1801" s="278"/>
      <c r="H1801" s="278"/>
      <c r="I1801" s="278" t="s">
        <v>6155</v>
      </c>
      <c r="J1801" s="278" t="s">
        <v>6156</v>
      </c>
      <c r="K1801" s="278"/>
      <c r="L1801" s="277"/>
      <c r="M1801" s="276" t="s">
        <v>3851</v>
      </c>
      <c r="N1801" s="276" t="s">
        <v>7561</v>
      </c>
      <c r="O1801" s="276" t="s">
        <v>6175</v>
      </c>
    </row>
    <row r="1802" spans="1:15" ht="30.75" customHeight="1" x14ac:dyDescent="0.25">
      <c r="A1802" s="275">
        <v>30906253</v>
      </c>
      <c r="B1802" s="270" t="s">
        <v>1366</v>
      </c>
      <c r="C1802" s="272" t="s">
        <v>4843</v>
      </c>
      <c r="D1802" s="270" t="s">
        <v>8618</v>
      </c>
      <c r="E1802" s="272"/>
      <c r="F1802" s="273"/>
      <c r="G1802" s="272"/>
      <c r="H1802" s="272"/>
      <c r="I1802" s="272" t="s">
        <v>6155</v>
      </c>
      <c r="J1802" s="272" t="s">
        <v>6156</v>
      </c>
      <c r="K1802" s="272"/>
      <c r="L1802" s="271"/>
      <c r="M1802" s="270" t="s">
        <v>3851</v>
      </c>
      <c r="N1802" s="270" t="s">
        <v>7561</v>
      </c>
      <c r="O1802" s="270" t="s">
        <v>6175</v>
      </c>
    </row>
    <row r="1803" spans="1:15" ht="30.75" customHeight="1" x14ac:dyDescent="0.25">
      <c r="A1803" s="281">
        <v>30906261</v>
      </c>
      <c r="B1803" s="276" t="s">
        <v>1367</v>
      </c>
      <c r="C1803" s="278" t="s">
        <v>4843</v>
      </c>
      <c r="D1803" s="276" t="s">
        <v>8618</v>
      </c>
      <c r="E1803" s="282"/>
      <c r="F1803" s="279"/>
      <c r="G1803" s="278"/>
      <c r="H1803" s="278"/>
      <c r="I1803" s="278" t="s">
        <v>6155</v>
      </c>
      <c r="J1803" s="278" t="s">
        <v>6156</v>
      </c>
      <c r="K1803" s="278"/>
      <c r="L1803" s="277"/>
      <c r="M1803" s="276" t="s">
        <v>3851</v>
      </c>
      <c r="N1803" s="276" t="s">
        <v>7561</v>
      </c>
      <c r="O1803" s="276" t="s">
        <v>6175</v>
      </c>
    </row>
    <row r="1804" spans="1:15" ht="30.75" customHeight="1" x14ac:dyDescent="0.25">
      <c r="A1804" s="275">
        <v>30906261</v>
      </c>
      <c r="B1804" s="270" t="s">
        <v>1367</v>
      </c>
      <c r="C1804" s="272" t="s">
        <v>4843</v>
      </c>
      <c r="D1804" s="270" t="s">
        <v>8621</v>
      </c>
      <c r="E1804" s="272"/>
      <c r="F1804" s="273"/>
      <c r="G1804" s="272"/>
      <c r="H1804" s="272"/>
      <c r="I1804" s="272" t="s">
        <v>6155</v>
      </c>
      <c r="J1804" s="272" t="s">
        <v>6156</v>
      </c>
      <c r="K1804" s="272"/>
      <c r="L1804" s="271"/>
      <c r="M1804" s="270" t="s">
        <v>3851</v>
      </c>
      <c r="N1804" s="270" t="s">
        <v>7561</v>
      </c>
      <c r="O1804" s="270" t="s">
        <v>6175</v>
      </c>
    </row>
    <row r="1805" spans="1:15" ht="30.75" customHeight="1" x14ac:dyDescent="0.25">
      <c r="A1805" s="281">
        <v>30906270</v>
      </c>
      <c r="B1805" s="276" t="s">
        <v>1368</v>
      </c>
      <c r="C1805" s="278" t="s">
        <v>4843</v>
      </c>
      <c r="D1805" s="276" t="s">
        <v>8618</v>
      </c>
      <c r="E1805" s="282"/>
      <c r="F1805" s="279"/>
      <c r="G1805" s="278"/>
      <c r="H1805" s="278"/>
      <c r="I1805" s="278" t="s">
        <v>6155</v>
      </c>
      <c r="J1805" s="278" t="s">
        <v>6156</v>
      </c>
      <c r="K1805" s="278"/>
      <c r="L1805" s="277"/>
      <c r="M1805" s="276" t="s">
        <v>3851</v>
      </c>
      <c r="N1805" s="276" t="s">
        <v>7561</v>
      </c>
      <c r="O1805" s="276" t="s">
        <v>6175</v>
      </c>
    </row>
    <row r="1806" spans="1:15" ht="30.75" customHeight="1" x14ac:dyDescent="0.25">
      <c r="A1806" s="275">
        <v>30906270</v>
      </c>
      <c r="B1806" s="270" t="s">
        <v>1368</v>
      </c>
      <c r="C1806" s="272" t="s">
        <v>4843</v>
      </c>
      <c r="D1806" s="270" t="s">
        <v>8622</v>
      </c>
      <c r="E1806" s="272"/>
      <c r="F1806" s="273"/>
      <c r="G1806" s="272"/>
      <c r="H1806" s="272"/>
      <c r="I1806" s="272" t="s">
        <v>6155</v>
      </c>
      <c r="J1806" s="272" t="s">
        <v>6156</v>
      </c>
      <c r="K1806" s="272"/>
      <c r="L1806" s="271"/>
      <c r="M1806" s="270" t="s">
        <v>3851</v>
      </c>
      <c r="N1806" s="270" t="s">
        <v>7561</v>
      </c>
      <c r="O1806" s="270" t="s">
        <v>6175</v>
      </c>
    </row>
    <row r="1807" spans="1:15" ht="30.75" customHeight="1" x14ac:dyDescent="0.25">
      <c r="A1807" s="281">
        <v>30906288</v>
      </c>
      <c r="B1807" s="276" t="s">
        <v>1369</v>
      </c>
      <c r="C1807" s="278" t="s">
        <v>4843</v>
      </c>
      <c r="D1807" s="276" t="s">
        <v>8618</v>
      </c>
      <c r="E1807" s="282"/>
      <c r="F1807" s="279"/>
      <c r="G1807" s="278"/>
      <c r="H1807" s="278"/>
      <c r="I1807" s="278" t="s">
        <v>6155</v>
      </c>
      <c r="J1807" s="278" t="s">
        <v>6156</v>
      </c>
      <c r="K1807" s="278"/>
      <c r="L1807" s="277"/>
      <c r="M1807" s="276" t="s">
        <v>3851</v>
      </c>
      <c r="N1807" s="276" t="s">
        <v>7561</v>
      </c>
      <c r="O1807" s="276" t="s">
        <v>6175</v>
      </c>
    </row>
    <row r="1808" spans="1:15" ht="30.75" customHeight="1" x14ac:dyDescent="0.25">
      <c r="A1808" s="275">
        <v>30906288</v>
      </c>
      <c r="B1808" s="270" t="s">
        <v>1369</v>
      </c>
      <c r="C1808" s="272" t="s">
        <v>4843</v>
      </c>
      <c r="D1808" s="270" t="s">
        <v>8623</v>
      </c>
      <c r="E1808" s="272"/>
      <c r="F1808" s="273"/>
      <c r="G1808" s="272"/>
      <c r="H1808" s="272"/>
      <c r="I1808" s="272" t="s">
        <v>6155</v>
      </c>
      <c r="J1808" s="272" t="s">
        <v>6156</v>
      </c>
      <c r="K1808" s="272"/>
      <c r="L1808" s="271"/>
      <c r="M1808" s="270" t="s">
        <v>3851</v>
      </c>
      <c r="N1808" s="270" t="s">
        <v>7561</v>
      </c>
      <c r="O1808" s="270" t="s">
        <v>6175</v>
      </c>
    </row>
    <row r="1809" spans="1:15" ht="30.75" customHeight="1" x14ac:dyDescent="0.25">
      <c r="A1809" s="281">
        <v>30906296</v>
      </c>
      <c r="B1809" s="276" t="s">
        <v>1370</v>
      </c>
      <c r="C1809" s="278" t="s">
        <v>4843</v>
      </c>
      <c r="D1809" s="276" t="s">
        <v>8618</v>
      </c>
      <c r="E1809" s="282"/>
      <c r="F1809" s="279"/>
      <c r="G1809" s="278"/>
      <c r="H1809" s="278"/>
      <c r="I1809" s="278" t="s">
        <v>6155</v>
      </c>
      <c r="J1809" s="278" t="s">
        <v>6156</v>
      </c>
      <c r="K1809" s="278"/>
      <c r="L1809" s="277"/>
      <c r="M1809" s="276" t="s">
        <v>3851</v>
      </c>
      <c r="N1809" s="276" t="s">
        <v>7561</v>
      </c>
      <c r="O1809" s="276" t="s">
        <v>6175</v>
      </c>
    </row>
    <row r="1810" spans="1:15" ht="30.75" customHeight="1" x14ac:dyDescent="0.25">
      <c r="A1810" s="275">
        <v>30906296</v>
      </c>
      <c r="B1810" s="270" t="s">
        <v>1370</v>
      </c>
      <c r="C1810" s="272" t="s">
        <v>4843</v>
      </c>
      <c r="D1810" s="270" t="s">
        <v>8624</v>
      </c>
      <c r="E1810" s="272"/>
      <c r="F1810" s="273"/>
      <c r="G1810" s="272"/>
      <c r="H1810" s="272"/>
      <c r="I1810" s="272" t="s">
        <v>6155</v>
      </c>
      <c r="J1810" s="272" t="s">
        <v>6156</v>
      </c>
      <c r="K1810" s="272"/>
      <c r="L1810" s="271"/>
      <c r="M1810" s="270" t="s">
        <v>3851</v>
      </c>
      <c r="N1810" s="270" t="s">
        <v>7561</v>
      </c>
      <c r="O1810" s="270" t="s">
        <v>6175</v>
      </c>
    </row>
    <row r="1811" spans="1:15" ht="30.75" customHeight="1" x14ac:dyDescent="0.25">
      <c r="A1811" s="281">
        <v>30906300</v>
      </c>
      <c r="B1811" s="276" t="s">
        <v>1371</v>
      </c>
      <c r="C1811" s="278" t="s">
        <v>4843</v>
      </c>
      <c r="D1811" s="276" t="s">
        <v>8618</v>
      </c>
      <c r="E1811" s="282"/>
      <c r="F1811" s="279"/>
      <c r="G1811" s="278"/>
      <c r="H1811" s="278"/>
      <c r="I1811" s="278" t="s">
        <v>6155</v>
      </c>
      <c r="J1811" s="278" t="s">
        <v>6156</v>
      </c>
      <c r="K1811" s="278"/>
      <c r="L1811" s="277"/>
      <c r="M1811" s="276" t="s">
        <v>3851</v>
      </c>
      <c r="N1811" s="276" t="s">
        <v>7561</v>
      </c>
      <c r="O1811" s="276" t="s">
        <v>6175</v>
      </c>
    </row>
    <row r="1812" spans="1:15" ht="30.75" customHeight="1" x14ac:dyDescent="0.25">
      <c r="A1812" s="275">
        <v>30906300</v>
      </c>
      <c r="B1812" s="270" t="s">
        <v>1371</v>
      </c>
      <c r="C1812" s="272" t="s">
        <v>4843</v>
      </c>
      <c r="D1812" s="270" t="s">
        <v>8625</v>
      </c>
      <c r="E1812" s="272"/>
      <c r="F1812" s="273"/>
      <c r="G1812" s="272"/>
      <c r="H1812" s="272"/>
      <c r="I1812" s="272" t="s">
        <v>6155</v>
      </c>
      <c r="J1812" s="272" t="s">
        <v>6156</v>
      </c>
      <c r="K1812" s="272"/>
      <c r="L1812" s="271"/>
      <c r="M1812" s="270" t="s">
        <v>3851</v>
      </c>
      <c r="N1812" s="270" t="s">
        <v>7561</v>
      </c>
      <c r="O1812" s="270" t="s">
        <v>6175</v>
      </c>
    </row>
    <row r="1813" spans="1:15" ht="30.75" customHeight="1" x14ac:dyDescent="0.25">
      <c r="A1813" s="281">
        <v>30906318</v>
      </c>
      <c r="B1813" s="276" t="s">
        <v>1372</v>
      </c>
      <c r="C1813" s="278" t="s">
        <v>4843</v>
      </c>
      <c r="D1813" s="276" t="s">
        <v>8618</v>
      </c>
      <c r="E1813" s="282"/>
      <c r="F1813" s="279"/>
      <c r="G1813" s="278"/>
      <c r="H1813" s="278"/>
      <c r="I1813" s="278" t="s">
        <v>6155</v>
      </c>
      <c r="J1813" s="278" t="s">
        <v>6156</v>
      </c>
      <c r="K1813" s="278"/>
      <c r="L1813" s="277"/>
      <c r="M1813" s="276" t="s">
        <v>3851</v>
      </c>
      <c r="N1813" s="276" t="s">
        <v>7561</v>
      </c>
      <c r="O1813" s="276" t="s">
        <v>6175</v>
      </c>
    </row>
    <row r="1814" spans="1:15" ht="30.75" customHeight="1" x14ac:dyDescent="0.25">
      <c r="A1814" s="275">
        <v>30906326</v>
      </c>
      <c r="B1814" s="270" t="s">
        <v>1373</v>
      </c>
      <c r="C1814" s="272" t="s">
        <v>4843</v>
      </c>
      <c r="D1814" s="270" t="s">
        <v>8618</v>
      </c>
      <c r="E1814" s="272"/>
      <c r="F1814" s="273"/>
      <c r="G1814" s="272"/>
      <c r="H1814" s="272"/>
      <c r="I1814" s="272" t="s">
        <v>6155</v>
      </c>
      <c r="J1814" s="272" t="s">
        <v>6156</v>
      </c>
      <c r="K1814" s="272"/>
      <c r="L1814" s="271"/>
      <c r="M1814" s="270" t="s">
        <v>3851</v>
      </c>
      <c r="N1814" s="270" t="s">
        <v>7561</v>
      </c>
      <c r="O1814" s="270" t="s">
        <v>6175</v>
      </c>
    </row>
    <row r="1815" spans="1:15" ht="30.75" customHeight="1" x14ac:dyDescent="0.25">
      <c r="A1815" s="281">
        <v>30906334</v>
      </c>
      <c r="B1815" s="276" t="s">
        <v>1374</v>
      </c>
      <c r="C1815" s="278" t="s">
        <v>4843</v>
      </c>
      <c r="D1815" s="276" t="s">
        <v>8618</v>
      </c>
      <c r="E1815" s="282"/>
      <c r="F1815" s="279"/>
      <c r="G1815" s="278"/>
      <c r="H1815" s="278"/>
      <c r="I1815" s="278" t="s">
        <v>6155</v>
      </c>
      <c r="J1815" s="278" t="s">
        <v>6156</v>
      </c>
      <c r="K1815" s="278"/>
      <c r="L1815" s="277"/>
      <c r="M1815" s="276" t="s">
        <v>3851</v>
      </c>
      <c r="N1815" s="276" t="s">
        <v>7561</v>
      </c>
      <c r="O1815" s="276" t="s">
        <v>6175</v>
      </c>
    </row>
    <row r="1816" spans="1:15" ht="30.75" customHeight="1" x14ac:dyDescent="0.25">
      <c r="A1816" s="275">
        <v>30906342</v>
      </c>
      <c r="B1816" s="270" t="s">
        <v>1375</v>
      </c>
      <c r="C1816" s="272" t="s">
        <v>4843</v>
      </c>
      <c r="D1816" s="270" t="s">
        <v>8618</v>
      </c>
      <c r="E1816" s="272"/>
      <c r="F1816" s="273"/>
      <c r="G1816" s="272"/>
      <c r="H1816" s="272"/>
      <c r="I1816" s="272" t="s">
        <v>6155</v>
      </c>
      <c r="J1816" s="272" t="s">
        <v>6156</v>
      </c>
      <c r="K1816" s="272"/>
      <c r="L1816" s="271"/>
      <c r="M1816" s="270" t="s">
        <v>3851</v>
      </c>
      <c r="N1816" s="270" t="s">
        <v>7561</v>
      </c>
      <c r="O1816" s="270" t="s">
        <v>6175</v>
      </c>
    </row>
    <row r="1817" spans="1:15" ht="30.75" customHeight="1" x14ac:dyDescent="0.25">
      <c r="A1817" s="281">
        <v>30906342</v>
      </c>
      <c r="B1817" s="276" t="s">
        <v>1375</v>
      </c>
      <c r="C1817" s="278" t="s">
        <v>4843</v>
      </c>
      <c r="D1817" s="276" t="s">
        <v>8626</v>
      </c>
      <c r="E1817" s="282"/>
      <c r="F1817" s="279"/>
      <c r="G1817" s="278"/>
      <c r="H1817" s="278"/>
      <c r="I1817" s="278" t="s">
        <v>6155</v>
      </c>
      <c r="J1817" s="278" t="s">
        <v>6156</v>
      </c>
      <c r="K1817" s="278"/>
      <c r="L1817" s="277"/>
      <c r="M1817" s="276" t="s">
        <v>3851</v>
      </c>
      <c r="N1817" s="276" t="s">
        <v>7561</v>
      </c>
      <c r="O1817" s="276" t="s">
        <v>6175</v>
      </c>
    </row>
    <row r="1818" spans="1:15" ht="30.75" customHeight="1" x14ac:dyDescent="0.25">
      <c r="A1818" s="275">
        <v>30906350</v>
      </c>
      <c r="B1818" s="270" t="s">
        <v>1376</v>
      </c>
      <c r="C1818" s="272" t="s">
        <v>4843</v>
      </c>
      <c r="D1818" s="270" t="s">
        <v>8618</v>
      </c>
      <c r="E1818" s="272"/>
      <c r="F1818" s="273"/>
      <c r="G1818" s="272"/>
      <c r="H1818" s="272"/>
      <c r="I1818" s="272" t="s">
        <v>6155</v>
      </c>
      <c r="J1818" s="272" t="s">
        <v>6156</v>
      </c>
      <c r="K1818" s="272"/>
      <c r="L1818" s="271"/>
      <c r="M1818" s="270" t="s">
        <v>3851</v>
      </c>
      <c r="N1818" s="270" t="s">
        <v>7561</v>
      </c>
      <c r="O1818" s="270" t="s">
        <v>6175</v>
      </c>
    </row>
    <row r="1819" spans="1:15" ht="30.75" customHeight="1" x14ac:dyDescent="0.25">
      <c r="A1819" s="281">
        <v>30906350</v>
      </c>
      <c r="B1819" s="276" t="s">
        <v>1376</v>
      </c>
      <c r="C1819" s="278" t="s">
        <v>4843</v>
      </c>
      <c r="D1819" s="276" t="s">
        <v>8627</v>
      </c>
      <c r="E1819" s="282"/>
      <c r="F1819" s="279"/>
      <c r="G1819" s="278"/>
      <c r="H1819" s="278"/>
      <c r="I1819" s="278" t="s">
        <v>6155</v>
      </c>
      <c r="J1819" s="278" t="s">
        <v>6156</v>
      </c>
      <c r="K1819" s="278"/>
      <c r="L1819" s="277"/>
      <c r="M1819" s="276" t="s">
        <v>3851</v>
      </c>
      <c r="N1819" s="276" t="s">
        <v>7561</v>
      </c>
      <c r="O1819" s="276" t="s">
        <v>6175</v>
      </c>
    </row>
    <row r="1820" spans="1:15" ht="30.75" customHeight="1" x14ac:dyDescent="0.25">
      <c r="A1820" s="275">
        <v>30906377</v>
      </c>
      <c r="B1820" s="270" t="s">
        <v>1377</v>
      </c>
      <c r="C1820" s="272" t="s">
        <v>4843</v>
      </c>
      <c r="D1820" s="270" t="s">
        <v>8589</v>
      </c>
      <c r="E1820" s="272"/>
      <c r="F1820" s="273"/>
      <c r="G1820" s="272"/>
      <c r="H1820" s="272"/>
      <c r="I1820" s="272" t="s">
        <v>6155</v>
      </c>
      <c r="J1820" s="272" t="s">
        <v>6156</v>
      </c>
      <c r="K1820" s="272"/>
      <c r="L1820" s="271"/>
      <c r="M1820" s="270" t="s">
        <v>3848</v>
      </c>
      <c r="N1820" s="270" t="s">
        <v>7561</v>
      </c>
      <c r="O1820" s="270" t="s">
        <v>6175</v>
      </c>
    </row>
    <row r="1821" spans="1:15" ht="30.75" customHeight="1" x14ac:dyDescent="0.25">
      <c r="A1821" s="281">
        <v>30906385</v>
      </c>
      <c r="B1821" s="276" t="s">
        <v>1356</v>
      </c>
      <c r="C1821" s="278" t="s">
        <v>4843</v>
      </c>
      <c r="D1821" s="276" t="s">
        <v>8628</v>
      </c>
      <c r="E1821" s="282"/>
      <c r="F1821" s="279"/>
      <c r="G1821" s="278"/>
      <c r="H1821" s="278"/>
      <c r="I1821" s="278" t="s">
        <v>6155</v>
      </c>
      <c r="J1821" s="278" t="s">
        <v>6156</v>
      </c>
      <c r="K1821" s="278"/>
      <c r="L1821" s="277"/>
      <c r="M1821" s="276" t="s">
        <v>3851</v>
      </c>
      <c r="N1821" s="276" t="s">
        <v>7561</v>
      </c>
      <c r="O1821" s="276" t="s">
        <v>6175</v>
      </c>
    </row>
    <row r="1822" spans="1:15" ht="30.75" customHeight="1" x14ac:dyDescent="0.25">
      <c r="A1822" s="275">
        <v>30906393</v>
      </c>
      <c r="B1822" s="270" t="s">
        <v>1378</v>
      </c>
      <c r="C1822" s="272" t="s">
        <v>4843</v>
      </c>
      <c r="D1822" s="270" t="s">
        <v>8629</v>
      </c>
      <c r="E1822" s="272"/>
      <c r="F1822" s="273"/>
      <c r="G1822" s="272"/>
      <c r="H1822" s="272"/>
      <c r="I1822" s="272" t="s">
        <v>6155</v>
      </c>
      <c r="J1822" s="272" t="s">
        <v>6156</v>
      </c>
      <c r="K1822" s="272"/>
      <c r="L1822" s="271"/>
      <c r="M1822" s="270" t="s">
        <v>3851</v>
      </c>
      <c r="N1822" s="270" t="s">
        <v>7561</v>
      </c>
      <c r="O1822" s="270" t="s">
        <v>6175</v>
      </c>
    </row>
    <row r="1823" spans="1:15" ht="30.75" customHeight="1" x14ac:dyDescent="0.25">
      <c r="A1823" s="281">
        <v>30906407</v>
      </c>
      <c r="B1823" s="276" t="s">
        <v>1379</v>
      </c>
      <c r="C1823" s="278" t="s">
        <v>4843</v>
      </c>
      <c r="D1823" s="276" t="s">
        <v>8630</v>
      </c>
      <c r="E1823" s="282"/>
      <c r="F1823" s="279"/>
      <c r="G1823" s="278"/>
      <c r="H1823" s="278"/>
      <c r="I1823" s="278" t="s">
        <v>6155</v>
      </c>
      <c r="J1823" s="278" t="s">
        <v>6156</v>
      </c>
      <c r="K1823" s="278"/>
      <c r="L1823" s="277"/>
      <c r="M1823" s="276" t="s">
        <v>3851</v>
      </c>
      <c r="N1823" s="276" t="s">
        <v>7561</v>
      </c>
      <c r="O1823" s="276" t="s">
        <v>6175</v>
      </c>
    </row>
    <row r="1824" spans="1:15" ht="30.75" customHeight="1" x14ac:dyDescent="0.25">
      <c r="A1824" s="275">
        <v>30906415</v>
      </c>
      <c r="B1824" s="270" t="s">
        <v>1380</v>
      </c>
      <c r="C1824" s="272" t="s">
        <v>4843</v>
      </c>
      <c r="D1824" s="270" t="s">
        <v>8631</v>
      </c>
      <c r="E1824" s="272"/>
      <c r="F1824" s="273"/>
      <c r="G1824" s="272"/>
      <c r="H1824" s="272"/>
      <c r="I1824" s="272" t="s">
        <v>6155</v>
      </c>
      <c r="J1824" s="272" t="s">
        <v>6156</v>
      </c>
      <c r="K1824" s="272"/>
      <c r="L1824" s="271"/>
      <c r="M1824" s="270" t="s">
        <v>3851</v>
      </c>
      <c r="N1824" s="270" t="s">
        <v>7561</v>
      </c>
      <c r="O1824" s="270" t="s">
        <v>6175</v>
      </c>
    </row>
    <row r="1825" spans="1:15" ht="30.75" customHeight="1" x14ac:dyDescent="0.25">
      <c r="A1825" s="281">
        <v>30906423</v>
      </c>
      <c r="B1825" s="276" t="s">
        <v>1381</v>
      </c>
      <c r="C1825" s="278" t="s">
        <v>4843</v>
      </c>
      <c r="D1825" s="276" t="s">
        <v>8632</v>
      </c>
      <c r="E1825" s="282"/>
      <c r="F1825" s="279"/>
      <c r="G1825" s="278"/>
      <c r="H1825" s="278"/>
      <c r="I1825" s="278" t="s">
        <v>6155</v>
      </c>
      <c r="J1825" s="278" t="s">
        <v>6156</v>
      </c>
      <c r="K1825" s="278"/>
      <c r="L1825" s="277"/>
      <c r="M1825" s="276" t="s">
        <v>3851</v>
      </c>
      <c r="N1825" s="276" t="s">
        <v>7561</v>
      </c>
      <c r="O1825" s="276" t="s">
        <v>6175</v>
      </c>
    </row>
    <row r="1826" spans="1:15" ht="30.75" customHeight="1" x14ac:dyDescent="0.25">
      <c r="A1826" s="275">
        <v>30906431</v>
      </c>
      <c r="B1826" s="270" t="s">
        <v>1382</v>
      </c>
      <c r="C1826" s="272" t="s">
        <v>4843</v>
      </c>
      <c r="D1826" s="270" t="s">
        <v>8633</v>
      </c>
      <c r="E1826" s="272"/>
      <c r="F1826" s="273"/>
      <c r="G1826" s="272"/>
      <c r="H1826" s="272"/>
      <c r="I1826" s="272" t="s">
        <v>6155</v>
      </c>
      <c r="J1826" s="272" t="s">
        <v>6156</v>
      </c>
      <c r="K1826" s="272"/>
      <c r="L1826" s="271"/>
      <c r="M1826" s="270" t="s">
        <v>3851</v>
      </c>
      <c r="N1826" s="270" t="s">
        <v>7561</v>
      </c>
      <c r="O1826" s="270" t="s">
        <v>6175</v>
      </c>
    </row>
    <row r="1827" spans="1:15" ht="30.75" customHeight="1" x14ac:dyDescent="0.25">
      <c r="A1827" s="281">
        <v>30906440</v>
      </c>
      <c r="B1827" s="276" t="s">
        <v>1383</v>
      </c>
      <c r="C1827" s="278" t="s">
        <v>4843</v>
      </c>
      <c r="D1827" s="276" t="s">
        <v>8634</v>
      </c>
      <c r="E1827" s="282"/>
      <c r="F1827" s="279"/>
      <c r="G1827" s="278"/>
      <c r="H1827" s="278"/>
      <c r="I1827" s="278" t="s">
        <v>6155</v>
      </c>
      <c r="J1827" s="278" t="s">
        <v>6156</v>
      </c>
      <c r="K1827" s="278"/>
      <c r="L1827" s="277"/>
      <c r="M1827" s="276" t="s">
        <v>3851</v>
      </c>
      <c r="N1827" s="276" t="s">
        <v>7561</v>
      </c>
      <c r="O1827" s="276" t="s">
        <v>6175</v>
      </c>
    </row>
    <row r="1828" spans="1:15" ht="30.75" customHeight="1" x14ac:dyDescent="0.25">
      <c r="A1828" s="275">
        <v>30906458</v>
      </c>
      <c r="B1828" s="270" t="s">
        <v>1384</v>
      </c>
      <c r="C1828" s="272" t="s">
        <v>4843</v>
      </c>
      <c r="D1828" s="270" t="s">
        <v>8635</v>
      </c>
      <c r="E1828" s="272"/>
      <c r="F1828" s="273"/>
      <c r="G1828" s="272"/>
      <c r="H1828" s="272"/>
      <c r="I1828" s="272" t="s">
        <v>6155</v>
      </c>
      <c r="J1828" s="272" t="s">
        <v>6156</v>
      </c>
      <c r="K1828" s="272"/>
      <c r="L1828" s="271"/>
      <c r="M1828" s="270" t="s">
        <v>3851</v>
      </c>
      <c r="N1828" s="270" t="s">
        <v>7561</v>
      </c>
      <c r="O1828" s="270" t="s">
        <v>6175</v>
      </c>
    </row>
    <row r="1829" spans="1:15" ht="30.75" customHeight="1" x14ac:dyDescent="0.25">
      <c r="A1829" s="281">
        <v>30906466</v>
      </c>
      <c r="B1829" s="276" t="s">
        <v>1385</v>
      </c>
      <c r="C1829" s="278" t="s">
        <v>4843</v>
      </c>
      <c r="D1829" s="276" t="s">
        <v>8636</v>
      </c>
      <c r="E1829" s="282"/>
      <c r="F1829" s="279"/>
      <c r="G1829" s="278"/>
      <c r="H1829" s="278"/>
      <c r="I1829" s="278" t="s">
        <v>6155</v>
      </c>
      <c r="J1829" s="278" t="s">
        <v>6156</v>
      </c>
      <c r="K1829" s="278"/>
      <c r="L1829" s="277"/>
      <c r="M1829" s="276" t="s">
        <v>3851</v>
      </c>
      <c r="N1829" s="276" t="s">
        <v>7561</v>
      </c>
      <c r="O1829" s="276" t="s">
        <v>6175</v>
      </c>
    </row>
    <row r="1830" spans="1:15" ht="30.75" customHeight="1" x14ac:dyDescent="0.25">
      <c r="A1830" s="275">
        <v>30907012</v>
      </c>
      <c r="B1830" s="270" t="s">
        <v>1386</v>
      </c>
      <c r="C1830" s="272" t="s">
        <v>4843</v>
      </c>
      <c r="D1830" s="270" t="s">
        <v>8637</v>
      </c>
      <c r="E1830" s="272"/>
      <c r="F1830" s="273"/>
      <c r="G1830" s="272"/>
      <c r="H1830" s="272"/>
      <c r="I1830" s="272" t="s">
        <v>6155</v>
      </c>
      <c r="J1830" s="272" t="s">
        <v>6156</v>
      </c>
      <c r="K1830" s="272"/>
      <c r="L1830" s="271"/>
      <c r="M1830" s="270" t="s">
        <v>3852</v>
      </c>
      <c r="N1830" s="270" t="s">
        <v>7561</v>
      </c>
      <c r="O1830" s="270" t="s">
        <v>6175</v>
      </c>
    </row>
    <row r="1831" spans="1:15" ht="30.75" customHeight="1" x14ac:dyDescent="0.25">
      <c r="A1831" s="281">
        <v>30907020</v>
      </c>
      <c r="B1831" s="276" t="s">
        <v>1387</v>
      </c>
      <c r="C1831" s="278" t="s">
        <v>4843</v>
      </c>
      <c r="D1831" s="276" t="s">
        <v>8637</v>
      </c>
      <c r="E1831" s="282"/>
      <c r="F1831" s="279"/>
      <c r="G1831" s="278"/>
      <c r="H1831" s="278"/>
      <c r="I1831" s="278" t="s">
        <v>6155</v>
      </c>
      <c r="J1831" s="278" t="s">
        <v>6156</v>
      </c>
      <c r="K1831" s="278"/>
      <c r="L1831" s="277"/>
      <c r="M1831" s="276" t="s">
        <v>3852</v>
      </c>
      <c r="N1831" s="276" t="s">
        <v>7561</v>
      </c>
      <c r="O1831" s="276" t="s">
        <v>6175</v>
      </c>
    </row>
    <row r="1832" spans="1:15" ht="30.75" customHeight="1" x14ac:dyDescent="0.25">
      <c r="A1832" s="275">
        <v>30907039</v>
      </c>
      <c r="B1832" s="270" t="s">
        <v>1388</v>
      </c>
      <c r="C1832" s="272" t="s">
        <v>4843</v>
      </c>
      <c r="D1832" s="270" t="s">
        <v>8638</v>
      </c>
      <c r="E1832" s="272"/>
      <c r="F1832" s="273"/>
      <c r="G1832" s="272"/>
      <c r="H1832" s="272"/>
      <c r="I1832" s="272" t="s">
        <v>6155</v>
      </c>
      <c r="J1832" s="272" t="s">
        <v>6156</v>
      </c>
      <c r="K1832" s="272"/>
      <c r="L1832" s="271"/>
      <c r="M1832" s="270" t="s">
        <v>3852</v>
      </c>
      <c r="N1832" s="270" t="s">
        <v>7561</v>
      </c>
      <c r="O1832" s="270" t="s">
        <v>6175</v>
      </c>
    </row>
    <row r="1833" spans="1:15" ht="30.75" customHeight="1" x14ac:dyDescent="0.25">
      <c r="A1833" s="281">
        <v>30907047</v>
      </c>
      <c r="B1833" s="276" t="s">
        <v>1389</v>
      </c>
      <c r="C1833" s="278" t="s">
        <v>4843</v>
      </c>
      <c r="D1833" s="276" t="s">
        <v>8639</v>
      </c>
      <c r="E1833" s="282"/>
      <c r="F1833" s="279"/>
      <c r="G1833" s="278"/>
      <c r="H1833" s="278"/>
      <c r="I1833" s="278" t="s">
        <v>6155</v>
      </c>
      <c r="J1833" s="278" t="s">
        <v>6156</v>
      </c>
      <c r="K1833" s="278"/>
      <c r="L1833" s="277"/>
      <c r="M1833" s="276" t="s">
        <v>3852</v>
      </c>
      <c r="N1833" s="276" t="s">
        <v>7561</v>
      </c>
      <c r="O1833" s="276" t="s">
        <v>6175</v>
      </c>
    </row>
    <row r="1834" spans="1:15" ht="30.75" customHeight="1" x14ac:dyDescent="0.25">
      <c r="A1834" s="275">
        <v>30907063</v>
      </c>
      <c r="B1834" s="270" t="s">
        <v>4965</v>
      </c>
      <c r="C1834" s="272" t="s">
        <v>4844</v>
      </c>
      <c r="D1834" s="270" t="s">
        <v>6161</v>
      </c>
      <c r="E1834" s="272"/>
      <c r="F1834" s="273"/>
      <c r="G1834" s="272" t="s">
        <v>6161</v>
      </c>
      <c r="H1834" s="272" t="s">
        <v>6161</v>
      </c>
      <c r="I1834" s="272" t="s">
        <v>6161</v>
      </c>
      <c r="J1834" s="272" t="s">
        <v>6161</v>
      </c>
      <c r="K1834" s="272" t="s">
        <v>6161</v>
      </c>
      <c r="L1834" s="271" t="s">
        <v>6161</v>
      </c>
      <c r="M1834" s="270" t="s">
        <v>6161</v>
      </c>
      <c r="N1834" s="270" t="s">
        <v>6161</v>
      </c>
      <c r="O1834" s="270" t="s">
        <v>6161</v>
      </c>
    </row>
    <row r="1835" spans="1:15" ht="30.75" customHeight="1" x14ac:dyDescent="0.25">
      <c r="A1835" s="281">
        <v>30907071</v>
      </c>
      <c r="B1835" s="276" t="s">
        <v>1390</v>
      </c>
      <c r="C1835" s="278" t="s">
        <v>4843</v>
      </c>
      <c r="D1835" s="276" t="s">
        <v>8640</v>
      </c>
      <c r="E1835" s="282"/>
      <c r="F1835" s="279"/>
      <c r="G1835" s="278"/>
      <c r="H1835" s="278" t="s">
        <v>6154</v>
      </c>
      <c r="I1835" s="278"/>
      <c r="J1835" s="278"/>
      <c r="K1835" s="278"/>
      <c r="L1835" s="277"/>
      <c r="M1835" s="276" t="s">
        <v>3852</v>
      </c>
      <c r="N1835" s="276" t="s">
        <v>7561</v>
      </c>
      <c r="O1835" s="276" t="s">
        <v>6175</v>
      </c>
    </row>
    <row r="1836" spans="1:15" ht="30.75" customHeight="1" x14ac:dyDescent="0.25">
      <c r="A1836" s="275">
        <v>30907080</v>
      </c>
      <c r="B1836" s="270" t="s">
        <v>1391</v>
      </c>
      <c r="C1836" s="272" t="s">
        <v>4843</v>
      </c>
      <c r="D1836" s="270" t="s">
        <v>8641</v>
      </c>
      <c r="E1836" s="272"/>
      <c r="F1836" s="273"/>
      <c r="G1836" s="272"/>
      <c r="H1836" s="272"/>
      <c r="I1836" s="272" t="s">
        <v>6155</v>
      </c>
      <c r="J1836" s="272" t="s">
        <v>6156</v>
      </c>
      <c r="K1836" s="272"/>
      <c r="L1836" s="271"/>
      <c r="M1836" s="270" t="s">
        <v>3852</v>
      </c>
      <c r="N1836" s="270" t="s">
        <v>7561</v>
      </c>
      <c r="O1836" s="270" t="s">
        <v>6175</v>
      </c>
    </row>
    <row r="1837" spans="1:15" ht="30.75" customHeight="1" x14ac:dyDescent="0.25">
      <c r="A1837" s="281">
        <v>30907098</v>
      </c>
      <c r="B1837" s="276" t="s">
        <v>1392</v>
      </c>
      <c r="C1837" s="278" t="s">
        <v>4843</v>
      </c>
      <c r="D1837" s="276" t="s">
        <v>8642</v>
      </c>
      <c r="E1837" s="282"/>
      <c r="F1837" s="279"/>
      <c r="G1837" s="278"/>
      <c r="H1837" s="278"/>
      <c r="I1837" s="278" t="s">
        <v>6155</v>
      </c>
      <c r="J1837" s="278" t="s">
        <v>6156</v>
      </c>
      <c r="K1837" s="278"/>
      <c r="L1837" s="277"/>
      <c r="M1837" s="276" t="s">
        <v>3852</v>
      </c>
      <c r="N1837" s="276" t="s">
        <v>7561</v>
      </c>
      <c r="O1837" s="276" t="s">
        <v>6175</v>
      </c>
    </row>
    <row r="1838" spans="1:15" ht="30.75" customHeight="1" x14ac:dyDescent="0.25">
      <c r="A1838" s="275">
        <v>30907101</v>
      </c>
      <c r="B1838" s="270" t="s">
        <v>1393</v>
      </c>
      <c r="C1838" s="272" t="s">
        <v>4843</v>
      </c>
      <c r="D1838" s="270" t="s">
        <v>8643</v>
      </c>
      <c r="E1838" s="272"/>
      <c r="F1838" s="273"/>
      <c r="G1838" s="272"/>
      <c r="H1838" s="272"/>
      <c r="I1838" s="272" t="s">
        <v>6155</v>
      </c>
      <c r="J1838" s="272" t="s">
        <v>6156</v>
      </c>
      <c r="K1838" s="272"/>
      <c r="L1838" s="271"/>
      <c r="M1838" s="270" t="s">
        <v>3852</v>
      </c>
      <c r="N1838" s="270" t="s">
        <v>7561</v>
      </c>
      <c r="O1838" s="270" t="s">
        <v>6175</v>
      </c>
    </row>
    <row r="1839" spans="1:15" ht="30.75" customHeight="1" x14ac:dyDescent="0.25">
      <c r="A1839" s="281">
        <v>30907110</v>
      </c>
      <c r="B1839" s="276" t="s">
        <v>1394</v>
      </c>
      <c r="C1839" s="278" t="s">
        <v>4843</v>
      </c>
      <c r="D1839" s="276" t="s">
        <v>8644</v>
      </c>
      <c r="E1839" s="282"/>
      <c r="F1839" s="279"/>
      <c r="G1839" s="278"/>
      <c r="H1839" s="278"/>
      <c r="I1839" s="278" t="s">
        <v>6155</v>
      </c>
      <c r="J1839" s="278" t="s">
        <v>6156</v>
      </c>
      <c r="K1839" s="278"/>
      <c r="L1839" s="277"/>
      <c r="M1839" s="276" t="s">
        <v>3852</v>
      </c>
      <c r="N1839" s="276" t="s">
        <v>7561</v>
      </c>
      <c r="O1839" s="276" t="s">
        <v>6175</v>
      </c>
    </row>
    <row r="1840" spans="1:15" ht="30.75" customHeight="1" x14ac:dyDescent="0.25">
      <c r="A1840" s="275">
        <v>30907128</v>
      </c>
      <c r="B1840" s="270" t="s">
        <v>1395</v>
      </c>
      <c r="C1840" s="272" t="s">
        <v>4843</v>
      </c>
      <c r="D1840" s="270" t="s">
        <v>8645</v>
      </c>
      <c r="E1840" s="272"/>
      <c r="F1840" s="273"/>
      <c r="G1840" s="272"/>
      <c r="H1840" s="272"/>
      <c r="I1840" s="272" t="s">
        <v>6155</v>
      </c>
      <c r="J1840" s="272" t="s">
        <v>6156</v>
      </c>
      <c r="K1840" s="272"/>
      <c r="L1840" s="271"/>
      <c r="M1840" s="270" t="s">
        <v>3852</v>
      </c>
      <c r="N1840" s="270" t="s">
        <v>7561</v>
      </c>
      <c r="O1840" s="270" t="s">
        <v>6175</v>
      </c>
    </row>
    <row r="1841" spans="1:15" ht="30.75" customHeight="1" x14ac:dyDescent="0.25">
      <c r="A1841" s="281">
        <v>30907136</v>
      </c>
      <c r="B1841" s="276" t="s">
        <v>1397</v>
      </c>
      <c r="C1841" s="278" t="s">
        <v>4843</v>
      </c>
      <c r="D1841" s="276" t="s">
        <v>8643</v>
      </c>
      <c r="E1841" s="282"/>
      <c r="F1841" s="279"/>
      <c r="G1841" s="278"/>
      <c r="H1841" s="278"/>
      <c r="I1841" s="278" t="s">
        <v>6155</v>
      </c>
      <c r="J1841" s="278" t="s">
        <v>6156</v>
      </c>
      <c r="K1841" s="278"/>
      <c r="L1841" s="277"/>
      <c r="M1841" s="276" t="s">
        <v>3852</v>
      </c>
      <c r="N1841" s="276" t="s">
        <v>7561</v>
      </c>
      <c r="O1841" s="276" t="s">
        <v>6175</v>
      </c>
    </row>
    <row r="1842" spans="1:15" ht="30.75" customHeight="1" x14ac:dyDescent="0.25">
      <c r="A1842" s="275">
        <v>30907144</v>
      </c>
      <c r="B1842" s="270" t="s">
        <v>1398</v>
      </c>
      <c r="C1842" s="272" t="s">
        <v>4843</v>
      </c>
      <c r="D1842" s="270" t="s">
        <v>8643</v>
      </c>
      <c r="E1842" s="272"/>
      <c r="F1842" s="273"/>
      <c r="G1842" s="272"/>
      <c r="H1842" s="272"/>
      <c r="I1842" s="272" t="s">
        <v>6155</v>
      </c>
      <c r="J1842" s="272" t="s">
        <v>6156</v>
      </c>
      <c r="K1842" s="272"/>
      <c r="L1842" s="271"/>
      <c r="M1842" s="270" t="s">
        <v>3852</v>
      </c>
      <c r="N1842" s="270" t="s">
        <v>7561</v>
      </c>
      <c r="O1842" s="270" t="s">
        <v>6175</v>
      </c>
    </row>
    <row r="1843" spans="1:15" ht="30.75" customHeight="1" x14ac:dyDescent="0.25">
      <c r="A1843" s="281">
        <v>30907152</v>
      </c>
      <c r="B1843" s="276" t="s">
        <v>4966</v>
      </c>
      <c r="C1843" s="278" t="s">
        <v>4843</v>
      </c>
      <c r="D1843" s="276" t="s">
        <v>8643</v>
      </c>
      <c r="E1843" s="282"/>
      <c r="F1843" s="279"/>
      <c r="G1843" s="278"/>
      <c r="H1843" s="278"/>
      <c r="I1843" s="278" t="s">
        <v>6155</v>
      </c>
      <c r="J1843" s="278" t="s">
        <v>6156</v>
      </c>
      <c r="K1843" s="278"/>
      <c r="L1843" s="277"/>
      <c r="M1843" s="276" t="s">
        <v>3852</v>
      </c>
      <c r="N1843" s="276" t="s">
        <v>7561</v>
      </c>
      <c r="O1843" s="276" t="s">
        <v>6175</v>
      </c>
    </row>
    <row r="1844" spans="1:15" ht="30.75" customHeight="1" x14ac:dyDescent="0.25">
      <c r="A1844" s="275">
        <v>30908019</v>
      </c>
      <c r="B1844" s="270" t="s">
        <v>1399</v>
      </c>
      <c r="C1844" s="272" t="s">
        <v>4843</v>
      </c>
      <c r="D1844" s="270" t="s">
        <v>8646</v>
      </c>
      <c r="E1844" s="272"/>
      <c r="F1844" s="273"/>
      <c r="G1844" s="272"/>
      <c r="H1844" s="272"/>
      <c r="I1844" s="272" t="s">
        <v>6155</v>
      </c>
      <c r="J1844" s="272" t="s">
        <v>6156</v>
      </c>
      <c r="K1844" s="272"/>
      <c r="L1844" s="271"/>
      <c r="M1844" s="270" t="s">
        <v>3854</v>
      </c>
      <c r="N1844" s="270" t="s">
        <v>7561</v>
      </c>
      <c r="O1844" s="270" t="s">
        <v>6175</v>
      </c>
    </row>
    <row r="1845" spans="1:15" ht="30.75" customHeight="1" x14ac:dyDescent="0.25">
      <c r="A1845" s="281">
        <v>30908027</v>
      </c>
      <c r="B1845" s="276" t="s">
        <v>1400</v>
      </c>
      <c r="C1845" s="278" t="s">
        <v>4843</v>
      </c>
      <c r="D1845" s="276" t="s">
        <v>8647</v>
      </c>
      <c r="E1845" s="282"/>
      <c r="F1845" s="279"/>
      <c r="G1845" s="278"/>
      <c r="H1845" s="278" t="s">
        <v>6154</v>
      </c>
      <c r="I1845" s="278" t="s">
        <v>6155</v>
      </c>
      <c r="J1845" s="278" t="s">
        <v>6156</v>
      </c>
      <c r="K1845" s="278"/>
      <c r="L1845" s="277"/>
      <c r="M1845" s="276" t="s">
        <v>3854</v>
      </c>
      <c r="N1845" s="276" t="s">
        <v>7561</v>
      </c>
      <c r="O1845" s="276" t="s">
        <v>6175</v>
      </c>
    </row>
    <row r="1846" spans="1:15" ht="30.75" customHeight="1" x14ac:dyDescent="0.25">
      <c r="A1846" s="275">
        <v>30908035</v>
      </c>
      <c r="B1846" s="270" t="s">
        <v>1401</v>
      </c>
      <c r="C1846" s="272" t="s">
        <v>4843</v>
      </c>
      <c r="D1846" s="270" t="s">
        <v>8648</v>
      </c>
      <c r="E1846" s="272"/>
      <c r="F1846" s="273"/>
      <c r="G1846" s="272"/>
      <c r="H1846" s="272"/>
      <c r="I1846" s="272" t="s">
        <v>6155</v>
      </c>
      <c r="J1846" s="272" t="s">
        <v>6156</v>
      </c>
      <c r="K1846" s="272"/>
      <c r="L1846" s="271"/>
      <c r="M1846" s="270" t="s">
        <v>3854</v>
      </c>
      <c r="N1846" s="270" t="s">
        <v>7561</v>
      </c>
      <c r="O1846" s="270" t="s">
        <v>6175</v>
      </c>
    </row>
    <row r="1847" spans="1:15" ht="30.75" customHeight="1" x14ac:dyDescent="0.25">
      <c r="A1847" s="281">
        <v>30908043</v>
      </c>
      <c r="B1847" s="276" t="s">
        <v>1403</v>
      </c>
      <c r="C1847" s="278" t="s">
        <v>4843</v>
      </c>
      <c r="D1847" s="276" t="s">
        <v>8649</v>
      </c>
      <c r="E1847" s="282"/>
      <c r="F1847" s="279"/>
      <c r="G1847" s="278"/>
      <c r="H1847" s="278"/>
      <c r="I1847" s="278" t="s">
        <v>6155</v>
      </c>
      <c r="J1847" s="278" t="s">
        <v>6156</v>
      </c>
      <c r="K1847" s="278"/>
      <c r="L1847" s="277"/>
      <c r="M1847" s="276" t="s">
        <v>3854</v>
      </c>
      <c r="N1847" s="276" t="s">
        <v>7561</v>
      </c>
      <c r="O1847" s="276" t="s">
        <v>6175</v>
      </c>
    </row>
    <row r="1848" spans="1:15" ht="30.75" customHeight="1" x14ac:dyDescent="0.25">
      <c r="A1848" s="275">
        <v>30908051</v>
      </c>
      <c r="B1848" s="270" t="s">
        <v>6329</v>
      </c>
      <c r="C1848" s="272" t="s">
        <v>4843</v>
      </c>
      <c r="D1848" s="270" t="s">
        <v>8650</v>
      </c>
      <c r="E1848" s="272"/>
      <c r="F1848" s="273"/>
      <c r="G1848" s="272"/>
      <c r="H1848" s="272"/>
      <c r="I1848" s="272" t="s">
        <v>6155</v>
      </c>
      <c r="J1848" s="272" t="s">
        <v>6156</v>
      </c>
      <c r="K1848" s="272"/>
      <c r="L1848" s="271"/>
      <c r="M1848" s="270" t="s">
        <v>3854</v>
      </c>
      <c r="N1848" s="270" t="s">
        <v>7561</v>
      </c>
      <c r="O1848" s="270" t="s">
        <v>6175</v>
      </c>
    </row>
    <row r="1849" spans="1:15" ht="30.75" customHeight="1" x14ac:dyDescent="0.25">
      <c r="A1849" s="281">
        <v>30908060</v>
      </c>
      <c r="B1849" s="276" t="s">
        <v>1404</v>
      </c>
      <c r="C1849" s="278" t="s">
        <v>4843</v>
      </c>
      <c r="D1849" s="276" t="s">
        <v>8651</v>
      </c>
      <c r="E1849" s="282"/>
      <c r="F1849" s="279"/>
      <c r="G1849" s="278"/>
      <c r="H1849" s="278"/>
      <c r="I1849" s="278" t="s">
        <v>6155</v>
      </c>
      <c r="J1849" s="278" t="s">
        <v>6156</v>
      </c>
      <c r="K1849" s="278"/>
      <c r="L1849" s="277"/>
      <c r="M1849" s="276" t="s">
        <v>3854</v>
      </c>
      <c r="N1849" s="276" t="s">
        <v>7561</v>
      </c>
      <c r="O1849" s="276" t="s">
        <v>6175</v>
      </c>
    </row>
    <row r="1850" spans="1:15" ht="30.75" customHeight="1" x14ac:dyDescent="0.25">
      <c r="A1850" s="275">
        <v>30908078</v>
      </c>
      <c r="B1850" s="270" t="s">
        <v>1405</v>
      </c>
      <c r="C1850" s="272" t="s">
        <v>4843</v>
      </c>
      <c r="D1850" s="270" t="s">
        <v>8652</v>
      </c>
      <c r="E1850" s="272"/>
      <c r="F1850" s="273"/>
      <c r="G1850" s="272"/>
      <c r="H1850" s="272" t="s">
        <v>6154</v>
      </c>
      <c r="I1850" s="272" t="s">
        <v>6155</v>
      </c>
      <c r="J1850" s="272" t="s">
        <v>6156</v>
      </c>
      <c r="K1850" s="272"/>
      <c r="L1850" s="271"/>
      <c r="M1850" s="270" t="s">
        <v>3854</v>
      </c>
      <c r="N1850" s="270" t="s">
        <v>7561</v>
      </c>
      <c r="O1850" s="270" t="s">
        <v>6175</v>
      </c>
    </row>
    <row r="1851" spans="1:15" ht="30.75" customHeight="1" x14ac:dyDescent="0.25">
      <c r="A1851" s="281">
        <v>30908086</v>
      </c>
      <c r="B1851" s="276" t="s">
        <v>1406</v>
      </c>
      <c r="C1851" s="278" t="s">
        <v>4843</v>
      </c>
      <c r="D1851" s="276" t="s">
        <v>8653</v>
      </c>
      <c r="E1851" s="282"/>
      <c r="F1851" s="279"/>
      <c r="G1851" s="278"/>
      <c r="H1851" s="278"/>
      <c r="I1851" s="278" t="s">
        <v>6155</v>
      </c>
      <c r="J1851" s="278" t="s">
        <v>6156</v>
      </c>
      <c r="K1851" s="278"/>
      <c r="L1851" s="277"/>
      <c r="M1851" s="276" t="s">
        <v>3854</v>
      </c>
      <c r="N1851" s="276" t="s">
        <v>7561</v>
      </c>
      <c r="O1851" s="276" t="s">
        <v>6175</v>
      </c>
    </row>
    <row r="1852" spans="1:15" ht="30.75" customHeight="1" x14ac:dyDescent="0.25">
      <c r="A1852" s="275">
        <v>30908094</v>
      </c>
      <c r="B1852" s="270" t="s">
        <v>1407</v>
      </c>
      <c r="C1852" s="272" t="s">
        <v>4843</v>
      </c>
      <c r="D1852" s="270" t="s">
        <v>8654</v>
      </c>
      <c r="E1852" s="272"/>
      <c r="F1852" s="273"/>
      <c r="G1852" s="272"/>
      <c r="H1852" s="272"/>
      <c r="I1852" s="272" t="s">
        <v>6155</v>
      </c>
      <c r="J1852" s="272" t="s">
        <v>6156</v>
      </c>
      <c r="K1852" s="272"/>
      <c r="L1852" s="271"/>
      <c r="M1852" s="270" t="s">
        <v>3854</v>
      </c>
      <c r="N1852" s="270" t="s">
        <v>7561</v>
      </c>
      <c r="O1852" s="270" t="s">
        <v>6175</v>
      </c>
    </row>
    <row r="1853" spans="1:15" ht="30.75" customHeight="1" x14ac:dyDescent="0.25">
      <c r="A1853" s="281">
        <v>30908108</v>
      </c>
      <c r="B1853" s="276" t="s">
        <v>1408</v>
      </c>
      <c r="C1853" s="278" t="s">
        <v>4843</v>
      </c>
      <c r="D1853" s="276" t="s">
        <v>8655</v>
      </c>
      <c r="E1853" s="282"/>
      <c r="F1853" s="279"/>
      <c r="G1853" s="278"/>
      <c r="H1853" s="278"/>
      <c r="I1853" s="278" t="s">
        <v>6155</v>
      </c>
      <c r="J1853" s="278" t="s">
        <v>6156</v>
      </c>
      <c r="K1853" s="278"/>
      <c r="L1853" s="277"/>
      <c r="M1853" s="276" t="s">
        <v>3854</v>
      </c>
      <c r="N1853" s="276" t="s">
        <v>7561</v>
      </c>
      <c r="O1853" s="276" t="s">
        <v>6175</v>
      </c>
    </row>
    <row r="1854" spans="1:15" ht="30.75" customHeight="1" x14ac:dyDescent="0.25">
      <c r="A1854" s="275">
        <v>30909023</v>
      </c>
      <c r="B1854" s="270" t="s">
        <v>11189</v>
      </c>
      <c r="C1854" s="272" t="s">
        <v>4843</v>
      </c>
      <c r="D1854" s="270" t="s">
        <v>8656</v>
      </c>
      <c r="E1854" s="272"/>
      <c r="F1854" s="273"/>
      <c r="G1854" s="272"/>
      <c r="H1854" s="272" t="s">
        <v>6154</v>
      </c>
      <c r="I1854" s="272" t="s">
        <v>6155</v>
      </c>
      <c r="J1854" s="272" t="s">
        <v>6156</v>
      </c>
      <c r="K1854" s="272"/>
      <c r="L1854" s="271"/>
      <c r="M1854" s="270" t="s">
        <v>3856</v>
      </c>
      <c r="N1854" s="270" t="s">
        <v>7561</v>
      </c>
      <c r="O1854" s="270" t="s">
        <v>6175</v>
      </c>
    </row>
    <row r="1855" spans="1:15" ht="30.75" customHeight="1" x14ac:dyDescent="0.25">
      <c r="A1855" s="281">
        <v>30909031</v>
      </c>
      <c r="B1855" s="276" t="s">
        <v>1412</v>
      </c>
      <c r="C1855" s="278" t="s">
        <v>4843</v>
      </c>
      <c r="D1855" s="276" t="s">
        <v>8657</v>
      </c>
      <c r="E1855" s="282"/>
      <c r="F1855" s="279"/>
      <c r="G1855" s="278"/>
      <c r="H1855" s="278" t="s">
        <v>6154</v>
      </c>
      <c r="I1855" s="278" t="s">
        <v>6155</v>
      </c>
      <c r="J1855" s="278" t="s">
        <v>6156</v>
      </c>
      <c r="K1855" s="278" t="s">
        <v>6157</v>
      </c>
      <c r="L1855" s="277"/>
      <c r="M1855" s="276" t="s">
        <v>3856</v>
      </c>
      <c r="N1855" s="276" t="s">
        <v>7561</v>
      </c>
      <c r="O1855" s="276" t="s">
        <v>6175</v>
      </c>
    </row>
    <row r="1856" spans="1:15" ht="30.75" customHeight="1" x14ac:dyDescent="0.25">
      <c r="A1856" s="275">
        <v>30909139</v>
      </c>
      <c r="B1856" s="270" t="s">
        <v>1410</v>
      </c>
      <c r="C1856" s="272" t="s">
        <v>4843</v>
      </c>
      <c r="D1856" s="270" t="s">
        <v>8658</v>
      </c>
      <c r="E1856" s="272"/>
      <c r="F1856" s="273"/>
      <c r="G1856" s="272"/>
      <c r="H1856" s="272" t="s">
        <v>6154</v>
      </c>
      <c r="I1856" s="272" t="s">
        <v>6155</v>
      </c>
      <c r="J1856" s="272" t="s">
        <v>6156</v>
      </c>
      <c r="K1856" s="272"/>
      <c r="L1856" s="271"/>
      <c r="M1856" s="270" t="s">
        <v>3856</v>
      </c>
      <c r="N1856" s="270" t="s">
        <v>7561</v>
      </c>
      <c r="O1856" s="270" t="s">
        <v>6175</v>
      </c>
    </row>
    <row r="1857" spans="1:15" ht="30.75" customHeight="1" x14ac:dyDescent="0.25">
      <c r="A1857" s="281">
        <v>30909139</v>
      </c>
      <c r="B1857" s="276" t="s">
        <v>1410</v>
      </c>
      <c r="C1857" s="278" t="s">
        <v>4843</v>
      </c>
      <c r="D1857" s="276" t="s">
        <v>8659</v>
      </c>
      <c r="E1857" s="282"/>
      <c r="F1857" s="279"/>
      <c r="G1857" s="278"/>
      <c r="H1857" s="278" t="s">
        <v>6154</v>
      </c>
      <c r="I1857" s="278" t="s">
        <v>6155</v>
      </c>
      <c r="J1857" s="278" t="s">
        <v>6156</v>
      </c>
      <c r="K1857" s="278"/>
      <c r="L1857" s="277"/>
      <c r="M1857" s="276" t="s">
        <v>3856</v>
      </c>
      <c r="N1857" s="276" t="s">
        <v>7561</v>
      </c>
      <c r="O1857" s="276" t="s">
        <v>6175</v>
      </c>
    </row>
    <row r="1858" spans="1:15" ht="30.75" customHeight="1" x14ac:dyDescent="0.25">
      <c r="A1858" s="275">
        <v>30909147</v>
      </c>
      <c r="B1858" s="270" t="s">
        <v>1409</v>
      </c>
      <c r="C1858" s="272" t="s">
        <v>4843</v>
      </c>
      <c r="D1858" s="270" t="s">
        <v>8658</v>
      </c>
      <c r="E1858" s="272"/>
      <c r="F1858" s="273"/>
      <c r="G1858" s="272"/>
      <c r="H1858" s="272" t="s">
        <v>6154</v>
      </c>
      <c r="I1858" s="272" t="s">
        <v>6155</v>
      </c>
      <c r="J1858" s="272" t="s">
        <v>6156</v>
      </c>
      <c r="K1858" s="272"/>
      <c r="L1858" s="271"/>
      <c r="M1858" s="270" t="s">
        <v>3856</v>
      </c>
      <c r="N1858" s="270" t="s">
        <v>7561</v>
      </c>
      <c r="O1858" s="270" t="s">
        <v>6175</v>
      </c>
    </row>
    <row r="1859" spans="1:15" ht="30.75" customHeight="1" x14ac:dyDescent="0.25">
      <c r="A1859" s="281">
        <v>30909155</v>
      </c>
      <c r="B1859" s="276" t="s">
        <v>7397</v>
      </c>
      <c r="C1859" s="278" t="s">
        <v>4843</v>
      </c>
      <c r="D1859" s="276" t="s">
        <v>8660</v>
      </c>
      <c r="E1859" s="282"/>
      <c r="F1859" s="279"/>
      <c r="G1859" s="278"/>
      <c r="H1859" s="278" t="s">
        <v>6154</v>
      </c>
      <c r="I1859" s="278" t="s">
        <v>6155</v>
      </c>
      <c r="J1859" s="278" t="s">
        <v>6156</v>
      </c>
      <c r="K1859" s="278" t="s">
        <v>6157</v>
      </c>
      <c r="L1859" s="277"/>
      <c r="M1859" s="276" t="s">
        <v>3856</v>
      </c>
      <c r="N1859" s="276" t="s">
        <v>7561</v>
      </c>
      <c r="O1859" s="276" t="s">
        <v>6175</v>
      </c>
    </row>
    <row r="1860" spans="1:15" ht="30.75" customHeight="1" x14ac:dyDescent="0.25">
      <c r="A1860" s="275">
        <v>30910013</v>
      </c>
      <c r="B1860" s="270" t="s">
        <v>1413</v>
      </c>
      <c r="C1860" s="272" t="s">
        <v>4843</v>
      </c>
      <c r="D1860" s="270" t="s">
        <v>8661</v>
      </c>
      <c r="E1860" s="272"/>
      <c r="F1860" s="273"/>
      <c r="G1860" s="272"/>
      <c r="H1860" s="272"/>
      <c r="I1860" s="272" t="s">
        <v>6155</v>
      </c>
      <c r="J1860" s="272" t="s">
        <v>6156</v>
      </c>
      <c r="K1860" s="272"/>
      <c r="L1860" s="271"/>
      <c r="M1860" s="270" t="s">
        <v>3857</v>
      </c>
      <c r="N1860" s="270" t="s">
        <v>7561</v>
      </c>
      <c r="O1860" s="270" t="s">
        <v>6175</v>
      </c>
    </row>
    <row r="1861" spans="1:15" ht="30.75" customHeight="1" x14ac:dyDescent="0.25">
      <c r="A1861" s="281">
        <v>30910021</v>
      </c>
      <c r="B1861" s="276" t="s">
        <v>1414</v>
      </c>
      <c r="C1861" s="278" t="s">
        <v>4843</v>
      </c>
      <c r="D1861" s="276" t="s">
        <v>8609</v>
      </c>
      <c r="E1861" s="282"/>
      <c r="F1861" s="279"/>
      <c r="G1861" s="278"/>
      <c r="H1861" s="278"/>
      <c r="I1861" s="278" t="s">
        <v>6155</v>
      </c>
      <c r="J1861" s="278" t="s">
        <v>6156</v>
      </c>
      <c r="K1861" s="278"/>
      <c r="L1861" s="277"/>
      <c r="M1861" s="276" t="s">
        <v>3851</v>
      </c>
      <c r="N1861" s="276" t="s">
        <v>7561</v>
      </c>
      <c r="O1861" s="276" t="s">
        <v>6175</v>
      </c>
    </row>
    <row r="1862" spans="1:15" ht="30.75" customHeight="1" x14ac:dyDescent="0.25">
      <c r="A1862" s="275">
        <v>30910030</v>
      </c>
      <c r="B1862" s="270" t="s">
        <v>1415</v>
      </c>
      <c r="C1862" s="272" t="s">
        <v>4843</v>
      </c>
      <c r="D1862" s="270" t="s">
        <v>8609</v>
      </c>
      <c r="E1862" s="272"/>
      <c r="F1862" s="273"/>
      <c r="G1862" s="272"/>
      <c r="H1862" s="272"/>
      <c r="I1862" s="272" t="s">
        <v>6155</v>
      </c>
      <c r="J1862" s="272" t="s">
        <v>6156</v>
      </c>
      <c r="K1862" s="272"/>
      <c r="L1862" s="271"/>
      <c r="M1862" s="270" t="s">
        <v>3851</v>
      </c>
      <c r="N1862" s="270" t="s">
        <v>7561</v>
      </c>
      <c r="O1862" s="270" t="s">
        <v>6175</v>
      </c>
    </row>
    <row r="1863" spans="1:15" ht="30.75" customHeight="1" x14ac:dyDescent="0.25">
      <c r="A1863" s="281">
        <v>30910048</v>
      </c>
      <c r="B1863" s="276" t="s">
        <v>1416</v>
      </c>
      <c r="C1863" s="278" t="s">
        <v>4843</v>
      </c>
      <c r="D1863" s="276" t="s">
        <v>8609</v>
      </c>
      <c r="E1863" s="282"/>
      <c r="F1863" s="279"/>
      <c r="G1863" s="278"/>
      <c r="H1863" s="278"/>
      <c r="I1863" s="278" t="s">
        <v>6155</v>
      </c>
      <c r="J1863" s="278" t="s">
        <v>6156</v>
      </c>
      <c r="K1863" s="278"/>
      <c r="L1863" s="277"/>
      <c r="M1863" s="276" t="s">
        <v>3851</v>
      </c>
      <c r="N1863" s="276" t="s">
        <v>7561</v>
      </c>
      <c r="O1863" s="276" t="s">
        <v>6175</v>
      </c>
    </row>
    <row r="1864" spans="1:15" ht="30.75" customHeight="1" x14ac:dyDescent="0.25">
      <c r="A1864" s="275">
        <v>30910056</v>
      </c>
      <c r="B1864" s="270" t="s">
        <v>1417</v>
      </c>
      <c r="C1864" s="272" t="s">
        <v>4843</v>
      </c>
      <c r="D1864" s="270" t="s">
        <v>8609</v>
      </c>
      <c r="E1864" s="272"/>
      <c r="F1864" s="273"/>
      <c r="G1864" s="272"/>
      <c r="H1864" s="272"/>
      <c r="I1864" s="272" t="s">
        <v>6155</v>
      </c>
      <c r="J1864" s="272" t="s">
        <v>6156</v>
      </c>
      <c r="K1864" s="272"/>
      <c r="L1864" s="271"/>
      <c r="M1864" s="270" t="s">
        <v>3851</v>
      </c>
      <c r="N1864" s="270" t="s">
        <v>7561</v>
      </c>
      <c r="O1864" s="270" t="s">
        <v>6175</v>
      </c>
    </row>
    <row r="1865" spans="1:15" ht="30.75" customHeight="1" x14ac:dyDescent="0.25">
      <c r="A1865" s="281">
        <v>30910064</v>
      </c>
      <c r="B1865" s="276" t="s">
        <v>1418</v>
      </c>
      <c r="C1865" s="278" t="s">
        <v>4843</v>
      </c>
      <c r="D1865" s="276" t="s">
        <v>8609</v>
      </c>
      <c r="E1865" s="282"/>
      <c r="F1865" s="279"/>
      <c r="G1865" s="278"/>
      <c r="H1865" s="278"/>
      <c r="I1865" s="278" t="s">
        <v>6155</v>
      </c>
      <c r="J1865" s="278" t="s">
        <v>6156</v>
      </c>
      <c r="K1865" s="278"/>
      <c r="L1865" s="277"/>
      <c r="M1865" s="276" t="s">
        <v>3851</v>
      </c>
      <c r="N1865" s="276" t="s">
        <v>7561</v>
      </c>
      <c r="O1865" s="276" t="s">
        <v>6175</v>
      </c>
    </row>
    <row r="1866" spans="1:15" ht="30.75" customHeight="1" x14ac:dyDescent="0.25">
      <c r="A1866" s="275">
        <v>30910072</v>
      </c>
      <c r="B1866" s="270" t="s">
        <v>1419</v>
      </c>
      <c r="C1866" s="272" t="s">
        <v>4843</v>
      </c>
      <c r="D1866" s="270" t="s">
        <v>8609</v>
      </c>
      <c r="E1866" s="272"/>
      <c r="F1866" s="273"/>
      <c r="G1866" s="272"/>
      <c r="H1866" s="272"/>
      <c r="I1866" s="272" t="s">
        <v>6155</v>
      </c>
      <c r="J1866" s="272" t="s">
        <v>6156</v>
      </c>
      <c r="K1866" s="272"/>
      <c r="L1866" s="271"/>
      <c r="M1866" s="270" t="s">
        <v>3851</v>
      </c>
      <c r="N1866" s="270" t="s">
        <v>7561</v>
      </c>
      <c r="O1866" s="270" t="s">
        <v>6175</v>
      </c>
    </row>
    <row r="1867" spans="1:15" ht="30.75" customHeight="1" x14ac:dyDescent="0.25">
      <c r="A1867" s="281">
        <v>30910080</v>
      </c>
      <c r="B1867" s="276" t="s">
        <v>1420</v>
      </c>
      <c r="C1867" s="278" t="s">
        <v>4843</v>
      </c>
      <c r="D1867" s="276" t="s">
        <v>8662</v>
      </c>
      <c r="E1867" s="282"/>
      <c r="F1867" s="279"/>
      <c r="G1867" s="278"/>
      <c r="H1867" s="278"/>
      <c r="I1867" s="278" t="s">
        <v>6155</v>
      </c>
      <c r="J1867" s="278" t="s">
        <v>6156</v>
      </c>
      <c r="K1867" s="278"/>
      <c r="L1867" s="277"/>
      <c r="M1867" s="276" t="s">
        <v>3857</v>
      </c>
      <c r="N1867" s="276" t="s">
        <v>7561</v>
      </c>
      <c r="O1867" s="276" t="s">
        <v>6175</v>
      </c>
    </row>
    <row r="1868" spans="1:15" ht="30.75" customHeight="1" x14ac:dyDescent="0.25">
      <c r="A1868" s="275">
        <v>30910099</v>
      </c>
      <c r="B1868" s="270" t="s">
        <v>1421</v>
      </c>
      <c r="C1868" s="272" t="s">
        <v>4843</v>
      </c>
      <c r="D1868" s="270" t="s">
        <v>8663</v>
      </c>
      <c r="E1868" s="272"/>
      <c r="F1868" s="273"/>
      <c r="G1868" s="272"/>
      <c r="H1868" s="272"/>
      <c r="I1868" s="272" t="s">
        <v>6155</v>
      </c>
      <c r="J1868" s="272" t="s">
        <v>6156</v>
      </c>
      <c r="K1868" s="272"/>
      <c r="L1868" s="271"/>
      <c r="M1868" s="270" t="s">
        <v>3857</v>
      </c>
      <c r="N1868" s="270" t="s">
        <v>7561</v>
      </c>
      <c r="O1868" s="270" t="s">
        <v>6175</v>
      </c>
    </row>
    <row r="1869" spans="1:15" ht="30.75" customHeight="1" x14ac:dyDescent="0.25">
      <c r="A1869" s="281">
        <v>30910102</v>
      </c>
      <c r="B1869" s="276" t="s">
        <v>1422</v>
      </c>
      <c r="C1869" s="278" t="s">
        <v>4843</v>
      </c>
      <c r="D1869" s="276" t="s">
        <v>8663</v>
      </c>
      <c r="E1869" s="282"/>
      <c r="F1869" s="279"/>
      <c r="G1869" s="278"/>
      <c r="H1869" s="278"/>
      <c r="I1869" s="278" t="s">
        <v>6155</v>
      </c>
      <c r="J1869" s="278" t="s">
        <v>6156</v>
      </c>
      <c r="K1869" s="278"/>
      <c r="L1869" s="277"/>
      <c r="M1869" s="276" t="s">
        <v>3857</v>
      </c>
      <c r="N1869" s="276" t="s">
        <v>7561</v>
      </c>
      <c r="O1869" s="276" t="s">
        <v>6175</v>
      </c>
    </row>
    <row r="1870" spans="1:15" ht="30.75" customHeight="1" x14ac:dyDescent="0.25">
      <c r="A1870" s="275">
        <v>30910110</v>
      </c>
      <c r="B1870" s="270" t="s">
        <v>1423</v>
      </c>
      <c r="C1870" s="272" t="s">
        <v>4843</v>
      </c>
      <c r="D1870" s="270" t="s">
        <v>8664</v>
      </c>
      <c r="E1870" s="272"/>
      <c r="F1870" s="273"/>
      <c r="G1870" s="272"/>
      <c r="H1870" s="272"/>
      <c r="I1870" s="272" t="s">
        <v>6155</v>
      </c>
      <c r="J1870" s="272" t="s">
        <v>6156</v>
      </c>
      <c r="K1870" s="272"/>
      <c r="L1870" s="271"/>
      <c r="M1870" s="270" t="s">
        <v>3857</v>
      </c>
      <c r="N1870" s="270" t="s">
        <v>7561</v>
      </c>
      <c r="O1870" s="270" t="s">
        <v>6175</v>
      </c>
    </row>
    <row r="1871" spans="1:15" ht="30.75" customHeight="1" x14ac:dyDescent="0.25">
      <c r="A1871" s="281">
        <v>30910129</v>
      </c>
      <c r="B1871" s="276" t="s">
        <v>1424</v>
      </c>
      <c r="C1871" s="278" t="s">
        <v>4843</v>
      </c>
      <c r="D1871" s="276" t="s">
        <v>8665</v>
      </c>
      <c r="E1871" s="282"/>
      <c r="F1871" s="279"/>
      <c r="G1871" s="278"/>
      <c r="H1871" s="278"/>
      <c r="I1871" s="278" t="s">
        <v>6155</v>
      </c>
      <c r="J1871" s="278" t="s">
        <v>6156</v>
      </c>
      <c r="K1871" s="278"/>
      <c r="L1871" s="277"/>
      <c r="M1871" s="276" t="s">
        <v>3857</v>
      </c>
      <c r="N1871" s="276" t="s">
        <v>7561</v>
      </c>
      <c r="O1871" s="276" t="s">
        <v>6175</v>
      </c>
    </row>
    <row r="1872" spans="1:15" ht="30.75" customHeight="1" x14ac:dyDescent="0.25">
      <c r="A1872" s="275">
        <v>30910137</v>
      </c>
      <c r="B1872" s="270" t="s">
        <v>1425</v>
      </c>
      <c r="C1872" s="272" t="s">
        <v>4843</v>
      </c>
      <c r="D1872" s="270" t="s">
        <v>8666</v>
      </c>
      <c r="E1872" s="272"/>
      <c r="F1872" s="273"/>
      <c r="G1872" s="272"/>
      <c r="H1872" s="272"/>
      <c r="I1872" s="272" t="s">
        <v>6155</v>
      </c>
      <c r="J1872" s="272" t="s">
        <v>6156</v>
      </c>
      <c r="K1872" s="272"/>
      <c r="L1872" s="271"/>
      <c r="M1872" s="270" t="s">
        <v>3857</v>
      </c>
      <c r="N1872" s="270" t="s">
        <v>7561</v>
      </c>
      <c r="O1872" s="270" t="s">
        <v>6175</v>
      </c>
    </row>
    <row r="1873" spans="1:15" ht="30.75" customHeight="1" x14ac:dyDescent="0.25">
      <c r="A1873" s="281">
        <v>30910145</v>
      </c>
      <c r="B1873" s="276" t="s">
        <v>1426</v>
      </c>
      <c r="C1873" s="278" t="s">
        <v>4843</v>
      </c>
      <c r="D1873" s="276" t="s">
        <v>8667</v>
      </c>
      <c r="E1873" s="282"/>
      <c r="F1873" s="279"/>
      <c r="G1873" s="278"/>
      <c r="H1873" s="278"/>
      <c r="I1873" s="278" t="s">
        <v>6155</v>
      </c>
      <c r="J1873" s="278" t="s">
        <v>6156</v>
      </c>
      <c r="K1873" s="278"/>
      <c r="L1873" s="277"/>
      <c r="M1873" s="276" t="s">
        <v>3857</v>
      </c>
      <c r="N1873" s="276" t="s">
        <v>7561</v>
      </c>
      <c r="O1873" s="276" t="s">
        <v>6175</v>
      </c>
    </row>
    <row r="1874" spans="1:15" ht="30.75" customHeight="1" x14ac:dyDescent="0.25">
      <c r="A1874" s="275">
        <v>30911010</v>
      </c>
      <c r="B1874" s="270" t="s">
        <v>4967</v>
      </c>
      <c r="C1874" s="272" t="s">
        <v>4844</v>
      </c>
      <c r="D1874" s="270" t="s">
        <v>6161</v>
      </c>
      <c r="E1874" s="272"/>
      <c r="F1874" s="273"/>
      <c r="G1874" s="272" t="s">
        <v>6161</v>
      </c>
      <c r="H1874" s="272" t="s">
        <v>6161</v>
      </c>
      <c r="I1874" s="272" t="s">
        <v>6161</v>
      </c>
      <c r="J1874" s="272" t="s">
        <v>6161</v>
      </c>
      <c r="K1874" s="272" t="s">
        <v>6161</v>
      </c>
      <c r="L1874" s="271" t="s">
        <v>6161</v>
      </c>
      <c r="M1874" s="270" t="s">
        <v>6161</v>
      </c>
      <c r="N1874" s="270" t="s">
        <v>6161</v>
      </c>
      <c r="O1874" s="270" t="s">
        <v>6161</v>
      </c>
    </row>
    <row r="1875" spans="1:15" ht="30.75" customHeight="1" x14ac:dyDescent="0.25">
      <c r="A1875" s="281">
        <v>30911028</v>
      </c>
      <c r="B1875" s="276" t="s">
        <v>1427</v>
      </c>
      <c r="C1875" s="278" t="s">
        <v>4843</v>
      </c>
      <c r="D1875" s="276" t="s">
        <v>8668</v>
      </c>
      <c r="E1875" s="282"/>
      <c r="F1875" s="279"/>
      <c r="G1875" s="278"/>
      <c r="H1875" s="278"/>
      <c r="I1875" s="278" t="s">
        <v>6155</v>
      </c>
      <c r="J1875" s="278" t="s">
        <v>6156</v>
      </c>
      <c r="K1875" s="278" t="s">
        <v>6157</v>
      </c>
      <c r="L1875" s="277"/>
      <c r="M1875" s="276" t="s">
        <v>8580</v>
      </c>
      <c r="N1875" s="276" t="s">
        <v>7561</v>
      </c>
      <c r="O1875" s="276" t="s">
        <v>6175</v>
      </c>
    </row>
    <row r="1876" spans="1:15" ht="30.75" customHeight="1" x14ac:dyDescent="0.25">
      <c r="A1876" s="275">
        <v>30911036</v>
      </c>
      <c r="B1876" s="270" t="s">
        <v>1428</v>
      </c>
      <c r="C1876" s="272" t="s">
        <v>4843</v>
      </c>
      <c r="D1876" s="270" t="s">
        <v>8669</v>
      </c>
      <c r="E1876" s="272"/>
      <c r="F1876" s="273"/>
      <c r="G1876" s="272"/>
      <c r="H1876" s="272"/>
      <c r="I1876" s="272" t="s">
        <v>6155</v>
      </c>
      <c r="J1876" s="272" t="s">
        <v>6156</v>
      </c>
      <c r="K1876" s="272" t="s">
        <v>6157</v>
      </c>
      <c r="L1876" s="271"/>
      <c r="M1876" s="270" t="s">
        <v>8580</v>
      </c>
      <c r="N1876" s="270" t="s">
        <v>7561</v>
      </c>
      <c r="O1876" s="270" t="s">
        <v>6175</v>
      </c>
    </row>
    <row r="1877" spans="1:15" ht="30.75" customHeight="1" x14ac:dyDescent="0.25">
      <c r="A1877" s="281">
        <v>30911044</v>
      </c>
      <c r="B1877" s="276" t="s">
        <v>6330</v>
      </c>
      <c r="C1877" s="278" t="s">
        <v>4843</v>
      </c>
      <c r="D1877" s="276" t="s">
        <v>8670</v>
      </c>
      <c r="E1877" s="282"/>
      <c r="F1877" s="279"/>
      <c r="G1877" s="278"/>
      <c r="H1877" s="278"/>
      <c r="I1877" s="278" t="s">
        <v>6155</v>
      </c>
      <c r="J1877" s="278" t="s">
        <v>6156</v>
      </c>
      <c r="K1877" s="278" t="s">
        <v>6157</v>
      </c>
      <c r="L1877" s="277"/>
      <c r="M1877" s="276" t="s">
        <v>8580</v>
      </c>
      <c r="N1877" s="276" t="s">
        <v>7561</v>
      </c>
      <c r="O1877" s="276" t="s">
        <v>6175</v>
      </c>
    </row>
    <row r="1878" spans="1:15" ht="30.75" customHeight="1" x14ac:dyDescent="0.25">
      <c r="A1878" s="275">
        <v>30911052</v>
      </c>
      <c r="B1878" s="270" t="s">
        <v>1430</v>
      </c>
      <c r="C1878" s="272" t="s">
        <v>4843</v>
      </c>
      <c r="D1878" s="270" t="s">
        <v>8671</v>
      </c>
      <c r="E1878" s="272"/>
      <c r="F1878" s="273"/>
      <c r="G1878" s="272"/>
      <c r="H1878" s="272"/>
      <c r="I1878" s="272" t="s">
        <v>6155</v>
      </c>
      <c r="J1878" s="272" t="s">
        <v>6156</v>
      </c>
      <c r="K1878" s="272" t="s">
        <v>6157</v>
      </c>
      <c r="L1878" s="271"/>
      <c r="M1878" s="270" t="s">
        <v>8580</v>
      </c>
      <c r="N1878" s="270" t="s">
        <v>7561</v>
      </c>
      <c r="O1878" s="270" t="s">
        <v>6175</v>
      </c>
    </row>
    <row r="1879" spans="1:15" ht="30.75" customHeight="1" x14ac:dyDescent="0.25">
      <c r="A1879" s="281">
        <v>30911060</v>
      </c>
      <c r="B1879" s="276" t="s">
        <v>1431</v>
      </c>
      <c r="C1879" s="278" t="s">
        <v>4843</v>
      </c>
      <c r="D1879" s="276" t="s">
        <v>8672</v>
      </c>
      <c r="E1879" s="282"/>
      <c r="F1879" s="279"/>
      <c r="G1879" s="278"/>
      <c r="H1879" s="278"/>
      <c r="I1879" s="278" t="s">
        <v>6155</v>
      </c>
      <c r="J1879" s="278" t="s">
        <v>6156</v>
      </c>
      <c r="K1879" s="278" t="s">
        <v>6157</v>
      </c>
      <c r="L1879" s="277"/>
      <c r="M1879" s="276" t="s">
        <v>8580</v>
      </c>
      <c r="N1879" s="276" t="s">
        <v>7561</v>
      </c>
      <c r="O1879" s="276" t="s">
        <v>6175</v>
      </c>
    </row>
    <row r="1880" spans="1:15" ht="30.75" customHeight="1" x14ac:dyDescent="0.25">
      <c r="A1880" s="275">
        <v>30911079</v>
      </c>
      <c r="B1880" s="270" t="s">
        <v>1432</v>
      </c>
      <c r="C1880" s="272" t="s">
        <v>4843</v>
      </c>
      <c r="D1880" s="270" t="s">
        <v>8673</v>
      </c>
      <c r="E1880" s="272"/>
      <c r="F1880" s="273"/>
      <c r="G1880" s="272"/>
      <c r="H1880" s="272"/>
      <c r="I1880" s="272" t="s">
        <v>6155</v>
      </c>
      <c r="J1880" s="272" t="s">
        <v>6156</v>
      </c>
      <c r="K1880" s="272" t="s">
        <v>6157</v>
      </c>
      <c r="L1880" s="271"/>
      <c r="M1880" s="270" t="s">
        <v>8580</v>
      </c>
      <c r="N1880" s="270" t="s">
        <v>7561</v>
      </c>
      <c r="O1880" s="270" t="s">
        <v>6175</v>
      </c>
    </row>
    <row r="1881" spans="1:15" ht="30.75" customHeight="1" x14ac:dyDescent="0.25">
      <c r="A1881" s="281">
        <v>30911087</v>
      </c>
      <c r="B1881" s="276" t="s">
        <v>6331</v>
      </c>
      <c r="C1881" s="278" t="s">
        <v>4843</v>
      </c>
      <c r="D1881" s="276" t="s">
        <v>8673</v>
      </c>
      <c r="E1881" s="282"/>
      <c r="F1881" s="279"/>
      <c r="G1881" s="278"/>
      <c r="H1881" s="278"/>
      <c r="I1881" s="278" t="s">
        <v>6155</v>
      </c>
      <c r="J1881" s="278" t="s">
        <v>6156</v>
      </c>
      <c r="K1881" s="278" t="s">
        <v>6157</v>
      </c>
      <c r="L1881" s="277"/>
      <c r="M1881" s="276" t="s">
        <v>8580</v>
      </c>
      <c r="N1881" s="276" t="s">
        <v>7561</v>
      </c>
      <c r="O1881" s="276" t="s">
        <v>6175</v>
      </c>
    </row>
    <row r="1882" spans="1:15" ht="30.75" customHeight="1" x14ac:dyDescent="0.25">
      <c r="A1882" s="275">
        <v>30911095</v>
      </c>
      <c r="B1882" s="270" t="s">
        <v>1434</v>
      </c>
      <c r="C1882" s="272" t="s">
        <v>4843</v>
      </c>
      <c r="D1882" s="270" t="s">
        <v>8673</v>
      </c>
      <c r="E1882" s="272"/>
      <c r="F1882" s="273"/>
      <c r="G1882" s="272"/>
      <c r="H1882" s="272"/>
      <c r="I1882" s="272" t="s">
        <v>6155</v>
      </c>
      <c r="J1882" s="272" t="s">
        <v>6156</v>
      </c>
      <c r="K1882" s="272" t="s">
        <v>6157</v>
      </c>
      <c r="L1882" s="271"/>
      <c r="M1882" s="270" t="s">
        <v>8580</v>
      </c>
      <c r="N1882" s="270" t="s">
        <v>7561</v>
      </c>
      <c r="O1882" s="270" t="s">
        <v>6175</v>
      </c>
    </row>
    <row r="1883" spans="1:15" ht="30.75" customHeight="1" x14ac:dyDescent="0.25">
      <c r="A1883" s="281">
        <v>30911109</v>
      </c>
      <c r="B1883" s="276" t="s">
        <v>1435</v>
      </c>
      <c r="C1883" s="278" t="s">
        <v>4843</v>
      </c>
      <c r="D1883" s="276" t="s">
        <v>8674</v>
      </c>
      <c r="E1883" s="282"/>
      <c r="F1883" s="279"/>
      <c r="G1883" s="278"/>
      <c r="H1883" s="278"/>
      <c r="I1883" s="278" t="s">
        <v>6155</v>
      </c>
      <c r="J1883" s="278" t="s">
        <v>6156</v>
      </c>
      <c r="K1883" s="278" t="s">
        <v>6157</v>
      </c>
      <c r="L1883" s="277"/>
      <c r="M1883" s="276" t="s">
        <v>8580</v>
      </c>
      <c r="N1883" s="276" t="s">
        <v>7561</v>
      </c>
      <c r="O1883" s="276" t="s">
        <v>6175</v>
      </c>
    </row>
    <row r="1884" spans="1:15" ht="30.75" customHeight="1" x14ac:dyDescent="0.25">
      <c r="A1884" s="275">
        <v>30911125</v>
      </c>
      <c r="B1884" s="270" t="s">
        <v>6332</v>
      </c>
      <c r="C1884" s="272" t="s">
        <v>4843</v>
      </c>
      <c r="D1884" s="270" t="s">
        <v>8675</v>
      </c>
      <c r="E1884" s="272"/>
      <c r="F1884" s="273"/>
      <c r="G1884" s="272"/>
      <c r="H1884" s="272"/>
      <c r="I1884" s="272" t="s">
        <v>6155</v>
      </c>
      <c r="J1884" s="272" t="s">
        <v>6156</v>
      </c>
      <c r="K1884" s="272" t="s">
        <v>6157</v>
      </c>
      <c r="L1884" s="271"/>
      <c r="M1884" s="270" t="s">
        <v>8580</v>
      </c>
      <c r="N1884" s="270" t="s">
        <v>7561</v>
      </c>
      <c r="O1884" s="270" t="s">
        <v>6175</v>
      </c>
    </row>
    <row r="1885" spans="1:15" ht="30.75" customHeight="1" x14ac:dyDescent="0.25">
      <c r="A1885" s="281">
        <v>30911133</v>
      </c>
      <c r="B1885" s="276" t="s">
        <v>6333</v>
      </c>
      <c r="C1885" s="278" t="s">
        <v>4843</v>
      </c>
      <c r="D1885" s="276" t="s">
        <v>8675</v>
      </c>
      <c r="E1885" s="282"/>
      <c r="F1885" s="279"/>
      <c r="G1885" s="278"/>
      <c r="H1885" s="278"/>
      <c r="I1885" s="278" t="s">
        <v>6155</v>
      </c>
      <c r="J1885" s="278" t="s">
        <v>6156</v>
      </c>
      <c r="K1885" s="278" t="s">
        <v>6157</v>
      </c>
      <c r="L1885" s="277"/>
      <c r="M1885" s="276" t="s">
        <v>8580</v>
      </c>
      <c r="N1885" s="276" t="s">
        <v>7561</v>
      </c>
      <c r="O1885" s="276" t="s">
        <v>6175</v>
      </c>
    </row>
    <row r="1886" spans="1:15" ht="30.75" customHeight="1" x14ac:dyDescent="0.25">
      <c r="A1886" s="275">
        <v>30911141</v>
      </c>
      <c r="B1886" s="270" t="s">
        <v>1438</v>
      </c>
      <c r="C1886" s="272" t="s">
        <v>4843</v>
      </c>
      <c r="D1886" s="270" t="s">
        <v>8676</v>
      </c>
      <c r="E1886" s="272"/>
      <c r="F1886" s="273"/>
      <c r="G1886" s="272"/>
      <c r="H1886" s="272"/>
      <c r="I1886" s="272" t="s">
        <v>6155</v>
      </c>
      <c r="J1886" s="272" t="s">
        <v>6156</v>
      </c>
      <c r="K1886" s="272" t="s">
        <v>6157</v>
      </c>
      <c r="L1886" s="271"/>
      <c r="M1886" s="270" t="s">
        <v>8580</v>
      </c>
      <c r="N1886" s="270" t="s">
        <v>7561</v>
      </c>
      <c r="O1886" s="270" t="s">
        <v>6175</v>
      </c>
    </row>
    <row r="1887" spans="1:15" ht="30.75" customHeight="1" x14ac:dyDescent="0.25">
      <c r="A1887" s="281">
        <v>30911150</v>
      </c>
      <c r="B1887" s="276" t="s">
        <v>1439</v>
      </c>
      <c r="C1887" s="278" t="s">
        <v>4843</v>
      </c>
      <c r="D1887" s="276" t="s">
        <v>8677</v>
      </c>
      <c r="E1887" s="282"/>
      <c r="F1887" s="279"/>
      <c r="G1887" s="278"/>
      <c r="H1887" s="278"/>
      <c r="I1887" s="278" t="s">
        <v>6155</v>
      </c>
      <c r="J1887" s="278" t="s">
        <v>6156</v>
      </c>
      <c r="K1887" s="278" t="s">
        <v>6157</v>
      </c>
      <c r="L1887" s="277"/>
      <c r="M1887" s="276" t="s">
        <v>8580</v>
      </c>
      <c r="N1887" s="276" t="s">
        <v>7561</v>
      </c>
      <c r="O1887" s="276" t="s">
        <v>6175</v>
      </c>
    </row>
    <row r="1888" spans="1:15" ht="30.75" customHeight="1" x14ac:dyDescent="0.25">
      <c r="A1888" s="275">
        <v>30911176</v>
      </c>
      <c r="B1888" s="270" t="s">
        <v>6334</v>
      </c>
      <c r="C1888" s="272" t="s">
        <v>4843</v>
      </c>
      <c r="D1888" s="270" t="s">
        <v>8678</v>
      </c>
      <c r="E1888" s="272"/>
      <c r="F1888" s="273"/>
      <c r="G1888" s="272"/>
      <c r="H1888" s="272" t="s">
        <v>6154</v>
      </c>
      <c r="I1888" s="272" t="s">
        <v>6155</v>
      </c>
      <c r="J1888" s="272" t="s">
        <v>6156</v>
      </c>
      <c r="K1888" s="272" t="s">
        <v>6157</v>
      </c>
      <c r="L1888" s="271"/>
      <c r="M1888" s="270" t="s">
        <v>8580</v>
      </c>
      <c r="N1888" s="270" t="s">
        <v>7561</v>
      </c>
      <c r="O1888" s="270" t="s">
        <v>6175</v>
      </c>
    </row>
    <row r="1889" spans="1:15" ht="30.75" customHeight="1" x14ac:dyDescent="0.25">
      <c r="A1889" s="281">
        <v>30912016</v>
      </c>
      <c r="B1889" s="276" t="s">
        <v>1440</v>
      </c>
      <c r="C1889" s="278" t="s">
        <v>4843</v>
      </c>
      <c r="D1889" s="276" t="s">
        <v>8679</v>
      </c>
      <c r="E1889" s="282"/>
      <c r="F1889" s="279"/>
      <c r="G1889" s="278"/>
      <c r="H1889" s="278"/>
      <c r="I1889" s="278" t="s">
        <v>6155</v>
      </c>
      <c r="J1889" s="278" t="s">
        <v>6156</v>
      </c>
      <c r="K1889" s="278" t="s">
        <v>6157</v>
      </c>
      <c r="L1889" s="277"/>
      <c r="M1889" s="276" t="s">
        <v>8580</v>
      </c>
      <c r="N1889" s="276" t="s">
        <v>7561</v>
      </c>
      <c r="O1889" s="276" t="s">
        <v>6175</v>
      </c>
    </row>
    <row r="1890" spans="1:15" ht="30.75" customHeight="1" x14ac:dyDescent="0.25">
      <c r="A1890" s="275">
        <v>30912024</v>
      </c>
      <c r="B1890" s="270" t="s">
        <v>1441</v>
      </c>
      <c r="C1890" s="272" t="s">
        <v>4843</v>
      </c>
      <c r="D1890" s="270" t="s">
        <v>8680</v>
      </c>
      <c r="E1890" s="272"/>
      <c r="F1890" s="273"/>
      <c r="G1890" s="272"/>
      <c r="H1890" s="272"/>
      <c r="I1890" s="272" t="s">
        <v>6155</v>
      </c>
      <c r="J1890" s="272" t="s">
        <v>6156</v>
      </c>
      <c r="K1890" s="272" t="s">
        <v>6157</v>
      </c>
      <c r="L1890" s="271"/>
      <c r="M1890" s="270" t="s">
        <v>8580</v>
      </c>
      <c r="N1890" s="270" t="s">
        <v>7561</v>
      </c>
      <c r="O1890" s="270" t="s">
        <v>6175</v>
      </c>
    </row>
    <row r="1891" spans="1:15" ht="30.75" customHeight="1" x14ac:dyDescent="0.25">
      <c r="A1891" s="281">
        <v>30912032</v>
      </c>
      <c r="B1891" s="276" t="s">
        <v>1443</v>
      </c>
      <c r="C1891" s="278" t="s">
        <v>4843</v>
      </c>
      <c r="D1891" s="276" t="s">
        <v>8681</v>
      </c>
      <c r="E1891" s="282"/>
      <c r="F1891" s="279"/>
      <c r="G1891" s="278"/>
      <c r="H1891" s="278"/>
      <c r="I1891" s="278" t="s">
        <v>6155</v>
      </c>
      <c r="J1891" s="278" t="s">
        <v>6156</v>
      </c>
      <c r="K1891" s="278" t="s">
        <v>6157</v>
      </c>
      <c r="L1891" s="277"/>
      <c r="M1891" s="276" t="s">
        <v>8580</v>
      </c>
      <c r="N1891" s="276" t="s">
        <v>7561</v>
      </c>
      <c r="O1891" s="276" t="s">
        <v>6175</v>
      </c>
    </row>
    <row r="1892" spans="1:15" ht="30.75" customHeight="1" x14ac:dyDescent="0.25">
      <c r="A1892" s="275">
        <v>30912040</v>
      </c>
      <c r="B1892" s="270" t="s">
        <v>1444</v>
      </c>
      <c r="C1892" s="272" t="s">
        <v>4843</v>
      </c>
      <c r="D1892" s="270" t="s">
        <v>8682</v>
      </c>
      <c r="E1892" s="272"/>
      <c r="F1892" s="273"/>
      <c r="G1892" s="272"/>
      <c r="H1892" s="272"/>
      <c r="I1892" s="272" t="s">
        <v>6155</v>
      </c>
      <c r="J1892" s="272" t="s">
        <v>6156</v>
      </c>
      <c r="K1892" s="272" t="s">
        <v>6157</v>
      </c>
      <c r="L1892" s="271"/>
      <c r="M1892" s="270" t="s">
        <v>8580</v>
      </c>
      <c r="N1892" s="270" t="s">
        <v>7561</v>
      </c>
      <c r="O1892" s="270" t="s">
        <v>6175</v>
      </c>
    </row>
    <row r="1893" spans="1:15" ht="30.75" customHeight="1" x14ac:dyDescent="0.25">
      <c r="A1893" s="281">
        <v>30912059</v>
      </c>
      <c r="B1893" s="276" t="s">
        <v>1445</v>
      </c>
      <c r="C1893" s="278" t="s">
        <v>4843</v>
      </c>
      <c r="D1893" s="276" t="s">
        <v>8683</v>
      </c>
      <c r="E1893" s="282"/>
      <c r="F1893" s="279"/>
      <c r="G1893" s="278"/>
      <c r="H1893" s="278"/>
      <c r="I1893" s="278" t="s">
        <v>6155</v>
      </c>
      <c r="J1893" s="278" t="s">
        <v>6156</v>
      </c>
      <c r="K1893" s="278" t="s">
        <v>6157</v>
      </c>
      <c r="L1893" s="277"/>
      <c r="M1893" s="276" t="s">
        <v>8580</v>
      </c>
      <c r="N1893" s="276" t="s">
        <v>7561</v>
      </c>
      <c r="O1893" s="276" t="s">
        <v>6175</v>
      </c>
    </row>
    <row r="1894" spans="1:15" ht="30.75" customHeight="1" x14ac:dyDescent="0.25">
      <c r="A1894" s="275">
        <v>30912067</v>
      </c>
      <c r="B1894" s="270" t="s">
        <v>1446</v>
      </c>
      <c r="C1894" s="272" t="s">
        <v>4843</v>
      </c>
      <c r="D1894" s="270" t="s">
        <v>8683</v>
      </c>
      <c r="E1894" s="272"/>
      <c r="F1894" s="273"/>
      <c r="G1894" s="272"/>
      <c r="H1894" s="272"/>
      <c r="I1894" s="272" t="s">
        <v>6155</v>
      </c>
      <c r="J1894" s="272" t="s">
        <v>6156</v>
      </c>
      <c r="K1894" s="272" t="s">
        <v>6157</v>
      </c>
      <c r="L1894" s="271"/>
      <c r="M1894" s="270" t="s">
        <v>8580</v>
      </c>
      <c r="N1894" s="270" t="s">
        <v>7561</v>
      </c>
      <c r="O1894" s="270" t="s">
        <v>6175</v>
      </c>
    </row>
    <row r="1895" spans="1:15" ht="30.75" customHeight="1" x14ac:dyDescent="0.25">
      <c r="A1895" s="281">
        <v>30912075</v>
      </c>
      <c r="B1895" s="276" t="s">
        <v>1448</v>
      </c>
      <c r="C1895" s="278" t="s">
        <v>4843</v>
      </c>
      <c r="D1895" s="276" t="s">
        <v>8684</v>
      </c>
      <c r="E1895" s="282"/>
      <c r="F1895" s="279"/>
      <c r="G1895" s="278"/>
      <c r="H1895" s="278"/>
      <c r="I1895" s="278" t="s">
        <v>6155</v>
      </c>
      <c r="J1895" s="278" t="s">
        <v>6156</v>
      </c>
      <c r="K1895" s="278" t="s">
        <v>6157</v>
      </c>
      <c r="L1895" s="277"/>
      <c r="M1895" s="276" t="s">
        <v>8580</v>
      </c>
      <c r="N1895" s="276" t="s">
        <v>7561</v>
      </c>
      <c r="O1895" s="276" t="s">
        <v>6175</v>
      </c>
    </row>
    <row r="1896" spans="1:15" ht="30.75" customHeight="1" x14ac:dyDescent="0.25">
      <c r="A1896" s="275">
        <v>30912083</v>
      </c>
      <c r="B1896" s="270" t="s">
        <v>1447</v>
      </c>
      <c r="C1896" s="272" t="s">
        <v>4843</v>
      </c>
      <c r="D1896" s="270" t="s">
        <v>8685</v>
      </c>
      <c r="E1896" s="272"/>
      <c r="F1896" s="273"/>
      <c r="G1896" s="272"/>
      <c r="H1896" s="272"/>
      <c r="I1896" s="272" t="s">
        <v>6155</v>
      </c>
      <c r="J1896" s="272" t="s">
        <v>6156</v>
      </c>
      <c r="K1896" s="272" t="s">
        <v>6157</v>
      </c>
      <c r="L1896" s="271"/>
      <c r="M1896" s="270" t="s">
        <v>8580</v>
      </c>
      <c r="N1896" s="270" t="s">
        <v>7561</v>
      </c>
      <c r="O1896" s="270" t="s">
        <v>6175</v>
      </c>
    </row>
    <row r="1897" spans="1:15" ht="30.75" customHeight="1" x14ac:dyDescent="0.25">
      <c r="A1897" s="281">
        <v>30912091</v>
      </c>
      <c r="B1897" s="276" t="s">
        <v>1449</v>
      </c>
      <c r="C1897" s="278" t="s">
        <v>4843</v>
      </c>
      <c r="D1897" s="276" t="s">
        <v>8686</v>
      </c>
      <c r="E1897" s="282"/>
      <c r="F1897" s="279"/>
      <c r="G1897" s="278"/>
      <c r="H1897" s="278"/>
      <c r="I1897" s="278" t="s">
        <v>6155</v>
      </c>
      <c r="J1897" s="278" t="s">
        <v>6156</v>
      </c>
      <c r="K1897" s="278" t="s">
        <v>6157</v>
      </c>
      <c r="L1897" s="277"/>
      <c r="M1897" s="276" t="s">
        <v>8580</v>
      </c>
      <c r="N1897" s="276" t="s">
        <v>7561</v>
      </c>
      <c r="O1897" s="276" t="s">
        <v>6175</v>
      </c>
    </row>
    <row r="1898" spans="1:15" ht="30.75" customHeight="1" x14ac:dyDescent="0.25">
      <c r="A1898" s="275">
        <v>30912105</v>
      </c>
      <c r="B1898" s="270" t="s">
        <v>1450</v>
      </c>
      <c r="C1898" s="272" t="s">
        <v>4843</v>
      </c>
      <c r="D1898" s="270" t="s">
        <v>8687</v>
      </c>
      <c r="E1898" s="272"/>
      <c r="F1898" s="273"/>
      <c r="G1898" s="272"/>
      <c r="H1898" s="272"/>
      <c r="I1898" s="272" t="s">
        <v>6155</v>
      </c>
      <c r="J1898" s="272" t="s">
        <v>6156</v>
      </c>
      <c r="K1898" s="272" t="s">
        <v>6157</v>
      </c>
      <c r="L1898" s="271"/>
      <c r="M1898" s="270" t="s">
        <v>8580</v>
      </c>
      <c r="N1898" s="270" t="s">
        <v>7561</v>
      </c>
      <c r="O1898" s="270" t="s">
        <v>6175</v>
      </c>
    </row>
    <row r="1899" spans="1:15" ht="30.75" customHeight="1" x14ac:dyDescent="0.25">
      <c r="A1899" s="281">
        <v>30912113</v>
      </c>
      <c r="B1899" s="276" t="s">
        <v>1451</v>
      </c>
      <c r="C1899" s="278" t="s">
        <v>4843</v>
      </c>
      <c r="D1899" s="276" t="s">
        <v>8688</v>
      </c>
      <c r="E1899" s="282"/>
      <c r="F1899" s="279"/>
      <c r="G1899" s="278"/>
      <c r="H1899" s="278"/>
      <c r="I1899" s="278" t="s">
        <v>6155</v>
      </c>
      <c r="J1899" s="278" t="s">
        <v>6156</v>
      </c>
      <c r="K1899" s="278" t="s">
        <v>6157</v>
      </c>
      <c r="L1899" s="277"/>
      <c r="M1899" s="276" t="s">
        <v>8580</v>
      </c>
      <c r="N1899" s="276" t="s">
        <v>7561</v>
      </c>
      <c r="O1899" s="276" t="s">
        <v>6175</v>
      </c>
    </row>
    <row r="1900" spans="1:15" ht="30.75" customHeight="1" x14ac:dyDescent="0.25">
      <c r="A1900" s="275">
        <v>30912121</v>
      </c>
      <c r="B1900" s="270" t="s">
        <v>1452</v>
      </c>
      <c r="C1900" s="272" t="s">
        <v>4843</v>
      </c>
      <c r="D1900" s="270" t="s">
        <v>8689</v>
      </c>
      <c r="E1900" s="272"/>
      <c r="F1900" s="273"/>
      <c r="G1900" s="272"/>
      <c r="H1900" s="272"/>
      <c r="I1900" s="272" t="s">
        <v>6155</v>
      </c>
      <c r="J1900" s="272" t="s">
        <v>6156</v>
      </c>
      <c r="K1900" s="272" t="s">
        <v>6157</v>
      </c>
      <c r="L1900" s="271"/>
      <c r="M1900" s="270" t="s">
        <v>8580</v>
      </c>
      <c r="N1900" s="270" t="s">
        <v>7561</v>
      </c>
      <c r="O1900" s="270" t="s">
        <v>6175</v>
      </c>
    </row>
    <row r="1901" spans="1:15" ht="30.75" customHeight="1" x14ac:dyDescent="0.25">
      <c r="A1901" s="281">
        <v>30912130</v>
      </c>
      <c r="B1901" s="276" t="s">
        <v>1453</v>
      </c>
      <c r="C1901" s="278" t="s">
        <v>4843</v>
      </c>
      <c r="D1901" s="276" t="s">
        <v>8690</v>
      </c>
      <c r="E1901" s="282"/>
      <c r="F1901" s="279"/>
      <c r="G1901" s="278"/>
      <c r="H1901" s="278"/>
      <c r="I1901" s="278" t="s">
        <v>6155</v>
      </c>
      <c r="J1901" s="278" t="s">
        <v>6156</v>
      </c>
      <c r="K1901" s="278" t="s">
        <v>6157</v>
      </c>
      <c r="L1901" s="277"/>
      <c r="M1901" s="276" t="s">
        <v>8580</v>
      </c>
      <c r="N1901" s="276" t="s">
        <v>7561</v>
      </c>
      <c r="O1901" s="276" t="s">
        <v>6175</v>
      </c>
    </row>
    <row r="1902" spans="1:15" ht="30.75" customHeight="1" x14ac:dyDescent="0.25">
      <c r="A1902" s="275">
        <v>30912148</v>
      </c>
      <c r="B1902" s="270" t="s">
        <v>1454</v>
      </c>
      <c r="C1902" s="272" t="s">
        <v>4843</v>
      </c>
      <c r="D1902" s="270" t="s">
        <v>8691</v>
      </c>
      <c r="E1902" s="272"/>
      <c r="F1902" s="273"/>
      <c r="G1902" s="272"/>
      <c r="H1902" s="272"/>
      <c r="I1902" s="272" t="s">
        <v>6155</v>
      </c>
      <c r="J1902" s="272" t="s">
        <v>6156</v>
      </c>
      <c r="K1902" s="272" t="s">
        <v>6157</v>
      </c>
      <c r="L1902" s="271"/>
      <c r="M1902" s="270" t="s">
        <v>8580</v>
      </c>
      <c r="N1902" s="270" t="s">
        <v>7561</v>
      </c>
      <c r="O1902" s="270" t="s">
        <v>6175</v>
      </c>
    </row>
    <row r="1903" spans="1:15" ht="30.75" customHeight="1" x14ac:dyDescent="0.25">
      <c r="A1903" s="281">
        <v>30912172</v>
      </c>
      <c r="B1903" s="276" t="s">
        <v>4968</v>
      </c>
      <c r="C1903" s="278" t="s">
        <v>4844</v>
      </c>
      <c r="D1903" s="276" t="s">
        <v>6161</v>
      </c>
      <c r="E1903" s="282"/>
      <c r="F1903" s="279"/>
      <c r="G1903" s="278" t="s">
        <v>6161</v>
      </c>
      <c r="H1903" s="278" t="s">
        <v>6161</v>
      </c>
      <c r="I1903" s="278" t="s">
        <v>6161</v>
      </c>
      <c r="J1903" s="278" t="s">
        <v>6161</v>
      </c>
      <c r="K1903" s="278" t="s">
        <v>6161</v>
      </c>
      <c r="L1903" s="277" t="s">
        <v>6161</v>
      </c>
      <c r="M1903" s="276" t="s">
        <v>6161</v>
      </c>
      <c r="N1903" s="276" t="s">
        <v>6161</v>
      </c>
      <c r="O1903" s="276" t="s">
        <v>6161</v>
      </c>
    </row>
    <row r="1904" spans="1:15" ht="30.75" customHeight="1" x14ac:dyDescent="0.25">
      <c r="A1904" s="275">
        <v>30912180</v>
      </c>
      <c r="B1904" s="270" t="s">
        <v>1457</v>
      </c>
      <c r="C1904" s="272" t="s">
        <v>4843</v>
      </c>
      <c r="D1904" s="270" t="s">
        <v>8692</v>
      </c>
      <c r="E1904" s="272"/>
      <c r="F1904" s="273"/>
      <c r="G1904" s="272"/>
      <c r="H1904" s="272"/>
      <c r="I1904" s="272" t="s">
        <v>6155</v>
      </c>
      <c r="J1904" s="272" t="s">
        <v>6156</v>
      </c>
      <c r="K1904" s="272" t="s">
        <v>6157</v>
      </c>
      <c r="L1904" s="271"/>
      <c r="M1904" s="270" t="s">
        <v>8580</v>
      </c>
      <c r="N1904" s="270" t="s">
        <v>7561</v>
      </c>
      <c r="O1904" s="270" t="s">
        <v>6175</v>
      </c>
    </row>
    <row r="1905" spans="1:15" ht="30.75" customHeight="1" x14ac:dyDescent="0.25">
      <c r="A1905" s="281">
        <v>30912199</v>
      </c>
      <c r="B1905" s="276" t="s">
        <v>1458</v>
      </c>
      <c r="C1905" s="278" t="s">
        <v>4843</v>
      </c>
      <c r="D1905" s="276" t="s">
        <v>8693</v>
      </c>
      <c r="E1905" s="282"/>
      <c r="F1905" s="279"/>
      <c r="G1905" s="278"/>
      <c r="H1905" s="278"/>
      <c r="I1905" s="278" t="s">
        <v>6155</v>
      </c>
      <c r="J1905" s="278" t="s">
        <v>6156</v>
      </c>
      <c r="K1905" s="278" t="s">
        <v>6157</v>
      </c>
      <c r="L1905" s="277"/>
      <c r="M1905" s="276" t="s">
        <v>8580</v>
      </c>
      <c r="N1905" s="276" t="s">
        <v>7561</v>
      </c>
      <c r="O1905" s="276" t="s">
        <v>6175</v>
      </c>
    </row>
    <row r="1906" spans="1:15" ht="30.75" customHeight="1" x14ac:dyDescent="0.25">
      <c r="A1906" s="275">
        <v>30912202</v>
      </c>
      <c r="B1906" s="270" t="s">
        <v>6335</v>
      </c>
      <c r="C1906" s="272" t="s">
        <v>4844</v>
      </c>
      <c r="D1906" s="270" t="s">
        <v>6161</v>
      </c>
      <c r="E1906" s="272"/>
      <c r="F1906" s="273"/>
      <c r="G1906" s="272" t="s">
        <v>6161</v>
      </c>
      <c r="H1906" s="272" t="s">
        <v>6161</v>
      </c>
      <c r="I1906" s="272" t="s">
        <v>6161</v>
      </c>
      <c r="J1906" s="272" t="s">
        <v>6161</v>
      </c>
      <c r="K1906" s="272" t="s">
        <v>6161</v>
      </c>
      <c r="L1906" s="271" t="s">
        <v>6161</v>
      </c>
      <c r="M1906" s="270" t="s">
        <v>6161</v>
      </c>
      <c r="N1906" s="270" t="s">
        <v>6161</v>
      </c>
      <c r="O1906" s="270" t="s">
        <v>6161</v>
      </c>
    </row>
    <row r="1907" spans="1:15" ht="30.75" customHeight="1" x14ac:dyDescent="0.25">
      <c r="A1907" s="281">
        <v>30912210</v>
      </c>
      <c r="B1907" s="276" t="s">
        <v>1459</v>
      </c>
      <c r="C1907" s="278" t="s">
        <v>4843</v>
      </c>
      <c r="D1907" s="276" t="s">
        <v>8694</v>
      </c>
      <c r="E1907" s="282"/>
      <c r="F1907" s="279"/>
      <c r="G1907" s="278"/>
      <c r="H1907" s="278"/>
      <c r="I1907" s="278" t="s">
        <v>6155</v>
      </c>
      <c r="J1907" s="278" t="s">
        <v>6156</v>
      </c>
      <c r="K1907" s="278" t="s">
        <v>6157</v>
      </c>
      <c r="L1907" s="277"/>
      <c r="M1907" s="276" t="s">
        <v>8580</v>
      </c>
      <c r="N1907" s="276" t="s">
        <v>7561</v>
      </c>
      <c r="O1907" s="276" t="s">
        <v>6175</v>
      </c>
    </row>
    <row r="1908" spans="1:15" ht="30.75" customHeight="1" x14ac:dyDescent="0.25">
      <c r="A1908" s="275">
        <v>30912229</v>
      </c>
      <c r="B1908" s="270" t="s">
        <v>4969</v>
      </c>
      <c r="C1908" s="272" t="s">
        <v>4844</v>
      </c>
      <c r="D1908" s="270" t="s">
        <v>6161</v>
      </c>
      <c r="E1908" s="272"/>
      <c r="F1908" s="273"/>
      <c r="G1908" s="272" t="s">
        <v>6161</v>
      </c>
      <c r="H1908" s="272" t="s">
        <v>6161</v>
      </c>
      <c r="I1908" s="272" t="s">
        <v>6161</v>
      </c>
      <c r="J1908" s="272" t="s">
        <v>6161</v>
      </c>
      <c r="K1908" s="272" t="s">
        <v>6161</v>
      </c>
      <c r="L1908" s="271" t="s">
        <v>6161</v>
      </c>
      <c r="M1908" s="270" t="s">
        <v>6161</v>
      </c>
      <c r="N1908" s="270" t="s">
        <v>6161</v>
      </c>
      <c r="O1908" s="270" t="s">
        <v>6161</v>
      </c>
    </row>
    <row r="1909" spans="1:15" ht="30.75" customHeight="1" x14ac:dyDescent="0.25">
      <c r="A1909" s="281">
        <v>30912237</v>
      </c>
      <c r="B1909" s="276" t="s">
        <v>1460</v>
      </c>
      <c r="C1909" s="278" t="s">
        <v>4843</v>
      </c>
      <c r="D1909" s="276" t="s">
        <v>8695</v>
      </c>
      <c r="E1909" s="282"/>
      <c r="F1909" s="279"/>
      <c r="G1909" s="278"/>
      <c r="H1909" s="278"/>
      <c r="I1909" s="278" t="s">
        <v>6155</v>
      </c>
      <c r="J1909" s="278" t="s">
        <v>6156</v>
      </c>
      <c r="K1909" s="278" t="s">
        <v>6157</v>
      </c>
      <c r="L1909" s="277"/>
      <c r="M1909" s="276" t="s">
        <v>8580</v>
      </c>
      <c r="N1909" s="276" t="s">
        <v>7561</v>
      </c>
      <c r="O1909" s="276" t="s">
        <v>6175</v>
      </c>
    </row>
    <row r="1910" spans="1:15" ht="30.75" customHeight="1" x14ac:dyDescent="0.25">
      <c r="A1910" s="275">
        <v>30912245</v>
      </c>
      <c r="B1910" s="270" t="s">
        <v>1461</v>
      </c>
      <c r="C1910" s="272" t="s">
        <v>4843</v>
      </c>
      <c r="D1910" s="270" t="s">
        <v>8696</v>
      </c>
      <c r="E1910" s="272"/>
      <c r="F1910" s="273"/>
      <c r="G1910" s="272"/>
      <c r="H1910" s="272"/>
      <c r="I1910" s="272" t="s">
        <v>6155</v>
      </c>
      <c r="J1910" s="272" t="s">
        <v>6156</v>
      </c>
      <c r="K1910" s="272" t="s">
        <v>6157</v>
      </c>
      <c r="L1910" s="271"/>
      <c r="M1910" s="270" t="s">
        <v>8580</v>
      </c>
      <c r="N1910" s="270" t="s">
        <v>7561</v>
      </c>
      <c r="O1910" s="270" t="s">
        <v>6175</v>
      </c>
    </row>
    <row r="1911" spans="1:15" ht="30.75" customHeight="1" x14ac:dyDescent="0.25">
      <c r="A1911" s="281">
        <v>30912253</v>
      </c>
      <c r="B1911" s="276" t="s">
        <v>1462</v>
      </c>
      <c r="C1911" s="278" t="s">
        <v>4843</v>
      </c>
      <c r="D1911" s="276" t="s">
        <v>8697</v>
      </c>
      <c r="E1911" s="282"/>
      <c r="F1911" s="279"/>
      <c r="G1911" s="278"/>
      <c r="H1911" s="278"/>
      <c r="I1911" s="278" t="s">
        <v>6155</v>
      </c>
      <c r="J1911" s="278" t="s">
        <v>6156</v>
      </c>
      <c r="K1911" s="278" t="s">
        <v>6157</v>
      </c>
      <c r="L1911" s="277"/>
      <c r="M1911" s="276" t="s">
        <v>8580</v>
      </c>
      <c r="N1911" s="276" t="s">
        <v>7561</v>
      </c>
      <c r="O1911" s="276" t="s">
        <v>6175</v>
      </c>
    </row>
    <row r="1912" spans="1:15" ht="30.75" customHeight="1" x14ac:dyDescent="0.25">
      <c r="A1912" s="275">
        <v>30912261</v>
      </c>
      <c r="B1912" s="270" t="s">
        <v>1442</v>
      </c>
      <c r="C1912" s="272" t="s">
        <v>4843</v>
      </c>
      <c r="D1912" s="270" t="s">
        <v>8681</v>
      </c>
      <c r="E1912" s="272"/>
      <c r="F1912" s="273"/>
      <c r="G1912" s="272"/>
      <c r="H1912" s="272"/>
      <c r="I1912" s="272" t="s">
        <v>6155</v>
      </c>
      <c r="J1912" s="272" t="s">
        <v>6156</v>
      </c>
      <c r="K1912" s="272" t="s">
        <v>6157</v>
      </c>
      <c r="L1912" s="271"/>
      <c r="M1912" s="270" t="s">
        <v>8580</v>
      </c>
      <c r="N1912" s="270" t="s">
        <v>7561</v>
      </c>
      <c r="O1912" s="270" t="s">
        <v>6175</v>
      </c>
    </row>
    <row r="1913" spans="1:15" ht="30.75" customHeight="1" x14ac:dyDescent="0.25">
      <c r="A1913" s="281">
        <v>30912270</v>
      </c>
      <c r="B1913" s="276" t="s">
        <v>8698</v>
      </c>
      <c r="C1913" s="278" t="s">
        <v>4843</v>
      </c>
      <c r="D1913" s="276" t="s">
        <v>8687</v>
      </c>
      <c r="E1913" s="282"/>
      <c r="F1913" s="279"/>
      <c r="G1913" s="278"/>
      <c r="H1913" s="278"/>
      <c r="I1913" s="278" t="s">
        <v>6155</v>
      </c>
      <c r="J1913" s="278" t="s">
        <v>6156</v>
      </c>
      <c r="K1913" s="278" t="s">
        <v>6157</v>
      </c>
      <c r="L1913" s="277"/>
      <c r="M1913" s="276" t="s">
        <v>8580</v>
      </c>
      <c r="N1913" s="276" t="s">
        <v>7561</v>
      </c>
      <c r="O1913" s="276" t="s">
        <v>6175</v>
      </c>
    </row>
    <row r="1914" spans="1:15" ht="30.75" customHeight="1" x14ac:dyDescent="0.25">
      <c r="A1914" s="275">
        <v>30912270</v>
      </c>
      <c r="B1914" s="270" t="s">
        <v>8698</v>
      </c>
      <c r="C1914" s="272" t="s">
        <v>4843</v>
      </c>
      <c r="D1914" s="270" t="s">
        <v>8699</v>
      </c>
      <c r="E1914" s="272"/>
      <c r="F1914" s="273"/>
      <c r="G1914" s="272"/>
      <c r="H1914" s="272"/>
      <c r="I1914" s="272" t="s">
        <v>6155</v>
      </c>
      <c r="J1914" s="272" t="s">
        <v>6156</v>
      </c>
      <c r="K1914" s="272" t="s">
        <v>6157</v>
      </c>
      <c r="L1914" s="271"/>
      <c r="M1914" s="270" t="s">
        <v>7518</v>
      </c>
      <c r="N1914" s="270" t="s">
        <v>7519</v>
      </c>
      <c r="O1914" s="270" t="s">
        <v>6166</v>
      </c>
    </row>
    <row r="1915" spans="1:15" ht="30.75" customHeight="1" x14ac:dyDescent="0.25">
      <c r="A1915" s="281">
        <v>30912288</v>
      </c>
      <c r="B1915" s="276" t="s">
        <v>4970</v>
      </c>
      <c r="C1915" s="278" t="s">
        <v>4843</v>
      </c>
      <c r="D1915" s="276" t="s">
        <v>8579</v>
      </c>
      <c r="E1915" s="282"/>
      <c r="F1915" s="279"/>
      <c r="G1915" s="278"/>
      <c r="H1915" s="278"/>
      <c r="I1915" s="278" t="s">
        <v>6155</v>
      </c>
      <c r="J1915" s="278" t="s">
        <v>6156</v>
      </c>
      <c r="K1915" s="278" t="s">
        <v>6157</v>
      </c>
      <c r="L1915" s="277"/>
      <c r="M1915" s="276" t="s">
        <v>8580</v>
      </c>
      <c r="N1915" s="276" t="s">
        <v>7561</v>
      </c>
      <c r="O1915" s="276" t="s">
        <v>6175</v>
      </c>
    </row>
    <row r="1916" spans="1:15" ht="30.75" customHeight="1" x14ac:dyDescent="0.25">
      <c r="A1916" s="275">
        <v>30912296</v>
      </c>
      <c r="B1916" s="270" t="s">
        <v>7389</v>
      </c>
      <c r="C1916" s="272" t="s">
        <v>4843</v>
      </c>
      <c r="D1916" s="270" t="s">
        <v>8700</v>
      </c>
      <c r="E1916" s="272"/>
      <c r="F1916" s="273"/>
      <c r="G1916" s="272"/>
      <c r="H1916" s="272"/>
      <c r="I1916" s="272" t="s">
        <v>6155</v>
      </c>
      <c r="J1916" s="272" t="s">
        <v>6156</v>
      </c>
      <c r="K1916" s="272" t="s">
        <v>6157</v>
      </c>
      <c r="L1916" s="271">
        <v>143</v>
      </c>
      <c r="M1916" s="270" t="s">
        <v>8580</v>
      </c>
      <c r="N1916" s="270" t="s">
        <v>7561</v>
      </c>
      <c r="O1916" s="270" t="s">
        <v>6175</v>
      </c>
    </row>
    <row r="1917" spans="1:15" ht="30.75" customHeight="1" x14ac:dyDescent="0.25">
      <c r="A1917" s="281">
        <v>30912300</v>
      </c>
      <c r="B1917" s="276" t="s">
        <v>8701</v>
      </c>
      <c r="C1917" s="278" t="s">
        <v>4843</v>
      </c>
      <c r="D1917" s="276" t="s">
        <v>11188</v>
      </c>
      <c r="E1917" s="280" t="s">
        <v>11187</v>
      </c>
      <c r="F1917" s="279">
        <v>45474</v>
      </c>
      <c r="G1917" s="278"/>
      <c r="H1917" s="278"/>
      <c r="I1917" s="278" t="s">
        <v>6155</v>
      </c>
      <c r="J1917" s="278" t="s">
        <v>6156</v>
      </c>
      <c r="K1917" s="278" t="s">
        <v>6157</v>
      </c>
      <c r="L1917" s="277">
        <v>166</v>
      </c>
      <c r="M1917" s="276" t="s">
        <v>8580</v>
      </c>
      <c r="N1917" s="276" t="s">
        <v>7561</v>
      </c>
      <c r="O1917" s="276" t="s">
        <v>6175</v>
      </c>
    </row>
    <row r="1918" spans="1:15" ht="30.75" customHeight="1" x14ac:dyDescent="0.25">
      <c r="A1918" s="275">
        <v>30912318</v>
      </c>
      <c r="B1918" s="270" t="s">
        <v>8702</v>
      </c>
      <c r="C1918" s="272" t="s">
        <v>4843</v>
      </c>
      <c r="D1918" s="270" t="s">
        <v>8682</v>
      </c>
      <c r="E1918" s="272"/>
      <c r="F1918" s="273"/>
      <c r="G1918" s="272"/>
      <c r="H1918" s="272"/>
      <c r="I1918" s="272" t="s">
        <v>6155</v>
      </c>
      <c r="J1918" s="272" t="s">
        <v>6156</v>
      </c>
      <c r="K1918" s="272" t="s">
        <v>6157</v>
      </c>
      <c r="L1918" s="271"/>
      <c r="M1918" s="270" t="s">
        <v>8580</v>
      </c>
      <c r="N1918" s="270" t="s">
        <v>7561</v>
      </c>
      <c r="O1918" s="270" t="s">
        <v>6175</v>
      </c>
    </row>
    <row r="1919" spans="1:15" ht="30.75" customHeight="1" x14ac:dyDescent="0.25">
      <c r="A1919" s="281">
        <v>30912318</v>
      </c>
      <c r="B1919" s="276" t="s">
        <v>8702</v>
      </c>
      <c r="C1919" s="278" t="s">
        <v>4843</v>
      </c>
      <c r="D1919" s="276" t="s">
        <v>8687</v>
      </c>
      <c r="E1919" s="282"/>
      <c r="F1919" s="279"/>
      <c r="G1919" s="278"/>
      <c r="H1919" s="278"/>
      <c r="I1919" s="278" t="s">
        <v>6155</v>
      </c>
      <c r="J1919" s="278" t="s">
        <v>6156</v>
      </c>
      <c r="K1919" s="278" t="s">
        <v>6157</v>
      </c>
      <c r="L1919" s="277"/>
      <c r="M1919" s="276" t="s">
        <v>8580</v>
      </c>
      <c r="N1919" s="276" t="s">
        <v>7561</v>
      </c>
      <c r="O1919" s="276" t="s">
        <v>6175</v>
      </c>
    </row>
    <row r="1920" spans="1:15" ht="30.75" customHeight="1" x14ac:dyDescent="0.25">
      <c r="A1920" s="275">
        <v>30912326</v>
      </c>
      <c r="B1920" s="270" t="s">
        <v>8703</v>
      </c>
      <c r="C1920" s="272" t="s">
        <v>4844</v>
      </c>
      <c r="D1920" s="270" t="s">
        <v>6161</v>
      </c>
      <c r="E1920" s="272"/>
      <c r="F1920" s="273"/>
      <c r="G1920" s="272" t="s">
        <v>6161</v>
      </c>
      <c r="H1920" s="272" t="s">
        <v>6161</v>
      </c>
      <c r="I1920" s="272" t="s">
        <v>6161</v>
      </c>
      <c r="J1920" s="272" t="s">
        <v>6161</v>
      </c>
      <c r="K1920" s="272" t="s">
        <v>6161</v>
      </c>
      <c r="L1920" s="271" t="s">
        <v>6161</v>
      </c>
      <c r="M1920" s="270" t="s">
        <v>6161</v>
      </c>
      <c r="N1920" s="270" t="s">
        <v>6161</v>
      </c>
      <c r="O1920" s="270" t="s">
        <v>6161</v>
      </c>
    </row>
    <row r="1921" spans="1:15" ht="30.75" customHeight="1" x14ac:dyDescent="0.25">
      <c r="A1921" s="281">
        <v>30912334</v>
      </c>
      <c r="B1921" s="276" t="s">
        <v>8704</v>
      </c>
      <c r="C1921" s="278" t="s">
        <v>4844</v>
      </c>
      <c r="D1921" s="276" t="s">
        <v>6161</v>
      </c>
      <c r="E1921" s="282"/>
      <c r="F1921" s="279"/>
      <c r="G1921" s="278" t="s">
        <v>6161</v>
      </c>
      <c r="H1921" s="278" t="s">
        <v>6161</v>
      </c>
      <c r="I1921" s="278" t="s">
        <v>6161</v>
      </c>
      <c r="J1921" s="278" t="s">
        <v>6161</v>
      </c>
      <c r="K1921" s="278" t="s">
        <v>6161</v>
      </c>
      <c r="L1921" s="277" t="s">
        <v>6161</v>
      </c>
      <c r="M1921" s="276" t="s">
        <v>6161</v>
      </c>
      <c r="N1921" s="276" t="s">
        <v>6161</v>
      </c>
      <c r="O1921" s="276" t="s">
        <v>6161</v>
      </c>
    </row>
    <row r="1922" spans="1:15" ht="30.75" customHeight="1" x14ac:dyDescent="0.25">
      <c r="A1922" s="275">
        <v>30913012</v>
      </c>
      <c r="B1922" s="270" t="s">
        <v>1468</v>
      </c>
      <c r="C1922" s="272" t="s">
        <v>4843</v>
      </c>
      <c r="D1922" s="270" t="s">
        <v>8705</v>
      </c>
      <c r="E1922" s="272"/>
      <c r="F1922" s="273"/>
      <c r="G1922" s="272"/>
      <c r="H1922" s="272" t="s">
        <v>6154</v>
      </c>
      <c r="I1922" s="272" t="s">
        <v>6155</v>
      </c>
      <c r="J1922" s="272" t="s">
        <v>6156</v>
      </c>
      <c r="K1922" s="272"/>
      <c r="L1922" s="271"/>
      <c r="M1922" s="270" t="s">
        <v>3860</v>
      </c>
      <c r="N1922" s="270" t="s">
        <v>7561</v>
      </c>
      <c r="O1922" s="270" t="s">
        <v>6175</v>
      </c>
    </row>
    <row r="1923" spans="1:15" ht="30.75" customHeight="1" x14ac:dyDescent="0.25">
      <c r="A1923" s="281">
        <v>30913012</v>
      </c>
      <c r="B1923" s="276" t="s">
        <v>1468</v>
      </c>
      <c r="C1923" s="278" t="s">
        <v>4843</v>
      </c>
      <c r="D1923" s="276" t="s">
        <v>8706</v>
      </c>
      <c r="E1923" s="282"/>
      <c r="F1923" s="279"/>
      <c r="G1923" s="278"/>
      <c r="H1923" s="278" t="s">
        <v>6154</v>
      </c>
      <c r="I1923" s="278" t="s">
        <v>6155</v>
      </c>
      <c r="J1923" s="278" t="s">
        <v>6156</v>
      </c>
      <c r="K1923" s="278"/>
      <c r="L1923" s="277"/>
      <c r="M1923" s="276" t="s">
        <v>3856</v>
      </c>
      <c r="N1923" s="276" t="s">
        <v>7561</v>
      </c>
      <c r="O1923" s="276" t="s">
        <v>6175</v>
      </c>
    </row>
    <row r="1924" spans="1:15" ht="30.75" customHeight="1" x14ac:dyDescent="0.25">
      <c r="A1924" s="275">
        <v>30913020</v>
      </c>
      <c r="B1924" s="270" t="s">
        <v>6336</v>
      </c>
      <c r="C1924" s="272" t="s">
        <v>4843</v>
      </c>
      <c r="D1924" s="270" t="s">
        <v>8707</v>
      </c>
      <c r="E1924" s="272"/>
      <c r="F1924" s="273"/>
      <c r="G1924" s="272"/>
      <c r="H1924" s="272"/>
      <c r="I1924" s="272" t="s">
        <v>6155</v>
      </c>
      <c r="J1924" s="272" t="s">
        <v>6156</v>
      </c>
      <c r="K1924" s="272"/>
      <c r="L1924" s="271"/>
      <c r="M1924" s="270" t="s">
        <v>3860</v>
      </c>
      <c r="N1924" s="270" t="s">
        <v>7561</v>
      </c>
      <c r="O1924" s="270" t="s">
        <v>6175</v>
      </c>
    </row>
    <row r="1925" spans="1:15" ht="30.75" customHeight="1" x14ac:dyDescent="0.25">
      <c r="A1925" s="281">
        <v>30913020</v>
      </c>
      <c r="B1925" s="276" t="s">
        <v>6336</v>
      </c>
      <c r="C1925" s="278" t="s">
        <v>4843</v>
      </c>
      <c r="D1925" s="276" t="s">
        <v>8708</v>
      </c>
      <c r="E1925" s="282"/>
      <c r="F1925" s="279"/>
      <c r="G1925" s="278"/>
      <c r="H1925" s="278"/>
      <c r="I1925" s="278" t="s">
        <v>6155</v>
      </c>
      <c r="J1925" s="278" t="s">
        <v>6156</v>
      </c>
      <c r="K1925" s="278"/>
      <c r="L1925" s="277"/>
      <c r="M1925" s="276" t="s">
        <v>3860</v>
      </c>
      <c r="N1925" s="276" t="s">
        <v>7561</v>
      </c>
      <c r="O1925" s="276" t="s">
        <v>6175</v>
      </c>
    </row>
    <row r="1926" spans="1:15" ht="30.75" customHeight="1" x14ac:dyDescent="0.25">
      <c r="A1926" s="275">
        <v>30913047</v>
      </c>
      <c r="B1926" s="270" t="s">
        <v>1470</v>
      </c>
      <c r="C1926" s="272" t="s">
        <v>4843</v>
      </c>
      <c r="D1926" s="270" t="s">
        <v>8709</v>
      </c>
      <c r="E1926" s="272"/>
      <c r="F1926" s="273"/>
      <c r="G1926" s="272"/>
      <c r="H1926" s="272"/>
      <c r="I1926" s="272" t="s">
        <v>6155</v>
      </c>
      <c r="J1926" s="272" t="s">
        <v>6156</v>
      </c>
      <c r="K1926" s="272"/>
      <c r="L1926" s="271"/>
      <c r="M1926" s="270" t="s">
        <v>3860</v>
      </c>
      <c r="N1926" s="270" t="s">
        <v>7561</v>
      </c>
      <c r="O1926" s="270" t="s">
        <v>6175</v>
      </c>
    </row>
    <row r="1927" spans="1:15" ht="30.75" customHeight="1" x14ac:dyDescent="0.25">
      <c r="A1927" s="281">
        <v>30913047</v>
      </c>
      <c r="B1927" s="276" t="s">
        <v>1470</v>
      </c>
      <c r="C1927" s="278" t="s">
        <v>4843</v>
      </c>
      <c r="D1927" s="276" t="s">
        <v>11024</v>
      </c>
      <c r="E1927" s="280" t="s">
        <v>11023</v>
      </c>
      <c r="F1927" s="279">
        <v>45705</v>
      </c>
      <c r="G1927" s="278"/>
      <c r="H1927" s="278"/>
      <c r="I1927" s="278" t="s">
        <v>6155</v>
      </c>
      <c r="J1927" s="278" t="s">
        <v>6156</v>
      </c>
      <c r="K1927" s="278"/>
      <c r="L1927" s="277">
        <v>171</v>
      </c>
      <c r="M1927" s="276" t="s">
        <v>3860</v>
      </c>
      <c r="N1927" s="276" t="s">
        <v>7561</v>
      </c>
      <c r="O1927" s="276" t="s">
        <v>6175</v>
      </c>
    </row>
    <row r="1928" spans="1:15" ht="30.75" customHeight="1" x14ac:dyDescent="0.25">
      <c r="A1928" s="275">
        <v>30913055</v>
      </c>
      <c r="B1928" s="270" t="s">
        <v>1471</v>
      </c>
      <c r="C1928" s="272" t="s">
        <v>4843</v>
      </c>
      <c r="D1928" s="270" t="s">
        <v>8709</v>
      </c>
      <c r="E1928" s="272"/>
      <c r="F1928" s="273"/>
      <c r="G1928" s="272"/>
      <c r="H1928" s="272"/>
      <c r="I1928" s="272" t="s">
        <v>6155</v>
      </c>
      <c r="J1928" s="272" t="s">
        <v>6156</v>
      </c>
      <c r="K1928" s="272"/>
      <c r="L1928" s="271"/>
      <c r="M1928" s="270" t="s">
        <v>3860</v>
      </c>
      <c r="N1928" s="270" t="s">
        <v>7561</v>
      </c>
      <c r="O1928" s="270" t="s">
        <v>6175</v>
      </c>
    </row>
    <row r="1929" spans="1:15" ht="30.75" customHeight="1" x14ac:dyDescent="0.25">
      <c r="A1929" s="281">
        <v>30913055</v>
      </c>
      <c r="B1929" s="276" t="s">
        <v>1471</v>
      </c>
      <c r="C1929" s="278" t="s">
        <v>4843</v>
      </c>
      <c r="D1929" s="276" t="s">
        <v>11024</v>
      </c>
      <c r="E1929" s="280" t="s">
        <v>11023</v>
      </c>
      <c r="F1929" s="279">
        <v>45705</v>
      </c>
      <c r="G1929" s="278"/>
      <c r="H1929" s="278"/>
      <c r="I1929" s="278" t="s">
        <v>6155</v>
      </c>
      <c r="J1929" s="278" t="s">
        <v>6156</v>
      </c>
      <c r="K1929" s="278"/>
      <c r="L1929" s="277">
        <v>171</v>
      </c>
      <c r="M1929" s="276" t="s">
        <v>3860</v>
      </c>
      <c r="N1929" s="276" t="s">
        <v>7561</v>
      </c>
      <c r="O1929" s="276" t="s">
        <v>6175</v>
      </c>
    </row>
    <row r="1930" spans="1:15" ht="30.75" customHeight="1" x14ac:dyDescent="0.25">
      <c r="A1930" s="275">
        <v>30913071</v>
      </c>
      <c r="B1930" s="270" t="s">
        <v>1464</v>
      </c>
      <c r="C1930" s="272" t="s">
        <v>4843</v>
      </c>
      <c r="D1930" s="270" t="s">
        <v>8710</v>
      </c>
      <c r="E1930" s="272"/>
      <c r="F1930" s="273"/>
      <c r="G1930" s="272"/>
      <c r="H1930" s="272" t="s">
        <v>6154</v>
      </c>
      <c r="I1930" s="272" t="s">
        <v>6155</v>
      </c>
      <c r="J1930" s="272" t="s">
        <v>6156</v>
      </c>
      <c r="K1930" s="272"/>
      <c r="L1930" s="271"/>
      <c r="M1930" s="270" t="s">
        <v>3860</v>
      </c>
      <c r="N1930" s="270" t="s">
        <v>7561</v>
      </c>
      <c r="O1930" s="270" t="s">
        <v>6175</v>
      </c>
    </row>
    <row r="1931" spans="1:15" ht="30.75" customHeight="1" x14ac:dyDescent="0.25">
      <c r="A1931" s="281">
        <v>30913080</v>
      </c>
      <c r="B1931" s="276" t="s">
        <v>1466</v>
      </c>
      <c r="C1931" s="278" t="s">
        <v>4843</v>
      </c>
      <c r="D1931" s="276" t="s">
        <v>8710</v>
      </c>
      <c r="E1931" s="282"/>
      <c r="F1931" s="279"/>
      <c r="G1931" s="278"/>
      <c r="H1931" s="278" t="s">
        <v>6154</v>
      </c>
      <c r="I1931" s="278" t="s">
        <v>6155</v>
      </c>
      <c r="J1931" s="278" t="s">
        <v>6156</v>
      </c>
      <c r="K1931" s="278"/>
      <c r="L1931" s="277"/>
      <c r="M1931" s="276" t="s">
        <v>3860</v>
      </c>
      <c r="N1931" s="276" t="s">
        <v>7561</v>
      </c>
      <c r="O1931" s="276" t="s">
        <v>6175</v>
      </c>
    </row>
    <row r="1932" spans="1:15" ht="30.75" customHeight="1" x14ac:dyDescent="0.25">
      <c r="A1932" s="275">
        <v>30913098</v>
      </c>
      <c r="B1932" s="270" t="s">
        <v>1465</v>
      </c>
      <c r="C1932" s="272" t="s">
        <v>4843</v>
      </c>
      <c r="D1932" s="270" t="s">
        <v>8710</v>
      </c>
      <c r="E1932" s="272"/>
      <c r="F1932" s="273"/>
      <c r="G1932" s="272"/>
      <c r="H1932" s="272" t="s">
        <v>6154</v>
      </c>
      <c r="I1932" s="272" t="s">
        <v>6155</v>
      </c>
      <c r="J1932" s="272" t="s">
        <v>6156</v>
      </c>
      <c r="K1932" s="272"/>
      <c r="L1932" s="271"/>
      <c r="M1932" s="270" t="s">
        <v>3860</v>
      </c>
      <c r="N1932" s="270" t="s">
        <v>7561</v>
      </c>
      <c r="O1932" s="270" t="s">
        <v>6175</v>
      </c>
    </row>
    <row r="1933" spans="1:15" ht="30.75" customHeight="1" x14ac:dyDescent="0.25">
      <c r="A1933" s="281">
        <v>30913101</v>
      </c>
      <c r="B1933" s="276" t="s">
        <v>1467</v>
      </c>
      <c r="C1933" s="278" t="s">
        <v>4843</v>
      </c>
      <c r="D1933" s="276" t="s">
        <v>8711</v>
      </c>
      <c r="E1933" s="282"/>
      <c r="F1933" s="279"/>
      <c r="G1933" s="278"/>
      <c r="H1933" s="278"/>
      <c r="I1933" s="278" t="s">
        <v>6155</v>
      </c>
      <c r="J1933" s="278" t="s">
        <v>6156</v>
      </c>
      <c r="K1933" s="278"/>
      <c r="L1933" s="277"/>
      <c r="M1933" s="276" t="s">
        <v>3856</v>
      </c>
      <c r="N1933" s="276" t="s">
        <v>7561</v>
      </c>
      <c r="O1933" s="276" t="s">
        <v>6175</v>
      </c>
    </row>
    <row r="1934" spans="1:15" ht="30.75" customHeight="1" x14ac:dyDescent="0.25">
      <c r="A1934" s="275">
        <v>30913128</v>
      </c>
      <c r="B1934" s="270" t="s">
        <v>1472</v>
      </c>
      <c r="C1934" s="272" t="s">
        <v>4843</v>
      </c>
      <c r="D1934" s="270" t="s">
        <v>8712</v>
      </c>
      <c r="E1934" s="272"/>
      <c r="F1934" s="273"/>
      <c r="G1934" s="272"/>
      <c r="H1934" s="272" t="s">
        <v>6154</v>
      </c>
      <c r="I1934" s="272" t="s">
        <v>6155</v>
      </c>
      <c r="J1934" s="272" t="s">
        <v>6156</v>
      </c>
      <c r="K1934" s="272"/>
      <c r="L1934" s="271"/>
      <c r="M1934" s="270" t="s">
        <v>3856</v>
      </c>
      <c r="N1934" s="270" t="s">
        <v>7561</v>
      </c>
      <c r="O1934" s="270" t="s">
        <v>6175</v>
      </c>
    </row>
    <row r="1935" spans="1:15" ht="30.75" customHeight="1" x14ac:dyDescent="0.25">
      <c r="A1935" s="281">
        <v>30913144</v>
      </c>
      <c r="B1935" s="276" t="s">
        <v>1463</v>
      </c>
      <c r="C1935" s="278" t="s">
        <v>4843</v>
      </c>
      <c r="D1935" s="276" t="s">
        <v>8713</v>
      </c>
      <c r="E1935" s="282"/>
      <c r="F1935" s="279"/>
      <c r="G1935" s="278"/>
      <c r="H1935" s="278" t="s">
        <v>6154</v>
      </c>
      <c r="I1935" s="278" t="s">
        <v>6155</v>
      </c>
      <c r="J1935" s="278" t="s">
        <v>6156</v>
      </c>
      <c r="K1935" s="278"/>
      <c r="L1935" s="277"/>
      <c r="M1935" s="276" t="s">
        <v>3856</v>
      </c>
      <c r="N1935" s="276" t="s">
        <v>7561</v>
      </c>
      <c r="O1935" s="276" t="s">
        <v>6175</v>
      </c>
    </row>
    <row r="1936" spans="1:15" ht="30.75" customHeight="1" x14ac:dyDescent="0.25">
      <c r="A1936" s="275">
        <v>30913144</v>
      </c>
      <c r="B1936" s="270" t="s">
        <v>1463</v>
      </c>
      <c r="C1936" s="272" t="s">
        <v>4843</v>
      </c>
      <c r="D1936" s="270" t="s">
        <v>8714</v>
      </c>
      <c r="E1936" s="272"/>
      <c r="F1936" s="273"/>
      <c r="G1936" s="272"/>
      <c r="H1936" s="272" t="s">
        <v>6154</v>
      </c>
      <c r="I1936" s="272" t="s">
        <v>6155</v>
      </c>
      <c r="J1936" s="272" t="s">
        <v>6156</v>
      </c>
      <c r="K1936" s="272"/>
      <c r="L1936" s="271"/>
      <c r="M1936" s="270" t="s">
        <v>3856</v>
      </c>
      <c r="N1936" s="270" t="s">
        <v>7561</v>
      </c>
      <c r="O1936" s="270" t="s">
        <v>6175</v>
      </c>
    </row>
    <row r="1937" spans="1:15" ht="30.75" customHeight="1" x14ac:dyDescent="0.25">
      <c r="A1937" s="281">
        <v>30913152</v>
      </c>
      <c r="B1937" s="276" t="s">
        <v>6337</v>
      </c>
      <c r="C1937" s="278" t="s">
        <v>4843</v>
      </c>
      <c r="D1937" s="276" t="s">
        <v>8713</v>
      </c>
      <c r="E1937" s="282"/>
      <c r="F1937" s="279"/>
      <c r="G1937" s="278"/>
      <c r="H1937" s="278" t="s">
        <v>6154</v>
      </c>
      <c r="I1937" s="278" t="s">
        <v>6155</v>
      </c>
      <c r="J1937" s="278" t="s">
        <v>6156</v>
      </c>
      <c r="K1937" s="278"/>
      <c r="L1937" s="277"/>
      <c r="M1937" s="276" t="s">
        <v>3856</v>
      </c>
      <c r="N1937" s="276" t="s">
        <v>7561</v>
      </c>
      <c r="O1937" s="276" t="s">
        <v>6175</v>
      </c>
    </row>
    <row r="1938" spans="1:15" ht="30.75" customHeight="1" x14ac:dyDescent="0.25">
      <c r="A1938" s="275">
        <v>30913152</v>
      </c>
      <c r="B1938" s="270" t="s">
        <v>6337</v>
      </c>
      <c r="C1938" s="272" t="s">
        <v>4843</v>
      </c>
      <c r="D1938" s="270" t="s">
        <v>8715</v>
      </c>
      <c r="E1938" s="272"/>
      <c r="F1938" s="273"/>
      <c r="G1938" s="272"/>
      <c r="H1938" s="272" t="s">
        <v>6154</v>
      </c>
      <c r="I1938" s="272" t="s">
        <v>6155</v>
      </c>
      <c r="J1938" s="272" t="s">
        <v>6156</v>
      </c>
      <c r="K1938" s="272"/>
      <c r="L1938" s="271"/>
      <c r="M1938" s="270" t="s">
        <v>3856</v>
      </c>
      <c r="N1938" s="270" t="s">
        <v>7561</v>
      </c>
      <c r="O1938" s="270" t="s">
        <v>6175</v>
      </c>
    </row>
    <row r="1939" spans="1:15" ht="30.75" customHeight="1" x14ac:dyDescent="0.25">
      <c r="A1939" s="281">
        <v>30914019</v>
      </c>
      <c r="B1939" s="276" t="s">
        <v>1474</v>
      </c>
      <c r="C1939" s="278" t="s">
        <v>4843</v>
      </c>
      <c r="D1939" s="276" t="s">
        <v>8716</v>
      </c>
      <c r="E1939" s="282"/>
      <c r="F1939" s="279"/>
      <c r="G1939" s="278"/>
      <c r="H1939" s="278"/>
      <c r="I1939" s="278" t="s">
        <v>6155</v>
      </c>
      <c r="J1939" s="278" t="s">
        <v>6156</v>
      </c>
      <c r="K1939" s="278"/>
      <c r="L1939" s="277"/>
      <c r="M1939" s="276" t="s">
        <v>3861</v>
      </c>
      <c r="N1939" s="276" t="s">
        <v>7561</v>
      </c>
      <c r="O1939" s="276" t="s">
        <v>6175</v>
      </c>
    </row>
    <row r="1940" spans="1:15" ht="30.75" customHeight="1" x14ac:dyDescent="0.25">
      <c r="A1940" s="275">
        <v>30914027</v>
      </c>
      <c r="B1940" s="270" t="s">
        <v>6338</v>
      </c>
      <c r="C1940" s="272" t="s">
        <v>4843</v>
      </c>
      <c r="D1940" s="270" t="s">
        <v>8717</v>
      </c>
      <c r="E1940" s="272"/>
      <c r="F1940" s="273"/>
      <c r="G1940" s="272"/>
      <c r="H1940" s="272"/>
      <c r="I1940" s="272" t="s">
        <v>6155</v>
      </c>
      <c r="J1940" s="272" t="s">
        <v>6156</v>
      </c>
      <c r="K1940" s="272"/>
      <c r="L1940" s="271"/>
      <c r="M1940" s="270" t="s">
        <v>3861</v>
      </c>
      <c r="N1940" s="270" t="s">
        <v>7561</v>
      </c>
      <c r="O1940" s="270" t="s">
        <v>6175</v>
      </c>
    </row>
    <row r="1941" spans="1:15" ht="30.75" customHeight="1" x14ac:dyDescent="0.25">
      <c r="A1941" s="281">
        <v>30914043</v>
      </c>
      <c r="B1941" s="276" t="s">
        <v>1477</v>
      </c>
      <c r="C1941" s="278" t="s">
        <v>4843</v>
      </c>
      <c r="D1941" s="276" t="s">
        <v>8718</v>
      </c>
      <c r="E1941" s="282"/>
      <c r="F1941" s="279"/>
      <c r="G1941" s="278"/>
      <c r="H1941" s="278"/>
      <c r="I1941" s="278" t="s">
        <v>6155</v>
      </c>
      <c r="J1941" s="278" t="s">
        <v>6156</v>
      </c>
      <c r="K1941" s="278"/>
      <c r="L1941" s="277"/>
      <c r="M1941" s="276" t="s">
        <v>3861</v>
      </c>
      <c r="N1941" s="276" t="s">
        <v>7561</v>
      </c>
      <c r="O1941" s="276" t="s">
        <v>6175</v>
      </c>
    </row>
    <row r="1942" spans="1:15" ht="30.75" customHeight="1" x14ac:dyDescent="0.25">
      <c r="A1942" s="275">
        <v>30914051</v>
      </c>
      <c r="B1942" s="270" t="s">
        <v>1476</v>
      </c>
      <c r="C1942" s="272" t="s">
        <v>4843</v>
      </c>
      <c r="D1942" s="270" t="s">
        <v>8718</v>
      </c>
      <c r="E1942" s="272"/>
      <c r="F1942" s="273"/>
      <c r="G1942" s="272"/>
      <c r="H1942" s="272"/>
      <c r="I1942" s="272" t="s">
        <v>6155</v>
      </c>
      <c r="J1942" s="272" t="s">
        <v>6156</v>
      </c>
      <c r="K1942" s="272"/>
      <c r="L1942" s="271"/>
      <c r="M1942" s="270" t="s">
        <v>3861</v>
      </c>
      <c r="N1942" s="270" t="s">
        <v>7561</v>
      </c>
      <c r="O1942" s="270" t="s">
        <v>6175</v>
      </c>
    </row>
    <row r="1943" spans="1:15" ht="30.75" customHeight="1" x14ac:dyDescent="0.25">
      <c r="A1943" s="281">
        <v>30914060</v>
      </c>
      <c r="B1943" s="276" t="s">
        <v>1478</v>
      </c>
      <c r="C1943" s="278" t="s">
        <v>4843</v>
      </c>
      <c r="D1943" s="276" t="s">
        <v>8718</v>
      </c>
      <c r="E1943" s="282"/>
      <c r="F1943" s="279"/>
      <c r="G1943" s="278"/>
      <c r="H1943" s="278"/>
      <c r="I1943" s="278" t="s">
        <v>6155</v>
      </c>
      <c r="J1943" s="278" t="s">
        <v>6156</v>
      </c>
      <c r="K1943" s="278"/>
      <c r="L1943" s="277"/>
      <c r="M1943" s="276" t="s">
        <v>3861</v>
      </c>
      <c r="N1943" s="276" t="s">
        <v>7561</v>
      </c>
      <c r="O1943" s="276" t="s">
        <v>6175</v>
      </c>
    </row>
    <row r="1944" spans="1:15" ht="30.75" customHeight="1" x14ac:dyDescent="0.25">
      <c r="A1944" s="275">
        <v>30914078</v>
      </c>
      <c r="B1944" s="270" t="s">
        <v>1480</v>
      </c>
      <c r="C1944" s="272" t="s">
        <v>4843</v>
      </c>
      <c r="D1944" s="270" t="s">
        <v>8718</v>
      </c>
      <c r="E1944" s="272"/>
      <c r="F1944" s="273"/>
      <c r="G1944" s="272"/>
      <c r="H1944" s="272"/>
      <c r="I1944" s="272" t="s">
        <v>6155</v>
      </c>
      <c r="J1944" s="272" t="s">
        <v>6156</v>
      </c>
      <c r="K1944" s="272"/>
      <c r="L1944" s="271"/>
      <c r="M1944" s="270" t="s">
        <v>3861</v>
      </c>
      <c r="N1944" s="270" t="s">
        <v>7561</v>
      </c>
      <c r="O1944" s="270" t="s">
        <v>6175</v>
      </c>
    </row>
    <row r="1945" spans="1:15" ht="30.75" customHeight="1" x14ac:dyDescent="0.25">
      <c r="A1945" s="281">
        <v>30914086</v>
      </c>
      <c r="B1945" s="276" t="s">
        <v>1482</v>
      </c>
      <c r="C1945" s="278" t="s">
        <v>4843</v>
      </c>
      <c r="D1945" s="276" t="s">
        <v>8719</v>
      </c>
      <c r="E1945" s="282"/>
      <c r="F1945" s="279"/>
      <c r="G1945" s="278"/>
      <c r="H1945" s="278"/>
      <c r="I1945" s="278" t="s">
        <v>6155</v>
      </c>
      <c r="J1945" s="278" t="s">
        <v>6156</v>
      </c>
      <c r="K1945" s="278"/>
      <c r="L1945" s="277"/>
      <c r="M1945" s="276" t="s">
        <v>3861</v>
      </c>
      <c r="N1945" s="276" t="s">
        <v>7561</v>
      </c>
      <c r="O1945" s="276" t="s">
        <v>6175</v>
      </c>
    </row>
    <row r="1946" spans="1:15" ht="30.75" customHeight="1" x14ac:dyDescent="0.25">
      <c r="A1946" s="275">
        <v>30914094</v>
      </c>
      <c r="B1946" s="270" t="s">
        <v>1484</v>
      </c>
      <c r="C1946" s="272" t="s">
        <v>4843</v>
      </c>
      <c r="D1946" s="270" t="s">
        <v>7560</v>
      </c>
      <c r="E1946" s="272"/>
      <c r="F1946" s="273"/>
      <c r="G1946" s="272"/>
      <c r="H1946" s="272"/>
      <c r="I1946" s="272" t="s">
        <v>6155</v>
      </c>
      <c r="J1946" s="272" t="s">
        <v>6156</v>
      </c>
      <c r="K1946" s="272"/>
      <c r="L1946" s="271"/>
      <c r="M1946" s="270" t="s">
        <v>3861</v>
      </c>
      <c r="N1946" s="270" t="s">
        <v>7561</v>
      </c>
      <c r="O1946" s="270" t="s">
        <v>6175</v>
      </c>
    </row>
    <row r="1947" spans="1:15" ht="30.75" customHeight="1" x14ac:dyDescent="0.25">
      <c r="A1947" s="281">
        <v>30914108</v>
      </c>
      <c r="B1947" s="276" t="s">
        <v>1485</v>
      </c>
      <c r="C1947" s="278" t="s">
        <v>4843</v>
      </c>
      <c r="D1947" s="276" t="s">
        <v>7560</v>
      </c>
      <c r="E1947" s="282"/>
      <c r="F1947" s="279"/>
      <c r="G1947" s="278"/>
      <c r="H1947" s="278"/>
      <c r="I1947" s="278" t="s">
        <v>6155</v>
      </c>
      <c r="J1947" s="278" t="s">
        <v>6156</v>
      </c>
      <c r="K1947" s="278"/>
      <c r="L1947" s="277"/>
      <c r="M1947" s="276" t="s">
        <v>3861</v>
      </c>
      <c r="N1947" s="276" t="s">
        <v>7561</v>
      </c>
      <c r="O1947" s="276" t="s">
        <v>6175</v>
      </c>
    </row>
    <row r="1948" spans="1:15" ht="30.75" customHeight="1" x14ac:dyDescent="0.25">
      <c r="A1948" s="275">
        <v>30914116</v>
      </c>
      <c r="B1948" s="270" t="s">
        <v>1486</v>
      </c>
      <c r="C1948" s="272" t="s">
        <v>4843</v>
      </c>
      <c r="D1948" s="270" t="s">
        <v>8720</v>
      </c>
      <c r="E1948" s="272"/>
      <c r="F1948" s="273"/>
      <c r="G1948" s="272"/>
      <c r="H1948" s="272"/>
      <c r="I1948" s="272" t="s">
        <v>6155</v>
      </c>
      <c r="J1948" s="272" t="s">
        <v>6156</v>
      </c>
      <c r="K1948" s="272"/>
      <c r="L1948" s="271"/>
      <c r="M1948" s="270" t="s">
        <v>3861</v>
      </c>
      <c r="N1948" s="270" t="s">
        <v>7561</v>
      </c>
      <c r="O1948" s="270" t="s">
        <v>6175</v>
      </c>
    </row>
    <row r="1949" spans="1:15" ht="30.75" customHeight="1" x14ac:dyDescent="0.25">
      <c r="A1949" s="281">
        <v>30914124</v>
      </c>
      <c r="B1949" s="276" t="s">
        <v>1488</v>
      </c>
      <c r="C1949" s="278" t="s">
        <v>4843</v>
      </c>
      <c r="D1949" s="276" t="s">
        <v>8721</v>
      </c>
      <c r="E1949" s="282"/>
      <c r="F1949" s="279"/>
      <c r="G1949" s="278"/>
      <c r="H1949" s="278" t="s">
        <v>6154</v>
      </c>
      <c r="I1949" s="278" t="s">
        <v>6155</v>
      </c>
      <c r="J1949" s="278" t="s">
        <v>6156</v>
      </c>
      <c r="K1949" s="278"/>
      <c r="L1949" s="277"/>
      <c r="M1949" s="276" t="s">
        <v>3861</v>
      </c>
      <c r="N1949" s="276" t="s">
        <v>7561</v>
      </c>
      <c r="O1949" s="276" t="s">
        <v>6175</v>
      </c>
    </row>
    <row r="1950" spans="1:15" ht="30.75" customHeight="1" x14ac:dyDescent="0.25">
      <c r="A1950" s="275">
        <v>30914132</v>
      </c>
      <c r="B1950" s="270" t="s">
        <v>1483</v>
      </c>
      <c r="C1950" s="272" t="s">
        <v>4843</v>
      </c>
      <c r="D1950" s="270" t="s">
        <v>7560</v>
      </c>
      <c r="E1950" s="272"/>
      <c r="F1950" s="273"/>
      <c r="G1950" s="272"/>
      <c r="H1950" s="272"/>
      <c r="I1950" s="272" t="s">
        <v>6155</v>
      </c>
      <c r="J1950" s="272" t="s">
        <v>6156</v>
      </c>
      <c r="K1950" s="272"/>
      <c r="L1950" s="271"/>
      <c r="M1950" s="270" t="s">
        <v>3861</v>
      </c>
      <c r="N1950" s="270" t="s">
        <v>7561</v>
      </c>
      <c r="O1950" s="270" t="s">
        <v>6175</v>
      </c>
    </row>
    <row r="1951" spans="1:15" ht="30.75" customHeight="1" x14ac:dyDescent="0.25">
      <c r="A1951" s="281">
        <v>30914140</v>
      </c>
      <c r="B1951" s="276" t="s">
        <v>1479</v>
      </c>
      <c r="C1951" s="278" t="s">
        <v>4843</v>
      </c>
      <c r="D1951" s="276" t="s">
        <v>8722</v>
      </c>
      <c r="E1951" s="282"/>
      <c r="F1951" s="279"/>
      <c r="G1951" s="278"/>
      <c r="H1951" s="278"/>
      <c r="I1951" s="278" t="s">
        <v>6155</v>
      </c>
      <c r="J1951" s="278" t="s">
        <v>6156</v>
      </c>
      <c r="K1951" s="278"/>
      <c r="L1951" s="277"/>
      <c r="M1951" s="276" t="s">
        <v>3861</v>
      </c>
      <c r="N1951" s="276" t="s">
        <v>7561</v>
      </c>
      <c r="O1951" s="276" t="s">
        <v>6175</v>
      </c>
    </row>
    <row r="1952" spans="1:15" ht="30.75" customHeight="1" x14ac:dyDescent="0.25">
      <c r="A1952" s="275">
        <v>30914159</v>
      </c>
      <c r="B1952" s="270" t="s">
        <v>1481</v>
      </c>
      <c r="C1952" s="272" t="s">
        <v>4843</v>
      </c>
      <c r="D1952" s="270" t="s">
        <v>8723</v>
      </c>
      <c r="E1952" s="272"/>
      <c r="F1952" s="273"/>
      <c r="G1952" s="272"/>
      <c r="H1952" s="272"/>
      <c r="I1952" s="272" t="s">
        <v>6155</v>
      </c>
      <c r="J1952" s="272" t="s">
        <v>6156</v>
      </c>
      <c r="K1952" s="272"/>
      <c r="L1952" s="271"/>
      <c r="M1952" s="270" t="s">
        <v>3861</v>
      </c>
      <c r="N1952" s="270" t="s">
        <v>7561</v>
      </c>
      <c r="O1952" s="270" t="s">
        <v>6175</v>
      </c>
    </row>
    <row r="1953" spans="1:15" ht="30.75" customHeight="1" x14ac:dyDescent="0.25">
      <c r="A1953" s="281">
        <v>30914167</v>
      </c>
      <c r="B1953" s="276" t="s">
        <v>1487</v>
      </c>
      <c r="C1953" s="278" t="s">
        <v>4843</v>
      </c>
      <c r="D1953" s="276" t="s">
        <v>8724</v>
      </c>
      <c r="E1953" s="282"/>
      <c r="F1953" s="279"/>
      <c r="G1953" s="278"/>
      <c r="H1953" s="278"/>
      <c r="I1953" s="278" t="s">
        <v>6155</v>
      </c>
      <c r="J1953" s="278" t="s">
        <v>6156</v>
      </c>
      <c r="K1953" s="278"/>
      <c r="L1953" s="277"/>
      <c r="M1953" s="276" t="s">
        <v>3861</v>
      </c>
      <c r="N1953" s="276" t="s">
        <v>7561</v>
      </c>
      <c r="O1953" s="276" t="s">
        <v>6175</v>
      </c>
    </row>
    <row r="1954" spans="1:15" ht="30.75" customHeight="1" x14ac:dyDescent="0.25">
      <c r="A1954" s="275">
        <v>30915015</v>
      </c>
      <c r="B1954" s="270" t="s">
        <v>1489</v>
      </c>
      <c r="C1954" s="272" t="s">
        <v>4843</v>
      </c>
      <c r="D1954" s="270" t="s">
        <v>8725</v>
      </c>
      <c r="E1954" s="272"/>
      <c r="F1954" s="273"/>
      <c r="G1954" s="272"/>
      <c r="H1954" s="272"/>
      <c r="I1954" s="272" t="s">
        <v>6155</v>
      </c>
      <c r="J1954" s="272" t="s">
        <v>6156</v>
      </c>
      <c r="K1954" s="272"/>
      <c r="L1954" s="271"/>
      <c r="M1954" s="270" t="s">
        <v>3862</v>
      </c>
      <c r="N1954" s="270" t="s">
        <v>7561</v>
      </c>
      <c r="O1954" s="270" t="s">
        <v>6175</v>
      </c>
    </row>
    <row r="1955" spans="1:15" ht="30.75" customHeight="1" x14ac:dyDescent="0.25">
      <c r="A1955" s="281">
        <v>30915023</v>
      </c>
      <c r="B1955" s="276" t="s">
        <v>1490</v>
      </c>
      <c r="C1955" s="278" t="s">
        <v>4843</v>
      </c>
      <c r="D1955" s="276" t="s">
        <v>8726</v>
      </c>
      <c r="E1955" s="282"/>
      <c r="F1955" s="279"/>
      <c r="G1955" s="278"/>
      <c r="H1955" s="278"/>
      <c r="I1955" s="278" t="s">
        <v>6155</v>
      </c>
      <c r="J1955" s="278" t="s">
        <v>6156</v>
      </c>
      <c r="K1955" s="278"/>
      <c r="L1955" s="277"/>
      <c r="M1955" s="276" t="s">
        <v>3862</v>
      </c>
      <c r="N1955" s="276" t="s">
        <v>7561</v>
      </c>
      <c r="O1955" s="276" t="s">
        <v>6175</v>
      </c>
    </row>
    <row r="1956" spans="1:15" ht="30.75" customHeight="1" x14ac:dyDescent="0.25">
      <c r="A1956" s="275">
        <v>30915031</v>
      </c>
      <c r="B1956" s="270" t="s">
        <v>1492</v>
      </c>
      <c r="C1956" s="272" t="s">
        <v>4843</v>
      </c>
      <c r="D1956" s="270" t="s">
        <v>8727</v>
      </c>
      <c r="E1956" s="272"/>
      <c r="F1956" s="273"/>
      <c r="G1956" s="272"/>
      <c r="H1956" s="272"/>
      <c r="I1956" s="272" t="s">
        <v>6155</v>
      </c>
      <c r="J1956" s="272" t="s">
        <v>6156</v>
      </c>
      <c r="K1956" s="272"/>
      <c r="L1956" s="271"/>
      <c r="M1956" s="270" t="s">
        <v>3862</v>
      </c>
      <c r="N1956" s="270" t="s">
        <v>7561</v>
      </c>
      <c r="O1956" s="270" t="s">
        <v>6175</v>
      </c>
    </row>
    <row r="1957" spans="1:15" ht="30.75" customHeight="1" x14ac:dyDescent="0.25">
      <c r="A1957" s="281">
        <v>30915040</v>
      </c>
      <c r="B1957" s="276" t="s">
        <v>1493</v>
      </c>
      <c r="C1957" s="278" t="s">
        <v>4843</v>
      </c>
      <c r="D1957" s="276" t="s">
        <v>8728</v>
      </c>
      <c r="E1957" s="282"/>
      <c r="F1957" s="279"/>
      <c r="G1957" s="278"/>
      <c r="H1957" s="278"/>
      <c r="I1957" s="278" t="s">
        <v>6155</v>
      </c>
      <c r="J1957" s="278" t="s">
        <v>6156</v>
      </c>
      <c r="K1957" s="278"/>
      <c r="L1957" s="277"/>
      <c r="M1957" s="276" t="s">
        <v>3862</v>
      </c>
      <c r="N1957" s="276" t="s">
        <v>7561</v>
      </c>
      <c r="O1957" s="276" t="s">
        <v>6175</v>
      </c>
    </row>
    <row r="1958" spans="1:15" ht="30.75" customHeight="1" x14ac:dyDescent="0.25">
      <c r="A1958" s="275">
        <v>30915058</v>
      </c>
      <c r="B1958" s="270" t="s">
        <v>1491</v>
      </c>
      <c r="C1958" s="272" t="s">
        <v>4843</v>
      </c>
      <c r="D1958" s="270" t="s">
        <v>8729</v>
      </c>
      <c r="E1958" s="272"/>
      <c r="F1958" s="273"/>
      <c r="G1958" s="272"/>
      <c r="H1958" s="272"/>
      <c r="I1958" s="272" t="s">
        <v>6155</v>
      </c>
      <c r="J1958" s="272" t="s">
        <v>6156</v>
      </c>
      <c r="K1958" s="272"/>
      <c r="L1958" s="271"/>
      <c r="M1958" s="270" t="s">
        <v>3862</v>
      </c>
      <c r="N1958" s="270" t="s">
        <v>7561</v>
      </c>
      <c r="O1958" s="270" t="s">
        <v>6175</v>
      </c>
    </row>
    <row r="1959" spans="1:15" ht="30.75" customHeight="1" x14ac:dyDescent="0.25">
      <c r="A1959" s="281">
        <v>30915066</v>
      </c>
      <c r="B1959" s="276" t="s">
        <v>1494</v>
      </c>
      <c r="C1959" s="278" t="s">
        <v>4843</v>
      </c>
      <c r="D1959" s="276" t="s">
        <v>8730</v>
      </c>
      <c r="E1959" s="282"/>
      <c r="F1959" s="279"/>
      <c r="G1959" s="278"/>
      <c r="H1959" s="278"/>
      <c r="I1959" s="278" t="s">
        <v>6155</v>
      </c>
      <c r="J1959" s="278" t="s">
        <v>6156</v>
      </c>
      <c r="K1959" s="278"/>
      <c r="L1959" s="277"/>
      <c r="M1959" s="276" t="s">
        <v>3862</v>
      </c>
      <c r="N1959" s="276" t="s">
        <v>7561</v>
      </c>
      <c r="O1959" s="276" t="s">
        <v>6175</v>
      </c>
    </row>
    <row r="1960" spans="1:15" ht="30.75" customHeight="1" x14ac:dyDescent="0.25">
      <c r="A1960" s="275">
        <v>30916011</v>
      </c>
      <c r="B1960" s="270" t="s">
        <v>1495</v>
      </c>
      <c r="C1960" s="272" t="s">
        <v>4843</v>
      </c>
      <c r="D1960" s="270" t="s">
        <v>8731</v>
      </c>
      <c r="E1960" s="272"/>
      <c r="F1960" s="273"/>
      <c r="G1960" s="272"/>
      <c r="H1960" s="272"/>
      <c r="I1960" s="272" t="s">
        <v>6155</v>
      </c>
      <c r="J1960" s="272" t="s">
        <v>6156</v>
      </c>
      <c r="K1960" s="272"/>
      <c r="L1960" s="271"/>
      <c r="M1960" s="270" t="s">
        <v>3863</v>
      </c>
      <c r="N1960" s="270" t="s">
        <v>7561</v>
      </c>
      <c r="O1960" s="270" t="s">
        <v>6175</v>
      </c>
    </row>
    <row r="1961" spans="1:15" ht="30.75" customHeight="1" x14ac:dyDescent="0.25">
      <c r="A1961" s="281">
        <v>30917018</v>
      </c>
      <c r="B1961" s="276" t="s">
        <v>1496</v>
      </c>
      <c r="C1961" s="278" t="s">
        <v>4843</v>
      </c>
      <c r="D1961" s="276" t="s">
        <v>8732</v>
      </c>
      <c r="E1961" s="282"/>
      <c r="F1961" s="279"/>
      <c r="G1961" s="278"/>
      <c r="H1961" s="278"/>
      <c r="I1961" s="278" t="s">
        <v>6155</v>
      </c>
      <c r="J1961" s="278" t="s">
        <v>6156</v>
      </c>
      <c r="K1961" s="278"/>
      <c r="L1961" s="277"/>
      <c r="M1961" s="276" t="s">
        <v>3864</v>
      </c>
      <c r="N1961" s="276" t="s">
        <v>7561</v>
      </c>
      <c r="O1961" s="276" t="s">
        <v>6175</v>
      </c>
    </row>
    <row r="1962" spans="1:15" ht="30.75" customHeight="1" x14ac:dyDescent="0.25">
      <c r="A1962" s="275">
        <v>30917026</v>
      </c>
      <c r="B1962" s="270" t="s">
        <v>4971</v>
      </c>
      <c r="C1962" s="272" t="s">
        <v>4844</v>
      </c>
      <c r="D1962" s="270" t="s">
        <v>6161</v>
      </c>
      <c r="E1962" s="272"/>
      <c r="F1962" s="273"/>
      <c r="G1962" s="272" t="s">
        <v>6161</v>
      </c>
      <c r="H1962" s="272" t="s">
        <v>6161</v>
      </c>
      <c r="I1962" s="272" t="s">
        <v>6161</v>
      </c>
      <c r="J1962" s="272" t="s">
        <v>6161</v>
      </c>
      <c r="K1962" s="272" t="s">
        <v>6161</v>
      </c>
      <c r="L1962" s="271" t="s">
        <v>6161</v>
      </c>
      <c r="M1962" s="270" t="s">
        <v>6161</v>
      </c>
      <c r="N1962" s="270" t="s">
        <v>6161</v>
      </c>
      <c r="O1962" s="270" t="s">
        <v>6161</v>
      </c>
    </row>
    <row r="1963" spans="1:15" ht="30.75" customHeight="1" x14ac:dyDescent="0.25">
      <c r="A1963" s="281">
        <v>30917034</v>
      </c>
      <c r="B1963" s="276" t="s">
        <v>1497</v>
      </c>
      <c r="C1963" s="278" t="s">
        <v>4843</v>
      </c>
      <c r="D1963" s="276" t="s">
        <v>8733</v>
      </c>
      <c r="E1963" s="282"/>
      <c r="F1963" s="279"/>
      <c r="G1963" s="278"/>
      <c r="H1963" s="278"/>
      <c r="I1963" s="278" t="s">
        <v>6155</v>
      </c>
      <c r="J1963" s="278" t="s">
        <v>6156</v>
      </c>
      <c r="K1963" s="278"/>
      <c r="L1963" s="277"/>
      <c r="M1963" s="276" t="s">
        <v>3864</v>
      </c>
      <c r="N1963" s="276" t="s">
        <v>7561</v>
      </c>
      <c r="O1963" s="276" t="s">
        <v>6175</v>
      </c>
    </row>
    <row r="1964" spans="1:15" ht="30.75" customHeight="1" x14ac:dyDescent="0.25">
      <c r="A1964" s="275">
        <v>30917042</v>
      </c>
      <c r="B1964" s="270" t="s">
        <v>1498</v>
      </c>
      <c r="C1964" s="272" t="s">
        <v>4843</v>
      </c>
      <c r="D1964" s="270" t="s">
        <v>8734</v>
      </c>
      <c r="E1964" s="272"/>
      <c r="F1964" s="273"/>
      <c r="G1964" s="272"/>
      <c r="H1964" s="272"/>
      <c r="I1964" s="272" t="s">
        <v>6155</v>
      </c>
      <c r="J1964" s="272" t="s">
        <v>6156</v>
      </c>
      <c r="K1964" s="272"/>
      <c r="L1964" s="271"/>
      <c r="M1964" s="270" t="s">
        <v>3864</v>
      </c>
      <c r="N1964" s="270" t="s">
        <v>7561</v>
      </c>
      <c r="O1964" s="270" t="s">
        <v>6175</v>
      </c>
    </row>
    <row r="1965" spans="1:15" ht="30.75" customHeight="1" x14ac:dyDescent="0.25">
      <c r="A1965" s="281">
        <v>30918014</v>
      </c>
      <c r="B1965" s="276" t="s">
        <v>6339</v>
      </c>
      <c r="C1965" s="278" t="s">
        <v>4843</v>
      </c>
      <c r="D1965" s="276" t="s">
        <v>8735</v>
      </c>
      <c r="E1965" s="282"/>
      <c r="F1965" s="279"/>
      <c r="G1965" s="278"/>
      <c r="H1965" s="278" t="s">
        <v>6154</v>
      </c>
      <c r="I1965" s="278" t="s">
        <v>6155</v>
      </c>
      <c r="J1965" s="278" t="s">
        <v>6156</v>
      </c>
      <c r="K1965" s="278" t="s">
        <v>6157</v>
      </c>
      <c r="L1965" s="277"/>
      <c r="M1965" s="276" t="s">
        <v>8580</v>
      </c>
      <c r="N1965" s="276" t="s">
        <v>7561</v>
      </c>
      <c r="O1965" s="276" t="s">
        <v>6175</v>
      </c>
    </row>
    <row r="1966" spans="1:15" ht="30.75" customHeight="1" x14ac:dyDescent="0.25">
      <c r="A1966" s="275">
        <v>30918022</v>
      </c>
      <c r="B1966" s="270" t="s">
        <v>4829</v>
      </c>
      <c r="C1966" s="272" t="s">
        <v>4843</v>
      </c>
      <c r="D1966" s="270" t="s">
        <v>8735</v>
      </c>
      <c r="E1966" s="272"/>
      <c r="F1966" s="273"/>
      <c r="G1966" s="272"/>
      <c r="H1966" s="272" t="s">
        <v>6154</v>
      </c>
      <c r="I1966" s="272" t="s">
        <v>6155</v>
      </c>
      <c r="J1966" s="272" t="s">
        <v>6156</v>
      </c>
      <c r="K1966" s="272" t="s">
        <v>6157</v>
      </c>
      <c r="L1966" s="271"/>
      <c r="M1966" s="270" t="s">
        <v>8580</v>
      </c>
      <c r="N1966" s="270" t="s">
        <v>7561</v>
      </c>
      <c r="O1966" s="270" t="s">
        <v>6175</v>
      </c>
    </row>
    <row r="1967" spans="1:15" ht="30.75" customHeight="1" x14ac:dyDescent="0.25">
      <c r="A1967" s="281">
        <v>30918022</v>
      </c>
      <c r="B1967" s="276" t="s">
        <v>4829</v>
      </c>
      <c r="C1967" s="278" t="s">
        <v>4843</v>
      </c>
      <c r="D1967" s="276" t="s">
        <v>8678</v>
      </c>
      <c r="E1967" s="282"/>
      <c r="F1967" s="279"/>
      <c r="G1967" s="278"/>
      <c r="H1967" s="278" t="s">
        <v>6154</v>
      </c>
      <c r="I1967" s="278" t="s">
        <v>6155</v>
      </c>
      <c r="J1967" s="278" t="s">
        <v>6156</v>
      </c>
      <c r="K1967" s="278" t="s">
        <v>6157</v>
      </c>
      <c r="L1967" s="277"/>
      <c r="M1967" s="276" t="s">
        <v>8580</v>
      </c>
      <c r="N1967" s="276" t="s">
        <v>7561</v>
      </c>
      <c r="O1967" s="276" t="s">
        <v>6175</v>
      </c>
    </row>
    <row r="1968" spans="1:15" ht="30.75" customHeight="1" x14ac:dyDescent="0.25">
      <c r="A1968" s="275">
        <v>30918030</v>
      </c>
      <c r="B1968" s="270" t="s">
        <v>4830</v>
      </c>
      <c r="C1968" s="272" t="s">
        <v>4843</v>
      </c>
      <c r="D1968" s="270" t="s">
        <v>8736</v>
      </c>
      <c r="E1968" s="272"/>
      <c r="F1968" s="273"/>
      <c r="G1968" s="272"/>
      <c r="H1968" s="272" t="s">
        <v>6154</v>
      </c>
      <c r="I1968" s="272" t="s">
        <v>6155</v>
      </c>
      <c r="J1968" s="272" t="s">
        <v>6156</v>
      </c>
      <c r="K1968" s="272" t="s">
        <v>6157</v>
      </c>
      <c r="L1968" s="271">
        <v>53</v>
      </c>
      <c r="M1968" s="270" t="s">
        <v>8580</v>
      </c>
      <c r="N1968" s="270" t="s">
        <v>7561</v>
      </c>
      <c r="O1968" s="270" t="s">
        <v>6175</v>
      </c>
    </row>
    <row r="1969" spans="1:15" ht="30.75" customHeight="1" x14ac:dyDescent="0.25">
      <c r="A1969" s="281">
        <v>30918049</v>
      </c>
      <c r="B1969" s="276" t="s">
        <v>8737</v>
      </c>
      <c r="C1969" s="278" t="s">
        <v>4844</v>
      </c>
      <c r="D1969" s="276" t="s">
        <v>6161</v>
      </c>
      <c r="E1969" s="282"/>
      <c r="F1969" s="279"/>
      <c r="G1969" s="278" t="s">
        <v>6161</v>
      </c>
      <c r="H1969" s="278" t="s">
        <v>6161</v>
      </c>
      <c r="I1969" s="278" t="s">
        <v>6161</v>
      </c>
      <c r="J1969" s="278" t="s">
        <v>6161</v>
      </c>
      <c r="K1969" s="278" t="s">
        <v>6161</v>
      </c>
      <c r="L1969" s="277" t="s">
        <v>6161</v>
      </c>
      <c r="M1969" s="276" t="s">
        <v>6161</v>
      </c>
      <c r="N1969" s="276" t="s">
        <v>6161</v>
      </c>
      <c r="O1969" s="276" t="s">
        <v>6161</v>
      </c>
    </row>
    <row r="1970" spans="1:15" ht="30.75" customHeight="1" x14ac:dyDescent="0.25">
      <c r="A1970" s="275">
        <v>30918057</v>
      </c>
      <c r="B1970" s="270" t="s">
        <v>8738</v>
      </c>
      <c r="C1970" s="272" t="s">
        <v>4843</v>
      </c>
      <c r="D1970" s="270" t="s">
        <v>8735</v>
      </c>
      <c r="E1970" s="272"/>
      <c r="F1970" s="273"/>
      <c r="G1970" s="272"/>
      <c r="H1970" s="272" t="s">
        <v>6154</v>
      </c>
      <c r="I1970" s="272" t="s">
        <v>6155</v>
      </c>
      <c r="J1970" s="272" t="s">
        <v>6156</v>
      </c>
      <c r="K1970" s="272" t="s">
        <v>6157</v>
      </c>
      <c r="L1970" s="271"/>
      <c r="M1970" s="270" t="s">
        <v>8580</v>
      </c>
      <c r="N1970" s="270" t="s">
        <v>7561</v>
      </c>
      <c r="O1970" s="270" t="s">
        <v>6175</v>
      </c>
    </row>
    <row r="1971" spans="1:15" ht="30.75" customHeight="1" x14ac:dyDescent="0.25">
      <c r="A1971" s="281">
        <v>30918057</v>
      </c>
      <c r="B1971" s="276" t="s">
        <v>8738</v>
      </c>
      <c r="C1971" s="278" t="s">
        <v>4843</v>
      </c>
      <c r="D1971" s="276" t="s">
        <v>8678</v>
      </c>
      <c r="E1971" s="282"/>
      <c r="F1971" s="279"/>
      <c r="G1971" s="278"/>
      <c r="H1971" s="278" t="s">
        <v>6154</v>
      </c>
      <c r="I1971" s="278" t="s">
        <v>6155</v>
      </c>
      <c r="J1971" s="278" t="s">
        <v>6156</v>
      </c>
      <c r="K1971" s="278" t="s">
        <v>6157</v>
      </c>
      <c r="L1971" s="277"/>
      <c r="M1971" s="276" t="s">
        <v>8580</v>
      </c>
      <c r="N1971" s="276" t="s">
        <v>7561</v>
      </c>
      <c r="O1971" s="276" t="s">
        <v>6175</v>
      </c>
    </row>
    <row r="1972" spans="1:15" ht="30.75" customHeight="1" x14ac:dyDescent="0.25">
      <c r="A1972" s="275">
        <v>30918057</v>
      </c>
      <c r="B1972" s="270" t="s">
        <v>8738</v>
      </c>
      <c r="C1972" s="272" t="s">
        <v>4843</v>
      </c>
      <c r="D1972" s="270" t="s">
        <v>8736</v>
      </c>
      <c r="E1972" s="272"/>
      <c r="F1972" s="273"/>
      <c r="G1972" s="272"/>
      <c r="H1972" s="272" t="s">
        <v>6154</v>
      </c>
      <c r="I1972" s="272" t="s">
        <v>6155</v>
      </c>
      <c r="J1972" s="272" t="s">
        <v>6156</v>
      </c>
      <c r="K1972" s="272" t="s">
        <v>6157</v>
      </c>
      <c r="L1972" s="271">
        <v>53</v>
      </c>
      <c r="M1972" s="270" t="s">
        <v>8580</v>
      </c>
      <c r="N1972" s="270" t="s">
        <v>7561</v>
      </c>
      <c r="O1972" s="270" t="s">
        <v>6175</v>
      </c>
    </row>
    <row r="1973" spans="1:15" ht="30.75" customHeight="1" x14ac:dyDescent="0.25">
      <c r="A1973" s="281">
        <v>30918057</v>
      </c>
      <c r="B1973" s="276" t="s">
        <v>8738</v>
      </c>
      <c r="C1973" s="278" t="s">
        <v>4843</v>
      </c>
      <c r="D1973" s="276" t="s">
        <v>8679</v>
      </c>
      <c r="E1973" s="282"/>
      <c r="F1973" s="279"/>
      <c r="G1973" s="278"/>
      <c r="H1973" s="278"/>
      <c r="I1973" s="278" t="s">
        <v>6155</v>
      </c>
      <c r="J1973" s="278" t="s">
        <v>6156</v>
      </c>
      <c r="K1973" s="278" t="s">
        <v>6157</v>
      </c>
      <c r="L1973" s="277"/>
      <c r="M1973" s="276" t="s">
        <v>8580</v>
      </c>
      <c r="N1973" s="276" t="s">
        <v>7561</v>
      </c>
      <c r="O1973" s="276" t="s">
        <v>6175</v>
      </c>
    </row>
    <row r="1974" spans="1:15" ht="30.75" customHeight="1" x14ac:dyDescent="0.25">
      <c r="A1974" s="275">
        <v>30918065</v>
      </c>
      <c r="B1974" s="270" t="s">
        <v>8739</v>
      </c>
      <c r="C1974" s="272" t="s">
        <v>4843</v>
      </c>
      <c r="D1974" s="270" t="s">
        <v>8674</v>
      </c>
      <c r="E1974" s="272"/>
      <c r="F1974" s="273"/>
      <c r="G1974" s="272"/>
      <c r="H1974" s="272"/>
      <c r="I1974" s="272" t="s">
        <v>6155</v>
      </c>
      <c r="J1974" s="272" t="s">
        <v>6156</v>
      </c>
      <c r="K1974" s="272" t="s">
        <v>6157</v>
      </c>
      <c r="L1974" s="271"/>
      <c r="M1974" s="270" t="s">
        <v>8580</v>
      </c>
      <c r="N1974" s="270" t="s">
        <v>7561</v>
      </c>
      <c r="O1974" s="270" t="s">
        <v>6175</v>
      </c>
    </row>
    <row r="1975" spans="1:15" ht="30.75" customHeight="1" x14ac:dyDescent="0.25">
      <c r="A1975" s="281">
        <v>30918073</v>
      </c>
      <c r="B1975" s="276" t="s">
        <v>7409</v>
      </c>
      <c r="C1975" s="278" t="s">
        <v>4843</v>
      </c>
      <c r="D1975" s="276" t="s">
        <v>8679</v>
      </c>
      <c r="E1975" s="282"/>
      <c r="F1975" s="279"/>
      <c r="G1975" s="278"/>
      <c r="H1975" s="278"/>
      <c r="I1975" s="278" t="s">
        <v>6155</v>
      </c>
      <c r="J1975" s="278" t="s">
        <v>6156</v>
      </c>
      <c r="K1975" s="278" t="s">
        <v>6157</v>
      </c>
      <c r="L1975" s="277"/>
      <c r="M1975" s="276" t="s">
        <v>8580</v>
      </c>
      <c r="N1975" s="276" t="s">
        <v>7561</v>
      </c>
      <c r="O1975" s="276" t="s">
        <v>6175</v>
      </c>
    </row>
    <row r="1976" spans="1:15" ht="30.75" customHeight="1" x14ac:dyDescent="0.25">
      <c r="A1976" s="275">
        <v>30918073</v>
      </c>
      <c r="B1976" s="270" t="s">
        <v>7409</v>
      </c>
      <c r="C1976" s="272" t="s">
        <v>4843</v>
      </c>
      <c r="D1976" s="270" t="s">
        <v>8740</v>
      </c>
      <c r="E1976" s="272"/>
      <c r="F1976" s="273"/>
      <c r="G1976" s="272"/>
      <c r="H1976" s="272"/>
      <c r="I1976" s="272" t="s">
        <v>6155</v>
      </c>
      <c r="J1976" s="272" t="s">
        <v>6156</v>
      </c>
      <c r="K1976" s="272" t="s">
        <v>6157</v>
      </c>
      <c r="L1976" s="271"/>
      <c r="M1976" s="270" t="s">
        <v>8580</v>
      </c>
      <c r="N1976" s="270" t="s">
        <v>7561</v>
      </c>
      <c r="O1976" s="270" t="s">
        <v>6175</v>
      </c>
    </row>
    <row r="1977" spans="1:15" ht="30.75" customHeight="1" x14ac:dyDescent="0.25">
      <c r="A1977" s="281">
        <v>30918081</v>
      </c>
      <c r="B1977" s="276" t="s">
        <v>11186</v>
      </c>
      <c r="C1977" s="278" t="s">
        <v>4843</v>
      </c>
      <c r="D1977" s="276" t="s">
        <v>8679</v>
      </c>
      <c r="E1977" s="282"/>
      <c r="F1977" s="279"/>
      <c r="G1977" s="278"/>
      <c r="H1977" s="278"/>
      <c r="I1977" s="278" t="s">
        <v>6155</v>
      </c>
      <c r="J1977" s="278" t="s">
        <v>6156</v>
      </c>
      <c r="K1977" s="278" t="s">
        <v>6157</v>
      </c>
      <c r="L1977" s="277"/>
      <c r="M1977" s="276" t="s">
        <v>8580</v>
      </c>
      <c r="N1977" s="276" t="s">
        <v>7561</v>
      </c>
      <c r="O1977" s="276" t="s">
        <v>6175</v>
      </c>
    </row>
    <row r="1978" spans="1:15" ht="30.75" customHeight="1" x14ac:dyDescent="0.25">
      <c r="A1978" s="275">
        <v>30918081</v>
      </c>
      <c r="B1978" s="270" t="s">
        <v>11186</v>
      </c>
      <c r="C1978" s="272" t="s">
        <v>4843</v>
      </c>
      <c r="D1978" s="270" t="s">
        <v>8740</v>
      </c>
      <c r="E1978" s="272"/>
      <c r="F1978" s="273"/>
      <c r="G1978" s="272"/>
      <c r="H1978" s="272"/>
      <c r="I1978" s="272" t="s">
        <v>6155</v>
      </c>
      <c r="J1978" s="272" t="s">
        <v>6156</v>
      </c>
      <c r="K1978" s="272" t="s">
        <v>6157</v>
      </c>
      <c r="L1978" s="271"/>
      <c r="M1978" s="270" t="s">
        <v>8580</v>
      </c>
      <c r="N1978" s="270" t="s">
        <v>7561</v>
      </c>
      <c r="O1978" s="270" t="s">
        <v>6175</v>
      </c>
    </row>
    <row r="1979" spans="1:15" ht="30.75" customHeight="1" x14ac:dyDescent="0.25">
      <c r="A1979" s="281">
        <v>31001017</v>
      </c>
      <c r="B1979" s="276" t="s">
        <v>1499</v>
      </c>
      <c r="C1979" s="278" t="s">
        <v>4843</v>
      </c>
      <c r="D1979" s="276" t="s">
        <v>8741</v>
      </c>
      <c r="E1979" s="282"/>
      <c r="F1979" s="279"/>
      <c r="G1979" s="278"/>
      <c r="H1979" s="278"/>
      <c r="I1979" s="278" t="s">
        <v>6155</v>
      </c>
      <c r="J1979" s="278" t="s">
        <v>6156</v>
      </c>
      <c r="K1979" s="278"/>
      <c r="L1979" s="277"/>
      <c r="M1979" s="276" t="s">
        <v>3865</v>
      </c>
      <c r="N1979" s="276" t="s">
        <v>8742</v>
      </c>
      <c r="O1979" s="276" t="s">
        <v>6175</v>
      </c>
    </row>
    <row r="1980" spans="1:15" ht="30.75" customHeight="1" x14ac:dyDescent="0.25">
      <c r="A1980" s="275">
        <v>31001025</v>
      </c>
      <c r="B1980" s="270" t="s">
        <v>1500</v>
      </c>
      <c r="C1980" s="272" t="s">
        <v>4843</v>
      </c>
      <c r="D1980" s="270" t="s">
        <v>8741</v>
      </c>
      <c r="E1980" s="272"/>
      <c r="F1980" s="273"/>
      <c r="G1980" s="272"/>
      <c r="H1980" s="272"/>
      <c r="I1980" s="272" t="s">
        <v>6155</v>
      </c>
      <c r="J1980" s="272" t="s">
        <v>6156</v>
      </c>
      <c r="K1980" s="272"/>
      <c r="L1980" s="271"/>
      <c r="M1980" s="270" t="s">
        <v>3865</v>
      </c>
      <c r="N1980" s="270" t="s">
        <v>8742</v>
      </c>
      <c r="O1980" s="270" t="s">
        <v>6175</v>
      </c>
    </row>
    <row r="1981" spans="1:15" ht="30.75" customHeight="1" x14ac:dyDescent="0.25">
      <c r="A1981" s="281">
        <v>31001033</v>
      </c>
      <c r="B1981" s="276" t="s">
        <v>1501</v>
      </c>
      <c r="C1981" s="278" t="s">
        <v>4843</v>
      </c>
      <c r="D1981" s="276" t="s">
        <v>8743</v>
      </c>
      <c r="E1981" s="282"/>
      <c r="F1981" s="279"/>
      <c r="G1981" s="278"/>
      <c r="H1981" s="278"/>
      <c r="I1981" s="278" t="s">
        <v>6155</v>
      </c>
      <c r="J1981" s="278" t="s">
        <v>6156</v>
      </c>
      <c r="K1981" s="278"/>
      <c r="L1981" s="277"/>
      <c r="M1981" s="276" t="s">
        <v>3865</v>
      </c>
      <c r="N1981" s="276" t="s">
        <v>8742</v>
      </c>
      <c r="O1981" s="276" t="s">
        <v>6175</v>
      </c>
    </row>
    <row r="1982" spans="1:15" ht="30.75" customHeight="1" x14ac:dyDescent="0.25">
      <c r="A1982" s="275">
        <v>31001041</v>
      </c>
      <c r="B1982" s="270" t="s">
        <v>1503</v>
      </c>
      <c r="C1982" s="272" t="s">
        <v>4843</v>
      </c>
      <c r="D1982" s="270" t="s">
        <v>8744</v>
      </c>
      <c r="E1982" s="272"/>
      <c r="F1982" s="273"/>
      <c r="G1982" s="272"/>
      <c r="H1982" s="272"/>
      <c r="I1982" s="272" t="s">
        <v>6155</v>
      </c>
      <c r="J1982" s="272" t="s">
        <v>6156</v>
      </c>
      <c r="K1982" s="272"/>
      <c r="L1982" s="271"/>
      <c r="M1982" s="270" t="s">
        <v>3865</v>
      </c>
      <c r="N1982" s="270" t="s">
        <v>8742</v>
      </c>
      <c r="O1982" s="270" t="s">
        <v>6175</v>
      </c>
    </row>
    <row r="1983" spans="1:15" ht="30.75" customHeight="1" x14ac:dyDescent="0.25">
      <c r="A1983" s="281">
        <v>31001050</v>
      </c>
      <c r="B1983" s="276" t="s">
        <v>1504</v>
      </c>
      <c r="C1983" s="278" t="s">
        <v>4843</v>
      </c>
      <c r="D1983" s="276" t="s">
        <v>8744</v>
      </c>
      <c r="E1983" s="282"/>
      <c r="F1983" s="279"/>
      <c r="G1983" s="278"/>
      <c r="H1983" s="278"/>
      <c r="I1983" s="278" t="s">
        <v>6155</v>
      </c>
      <c r="J1983" s="278" t="s">
        <v>6156</v>
      </c>
      <c r="K1983" s="278"/>
      <c r="L1983" s="277"/>
      <c r="M1983" s="276" t="s">
        <v>3865</v>
      </c>
      <c r="N1983" s="276" t="s">
        <v>8742</v>
      </c>
      <c r="O1983" s="276" t="s">
        <v>6175</v>
      </c>
    </row>
    <row r="1984" spans="1:15" ht="30.75" customHeight="1" x14ac:dyDescent="0.25">
      <c r="A1984" s="275">
        <v>31001068</v>
      </c>
      <c r="B1984" s="270" t="s">
        <v>1506</v>
      </c>
      <c r="C1984" s="272" t="s">
        <v>4843</v>
      </c>
      <c r="D1984" s="270" t="s">
        <v>8745</v>
      </c>
      <c r="E1984" s="272"/>
      <c r="F1984" s="273"/>
      <c r="G1984" s="272"/>
      <c r="H1984" s="272"/>
      <c r="I1984" s="272" t="s">
        <v>6155</v>
      </c>
      <c r="J1984" s="272" t="s">
        <v>6156</v>
      </c>
      <c r="K1984" s="272"/>
      <c r="L1984" s="271"/>
      <c r="M1984" s="270" t="s">
        <v>3865</v>
      </c>
      <c r="N1984" s="270" t="s">
        <v>8742</v>
      </c>
      <c r="O1984" s="270" t="s">
        <v>6175</v>
      </c>
    </row>
    <row r="1985" spans="1:15" ht="30.75" customHeight="1" x14ac:dyDescent="0.25">
      <c r="A1985" s="281">
        <v>31001076</v>
      </c>
      <c r="B1985" s="276" t="s">
        <v>1507</v>
      </c>
      <c r="C1985" s="278" t="s">
        <v>4843</v>
      </c>
      <c r="D1985" s="276" t="s">
        <v>8745</v>
      </c>
      <c r="E1985" s="282"/>
      <c r="F1985" s="279"/>
      <c r="G1985" s="278"/>
      <c r="H1985" s="278"/>
      <c r="I1985" s="278" t="s">
        <v>6155</v>
      </c>
      <c r="J1985" s="278" t="s">
        <v>6156</v>
      </c>
      <c r="K1985" s="278"/>
      <c r="L1985" s="277"/>
      <c r="M1985" s="276" t="s">
        <v>3865</v>
      </c>
      <c r="N1985" s="276" t="s">
        <v>8742</v>
      </c>
      <c r="O1985" s="276" t="s">
        <v>6175</v>
      </c>
    </row>
    <row r="1986" spans="1:15" ht="30.75" customHeight="1" x14ac:dyDescent="0.25">
      <c r="A1986" s="275">
        <v>31001084</v>
      </c>
      <c r="B1986" s="270" t="s">
        <v>1512</v>
      </c>
      <c r="C1986" s="272" t="s">
        <v>4843</v>
      </c>
      <c r="D1986" s="270" t="s">
        <v>8746</v>
      </c>
      <c r="E1986" s="272"/>
      <c r="F1986" s="273"/>
      <c r="G1986" s="272"/>
      <c r="H1986" s="272"/>
      <c r="I1986" s="272" t="s">
        <v>6155</v>
      </c>
      <c r="J1986" s="272" t="s">
        <v>6156</v>
      </c>
      <c r="K1986" s="272"/>
      <c r="L1986" s="271"/>
      <c r="M1986" s="270" t="s">
        <v>3865</v>
      </c>
      <c r="N1986" s="270" t="s">
        <v>8742</v>
      </c>
      <c r="O1986" s="270" t="s">
        <v>6175</v>
      </c>
    </row>
    <row r="1987" spans="1:15" ht="30.75" customHeight="1" x14ac:dyDescent="0.25">
      <c r="A1987" s="281">
        <v>31001092</v>
      </c>
      <c r="B1987" s="276" t="s">
        <v>1513</v>
      </c>
      <c r="C1987" s="278" t="s">
        <v>4843</v>
      </c>
      <c r="D1987" s="276" t="s">
        <v>8747</v>
      </c>
      <c r="E1987" s="282"/>
      <c r="F1987" s="279"/>
      <c r="G1987" s="278"/>
      <c r="H1987" s="278"/>
      <c r="I1987" s="278" t="s">
        <v>6155</v>
      </c>
      <c r="J1987" s="278" t="s">
        <v>6156</v>
      </c>
      <c r="K1987" s="278"/>
      <c r="L1987" s="277"/>
      <c r="M1987" s="276" t="s">
        <v>3865</v>
      </c>
      <c r="N1987" s="276" t="s">
        <v>8742</v>
      </c>
      <c r="O1987" s="276" t="s">
        <v>6175</v>
      </c>
    </row>
    <row r="1988" spans="1:15" ht="30.75" customHeight="1" x14ac:dyDescent="0.25">
      <c r="A1988" s="275">
        <v>31001106</v>
      </c>
      <c r="B1988" s="270" t="s">
        <v>1514</v>
      </c>
      <c r="C1988" s="272" t="s">
        <v>4843</v>
      </c>
      <c r="D1988" s="270" t="s">
        <v>8748</v>
      </c>
      <c r="E1988" s="272"/>
      <c r="F1988" s="273"/>
      <c r="G1988" s="272"/>
      <c r="H1988" s="272"/>
      <c r="I1988" s="272" t="s">
        <v>6155</v>
      </c>
      <c r="J1988" s="272" t="s">
        <v>6156</v>
      </c>
      <c r="K1988" s="272"/>
      <c r="L1988" s="271"/>
      <c r="M1988" s="270" t="s">
        <v>3865</v>
      </c>
      <c r="N1988" s="270" t="s">
        <v>8742</v>
      </c>
      <c r="O1988" s="270" t="s">
        <v>6175</v>
      </c>
    </row>
    <row r="1989" spans="1:15" ht="30.75" customHeight="1" x14ac:dyDescent="0.25">
      <c r="A1989" s="281">
        <v>31001106</v>
      </c>
      <c r="B1989" s="276" t="s">
        <v>1514</v>
      </c>
      <c r="C1989" s="278" t="s">
        <v>4843</v>
      </c>
      <c r="D1989" s="276" t="s">
        <v>8749</v>
      </c>
      <c r="E1989" s="282"/>
      <c r="F1989" s="279"/>
      <c r="G1989" s="278"/>
      <c r="H1989" s="278"/>
      <c r="I1989" s="278" t="s">
        <v>6155</v>
      </c>
      <c r="J1989" s="278" t="s">
        <v>6156</v>
      </c>
      <c r="K1989" s="278"/>
      <c r="L1989" s="277"/>
      <c r="M1989" s="276" t="s">
        <v>3840</v>
      </c>
      <c r="N1989" s="276" t="s">
        <v>8478</v>
      </c>
      <c r="O1989" s="276" t="s">
        <v>6175</v>
      </c>
    </row>
    <row r="1990" spans="1:15" ht="30.75" customHeight="1" x14ac:dyDescent="0.25">
      <c r="A1990" s="275">
        <v>31001114</v>
      </c>
      <c r="B1990" s="270" t="s">
        <v>1515</v>
      </c>
      <c r="C1990" s="272" t="s">
        <v>4843</v>
      </c>
      <c r="D1990" s="270" t="s">
        <v>8748</v>
      </c>
      <c r="E1990" s="272"/>
      <c r="F1990" s="273"/>
      <c r="G1990" s="272"/>
      <c r="H1990" s="272"/>
      <c r="I1990" s="272" t="s">
        <v>6155</v>
      </c>
      <c r="J1990" s="272" t="s">
        <v>6156</v>
      </c>
      <c r="K1990" s="272"/>
      <c r="L1990" s="271"/>
      <c r="M1990" s="270" t="s">
        <v>3865</v>
      </c>
      <c r="N1990" s="270" t="s">
        <v>8742</v>
      </c>
      <c r="O1990" s="270" t="s">
        <v>6175</v>
      </c>
    </row>
    <row r="1991" spans="1:15" ht="30.75" customHeight="1" x14ac:dyDescent="0.25">
      <c r="A1991" s="281">
        <v>31001114</v>
      </c>
      <c r="B1991" s="276" t="s">
        <v>1515</v>
      </c>
      <c r="C1991" s="278" t="s">
        <v>4843</v>
      </c>
      <c r="D1991" s="276" t="s">
        <v>8749</v>
      </c>
      <c r="E1991" s="282"/>
      <c r="F1991" s="279"/>
      <c r="G1991" s="278"/>
      <c r="H1991" s="278"/>
      <c r="I1991" s="278" t="s">
        <v>6155</v>
      </c>
      <c r="J1991" s="278" t="s">
        <v>6156</v>
      </c>
      <c r="K1991" s="278"/>
      <c r="L1991" s="277"/>
      <c r="M1991" s="276" t="s">
        <v>3840</v>
      </c>
      <c r="N1991" s="276" t="s">
        <v>8478</v>
      </c>
      <c r="O1991" s="276" t="s">
        <v>6175</v>
      </c>
    </row>
    <row r="1992" spans="1:15" ht="30.75" customHeight="1" x14ac:dyDescent="0.25">
      <c r="A1992" s="275">
        <v>31001149</v>
      </c>
      <c r="B1992" s="270" t="s">
        <v>1520</v>
      </c>
      <c r="C1992" s="272" t="s">
        <v>4843</v>
      </c>
      <c r="D1992" s="270" t="s">
        <v>8750</v>
      </c>
      <c r="E1992" s="272"/>
      <c r="F1992" s="273"/>
      <c r="G1992" s="272"/>
      <c r="H1992" s="272"/>
      <c r="I1992" s="272" t="s">
        <v>6155</v>
      </c>
      <c r="J1992" s="272" t="s">
        <v>6156</v>
      </c>
      <c r="K1992" s="272"/>
      <c r="L1992" s="271"/>
      <c r="M1992" s="270" t="s">
        <v>3865</v>
      </c>
      <c r="N1992" s="270" t="s">
        <v>8742</v>
      </c>
      <c r="O1992" s="270" t="s">
        <v>6175</v>
      </c>
    </row>
    <row r="1993" spans="1:15" ht="30.75" customHeight="1" x14ac:dyDescent="0.25">
      <c r="A1993" s="281">
        <v>31001157</v>
      </c>
      <c r="B1993" s="276" t="s">
        <v>1522</v>
      </c>
      <c r="C1993" s="278" t="s">
        <v>4843</v>
      </c>
      <c r="D1993" s="276" t="s">
        <v>8751</v>
      </c>
      <c r="E1993" s="282"/>
      <c r="F1993" s="279"/>
      <c r="G1993" s="278"/>
      <c r="H1993" s="278"/>
      <c r="I1993" s="278" t="s">
        <v>6155</v>
      </c>
      <c r="J1993" s="278" t="s">
        <v>6156</v>
      </c>
      <c r="K1993" s="278"/>
      <c r="L1993" s="277"/>
      <c r="M1993" s="276" t="s">
        <v>3865</v>
      </c>
      <c r="N1993" s="276" t="s">
        <v>8742</v>
      </c>
      <c r="O1993" s="276" t="s">
        <v>6175</v>
      </c>
    </row>
    <row r="1994" spans="1:15" ht="30.75" customHeight="1" x14ac:dyDescent="0.25">
      <c r="A1994" s="275">
        <v>31001165</v>
      </c>
      <c r="B1994" s="270" t="s">
        <v>1523</v>
      </c>
      <c r="C1994" s="272" t="s">
        <v>4843</v>
      </c>
      <c r="D1994" s="270" t="s">
        <v>8752</v>
      </c>
      <c r="E1994" s="272"/>
      <c r="F1994" s="273"/>
      <c r="G1994" s="272"/>
      <c r="H1994" s="272"/>
      <c r="I1994" s="272" t="s">
        <v>6155</v>
      </c>
      <c r="J1994" s="272" t="s">
        <v>6156</v>
      </c>
      <c r="K1994" s="272"/>
      <c r="L1994" s="271"/>
      <c r="M1994" s="270" t="s">
        <v>3865</v>
      </c>
      <c r="N1994" s="270" t="s">
        <v>8742</v>
      </c>
      <c r="O1994" s="270" t="s">
        <v>6175</v>
      </c>
    </row>
    <row r="1995" spans="1:15" ht="30.75" customHeight="1" x14ac:dyDescent="0.25">
      <c r="A1995" s="281">
        <v>31001173</v>
      </c>
      <c r="B1995" s="276" t="s">
        <v>1526</v>
      </c>
      <c r="C1995" s="278" t="s">
        <v>4843</v>
      </c>
      <c r="D1995" s="276" t="s">
        <v>8753</v>
      </c>
      <c r="E1995" s="282"/>
      <c r="F1995" s="279"/>
      <c r="G1995" s="278"/>
      <c r="H1995" s="278"/>
      <c r="I1995" s="278" t="s">
        <v>6155</v>
      </c>
      <c r="J1995" s="278" t="s">
        <v>6156</v>
      </c>
      <c r="K1995" s="278"/>
      <c r="L1995" s="277"/>
      <c r="M1995" s="276" t="s">
        <v>3865</v>
      </c>
      <c r="N1995" s="276" t="s">
        <v>8742</v>
      </c>
      <c r="O1995" s="276" t="s">
        <v>6175</v>
      </c>
    </row>
    <row r="1996" spans="1:15" ht="30.75" customHeight="1" x14ac:dyDescent="0.25">
      <c r="A1996" s="275">
        <v>31001181</v>
      </c>
      <c r="B1996" s="270" t="s">
        <v>1524</v>
      </c>
      <c r="C1996" s="272" t="s">
        <v>4843</v>
      </c>
      <c r="D1996" s="270" t="s">
        <v>8754</v>
      </c>
      <c r="E1996" s="272"/>
      <c r="F1996" s="273"/>
      <c r="G1996" s="272"/>
      <c r="H1996" s="272"/>
      <c r="I1996" s="272" t="s">
        <v>6155</v>
      </c>
      <c r="J1996" s="272" t="s">
        <v>6156</v>
      </c>
      <c r="K1996" s="272"/>
      <c r="L1996" s="271"/>
      <c r="M1996" s="270" t="s">
        <v>3865</v>
      </c>
      <c r="N1996" s="270" t="s">
        <v>8742</v>
      </c>
      <c r="O1996" s="270" t="s">
        <v>6175</v>
      </c>
    </row>
    <row r="1997" spans="1:15" ht="30.75" customHeight="1" x14ac:dyDescent="0.25">
      <c r="A1997" s="281">
        <v>31001190</v>
      </c>
      <c r="B1997" s="276" t="s">
        <v>1529</v>
      </c>
      <c r="C1997" s="278" t="s">
        <v>4843</v>
      </c>
      <c r="D1997" s="276" t="s">
        <v>8755</v>
      </c>
      <c r="E1997" s="282"/>
      <c r="F1997" s="279"/>
      <c r="G1997" s="278"/>
      <c r="H1997" s="278"/>
      <c r="I1997" s="278" t="s">
        <v>6155</v>
      </c>
      <c r="J1997" s="278" t="s">
        <v>6156</v>
      </c>
      <c r="K1997" s="278"/>
      <c r="L1997" s="277"/>
      <c r="M1997" s="276" t="s">
        <v>3865</v>
      </c>
      <c r="N1997" s="276" t="s">
        <v>8742</v>
      </c>
      <c r="O1997" s="276" t="s">
        <v>6175</v>
      </c>
    </row>
    <row r="1998" spans="1:15" ht="30.75" customHeight="1" x14ac:dyDescent="0.25">
      <c r="A1998" s="275">
        <v>31001203</v>
      </c>
      <c r="B1998" s="270" t="s">
        <v>1508</v>
      </c>
      <c r="C1998" s="272" t="s">
        <v>4843</v>
      </c>
      <c r="D1998" s="270" t="s">
        <v>8756</v>
      </c>
      <c r="E1998" s="272"/>
      <c r="F1998" s="273"/>
      <c r="G1998" s="272"/>
      <c r="H1998" s="272"/>
      <c r="I1998" s="272" t="s">
        <v>6155</v>
      </c>
      <c r="J1998" s="272" t="s">
        <v>6156</v>
      </c>
      <c r="K1998" s="272"/>
      <c r="L1998" s="271"/>
      <c r="M1998" s="270" t="s">
        <v>3865</v>
      </c>
      <c r="N1998" s="270" t="s">
        <v>8742</v>
      </c>
      <c r="O1998" s="270" t="s">
        <v>6175</v>
      </c>
    </row>
    <row r="1999" spans="1:15" ht="30.75" customHeight="1" x14ac:dyDescent="0.25">
      <c r="A1999" s="281">
        <v>31001211</v>
      </c>
      <c r="B1999" s="276" t="s">
        <v>1509</v>
      </c>
      <c r="C1999" s="278" t="s">
        <v>4843</v>
      </c>
      <c r="D1999" s="276" t="s">
        <v>8756</v>
      </c>
      <c r="E1999" s="282"/>
      <c r="F1999" s="279"/>
      <c r="G1999" s="278"/>
      <c r="H1999" s="278"/>
      <c r="I1999" s="278" t="s">
        <v>6155</v>
      </c>
      <c r="J1999" s="278" t="s">
        <v>6156</v>
      </c>
      <c r="K1999" s="278"/>
      <c r="L1999" s="277"/>
      <c r="M1999" s="276" t="s">
        <v>3865</v>
      </c>
      <c r="N1999" s="276" t="s">
        <v>8742</v>
      </c>
      <c r="O1999" s="276" t="s">
        <v>6175</v>
      </c>
    </row>
    <row r="2000" spans="1:15" ht="30.75" customHeight="1" x14ac:dyDescent="0.25">
      <c r="A2000" s="275">
        <v>31001220</v>
      </c>
      <c r="B2000" s="270" t="s">
        <v>1511</v>
      </c>
      <c r="C2000" s="272" t="s">
        <v>4843</v>
      </c>
      <c r="D2000" s="270" t="s">
        <v>8757</v>
      </c>
      <c r="E2000" s="272"/>
      <c r="F2000" s="273"/>
      <c r="G2000" s="272"/>
      <c r="H2000" s="272"/>
      <c r="I2000" s="272" t="s">
        <v>6155</v>
      </c>
      <c r="J2000" s="272" t="s">
        <v>6156</v>
      </c>
      <c r="K2000" s="272"/>
      <c r="L2000" s="271"/>
      <c r="M2000" s="270" t="s">
        <v>3865</v>
      </c>
      <c r="N2000" s="270" t="s">
        <v>8742</v>
      </c>
      <c r="O2000" s="270" t="s">
        <v>6175</v>
      </c>
    </row>
    <row r="2001" spans="1:15" ht="30.75" customHeight="1" x14ac:dyDescent="0.25">
      <c r="A2001" s="281">
        <v>31001238</v>
      </c>
      <c r="B2001" s="276" t="s">
        <v>1527</v>
      </c>
      <c r="C2001" s="278" t="s">
        <v>4843</v>
      </c>
      <c r="D2001" s="276" t="s">
        <v>8758</v>
      </c>
      <c r="E2001" s="282"/>
      <c r="F2001" s="279"/>
      <c r="G2001" s="278"/>
      <c r="H2001" s="278"/>
      <c r="I2001" s="278" t="s">
        <v>6155</v>
      </c>
      <c r="J2001" s="278" t="s">
        <v>6156</v>
      </c>
      <c r="K2001" s="278"/>
      <c r="L2001" s="277"/>
      <c r="M2001" s="276" t="s">
        <v>3865</v>
      </c>
      <c r="N2001" s="276" t="s">
        <v>8742</v>
      </c>
      <c r="O2001" s="276" t="s">
        <v>6175</v>
      </c>
    </row>
    <row r="2002" spans="1:15" ht="30.75" customHeight="1" x14ac:dyDescent="0.25">
      <c r="A2002" s="275">
        <v>31001246</v>
      </c>
      <c r="B2002" s="270" t="s">
        <v>1528</v>
      </c>
      <c r="C2002" s="272" t="s">
        <v>4843</v>
      </c>
      <c r="D2002" s="270" t="s">
        <v>8759</v>
      </c>
      <c r="E2002" s="272"/>
      <c r="F2002" s="273"/>
      <c r="G2002" s="272"/>
      <c r="H2002" s="272"/>
      <c r="I2002" s="272" t="s">
        <v>6155</v>
      </c>
      <c r="J2002" s="272" t="s">
        <v>6156</v>
      </c>
      <c r="K2002" s="272"/>
      <c r="L2002" s="271"/>
      <c r="M2002" s="270" t="s">
        <v>3865</v>
      </c>
      <c r="N2002" s="270" t="s">
        <v>8742</v>
      </c>
      <c r="O2002" s="270" t="s">
        <v>6175</v>
      </c>
    </row>
    <row r="2003" spans="1:15" ht="30.75" customHeight="1" x14ac:dyDescent="0.25">
      <c r="A2003" s="281">
        <v>31001254</v>
      </c>
      <c r="B2003" s="276" t="s">
        <v>1505</v>
      </c>
      <c r="C2003" s="278" t="s">
        <v>4843</v>
      </c>
      <c r="D2003" s="276" t="s">
        <v>8744</v>
      </c>
      <c r="E2003" s="282"/>
      <c r="F2003" s="279"/>
      <c r="G2003" s="278"/>
      <c r="H2003" s="278"/>
      <c r="I2003" s="278" t="s">
        <v>6155</v>
      </c>
      <c r="J2003" s="278" t="s">
        <v>6156</v>
      </c>
      <c r="K2003" s="278"/>
      <c r="L2003" s="277"/>
      <c r="M2003" s="276" t="s">
        <v>3865</v>
      </c>
      <c r="N2003" s="276" t="s">
        <v>8742</v>
      </c>
      <c r="O2003" s="276" t="s">
        <v>6175</v>
      </c>
    </row>
    <row r="2004" spans="1:15" ht="30.75" customHeight="1" x14ac:dyDescent="0.25">
      <c r="A2004" s="275">
        <v>31001262</v>
      </c>
      <c r="B2004" s="270" t="s">
        <v>1518</v>
      </c>
      <c r="C2004" s="272" t="s">
        <v>4843</v>
      </c>
      <c r="D2004" s="270" t="s">
        <v>8760</v>
      </c>
      <c r="E2004" s="272"/>
      <c r="F2004" s="273"/>
      <c r="G2004" s="272"/>
      <c r="H2004" s="272"/>
      <c r="I2004" s="272" t="s">
        <v>6155</v>
      </c>
      <c r="J2004" s="272" t="s">
        <v>6156</v>
      </c>
      <c r="K2004" s="272"/>
      <c r="L2004" s="271"/>
      <c r="M2004" s="270" t="s">
        <v>3865</v>
      </c>
      <c r="N2004" s="270" t="s">
        <v>8742</v>
      </c>
      <c r="O2004" s="270" t="s">
        <v>6175</v>
      </c>
    </row>
    <row r="2005" spans="1:15" ht="30.75" customHeight="1" x14ac:dyDescent="0.25">
      <c r="A2005" s="281">
        <v>31001270</v>
      </c>
      <c r="B2005" s="276" t="s">
        <v>1516</v>
      </c>
      <c r="C2005" s="278" t="s">
        <v>4843</v>
      </c>
      <c r="D2005" s="276" t="s">
        <v>8761</v>
      </c>
      <c r="E2005" s="282"/>
      <c r="F2005" s="279"/>
      <c r="G2005" s="278"/>
      <c r="H2005" s="278"/>
      <c r="I2005" s="278" t="s">
        <v>6155</v>
      </c>
      <c r="J2005" s="278" t="s">
        <v>6156</v>
      </c>
      <c r="K2005" s="278"/>
      <c r="L2005" s="277"/>
      <c r="M2005" s="276" t="s">
        <v>3865</v>
      </c>
      <c r="N2005" s="276" t="s">
        <v>8742</v>
      </c>
      <c r="O2005" s="276" t="s">
        <v>6175</v>
      </c>
    </row>
    <row r="2006" spans="1:15" ht="30.75" customHeight="1" x14ac:dyDescent="0.25">
      <c r="A2006" s="275">
        <v>31001289</v>
      </c>
      <c r="B2006" s="270" t="s">
        <v>1517</v>
      </c>
      <c r="C2006" s="272" t="s">
        <v>4843</v>
      </c>
      <c r="D2006" s="270" t="s">
        <v>8761</v>
      </c>
      <c r="E2006" s="272"/>
      <c r="F2006" s="273"/>
      <c r="G2006" s="272"/>
      <c r="H2006" s="272"/>
      <c r="I2006" s="272" t="s">
        <v>6155</v>
      </c>
      <c r="J2006" s="272" t="s">
        <v>6156</v>
      </c>
      <c r="K2006" s="272"/>
      <c r="L2006" s="271"/>
      <c r="M2006" s="270" t="s">
        <v>3865</v>
      </c>
      <c r="N2006" s="270" t="s">
        <v>8742</v>
      </c>
      <c r="O2006" s="270" t="s">
        <v>6175</v>
      </c>
    </row>
    <row r="2007" spans="1:15" ht="30.75" customHeight="1" x14ac:dyDescent="0.25">
      <c r="A2007" s="281">
        <v>31001297</v>
      </c>
      <c r="B2007" s="276" t="s">
        <v>1502</v>
      </c>
      <c r="C2007" s="278" t="s">
        <v>4843</v>
      </c>
      <c r="D2007" s="276" t="s">
        <v>8762</v>
      </c>
      <c r="E2007" s="282"/>
      <c r="F2007" s="279"/>
      <c r="G2007" s="278"/>
      <c r="H2007" s="278"/>
      <c r="I2007" s="278" t="s">
        <v>6155</v>
      </c>
      <c r="J2007" s="278" t="s">
        <v>6156</v>
      </c>
      <c r="K2007" s="278"/>
      <c r="L2007" s="277"/>
      <c r="M2007" s="276" t="s">
        <v>3865</v>
      </c>
      <c r="N2007" s="276" t="s">
        <v>8742</v>
      </c>
      <c r="O2007" s="276" t="s">
        <v>6175</v>
      </c>
    </row>
    <row r="2008" spans="1:15" ht="30.75" customHeight="1" x14ac:dyDescent="0.25">
      <c r="A2008" s="275">
        <v>31001300</v>
      </c>
      <c r="B2008" s="270" t="s">
        <v>4972</v>
      </c>
      <c r="C2008" s="272" t="s">
        <v>4844</v>
      </c>
      <c r="D2008" s="270" t="s">
        <v>6161</v>
      </c>
      <c r="E2008" s="272"/>
      <c r="F2008" s="273"/>
      <c r="G2008" s="272" t="s">
        <v>6161</v>
      </c>
      <c r="H2008" s="272" t="s">
        <v>6161</v>
      </c>
      <c r="I2008" s="272" t="s">
        <v>6161</v>
      </c>
      <c r="J2008" s="272" t="s">
        <v>6161</v>
      </c>
      <c r="K2008" s="272" t="s">
        <v>6161</v>
      </c>
      <c r="L2008" s="271" t="s">
        <v>6161</v>
      </c>
      <c r="M2008" s="270" t="s">
        <v>6161</v>
      </c>
      <c r="N2008" s="270" t="s">
        <v>6161</v>
      </c>
      <c r="O2008" s="270" t="s">
        <v>6161</v>
      </c>
    </row>
    <row r="2009" spans="1:15" ht="30.75" customHeight="1" x14ac:dyDescent="0.25">
      <c r="A2009" s="281">
        <v>31001319</v>
      </c>
      <c r="B2009" s="276" t="s">
        <v>1521</v>
      </c>
      <c r="C2009" s="278" t="s">
        <v>4843</v>
      </c>
      <c r="D2009" s="276" t="s">
        <v>8763</v>
      </c>
      <c r="E2009" s="282"/>
      <c r="F2009" s="279"/>
      <c r="G2009" s="278"/>
      <c r="H2009" s="278"/>
      <c r="I2009" s="278" t="s">
        <v>6155</v>
      </c>
      <c r="J2009" s="278" t="s">
        <v>6156</v>
      </c>
      <c r="K2009" s="278"/>
      <c r="L2009" s="277"/>
      <c r="M2009" s="276" t="s">
        <v>3865</v>
      </c>
      <c r="N2009" s="276" t="s">
        <v>8742</v>
      </c>
      <c r="O2009" s="276" t="s">
        <v>6175</v>
      </c>
    </row>
    <row r="2010" spans="1:15" ht="30.75" customHeight="1" x14ac:dyDescent="0.25">
      <c r="A2010" s="275">
        <v>31001327</v>
      </c>
      <c r="B2010" s="270" t="s">
        <v>4973</v>
      </c>
      <c r="C2010" s="272" t="s">
        <v>4844</v>
      </c>
      <c r="D2010" s="270" t="s">
        <v>6161</v>
      </c>
      <c r="E2010" s="272"/>
      <c r="F2010" s="273"/>
      <c r="G2010" s="272" t="s">
        <v>6161</v>
      </c>
      <c r="H2010" s="272" t="s">
        <v>6161</v>
      </c>
      <c r="I2010" s="272" t="s">
        <v>6161</v>
      </c>
      <c r="J2010" s="272" t="s">
        <v>6161</v>
      </c>
      <c r="K2010" s="272" t="s">
        <v>6161</v>
      </c>
      <c r="L2010" s="271" t="s">
        <v>6161</v>
      </c>
      <c r="M2010" s="270" t="s">
        <v>6161</v>
      </c>
      <c r="N2010" s="270" t="s">
        <v>6161</v>
      </c>
      <c r="O2010" s="270" t="s">
        <v>6161</v>
      </c>
    </row>
    <row r="2011" spans="1:15" ht="30.75" customHeight="1" x14ac:dyDescent="0.25">
      <c r="A2011" s="281">
        <v>31001335</v>
      </c>
      <c r="B2011" s="276" t="s">
        <v>1525</v>
      </c>
      <c r="C2011" s="278" t="s">
        <v>4843</v>
      </c>
      <c r="D2011" s="276" t="s">
        <v>8764</v>
      </c>
      <c r="E2011" s="282"/>
      <c r="F2011" s="279"/>
      <c r="G2011" s="278"/>
      <c r="H2011" s="278"/>
      <c r="I2011" s="278" t="s">
        <v>6155</v>
      </c>
      <c r="J2011" s="278" t="s">
        <v>6156</v>
      </c>
      <c r="K2011" s="278"/>
      <c r="L2011" s="277"/>
      <c r="M2011" s="276" t="s">
        <v>3865</v>
      </c>
      <c r="N2011" s="276" t="s">
        <v>8742</v>
      </c>
      <c r="O2011" s="276" t="s">
        <v>6175</v>
      </c>
    </row>
    <row r="2012" spans="1:15" ht="30.75" customHeight="1" x14ac:dyDescent="0.25">
      <c r="A2012" s="275">
        <v>31001343</v>
      </c>
      <c r="B2012" s="270" t="s">
        <v>1510</v>
      </c>
      <c r="C2012" s="272" t="s">
        <v>4843</v>
      </c>
      <c r="D2012" s="270" t="s">
        <v>8765</v>
      </c>
      <c r="E2012" s="272"/>
      <c r="F2012" s="273"/>
      <c r="G2012" s="272"/>
      <c r="H2012" s="272"/>
      <c r="I2012" s="272" t="s">
        <v>6155</v>
      </c>
      <c r="J2012" s="272" t="s">
        <v>6156</v>
      </c>
      <c r="K2012" s="272"/>
      <c r="L2012" s="271"/>
      <c r="M2012" s="270" t="s">
        <v>3865</v>
      </c>
      <c r="N2012" s="270" t="s">
        <v>8742</v>
      </c>
      <c r="O2012" s="270" t="s">
        <v>6175</v>
      </c>
    </row>
    <row r="2013" spans="1:15" ht="30.75" customHeight="1" x14ac:dyDescent="0.25">
      <c r="A2013" s="281">
        <v>31001351</v>
      </c>
      <c r="B2013" s="276" t="s">
        <v>4974</v>
      </c>
      <c r="C2013" s="278" t="s">
        <v>4844</v>
      </c>
      <c r="D2013" s="276" t="s">
        <v>6161</v>
      </c>
      <c r="E2013" s="282"/>
      <c r="F2013" s="279"/>
      <c r="G2013" s="278" t="s">
        <v>6161</v>
      </c>
      <c r="H2013" s="278" t="s">
        <v>6161</v>
      </c>
      <c r="I2013" s="278" t="s">
        <v>6161</v>
      </c>
      <c r="J2013" s="278" t="s">
        <v>6161</v>
      </c>
      <c r="K2013" s="278" t="s">
        <v>6161</v>
      </c>
      <c r="L2013" s="277" t="s">
        <v>6161</v>
      </c>
      <c r="M2013" s="276" t="s">
        <v>6161</v>
      </c>
      <c r="N2013" s="276" t="s">
        <v>6161</v>
      </c>
      <c r="O2013" s="276" t="s">
        <v>6161</v>
      </c>
    </row>
    <row r="2014" spans="1:15" ht="30.75" customHeight="1" x14ac:dyDescent="0.25">
      <c r="A2014" s="275">
        <v>31001360</v>
      </c>
      <c r="B2014" s="270" t="s">
        <v>1519</v>
      </c>
      <c r="C2014" s="272" t="s">
        <v>4843</v>
      </c>
      <c r="D2014" s="270" t="s">
        <v>8766</v>
      </c>
      <c r="E2014" s="272"/>
      <c r="F2014" s="273"/>
      <c r="G2014" s="272"/>
      <c r="H2014" s="272"/>
      <c r="I2014" s="272" t="s">
        <v>6155</v>
      </c>
      <c r="J2014" s="272" t="s">
        <v>6156</v>
      </c>
      <c r="K2014" s="272"/>
      <c r="L2014" s="271"/>
      <c r="M2014" s="270" t="s">
        <v>3865</v>
      </c>
      <c r="N2014" s="270" t="s">
        <v>8742</v>
      </c>
      <c r="O2014" s="270" t="s">
        <v>6175</v>
      </c>
    </row>
    <row r="2015" spans="1:15" ht="30.75" customHeight="1" x14ac:dyDescent="0.25">
      <c r="A2015" s="281">
        <v>31002013</v>
      </c>
      <c r="B2015" s="276" t="s">
        <v>1530</v>
      </c>
      <c r="C2015" s="278" t="s">
        <v>4843</v>
      </c>
      <c r="D2015" s="276" t="s">
        <v>8767</v>
      </c>
      <c r="E2015" s="282"/>
      <c r="F2015" s="279"/>
      <c r="G2015" s="278"/>
      <c r="H2015" s="278"/>
      <c r="I2015" s="278" t="s">
        <v>6155</v>
      </c>
      <c r="J2015" s="278" t="s">
        <v>6156</v>
      </c>
      <c r="K2015" s="278"/>
      <c r="L2015" s="277">
        <v>16</v>
      </c>
      <c r="M2015" s="276" t="s">
        <v>3866</v>
      </c>
      <c r="N2015" s="276" t="s">
        <v>8742</v>
      </c>
      <c r="O2015" s="276" t="s">
        <v>6175</v>
      </c>
    </row>
    <row r="2016" spans="1:15" ht="30.75" customHeight="1" x14ac:dyDescent="0.25">
      <c r="A2016" s="275">
        <v>31002021</v>
      </c>
      <c r="B2016" s="270" t="s">
        <v>1532</v>
      </c>
      <c r="C2016" s="272" t="s">
        <v>4843</v>
      </c>
      <c r="D2016" s="270" t="s">
        <v>8768</v>
      </c>
      <c r="E2016" s="272"/>
      <c r="F2016" s="273"/>
      <c r="G2016" s="272"/>
      <c r="H2016" s="272"/>
      <c r="I2016" s="272" t="s">
        <v>6155</v>
      </c>
      <c r="J2016" s="272" t="s">
        <v>6156</v>
      </c>
      <c r="K2016" s="272"/>
      <c r="L2016" s="271"/>
      <c r="M2016" s="270" t="s">
        <v>3866</v>
      </c>
      <c r="N2016" s="270" t="s">
        <v>8742</v>
      </c>
      <c r="O2016" s="270" t="s">
        <v>6175</v>
      </c>
    </row>
    <row r="2017" spans="1:15" ht="30.75" customHeight="1" x14ac:dyDescent="0.25">
      <c r="A2017" s="281">
        <v>31002030</v>
      </c>
      <c r="B2017" s="276" t="s">
        <v>1533</v>
      </c>
      <c r="C2017" s="278" t="s">
        <v>4843</v>
      </c>
      <c r="D2017" s="276" t="s">
        <v>8769</v>
      </c>
      <c r="E2017" s="282"/>
      <c r="F2017" s="279"/>
      <c r="G2017" s="278"/>
      <c r="H2017" s="278"/>
      <c r="I2017" s="278" t="s">
        <v>6155</v>
      </c>
      <c r="J2017" s="278" t="s">
        <v>6156</v>
      </c>
      <c r="K2017" s="278"/>
      <c r="L2017" s="277"/>
      <c r="M2017" s="276" t="s">
        <v>3866</v>
      </c>
      <c r="N2017" s="276" t="s">
        <v>8742</v>
      </c>
      <c r="O2017" s="276" t="s">
        <v>6175</v>
      </c>
    </row>
    <row r="2018" spans="1:15" ht="30.75" customHeight="1" x14ac:dyDescent="0.25">
      <c r="A2018" s="275">
        <v>31002048</v>
      </c>
      <c r="B2018" s="270" t="s">
        <v>1534</v>
      </c>
      <c r="C2018" s="272" t="s">
        <v>4843</v>
      </c>
      <c r="D2018" s="270" t="s">
        <v>8769</v>
      </c>
      <c r="E2018" s="272"/>
      <c r="F2018" s="273"/>
      <c r="G2018" s="272"/>
      <c r="H2018" s="272"/>
      <c r="I2018" s="272" t="s">
        <v>6155</v>
      </c>
      <c r="J2018" s="272" t="s">
        <v>6156</v>
      </c>
      <c r="K2018" s="272"/>
      <c r="L2018" s="271"/>
      <c r="M2018" s="270" t="s">
        <v>3866</v>
      </c>
      <c r="N2018" s="270" t="s">
        <v>8742</v>
      </c>
      <c r="O2018" s="270" t="s">
        <v>6175</v>
      </c>
    </row>
    <row r="2019" spans="1:15" ht="30.75" customHeight="1" x14ac:dyDescent="0.25">
      <c r="A2019" s="281">
        <v>31002056</v>
      </c>
      <c r="B2019" s="276" t="s">
        <v>1551</v>
      </c>
      <c r="C2019" s="278" t="s">
        <v>4843</v>
      </c>
      <c r="D2019" s="276" t="s">
        <v>8770</v>
      </c>
      <c r="E2019" s="282"/>
      <c r="F2019" s="279"/>
      <c r="G2019" s="278"/>
      <c r="H2019" s="278"/>
      <c r="I2019" s="278" t="s">
        <v>6155</v>
      </c>
      <c r="J2019" s="278" t="s">
        <v>6156</v>
      </c>
      <c r="K2019" s="278"/>
      <c r="L2019" s="277"/>
      <c r="M2019" s="276" t="s">
        <v>3866</v>
      </c>
      <c r="N2019" s="276" t="s">
        <v>8742</v>
      </c>
      <c r="O2019" s="276" t="s">
        <v>6175</v>
      </c>
    </row>
    <row r="2020" spans="1:15" ht="30.75" customHeight="1" x14ac:dyDescent="0.25">
      <c r="A2020" s="275">
        <v>31002064</v>
      </c>
      <c r="B2020" s="270" t="s">
        <v>1535</v>
      </c>
      <c r="C2020" s="272" t="s">
        <v>4843</v>
      </c>
      <c r="D2020" s="270" t="s">
        <v>8771</v>
      </c>
      <c r="E2020" s="272"/>
      <c r="F2020" s="273"/>
      <c r="G2020" s="272"/>
      <c r="H2020" s="272"/>
      <c r="I2020" s="272" t="s">
        <v>6155</v>
      </c>
      <c r="J2020" s="272" t="s">
        <v>6156</v>
      </c>
      <c r="K2020" s="272"/>
      <c r="L2020" s="271"/>
      <c r="M2020" s="270" t="s">
        <v>3866</v>
      </c>
      <c r="N2020" s="270" t="s">
        <v>8742</v>
      </c>
      <c r="O2020" s="270" t="s">
        <v>6175</v>
      </c>
    </row>
    <row r="2021" spans="1:15" ht="30.75" customHeight="1" x14ac:dyDescent="0.25">
      <c r="A2021" s="281">
        <v>31002072</v>
      </c>
      <c r="B2021" s="276" t="s">
        <v>1537</v>
      </c>
      <c r="C2021" s="278" t="s">
        <v>4843</v>
      </c>
      <c r="D2021" s="276" t="s">
        <v>8771</v>
      </c>
      <c r="E2021" s="282"/>
      <c r="F2021" s="279"/>
      <c r="G2021" s="278"/>
      <c r="H2021" s="278"/>
      <c r="I2021" s="278" t="s">
        <v>6155</v>
      </c>
      <c r="J2021" s="278" t="s">
        <v>6156</v>
      </c>
      <c r="K2021" s="278"/>
      <c r="L2021" s="277"/>
      <c r="M2021" s="276" t="s">
        <v>3866</v>
      </c>
      <c r="N2021" s="276" t="s">
        <v>8742</v>
      </c>
      <c r="O2021" s="276" t="s">
        <v>6175</v>
      </c>
    </row>
    <row r="2022" spans="1:15" ht="30.75" customHeight="1" x14ac:dyDescent="0.25">
      <c r="A2022" s="275">
        <v>31002080</v>
      </c>
      <c r="B2022" s="270" t="s">
        <v>1539</v>
      </c>
      <c r="C2022" s="272" t="s">
        <v>4843</v>
      </c>
      <c r="D2022" s="270" t="s">
        <v>8771</v>
      </c>
      <c r="E2022" s="272"/>
      <c r="F2022" s="273"/>
      <c r="G2022" s="272"/>
      <c r="H2022" s="272"/>
      <c r="I2022" s="272" t="s">
        <v>6155</v>
      </c>
      <c r="J2022" s="272" t="s">
        <v>6156</v>
      </c>
      <c r="K2022" s="272"/>
      <c r="L2022" s="271"/>
      <c r="M2022" s="270" t="s">
        <v>3866</v>
      </c>
      <c r="N2022" s="270" t="s">
        <v>8742</v>
      </c>
      <c r="O2022" s="270" t="s">
        <v>6175</v>
      </c>
    </row>
    <row r="2023" spans="1:15" ht="30.75" customHeight="1" x14ac:dyDescent="0.25">
      <c r="A2023" s="281">
        <v>31002099</v>
      </c>
      <c r="B2023" s="276" t="s">
        <v>1541</v>
      </c>
      <c r="C2023" s="278" t="s">
        <v>4843</v>
      </c>
      <c r="D2023" s="276" t="s">
        <v>8772</v>
      </c>
      <c r="E2023" s="282"/>
      <c r="F2023" s="279"/>
      <c r="G2023" s="278"/>
      <c r="H2023" s="278"/>
      <c r="I2023" s="278" t="s">
        <v>6155</v>
      </c>
      <c r="J2023" s="278" t="s">
        <v>6156</v>
      </c>
      <c r="K2023" s="278"/>
      <c r="L2023" s="277"/>
      <c r="M2023" s="276" t="s">
        <v>3866</v>
      </c>
      <c r="N2023" s="276" t="s">
        <v>8742</v>
      </c>
      <c r="O2023" s="276" t="s">
        <v>6175</v>
      </c>
    </row>
    <row r="2024" spans="1:15" ht="30.75" customHeight="1" x14ac:dyDescent="0.25">
      <c r="A2024" s="275">
        <v>31002102</v>
      </c>
      <c r="B2024" s="270" t="s">
        <v>1542</v>
      </c>
      <c r="C2024" s="272" t="s">
        <v>4843</v>
      </c>
      <c r="D2024" s="270" t="s">
        <v>8772</v>
      </c>
      <c r="E2024" s="272"/>
      <c r="F2024" s="273"/>
      <c r="G2024" s="272"/>
      <c r="H2024" s="272"/>
      <c r="I2024" s="272" t="s">
        <v>6155</v>
      </c>
      <c r="J2024" s="272" t="s">
        <v>6156</v>
      </c>
      <c r="K2024" s="272"/>
      <c r="L2024" s="271"/>
      <c r="M2024" s="270" t="s">
        <v>3866</v>
      </c>
      <c r="N2024" s="270" t="s">
        <v>8742</v>
      </c>
      <c r="O2024" s="270" t="s">
        <v>6175</v>
      </c>
    </row>
    <row r="2025" spans="1:15" ht="30.75" customHeight="1" x14ac:dyDescent="0.25">
      <c r="A2025" s="281">
        <v>31002110</v>
      </c>
      <c r="B2025" s="276" t="s">
        <v>1543</v>
      </c>
      <c r="C2025" s="278" t="s">
        <v>4843</v>
      </c>
      <c r="D2025" s="276" t="s">
        <v>8773</v>
      </c>
      <c r="E2025" s="282"/>
      <c r="F2025" s="279"/>
      <c r="G2025" s="278"/>
      <c r="H2025" s="278"/>
      <c r="I2025" s="278" t="s">
        <v>6155</v>
      </c>
      <c r="J2025" s="278" t="s">
        <v>6156</v>
      </c>
      <c r="K2025" s="278"/>
      <c r="L2025" s="277"/>
      <c r="M2025" s="276" t="s">
        <v>3866</v>
      </c>
      <c r="N2025" s="276" t="s">
        <v>8742</v>
      </c>
      <c r="O2025" s="276" t="s">
        <v>6175</v>
      </c>
    </row>
    <row r="2026" spans="1:15" ht="30.75" customHeight="1" x14ac:dyDescent="0.25">
      <c r="A2026" s="275">
        <v>31002129</v>
      </c>
      <c r="B2026" s="270" t="s">
        <v>1545</v>
      </c>
      <c r="C2026" s="272" t="s">
        <v>4843</v>
      </c>
      <c r="D2026" s="270" t="s">
        <v>8773</v>
      </c>
      <c r="E2026" s="272"/>
      <c r="F2026" s="273"/>
      <c r="G2026" s="272"/>
      <c r="H2026" s="272"/>
      <c r="I2026" s="272" t="s">
        <v>6155</v>
      </c>
      <c r="J2026" s="272" t="s">
        <v>6156</v>
      </c>
      <c r="K2026" s="272"/>
      <c r="L2026" s="271"/>
      <c r="M2026" s="270" t="s">
        <v>3866</v>
      </c>
      <c r="N2026" s="270" t="s">
        <v>8742</v>
      </c>
      <c r="O2026" s="270" t="s">
        <v>6175</v>
      </c>
    </row>
    <row r="2027" spans="1:15" ht="30.75" customHeight="1" x14ac:dyDescent="0.25">
      <c r="A2027" s="281">
        <v>31002137</v>
      </c>
      <c r="B2027" s="276" t="s">
        <v>1547</v>
      </c>
      <c r="C2027" s="278" t="s">
        <v>4843</v>
      </c>
      <c r="D2027" s="276" t="s">
        <v>8774</v>
      </c>
      <c r="E2027" s="282"/>
      <c r="F2027" s="279"/>
      <c r="G2027" s="278"/>
      <c r="H2027" s="278"/>
      <c r="I2027" s="278" t="s">
        <v>6155</v>
      </c>
      <c r="J2027" s="278" t="s">
        <v>6156</v>
      </c>
      <c r="K2027" s="278"/>
      <c r="L2027" s="277"/>
      <c r="M2027" s="276" t="s">
        <v>3866</v>
      </c>
      <c r="N2027" s="276" t="s">
        <v>8742</v>
      </c>
      <c r="O2027" s="276" t="s">
        <v>6175</v>
      </c>
    </row>
    <row r="2028" spans="1:15" ht="30.75" customHeight="1" x14ac:dyDescent="0.25">
      <c r="A2028" s="275">
        <v>31002145</v>
      </c>
      <c r="B2028" s="270" t="s">
        <v>1550</v>
      </c>
      <c r="C2028" s="272" t="s">
        <v>4843</v>
      </c>
      <c r="D2028" s="270" t="s">
        <v>8775</v>
      </c>
      <c r="E2028" s="272"/>
      <c r="F2028" s="273"/>
      <c r="G2028" s="272"/>
      <c r="H2028" s="272"/>
      <c r="I2028" s="272" t="s">
        <v>6155</v>
      </c>
      <c r="J2028" s="272" t="s">
        <v>6156</v>
      </c>
      <c r="K2028" s="272"/>
      <c r="L2028" s="271"/>
      <c r="M2028" s="270" t="s">
        <v>3866</v>
      </c>
      <c r="N2028" s="270" t="s">
        <v>8742</v>
      </c>
      <c r="O2028" s="270" t="s">
        <v>6175</v>
      </c>
    </row>
    <row r="2029" spans="1:15" ht="30.75" customHeight="1" x14ac:dyDescent="0.25">
      <c r="A2029" s="281">
        <v>31002153</v>
      </c>
      <c r="B2029" s="276" t="s">
        <v>1552</v>
      </c>
      <c r="C2029" s="278" t="s">
        <v>4843</v>
      </c>
      <c r="D2029" s="276" t="s">
        <v>8776</v>
      </c>
      <c r="E2029" s="282"/>
      <c r="F2029" s="279"/>
      <c r="G2029" s="278"/>
      <c r="H2029" s="278"/>
      <c r="I2029" s="278" t="s">
        <v>6155</v>
      </c>
      <c r="J2029" s="278" t="s">
        <v>6156</v>
      </c>
      <c r="K2029" s="278"/>
      <c r="L2029" s="277"/>
      <c r="M2029" s="276" t="s">
        <v>3866</v>
      </c>
      <c r="N2029" s="276" t="s">
        <v>8742</v>
      </c>
      <c r="O2029" s="276" t="s">
        <v>6175</v>
      </c>
    </row>
    <row r="2030" spans="1:15" ht="30.75" customHeight="1" x14ac:dyDescent="0.25">
      <c r="A2030" s="275">
        <v>31002153</v>
      </c>
      <c r="B2030" s="270" t="s">
        <v>1552</v>
      </c>
      <c r="C2030" s="272" t="s">
        <v>4843</v>
      </c>
      <c r="D2030" s="270" t="s">
        <v>8777</v>
      </c>
      <c r="E2030" s="272"/>
      <c r="F2030" s="273"/>
      <c r="G2030" s="272"/>
      <c r="H2030" s="272"/>
      <c r="I2030" s="272" t="s">
        <v>6155</v>
      </c>
      <c r="J2030" s="272" t="s">
        <v>6156</v>
      </c>
      <c r="K2030" s="272"/>
      <c r="L2030" s="271"/>
      <c r="M2030" s="270" t="s">
        <v>3866</v>
      </c>
      <c r="N2030" s="270" t="s">
        <v>8742</v>
      </c>
      <c r="O2030" s="270" t="s">
        <v>6175</v>
      </c>
    </row>
    <row r="2031" spans="1:15" ht="30.75" customHeight="1" x14ac:dyDescent="0.25">
      <c r="A2031" s="281">
        <v>31002161</v>
      </c>
      <c r="B2031" s="276" t="s">
        <v>1554</v>
      </c>
      <c r="C2031" s="278" t="s">
        <v>4843</v>
      </c>
      <c r="D2031" s="276" t="s">
        <v>8776</v>
      </c>
      <c r="E2031" s="282"/>
      <c r="F2031" s="279"/>
      <c r="G2031" s="278"/>
      <c r="H2031" s="278"/>
      <c r="I2031" s="278" t="s">
        <v>6155</v>
      </c>
      <c r="J2031" s="278" t="s">
        <v>6156</v>
      </c>
      <c r="K2031" s="278"/>
      <c r="L2031" s="277"/>
      <c r="M2031" s="276" t="s">
        <v>3866</v>
      </c>
      <c r="N2031" s="276" t="s">
        <v>8742</v>
      </c>
      <c r="O2031" s="276" t="s">
        <v>6175</v>
      </c>
    </row>
    <row r="2032" spans="1:15" ht="30.75" customHeight="1" x14ac:dyDescent="0.25">
      <c r="A2032" s="275">
        <v>31002170</v>
      </c>
      <c r="B2032" s="270" t="s">
        <v>1553</v>
      </c>
      <c r="C2032" s="272" t="s">
        <v>4843</v>
      </c>
      <c r="D2032" s="270" t="s">
        <v>8776</v>
      </c>
      <c r="E2032" s="272"/>
      <c r="F2032" s="273"/>
      <c r="G2032" s="272"/>
      <c r="H2032" s="272"/>
      <c r="I2032" s="272" t="s">
        <v>6155</v>
      </c>
      <c r="J2032" s="272" t="s">
        <v>6156</v>
      </c>
      <c r="K2032" s="272"/>
      <c r="L2032" s="271"/>
      <c r="M2032" s="270" t="s">
        <v>3866</v>
      </c>
      <c r="N2032" s="270" t="s">
        <v>8742</v>
      </c>
      <c r="O2032" s="270" t="s">
        <v>6175</v>
      </c>
    </row>
    <row r="2033" spans="1:15" ht="30.75" customHeight="1" x14ac:dyDescent="0.25">
      <c r="A2033" s="281">
        <v>31002188</v>
      </c>
      <c r="B2033" s="276" t="s">
        <v>1555</v>
      </c>
      <c r="C2033" s="278" t="s">
        <v>4843</v>
      </c>
      <c r="D2033" s="276" t="s">
        <v>8778</v>
      </c>
      <c r="E2033" s="282"/>
      <c r="F2033" s="279"/>
      <c r="G2033" s="278"/>
      <c r="H2033" s="278"/>
      <c r="I2033" s="278" t="s">
        <v>6155</v>
      </c>
      <c r="J2033" s="278" t="s">
        <v>6156</v>
      </c>
      <c r="K2033" s="278"/>
      <c r="L2033" s="277"/>
      <c r="M2033" s="276" t="s">
        <v>3866</v>
      </c>
      <c r="N2033" s="276" t="s">
        <v>8742</v>
      </c>
      <c r="O2033" s="276" t="s">
        <v>6175</v>
      </c>
    </row>
    <row r="2034" spans="1:15" ht="30.75" customHeight="1" x14ac:dyDescent="0.25">
      <c r="A2034" s="275">
        <v>31002196</v>
      </c>
      <c r="B2034" s="270" t="s">
        <v>1556</v>
      </c>
      <c r="C2034" s="272" t="s">
        <v>4843</v>
      </c>
      <c r="D2034" s="270" t="s">
        <v>8779</v>
      </c>
      <c r="E2034" s="272"/>
      <c r="F2034" s="273"/>
      <c r="G2034" s="272"/>
      <c r="H2034" s="272"/>
      <c r="I2034" s="272" t="s">
        <v>6155</v>
      </c>
      <c r="J2034" s="272" t="s">
        <v>6156</v>
      </c>
      <c r="K2034" s="272"/>
      <c r="L2034" s="271"/>
      <c r="M2034" s="270" t="s">
        <v>3866</v>
      </c>
      <c r="N2034" s="270" t="s">
        <v>8742</v>
      </c>
      <c r="O2034" s="270" t="s">
        <v>6175</v>
      </c>
    </row>
    <row r="2035" spans="1:15" ht="30.75" customHeight="1" x14ac:dyDescent="0.25">
      <c r="A2035" s="281">
        <v>31002218</v>
      </c>
      <c r="B2035" s="276" t="s">
        <v>1548</v>
      </c>
      <c r="C2035" s="278" t="s">
        <v>4843</v>
      </c>
      <c r="D2035" s="276" t="s">
        <v>8780</v>
      </c>
      <c r="E2035" s="282"/>
      <c r="F2035" s="279"/>
      <c r="G2035" s="278"/>
      <c r="H2035" s="278"/>
      <c r="I2035" s="278" t="s">
        <v>6155</v>
      </c>
      <c r="J2035" s="278" t="s">
        <v>6156</v>
      </c>
      <c r="K2035" s="278"/>
      <c r="L2035" s="277">
        <v>27</v>
      </c>
      <c r="M2035" s="276" t="s">
        <v>3866</v>
      </c>
      <c r="N2035" s="276" t="s">
        <v>8742</v>
      </c>
      <c r="O2035" s="276" t="s">
        <v>6175</v>
      </c>
    </row>
    <row r="2036" spans="1:15" ht="30.75" customHeight="1" x14ac:dyDescent="0.25">
      <c r="A2036" s="275">
        <v>31002242</v>
      </c>
      <c r="B2036" s="270" t="s">
        <v>1557</v>
      </c>
      <c r="C2036" s="272" t="s">
        <v>4843</v>
      </c>
      <c r="D2036" s="270" t="s">
        <v>8777</v>
      </c>
      <c r="E2036" s="272"/>
      <c r="F2036" s="273"/>
      <c r="G2036" s="272"/>
      <c r="H2036" s="272"/>
      <c r="I2036" s="272" t="s">
        <v>6155</v>
      </c>
      <c r="J2036" s="272" t="s">
        <v>6156</v>
      </c>
      <c r="K2036" s="272"/>
      <c r="L2036" s="271"/>
      <c r="M2036" s="270" t="s">
        <v>3866</v>
      </c>
      <c r="N2036" s="270" t="s">
        <v>8742</v>
      </c>
      <c r="O2036" s="270" t="s">
        <v>6175</v>
      </c>
    </row>
    <row r="2037" spans="1:15" ht="30.75" customHeight="1" x14ac:dyDescent="0.25">
      <c r="A2037" s="281">
        <v>31002250</v>
      </c>
      <c r="B2037" s="276" t="s">
        <v>1558</v>
      </c>
      <c r="C2037" s="278" t="s">
        <v>4843</v>
      </c>
      <c r="D2037" s="276" t="s">
        <v>8781</v>
      </c>
      <c r="E2037" s="282"/>
      <c r="F2037" s="279"/>
      <c r="G2037" s="278"/>
      <c r="H2037" s="278"/>
      <c r="I2037" s="278" t="s">
        <v>6155</v>
      </c>
      <c r="J2037" s="278" t="s">
        <v>6156</v>
      </c>
      <c r="K2037" s="278"/>
      <c r="L2037" s="277"/>
      <c r="M2037" s="276" t="s">
        <v>3866</v>
      </c>
      <c r="N2037" s="276" t="s">
        <v>8742</v>
      </c>
      <c r="O2037" s="276" t="s">
        <v>6175</v>
      </c>
    </row>
    <row r="2038" spans="1:15" ht="30.75" customHeight="1" x14ac:dyDescent="0.25">
      <c r="A2038" s="275">
        <v>31002269</v>
      </c>
      <c r="B2038" s="270" t="s">
        <v>1559</v>
      </c>
      <c r="C2038" s="272" t="s">
        <v>4843</v>
      </c>
      <c r="D2038" s="270" t="s">
        <v>8781</v>
      </c>
      <c r="E2038" s="272"/>
      <c r="F2038" s="273"/>
      <c r="G2038" s="272"/>
      <c r="H2038" s="272"/>
      <c r="I2038" s="272" t="s">
        <v>6155</v>
      </c>
      <c r="J2038" s="272" t="s">
        <v>6156</v>
      </c>
      <c r="K2038" s="272"/>
      <c r="L2038" s="271"/>
      <c r="M2038" s="270" t="s">
        <v>3866</v>
      </c>
      <c r="N2038" s="270" t="s">
        <v>8742</v>
      </c>
      <c r="O2038" s="270" t="s">
        <v>6175</v>
      </c>
    </row>
    <row r="2039" spans="1:15" ht="30.75" customHeight="1" x14ac:dyDescent="0.25">
      <c r="A2039" s="281">
        <v>31002277</v>
      </c>
      <c r="B2039" s="276" t="s">
        <v>1560</v>
      </c>
      <c r="C2039" s="278" t="s">
        <v>4843</v>
      </c>
      <c r="D2039" s="276" t="s">
        <v>8781</v>
      </c>
      <c r="E2039" s="282"/>
      <c r="F2039" s="279"/>
      <c r="G2039" s="278"/>
      <c r="H2039" s="278"/>
      <c r="I2039" s="278" t="s">
        <v>6155</v>
      </c>
      <c r="J2039" s="278" t="s">
        <v>6156</v>
      </c>
      <c r="K2039" s="278"/>
      <c r="L2039" s="277"/>
      <c r="M2039" s="276" t="s">
        <v>3866</v>
      </c>
      <c r="N2039" s="276" t="s">
        <v>8742</v>
      </c>
      <c r="O2039" s="276" t="s">
        <v>6175</v>
      </c>
    </row>
    <row r="2040" spans="1:15" ht="30.75" customHeight="1" x14ac:dyDescent="0.25">
      <c r="A2040" s="275">
        <v>31002285</v>
      </c>
      <c r="B2040" s="270" t="s">
        <v>1531</v>
      </c>
      <c r="C2040" s="272" t="s">
        <v>4843</v>
      </c>
      <c r="D2040" s="270" t="s">
        <v>8767</v>
      </c>
      <c r="E2040" s="272"/>
      <c r="F2040" s="273"/>
      <c r="G2040" s="272"/>
      <c r="H2040" s="272"/>
      <c r="I2040" s="272" t="s">
        <v>6155</v>
      </c>
      <c r="J2040" s="272" t="s">
        <v>6156</v>
      </c>
      <c r="K2040" s="272"/>
      <c r="L2040" s="271">
        <v>16</v>
      </c>
      <c r="M2040" s="270" t="s">
        <v>3866</v>
      </c>
      <c r="N2040" s="270" t="s">
        <v>8742</v>
      </c>
      <c r="O2040" s="270" t="s">
        <v>6175</v>
      </c>
    </row>
    <row r="2041" spans="1:15" ht="30.75" customHeight="1" x14ac:dyDescent="0.25">
      <c r="A2041" s="281">
        <v>31002293</v>
      </c>
      <c r="B2041" s="276" t="s">
        <v>4975</v>
      </c>
      <c r="C2041" s="278" t="s">
        <v>4844</v>
      </c>
      <c r="D2041" s="276" t="s">
        <v>6161</v>
      </c>
      <c r="E2041" s="282"/>
      <c r="F2041" s="279"/>
      <c r="G2041" s="278" t="s">
        <v>6161</v>
      </c>
      <c r="H2041" s="278" t="s">
        <v>6161</v>
      </c>
      <c r="I2041" s="278" t="s">
        <v>6161</v>
      </c>
      <c r="J2041" s="278" t="s">
        <v>6161</v>
      </c>
      <c r="K2041" s="278" t="s">
        <v>6161</v>
      </c>
      <c r="L2041" s="277" t="s">
        <v>6161</v>
      </c>
      <c r="M2041" s="276" t="s">
        <v>6161</v>
      </c>
      <c r="N2041" s="276" t="s">
        <v>6161</v>
      </c>
      <c r="O2041" s="276" t="s">
        <v>6161</v>
      </c>
    </row>
    <row r="2042" spans="1:15" ht="30.75" customHeight="1" x14ac:dyDescent="0.25">
      <c r="A2042" s="275">
        <v>31002307</v>
      </c>
      <c r="B2042" s="270" t="s">
        <v>1536</v>
      </c>
      <c r="C2042" s="272" t="s">
        <v>4843</v>
      </c>
      <c r="D2042" s="270" t="s">
        <v>8782</v>
      </c>
      <c r="E2042" s="272"/>
      <c r="F2042" s="273"/>
      <c r="G2042" s="272"/>
      <c r="H2042" s="272"/>
      <c r="I2042" s="272" t="s">
        <v>6155</v>
      </c>
      <c r="J2042" s="272" t="s">
        <v>6156</v>
      </c>
      <c r="K2042" s="272"/>
      <c r="L2042" s="271"/>
      <c r="M2042" s="270" t="s">
        <v>3866</v>
      </c>
      <c r="N2042" s="270" t="s">
        <v>8742</v>
      </c>
      <c r="O2042" s="270" t="s">
        <v>6175</v>
      </c>
    </row>
    <row r="2043" spans="1:15" ht="30.75" customHeight="1" x14ac:dyDescent="0.25">
      <c r="A2043" s="281">
        <v>31002315</v>
      </c>
      <c r="B2043" s="276" t="s">
        <v>1538</v>
      </c>
      <c r="C2043" s="278" t="s">
        <v>4843</v>
      </c>
      <c r="D2043" s="276" t="s">
        <v>8782</v>
      </c>
      <c r="E2043" s="282"/>
      <c r="F2043" s="279"/>
      <c r="G2043" s="278"/>
      <c r="H2043" s="278"/>
      <c r="I2043" s="278" t="s">
        <v>6155</v>
      </c>
      <c r="J2043" s="278" t="s">
        <v>6156</v>
      </c>
      <c r="K2043" s="278"/>
      <c r="L2043" s="277"/>
      <c r="M2043" s="276" t="s">
        <v>3866</v>
      </c>
      <c r="N2043" s="276" t="s">
        <v>8742</v>
      </c>
      <c r="O2043" s="276" t="s">
        <v>6175</v>
      </c>
    </row>
    <row r="2044" spans="1:15" ht="30.75" customHeight="1" x14ac:dyDescent="0.25">
      <c r="A2044" s="275">
        <v>31002323</v>
      </c>
      <c r="B2044" s="270" t="s">
        <v>1540</v>
      </c>
      <c r="C2044" s="272" t="s">
        <v>4843</v>
      </c>
      <c r="D2044" s="270" t="s">
        <v>8782</v>
      </c>
      <c r="E2044" s="272"/>
      <c r="F2044" s="273"/>
      <c r="G2044" s="272"/>
      <c r="H2044" s="272"/>
      <c r="I2044" s="272" t="s">
        <v>6155</v>
      </c>
      <c r="J2044" s="272" t="s">
        <v>6156</v>
      </c>
      <c r="K2044" s="272"/>
      <c r="L2044" s="271"/>
      <c r="M2044" s="270" t="s">
        <v>3866</v>
      </c>
      <c r="N2044" s="270" t="s">
        <v>8742</v>
      </c>
      <c r="O2044" s="270" t="s">
        <v>6175</v>
      </c>
    </row>
    <row r="2045" spans="1:15" ht="30.75" customHeight="1" x14ac:dyDescent="0.25">
      <c r="A2045" s="281">
        <v>31002331</v>
      </c>
      <c r="B2045" s="276" t="s">
        <v>1544</v>
      </c>
      <c r="C2045" s="278" t="s">
        <v>4843</v>
      </c>
      <c r="D2045" s="276" t="s">
        <v>8782</v>
      </c>
      <c r="E2045" s="282"/>
      <c r="F2045" s="279"/>
      <c r="G2045" s="278"/>
      <c r="H2045" s="278"/>
      <c r="I2045" s="278" t="s">
        <v>6155</v>
      </c>
      <c r="J2045" s="278" t="s">
        <v>6156</v>
      </c>
      <c r="K2045" s="278"/>
      <c r="L2045" s="277"/>
      <c r="M2045" s="276" t="s">
        <v>3866</v>
      </c>
      <c r="N2045" s="276" t="s">
        <v>8742</v>
      </c>
      <c r="O2045" s="276" t="s">
        <v>6175</v>
      </c>
    </row>
    <row r="2046" spans="1:15" ht="30.75" customHeight="1" x14ac:dyDescent="0.25">
      <c r="A2046" s="275">
        <v>31002340</v>
      </c>
      <c r="B2046" s="270" t="s">
        <v>1546</v>
      </c>
      <c r="C2046" s="272" t="s">
        <v>4843</v>
      </c>
      <c r="D2046" s="270" t="s">
        <v>8782</v>
      </c>
      <c r="E2046" s="272"/>
      <c r="F2046" s="273"/>
      <c r="G2046" s="272"/>
      <c r="H2046" s="272"/>
      <c r="I2046" s="272" t="s">
        <v>6155</v>
      </c>
      <c r="J2046" s="272" t="s">
        <v>6156</v>
      </c>
      <c r="K2046" s="272"/>
      <c r="L2046" s="271"/>
      <c r="M2046" s="270" t="s">
        <v>3866</v>
      </c>
      <c r="N2046" s="270" t="s">
        <v>8742</v>
      </c>
      <c r="O2046" s="270" t="s">
        <v>6175</v>
      </c>
    </row>
    <row r="2047" spans="1:15" ht="30.75" customHeight="1" x14ac:dyDescent="0.25">
      <c r="A2047" s="281">
        <v>31002358</v>
      </c>
      <c r="B2047" s="276" t="s">
        <v>4976</v>
      </c>
      <c r="C2047" s="278" t="s">
        <v>4844</v>
      </c>
      <c r="D2047" s="276" t="s">
        <v>6161</v>
      </c>
      <c r="E2047" s="282"/>
      <c r="F2047" s="279"/>
      <c r="G2047" s="278" t="s">
        <v>6161</v>
      </c>
      <c r="H2047" s="278" t="s">
        <v>6161</v>
      </c>
      <c r="I2047" s="278" t="s">
        <v>6161</v>
      </c>
      <c r="J2047" s="278" t="s">
        <v>6161</v>
      </c>
      <c r="K2047" s="278" t="s">
        <v>6161</v>
      </c>
      <c r="L2047" s="277" t="s">
        <v>6161</v>
      </c>
      <c r="M2047" s="276" t="s">
        <v>6161</v>
      </c>
      <c r="N2047" s="276" t="s">
        <v>6161</v>
      </c>
      <c r="O2047" s="276" t="s">
        <v>6161</v>
      </c>
    </row>
    <row r="2048" spans="1:15" ht="30.75" customHeight="1" x14ac:dyDescent="0.25">
      <c r="A2048" s="275">
        <v>31002366</v>
      </c>
      <c r="B2048" s="270" t="s">
        <v>4977</v>
      </c>
      <c r="C2048" s="272" t="s">
        <v>4844</v>
      </c>
      <c r="D2048" s="270" t="s">
        <v>6161</v>
      </c>
      <c r="E2048" s="272"/>
      <c r="F2048" s="273"/>
      <c r="G2048" s="272" t="s">
        <v>6161</v>
      </c>
      <c r="H2048" s="272" t="s">
        <v>6161</v>
      </c>
      <c r="I2048" s="272" t="s">
        <v>6161</v>
      </c>
      <c r="J2048" s="272" t="s">
        <v>6161</v>
      </c>
      <c r="K2048" s="272" t="s">
        <v>6161</v>
      </c>
      <c r="L2048" s="271" t="s">
        <v>6161</v>
      </c>
      <c r="M2048" s="270" t="s">
        <v>6161</v>
      </c>
      <c r="N2048" s="270" t="s">
        <v>6161</v>
      </c>
      <c r="O2048" s="270" t="s">
        <v>6161</v>
      </c>
    </row>
    <row r="2049" spans="1:15" ht="30.75" customHeight="1" x14ac:dyDescent="0.25">
      <c r="A2049" s="281">
        <v>31002374</v>
      </c>
      <c r="B2049" s="276" t="s">
        <v>4007</v>
      </c>
      <c r="C2049" s="278" t="s">
        <v>4843</v>
      </c>
      <c r="D2049" s="276" t="s">
        <v>8783</v>
      </c>
      <c r="E2049" s="282"/>
      <c r="F2049" s="279"/>
      <c r="G2049" s="278"/>
      <c r="H2049" s="278"/>
      <c r="I2049" s="278" t="s">
        <v>6155</v>
      </c>
      <c r="J2049" s="278" t="s">
        <v>6156</v>
      </c>
      <c r="K2049" s="278"/>
      <c r="L2049" s="277"/>
      <c r="M2049" s="276" t="s">
        <v>3866</v>
      </c>
      <c r="N2049" s="276" t="s">
        <v>8742</v>
      </c>
      <c r="O2049" s="276" t="s">
        <v>6175</v>
      </c>
    </row>
    <row r="2050" spans="1:15" ht="30.75" customHeight="1" x14ac:dyDescent="0.25">
      <c r="A2050" s="275">
        <v>31002390</v>
      </c>
      <c r="B2050" s="270" t="s">
        <v>1549</v>
      </c>
      <c r="C2050" s="272" t="s">
        <v>4843</v>
      </c>
      <c r="D2050" s="270" t="s">
        <v>8780</v>
      </c>
      <c r="E2050" s="272"/>
      <c r="F2050" s="273"/>
      <c r="G2050" s="272"/>
      <c r="H2050" s="272"/>
      <c r="I2050" s="272" t="s">
        <v>6155</v>
      </c>
      <c r="J2050" s="272" t="s">
        <v>6156</v>
      </c>
      <c r="K2050" s="272"/>
      <c r="L2050" s="271">
        <v>27</v>
      </c>
      <c r="M2050" s="270" t="s">
        <v>3866</v>
      </c>
      <c r="N2050" s="270" t="s">
        <v>8742</v>
      </c>
      <c r="O2050" s="270" t="s">
        <v>6175</v>
      </c>
    </row>
    <row r="2051" spans="1:15" ht="30.75" customHeight="1" x14ac:dyDescent="0.25">
      <c r="A2051" s="281">
        <v>31002404</v>
      </c>
      <c r="B2051" s="276" t="s">
        <v>4978</v>
      </c>
      <c r="C2051" s="278" t="s">
        <v>4844</v>
      </c>
      <c r="D2051" s="276" t="s">
        <v>6161</v>
      </c>
      <c r="E2051" s="282"/>
      <c r="F2051" s="279"/>
      <c r="G2051" s="278" t="s">
        <v>6161</v>
      </c>
      <c r="H2051" s="278" t="s">
        <v>6161</v>
      </c>
      <c r="I2051" s="278" t="s">
        <v>6161</v>
      </c>
      <c r="J2051" s="278" t="s">
        <v>6161</v>
      </c>
      <c r="K2051" s="278" t="s">
        <v>6161</v>
      </c>
      <c r="L2051" s="277" t="s">
        <v>6161</v>
      </c>
      <c r="M2051" s="276" t="s">
        <v>6161</v>
      </c>
      <c r="N2051" s="276" t="s">
        <v>6161</v>
      </c>
      <c r="O2051" s="276" t="s">
        <v>6161</v>
      </c>
    </row>
    <row r="2052" spans="1:15" ht="30.75" customHeight="1" x14ac:dyDescent="0.25">
      <c r="A2052" s="275">
        <v>31002412</v>
      </c>
      <c r="B2052" s="270" t="s">
        <v>1561</v>
      </c>
      <c r="C2052" s="272" t="s">
        <v>4843</v>
      </c>
      <c r="D2052" s="270" t="s">
        <v>8784</v>
      </c>
      <c r="E2052" s="272"/>
      <c r="F2052" s="273"/>
      <c r="G2052" s="272"/>
      <c r="H2052" s="272"/>
      <c r="I2052" s="272" t="s">
        <v>6155</v>
      </c>
      <c r="J2052" s="272" t="s">
        <v>6156</v>
      </c>
      <c r="K2052" s="272"/>
      <c r="L2052" s="271"/>
      <c r="M2052" s="270" t="s">
        <v>3866</v>
      </c>
      <c r="N2052" s="270" t="s">
        <v>8742</v>
      </c>
      <c r="O2052" s="270" t="s">
        <v>6175</v>
      </c>
    </row>
    <row r="2053" spans="1:15" ht="30.75" customHeight="1" x14ac:dyDescent="0.25">
      <c r="A2053" s="281">
        <v>31003010</v>
      </c>
      <c r="B2053" s="276" t="s">
        <v>1562</v>
      </c>
      <c r="C2053" s="278" t="s">
        <v>4843</v>
      </c>
      <c r="D2053" s="276" t="s">
        <v>8785</v>
      </c>
      <c r="E2053" s="282"/>
      <c r="F2053" s="279"/>
      <c r="G2053" s="278"/>
      <c r="H2053" s="278"/>
      <c r="I2053" s="278" t="s">
        <v>6155</v>
      </c>
      <c r="J2053" s="278" t="s">
        <v>6156</v>
      </c>
      <c r="K2053" s="278"/>
      <c r="L2053" s="277"/>
      <c r="M2053" s="276" t="s">
        <v>8786</v>
      </c>
      <c r="N2053" s="276" t="s">
        <v>8742</v>
      </c>
      <c r="O2053" s="276" t="s">
        <v>6175</v>
      </c>
    </row>
    <row r="2054" spans="1:15" ht="30.75" customHeight="1" x14ac:dyDescent="0.25">
      <c r="A2054" s="275">
        <v>31003028</v>
      </c>
      <c r="B2054" s="270" t="s">
        <v>1564</v>
      </c>
      <c r="C2054" s="272" t="s">
        <v>4843</v>
      </c>
      <c r="D2054" s="270" t="s">
        <v>8787</v>
      </c>
      <c r="E2054" s="272"/>
      <c r="F2054" s="273"/>
      <c r="G2054" s="272"/>
      <c r="H2054" s="272"/>
      <c r="I2054" s="272" t="s">
        <v>6155</v>
      </c>
      <c r="J2054" s="272" t="s">
        <v>6156</v>
      </c>
      <c r="K2054" s="272"/>
      <c r="L2054" s="271"/>
      <c r="M2054" s="270" t="s">
        <v>8786</v>
      </c>
      <c r="N2054" s="270" t="s">
        <v>8742</v>
      </c>
      <c r="O2054" s="270" t="s">
        <v>6175</v>
      </c>
    </row>
    <row r="2055" spans="1:15" ht="30.75" customHeight="1" x14ac:dyDescent="0.25">
      <c r="A2055" s="281">
        <v>31003036</v>
      </c>
      <c r="B2055" s="276" t="s">
        <v>1565</v>
      </c>
      <c r="C2055" s="278" t="s">
        <v>4843</v>
      </c>
      <c r="D2055" s="276" t="s">
        <v>8788</v>
      </c>
      <c r="E2055" s="282"/>
      <c r="F2055" s="279"/>
      <c r="G2055" s="278"/>
      <c r="H2055" s="278"/>
      <c r="I2055" s="278" t="s">
        <v>6155</v>
      </c>
      <c r="J2055" s="278" t="s">
        <v>6156</v>
      </c>
      <c r="K2055" s="278"/>
      <c r="L2055" s="277"/>
      <c r="M2055" s="276" t="s">
        <v>8786</v>
      </c>
      <c r="N2055" s="276" t="s">
        <v>8742</v>
      </c>
      <c r="O2055" s="276" t="s">
        <v>6175</v>
      </c>
    </row>
    <row r="2056" spans="1:15" ht="30.75" customHeight="1" x14ac:dyDescent="0.25">
      <c r="A2056" s="275">
        <v>31003044</v>
      </c>
      <c r="B2056" s="270" t="s">
        <v>1566</v>
      </c>
      <c r="C2056" s="272" t="s">
        <v>4843</v>
      </c>
      <c r="D2056" s="270" t="s">
        <v>8788</v>
      </c>
      <c r="E2056" s="272"/>
      <c r="F2056" s="273"/>
      <c r="G2056" s="272"/>
      <c r="H2056" s="272"/>
      <c r="I2056" s="272" t="s">
        <v>6155</v>
      </c>
      <c r="J2056" s="272" t="s">
        <v>6156</v>
      </c>
      <c r="K2056" s="272"/>
      <c r="L2056" s="271"/>
      <c r="M2056" s="270" t="s">
        <v>8786</v>
      </c>
      <c r="N2056" s="270" t="s">
        <v>8742</v>
      </c>
      <c r="O2056" s="270" t="s">
        <v>6175</v>
      </c>
    </row>
    <row r="2057" spans="1:15" ht="30.75" customHeight="1" x14ac:dyDescent="0.25">
      <c r="A2057" s="281">
        <v>31003052</v>
      </c>
      <c r="B2057" s="276" t="s">
        <v>1567</v>
      </c>
      <c r="C2057" s="278" t="s">
        <v>4843</v>
      </c>
      <c r="D2057" s="276" t="s">
        <v>8788</v>
      </c>
      <c r="E2057" s="282"/>
      <c r="F2057" s="279"/>
      <c r="G2057" s="278"/>
      <c r="H2057" s="278"/>
      <c r="I2057" s="278" t="s">
        <v>6155</v>
      </c>
      <c r="J2057" s="278" t="s">
        <v>6156</v>
      </c>
      <c r="K2057" s="278"/>
      <c r="L2057" s="277"/>
      <c r="M2057" s="276" t="s">
        <v>8786</v>
      </c>
      <c r="N2057" s="276" t="s">
        <v>8742</v>
      </c>
      <c r="O2057" s="276" t="s">
        <v>6175</v>
      </c>
    </row>
    <row r="2058" spans="1:15" ht="30.75" customHeight="1" x14ac:dyDescent="0.25">
      <c r="A2058" s="275">
        <v>31003060</v>
      </c>
      <c r="B2058" s="270" t="s">
        <v>1568</v>
      </c>
      <c r="C2058" s="272" t="s">
        <v>4843</v>
      </c>
      <c r="D2058" s="270" t="s">
        <v>8789</v>
      </c>
      <c r="E2058" s="272"/>
      <c r="F2058" s="273"/>
      <c r="G2058" s="272"/>
      <c r="H2058" s="272"/>
      <c r="I2058" s="272" t="s">
        <v>6155</v>
      </c>
      <c r="J2058" s="272" t="s">
        <v>6156</v>
      </c>
      <c r="K2058" s="272"/>
      <c r="L2058" s="271"/>
      <c r="M2058" s="270" t="s">
        <v>8786</v>
      </c>
      <c r="N2058" s="270" t="s">
        <v>8742</v>
      </c>
      <c r="O2058" s="270" t="s">
        <v>6175</v>
      </c>
    </row>
    <row r="2059" spans="1:15" ht="30.75" customHeight="1" x14ac:dyDescent="0.25">
      <c r="A2059" s="281">
        <v>31003079</v>
      </c>
      <c r="B2059" s="276" t="s">
        <v>1569</v>
      </c>
      <c r="C2059" s="278" t="s">
        <v>4843</v>
      </c>
      <c r="D2059" s="276" t="s">
        <v>8790</v>
      </c>
      <c r="E2059" s="282"/>
      <c r="F2059" s="279"/>
      <c r="G2059" s="278"/>
      <c r="H2059" s="278"/>
      <c r="I2059" s="278" t="s">
        <v>6155</v>
      </c>
      <c r="J2059" s="278" t="s">
        <v>6156</v>
      </c>
      <c r="K2059" s="278"/>
      <c r="L2059" s="277"/>
      <c r="M2059" s="276" t="s">
        <v>8786</v>
      </c>
      <c r="N2059" s="276" t="s">
        <v>8742</v>
      </c>
      <c r="O2059" s="276" t="s">
        <v>6175</v>
      </c>
    </row>
    <row r="2060" spans="1:15" ht="30.75" customHeight="1" x14ac:dyDescent="0.25">
      <c r="A2060" s="275">
        <v>31003087</v>
      </c>
      <c r="B2060" s="270" t="s">
        <v>1571</v>
      </c>
      <c r="C2060" s="272" t="s">
        <v>4843</v>
      </c>
      <c r="D2060" s="270" t="s">
        <v>8791</v>
      </c>
      <c r="E2060" s="272"/>
      <c r="F2060" s="273"/>
      <c r="G2060" s="272"/>
      <c r="H2060" s="272"/>
      <c r="I2060" s="272" t="s">
        <v>6155</v>
      </c>
      <c r="J2060" s="272" t="s">
        <v>6156</v>
      </c>
      <c r="K2060" s="272"/>
      <c r="L2060" s="271"/>
      <c r="M2060" s="270" t="s">
        <v>8786</v>
      </c>
      <c r="N2060" s="270" t="s">
        <v>8742</v>
      </c>
      <c r="O2060" s="270" t="s">
        <v>6175</v>
      </c>
    </row>
    <row r="2061" spans="1:15" ht="30.75" customHeight="1" x14ac:dyDescent="0.25">
      <c r="A2061" s="281">
        <v>31003095</v>
      </c>
      <c r="B2061" s="276" t="s">
        <v>1572</v>
      </c>
      <c r="C2061" s="278" t="s">
        <v>4843</v>
      </c>
      <c r="D2061" s="276" t="s">
        <v>8792</v>
      </c>
      <c r="E2061" s="282"/>
      <c r="F2061" s="279"/>
      <c r="G2061" s="278"/>
      <c r="H2061" s="278"/>
      <c r="I2061" s="278" t="s">
        <v>6155</v>
      </c>
      <c r="J2061" s="278" t="s">
        <v>6156</v>
      </c>
      <c r="K2061" s="278"/>
      <c r="L2061" s="277"/>
      <c r="M2061" s="276" t="s">
        <v>8786</v>
      </c>
      <c r="N2061" s="276" t="s">
        <v>8742</v>
      </c>
      <c r="O2061" s="276" t="s">
        <v>6175</v>
      </c>
    </row>
    <row r="2062" spans="1:15" ht="30.75" customHeight="1" x14ac:dyDescent="0.25">
      <c r="A2062" s="275">
        <v>31003109</v>
      </c>
      <c r="B2062" s="270" t="s">
        <v>1573</v>
      </c>
      <c r="C2062" s="272" t="s">
        <v>4843</v>
      </c>
      <c r="D2062" s="270" t="s">
        <v>8792</v>
      </c>
      <c r="E2062" s="272"/>
      <c r="F2062" s="273"/>
      <c r="G2062" s="272"/>
      <c r="H2062" s="272"/>
      <c r="I2062" s="272" t="s">
        <v>6155</v>
      </c>
      <c r="J2062" s="272" t="s">
        <v>6156</v>
      </c>
      <c r="K2062" s="272"/>
      <c r="L2062" s="271"/>
      <c r="M2062" s="270" t="s">
        <v>8786</v>
      </c>
      <c r="N2062" s="270" t="s">
        <v>8742</v>
      </c>
      <c r="O2062" s="270" t="s">
        <v>6175</v>
      </c>
    </row>
    <row r="2063" spans="1:15" ht="30.75" customHeight="1" x14ac:dyDescent="0.25">
      <c r="A2063" s="281">
        <v>31003117</v>
      </c>
      <c r="B2063" s="276" t="s">
        <v>1574</v>
      </c>
      <c r="C2063" s="278" t="s">
        <v>4843</v>
      </c>
      <c r="D2063" s="276" t="s">
        <v>8792</v>
      </c>
      <c r="E2063" s="282"/>
      <c r="F2063" s="279"/>
      <c r="G2063" s="278"/>
      <c r="H2063" s="278"/>
      <c r="I2063" s="278" t="s">
        <v>6155</v>
      </c>
      <c r="J2063" s="278" t="s">
        <v>6156</v>
      </c>
      <c r="K2063" s="278"/>
      <c r="L2063" s="277"/>
      <c r="M2063" s="276" t="s">
        <v>8786</v>
      </c>
      <c r="N2063" s="276" t="s">
        <v>8742</v>
      </c>
      <c r="O2063" s="276" t="s">
        <v>6175</v>
      </c>
    </row>
    <row r="2064" spans="1:15" ht="30.75" customHeight="1" x14ac:dyDescent="0.25">
      <c r="A2064" s="275">
        <v>31003125</v>
      </c>
      <c r="B2064" s="270" t="s">
        <v>1575</v>
      </c>
      <c r="C2064" s="272" t="s">
        <v>4843</v>
      </c>
      <c r="D2064" s="270" t="s">
        <v>8792</v>
      </c>
      <c r="E2064" s="272"/>
      <c r="F2064" s="273"/>
      <c r="G2064" s="272"/>
      <c r="H2064" s="272"/>
      <c r="I2064" s="272" t="s">
        <v>6155</v>
      </c>
      <c r="J2064" s="272" t="s">
        <v>6156</v>
      </c>
      <c r="K2064" s="272"/>
      <c r="L2064" s="271"/>
      <c r="M2064" s="270" t="s">
        <v>8786</v>
      </c>
      <c r="N2064" s="270" t="s">
        <v>8742</v>
      </c>
      <c r="O2064" s="270" t="s">
        <v>6175</v>
      </c>
    </row>
    <row r="2065" spans="1:15" ht="30.75" customHeight="1" x14ac:dyDescent="0.25">
      <c r="A2065" s="281">
        <v>31003133</v>
      </c>
      <c r="B2065" s="276" t="s">
        <v>6127</v>
      </c>
      <c r="C2065" s="278" t="s">
        <v>4843</v>
      </c>
      <c r="D2065" s="276" t="s">
        <v>8793</v>
      </c>
      <c r="E2065" s="282"/>
      <c r="F2065" s="279"/>
      <c r="G2065" s="278"/>
      <c r="H2065" s="278"/>
      <c r="I2065" s="278" t="s">
        <v>6155</v>
      </c>
      <c r="J2065" s="278" t="s">
        <v>6156</v>
      </c>
      <c r="K2065" s="278"/>
      <c r="L2065" s="277"/>
      <c r="M2065" s="276" t="s">
        <v>8786</v>
      </c>
      <c r="N2065" s="276" t="s">
        <v>8742</v>
      </c>
      <c r="O2065" s="276" t="s">
        <v>6175</v>
      </c>
    </row>
    <row r="2066" spans="1:15" ht="30.75" customHeight="1" x14ac:dyDescent="0.25">
      <c r="A2066" s="275">
        <v>31003141</v>
      </c>
      <c r="B2066" s="270" t="s">
        <v>1578</v>
      </c>
      <c r="C2066" s="272" t="s">
        <v>4843</v>
      </c>
      <c r="D2066" s="270" t="s">
        <v>8794</v>
      </c>
      <c r="E2066" s="272"/>
      <c r="F2066" s="273"/>
      <c r="G2066" s="272"/>
      <c r="H2066" s="272"/>
      <c r="I2066" s="272" t="s">
        <v>6155</v>
      </c>
      <c r="J2066" s="272" t="s">
        <v>6156</v>
      </c>
      <c r="K2066" s="272"/>
      <c r="L2066" s="271"/>
      <c r="M2066" s="270" t="s">
        <v>8786</v>
      </c>
      <c r="N2066" s="270" t="s">
        <v>8742</v>
      </c>
      <c r="O2066" s="270" t="s">
        <v>6175</v>
      </c>
    </row>
    <row r="2067" spans="1:15" ht="30.75" customHeight="1" x14ac:dyDescent="0.25">
      <c r="A2067" s="281">
        <v>31003150</v>
      </c>
      <c r="B2067" s="276" t="s">
        <v>1579</v>
      </c>
      <c r="C2067" s="278" t="s">
        <v>4843</v>
      </c>
      <c r="D2067" s="276" t="s">
        <v>8795</v>
      </c>
      <c r="E2067" s="282"/>
      <c r="F2067" s="279"/>
      <c r="G2067" s="278"/>
      <c r="H2067" s="278"/>
      <c r="I2067" s="278" t="s">
        <v>6155</v>
      </c>
      <c r="J2067" s="278" t="s">
        <v>6156</v>
      </c>
      <c r="K2067" s="278"/>
      <c r="L2067" s="277"/>
      <c r="M2067" s="276" t="s">
        <v>8786</v>
      </c>
      <c r="N2067" s="276" t="s">
        <v>8742</v>
      </c>
      <c r="O2067" s="276" t="s">
        <v>6175</v>
      </c>
    </row>
    <row r="2068" spans="1:15" ht="30.75" customHeight="1" x14ac:dyDescent="0.25">
      <c r="A2068" s="275">
        <v>31003168</v>
      </c>
      <c r="B2068" s="270" t="s">
        <v>1581</v>
      </c>
      <c r="C2068" s="272" t="s">
        <v>4843</v>
      </c>
      <c r="D2068" s="270" t="s">
        <v>8796</v>
      </c>
      <c r="E2068" s="272"/>
      <c r="F2068" s="273"/>
      <c r="G2068" s="272"/>
      <c r="H2068" s="272"/>
      <c r="I2068" s="272" t="s">
        <v>6155</v>
      </c>
      <c r="J2068" s="272" t="s">
        <v>6156</v>
      </c>
      <c r="K2068" s="272"/>
      <c r="L2068" s="271"/>
      <c r="M2068" s="270" t="s">
        <v>8786</v>
      </c>
      <c r="N2068" s="270" t="s">
        <v>8742</v>
      </c>
      <c r="O2068" s="270" t="s">
        <v>6175</v>
      </c>
    </row>
    <row r="2069" spans="1:15" ht="30.75" customHeight="1" x14ac:dyDescent="0.25">
      <c r="A2069" s="281">
        <v>31003176</v>
      </c>
      <c r="B2069" s="276" t="s">
        <v>1583</v>
      </c>
      <c r="C2069" s="278" t="s">
        <v>4843</v>
      </c>
      <c r="D2069" s="276" t="s">
        <v>8796</v>
      </c>
      <c r="E2069" s="282"/>
      <c r="F2069" s="279"/>
      <c r="G2069" s="278"/>
      <c r="H2069" s="278"/>
      <c r="I2069" s="278" t="s">
        <v>6155</v>
      </c>
      <c r="J2069" s="278" t="s">
        <v>6156</v>
      </c>
      <c r="K2069" s="278"/>
      <c r="L2069" s="277"/>
      <c r="M2069" s="276" t="s">
        <v>8786</v>
      </c>
      <c r="N2069" s="276" t="s">
        <v>8742</v>
      </c>
      <c r="O2069" s="276" t="s">
        <v>6175</v>
      </c>
    </row>
    <row r="2070" spans="1:15" ht="30.75" customHeight="1" x14ac:dyDescent="0.25">
      <c r="A2070" s="275">
        <v>31003184</v>
      </c>
      <c r="B2070" s="270" t="s">
        <v>1585</v>
      </c>
      <c r="C2070" s="272" t="s">
        <v>4843</v>
      </c>
      <c r="D2070" s="270" t="s">
        <v>8797</v>
      </c>
      <c r="E2070" s="272"/>
      <c r="F2070" s="273"/>
      <c r="G2070" s="272"/>
      <c r="H2070" s="272"/>
      <c r="I2070" s="272" t="s">
        <v>6155</v>
      </c>
      <c r="J2070" s="272" t="s">
        <v>6156</v>
      </c>
      <c r="K2070" s="272"/>
      <c r="L2070" s="271"/>
      <c r="M2070" s="270" t="s">
        <v>8786</v>
      </c>
      <c r="N2070" s="270" t="s">
        <v>8742</v>
      </c>
      <c r="O2070" s="270" t="s">
        <v>6175</v>
      </c>
    </row>
    <row r="2071" spans="1:15" ht="30.75" customHeight="1" x14ac:dyDescent="0.25">
      <c r="A2071" s="281">
        <v>31003192</v>
      </c>
      <c r="B2071" s="276" t="s">
        <v>1587</v>
      </c>
      <c r="C2071" s="278" t="s">
        <v>4843</v>
      </c>
      <c r="D2071" s="276" t="s">
        <v>8798</v>
      </c>
      <c r="E2071" s="282"/>
      <c r="F2071" s="279"/>
      <c r="G2071" s="278"/>
      <c r="H2071" s="278"/>
      <c r="I2071" s="278" t="s">
        <v>6155</v>
      </c>
      <c r="J2071" s="278" t="s">
        <v>6156</v>
      </c>
      <c r="K2071" s="278"/>
      <c r="L2071" s="277"/>
      <c r="M2071" s="276" t="s">
        <v>8786</v>
      </c>
      <c r="N2071" s="276" t="s">
        <v>8742</v>
      </c>
      <c r="O2071" s="276" t="s">
        <v>6175</v>
      </c>
    </row>
    <row r="2072" spans="1:15" ht="30.75" customHeight="1" x14ac:dyDescent="0.25">
      <c r="A2072" s="275">
        <v>31003206</v>
      </c>
      <c r="B2072" s="270" t="s">
        <v>1589</v>
      </c>
      <c r="C2072" s="272" t="s">
        <v>4843</v>
      </c>
      <c r="D2072" s="270" t="s">
        <v>8799</v>
      </c>
      <c r="E2072" s="272"/>
      <c r="F2072" s="273"/>
      <c r="G2072" s="272"/>
      <c r="H2072" s="272"/>
      <c r="I2072" s="272" t="s">
        <v>6155</v>
      </c>
      <c r="J2072" s="272" t="s">
        <v>6156</v>
      </c>
      <c r="K2072" s="272"/>
      <c r="L2072" s="271"/>
      <c r="M2072" s="270" t="s">
        <v>8786</v>
      </c>
      <c r="N2072" s="270" t="s">
        <v>8742</v>
      </c>
      <c r="O2072" s="270" t="s">
        <v>6175</v>
      </c>
    </row>
    <row r="2073" spans="1:15" ht="30.75" customHeight="1" x14ac:dyDescent="0.25">
      <c r="A2073" s="281">
        <v>31003214</v>
      </c>
      <c r="B2073" s="276" t="s">
        <v>1590</v>
      </c>
      <c r="C2073" s="278" t="s">
        <v>4843</v>
      </c>
      <c r="D2073" s="276" t="s">
        <v>8800</v>
      </c>
      <c r="E2073" s="282"/>
      <c r="F2073" s="279"/>
      <c r="G2073" s="278"/>
      <c r="H2073" s="278"/>
      <c r="I2073" s="278" t="s">
        <v>6155</v>
      </c>
      <c r="J2073" s="278" t="s">
        <v>6156</v>
      </c>
      <c r="K2073" s="278"/>
      <c r="L2073" s="277"/>
      <c r="M2073" s="276" t="s">
        <v>8786</v>
      </c>
      <c r="N2073" s="276" t="s">
        <v>8742</v>
      </c>
      <c r="O2073" s="276" t="s">
        <v>6175</v>
      </c>
    </row>
    <row r="2074" spans="1:15" ht="30.75" customHeight="1" x14ac:dyDescent="0.25">
      <c r="A2074" s="275">
        <v>31003230</v>
      </c>
      <c r="B2074" s="270" t="s">
        <v>1591</v>
      </c>
      <c r="C2074" s="272" t="s">
        <v>4843</v>
      </c>
      <c r="D2074" s="270" t="s">
        <v>8801</v>
      </c>
      <c r="E2074" s="272"/>
      <c r="F2074" s="273"/>
      <c r="G2074" s="272"/>
      <c r="H2074" s="272"/>
      <c r="I2074" s="272" t="s">
        <v>6155</v>
      </c>
      <c r="J2074" s="272" t="s">
        <v>6156</v>
      </c>
      <c r="K2074" s="272"/>
      <c r="L2074" s="271"/>
      <c r="M2074" s="270" t="s">
        <v>8786</v>
      </c>
      <c r="N2074" s="270" t="s">
        <v>8742</v>
      </c>
      <c r="O2074" s="270" t="s">
        <v>6175</v>
      </c>
    </row>
    <row r="2075" spans="1:15" ht="30.75" customHeight="1" x14ac:dyDescent="0.25">
      <c r="A2075" s="281">
        <v>31003249</v>
      </c>
      <c r="B2075" s="276" t="s">
        <v>1592</v>
      </c>
      <c r="C2075" s="278" t="s">
        <v>4843</v>
      </c>
      <c r="D2075" s="276" t="s">
        <v>8802</v>
      </c>
      <c r="E2075" s="282"/>
      <c r="F2075" s="279"/>
      <c r="G2075" s="278"/>
      <c r="H2075" s="278"/>
      <c r="I2075" s="278" t="s">
        <v>6155</v>
      </c>
      <c r="J2075" s="278" t="s">
        <v>6156</v>
      </c>
      <c r="K2075" s="278"/>
      <c r="L2075" s="277"/>
      <c r="M2075" s="276" t="s">
        <v>8786</v>
      </c>
      <c r="N2075" s="276" t="s">
        <v>8742</v>
      </c>
      <c r="O2075" s="276" t="s">
        <v>6175</v>
      </c>
    </row>
    <row r="2076" spans="1:15" ht="30.75" customHeight="1" x14ac:dyDescent="0.25">
      <c r="A2076" s="275">
        <v>31003257</v>
      </c>
      <c r="B2076" s="270" t="s">
        <v>1593</v>
      </c>
      <c r="C2076" s="272" t="s">
        <v>4843</v>
      </c>
      <c r="D2076" s="270" t="s">
        <v>8802</v>
      </c>
      <c r="E2076" s="272"/>
      <c r="F2076" s="273"/>
      <c r="G2076" s="272"/>
      <c r="H2076" s="272"/>
      <c r="I2076" s="272" t="s">
        <v>6155</v>
      </c>
      <c r="J2076" s="272" t="s">
        <v>6156</v>
      </c>
      <c r="K2076" s="272"/>
      <c r="L2076" s="271"/>
      <c r="M2076" s="270" t="s">
        <v>8786</v>
      </c>
      <c r="N2076" s="270" t="s">
        <v>8742</v>
      </c>
      <c r="O2076" s="270" t="s">
        <v>6175</v>
      </c>
    </row>
    <row r="2077" spans="1:15" ht="30.75" customHeight="1" x14ac:dyDescent="0.25">
      <c r="A2077" s="281">
        <v>31003265</v>
      </c>
      <c r="B2077" s="276" t="s">
        <v>1595</v>
      </c>
      <c r="C2077" s="278" t="s">
        <v>4843</v>
      </c>
      <c r="D2077" s="276" t="s">
        <v>8803</v>
      </c>
      <c r="E2077" s="282"/>
      <c r="F2077" s="279"/>
      <c r="G2077" s="278"/>
      <c r="H2077" s="278"/>
      <c r="I2077" s="278" t="s">
        <v>6155</v>
      </c>
      <c r="J2077" s="278" t="s">
        <v>6156</v>
      </c>
      <c r="K2077" s="278"/>
      <c r="L2077" s="277"/>
      <c r="M2077" s="276" t="s">
        <v>8786</v>
      </c>
      <c r="N2077" s="276" t="s">
        <v>8742</v>
      </c>
      <c r="O2077" s="276" t="s">
        <v>6175</v>
      </c>
    </row>
    <row r="2078" spans="1:15" ht="30.75" customHeight="1" x14ac:dyDescent="0.25">
      <c r="A2078" s="275">
        <v>31003273</v>
      </c>
      <c r="B2078" s="270" t="s">
        <v>1597</v>
      </c>
      <c r="C2078" s="272" t="s">
        <v>4843</v>
      </c>
      <c r="D2078" s="270" t="s">
        <v>8804</v>
      </c>
      <c r="E2078" s="272"/>
      <c r="F2078" s="273"/>
      <c r="G2078" s="272"/>
      <c r="H2078" s="272"/>
      <c r="I2078" s="272" t="s">
        <v>6155</v>
      </c>
      <c r="J2078" s="272" t="s">
        <v>6156</v>
      </c>
      <c r="K2078" s="272"/>
      <c r="L2078" s="271"/>
      <c r="M2078" s="270" t="s">
        <v>8786</v>
      </c>
      <c r="N2078" s="270" t="s">
        <v>8742</v>
      </c>
      <c r="O2078" s="270" t="s">
        <v>6175</v>
      </c>
    </row>
    <row r="2079" spans="1:15" ht="30.75" customHeight="1" x14ac:dyDescent="0.25">
      <c r="A2079" s="281">
        <v>31003281</v>
      </c>
      <c r="B2079" s="276" t="s">
        <v>1598</v>
      </c>
      <c r="C2079" s="278" t="s">
        <v>4843</v>
      </c>
      <c r="D2079" s="276" t="s">
        <v>8805</v>
      </c>
      <c r="E2079" s="282"/>
      <c r="F2079" s="279"/>
      <c r="G2079" s="278"/>
      <c r="H2079" s="278"/>
      <c r="I2079" s="278" t="s">
        <v>6155</v>
      </c>
      <c r="J2079" s="278" t="s">
        <v>6156</v>
      </c>
      <c r="K2079" s="278"/>
      <c r="L2079" s="277"/>
      <c r="M2079" s="276" t="s">
        <v>8786</v>
      </c>
      <c r="N2079" s="276" t="s">
        <v>8742</v>
      </c>
      <c r="O2079" s="276" t="s">
        <v>6175</v>
      </c>
    </row>
    <row r="2080" spans="1:15" ht="30.75" customHeight="1" x14ac:dyDescent="0.25">
      <c r="A2080" s="275">
        <v>31003290</v>
      </c>
      <c r="B2080" s="270" t="s">
        <v>6340</v>
      </c>
      <c r="C2080" s="272" t="s">
        <v>4843</v>
      </c>
      <c r="D2080" s="270" t="s">
        <v>8806</v>
      </c>
      <c r="E2080" s="272"/>
      <c r="F2080" s="273"/>
      <c r="G2080" s="272"/>
      <c r="H2080" s="272"/>
      <c r="I2080" s="272" t="s">
        <v>6155</v>
      </c>
      <c r="J2080" s="272" t="s">
        <v>6156</v>
      </c>
      <c r="K2080" s="272"/>
      <c r="L2080" s="271"/>
      <c r="M2080" s="270" t="s">
        <v>8786</v>
      </c>
      <c r="N2080" s="270" t="s">
        <v>8742</v>
      </c>
      <c r="O2080" s="270" t="s">
        <v>6175</v>
      </c>
    </row>
    <row r="2081" spans="1:15" ht="30.75" customHeight="1" x14ac:dyDescent="0.25">
      <c r="A2081" s="281">
        <v>31003303</v>
      </c>
      <c r="B2081" s="276" t="s">
        <v>1602</v>
      </c>
      <c r="C2081" s="278" t="s">
        <v>4843</v>
      </c>
      <c r="D2081" s="276" t="s">
        <v>8807</v>
      </c>
      <c r="E2081" s="282"/>
      <c r="F2081" s="279"/>
      <c r="G2081" s="278"/>
      <c r="H2081" s="278"/>
      <c r="I2081" s="278" t="s">
        <v>6155</v>
      </c>
      <c r="J2081" s="278" t="s">
        <v>6156</v>
      </c>
      <c r="K2081" s="278"/>
      <c r="L2081" s="277"/>
      <c r="M2081" s="276" t="s">
        <v>8786</v>
      </c>
      <c r="N2081" s="276" t="s">
        <v>8742</v>
      </c>
      <c r="O2081" s="276" t="s">
        <v>6175</v>
      </c>
    </row>
    <row r="2082" spans="1:15" ht="30.75" customHeight="1" x14ac:dyDescent="0.25">
      <c r="A2082" s="275">
        <v>31003311</v>
      </c>
      <c r="B2082" s="270" t="s">
        <v>4979</v>
      </c>
      <c r="C2082" s="272" t="s">
        <v>4843</v>
      </c>
      <c r="D2082" s="270" t="s">
        <v>8808</v>
      </c>
      <c r="E2082" s="272"/>
      <c r="F2082" s="273"/>
      <c r="G2082" s="272"/>
      <c r="H2082" s="272"/>
      <c r="I2082" s="272" t="s">
        <v>6155</v>
      </c>
      <c r="J2082" s="272" t="s">
        <v>6156</v>
      </c>
      <c r="K2082" s="272"/>
      <c r="L2082" s="271"/>
      <c r="M2082" s="270" t="s">
        <v>8786</v>
      </c>
      <c r="N2082" s="270" t="s">
        <v>8742</v>
      </c>
      <c r="O2082" s="270" t="s">
        <v>6175</v>
      </c>
    </row>
    <row r="2083" spans="1:15" ht="30.75" customHeight="1" x14ac:dyDescent="0.25">
      <c r="A2083" s="281">
        <v>31003320</v>
      </c>
      <c r="B2083" s="276" t="s">
        <v>1605</v>
      </c>
      <c r="C2083" s="278" t="s">
        <v>4843</v>
      </c>
      <c r="D2083" s="276" t="s">
        <v>8809</v>
      </c>
      <c r="E2083" s="282"/>
      <c r="F2083" s="279"/>
      <c r="G2083" s="278"/>
      <c r="H2083" s="278"/>
      <c r="I2083" s="278" t="s">
        <v>6155</v>
      </c>
      <c r="J2083" s="278" t="s">
        <v>6156</v>
      </c>
      <c r="K2083" s="278"/>
      <c r="L2083" s="277"/>
      <c r="M2083" s="276" t="s">
        <v>8786</v>
      </c>
      <c r="N2083" s="276" t="s">
        <v>8742</v>
      </c>
      <c r="O2083" s="276" t="s">
        <v>6175</v>
      </c>
    </row>
    <row r="2084" spans="1:15" ht="30.75" customHeight="1" x14ac:dyDescent="0.25">
      <c r="A2084" s="275">
        <v>31003338</v>
      </c>
      <c r="B2084" s="270" t="s">
        <v>1606</v>
      </c>
      <c r="C2084" s="272" t="s">
        <v>4843</v>
      </c>
      <c r="D2084" s="270" t="s">
        <v>8810</v>
      </c>
      <c r="E2084" s="272"/>
      <c r="F2084" s="273"/>
      <c r="G2084" s="272"/>
      <c r="H2084" s="272"/>
      <c r="I2084" s="272" t="s">
        <v>6155</v>
      </c>
      <c r="J2084" s="272" t="s">
        <v>6156</v>
      </c>
      <c r="K2084" s="272"/>
      <c r="L2084" s="271"/>
      <c r="M2084" s="270" t="s">
        <v>8786</v>
      </c>
      <c r="N2084" s="270" t="s">
        <v>8742</v>
      </c>
      <c r="O2084" s="270" t="s">
        <v>6175</v>
      </c>
    </row>
    <row r="2085" spans="1:15" ht="30.75" customHeight="1" x14ac:dyDescent="0.25">
      <c r="A2085" s="281">
        <v>31003346</v>
      </c>
      <c r="B2085" s="276" t="s">
        <v>4980</v>
      </c>
      <c r="C2085" s="278" t="s">
        <v>4843</v>
      </c>
      <c r="D2085" s="276" t="s">
        <v>8811</v>
      </c>
      <c r="E2085" s="282"/>
      <c r="F2085" s="279"/>
      <c r="G2085" s="278"/>
      <c r="H2085" s="278"/>
      <c r="I2085" s="278" t="s">
        <v>6155</v>
      </c>
      <c r="J2085" s="278" t="s">
        <v>6156</v>
      </c>
      <c r="K2085" s="278"/>
      <c r="L2085" s="277"/>
      <c r="M2085" s="276" t="s">
        <v>8786</v>
      </c>
      <c r="N2085" s="276" t="s">
        <v>8742</v>
      </c>
      <c r="O2085" s="276" t="s">
        <v>6175</v>
      </c>
    </row>
    <row r="2086" spans="1:15" ht="30.75" customHeight="1" x14ac:dyDescent="0.25">
      <c r="A2086" s="275">
        <v>31003354</v>
      </c>
      <c r="B2086" s="270" t="s">
        <v>4981</v>
      </c>
      <c r="C2086" s="272" t="s">
        <v>4843</v>
      </c>
      <c r="D2086" s="270" t="s">
        <v>8811</v>
      </c>
      <c r="E2086" s="272"/>
      <c r="F2086" s="273"/>
      <c r="G2086" s="272"/>
      <c r="H2086" s="272"/>
      <c r="I2086" s="272" t="s">
        <v>6155</v>
      </c>
      <c r="J2086" s="272" t="s">
        <v>6156</v>
      </c>
      <c r="K2086" s="272"/>
      <c r="L2086" s="271"/>
      <c r="M2086" s="270" t="s">
        <v>8786</v>
      </c>
      <c r="N2086" s="270" t="s">
        <v>8742</v>
      </c>
      <c r="O2086" s="270" t="s">
        <v>6175</v>
      </c>
    </row>
    <row r="2087" spans="1:15" ht="30.75" customHeight="1" x14ac:dyDescent="0.25">
      <c r="A2087" s="281">
        <v>31003362</v>
      </c>
      <c r="B2087" s="276" t="s">
        <v>1611</v>
      </c>
      <c r="C2087" s="278" t="s">
        <v>4843</v>
      </c>
      <c r="D2087" s="276" t="s">
        <v>8812</v>
      </c>
      <c r="E2087" s="282"/>
      <c r="F2087" s="279"/>
      <c r="G2087" s="278"/>
      <c r="H2087" s="278" t="s">
        <v>6154</v>
      </c>
      <c r="I2087" s="278" t="s">
        <v>6155</v>
      </c>
      <c r="J2087" s="278" t="s">
        <v>6156</v>
      </c>
      <c r="K2087" s="278"/>
      <c r="L2087" s="277"/>
      <c r="M2087" s="276" t="s">
        <v>8786</v>
      </c>
      <c r="N2087" s="276" t="s">
        <v>8742</v>
      </c>
      <c r="O2087" s="276" t="s">
        <v>6175</v>
      </c>
    </row>
    <row r="2088" spans="1:15" ht="30.75" customHeight="1" x14ac:dyDescent="0.25">
      <c r="A2088" s="275">
        <v>31003370</v>
      </c>
      <c r="B2088" s="270" t="s">
        <v>1612</v>
      </c>
      <c r="C2088" s="272" t="s">
        <v>4843</v>
      </c>
      <c r="D2088" s="270" t="s">
        <v>8800</v>
      </c>
      <c r="E2088" s="272"/>
      <c r="F2088" s="273"/>
      <c r="G2088" s="272"/>
      <c r="H2088" s="272"/>
      <c r="I2088" s="272" t="s">
        <v>6155</v>
      </c>
      <c r="J2088" s="272" t="s">
        <v>6156</v>
      </c>
      <c r="K2088" s="272"/>
      <c r="L2088" s="271"/>
      <c r="M2088" s="270" t="s">
        <v>8786</v>
      </c>
      <c r="N2088" s="270" t="s">
        <v>8742</v>
      </c>
      <c r="O2088" s="270" t="s">
        <v>6175</v>
      </c>
    </row>
    <row r="2089" spans="1:15" ht="30.75" customHeight="1" x14ac:dyDescent="0.25">
      <c r="A2089" s="281">
        <v>31003389</v>
      </c>
      <c r="B2089" s="276" t="s">
        <v>1613</v>
      </c>
      <c r="C2089" s="278" t="s">
        <v>4843</v>
      </c>
      <c r="D2089" s="276" t="s">
        <v>8813</v>
      </c>
      <c r="E2089" s="282"/>
      <c r="F2089" s="279"/>
      <c r="G2089" s="278"/>
      <c r="H2089" s="278"/>
      <c r="I2089" s="278" t="s">
        <v>6155</v>
      </c>
      <c r="J2089" s="278" t="s">
        <v>6156</v>
      </c>
      <c r="K2089" s="278"/>
      <c r="L2089" s="277"/>
      <c r="M2089" s="276" t="s">
        <v>8786</v>
      </c>
      <c r="N2089" s="276" t="s">
        <v>8742</v>
      </c>
      <c r="O2089" s="276" t="s">
        <v>6175</v>
      </c>
    </row>
    <row r="2090" spans="1:15" ht="30.75" customHeight="1" x14ac:dyDescent="0.25">
      <c r="A2090" s="275">
        <v>31003397</v>
      </c>
      <c r="B2090" s="270" t="s">
        <v>1615</v>
      </c>
      <c r="C2090" s="272" t="s">
        <v>4843</v>
      </c>
      <c r="D2090" s="270" t="s">
        <v>8814</v>
      </c>
      <c r="E2090" s="272"/>
      <c r="F2090" s="273"/>
      <c r="G2090" s="272"/>
      <c r="H2090" s="272"/>
      <c r="I2090" s="272" t="s">
        <v>6155</v>
      </c>
      <c r="J2090" s="272" t="s">
        <v>6156</v>
      </c>
      <c r="K2090" s="272"/>
      <c r="L2090" s="271"/>
      <c r="M2090" s="270" t="s">
        <v>8786</v>
      </c>
      <c r="N2090" s="270" t="s">
        <v>8742</v>
      </c>
      <c r="O2090" s="270" t="s">
        <v>6175</v>
      </c>
    </row>
    <row r="2091" spans="1:15" ht="30.75" customHeight="1" x14ac:dyDescent="0.25">
      <c r="A2091" s="281">
        <v>31003427</v>
      </c>
      <c r="B2091" s="276" t="s">
        <v>1616</v>
      </c>
      <c r="C2091" s="278" t="s">
        <v>4843</v>
      </c>
      <c r="D2091" s="276" t="s">
        <v>8815</v>
      </c>
      <c r="E2091" s="282"/>
      <c r="F2091" s="279"/>
      <c r="G2091" s="278"/>
      <c r="H2091" s="278"/>
      <c r="I2091" s="278" t="s">
        <v>6155</v>
      </c>
      <c r="J2091" s="278" t="s">
        <v>6156</v>
      </c>
      <c r="K2091" s="278"/>
      <c r="L2091" s="277"/>
      <c r="M2091" s="276" t="s">
        <v>8786</v>
      </c>
      <c r="N2091" s="276" t="s">
        <v>8742</v>
      </c>
      <c r="O2091" s="276" t="s">
        <v>6175</v>
      </c>
    </row>
    <row r="2092" spans="1:15" ht="30.75" customHeight="1" x14ac:dyDescent="0.25">
      <c r="A2092" s="275">
        <v>31003435</v>
      </c>
      <c r="B2092" s="270" t="s">
        <v>1617</v>
      </c>
      <c r="C2092" s="272" t="s">
        <v>4843</v>
      </c>
      <c r="D2092" s="270" t="s">
        <v>8815</v>
      </c>
      <c r="E2092" s="272"/>
      <c r="F2092" s="273"/>
      <c r="G2092" s="272"/>
      <c r="H2092" s="272"/>
      <c r="I2092" s="272" t="s">
        <v>6155</v>
      </c>
      <c r="J2092" s="272" t="s">
        <v>6156</v>
      </c>
      <c r="K2092" s="272"/>
      <c r="L2092" s="271"/>
      <c r="M2092" s="270" t="s">
        <v>8786</v>
      </c>
      <c r="N2092" s="270" t="s">
        <v>8742</v>
      </c>
      <c r="O2092" s="270" t="s">
        <v>6175</v>
      </c>
    </row>
    <row r="2093" spans="1:15" ht="30.75" customHeight="1" x14ac:dyDescent="0.25">
      <c r="A2093" s="281">
        <v>31003451</v>
      </c>
      <c r="B2093" s="276" t="s">
        <v>1618</v>
      </c>
      <c r="C2093" s="278" t="s">
        <v>4843</v>
      </c>
      <c r="D2093" s="276" t="s">
        <v>8816</v>
      </c>
      <c r="E2093" s="282"/>
      <c r="F2093" s="279"/>
      <c r="G2093" s="278"/>
      <c r="H2093" s="278"/>
      <c r="I2093" s="278" t="s">
        <v>6155</v>
      </c>
      <c r="J2093" s="278" t="s">
        <v>6156</v>
      </c>
      <c r="K2093" s="278"/>
      <c r="L2093" s="277"/>
      <c r="M2093" s="276" t="s">
        <v>8786</v>
      </c>
      <c r="N2093" s="276" t="s">
        <v>8742</v>
      </c>
      <c r="O2093" s="276" t="s">
        <v>6175</v>
      </c>
    </row>
    <row r="2094" spans="1:15" ht="30.75" customHeight="1" x14ac:dyDescent="0.25">
      <c r="A2094" s="275">
        <v>31003460</v>
      </c>
      <c r="B2094" s="270" t="s">
        <v>1619</v>
      </c>
      <c r="C2094" s="272" t="s">
        <v>4843</v>
      </c>
      <c r="D2094" s="270" t="s">
        <v>8817</v>
      </c>
      <c r="E2094" s="272"/>
      <c r="F2094" s="273"/>
      <c r="G2094" s="272"/>
      <c r="H2094" s="272"/>
      <c r="I2094" s="272" t="s">
        <v>6155</v>
      </c>
      <c r="J2094" s="272" t="s">
        <v>6156</v>
      </c>
      <c r="K2094" s="272"/>
      <c r="L2094" s="271"/>
      <c r="M2094" s="270" t="s">
        <v>8786</v>
      </c>
      <c r="N2094" s="270" t="s">
        <v>8742</v>
      </c>
      <c r="O2094" s="270" t="s">
        <v>6175</v>
      </c>
    </row>
    <row r="2095" spans="1:15" ht="30.75" customHeight="1" x14ac:dyDescent="0.25">
      <c r="A2095" s="281">
        <v>31003478</v>
      </c>
      <c r="B2095" s="276" t="s">
        <v>1620</v>
      </c>
      <c r="C2095" s="278" t="s">
        <v>4843</v>
      </c>
      <c r="D2095" s="276" t="s">
        <v>8818</v>
      </c>
      <c r="E2095" s="282"/>
      <c r="F2095" s="279"/>
      <c r="G2095" s="278"/>
      <c r="H2095" s="278"/>
      <c r="I2095" s="278" t="s">
        <v>6155</v>
      </c>
      <c r="J2095" s="278" t="s">
        <v>6156</v>
      </c>
      <c r="K2095" s="278"/>
      <c r="L2095" s="277"/>
      <c r="M2095" s="276" t="s">
        <v>8786</v>
      </c>
      <c r="N2095" s="276" t="s">
        <v>8742</v>
      </c>
      <c r="O2095" s="276" t="s">
        <v>6175</v>
      </c>
    </row>
    <row r="2096" spans="1:15" ht="30.75" customHeight="1" x14ac:dyDescent="0.25">
      <c r="A2096" s="275">
        <v>31003486</v>
      </c>
      <c r="B2096" s="270" t="s">
        <v>1621</v>
      </c>
      <c r="C2096" s="272" t="s">
        <v>4843</v>
      </c>
      <c r="D2096" s="270" t="s">
        <v>8819</v>
      </c>
      <c r="E2096" s="272"/>
      <c r="F2096" s="273"/>
      <c r="G2096" s="272"/>
      <c r="H2096" s="272"/>
      <c r="I2096" s="272" t="s">
        <v>6155</v>
      </c>
      <c r="J2096" s="272" t="s">
        <v>6156</v>
      </c>
      <c r="K2096" s="272"/>
      <c r="L2096" s="271"/>
      <c r="M2096" s="270" t="s">
        <v>8786</v>
      </c>
      <c r="N2096" s="270" t="s">
        <v>8742</v>
      </c>
      <c r="O2096" s="270" t="s">
        <v>6175</v>
      </c>
    </row>
    <row r="2097" spans="1:15" ht="30.75" customHeight="1" x14ac:dyDescent="0.25">
      <c r="A2097" s="281">
        <v>31003494</v>
      </c>
      <c r="B2097" s="276" t="s">
        <v>1622</v>
      </c>
      <c r="C2097" s="278" t="s">
        <v>4843</v>
      </c>
      <c r="D2097" s="276" t="s">
        <v>8820</v>
      </c>
      <c r="E2097" s="282"/>
      <c r="F2097" s="279"/>
      <c r="G2097" s="278"/>
      <c r="H2097" s="278"/>
      <c r="I2097" s="278" t="s">
        <v>6155</v>
      </c>
      <c r="J2097" s="278" t="s">
        <v>6156</v>
      </c>
      <c r="K2097" s="278"/>
      <c r="L2097" s="277"/>
      <c r="M2097" s="276" t="s">
        <v>8786</v>
      </c>
      <c r="N2097" s="276" t="s">
        <v>8742</v>
      </c>
      <c r="O2097" s="276" t="s">
        <v>6175</v>
      </c>
    </row>
    <row r="2098" spans="1:15" ht="30.75" customHeight="1" x14ac:dyDescent="0.25">
      <c r="A2098" s="275">
        <v>31003508</v>
      </c>
      <c r="B2098" s="270" t="s">
        <v>1623</v>
      </c>
      <c r="C2098" s="272" t="s">
        <v>4843</v>
      </c>
      <c r="D2098" s="270" t="s">
        <v>8821</v>
      </c>
      <c r="E2098" s="272"/>
      <c r="F2098" s="273"/>
      <c r="G2098" s="272"/>
      <c r="H2098" s="272"/>
      <c r="I2098" s="272" t="s">
        <v>6155</v>
      </c>
      <c r="J2098" s="272" t="s">
        <v>6156</v>
      </c>
      <c r="K2098" s="272"/>
      <c r="L2098" s="271"/>
      <c r="M2098" s="270" t="s">
        <v>8786</v>
      </c>
      <c r="N2098" s="270" t="s">
        <v>8742</v>
      </c>
      <c r="O2098" s="270" t="s">
        <v>6175</v>
      </c>
    </row>
    <row r="2099" spans="1:15" ht="30.75" customHeight="1" x14ac:dyDescent="0.25">
      <c r="A2099" s="281">
        <v>31003516</v>
      </c>
      <c r="B2099" s="276" t="s">
        <v>1624</v>
      </c>
      <c r="C2099" s="278" t="s">
        <v>4843</v>
      </c>
      <c r="D2099" s="276" t="s">
        <v>8822</v>
      </c>
      <c r="E2099" s="282"/>
      <c r="F2099" s="279"/>
      <c r="G2099" s="278"/>
      <c r="H2099" s="278"/>
      <c r="I2099" s="278" t="s">
        <v>6155</v>
      </c>
      <c r="J2099" s="278" t="s">
        <v>6156</v>
      </c>
      <c r="K2099" s="278"/>
      <c r="L2099" s="277"/>
      <c r="M2099" s="276" t="s">
        <v>8786</v>
      </c>
      <c r="N2099" s="276" t="s">
        <v>8742</v>
      </c>
      <c r="O2099" s="276" t="s">
        <v>6175</v>
      </c>
    </row>
    <row r="2100" spans="1:15" ht="30.75" customHeight="1" x14ac:dyDescent="0.25">
      <c r="A2100" s="275">
        <v>31003524</v>
      </c>
      <c r="B2100" s="270" t="s">
        <v>1625</v>
      </c>
      <c r="C2100" s="272" t="s">
        <v>4843</v>
      </c>
      <c r="D2100" s="270" t="s">
        <v>8823</v>
      </c>
      <c r="E2100" s="272"/>
      <c r="F2100" s="273"/>
      <c r="G2100" s="272"/>
      <c r="H2100" s="272"/>
      <c r="I2100" s="272" t="s">
        <v>6155</v>
      </c>
      <c r="J2100" s="272" t="s">
        <v>6156</v>
      </c>
      <c r="K2100" s="272"/>
      <c r="L2100" s="271"/>
      <c r="M2100" s="270" t="s">
        <v>8786</v>
      </c>
      <c r="N2100" s="270" t="s">
        <v>8742</v>
      </c>
      <c r="O2100" s="270" t="s">
        <v>6175</v>
      </c>
    </row>
    <row r="2101" spans="1:15" ht="30.75" customHeight="1" x14ac:dyDescent="0.25">
      <c r="A2101" s="281">
        <v>31003532</v>
      </c>
      <c r="B2101" s="276" t="s">
        <v>1626</v>
      </c>
      <c r="C2101" s="278" t="s">
        <v>4843</v>
      </c>
      <c r="D2101" s="276" t="s">
        <v>8824</v>
      </c>
      <c r="E2101" s="282"/>
      <c r="F2101" s="279"/>
      <c r="G2101" s="278"/>
      <c r="H2101" s="278"/>
      <c r="I2101" s="278" t="s">
        <v>6155</v>
      </c>
      <c r="J2101" s="278" t="s">
        <v>6156</v>
      </c>
      <c r="K2101" s="278"/>
      <c r="L2101" s="277"/>
      <c r="M2101" s="276" t="s">
        <v>8786</v>
      </c>
      <c r="N2101" s="276" t="s">
        <v>8742</v>
      </c>
      <c r="O2101" s="276" t="s">
        <v>6175</v>
      </c>
    </row>
    <row r="2102" spans="1:15" ht="30.75" customHeight="1" x14ac:dyDescent="0.25">
      <c r="A2102" s="275">
        <v>31003540</v>
      </c>
      <c r="B2102" s="270" t="s">
        <v>1629</v>
      </c>
      <c r="C2102" s="272" t="s">
        <v>4843</v>
      </c>
      <c r="D2102" s="270" t="s">
        <v>8825</v>
      </c>
      <c r="E2102" s="272"/>
      <c r="F2102" s="273"/>
      <c r="G2102" s="272"/>
      <c r="H2102" s="272"/>
      <c r="I2102" s="272" t="s">
        <v>6155</v>
      </c>
      <c r="J2102" s="272" t="s">
        <v>6156</v>
      </c>
      <c r="K2102" s="272"/>
      <c r="L2102" s="271"/>
      <c r="M2102" s="270" t="s">
        <v>8786</v>
      </c>
      <c r="N2102" s="270" t="s">
        <v>8742</v>
      </c>
      <c r="O2102" s="270" t="s">
        <v>6175</v>
      </c>
    </row>
    <row r="2103" spans="1:15" ht="30.75" customHeight="1" x14ac:dyDescent="0.25">
      <c r="A2103" s="281">
        <v>31003559</v>
      </c>
      <c r="B2103" s="276" t="s">
        <v>1630</v>
      </c>
      <c r="C2103" s="278" t="s">
        <v>4843</v>
      </c>
      <c r="D2103" s="276" t="s">
        <v>8826</v>
      </c>
      <c r="E2103" s="282"/>
      <c r="F2103" s="279"/>
      <c r="G2103" s="278"/>
      <c r="H2103" s="278"/>
      <c r="I2103" s="278" t="s">
        <v>6155</v>
      </c>
      <c r="J2103" s="278" t="s">
        <v>6156</v>
      </c>
      <c r="K2103" s="278"/>
      <c r="L2103" s="277"/>
      <c r="M2103" s="276" t="s">
        <v>8786</v>
      </c>
      <c r="N2103" s="276" t="s">
        <v>8742</v>
      </c>
      <c r="O2103" s="276" t="s">
        <v>6175</v>
      </c>
    </row>
    <row r="2104" spans="1:15" ht="30.75" customHeight="1" x14ac:dyDescent="0.25">
      <c r="A2104" s="275">
        <v>31003567</v>
      </c>
      <c r="B2104" s="270" t="s">
        <v>1632</v>
      </c>
      <c r="C2104" s="272" t="s">
        <v>4843</v>
      </c>
      <c r="D2104" s="270" t="s">
        <v>8827</v>
      </c>
      <c r="E2104" s="272"/>
      <c r="F2104" s="273"/>
      <c r="G2104" s="272"/>
      <c r="H2104" s="272"/>
      <c r="I2104" s="272" t="s">
        <v>6155</v>
      </c>
      <c r="J2104" s="272" t="s">
        <v>6156</v>
      </c>
      <c r="K2104" s="272"/>
      <c r="L2104" s="271"/>
      <c r="M2104" s="270" t="s">
        <v>8786</v>
      </c>
      <c r="N2104" s="270" t="s">
        <v>8742</v>
      </c>
      <c r="O2104" s="270" t="s">
        <v>6175</v>
      </c>
    </row>
    <row r="2105" spans="1:15" ht="30.75" customHeight="1" x14ac:dyDescent="0.25">
      <c r="A2105" s="281">
        <v>31003575</v>
      </c>
      <c r="B2105" s="276" t="s">
        <v>1563</v>
      </c>
      <c r="C2105" s="278" t="s">
        <v>4843</v>
      </c>
      <c r="D2105" s="276" t="s">
        <v>8828</v>
      </c>
      <c r="E2105" s="282"/>
      <c r="F2105" s="279"/>
      <c r="G2105" s="278"/>
      <c r="H2105" s="278"/>
      <c r="I2105" s="278" t="s">
        <v>6155</v>
      </c>
      <c r="J2105" s="278" t="s">
        <v>6156</v>
      </c>
      <c r="K2105" s="278"/>
      <c r="L2105" s="277"/>
      <c r="M2105" s="276" t="s">
        <v>8786</v>
      </c>
      <c r="N2105" s="276" t="s">
        <v>8742</v>
      </c>
      <c r="O2105" s="276" t="s">
        <v>6175</v>
      </c>
    </row>
    <row r="2106" spans="1:15" ht="30.75" customHeight="1" x14ac:dyDescent="0.25">
      <c r="A2106" s="275">
        <v>31003583</v>
      </c>
      <c r="B2106" s="270" t="s">
        <v>1570</v>
      </c>
      <c r="C2106" s="272" t="s">
        <v>4843</v>
      </c>
      <c r="D2106" s="270" t="s">
        <v>8829</v>
      </c>
      <c r="E2106" s="272"/>
      <c r="F2106" s="273"/>
      <c r="G2106" s="272"/>
      <c r="H2106" s="272"/>
      <c r="I2106" s="272" t="s">
        <v>6155</v>
      </c>
      <c r="J2106" s="272" t="s">
        <v>6156</v>
      </c>
      <c r="K2106" s="272"/>
      <c r="L2106" s="271"/>
      <c r="M2106" s="270" t="s">
        <v>8786</v>
      </c>
      <c r="N2106" s="270" t="s">
        <v>8742</v>
      </c>
      <c r="O2106" s="270" t="s">
        <v>6175</v>
      </c>
    </row>
    <row r="2107" spans="1:15" ht="30.75" customHeight="1" x14ac:dyDescent="0.25">
      <c r="A2107" s="281">
        <v>31003591</v>
      </c>
      <c r="B2107" s="276" t="s">
        <v>1577</v>
      </c>
      <c r="C2107" s="278" t="s">
        <v>4843</v>
      </c>
      <c r="D2107" s="276" t="s">
        <v>8830</v>
      </c>
      <c r="E2107" s="282"/>
      <c r="F2107" s="279"/>
      <c r="G2107" s="278"/>
      <c r="H2107" s="278"/>
      <c r="I2107" s="278" t="s">
        <v>6155</v>
      </c>
      <c r="J2107" s="278" t="s">
        <v>6156</v>
      </c>
      <c r="K2107" s="278"/>
      <c r="L2107" s="277"/>
      <c r="M2107" s="276" t="s">
        <v>8786</v>
      </c>
      <c r="N2107" s="276" t="s">
        <v>8742</v>
      </c>
      <c r="O2107" s="276" t="s">
        <v>6175</v>
      </c>
    </row>
    <row r="2108" spans="1:15" ht="30.75" customHeight="1" x14ac:dyDescent="0.25">
      <c r="A2108" s="275">
        <v>31003605</v>
      </c>
      <c r="B2108" s="270" t="s">
        <v>1580</v>
      </c>
      <c r="C2108" s="272" t="s">
        <v>4843</v>
      </c>
      <c r="D2108" s="270" t="s">
        <v>8831</v>
      </c>
      <c r="E2108" s="272"/>
      <c r="F2108" s="273"/>
      <c r="G2108" s="272"/>
      <c r="H2108" s="272"/>
      <c r="I2108" s="272" t="s">
        <v>6155</v>
      </c>
      <c r="J2108" s="272" t="s">
        <v>6156</v>
      </c>
      <c r="K2108" s="272"/>
      <c r="L2108" s="271"/>
      <c r="M2108" s="270" t="s">
        <v>8786</v>
      </c>
      <c r="N2108" s="270" t="s">
        <v>8742</v>
      </c>
      <c r="O2108" s="270" t="s">
        <v>6175</v>
      </c>
    </row>
    <row r="2109" spans="1:15" ht="30.75" customHeight="1" x14ac:dyDescent="0.25">
      <c r="A2109" s="281">
        <v>31003613</v>
      </c>
      <c r="B2109" s="276" t="s">
        <v>1582</v>
      </c>
      <c r="C2109" s="278" t="s">
        <v>4843</v>
      </c>
      <c r="D2109" s="276" t="s">
        <v>8832</v>
      </c>
      <c r="E2109" s="282"/>
      <c r="F2109" s="279"/>
      <c r="G2109" s="278"/>
      <c r="H2109" s="278"/>
      <c r="I2109" s="278" t="s">
        <v>6155</v>
      </c>
      <c r="J2109" s="278" t="s">
        <v>6156</v>
      </c>
      <c r="K2109" s="278"/>
      <c r="L2109" s="277"/>
      <c r="M2109" s="276" t="s">
        <v>8786</v>
      </c>
      <c r="N2109" s="276" t="s">
        <v>8742</v>
      </c>
      <c r="O2109" s="276" t="s">
        <v>6175</v>
      </c>
    </row>
    <row r="2110" spans="1:15" ht="30.75" customHeight="1" x14ac:dyDescent="0.25">
      <c r="A2110" s="275">
        <v>31003621</v>
      </c>
      <c r="B2110" s="270" t="s">
        <v>1584</v>
      </c>
      <c r="C2110" s="272" t="s">
        <v>4843</v>
      </c>
      <c r="D2110" s="270" t="s">
        <v>8832</v>
      </c>
      <c r="E2110" s="272"/>
      <c r="F2110" s="273"/>
      <c r="G2110" s="272"/>
      <c r="H2110" s="272"/>
      <c r="I2110" s="272" t="s">
        <v>6155</v>
      </c>
      <c r="J2110" s="272" t="s">
        <v>6156</v>
      </c>
      <c r="K2110" s="272"/>
      <c r="L2110" s="271"/>
      <c r="M2110" s="270" t="s">
        <v>8786</v>
      </c>
      <c r="N2110" s="270" t="s">
        <v>8742</v>
      </c>
      <c r="O2110" s="270" t="s">
        <v>6175</v>
      </c>
    </row>
    <row r="2111" spans="1:15" ht="30.75" customHeight="1" x14ac:dyDescent="0.25">
      <c r="A2111" s="281">
        <v>31003630</v>
      </c>
      <c r="B2111" s="276" t="s">
        <v>1586</v>
      </c>
      <c r="C2111" s="278" t="s">
        <v>4843</v>
      </c>
      <c r="D2111" s="276" t="s">
        <v>8833</v>
      </c>
      <c r="E2111" s="282"/>
      <c r="F2111" s="279"/>
      <c r="G2111" s="278"/>
      <c r="H2111" s="278"/>
      <c r="I2111" s="278" t="s">
        <v>6155</v>
      </c>
      <c r="J2111" s="278" t="s">
        <v>6156</v>
      </c>
      <c r="K2111" s="278"/>
      <c r="L2111" s="277"/>
      <c r="M2111" s="276" t="s">
        <v>8786</v>
      </c>
      <c r="N2111" s="276" t="s">
        <v>8742</v>
      </c>
      <c r="O2111" s="276" t="s">
        <v>6175</v>
      </c>
    </row>
    <row r="2112" spans="1:15" ht="30.75" customHeight="1" x14ac:dyDescent="0.25">
      <c r="A2112" s="275">
        <v>31003648</v>
      </c>
      <c r="B2112" s="270" t="s">
        <v>1588</v>
      </c>
      <c r="C2112" s="272" t="s">
        <v>4843</v>
      </c>
      <c r="D2112" s="270" t="s">
        <v>8834</v>
      </c>
      <c r="E2112" s="272"/>
      <c r="F2112" s="273"/>
      <c r="G2112" s="272"/>
      <c r="H2112" s="272"/>
      <c r="I2112" s="272" t="s">
        <v>6155</v>
      </c>
      <c r="J2112" s="272" t="s">
        <v>6156</v>
      </c>
      <c r="K2112" s="272"/>
      <c r="L2112" s="271"/>
      <c r="M2112" s="270" t="s">
        <v>8786</v>
      </c>
      <c r="N2112" s="270" t="s">
        <v>8742</v>
      </c>
      <c r="O2112" s="270" t="s">
        <v>6175</v>
      </c>
    </row>
    <row r="2113" spans="1:15" ht="30.75" customHeight="1" x14ac:dyDescent="0.25">
      <c r="A2113" s="281">
        <v>31003656</v>
      </c>
      <c r="B2113" s="276" t="s">
        <v>1594</v>
      </c>
      <c r="C2113" s="278" t="s">
        <v>4843</v>
      </c>
      <c r="D2113" s="276" t="s">
        <v>8835</v>
      </c>
      <c r="E2113" s="282"/>
      <c r="F2113" s="279"/>
      <c r="G2113" s="278"/>
      <c r="H2113" s="278"/>
      <c r="I2113" s="278" t="s">
        <v>6155</v>
      </c>
      <c r="J2113" s="278" t="s">
        <v>6156</v>
      </c>
      <c r="K2113" s="278"/>
      <c r="L2113" s="277"/>
      <c r="M2113" s="276" t="s">
        <v>8786</v>
      </c>
      <c r="N2113" s="276" t="s">
        <v>8742</v>
      </c>
      <c r="O2113" s="276" t="s">
        <v>6175</v>
      </c>
    </row>
    <row r="2114" spans="1:15" ht="30.75" customHeight="1" x14ac:dyDescent="0.25">
      <c r="A2114" s="275">
        <v>31003664</v>
      </c>
      <c r="B2114" s="270" t="s">
        <v>1596</v>
      </c>
      <c r="C2114" s="272" t="s">
        <v>4843</v>
      </c>
      <c r="D2114" s="270" t="s">
        <v>8836</v>
      </c>
      <c r="E2114" s="272"/>
      <c r="F2114" s="273"/>
      <c r="G2114" s="272"/>
      <c r="H2114" s="272"/>
      <c r="I2114" s="272" t="s">
        <v>6155</v>
      </c>
      <c r="J2114" s="272" t="s">
        <v>6156</v>
      </c>
      <c r="K2114" s="272"/>
      <c r="L2114" s="271"/>
      <c r="M2114" s="270" t="s">
        <v>8786</v>
      </c>
      <c r="N2114" s="270" t="s">
        <v>8742</v>
      </c>
      <c r="O2114" s="270" t="s">
        <v>6175</v>
      </c>
    </row>
    <row r="2115" spans="1:15" ht="30.75" customHeight="1" x14ac:dyDescent="0.25">
      <c r="A2115" s="281">
        <v>31003672</v>
      </c>
      <c r="B2115" s="276" t="s">
        <v>1599</v>
      </c>
      <c r="C2115" s="278" t="s">
        <v>4843</v>
      </c>
      <c r="D2115" s="276" t="s">
        <v>8837</v>
      </c>
      <c r="E2115" s="282"/>
      <c r="F2115" s="279"/>
      <c r="G2115" s="278"/>
      <c r="H2115" s="278"/>
      <c r="I2115" s="278" t="s">
        <v>6155</v>
      </c>
      <c r="J2115" s="278" t="s">
        <v>6156</v>
      </c>
      <c r="K2115" s="278"/>
      <c r="L2115" s="277"/>
      <c r="M2115" s="276" t="s">
        <v>8786</v>
      </c>
      <c r="N2115" s="276" t="s">
        <v>8742</v>
      </c>
      <c r="O2115" s="276" t="s">
        <v>6175</v>
      </c>
    </row>
    <row r="2116" spans="1:15" ht="30.75" customHeight="1" x14ac:dyDescent="0.25">
      <c r="A2116" s="275">
        <v>31003680</v>
      </c>
      <c r="B2116" s="270" t="s">
        <v>4982</v>
      </c>
      <c r="C2116" s="272" t="s">
        <v>4843</v>
      </c>
      <c r="D2116" s="270" t="s">
        <v>8838</v>
      </c>
      <c r="E2116" s="272"/>
      <c r="F2116" s="273"/>
      <c r="G2116" s="272"/>
      <c r="H2116" s="272"/>
      <c r="I2116" s="272" t="s">
        <v>6155</v>
      </c>
      <c r="J2116" s="272" t="s">
        <v>6156</v>
      </c>
      <c r="K2116" s="272"/>
      <c r="L2116" s="271"/>
      <c r="M2116" s="270" t="s">
        <v>8786</v>
      </c>
      <c r="N2116" s="270" t="s">
        <v>8742</v>
      </c>
      <c r="O2116" s="270" t="s">
        <v>6175</v>
      </c>
    </row>
    <row r="2117" spans="1:15" ht="30.75" customHeight="1" x14ac:dyDescent="0.25">
      <c r="A2117" s="281">
        <v>31003699</v>
      </c>
      <c r="B2117" s="276" t="s">
        <v>1604</v>
      </c>
      <c r="C2117" s="278" t="s">
        <v>4843</v>
      </c>
      <c r="D2117" s="276" t="s">
        <v>8839</v>
      </c>
      <c r="E2117" s="282"/>
      <c r="F2117" s="279"/>
      <c r="G2117" s="278"/>
      <c r="H2117" s="278"/>
      <c r="I2117" s="278" t="s">
        <v>6155</v>
      </c>
      <c r="J2117" s="278" t="s">
        <v>6156</v>
      </c>
      <c r="K2117" s="278"/>
      <c r="L2117" s="277"/>
      <c r="M2117" s="276" t="s">
        <v>8786</v>
      </c>
      <c r="N2117" s="276" t="s">
        <v>8742</v>
      </c>
      <c r="O2117" s="276" t="s">
        <v>6175</v>
      </c>
    </row>
    <row r="2118" spans="1:15" ht="30.75" customHeight="1" x14ac:dyDescent="0.25">
      <c r="A2118" s="275">
        <v>31003702</v>
      </c>
      <c r="B2118" s="270" t="s">
        <v>1608</v>
      </c>
      <c r="C2118" s="272" t="s">
        <v>4843</v>
      </c>
      <c r="D2118" s="270" t="s">
        <v>8840</v>
      </c>
      <c r="E2118" s="272"/>
      <c r="F2118" s="273"/>
      <c r="G2118" s="272"/>
      <c r="H2118" s="272"/>
      <c r="I2118" s="272" t="s">
        <v>6155</v>
      </c>
      <c r="J2118" s="272" t="s">
        <v>6156</v>
      </c>
      <c r="K2118" s="272"/>
      <c r="L2118" s="271"/>
      <c r="M2118" s="270" t="s">
        <v>8786</v>
      </c>
      <c r="N2118" s="270" t="s">
        <v>8742</v>
      </c>
      <c r="O2118" s="270" t="s">
        <v>6175</v>
      </c>
    </row>
    <row r="2119" spans="1:15" ht="30.75" customHeight="1" x14ac:dyDescent="0.25">
      <c r="A2119" s="281">
        <v>31003710</v>
      </c>
      <c r="B2119" s="276" t="s">
        <v>1610</v>
      </c>
      <c r="C2119" s="278" t="s">
        <v>4843</v>
      </c>
      <c r="D2119" s="276" t="s">
        <v>8840</v>
      </c>
      <c r="E2119" s="282"/>
      <c r="F2119" s="279"/>
      <c r="G2119" s="278"/>
      <c r="H2119" s="278"/>
      <c r="I2119" s="278" t="s">
        <v>6155</v>
      </c>
      <c r="J2119" s="278" t="s">
        <v>6156</v>
      </c>
      <c r="K2119" s="278"/>
      <c r="L2119" s="277"/>
      <c r="M2119" s="276" t="s">
        <v>8786</v>
      </c>
      <c r="N2119" s="276" t="s">
        <v>8742</v>
      </c>
      <c r="O2119" s="276" t="s">
        <v>6175</v>
      </c>
    </row>
    <row r="2120" spans="1:15" ht="30.75" customHeight="1" x14ac:dyDescent="0.25">
      <c r="A2120" s="275">
        <v>31003729</v>
      </c>
      <c r="B2120" s="270" t="s">
        <v>1614</v>
      </c>
      <c r="C2120" s="272" t="s">
        <v>4843</v>
      </c>
      <c r="D2120" s="270" t="s">
        <v>8841</v>
      </c>
      <c r="E2120" s="272"/>
      <c r="F2120" s="273"/>
      <c r="G2120" s="272"/>
      <c r="H2120" s="272"/>
      <c r="I2120" s="272" t="s">
        <v>6155</v>
      </c>
      <c r="J2120" s="272" t="s">
        <v>6156</v>
      </c>
      <c r="K2120" s="272"/>
      <c r="L2120" s="271"/>
      <c r="M2120" s="270" t="s">
        <v>8786</v>
      </c>
      <c r="N2120" s="270" t="s">
        <v>8742</v>
      </c>
      <c r="O2120" s="270" t="s">
        <v>6175</v>
      </c>
    </row>
    <row r="2121" spans="1:15" ht="30.75" customHeight="1" x14ac:dyDescent="0.25">
      <c r="A2121" s="281">
        <v>31003737</v>
      </c>
      <c r="B2121" s="276" t="s">
        <v>4983</v>
      </c>
      <c r="C2121" s="278" t="s">
        <v>4844</v>
      </c>
      <c r="D2121" s="276" t="s">
        <v>6161</v>
      </c>
      <c r="E2121" s="282"/>
      <c r="F2121" s="279"/>
      <c r="G2121" s="278" t="s">
        <v>6161</v>
      </c>
      <c r="H2121" s="278" t="s">
        <v>6161</v>
      </c>
      <c r="I2121" s="278" t="s">
        <v>6161</v>
      </c>
      <c r="J2121" s="278" t="s">
        <v>6161</v>
      </c>
      <c r="K2121" s="278" t="s">
        <v>6161</v>
      </c>
      <c r="L2121" s="277" t="s">
        <v>6161</v>
      </c>
      <c r="M2121" s="276" t="s">
        <v>6161</v>
      </c>
      <c r="N2121" s="276" t="s">
        <v>6161</v>
      </c>
      <c r="O2121" s="276" t="s">
        <v>6161</v>
      </c>
    </row>
    <row r="2122" spans="1:15" ht="30.75" customHeight="1" x14ac:dyDescent="0.25">
      <c r="A2122" s="275">
        <v>31003745</v>
      </c>
      <c r="B2122" s="270" t="s">
        <v>4984</v>
      </c>
      <c r="C2122" s="272" t="s">
        <v>4844</v>
      </c>
      <c r="D2122" s="270" t="s">
        <v>6161</v>
      </c>
      <c r="E2122" s="272"/>
      <c r="F2122" s="273"/>
      <c r="G2122" s="272" t="s">
        <v>6161</v>
      </c>
      <c r="H2122" s="272" t="s">
        <v>6161</v>
      </c>
      <c r="I2122" s="272" t="s">
        <v>6161</v>
      </c>
      <c r="J2122" s="272" t="s">
        <v>6161</v>
      </c>
      <c r="K2122" s="272" t="s">
        <v>6161</v>
      </c>
      <c r="L2122" s="271" t="s">
        <v>6161</v>
      </c>
      <c r="M2122" s="270" t="s">
        <v>6161</v>
      </c>
      <c r="N2122" s="270" t="s">
        <v>6161</v>
      </c>
      <c r="O2122" s="270" t="s">
        <v>6161</v>
      </c>
    </row>
    <row r="2123" spans="1:15" ht="30.75" customHeight="1" x14ac:dyDescent="0.25">
      <c r="A2123" s="281">
        <v>31003753</v>
      </c>
      <c r="B2123" s="276" t="s">
        <v>4985</v>
      </c>
      <c r="C2123" s="278" t="s">
        <v>4844</v>
      </c>
      <c r="D2123" s="276" t="s">
        <v>6161</v>
      </c>
      <c r="E2123" s="282"/>
      <c r="F2123" s="279"/>
      <c r="G2123" s="278" t="s">
        <v>6161</v>
      </c>
      <c r="H2123" s="278" t="s">
        <v>6161</v>
      </c>
      <c r="I2123" s="278" t="s">
        <v>6161</v>
      </c>
      <c r="J2123" s="278" t="s">
        <v>6161</v>
      </c>
      <c r="K2123" s="278" t="s">
        <v>6161</v>
      </c>
      <c r="L2123" s="277" t="s">
        <v>6161</v>
      </c>
      <c r="M2123" s="276" t="s">
        <v>6161</v>
      </c>
      <c r="N2123" s="276" t="s">
        <v>6161</v>
      </c>
      <c r="O2123" s="276" t="s">
        <v>6161</v>
      </c>
    </row>
    <row r="2124" spans="1:15" ht="30.75" customHeight="1" x14ac:dyDescent="0.25">
      <c r="A2124" s="275">
        <v>31003761</v>
      </c>
      <c r="B2124" s="270" t="s">
        <v>4986</v>
      </c>
      <c r="C2124" s="272" t="s">
        <v>4844</v>
      </c>
      <c r="D2124" s="270" t="s">
        <v>6161</v>
      </c>
      <c r="E2124" s="272"/>
      <c r="F2124" s="273"/>
      <c r="G2124" s="272" t="s">
        <v>6161</v>
      </c>
      <c r="H2124" s="272" t="s">
        <v>6161</v>
      </c>
      <c r="I2124" s="272" t="s">
        <v>6161</v>
      </c>
      <c r="J2124" s="272" t="s">
        <v>6161</v>
      </c>
      <c r="K2124" s="272" t="s">
        <v>6161</v>
      </c>
      <c r="L2124" s="271" t="s">
        <v>6161</v>
      </c>
      <c r="M2124" s="270" t="s">
        <v>6161</v>
      </c>
      <c r="N2124" s="270" t="s">
        <v>6161</v>
      </c>
      <c r="O2124" s="270" t="s">
        <v>6161</v>
      </c>
    </row>
    <row r="2125" spans="1:15" ht="30.75" customHeight="1" x14ac:dyDescent="0.25">
      <c r="A2125" s="281">
        <v>31003770</v>
      </c>
      <c r="B2125" s="276" t="s">
        <v>1627</v>
      </c>
      <c r="C2125" s="278" t="s">
        <v>4843</v>
      </c>
      <c r="D2125" s="276" t="s">
        <v>8842</v>
      </c>
      <c r="E2125" s="282"/>
      <c r="F2125" s="279"/>
      <c r="G2125" s="278"/>
      <c r="H2125" s="278"/>
      <c r="I2125" s="278" t="s">
        <v>6155</v>
      </c>
      <c r="J2125" s="278" t="s">
        <v>6156</v>
      </c>
      <c r="K2125" s="278"/>
      <c r="L2125" s="277"/>
      <c r="M2125" s="276" t="s">
        <v>8786</v>
      </c>
      <c r="N2125" s="276" t="s">
        <v>8742</v>
      </c>
      <c r="O2125" s="276" t="s">
        <v>6175</v>
      </c>
    </row>
    <row r="2126" spans="1:15" ht="30.75" customHeight="1" x14ac:dyDescent="0.25">
      <c r="A2126" s="275">
        <v>31003788</v>
      </c>
      <c r="B2126" s="270" t="s">
        <v>1628</v>
      </c>
      <c r="C2126" s="272" t="s">
        <v>4843</v>
      </c>
      <c r="D2126" s="270" t="s">
        <v>8843</v>
      </c>
      <c r="E2126" s="272"/>
      <c r="F2126" s="273"/>
      <c r="G2126" s="272"/>
      <c r="H2126" s="272"/>
      <c r="I2126" s="272" t="s">
        <v>6155</v>
      </c>
      <c r="J2126" s="272" t="s">
        <v>6156</v>
      </c>
      <c r="K2126" s="272"/>
      <c r="L2126" s="271"/>
      <c r="M2126" s="270" t="s">
        <v>8786</v>
      </c>
      <c r="N2126" s="270" t="s">
        <v>8742</v>
      </c>
      <c r="O2126" s="270" t="s">
        <v>6175</v>
      </c>
    </row>
    <row r="2127" spans="1:15" ht="30.75" customHeight="1" x14ac:dyDescent="0.25">
      <c r="A2127" s="281">
        <v>31003796</v>
      </c>
      <c r="B2127" s="276" t="s">
        <v>1631</v>
      </c>
      <c r="C2127" s="278" t="s">
        <v>4843</v>
      </c>
      <c r="D2127" s="276" t="s">
        <v>8844</v>
      </c>
      <c r="E2127" s="282"/>
      <c r="F2127" s="279"/>
      <c r="G2127" s="278"/>
      <c r="H2127" s="278"/>
      <c r="I2127" s="278" t="s">
        <v>6155</v>
      </c>
      <c r="J2127" s="278" t="s">
        <v>6156</v>
      </c>
      <c r="K2127" s="278"/>
      <c r="L2127" s="277"/>
      <c r="M2127" s="276" t="s">
        <v>8786</v>
      </c>
      <c r="N2127" s="276" t="s">
        <v>8742</v>
      </c>
      <c r="O2127" s="276" t="s">
        <v>6175</v>
      </c>
    </row>
    <row r="2128" spans="1:15" ht="30.75" customHeight="1" x14ac:dyDescent="0.25">
      <c r="A2128" s="275">
        <v>31004016</v>
      </c>
      <c r="B2128" s="270" t="s">
        <v>1633</v>
      </c>
      <c r="C2128" s="272" t="s">
        <v>4843</v>
      </c>
      <c r="D2128" s="270" t="s">
        <v>8845</v>
      </c>
      <c r="E2128" s="272"/>
      <c r="F2128" s="273"/>
      <c r="G2128" s="272"/>
      <c r="H2128" s="272" t="s">
        <v>6154</v>
      </c>
      <c r="I2128" s="272" t="s">
        <v>6155</v>
      </c>
      <c r="J2128" s="272" t="s">
        <v>6156</v>
      </c>
      <c r="K2128" s="272"/>
      <c r="L2128" s="271"/>
      <c r="M2128" s="270" t="s">
        <v>3867</v>
      </c>
      <c r="N2128" s="270" t="s">
        <v>8742</v>
      </c>
      <c r="O2128" s="270" t="s">
        <v>6175</v>
      </c>
    </row>
    <row r="2129" spans="1:15" ht="30.75" customHeight="1" x14ac:dyDescent="0.25">
      <c r="A2129" s="281">
        <v>31004024</v>
      </c>
      <c r="B2129" s="276" t="s">
        <v>4987</v>
      </c>
      <c r="C2129" s="278" t="s">
        <v>4843</v>
      </c>
      <c r="D2129" s="276" t="s">
        <v>8846</v>
      </c>
      <c r="E2129" s="282"/>
      <c r="F2129" s="279"/>
      <c r="G2129" s="278"/>
      <c r="H2129" s="278" t="s">
        <v>6154</v>
      </c>
      <c r="I2129" s="278" t="s">
        <v>6155</v>
      </c>
      <c r="J2129" s="278" t="s">
        <v>6156</v>
      </c>
      <c r="K2129" s="278"/>
      <c r="L2129" s="277"/>
      <c r="M2129" s="276" t="s">
        <v>3867</v>
      </c>
      <c r="N2129" s="276" t="s">
        <v>8742</v>
      </c>
      <c r="O2129" s="276" t="s">
        <v>6175</v>
      </c>
    </row>
    <row r="2130" spans="1:15" ht="30.75" customHeight="1" x14ac:dyDescent="0.25">
      <c r="A2130" s="275">
        <v>31004032</v>
      </c>
      <c r="B2130" s="270" t="s">
        <v>1634</v>
      </c>
      <c r="C2130" s="272" t="s">
        <v>4843</v>
      </c>
      <c r="D2130" s="270" t="s">
        <v>8847</v>
      </c>
      <c r="E2130" s="272"/>
      <c r="F2130" s="273"/>
      <c r="G2130" s="272"/>
      <c r="H2130" s="272" t="s">
        <v>6154</v>
      </c>
      <c r="I2130" s="272" t="s">
        <v>6155</v>
      </c>
      <c r="J2130" s="272" t="s">
        <v>6156</v>
      </c>
      <c r="K2130" s="272"/>
      <c r="L2130" s="271"/>
      <c r="M2130" s="270" t="s">
        <v>3867</v>
      </c>
      <c r="N2130" s="270" t="s">
        <v>8742</v>
      </c>
      <c r="O2130" s="270" t="s">
        <v>6175</v>
      </c>
    </row>
    <row r="2131" spans="1:15" ht="30.75" customHeight="1" x14ac:dyDescent="0.25">
      <c r="A2131" s="281">
        <v>31004040</v>
      </c>
      <c r="B2131" s="276" t="s">
        <v>1635</v>
      </c>
      <c r="C2131" s="278" t="s">
        <v>4843</v>
      </c>
      <c r="D2131" s="276" t="s">
        <v>8848</v>
      </c>
      <c r="E2131" s="282"/>
      <c r="F2131" s="279"/>
      <c r="G2131" s="278"/>
      <c r="H2131" s="278" t="s">
        <v>6154</v>
      </c>
      <c r="I2131" s="278" t="s">
        <v>6155</v>
      </c>
      <c r="J2131" s="278" t="s">
        <v>6156</v>
      </c>
      <c r="K2131" s="278"/>
      <c r="L2131" s="277"/>
      <c r="M2131" s="276" t="s">
        <v>3867</v>
      </c>
      <c r="N2131" s="276" t="s">
        <v>8742</v>
      </c>
      <c r="O2131" s="276" t="s">
        <v>6175</v>
      </c>
    </row>
    <row r="2132" spans="1:15" ht="30.75" customHeight="1" x14ac:dyDescent="0.25">
      <c r="A2132" s="275">
        <v>31004059</v>
      </c>
      <c r="B2132" s="270" t="s">
        <v>1636</v>
      </c>
      <c r="C2132" s="272" t="s">
        <v>4843</v>
      </c>
      <c r="D2132" s="270" t="s">
        <v>8849</v>
      </c>
      <c r="E2132" s="272"/>
      <c r="F2132" s="273"/>
      <c r="G2132" s="272"/>
      <c r="H2132" s="272"/>
      <c r="I2132" s="272" t="s">
        <v>6155</v>
      </c>
      <c r="J2132" s="272" t="s">
        <v>6156</v>
      </c>
      <c r="K2132" s="272"/>
      <c r="L2132" s="271"/>
      <c r="M2132" s="270" t="s">
        <v>3867</v>
      </c>
      <c r="N2132" s="270" t="s">
        <v>8742</v>
      </c>
      <c r="O2132" s="270" t="s">
        <v>6175</v>
      </c>
    </row>
    <row r="2133" spans="1:15" ht="30.75" customHeight="1" x14ac:dyDescent="0.25">
      <c r="A2133" s="281">
        <v>31004067</v>
      </c>
      <c r="B2133" s="276" t="s">
        <v>1637</v>
      </c>
      <c r="C2133" s="278" t="s">
        <v>4843</v>
      </c>
      <c r="D2133" s="276" t="s">
        <v>8850</v>
      </c>
      <c r="E2133" s="282"/>
      <c r="F2133" s="279"/>
      <c r="G2133" s="278"/>
      <c r="H2133" s="278" t="s">
        <v>6154</v>
      </c>
      <c r="I2133" s="278" t="s">
        <v>6155</v>
      </c>
      <c r="J2133" s="278" t="s">
        <v>6156</v>
      </c>
      <c r="K2133" s="278"/>
      <c r="L2133" s="277"/>
      <c r="M2133" s="276" t="s">
        <v>3867</v>
      </c>
      <c r="N2133" s="276" t="s">
        <v>8742</v>
      </c>
      <c r="O2133" s="276" t="s">
        <v>6175</v>
      </c>
    </row>
    <row r="2134" spans="1:15" ht="30.75" customHeight="1" x14ac:dyDescent="0.25">
      <c r="A2134" s="275">
        <v>31004075</v>
      </c>
      <c r="B2134" s="270" t="s">
        <v>1638</v>
      </c>
      <c r="C2134" s="272" t="s">
        <v>4843</v>
      </c>
      <c r="D2134" s="270" t="s">
        <v>8851</v>
      </c>
      <c r="E2134" s="272"/>
      <c r="F2134" s="273"/>
      <c r="G2134" s="272"/>
      <c r="H2134" s="272"/>
      <c r="I2134" s="272" t="s">
        <v>6155</v>
      </c>
      <c r="J2134" s="272" t="s">
        <v>6156</v>
      </c>
      <c r="K2134" s="272"/>
      <c r="L2134" s="271"/>
      <c r="M2134" s="270" t="s">
        <v>3867</v>
      </c>
      <c r="N2134" s="270" t="s">
        <v>8742</v>
      </c>
      <c r="O2134" s="270" t="s">
        <v>6175</v>
      </c>
    </row>
    <row r="2135" spans="1:15" ht="30.75" customHeight="1" x14ac:dyDescent="0.25">
      <c r="A2135" s="281">
        <v>31004083</v>
      </c>
      <c r="B2135" s="276" t="s">
        <v>1640</v>
      </c>
      <c r="C2135" s="278" t="s">
        <v>4843</v>
      </c>
      <c r="D2135" s="276" t="s">
        <v>8852</v>
      </c>
      <c r="E2135" s="282"/>
      <c r="F2135" s="279"/>
      <c r="G2135" s="278"/>
      <c r="H2135" s="278"/>
      <c r="I2135" s="278" t="s">
        <v>6155</v>
      </c>
      <c r="J2135" s="278" t="s">
        <v>6156</v>
      </c>
      <c r="K2135" s="278"/>
      <c r="L2135" s="277"/>
      <c r="M2135" s="276" t="s">
        <v>3867</v>
      </c>
      <c r="N2135" s="276" t="s">
        <v>8742</v>
      </c>
      <c r="O2135" s="276" t="s">
        <v>6175</v>
      </c>
    </row>
    <row r="2136" spans="1:15" ht="30.75" customHeight="1" x14ac:dyDescent="0.25">
      <c r="A2136" s="275">
        <v>31004091</v>
      </c>
      <c r="B2136" s="270" t="s">
        <v>1641</v>
      </c>
      <c r="C2136" s="272" t="s">
        <v>4843</v>
      </c>
      <c r="D2136" s="270" t="s">
        <v>8853</v>
      </c>
      <c r="E2136" s="272"/>
      <c r="F2136" s="273"/>
      <c r="G2136" s="272"/>
      <c r="H2136" s="272"/>
      <c r="I2136" s="272" t="s">
        <v>6155</v>
      </c>
      <c r="J2136" s="272" t="s">
        <v>6156</v>
      </c>
      <c r="K2136" s="272"/>
      <c r="L2136" s="271"/>
      <c r="M2136" s="270" t="s">
        <v>3867</v>
      </c>
      <c r="N2136" s="270" t="s">
        <v>8742</v>
      </c>
      <c r="O2136" s="270" t="s">
        <v>6175</v>
      </c>
    </row>
    <row r="2137" spans="1:15" ht="30.75" customHeight="1" x14ac:dyDescent="0.25">
      <c r="A2137" s="281">
        <v>31004105</v>
      </c>
      <c r="B2137" s="276" t="s">
        <v>1642</v>
      </c>
      <c r="C2137" s="278" t="s">
        <v>4843</v>
      </c>
      <c r="D2137" s="276" t="s">
        <v>8854</v>
      </c>
      <c r="E2137" s="282"/>
      <c r="F2137" s="279"/>
      <c r="G2137" s="278"/>
      <c r="H2137" s="278"/>
      <c r="I2137" s="278" t="s">
        <v>6155</v>
      </c>
      <c r="J2137" s="278" t="s">
        <v>6156</v>
      </c>
      <c r="K2137" s="278"/>
      <c r="L2137" s="277"/>
      <c r="M2137" s="276" t="s">
        <v>3867</v>
      </c>
      <c r="N2137" s="276" t="s">
        <v>8742</v>
      </c>
      <c r="O2137" s="276" t="s">
        <v>6175</v>
      </c>
    </row>
    <row r="2138" spans="1:15" ht="30.75" customHeight="1" x14ac:dyDescent="0.25">
      <c r="A2138" s="275">
        <v>31004113</v>
      </c>
      <c r="B2138" s="270" t="s">
        <v>1643</v>
      </c>
      <c r="C2138" s="272" t="s">
        <v>4843</v>
      </c>
      <c r="D2138" s="270" t="s">
        <v>8855</v>
      </c>
      <c r="E2138" s="272"/>
      <c r="F2138" s="273"/>
      <c r="G2138" s="272"/>
      <c r="H2138" s="272"/>
      <c r="I2138" s="272" t="s">
        <v>6155</v>
      </c>
      <c r="J2138" s="272" t="s">
        <v>6156</v>
      </c>
      <c r="K2138" s="272"/>
      <c r="L2138" s="271"/>
      <c r="M2138" s="270" t="s">
        <v>3867</v>
      </c>
      <c r="N2138" s="270" t="s">
        <v>8742</v>
      </c>
      <c r="O2138" s="270" t="s">
        <v>6175</v>
      </c>
    </row>
    <row r="2139" spans="1:15" ht="30.75" customHeight="1" x14ac:dyDescent="0.25">
      <c r="A2139" s="281">
        <v>31004121</v>
      </c>
      <c r="B2139" s="276" t="s">
        <v>1644</v>
      </c>
      <c r="C2139" s="278" t="s">
        <v>4843</v>
      </c>
      <c r="D2139" s="276" t="s">
        <v>8856</v>
      </c>
      <c r="E2139" s="282"/>
      <c r="F2139" s="279"/>
      <c r="G2139" s="278"/>
      <c r="H2139" s="278"/>
      <c r="I2139" s="278" t="s">
        <v>6155</v>
      </c>
      <c r="J2139" s="278" t="s">
        <v>6156</v>
      </c>
      <c r="K2139" s="278"/>
      <c r="L2139" s="277"/>
      <c r="M2139" s="276" t="s">
        <v>3867</v>
      </c>
      <c r="N2139" s="276" t="s">
        <v>8742</v>
      </c>
      <c r="O2139" s="276" t="s">
        <v>6175</v>
      </c>
    </row>
    <row r="2140" spans="1:15" ht="30.75" customHeight="1" x14ac:dyDescent="0.25">
      <c r="A2140" s="275">
        <v>31004130</v>
      </c>
      <c r="B2140" s="270" t="s">
        <v>1645</v>
      </c>
      <c r="C2140" s="272" t="s">
        <v>4843</v>
      </c>
      <c r="D2140" s="270" t="s">
        <v>8856</v>
      </c>
      <c r="E2140" s="272"/>
      <c r="F2140" s="273"/>
      <c r="G2140" s="272"/>
      <c r="H2140" s="272"/>
      <c r="I2140" s="272" t="s">
        <v>6155</v>
      </c>
      <c r="J2140" s="272" t="s">
        <v>6156</v>
      </c>
      <c r="K2140" s="272"/>
      <c r="L2140" s="271"/>
      <c r="M2140" s="270" t="s">
        <v>3867</v>
      </c>
      <c r="N2140" s="270" t="s">
        <v>8742</v>
      </c>
      <c r="O2140" s="270" t="s">
        <v>6175</v>
      </c>
    </row>
    <row r="2141" spans="1:15" ht="30.75" customHeight="1" x14ac:dyDescent="0.25">
      <c r="A2141" s="281">
        <v>31004148</v>
      </c>
      <c r="B2141" s="276" t="s">
        <v>1646</v>
      </c>
      <c r="C2141" s="278" t="s">
        <v>4843</v>
      </c>
      <c r="D2141" s="276" t="s">
        <v>8856</v>
      </c>
      <c r="E2141" s="282"/>
      <c r="F2141" s="279"/>
      <c r="G2141" s="278"/>
      <c r="H2141" s="278"/>
      <c r="I2141" s="278" t="s">
        <v>6155</v>
      </c>
      <c r="J2141" s="278" t="s">
        <v>6156</v>
      </c>
      <c r="K2141" s="278"/>
      <c r="L2141" s="277"/>
      <c r="M2141" s="276" t="s">
        <v>3867</v>
      </c>
      <c r="N2141" s="276" t="s">
        <v>8742</v>
      </c>
      <c r="O2141" s="276" t="s">
        <v>6175</v>
      </c>
    </row>
    <row r="2142" spans="1:15" ht="30.75" customHeight="1" x14ac:dyDescent="0.25">
      <c r="A2142" s="275">
        <v>31004156</v>
      </c>
      <c r="B2142" s="270" t="s">
        <v>1647</v>
      </c>
      <c r="C2142" s="272" t="s">
        <v>4843</v>
      </c>
      <c r="D2142" s="270" t="s">
        <v>8857</v>
      </c>
      <c r="E2142" s="272"/>
      <c r="F2142" s="273"/>
      <c r="G2142" s="272"/>
      <c r="H2142" s="272"/>
      <c r="I2142" s="272" t="s">
        <v>6155</v>
      </c>
      <c r="J2142" s="272" t="s">
        <v>6156</v>
      </c>
      <c r="K2142" s="272"/>
      <c r="L2142" s="271"/>
      <c r="M2142" s="270" t="s">
        <v>3867</v>
      </c>
      <c r="N2142" s="270" t="s">
        <v>8742</v>
      </c>
      <c r="O2142" s="270" t="s">
        <v>6175</v>
      </c>
    </row>
    <row r="2143" spans="1:15" ht="30.75" customHeight="1" x14ac:dyDescent="0.25">
      <c r="A2143" s="281">
        <v>31004164</v>
      </c>
      <c r="B2143" s="276" t="s">
        <v>1648</v>
      </c>
      <c r="C2143" s="278" t="s">
        <v>4843</v>
      </c>
      <c r="D2143" s="276" t="s">
        <v>8858</v>
      </c>
      <c r="E2143" s="282"/>
      <c r="F2143" s="279"/>
      <c r="G2143" s="278"/>
      <c r="H2143" s="278"/>
      <c r="I2143" s="278" t="s">
        <v>6155</v>
      </c>
      <c r="J2143" s="278" t="s">
        <v>6156</v>
      </c>
      <c r="K2143" s="278"/>
      <c r="L2143" s="277"/>
      <c r="M2143" s="276" t="s">
        <v>3867</v>
      </c>
      <c r="N2143" s="276" t="s">
        <v>8742</v>
      </c>
      <c r="O2143" s="276" t="s">
        <v>6175</v>
      </c>
    </row>
    <row r="2144" spans="1:15" ht="30.75" customHeight="1" x14ac:dyDescent="0.25">
      <c r="A2144" s="275">
        <v>31004172</v>
      </c>
      <c r="B2144" s="270" t="s">
        <v>4988</v>
      </c>
      <c r="C2144" s="272" t="s">
        <v>4844</v>
      </c>
      <c r="D2144" s="270" t="s">
        <v>6161</v>
      </c>
      <c r="E2144" s="272"/>
      <c r="F2144" s="273"/>
      <c r="G2144" s="272" t="s">
        <v>6161</v>
      </c>
      <c r="H2144" s="272" t="s">
        <v>6161</v>
      </c>
      <c r="I2144" s="272" t="s">
        <v>6161</v>
      </c>
      <c r="J2144" s="272" t="s">
        <v>6161</v>
      </c>
      <c r="K2144" s="272" t="s">
        <v>6161</v>
      </c>
      <c r="L2144" s="271" t="s">
        <v>6161</v>
      </c>
      <c r="M2144" s="270" t="s">
        <v>6161</v>
      </c>
      <c r="N2144" s="270" t="s">
        <v>6161</v>
      </c>
      <c r="O2144" s="270" t="s">
        <v>6161</v>
      </c>
    </row>
    <row r="2145" spans="1:15" ht="30.75" customHeight="1" x14ac:dyDescent="0.25">
      <c r="A2145" s="281">
        <v>31004180</v>
      </c>
      <c r="B2145" s="276" t="s">
        <v>1649</v>
      </c>
      <c r="C2145" s="278" t="s">
        <v>4843</v>
      </c>
      <c r="D2145" s="276" t="s">
        <v>8859</v>
      </c>
      <c r="E2145" s="282"/>
      <c r="F2145" s="279"/>
      <c r="G2145" s="278"/>
      <c r="H2145" s="278" t="s">
        <v>6154</v>
      </c>
      <c r="I2145" s="278" t="s">
        <v>6155</v>
      </c>
      <c r="J2145" s="278" t="s">
        <v>6156</v>
      </c>
      <c r="K2145" s="278"/>
      <c r="L2145" s="277"/>
      <c r="M2145" s="276" t="s">
        <v>3867</v>
      </c>
      <c r="N2145" s="276" t="s">
        <v>8742</v>
      </c>
      <c r="O2145" s="276" t="s">
        <v>6175</v>
      </c>
    </row>
    <row r="2146" spans="1:15" ht="30.75" customHeight="1" x14ac:dyDescent="0.25">
      <c r="A2146" s="275">
        <v>31004199</v>
      </c>
      <c r="B2146" s="270" t="s">
        <v>1650</v>
      </c>
      <c r="C2146" s="272" t="s">
        <v>4843</v>
      </c>
      <c r="D2146" s="270" t="s">
        <v>8860</v>
      </c>
      <c r="E2146" s="272"/>
      <c r="F2146" s="273"/>
      <c r="G2146" s="272"/>
      <c r="H2146" s="272" t="s">
        <v>6154</v>
      </c>
      <c r="I2146" s="272" t="s">
        <v>6155</v>
      </c>
      <c r="J2146" s="272" t="s">
        <v>6156</v>
      </c>
      <c r="K2146" s="272"/>
      <c r="L2146" s="271"/>
      <c r="M2146" s="270" t="s">
        <v>3867</v>
      </c>
      <c r="N2146" s="270" t="s">
        <v>8742</v>
      </c>
      <c r="O2146" s="270" t="s">
        <v>6175</v>
      </c>
    </row>
    <row r="2147" spans="1:15" ht="30.75" customHeight="1" x14ac:dyDescent="0.25">
      <c r="A2147" s="281">
        <v>31004202</v>
      </c>
      <c r="B2147" s="276" t="s">
        <v>1651</v>
      </c>
      <c r="C2147" s="278" t="s">
        <v>4843</v>
      </c>
      <c r="D2147" s="276" t="s">
        <v>8861</v>
      </c>
      <c r="E2147" s="282"/>
      <c r="F2147" s="279"/>
      <c r="G2147" s="278"/>
      <c r="H2147" s="278"/>
      <c r="I2147" s="278" t="s">
        <v>6155</v>
      </c>
      <c r="J2147" s="278" t="s">
        <v>6156</v>
      </c>
      <c r="K2147" s="278"/>
      <c r="L2147" s="277"/>
      <c r="M2147" s="276" t="s">
        <v>3867</v>
      </c>
      <c r="N2147" s="276" t="s">
        <v>8742</v>
      </c>
      <c r="O2147" s="276" t="s">
        <v>6175</v>
      </c>
    </row>
    <row r="2148" spans="1:15" ht="30.75" customHeight="1" x14ac:dyDescent="0.25">
      <c r="A2148" s="275">
        <v>31004210</v>
      </c>
      <c r="B2148" s="270" t="s">
        <v>1652</v>
      </c>
      <c r="C2148" s="272" t="s">
        <v>4843</v>
      </c>
      <c r="D2148" s="270" t="s">
        <v>8862</v>
      </c>
      <c r="E2148" s="272"/>
      <c r="F2148" s="273"/>
      <c r="G2148" s="272"/>
      <c r="H2148" s="272"/>
      <c r="I2148" s="272" t="s">
        <v>6155</v>
      </c>
      <c r="J2148" s="272" t="s">
        <v>6156</v>
      </c>
      <c r="K2148" s="272"/>
      <c r="L2148" s="271"/>
      <c r="M2148" s="270" t="s">
        <v>3867</v>
      </c>
      <c r="N2148" s="270" t="s">
        <v>8742</v>
      </c>
      <c r="O2148" s="270" t="s">
        <v>6175</v>
      </c>
    </row>
    <row r="2149" spans="1:15" ht="30.75" customHeight="1" x14ac:dyDescent="0.25">
      <c r="A2149" s="281">
        <v>31004229</v>
      </c>
      <c r="B2149" s="276" t="s">
        <v>1653</v>
      </c>
      <c r="C2149" s="278" t="s">
        <v>4843</v>
      </c>
      <c r="D2149" s="276" t="s">
        <v>8863</v>
      </c>
      <c r="E2149" s="282"/>
      <c r="F2149" s="279"/>
      <c r="G2149" s="278"/>
      <c r="H2149" s="278" t="s">
        <v>6154</v>
      </c>
      <c r="I2149" s="278" t="s">
        <v>6155</v>
      </c>
      <c r="J2149" s="278" t="s">
        <v>6156</v>
      </c>
      <c r="K2149" s="278"/>
      <c r="L2149" s="277"/>
      <c r="M2149" s="276" t="s">
        <v>3867</v>
      </c>
      <c r="N2149" s="276" t="s">
        <v>8742</v>
      </c>
      <c r="O2149" s="276" t="s">
        <v>6175</v>
      </c>
    </row>
    <row r="2150" spans="1:15" ht="30.75" customHeight="1" x14ac:dyDescent="0.25">
      <c r="A2150" s="275">
        <v>31004237</v>
      </c>
      <c r="B2150" s="270" t="s">
        <v>1654</v>
      </c>
      <c r="C2150" s="272" t="s">
        <v>4843</v>
      </c>
      <c r="D2150" s="270" t="s">
        <v>8864</v>
      </c>
      <c r="E2150" s="272"/>
      <c r="F2150" s="273"/>
      <c r="G2150" s="272"/>
      <c r="H2150" s="272"/>
      <c r="I2150" s="272" t="s">
        <v>6155</v>
      </c>
      <c r="J2150" s="272" t="s">
        <v>6156</v>
      </c>
      <c r="K2150" s="272"/>
      <c r="L2150" s="271"/>
      <c r="M2150" s="270" t="s">
        <v>3867</v>
      </c>
      <c r="N2150" s="270" t="s">
        <v>8742</v>
      </c>
      <c r="O2150" s="270" t="s">
        <v>6175</v>
      </c>
    </row>
    <row r="2151" spans="1:15" ht="30.75" customHeight="1" x14ac:dyDescent="0.25">
      <c r="A2151" s="281">
        <v>31004245</v>
      </c>
      <c r="B2151" s="276" t="s">
        <v>1655</v>
      </c>
      <c r="C2151" s="278" t="s">
        <v>4843</v>
      </c>
      <c r="D2151" s="276" t="s">
        <v>8865</v>
      </c>
      <c r="E2151" s="282"/>
      <c r="F2151" s="279"/>
      <c r="G2151" s="278"/>
      <c r="H2151" s="278"/>
      <c r="I2151" s="278" t="s">
        <v>6155</v>
      </c>
      <c r="J2151" s="278" t="s">
        <v>6156</v>
      </c>
      <c r="K2151" s="278"/>
      <c r="L2151" s="277"/>
      <c r="M2151" s="276" t="s">
        <v>3867</v>
      </c>
      <c r="N2151" s="276" t="s">
        <v>8742</v>
      </c>
      <c r="O2151" s="276" t="s">
        <v>6175</v>
      </c>
    </row>
    <row r="2152" spans="1:15" ht="30.75" customHeight="1" x14ac:dyDescent="0.25">
      <c r="A2152" s="275">
        <v>31004253</v>
      </c>
      <c r="B2152" s="270" t="s">
        <v>1656</v>
      </c>
      <c r="C2152" s="272" t="s">
        <v>4843</v>
      </c>
      <c r="D2152" s="270" t="s">
        <v>8866</v>
      </c>
      <c r="E2152" s="272"/>
      <c r="F2152" s="273"/>
      <c r="G2152" s="272"/>
      <c r="H2152" s="272" t="s">
        <v>6154</v>
      </c>
      <c r="I2152" s="272" t="s">
        <v>6155</v>
      </c>
      <c r="J2152" s="272" t="s">
        <v>6156</v>
      </c>
      <c r="K2152" s="272"/>
      <c r="L2152" s="271"/>
      <c r="M2152" s="270" t="s">
        <v>3867</v>
      </c>
      <c r="N2152" s="270" t="s">
        <v>8742</v>
      </c>
      <c r="O2152" s="270" t="s">
        <v>6175</v>
      </c>
    </row>
    <row r="2153" spans="1:15" ht="30.75" customHeight="1" x14ac:dyDescent="0.25">
      <c r="A2153" s="281">
        <v>31004261</v>
      </c>
      <c r="B2153" s="276" t="s">
        <v>1657</v>
      </c>
      <c r="C2153" s="278" t="s">
        <v>4843</v>
      </c>
      <c r="D2153" s="276" t="s">
        <v>8867</v>
      </c>
      <c r="E2153" s="282"/>
      <c r="F2153" s="279"/>
      <c r="G2153" s="278"/>
      <c r="H2153" s="278"/>
      <c r="I2153" s="278" t="s">
        <v>6155</v>
      </c>
      <c r="J2153" s="278" t="s">
        <v>6156</v>
      </c>
      <c r="K2153" s="278"/>
      <c r="L2153" s="277"/>
      <c r="M2153" s="276" t="s">
        <v>3867</v>
      </c>
      <c r="N2153" s="276" t="s">
        <v>8742</v>
      </c>
      <c r="O2153" s="276" t="s">
        <v>6175</v>
      </c>
    </row>
    <row r="2154" spans="1:15" ht="30.75" customHeight="1" x14ac:dyDescent="0.25">
      <c r="A2154" s="275">
        <v>31004270</v>
      </c>
      <c r="B2154" s="270" t="s">
        <v>4989</v>
      </c>
      <c r="C2154" s="272" t="s">
        <v>4843</v>
      </c>
      <c r="D2154" s="270" t="s">
        <v>8868</v>
      </c>
      <c r="E2154" s="272"/>
      <c r="F2154" s="273"/>
      <c r="G2154" s="272"/>
      <c r="H2154" s="272"/>
      <c r="I2154" s="272" t="s">
        <v>6155</v>
      </c>
      <c r="J2154" s="272" t="s">
        <v>6156</v>
      </c>
      <c r="K2154" s="272"/>
      <c r="L2154" s="271"/>
      <c r="M2154" s="270" t="s">
        <v>3867</v>
      </c>
      <c r="N2154" s="270" t="s">
        <v>8742</v>
      </c>
      <c r="O2154" s="270" t="s">
        <v>6175</v>
      </c>
    </row>
    <row r="2155" spans="1:15" ht="30.75" customHeight="1" x14ac:dyDescent="0.25">
      <c r="A2155" s="281">
        <v>31004288</v>
      </c>
      <c r="B2155" s="276" t="s">
        <v>1660</v>
      </c>
      <c r="C2155" s="278" t="s">
        <v>4843</v>
      </c>
      <c r="D2155" s="276" t="s">
        <v>8869</v>
      </c>
      <c r="E2155" s="282"/>
      <c r="F2155" s="279"/>
      <c r="G2155" s="278"/>
      <c r="H2155" s="278"/>
      <c r="I2155" s="278" t="s">
        <v>6155</v>
      </c>
      <c r="J2155" s="278" t="s">
        <v>6156</v>
      </c>
      <c r="K2155" s="278"/>
      <c r="L2155" s="277"/>
      <c r="M2155" s="276" t="s">
        <v>3867</v>
      </c>
      <c r="N2155" s="276" t="s">
        <v>8742</v>
      </c>
      <c r="O2155" s="276" t="s">
        <v>6175</v>
      </c>
    </row>
    <row r="2156" spans="1:15" ht="30.75" customHeight="1" x14ac:dyDescent="0.25">
      <c r="A2156" s="275">
        <v>31004300</v>
      </c>
      <c r="B2156" s="270" t="s">
        <v>4990</v>
      </c>
      <c r="C2156" s="272" t="s">
        <v>4843</v>
      </c>
      <c r="D2156" s="270" t="s">
        <v>8870</v>
      </c>
      <c r="E2156" s="272"/>
      <c r="F2156" s="273"/>
      <c r="G2156" s="272"/>
      <c r="H2156" s="272"/>
      <c r="I2156" s="272" t="s">
        <v>6155</v>
      </c>
      <c r="J2156" s="272" t="s">
        <v>6156</v>
      </c>
      <c r="K2156" s="272"/>
      <c r="L2156" s="271"/>
      <c r="M2156" s="270" t="s">
        <v>3867</v>
      </c>
      <c r="N2156" s="270" t="s">
        <v>8742</v>
      </c>
      <c r="O2156" s="270" t="s">
        <v>6175</v>
      </c>
    </row>
    <row r="2157" spans="1:15" ht="30.75" customHeight="1" x14ac:dyDescent="0.25">
      <c r="A2157" s="281">
        <v>31004318</v>
      </c>
      <c r="B2157" s="276" t="s">
        <v>1662</v>
      </c>
      <c r="C2157" s="278" t="s">
        <v>4843</v>
      </c>
      <c r="D2157" s="276" t="s">
        <v>8871</v>
      </c>
      <c r="E2157" s="282"/>
      <c r="F2157" s="279"/>
      <c r="G2157" s="278"/>
      <c r="H2157" s="278" t="s">
        <v>6154</v>
      </c>
      <c r="I2157" s="278" t="s">
        <v>6155</v>
      </c>
      <c r="J2157" s="278" t="s">
        <v>6156</v>
      </c>
      <c r="K2157" s="278"/>
      <c r="L2157" s="277"/>
      <c r="M2157" s="276" t="s">
        <v>3867</v>
      </c>
      <c r="N2157" s="276" t="s">
        <v>8742</v>
      </c>
      <c r="O2157" s="276" t="s">
        <v>6175</v>
      </c>
    </row>
    <row r="2158" spans="1:15" ht="30.75" customHeight="1" x14ac:dyDescent="0.25">
      <c r="A2158" s="275">
        <v>31004326</v>
      </c>
      <c r="B2158" s="270" t="s">
        <v>1658</v>
      </c>
      <c r="C2158" s="272" t="s">
        <v>4843</v>
      </c>
      <c r="D2158" s="270" t="s">
        <v>8872</v>
      </c>
      <c r="E2158" s="272"/>
      <c r="F2158" s="273"/>
      <c r="G2158" s="272"/>
      <c r="H2158" s="272"/>
      <c r="I2158" s="272" t="s">
        <v>6155</v>
      </c>
      <c r="J2158" s="272" t="s">
        <v>6156</v>
      </c>
      <c r="K2158" s="272"/>
      <c r="L2158" s="271"/>
      <c r="M2158" s="270" t="s">
        <v>3867</v>
      </c>
      <c r="N2158" s="270" t="s">
        <v>8742</v>
      </c>
      <c r="O2158" s="270" t="s">
        <v>6175</v>
      </c>
    </row>
    <row r="2159" spans="1:15" ht="30.75" customHeight="1" x14ac:dyDescent="0.25">
      <c r="A2159" s="281">
        <v>31004334</v>
      </c>
      <c r="B2159" s="276" t="s">
        <v>6341</v>
      </c>
      <c r="C2159" s="278" t="s">
        <v>4843</v>
      </c>
      <c r="D2159" s="276" t="s">
        <v>8873</v>
      </c>
      <c r="E2159" s="282"/>
      <c r="F2159" s="279"/>
      <c r="G2159" s="278"/>
      <c r="H2159" s="278"/>
      <c r="I2159" s="278" t="s">
        <v>6155</v>
      </c>
      <c r="J2159" s="278" t="s">
        <v>6156</v>
      </c>
      <c r="K2159" s="278"/>
      <c r="L2159" s="277"/>
      <c r="M2159" s="276" t="s">
        <v>3867</v>
      </c>
      <c r="N2159" s="276" t="s">
        <v>8742</v>
      </c>
      <c r="O2159" s="276" t="s">
        <v>6175</v>
      </c>
    </row>
    <row r="2160" spans="1:15" ht="30.75" customHeight="1" x14ac:dyDescent="0.25">
      <c r="A2160" s="275">
        <v>31004342</v>
      </c>
      <c r="B2160" s="270" t="s">
        <v>6342</v>
      </c>
      <c r="C2160" s="272" t="s">
        <v>4844</v>
      </c>
      <c r="D2160" s="270" t="s">
        <v>6161</v>
      </c>
      <c r="E2160" s="272"/>
      <c r="F2160" s="273"/>
      <c r="G2160" s="272" t="s">
        <v>6161</v>
      </c>
      <c r="H2160" s="272" t="s">
        <v>6161</v>
      </c>
      <c r="I2160" s="272" t="s">
        <v>6161</v>
      </c>
      <c r="J2160" s="272" t="s">
        <v>6161</v>
      </c>
      <c r="K2160" s="272" t="s">
        <v>6161</v>
      </c>
      <c r="L2160" s="271" t="s">
        <v>6161</v>
      </c>
      <c r="M2160" s="270" t="s">
        <v>6161</v>
      </c>
      <c r="N2160" s="270" t="s">
        <v>6161</v>
      </c>
      <c r="O2160" s="270" t="s">
        <v>6161</v>
      </c>
    </row>
    <row r="2161" spans="1:15" ht="30.75" customHeight="1" x14ac:dyDescent="0.25">
      <c r="A2161" s="281">
        <v>31004350</v>
      </c>
      <c r="B2161" s="276" t="s">
        <v>8874</v>
      </c>
      <c r="C2161" s="278" t="s">
        <v>4844</v>
      </c>
      <c r="D2161" s="276" t="s">
        <v>6161</v>
      </c>
      <c r="E2161" s="282"/>
      <c r="F2161" s="279"/>
      <c r="G2161" s="278" t="s">
        <v>6161</v>
      </c>
      <c r="H2161" s="278" t="s">
        <v>6161</v>
      </c>
      <c r="I2161" s="278" t="s">
        <v>6161</v>
      </c>
      <c r="J2161" s="278" t="s">
        <v>6161</v>
      </c>
      <c r="K2161" s="278" t="s">
        <v>6161</v>
      </c>
      <c r="L2161" s="277" t="s">
        <v>6161</v>
      </c>
      <c r="M2161" s="276" t="s">
        <v>6161</v>
      </c>
      <c r="N2161" s="276" t="s">
        <v>6161</v>
      </c>
      <c r="O2161" s="276" t="s">
        <v>6161</v>
      </c>
    </row>
    <row r="2162" spans="1:15" ht="30.75" customHeight="1" x14ac:dyDescent="0.25">
      <c r="A2162" s="275">
        <v>31005012</v>
      </c>
      <c r="B2162" s="270" t="s">
        <v>1663</v>
      </c>
      <c r="C2162" s="272" t="s">
        <v>4843</v>
      </c>
      <c r="D2162" s="270" t="s">
        <v>8875</v>
      </c>
      <c r="E2162" s="272"/>
      <c r="F2162" s="273"/>
      <c r="G2162" s="272"/>
      <c r="H2162" s="272"/>
      <c r="I2162" s="272" t="s">
        <v>6155</v>
      </c>
      <c r="J2162" s="272" t="s">
        <v>6156</v>
      </c>
      <c r="K2162" s="272"/>
      <c r="L2162" s="271"/>
      <c r="M2162" s="270" t="s">
        <v>3868</v>
      </c>
      <c r="N2162" s="270" t="s">
        <v>8742</v>
      </c>
      <c r="O2162" s="270" t="s">
        <v>6175</v>
      </c>
    </row>
    <row r="2163" spans="1:15" ht="30.75" customHeight="1" x14ac:dyDescent="0.25">
      <c r="A2163" s="281">
        <v>31005020</v>
      </c>
      <c r="B2163" s="276" t="s">
        <v>1665</v>
      </c>
      <c r="C2163" s="278" t="s">
        <v>4843</v>
      </c>
      <c r="D2163" s="276" t="s">
        <v>8876</v>
      </c>
      <c r="E2163" s="282"/>
      <c r="F2163" s="279"/>
      <c r="G2163" s="278"/>
      <c r="H2163" s="278"/>
      <c r="I2163" s="278" t="s">
        <v>6155</v>
      </c>
      <c r="J2163" s="278" t="s">
        <v>6156</v>
      </c>
      <c r="K2163" s="278"/>
      <c r="L2163" s="277"/>
      <c r="M2163" s="276" t="s">
        <v>3868</v>
      </c>
      <c r="N2163" s="276" t="s">
        <v>8742</v>
      </c>
      <c r="O2163" s="276" t="s">
        <v>6175</v>
      </c>
    </row>
    <row r="2164" spans="1:15" ht="30.75" customHeight="1" x14ac:dyDescent="0.25">
      <c r="A2164" s="275">
        <v>31005039</v>
      </c>
      <c r="B2164" s="270" t="s">
        <v>1666</v>
      </c>
      <c r="C2164" s="272" t="s">
        <v>4843</v>
      </c>
      <c r="D2164" s="270" t="s">
        <v>8877</v>
      </c>
      <c r="E2164" s="272"/>
      <c r="F2164" s="273"/>
      <c r="G2164" s="272"/>
      <c r="H2164" s="272"/>
      <c r="I2164" s="272" t="s">
        <v>6155</v>
      </c>
      <c r="J2164" s="272" t="s">
        <v>6156</v>
      </c>
      <c r="K2164" s="272"/>
      <c r="L2164" s="271"/>
      <c r="M2164" s="270" t="s">
        <v>3868</v>
      </c>
      <c r="N2164" s="270" t="s">
        <v>8742</v>
      </c>
      <c r="O2164" s="270" t="s">
        <v>6175</v>
      </c>
    </row>
    <row r="2165" spans="1:15" ht="30.75" customHeight="1" x14ac:dyDescent="0.25">
      <c r="A2165" s="281">
        <v>31005047</v>
      </c>
      <c r="B2165" s="276" t="s">
        <v>1667</v>
      </c>
      <c r="C2165" s="278" t="s">
        <v>4843</v>
      </c>
      <c r="D2165" s="276" t="s">
        <v>8878</v>
      </c>
      <c r="E2165" s="282"/>
      <c r="F2165" s="279"/>
      <c r="G2165" s="278"/>
      <c r="H2165" s="278"/>
      <c r="I2165" s="278" t="s">
        <v>6155</v>
      </c>
      <c r="J2165" s="278" t="s">
        <v>6156</v>
      </c>
      <c r="K2165" s="278"/>
      <c r="L2165" s="277"/>
      <c r="M2165" s="276" t="s">
        <v>3868</v>
      </c>
      <c r="N2165" s="276" t="s">
        <v>8742</v>
      </c>
      <c r="O2165" s="276" t="s">
        <v>6175</v>
      </c>
    </row>
    <row r="2166" spans="1:15" ht="30.75" customHeight="1" x14ac:dyDescent="0.25">
      <c r="A2166" s="275">
        <v>31005063</v>
      </c>
      <c r="B2166" s="270" t="s">
        <v>1669</v>
      </c>
      <c r="C2166" s="272" t="s">
        <v>4843</v>
      </c>
      <c r="D2166" s="270" t="s">
        <v>8879</v>
      </c>
      <c r="E2166" s="272"/>
      <c r="F2166" s="273"/>
      <c r="G2166" s="272"/>
      <c r="H2166" s="272"/>
      <c r="I2166" s="272" t="s">
        <v>6155</v>
      </c>
      <c r="J2166" s="272" t="s">
        <v>6156</v>
      </c>
      <c r="K2166" s="272"/>
      <c r="L2166" s="271"/>
      <c r="M2166" s="270" t="s">
        <v>3868</v>
      </c>
      <c r="N2166" s="270" t="s">
        <v>8742</v>
      </c>
      <c r="O2166" s="270" t="s">
        <v>6175</v>
      </c>
    </row>
    <row r="2167" spans="1:15" ht="30.75" customHeight="1" x14ac:dyDescent="0.25">
      <c r="A2167" s="281">
        <v>31005071</v>
      </c>
      <c r="B2167" s="276" t="s">
        <v>1672</v>
      </c>
      <c r="C2167" s="278" t="s">
        <v>4843</v>
      </c>
      <c r="D2167" s="276" t="s">
        <v>8880</v>
      </c>
      <c r="E2167" s="282"/>
      <c r="F2167" s="279"/>
      <c r="G2167" s="278"/>
      <c r="H2167" s="278" t="s">
        <v>6154</v>
      </c>
      <c r="I2167" s="278" t="s">
        <v>6155</v>
      </c>
      <c r="J2167" s="278" t="s">
        <v>6156</v>
      </c>
      <c r="K2167" s="278"/>
      <c r="L2167" s="277"/>
      <c r="M2167" s="276" t="s">
        <v>3868</v>
      </c>
      <c r="N2167" s="276" t="s">
        <v>8742</v>
      </c>
      <c r="O2167" s="276" t="s">
        <v>6175</v>
      </c>
    </row>
    <row r="2168" spans="1:15" ht="30.75" customHeight="1" x14ac:dyDescent="0.25">
      <c r="A2168" s="275">
        <v>31005080</v>
      </c>
      <c r="B2168" s="270" t="s">
        <v>1699</v>
      </c>
      <c r="C2168" s="272" t="s">
        <v>4843</v>
      </c>
      <c r="D2168" s="270" t="s">
        <v>8881</v>
      </c>
      <c r="E2168" s="272"/>
      <c r="F2168" s="273"/>
      <c r="G2168" s="272"/>
      <c r="H2168" s="272"/>
      <c r="I2168" s="272" t="s">
        <v>6155</v>
      </c>
      <c r="J2168" s="272" t="s">
        <v>6156</v>
      </c>
      <c r="K2168" s="272"/>
      <c r="L2168" s="271"/>
      <c r="M2168" s="270" t="s">
        <v>7518</v>
      </c>
      <c r="N2168" s="270" t="s">
        <v>7519</v>
      </c>
      <c r="O2168" s="270" t="s">
        <v>6166</v>
      </c>
    </row>
    <row r="2169" spans="1:15" ht="30.75" customHeight="1" x14ac:dyDescent="0.25">
      <c r="A2169" s="281">
        <v>31005080</v>
      </c>
      <c r="B2169" s="276" t="s">
        <v>1699</v>
      </c>
      <c r="C2169" s="278" t="s">
        <v>4843</v>
      </c>
      <c r="D2169" s="276" t="s">
        <v>8882</v>
      </c>
      <c r="E2169" s="282"/>
      <c r="F2169" s="279"/>
      <c r="G2169" s="278"/>
      <c r="H2169" s="278" t="s">
        <v>6154</v>
      </c>
      <c r="I2169" s="278" t="s">
        <v>6155</v>
      </c>
      <c r="J2169" s="278" t="s">
        <v>6156</v>
      </c>
      <c r="K2169" s="278"/>
      <c r="L2169" s="277"/>
      <c r="M2169" s="276" t="s">
        <v>3872</v>
      </c>
      <c r="N2169" s="276" t="s">
        <v>8742</v>
      </c>
      <c r="O2169" s="276" t="s">
        <v>6175</v>
      </c>
    </row>
    <row r="2170" spans="1:15" ht="30.75" customHeight="1" x14ac:dyDescent="0.25">
      <c r="A2170" s="275">
        <v>31005098</v>
      </c>
      <c r="B2170" s="270" t="s">
        <v>1673</v>
      </c>
      <c r="C2170" s="272" t="s">
        <v>4843</v>
      </c>
      <c r="D2170" s="270" t="s">
        <v>8883</v>
      </c>
      <c r="E2170" s="272"/>
      <c r="F2170" s="273"/>
      <c r="G2170" s="272"/>
      <c r="H2170" s="272"/>
      <c r="I2170" s="272" t="s">
        <v>6155</v>
      </c>
      <c r="J2170" s="272" t="s">
        <v>6156</v>
      </c>
      <c r="K2170" s="272"/>
      <c r="L2170" s="271"/>
      <c r="M2170" s="270" t="s">
        <v>3868</v>
      </c>
      <c r="N2170" s="270" t="s">
        <v>8742</v>
      </c>
      <c r="O2170" s="270" t="s">
        <v>6175</v>
      </c>
    </row>
    <row r="2171" spans="1:15" ht="30.75" customHeight="1" x14ac:dyDescent="0.25">
      <c r="A2171" s="281">
        <v>31005101</v>
      </c>
      <c r="B2171" s="276" t="s">
        <v>1674</v>
      </c>
      <c r="C2171" s="278" t="s">
        <v>4843</v>
      </c>
      <c r="D2171" s="276" t="s">
        <v>8884</v>
      </c>
      <c r="E2171" s="282"/>
      <c r="F2171" s="279"/>
      <c r="G2171" s="278"/>
      <c r="H2171" s="278"/>
      <c r="I2171" s="278" t="s">
        <v>6155</v>
      </c>
      <c r="J2171" s="278" t="s">
        <v>6156</v>
      </c>
      <c r="K2171" s="278"/>
      <c r="L2171" s="277"/>
      <c r="M2171" s="276" t="s">
        <v>3868</v>
      </c>
      <c r="N2171" s="276" t="s">
        <v>8742</v>
      </c>
      <c r="O2171" s="276" t="s">
        <v>6175</v>
      </c>
    </row>
    <row r="2172" spans="1:15" ht="30.75" customHeight="1" x14ac:dyDescent="0.25">
      <c r="A2172" s="275">
        <v>31005110</v>
      </c>
      <c r="B2172" s="270" t="s">
        <v>1676</v>
      </c>
      <c r="C2172" s="272" t="s">
        <v>4843</v>
      </c>
      <c r="D2172" s="270" t="s">
        <v>8885</v>
      </c>
      <c r="E2172" s="272"/>
      <c r="F2172" s="273"/>
      <c r="G2172" s="272"/>
      <c r="H2172" s="272"/>
      <c r="I2172" s="272" t="s">
        <v>6155</v>
      </c>
      <c r="J2172" s="272" t="s">
        <v>6156</v>
      </c>
      <c r="K2172" s="272"/>
      <c r="L2172" s="271"/>
      <c r="M2172" s="270" t="s">
        <v>3868</v>
      </c>
      <c r="N2172" s="270" t="s">
        <v>8742</v>
      </c>
      <c r="O2172" s="270" t="s">
        <v>6175</v>
      </c>
    </row>
    <row r="2173" spans="1:15" ht="30.75" customHeight="1" x14ac:dyDescent="0.25">
      <c r="A2173" s="281">
        <v>31005128</v>
      </c>
      <c r="B2173" s="276" t="s">
        <v>1678</v>
      </c>
      <c r="C2173" s="278" t="s">
        <v>4843</v>
      </c>
      <c r="D2173" s="276" t="s">
        <v>8884</v>
      </c>
      <c r="E2173" s="282"/>
      <c r="F2173" s="279"/>
      <c r="G2173" s="278"/>
      <c r="H2173" s="278"/>
      <c r="I2173" s="278" t="s">
        <v>6155</v>
      </c>
      <c r="J2173" s="278" t="s">
        <v>6156</v>
      </c>
      <c r="K2173" s="278"/>
      <c r="L2173" s="277"/>
      <c r="M2173" s="276" t="s">
        <v>3868</v>
      </c>
      <c r="N2173" s="276" t="s">
        <v>8742</v>
      </c>
      <c r="O2173" s="276" t="s">
        <v>6175</v>
      </c>
    </row>
    <row r="2174" spans="1:15" ht="30.75" customHeight="1" x14ac:dyDescent="0.25">
      <c r="A2174" s="275">
        <v>31005136</v>
      </c>
      <c r="B2174" s="270" t="s">
        <v>1680</v>
      </c>
      <c r="C2174" s="272" t="s">
        <v>4843</v>
      </c>
      <c r="D2174" s="270" t="s">
        <v>8886</v>
      </c>
      <c r="E2174" s="272"/>
      <c r="F2174" s="273"/>
      <c r="G2174" s="272"/>
      <c r="H2174" s="272"/>
      <c r="I2174" s="272" t="s">
        <v>6155</v>
      </c>
      <c r="J2174" s="272" t="s">
        <v>6156</v>
      </c>
      <c r="K2174" s="272"/>
      <c r="L2174" s="271"/>
      <c r="M2174" s="270" t="s">
        <v>3868</v>
      </c>
      <c r="N2174" s="270" t="s">
        <v>8742</v>
      </c>
      <c r="O2174" s="270" t="s">
        <v>6175</v>
      </c>
    </row>
    <row r="2175" spans="1:15" ht="30.75" customHeight="1" x14ac:dyDescent="0.25">
      <c r="A2175" s="281">
        <v>31005144</v>
      </c>
      <c r="B2175" s="276" t="s">
        <v>1681</v>
      </c>
      <c r="C2175" s="278" t="s">
        <v>4843</v>
      </c>
      <c r="D2175" s="276" t="s">
        <v>8887</v>
      </c>
      <c r="E2175" s="282"/>
      <c r="F2175" s="279"/>
      <c r="G2175" s="278"/>
      <c r="H2175" s="278"/>
      <c r="I2175" s="278" t="s">
        <v>6155</v>
      </c>
      <c r="J2175" s="278" t="s">
        <v>6156</v>
      </c>
      <c r="K2175" s="278"/>
      <c r="L2175" s="277"/>
      <c r="M2175" s="276" t="s">
        <v>3868</v>
      </c>
      <c r="N2175" s="276" t="s">
        <v>8742</v>
      </c>
      <c r="O2175" s="276" t="s">
        <v>6175</v>
      </c>
    </row>
    <row r="2176" spans="1:15" ht="30.75" customHeight="1" x14ac:dyDescent="0.25">
      <c r="A2176" s="275">
        <v>31005152</v>
      </c>
      <c r="B2176" s="270" t="s">
        <v>1682</v>
      </c>
      <c r="C2176" s="272" t="s">
        <v>4843</v>
      </c>
      <c r="D2176" s="270" t="s">
        <v>8888</v>
      </c>
      <c r="E2176" s="272"/>
      <c r="F2176" s="273"/>
      <c r="G2176" s="272"/>
      <c r="H2176" s="272"/>
      <c r="I2176" s="272" t="s">
        <v>6155</v>
      </c>
      <c r="J2176" s="272" t="s">
        <v>6156</v>
      </c>
      <c r="K2176" s="272"/>
      <c r="L2176" s="271"/>
      <c r="M2176" s="270" t="s">
        <v>3868</v>
      </c>
      <c r="N2176" s="270" t="s">
        <v>8742</v>
      </c>
      <c r="O2176" s="270" t="s">
        <v>6175</v>
      </c>
    </row>
    <row r="2177" spans="1:15" ht="30.75" customHeight="1" x14ac:dyDescent="0.25">
      <c r="A2177" s="281">
        <v>31005160</v>
      </c>
      <c r="B2177" s="276" t="s">
        <v>1684</v>
      </c>
      <c r="C2177" s="278" t="s">
        <v>4843</v>
      </c>
      <c r="D2177" s="276" t="s">
        <v>8889</v>
      </c>
      <c r="E2177" s="282"/>
      <c r="F2177" s="279"/>
      <c r="G2177" s="278"/>
      <c r="H2177" s="278"/>
      <c r="I2177" s="278" t="s">
        <v>6155</v>
      </c>
      <c r="J2177" s="278" t="s">
        <v>6156</v>
      </c>
      <c r="K2177" s="278"/>
      <c r="L2177" s="277"/>
      <c r="M2177" s="276" t="s">
        <v>3868</v>
      </c>
      <c r="N2177" s="276" t="s">
        <v>8742</v>
      </c>
      <c r="O2177" s="276" t="s">
        <v>6175</v>
      </c>
    </row>
    <row r="2178" spans="1:15" ht="30.75" customHeight="1" x14ac:dyDescent="0.25">
      <c r="A2178" s="275">
        <v>31005179</v>
      </c>
      <c r="B2178" s="270" t="s">
        <v>1685</v>
      </c>
      <c r="C2178" s="272" t="s">
        <v>4843</v>
      </c>
      <c r="D2178" s="270" t="s">
        <v>8890</v>
      </c>
      <c r="E2178" s="272"/>
      <c r="F2178" s="273"/>
      <c r="G2178" s="272"/>
      <c r="H2178" s="272"/>
      <c r="I2178" s="272" t="s">
        <v>6155</v>
      </c>
      <c r="J2178" s="272" t="s">
        <v>6156</v>
      </c>
      <c r="K2178" s="272"/>
      <c r="L2178" s="271"/>
      <c r="M2178" s="270" t="s">
        <v>3868</v>
      </c>
      <c r="N2178" s="270" t="s">
        <v>8742</v>
      </c>
      <c r="O2178" s="270" t="s">
        <v>6175</v>
      </c>
    </row>
    <row r="2179" spans="1:15" ht="30.75" customHeight="1" x14ac:dyDescent="0.25">
      <c r="A2179" s="281">
        <v>31005187</v>
      </c>
      <c r="B2179" s="276" t="s">
        <v>1689</v>
      </c>
      <c r="C2179" s="278" t="s">
        <v>4843</v>
      </c>
      <c r="D2179" s="276" t="s">
        <v>8891</v>
      </c>
      <c r="E2179" s="282"/>
      <c r="F2179" s="279"/>
      <c r="G2179" s="278"/>
      <c r="H2179" s="278"/>
      <c r="I2179" s="278" t="s">
        <v>6155</v>
      </c>
      <c r="J2179" s="278" t="s">
        <v>6156</v>
      </c>
      <c r="K2179" s="278"/>
      <c r="L2179" s="277"/>
      <c r="M2179" s="276" t="s">
        <v>3868</v>
      </c>
      <c r="N2179" s="276" t="s">
        <v>8742</v>
      </c>
      <c r="O2179" s="276" t="s">
        <v>6175</v>
      </c>
    </row>
    <row r="2180" spans="1:15" ht="30.75" customHeight="1" x14ac:dyDescent="0.25">
      <c r="A2180" s="275">
        <v>31005195</v>
      </c>
      <c r="B2180" s="270" t="s">
        <v>1687</v>
      </c>
      <c r="C2180" s="272" t="s">
        <v>4843</v>
      </c>
      <c r="D2180" s="270" t="s">
        <v>8892</v>
      </c>
      <c r="E2180" s="272"/>
      <c r="F2180" s="273"/>
      <c r="G2180" s="272"/>
      <c r="H2180" s="272"/>
      <c r="I2180" s="272" t="s">
        <v>6155</v>
      </c>
      <c r="J2180" s="272" t="s">
        <v>6156</v>
      </c>
      <c r="K2180" s="272"/>
      <c r="L2180" s="271"/>
      <c r="M2180" s="270" t="s">
        <v>3868</v>
      </c>
      <c r="N2180" s="270" t="s">
        <v>8742</v>
      </c>
      <c r="O2180" s="270" t="s">
        <v>6175</v>
      </c>
    </row>
    <row r="2181" spans="1:15" ht="30.75" customHeight="1" x14ac:dyDescent="0.25">
      <c r="A2181" s="281">
        <v>31005209</v>
      </c>
      <c r="B2181" s="276" t="s">
        <v>1690</v>
      </c>
      <c r="C2181" s="278" t="s">
        <v>4843</v>
      </c>
      <c r="D2181" s="276" t="s">
        <v>8893</v>
      </c>
      <c r="E2181" s="282"/>
      <c r="F2181" s="279"/>
      <c r="G2181" s="278"/>
      <c r="H2181" s="278"/>
      <c r="I2181" s="278" t="s">
        <v>6155</v>
      </c>
      <c r="J2181" s="278" t="s">
        <v>6156</v>
      </c>
      <c r="K2181" s="278"/>
      <c r="L2181" s="277"/>
      <c r="M2181" s="276" t="s">
        <v>3868</v>
      </c>
      <c r="N2181" s="276" t="s">
        <v>8742</v>
      </c>
      <c r="O2181" s="276" t="s">
        <v>6175</v>
      </c>
    </row>
    <row r="2182" spans="1:15" ht="30.75" customHeight="1" x14ac:dyDescent="0.25">
      <c r="A2182" s="275">
        <v>31005217</v>
      </c>
      <c r="B2182" s="270" t="s">
        <v>1691</v>
      </c>
      <c r="C2182" s="272" t="s">
        <v>4843</v>
      </c>
      <c r="D2182" s="270" t="s">
        <v>8894</v>
      </c>
      <c r="E2182" s="272"/>
      <c r="F2182" s="273"/>
      <c r="G2182" s="272"/>
      <c r="H2182" s="272"/>
      <c r="I2182" s="272" t="s">
        <v>6155</v>
      </c>
      <c r="J2182" s="272" t="s">
        <v>6156</v>
      </c>
      <c r="K2182" s="272"/>
      <c r="L2182" s="271"/>
      <c r="M2182" s="270" t="s">
        <v>3868</v>
      </c>
      <c r="N2182" s="270" t="s">
        <v>8742</v>
      </c>
      <c r="O2182" s="270" t="s">
        <v>6175</v>
      </c>
    </row>
    <row r="2183" spans="1:15" ht="30.75" customHeight="1" x14ac:dyDescent="0.25">
      <c r="A2183" s="281">
        <v>31005225</v>
      </c>
      <c r="B2183" s="276" t="s">
        <v>1693</v>
      </c>
      <c r="C2183" s="278" t="s">
        <v>4843</v>
      </c>
      <c r="D2183" s="276" t="s">
        <v>8894</v>
      </c>
      <c r="E2183" s="282"/>
      <c r="F2183" s="279"/>
      <c r="G2183" s="278"/>
      <c r="H2183" s="278"/>
      <c r="I2183" s="278" t="s">
        <v>6155</v>
      </c>
      <c r="J2183" s="278" t="s">
        <v>6156</v>
      </c>
      <c r="K2183" s="278"/>
      <c r="L2183" s="277"/>
      <c r="M2183" s="276" t="s">
        <v>3868</v>
      </c>
      <c r="N2183" s="276" t="s">
        <v>8742</v>
      </c>
      <c r="O2183" s="276" t="s">
        <v>6175</v>
      </c>
    </row>
    <row r="2184" spans="1:15" ht="30.75" customHeight="1" x14ac:dyDescent="0.25">
      <c r="A2184" s="275">
        <v>31005233</v>
      </c>
      <c r="B2184" s="270" t="s">
        <v>1694</v>
      </c>
      <c r="C2184" s="272" t="s">
        <v>4843</v>
      </c>
      <c r="D2184" s="270" t="s">
        <v>8895</v>
      </c>
      <c r="E2184" s="272"/>
      <c r="F2184" s="273"/>
      <c r="G2184" s="272"/>
      <c r="H2184" s="272"/>
      <c r="I2184" s="272" t="s">
        <v>6155</v>
      </c>
      <c r="J2184" s="272" t="s">
        <v>6156</v>
      </c>
      <c r="K2184" s="272"/>
      <c r="L2184" s="271"/>
      <c r="M2184" s="270" t="s">
        <v>3868</v>
      </c>
      <c r="N2184" s="270" t="s">
        <v>8742</v>
      </c>
      <c r="O2184" s="270" t="s">
        <v>6175</v>
      </c>
    </row>
    <row r="2185" spans="1:15" ht="30.75" customHeight="1" x14ac:dyDescent="0.25">
      <c r="A2185" s="281">
        <v>31005241</v>
      </c>
      <c r="B2185" s="276" t="s">
        <v>1695</v>
      </c>
      <c r="C2185" s="278" t="s">
        <v>4843</v>
      </c>
      <c r="D2185" s="276" t="s">
        <v>8896</v>
      </c>
      <c r="E2185" s="282"/>
      <c r="F2185" s="279"/>
      <c r="G2185" s="278"/>
      <c r="H2185" s="278"/>
      <c r="I2185" s="278" t="s">
        <v>6155</v>
      </c>
      <c r="J2185" s="278" t="s">
        <v>6156</v>
      </c>
      <c r="K2185" s="278"/>
      <c r="L2185" s="277"/>
      <c r="M2185" s="276" t="s">
        <v>3868</v>
      </c>
      <c r="N2185" s="276" t="s">
        <v>8742</v>
      </c>
      <c r="O2185" s="276" t="s">
        <v>6175</v>
      </c>
    </row>
    <row r="2186" spans="1:15" ht="30.75" customHeight="1" x14ac:dyDescent="0.25">
      <c r="A2186" s="275">
        <v>31005250</v>
      </c>
      <c r="B2186" s="270" t="s">
        <v>1696</v>
      </c>
      <c r="C2186" s="272" t="s">
        <v>4843</v>
      </c>
      <c r="D2186" s="270" t="s">
        <v>8897</v>
      </c>
      <c r="E2186" s="272"/>
      <c r="F2186" s="273"/>
      <c r="G2186" s="272"/>
      <c r="H2186" s="272"/>
      <c r="I2186" s="272" t="s">
        <v>6155</v>
      </c>
      <c r="J2186" s="272" t="s">
        <v>6156</v>
      </c>
      <c r="K2186" s="272"/>
      <c r="L2186" s="271"/>
      <c r="M2186" s="270" t="s">
        <v>3868</v>
      </c>
      <c r="N2186" s="270" t="s">
        <v>8742</v>
      </c>
      <c r="O2186" s="270" t="s">
        <v>6175</v>
      </c>
    </row>
    <row r="2187" spans="1:15" ht="30.75" customHeight="1" x14ac:dyDescent="0.25">
      <c r="A2187" s="281">
        <v>31005268</v>
      </c>
      <c r="B2187" s="276" t="s">
        <v>4243</v>
      </c>
      <c r="C2187" s="278" t="s">
        <v>4843</v>
      </c>
      <c r="D2187" s="276" t="s">
        <v>8897</v>
      </c>
      <c r="E2187" s="282"/>
      <c r="F2187" s="279"/>
      <c r="G2187" s="278"/>
      <c r="H2187" s="278"/>
      <c r="I2187" s="278" t="s">
        <v>6155</v>
      </c>
      <c r="J2187" s="278" t="s">
        <v>6156</v>
      </c>
      <c r="K2187" s="278"/>
      <c r="L2187" s="277"/>
      <c r="M2187" s="276" t="s">
        <v>3868</v>
      </c>
      <c r="N2187" s="276" t="s">
        <v>8742</v>
      </c>
      <c r="O2187" s="276" t="s">
        <v>6175</v>
      </c>
    </row>
    <row r="2188" spans="1:15" ht="30.75" customHeight="1" x14ac:dyDescent="0.25">
      <c r="A2188" s="275">
        <v>31005276</v>
      </c>
      <c r="B2188" s="270" t="s">
        <v>1697</v>
      </c>
      <c r="C2188" s="272" t="s">
        <v>4843</v>
      </c>
      <c r="D2188" s="270" t="s">
        <v>8898</v>
      </c>
      <c r="E2188" s="272"/>
      <c r="F2188" s="273"/>
      <c r="G2188" s="272"/>
      <c r="H2188" s="272"/>
      <c r="I2188" s="272" t="s">
        <v>6155</v>
      </c>
      <c r="J2188" s="272" t="s">
        <v>6156</v>
      </c>
      <c r="K2188" s="272"/>
      <c r="L2188" s="271"/>
      <c r="M2188" s="270" t="s">
        <v>3868</v>
      </c>
      <c r="N2188" s="270" t="s">
        <v>8742</v>
      </c>
      <c r="O2188" s="270" t="s">
        <v>6175</v>
      </c>
    </row>
    <row r="2189" spans="1:15" ht="30.75" customHeight="1" x14ac:dyDescent="0.25">
      <c r="A2189" s="281">
        <v>31005284</v>
      </c>
      <c r="B2189" s="276" t="s">
        <v>1698</v>
      </c>
      <c r="C2189" s="278" t="s">
        <v>4843</v>
      </c>
      <c r="D2189" s="276" t="s">
        <v>8899</v>
      </c>
      <c r="E2189" s="282"/>
      <c r="F2189" s="279"/>
      <c r="G2189" s="278"/>
      <c r="H2189" s="278"/>
      <c r="I2189" s="278" t="s">
        <v>6155</v>
      </c>
      <c r="J2189" s="278" t="s">
        <v>6156</v>
      </c>
      <c r="K2189" s="278"/>
      <c r="L2189" s="277"/>
      <c r="M2189" s="276" t="s">
        <v>3868</v>
      </c>
      <c r="N2189" s="276" t="s">
        <v>8742</v>
      </c>
      <c r="O2189" s="276" t="s">
        <v>6175</v>
      </c>
    </row>
    <row r="2190" spans="1:15" ht="30.75" customHeight="1" x14ac:dyDescent="0.25">
      <c r="A2190" s="275">
        <v>31005292</v>
      </c>
      <c r="B2190" s="270" t="s">
        <v>1700</v>
      </c>
      <c r="C2190" s="272" t="s">
        <v>4843</v>
      </c>
      <c r="D2190" s="270" t="s">
        <v>8900</v>
      </c>
      <c r="E2190" s="272"/>
      <c r="F2190" s="273"/>
      <c r="G2190" s="272"/>
      <c r="H2190" s="272"/>
      <c r="I2190" s="272" t="s">
        <v>6155</v>
      </c>
      <c r="J2190" s="272" t="s">
        <v>6156</v>
      </c>
      <c r="K2190" s="272"/>
      <c r="L2190" s="271"/>
      <c r="M2190" s="270" t="s">
        <v>3868</v>
      </c>
      <c r="N2190" s="270" t="s">
        <v>8742</v>
      </c>
      <c r="O2190" s="270" t="s">
        <v>6175</v>
      </c>
    </row>
    <row r="2191" spans="1:15" ht="30.75" customHeight="1" x14ac:dyDescent="0.25">
      <c r="A2191" s="281">
        <v>31005306</v>
      </c>
      <c r="B2191" s="276" t="s">
        <v>1701</v>
      </c>
      <c r="C2191" s="278" t="s">
        <v>4843</v>
      </c>
      <c r="D2191" s="276" t="s">
        <v>8900</v>
      </c>
      <c r="E2191" s="282"/>
      <c r="F2191" s="279"/>
      <c r="G2191" s="278"/>
      <c r="H2191" s="278"/>
      <c r="I2191" s="278" t="s">
        <v>6155</v>
      </c>
      <c r="J2191" s="278" t="s">
        <v>6156</v>
      </c>
      <c r="K2191" s="278"/>
      <c r="L2191" s="277"/>
      <c r="M2191" s="276" t="s">
        <v>3868</v>
      </c>
      <c r="N2191" s="276" t="s">
        <v>8742</v>
      </c>
      <c r="O2191" s="276" t="s">
        <v>6175</v>
      </c>
    </row>
    <row r="2192" spans="1:15" ht="30.75" customHeight="1" x14ac:dyDescent="0.25">
      <c r="A2192" s="275">
        <v>31005314</v>
      </c>
      <c r="B2192" s="270" t="s">
        <v>1702</v>
      </c>
      <c r="C2192" s="272" t="s">
        <v>4843</v>
      </c>
      <c r="D2192" s="270" t="s">
        <v>8901</v>
      </c>
      <c r="E2192" s="272"/>
      <c r="F2192" s="273"/>
      <c r="G2192" s="272"/>
      <c r="H2192" s="272"/>
      <c r="I2192" s="272" t="s">
        <v>6155</v>
      </c>
      <c r="J2192" s="272" t="s">
        <v>6156</v>
      </c>
      <c r="K2192" s="272"/>
      <c r="L2192" s="271"/>
      <c r="M2192" s="270" t="s">
        <v>3868</v>
      </c>
      <c r="N2192" s="270" t="s">
        <v>8742</v>
      </c>
      <c r="O2192" s="270" t="s">
        <v>6175</v>
      </c>
    </row>
    <row r="2193" spans="1:15" ht="30.75" customHeight="1" x14ac:dyDescent="0.25">
      <c r="A2193" s="281">
        <v>31005322</v>
      </c>
      <c r="B2193" s="276" t="s">
        <v>1703</v>
      </c>
      <c r="C2193" s="278" t="s">
        <v>4843</v>
      </c>
      <c r="D2193" s="276" t="s">
        <v>8902</v>
      </c>
      <c r="E2193" s="282"/>
      <c r="F2193" s="279"/>
      <c r="G2193" s="278"/>
      <c r="H2193" s="278"/>
      <c r="I2193" s="278" t="s">
        <v>6155</v>
      </c>
      <c r="J2193" s="278" t="s">
        <v>6156</v>
      </c>
      <c r="K2193" s="278"/>
      <c r="L2193" s="277"/>
      <c r="M2193" s="276" t="s">
        <v>3868</v>
      </c>
      <c r="N2193" s="276" t="s">
        <v>8742</v>
      </c>
      <c r="O2193" s="276" t="s">
        <v>6175</v>
      </c>
    </row>
    <row r="2194" spans="1:15" ht="30.75" customHeight="1" x14ac:dyDescent="0.25">
      <c r="A2194" s="275">
        <v>31005330</v>
      </c>
      <c r="B2194" s="270" t="s">
        <v>4003</v>
      </c>
      <c r="C2194" s="272" t="s">
        <v>4843</v>
      </c>
      <c r="D2194" s="270" t="s">
        <v>8903</v>
      </c>
      <c r="E2194" s="272"/>
      <c r="F2194" s="273"/>
      <c r="G2194" s="272"/>
      <c r="H2194" s="272"/>
      <c r="I2194" s="272" t="s">
        <v>6155</v>
      </c>
      <c r="J2194" s="272" t="s">
        <v>6156</v>
      </c>
      <c r="K2194" s="272"/>
      <c r="L2194" s="271">
        <v>1</v>
      </c>
      <c r="M2194" s="270" t="s">
        <v>3868</v>
      </c>
      <c r="N2194" s="270" t="s">
        <v>8742</v>
      </c>
      <c r="O2194" s="270" t="s">
        <v>6175</v>
      </c>
    </row>
    <row r="2195" spans="1:15" ht="30.75" customHeight="1" x14ac:dyDescent="0.25">
      <c r="A2195" s="281">
        <v>31005330</v>
      </c>
      <c r="B2195" s="276" t="s">
        <v>4003</v>
      </c>
      <c r="C2195" s="278" t="s">
        <v>4843</v>
      </c>
      <c r="D2195" s="276" t="s">
        <v>8904</v>
      </c>
      <c r="E2195" s="282"/>
      <c r="F2195" s="279"/>
      <c r="G2195" s="278"/>
      <c r="H2195" s="278"/>
      <c r="I2195" s="278" t="s">
        <v>6155</v>
      </c>
      <c r="J2195" s="278" t="s">
        <v>6156</v>
      </c>
      <c r="K2195" s="278"/>
      <c r="L2195" s="277">
        <v>1</v>
      </c>
      <c r="M2195" s="276" t="s">
        <v>3868</v>
      </c>
      <c r="N2195" s="276" t="s">
        <v>8742</v>
      </c>
      <c r="O2195" s="276" t="s">
        <v>6175</v>
      </c>
    </row>
    <row r="2196" spans="1:15" ht="45" x14ac:dyDescent="0.25">
      <c r="A2196" s="275">
        <v>31005330</v>
      </c>
      <c r="B2196" s="270" t="s">
        <v>4003</v>
      </c>
      <c r="C2196" s="272" t="s">
        <v>4843</v>
      </c>
      <c r="D2196" s="270" t="s">
        <v>11185</v>
      </c>
      <c r="E2196" s="274" t="s">
        <v>11182</v>
      </c>
      <c r="F2196" s="272" t="s">
        <v>11181</v>
      </c>
      <c r="G2196" s="272"/>
      <c r="H2196" s="272"/>
      <c r="I2196" s="272" t="s">
        <v>6155</v>
      </c>
      <c r="J2196" s="272" t="s">
        <v>6156</v>
      </c>
      <c r="K2196" s="272"/>
      <c r="L2196" s="271">
        <v>164</v>
      </c>
      <c r="M2196" s="270" t="s">
        <v>3868</v>
      </c>
      <c r="N2196" s="270" t="s">
        <v>8742</v>
      </c>
      <c r="O2196" s="270" t="s">
        <v>6175</v>
      </c>
    </row>
    <row r="2197" spans="1:15" ht="33.75" x14ac:dyDescent="0.25">
      <c r="A2197" s="281">
        <v>31005330</v>
      </c>
      <c r="B2197" s="276" t="s">
        <v>4003</v>
      </c>
      <c r="C2197" s="278" t="s">
        <v>4843</v>
      </c>
      <c r="D2197" s="276" t="s">
        <v>11184</v>
      </c>
      <c r="E2197" s="280" t="s">
        <v>11182</v>
      </c>
      <c r="F2197" s="279" t="s">
        <v>11181</v>
      </c>
      <c r="G2197" s="278"/>
      <c r="H2197" s="278"/>
      <c r="I2197" s="278" t="s">
        <v>6155</v>
      </c>
      <c r="J2197" s="278" t="s">
        <v>6156</v>
      </c>
      <c r="K2197" s="278"/>
      <c r="L2197" s="277">
        <v>164</v>
      </c>
      <c r="M2197" s="276" t="s">
        <v>3868</v>
      </c>
      <c r="N2197" s="276" t="s">
        <v>8742</v>
      </c>
      <c r="O2197" s="276" t="s">
        <v>6175</v>
      </c>
    </row>
    <row r="2198" spans="1:15" ht="30.75" customHeight="1" x14ac:dyDescent="0.25">
      <c r="A2198" s="275">
        <v>31005357</v>
      </c>
      <c r="B2198" s="270" t="s">
        <v>1704</v>
      </c>
      <c r="C2198" s="272" t="s">
        <v>4843</v>
      </c>
      <c r="D2198" s="270" t="s">
        <v>8906</v>
      </c>
      <c r="E2198" s="272"/>
      <c r="F2198" s="273"/>
      <c r="G2198" s="272"/>
      <c r="H2198" s="272"/>
      <c r="I2198" s="272" t="s">
        <v>6155</v>
      </c>
      <c r="J2198" s="272" t="s">
        <v>6156</v>
      </c>
      <c r="K2198" s="272"/>
      <c r="L2198" s="271"/>
      <c r="M2198" s="270" t="s">
        <v>3868</v>
      </c>
      <c r="N2198" s="270" t="s">
        <v>8742</v>
      </c>
      <c r="O2198" s="270" t="s">
        <v>6175</v>
      </c>
    </row>
    <row r="2199" spans="1:15" ht="30.75" customHeight="1" x14ac:dyDescent="0.25">
      <c r="A2199" s="281">
        <v>31005365</v>
      </c>
      <c r="B2199" s="276" t="s">
        <v>1705</v>
      </c>
      <c r="C2199" s="278" t="s">
        <v>4843</v>
      </c>
      <c r="D2199" s="276" t="s">
        <v>8906</v>
      </c>
      <c r="E2199" s="282"/>
      <c r="F2199" s="279"/>
      <c r="G2199" s="278"/>
      <c r="H2199" s="278"/>
      <c r="I2199" s="278" t="s">
        <v>6155</v>
      </c>
      <c r="J2199" s="278" t="s">
        <v>6156</v>
      </c>
      <c r="K2199" s="278"/>
      <c r="L2199" s="277"/>
      <c r="M2199" s="276" t="s">
        <v>3868</v>
      </c>
      <c r="N2199" s="276" t="s">
        <v>8742</v>
      </c>
      <c r="O2199" s="276" t="s">
        <v>6175</v>
      </c>
    </row>
    <row r="2200" spans="1:15" ht="30.75" customHeight="1" x14ac:dyDescent="0.25">
      <c r="A2200" s="275">
        <v>31005373</v>
      </c>
      <c r="B2200" s="270" t="s">
        <v>1706</v>
      </c>
      <c r="C2200" s="272" t="s">
        <v>4843</v>
      </c>
      <c r="D2200" s="270" t="s">
        <v>8907</v>
      </c>
      <c r="E2200" s="272"/>
      <c r="F2200" s="273"/>
      <c r="G2200" s="272"/>
      <c r="H2200" s="272"/>
      <c r="I2200" s="272" t="s">
        <v>6155</v>
      </c>
      <c r="J2200" s="272" t="s">
        <v>6156</v>
      </c>
      <c r="K2200" s="272"/>
      <c r="L2200" s="271"/>
      <c r="M2200" s="270" t="s">
        <v>3868</v>
      </c>
      <c r="N2200" s="270" t="s">
        <v>8742</v>
      </c>
      <c r="O2200" s="270" t="s">
        <v>6175</v>
      </c>
    </row>
    <row r="2201" spans="1:15" ht="30.75" customHeight="1" x14ac:dyDescent="0.25">
      <c r="A2201" s="281">
        <v>31005381</v>
      </c>
      <c r="B2201" s="276" t="s">
        <v>1707</v>
      </c>
      <c r="C2201" s="278" t="s">
        <v>4843</v>
      </c>
      <c r="D2201" s="276" t="s">
        <v>8907</v>
      </c>
      <c r="E2201" s="282"/>
      <c r="F2201" s="279"/>
      <c r="G2201" s="278"/>
      <c r="H2201" s="278"/>
      <c r="I2201" s="278" t="s">
        <v>6155</v>
      </c>
      <c r="J2201" s="278" t="s">
        <v>6156</v>
      </c>
      <c r="K2201" s="278"/>
      <c r="L2201" s="277"/>
      <c r="M2201" s="276" t="s">
        <v>3868</v>
      </c>
      <c r="N2201" s="276" t="s">
        <v>8742</v>
      </c>
      <c r="O2201" s="276" t="s">
        <v>6175</v>
      </c>
    </row>
    <row r="2202" spans="1:15" ht="30.75" customHeight="1" x14ac:dyDescent="0.25">
      <c r="A2202" s="275">
        <v>31005390</v>
      </c>
      <c r="B2202" s="270" t="s">
        <v>1708</v>
      </c>
      <c r="C2202" s="272" t="s">
        <v>4843</v>
      </c>
      <c r="D2202" s="270" t="s">
        <v>8908</v>
      </c>
      <c r="E2202" s="272"/>
      <c r="F2202" s="273"/>
      <c r="G2202" s="272"/>
      <c r="H2202" s="272"/>
      <c r="I2202" s="272" t="s">
        <v>6155</v>
      </c>
      <c r="J2202" s="272" t="s">
        <v>6156</v>
      </c>
      <c r="K2202" s="272"/>
      <c r="L2202" s="271"/>
      <c r="M2202" s="270" t="s">
        <v>3868</v>
      </c>
      <c r="N2202" s="270" t="s">
        <v>8742</v>
      </c>
      <c r="O2202" s="270" t="s">
        <v>6175</v>
      </c>
    </row>
    <row r="2203" spans="1:15" ht="30.75" customHeight="1" x14ac:dyDescent="0.25">
      <c r="A2203" s="281">
        <v>31005403</v>
      </c>
      <c r="B2203" s="276" t="s">
        <v>1709</v>
      </c>
      <c r="C2203" s="278" t="s">
        <v>4843</v>
      </c>
      <c r="D2203" s="276" t="s">
        <v>8909</v>
      </c>
      <c r="E2203" s="282"/>
      <c r="F2203" s="279"/>
      <c r="G2203" s="278"/>
      <c r="H2203" s="278"/>
      <c r="I2203" s="278" t="s">
        <v>6155</v>
      </c>
      <c r="J2203" s="278" t="s">
        <v>6156</v>
      </c>
      <c r="K2203" s="278"/>
      <c r="L2203" s="277"/>
      <c r="M2203" s="276" t="s">
        <v>3868</v>
      </c>
      <c r="N2203" s="276" t="s">
        <v>8742</v>
      </c>
      <c r="O2203" s="276" t="s">
        <v>6175</v>
      </c>
    </row>
    <row r="2204" spans="1:15" ht="30.75" customHeight="1" x14ac:dyDescent="0.25">
      <c r="A2204" s="275">
        <v>31005420</v>
      </c>
      <c r="B2204" s="270" t="s">
        <v>1710</v>
      </c>
      <c r="C2204" s="272" t="s">
        <v>4843</v>
      </c>
      <c r="D2204" s="270" t="s">
        <v>8910</v>
      </c>
      <c r="E2204" s="272"/>
      <c r="F2204" s="273"/>
      <c r="G2204" s="272"/>
      <c r="H2204" s="272"/>
      <c r="I2204" s="272" t="s">
        <v>6155</v>
      </c>
      <c r="J2204" s="272" t="s">
        <v>6156</v>
      </c>
      <c r="K2204" s="272"/>
      <c r="L2204" s="271"/>
      <c r="M2204" s="270" t="s">
        <v>3868</v>
      </c>
      <c r="N2204" s="270" t="s">
        <v>8742</v>
      </c>
      <c r="O2204" s="270" t="s">
        <v>6175</v>
      </c>
    </row>
    <row r="2205" spans="1:15" ht="30.75" customHeight="1" x14ac:dyDescent="0.25">
      <c r="A2205" s="281">
        <v>31005438</v>
      </c>
      <c r="B2205" s="276" t="s">
        <v>1711</v>
      </c>
      <c r="C2205" s="278" t="s">
        <v>4843</v>
      </c>
      <c r="D2205" s="276" t="s">
        <v>8911</v>
      </c>
      <c r="E2205" s="282"/>
      <c r="F2205" s="279"/>
      <c r="G2205" s="278"/>
      <c r="H2205" s="278"/>
      <c r="I2205" s="278" t="s">
        <v>6155</v>
      </c>
      <c r="J2205" s="278" t="s">
        <v>6156</v>
      </c>
      <c r="K2205" s="278"/>
      <c r="L2205" s="277"/>
      <c r="M2205" s="276" t="s">
        <v>3868</v>
      </c>
      <c r="N2205" s="276" t="s">
        <v>8742</v>
      </c>
      <c r="O2205" s="276" t="s">
        <v>6175</v>
      </c>
    </row>
    <row r="2206" spans="1:15" ht="30.75" customHeight="1" x14ac:dyDescent="0.25">
      <c r="A2206" s="275">
        <v>31005446</v>
      </c>
      <c r="B2206" s="270" t="s">
        <v>1688</v>
      </c>
      <c r="C2206" s="272" t="s">
        <v>4843</v>
      </c>
      <c r="D2206" s="270" t="s">
        <v>8891</v>
      </c>
      <c r="E2206" s="272"/>
      <c r="F2206" s="273"/>
      <c r="G2206" s="272"/>
      <c r="H2206" s="272"/>
      <c r="I2206" s="272" t="s">
        <v>6155</v>
      </c>
      <c r="J2206" s="272" t="s">
        <v>6156</v>
      </c>
      <c r="K2206" s="272"/>
      <c r="L2206" s="271"/>
      <c r="M2206" s="270" t="s">
        <v>3868</v>
      </c>
      <c r="N2206" s="270" t="s">
        <v>8742</v>
      </c>
      <c r="O2206" s="270" t="s">
        <v>6175</v>
      </c>
    </row>
    <row r="2207" spans="1:15" ht="30.75" customHeight="1" x14ac:dyDescent="0.25">
      <c r="A2207" s="281">
        <v>31005454</v>
      </c>
      <c r="B2207" s="276" t="s">
        <v>1664</v>
      </c>
      <c r="C2207" s="278" t="s">
        <v>4843</v>
      </c>
      <c r="D2207" s="276" t="s">
        <v>8912</v>
      </c>
      <c r="E2207" s="282"/>
      <c r="F2207" s="279"/>
      <c r="G2207" s="278"/>
      <c r="H2207" s="278"/>
      <c r="I2207" s="278" t="s">
        <v>6155</v>
      </c>
      <c r="J2207" s="278" t="s">
        <v>6156</v>
      </c>
      <c r="K2207" s="278"/>
      <c r="L2207" s="277"/>
      <c r="M2207" s="276" t="s">
        <v>3868</v>
      </c>
      <c r="N2207" s="276" t="s">
        <v>8742</v>
      </c>
      <c r="O2207" s="276" t="s">
        <v>6175</v>
      </c>
    </row>
    <row r="2208" spans="1:15" ht="30.75" customHeight="1" x14ac:dyDescent="0.25">
      <c r="A2208" s="275">
        <v>31005462</v>
      </c>
      <c r="B2208" s="270" t="s">
        <v>4991</v>
      </c>
      <c r="C2208" s="272" t="s">
        <v>4844</v>
      </c>
      <c r="D2208" s="270" t="s">
        <v>6161</v>
      </c>
      <c r="E2208" s="272"/>
      <c r="F2208" s="273"/>
      <c r="G2208" s="272" t="s">
        <v>6161</v>
      </c>
      <c r="H2208" s="272" t="s">
        <v>6161</v>
      </c>
      <c r="I2208" s="272" t="s">
        <v>6161</v>
      </c>
      <c r="J2208" s="272" t="s">
        <v>6161</v>
      </c>
      <c r="K2208" s="272" t="s">
        <v>6161</v>
      </c>
      <c r="L2208" s="271" t="s">
        <v>6161</v>
      </c>
      <c r="M2208" s="270" t="s">
        <v>6161</v>
      </c>
      <c r="N2208" s="270" t="s">
        <v>6161</v>
      </c>
      <c r="O2208" s="270" t="s">
        <v>6161</v>
      </c>
    </row>
    <row r="2209" spans="1:15" ht="30.75" customHeight="1" x14ac:dyDescent="0.25">
      <c r="A2209" s="281">
        <v>31005470</v>
      </c>
      <c r="B2209" s="276" t="s">
        <v>1675</v>
      </c>
      <c r="C2209" s="278" t="s">
        <v>4843</v>
      </c>
      <c r="D2209" s="276" t="s">
        <v>8913</v>
      </c>
      <c r="E2209" s="282"/>
      <c r="F2209" s="279"/>
      <c r="G2209" s="278"/>
      <c r="H2209" s="278"/>
      <c r="I2209" s="278" t="s">
        <v>6155</v>
      </c>
      <c r="J2209" s="278" t="s">
        <v>6156</v>
      </c>
      <c r="K2209" s="278"/>
      <c r="L2209" s="277"/>
      <c r="M2209" s="276" t="s">
        <v>3868</v>
      </c>
      <c r="N2209" s="276" t="s">
        <v>8742</v>
      </c>
      <c r="O2209" s="276" t="s">
        <v>6175</v>
      </c>
    </row>
    <row r="2210" spans="1:15" ht="30.75" customHeight="1" x14ac:dyDescent="0.25">
      <c r="A2210" s="275">
        <v>31005489</v>
      </c>
      <c r="B2210" s="270" t="s">
        <v>1677</v>
      </c>
      <c r="C2210" s="272" t="s">
        <v>4843</v>
      </c>
      <c r="D2210" s="270" t="s">
        <v>8914</v>
      </c>
      <c r="E2210" s="272"/>
      <c r="F2210" s="273"/>
      <c r="G2210" s="272"/>
      <c r="H2210" s="272"/>
      <c r="I2210" s="272" t="s">
        <v>6155</v>
      </c>
      <c r="J2210" s="272" t="s">
        <v>6156</v>
      </c>
      <c r="K2210" s="272"/>
      <c r="L2210" s="271"/>
      <c r="M2210" s="270" t="s">
        <v>3868</v>
      </c>
      <c r="N2210" s="270" t="s">
        <v>8742</v>
      </c>
      <c r="O2210" s="270" t="s">
        <v>6175</v>
      </c>
    </row>
    <row r="2211" spans="1:15" ht="30.75" customHeight="1" x14ac:dyDescent="0.25">
      <c r="A2211" s="281">
        <v>31005497</v>
      </c>
      <c r="B2211" s="276" t="s">
        <v>1679</v>
      </c>
      <c r="C2211" s="278" t="s">
        <v>4843</v>
      </c>
      <c r="D2211" s="276" t="s">
        <v>8913</v>
      </c>
      <c r="E2211" s="282"/>
      <c r="F2211" s="279"/>
      <c r="G2211" s="278"/>
      <c r="H2211" s="278"/>
      <c r="I2211" s="278" t="s">
        <v>6155</v>
      </c>
      <c r="J2211" s="278" t="s">
        <v>6156</v>
      </c>
      <c r="K2211" s="278"/>
      <c r="L2211" s="277"/>
      <c r="M2211" s="276" t="s">
        <v>3868</v>
      </c>
      <c r="N2211" s="276" t="s">
        <v>8742</v>
      </c>
      <c r="O2211" s="276" t="s">
        <v>6175</v>
      </c>
    </row>
    <row r="2212" spans="1:15" ht="30.75" customHeight="1" x14ac:dyDescent="0.25">
      <c r="A2212" s="275">
        <v>31005500</v>
      </c>
      <c r="B2212" s="270" t="s">
        <v>4008</v>
      </c>
      <c r="C2212" s="272" t="s">
        <v>4843</v>
      </c>
      <c r="D2212" s="270" t="s">
        <v>8915</v>
      </c>
      <c r="E2212" s="272"/>
      <c r="F2212" s="273"/>
      <c r="G2212" s="272"/>
      <c r="H2212" s="272"/>
      <c r="I2212" s="272" t="s">
        <v>6155</v>
      </c>
      <c r="J2212" s="272" t="s">
        <v>6156</v>
      </c>
      <c r="K2212" s="272"/>
      <c r="L2212" s="271"/>
      <c r="M2212" s="270" t="s">
        <v>3868</v>
      </c>
      <c r="N2212" s="270" t="s">
        <v>8742</v>
      </c>
      <c r="O2212" s="270" t="s">
        <v>6175</v>
      </c>
    </row>
    <row r="2213" spans="1:15" ht="30.75" customHeight="1" x14ac:dyDescent="0.25">
      <c r="A2213" s="281">
        <v>31005519</v>
      </c>
      <c r="B2213" s="276" t="s">
        <v>4009</v>
      </c>
      <c r="C2213" s="278" t="s">
        <v>4843</v>
      </c>
      <c r="D2213" s="276" t="s">
        <v>8916</v>
      </c>
      <c r="E2213" s="282"/>
      <c r="F2213" s="279"/>
      <c r="G2213" s="278"/>
      <c r="H2213" s="278"/>
      <c r="I2213" s="278" t="s">
        <v>6155</v>
      </c>
      <c r="J2213" s="278" t="s">
        <v>6156</v>
      </c>
      <c r="K2213" s="278"/>
      <c r="L2213" s="277"/>
      <c r="M2213" s="276" t="s">
        <v>3868</v>
      </c>
      <c r="N2213" s="276" t="s">
        <v>8742</v>
      </c>
      <c r="O2213" s="276" t="s">
        <v>6175</v>
      </c>
    </row>
    <row r="2214" spans="1:15" ht="30.75" customHeight="1" x14ac:dyDescent="0.25">
      <c r="A2214" s="275">
        <v>31005527</v>
      </c>
      <c r="B2214" s="270" t="s">
        <v>1683</v>
      </c>
      <c r="C2214" s="272" t="s">
        <v>4843</v>
      </c>
      <c r="D2214" s="270" t="s">
        <v>8917</v>
      </c>
      <c r="E2214" s="272"/>
      <c r="F2214" s="273"/>
      <c r="G2214" s="272"/>
      <c r="H2214" s="272"/>
      <c r="I2214" s="272" t="s">
        <v>6155</v>
      </c>
      <c r="J2214" s="272" t="s">
        <v>6156</v>
      </c>
      <c r="K2214" s="272"/>
      <c r="L2214" s="271"/>
      <c r="M2214" s="270" t="s">
        <v>3868</v>
      </c>
      <c r="N2214" s="270" t="s">
        <v>8742</v>
      </c>
      <c r="O2214" s="270" t="s">
        <v>6175</v>
      </c>
    </row>
    <row r="2215" spans="1:15" ht="30.75" customHeight="1" x14ac:dyDescent="0.25">
      <c r="A2215" s="281">
        <v>31005535</v>
      </c>
      <c r="B2215" s="276" t="s">
        <v>1686</v>
      </c>
      <c r="C2215" s="278" t="s">
        <v>4843</v>
      </c>
      <c r="D2215" s="276" t="s">
        <v>8918</v>
      </c>
      <c r="E2215" s="282"/>
      <c r="F2215" s="279"/>
      <c r="G2215" s="278"/>
      <c r="H2215" s="278"/>
      <c r="I2215" s="278" t="s">
        <v>6155</v>
      </c>
      <c r="J2215" s="278" t="s">
        <v>6156</v>
      </c>
      <c r="K2215" s="278"/>
      <c r="L2215" s="277"/>
      <c r="M2215" s="276" t="s">
        <v>3868</v>
      </c>
      <c r="N2215" s="276" t="s">
        <v>8742</v>
      </c>
      <c r="O2215" s="276" t="s">
        <v>6175</v>
      </c>
    </row>
    <row r="2216" spans="1:15" ht="30.75" customHeight="1" x14ac:dyDescent="0.25">
      <c r="A2216" s="275">
        <v>31005543</v>
      </c>
      <c r="B2216" s="270" t="s">
        <v>4010</v>
      </c>
      <c r="C2216" s="272" t="s">
        <v>4843</v>
      </c>
      <c r="D2216" s="270" t="s">
        <v>8919</v>
      </c>
      <c r="E2216" s="272"/>
      <c r="F2216" s="273"/>
      <c r="G2216" s="272"/>
      <c r="H2216" s="272"/>
      <c r="I2216" s="272" t="s">
        <v>6155</v>
      </c>
      <c r="J2216" s="272" t="s">
        <v>6156</v>
      </c>
      <c r="K2216" s="272"/>
      <c r="L2216" s="271"/>
      <c r="M2216" s="270" t="s">
        <v>3868</v>
      </c>
      <c r="N2216" s="270" t="s">
        <v>8742</v>
      </c>
      <c r="O2216" s="270" t="s">
        <v>6175</v>
      </c>
    </row>
    <row r="2217" spans="1:15" ht="30.75" customHeight="1" x14ac:dyDescent="0.25">
      <c r="A2217" s="281">
        <v>31005551</v>
      </c>
      <c r="B2217" s="276" t="s">
        <v>4011</v>
      </c>
      <c r="C2217" s="278" t="s">
        <v>4843</v>
      </c>
      <c r="D2217" s="276" t="s">
        <v>8919</v>
      </c>
      <c r="E2217" s="282"/>
      <c r="F2217" s="279"/>
      <c r="G2217" s="278"/>
      <c r="H2217" s="278"/>
      <c r="I2217" s="278" t="s">
        <v>6155</v>
      </c>
      <c r="J2217" s="278" t="s">
        <v>6156</v>
      </c>
      <c r="K2217" s="278"/>
      <c r="L2217" s="277"/>
      <c r="M2217" s="276" t="s">
        <v>3868</v>
      </c>
      <c r="N2217" s="276" t="s">
        <v>8742</v>
      </c>
      <c r="O2217" s="276" t="s">
        <v>6175</v>
      </c>
    </row>
    <row r="2218" spans="1:15" ht="30.75" customHeight="1" x14ac:dyDescent="0.25">
      <c r="A2218" s="275">
        <v>31005560</v>
      </c>
      <c r="B2218" s="270" t="s">
        <v>1692</v>
      </c>
      <c r="C2218" s="272" t="s">
        <v>4843</v>
      </c>
      <c r="D2218" s="270" t="s">
        <v>8920</v>
      </c>
      <c r="E2218" s="272"/>
      <c r="F2218" s="273"/>
      <c r="G2218" s="272"/>
      <c r="H2218" s="272"/>
      <c r="I2218" s="272" t="s">
        <v>6155</v>
      </c>
      <c r="J2218" s="272" t="s">
        <v>6156</v>
      </c>
      <c r="K2218" s="272"/>
      <c r="L2218" s="271"/>
      <c r="M2218" s="270" t="s">
        <v>3868</v>
      </c>
      <c r="N2218" s="270" t="s">
        <v>8742</v>
      </c>
      <c r="O2218" s="270" t="s">
        <v>6175</v>
      </c>
    </row>
    <row r="2219" spans="1:15" ht="30.75" customHeight="1" x14ac:dyDescent="0.25">
      <c r="A2219" s="281">
        <v>31005578</v>
      </c>
      <c r="B2219" s="276" t="s">
        <v>4992</v>
      </c>
      <c r="C2219" s="278" t="s">
        <v>4844</v>
      </c>
      <c r="D2219" s="276" t="s">
        <v>6161</v>
      </c>
      <c r="E2219" s="282"/>
      <c r="F2219" s="279"/>
      <c r="G2219" s="278" t="s">
        <v>6161</v>
      </c>
      <c r="H2219" s="278" t="s">
        <v>6161</v>
      </c>
      <c r="I2219" s="278" t="s">
        <v>6161</v>
      </c>
      <c r="J2219" s="278" t="s">
        <v>6161</v>
      </c>
      <c r="K2219" s="278" t="s">
        <v>6161</v>
      </c>
      <c r="L2219" s="277" t="s">
        <v>6161</v>
      </c>
      <c r="M2219" s="276" t="s">
        <v>6161</v>
      </c>
      <c r="N2219" s="276" t="s">
        <v>6161</v>
      </c>
      <c r="O2219" s="276" t="s">
        <v>6161</v>
      </c>
    </row>
    <row r="2220" spans="1:15" ht="30.75" customHeight="1" x14ac:dyDescent="0.25">
      <c r="A2220" s="275">
        <v>31005586</v>
      </c>
      <c r="B2220" s="270" t="s">
        <v>4012</v>
      </c>
      <c r="C2220" s="272" t="s">
        <v>4843</v>
      </c>
      <c r="D2220" s="270" t="s">
        <v>8921</v>
      </c>
      <c r="E2220" s="272"/>
      <c r="F2220" s="273"/>
      <c r="G2220" s="272"/>
      <c r="H2220" s="272"/>
      <c r="I2220" s="272" t="s">
        <v>6155</v>
      </c>
      <c r="J2220" s="272" t="s">
        <v>6156</v>
      </c>
      <c r="K2220" s="272"/>
      <c r="L2220" s="271"/>
      <c r="M2220" s="270" t="s">
        <v>3868</v>
      </c>
      <c r="N2220" s="270" t="s">
        <v>8742</v>
      </c>
      <c r="O2220" s="270" t="s">
        <v>6175</v>
      </c>
    </row>
    <row r="2221" spans="1:15" ht="30.75" customHeight="1" x14ac:dyDescent="0.25">
      <c r="A2221" s="281">
        <v>31005594</v>
      </c>
      <c r="B2221" s="276" t="s">
        <v>4993</v>
      </c>
      <c r="C2221" s="278" t="s">
        <v>4844</v>
      </c>
      <c r="D2221" s="276" t="s">
        <v>6161</v>
      </c>
      <c r="E2221" s="282"/>
      <c r="F2221" s="279"/>
      <c r="G2221" s="278" t="s">
        <v>6161</v>
      </c>
      <c r="H2221" s="278" t="s">
        <v>6161</v>
      </c>
      <c r="I2221" s="278" t="s">
        <v>6161</v>
      </c>
      <c r="J2221" s="278" t="s">
        <v>6161</v>
      </c>
      <c r="K2221" s="278" t="s">
        <v>6161</v>
      </c>
      <c r="L2221" s="277" t="s">
        <v>6161</v>
      </c>
      <c r="M2221" s="276" t="s">
        <v>6161</v>
      </c>
      <c r="N2221" s="276" t="s">
        <v>6161</v>
      </c>
      <c r="O2221" s="276" t="s">
        <v>6161</v>
      </c>
    </row>
    <row r="2222" spans="1:15" ht="30.75" customHeight="1" x14ac:dyDescent="0.25">
      <c r="A2222" s="275">
        <v>31005608</v>
      </c>
      <c r="B2222" s="270" t="s">
        <v>4994</v>
      </c>
      <c r="C2222" s="272" t="s">
        <v>4844</v>
      </c>
      <c r="D2222" s="270" t="s">
        <v>6161</v>
      </c>
      <c r="E2222" s="272"/>
      <c r="F2222" s="273"/>
      <c r="G2222" s="272" t="s">
        <v>6161</v>
      </c>
      <c r="H2222" s="272" t="s">
        <v>6161</v>
      </c>
      <c r="I2222" s="272" t="s">
        <v>6161</v>
      </c>
      <c r="J2222" s="272" t="s">
        <v>6161</v>
      </c>
      <c r="K2222" s="272" t="s">
        <v>6161</v>
      </c>
      <c r="L2222" s="271" t="s">
        <v>6161</v>
      </c>
      <c r="M2222" s="270" t="s">
        <v>6161</v>
      </c>
      <c r="N2222" s="270" t="s">
        <v>6161</v>
      </c>
      <c r="O2222" s="270" t="s">
        <v>6161</v>
      </c>
    </row>
    <row r="2223" spans="1:15" ht="30.75" customHeight="1" x14ac:dyDescent="0.25">
      <c r="A2223" s="281">
        <v>31005616</v>
      </c>
      <c r="B2223" s="276" t="s">
        <v>4995</v>
      </c>
      <c r="C2223" s="278" t="s">
        <v>4844</v>
      </c>
      <c r="D2223" s="276" t="s">
        <v>6161</v>
      </c>
      <c r="E2223" s="282"/>
      <c r="F2223" s="279"/>
      <c r="G2223" s="278" t="s">
        <v>6161</v>
      </c>
      <c r="H2223" s="278" t="s">
        <v>6161</v>
      </c>
      <c r="I2223" s="278" t="s">
        <v>6161</v>
      </c>
      <c r="J2223" s="278" t="s">
        <v>6161</v>
      </c>
      <c r="K2223" s="278" t="s">
        <v>6161</v>
      </c>
      <c r="L2223" s="277" t="s">
        <v>6161</v>
      </c>
      <c r="M2223" s="276" t="s">
        <v>6161</v>
      </c>
      <c r="N2223" s="276" t="s">
        <v>6161</v>
      </c>
      <c r="O2223" s="276" t="s">
        <v>6161</v>
      </c>
    </row>
    <row r="2224" spans="1:15" ht="30.75" customHeight="1" x14ac:dyDescent="0.25">
      <c r="A2224" s="275">
        <v>31005624</v>
      </c>
      <c r="B2224" s="270" t="s">
        <v>4996</v>
      </c>
      <c r="C2224" s="272" t="s">
        <v>4844</v>
      </c>
      <c r="D2224" s="270" t="s">
        <v>6161</v>
      </c>
      <c r="E2224" s="272"/>
      <c r="F2224" s="273"/>
      <c r="G2224" s="272" t="s">
        <v>6161</v>
      </c>
      <c r="H2224" s="272" t="s">
        <v>6161</v>
      </c>
      <c r="I2224" s="272" t="s">
        <v>6161</v>
      </c>
      <c r="J2224" s="272" t="s">
        <v>6161</v>
      </c>
      <c r="K2224" s="272" t="s">
        <v>6161</v>
      </c>
      <c r="L2224" s="271" t="s">
        <v>6161</v>
      </c>
      <c r="M2224" s="270" t="s">
        <v>6161</v>
      </c>
      <c r="N2224" s="270" t="s">
        <v>6161</v>
      </c>
      <c r="O2224" s="270" t="s">
        <v>6161</v>
      </c>
    </row>
    <row r="2225" spans="1:15" ht="30.75" customHeight="1" x14ac:dyDescent="0.25">
      <c r="A2225" s="281">
        <v>31005632</v>
      </c>
      <c r="B2225" s="276" t="s">
        <v>4997</v>
      </c>
      <c r="C2225" s="278" t="s">
        <v>4843</v>
      </c>
      <c r="D2225" s="276" t="s">
        <v>8922</v>
      </c>
      <c r="E2225" s="282"/>
      <c r="F2225" s="279"/>
      <c r="G2225" s="278"/>
      <c r="H2225" s="278"/>
      <c r="I2225" s="278" t="s">
        <v>6155</v>
      </c>
      <c r="J2225" s="278" t="s">
        <v>6156</v>
      </c>
      <c r="K2225" s="278"/>
      <c r="L2225" s="277"/>
      <c r="M2225" s="276" t="s">
        <v>3868</v>
      </c>
      <c r="N2225" s="276" t="s">
        <v>8742</v>
      </c>
      <c r="O2225" s="276" t="s">
        <v>6175</v>
      </c>
    </row>
    <row r="2226" spans="1:15" ht="30.75" customHeight="1" x14ac:dyDescent="0.25">
      <c r="A2226" s="275">
        <v>31005640</v>
      </c>
      <c r="B2226" s="270" t="s">
        <v>4998</v>
      </c>
      <c r="C2226" s="272" t="s">
        <v>4843</v>
      </c>
      <c r="D2226" s="270" t="s">
        <v>8905</v>
      </c>
      <c r="E2226" s="272"/>
      <c r="F2226" s="273"/>
      <c r="G2226" s="272"/>
      <c r="H2226" s="272"/>
      <c r="I2226" s="272" t="s">
        <v>6155</v>
      </c>
      <c r="J2226" s="272" t="s">
        <v>6156</v>
      </c>
      <c r="K2226" s="272"/>
      <c r="L2226" s="271">
        <v>1</v>
      </c>
      <c r="M2226" s="270" t="s">
        <v>3868</v>
      </c>
      <c r="N2226" s="270" t="s">
        <v>8742</v>
      </c>
      <c r="O2226" s="270" t="s">
        <v>6175</v>
      </c>
    </row>
    <row r="2227" spans="1:15" ht="33.75" x14ac:dyDescent="0.25">
      <c r="A2227" s="281">
        <v>31005640</v>
      </c>
      <c r="B2227" s="276" t="s">
        <v>4998</v>
      </c>
      <c r="C2227" s="278" t="s">
        <v>4843</v>
      </c>
      <c r="D2227" s="276" t="s">
        <v>11183</v>
      </c>
      <c r="E2227" s="280" t="s">
        <v>11182</v>
      </c>
      <c r="F2227" s="279" t="s">
        <v>11181</v>
      </c>
      <c r="G2227" s="278"/>
      <c r="H2227" s="278"/>
      <c r="I2227" s="278" t="s">
        <v>6155</v>
      </c>
      <c r="J2227" s="278" t="s">
        <v>6156</v>
      </c>
      <c r="K2227" s="278"/>
      <c r="L2227" s="277">
        <v>164</v>
      </c>
      <c r="M2227" s="276" t="s">
        <v>3868</v>
      </c>
      <c r="N2227" s="276" t="s">
        <v>8742</v>
      </c>
      <c r="O2227" s="276" t="s">
        <v>6175</v>
      </c>
    </row>
    <row r="2228" spans="1:15" ht="30.75" customHeight="1" x14ac:dyDescent="0.25">
      <c r="A2228" s="275">
        <v>31005659</v>
      </c>
      <c r="B2228" s="270" t="s">
        <v>4014</v>
      </c>
      <c r="C2228" s="272" t="s">
        <v>4843</v>
      </c>
      <c r="D2228" s="270" t="s">
        <v>8923</v>
      </c>
      <c r="E2228" s="272"/>
      <c r="F2228" s="273"/>
      <c r="G2228" s="272"/>
      <c r="H2228" s="272"/>
      <c r="I2228" s="272" t="s">
        <v>6155</v>
      </c>
      <c r="J2228" s="272" t="s">
        <v>6156</v>
      </c>
      <c r="K2228" s="272"/>
      <c r="L2228" s="271"/>
      <c r="M2228" s="270" t="s">
        <v>3868</v>
      </c>
      <c r="N2228" s="270" t="s">
        <v>8742</v>
      </c>
      <c r="O2228" s="270" t="s">
        <v>6175</v>
      </c>
    </row>
    <row r="2229" spans="1:15" ht="30.75" customHeight="1" x14ac:dyDescent="0.25">
      <c r="A2229" s="281">
        <v>31005667</v>
      </c>
      <c r="B2229" s="276" t="s">
        <v>4015</v>
      </c>
      <c r="C2229" s="278" t="s">
        <v>4843</v>
      </c>
      <c r="D2229" s="276" t="s">
        <v>8923</v>
      </c>
      <c r="E2229" s="282"/>
      <c r="F2229" s="279"/>
      <c r="G2229" s="278"/>
      <c r="H2229" s="278"/>
      <c r="I2229" s="278" t="s">
        <v>6155</v>
      </c>
      <c r="J2229" s="278" t="s">
        <v>6156</v>
      </c>
      <c r="K2229" s="278"/>
      <c r="L2229" s="277"/>
      <c r="M2229" s="276" t="s">
        <v>3868</v>
      </c>
      <c r="N2229" s="276" t="s">
        <v>8742</v>
      </c>
      <c r="O2229" s="276" t="s">
        <v>6175</v>
      </c>
    </row>
    <row r="2230" spans="1:15" ht="30.75" customHeight="1" x14ac:dyDescent="0.25">
      <c r="A2230" s="275">
        <v>31005675</v>
      </c>
      <c r="B2230" s="270" t="s">
        <v>1670</v>
      </c>
      <c r="C2230" s="272" t="s">
        <v>4843</v>
      </c>
      <c r="D2230" s="270" t="s">
        <v>8924</v>
      </c>
      <c r="E2230" s="272"/>
      <c r="F2230" s="273"/>
      <c r="G2230" s="272"/>
      <c r="H2230" s="272" t="s">
        <v>6154</v>
      </c>
      <c r="I2230" s="272" t="s">
        <v>6155</v>
      </c>
      <c r="J2230" s="272" t="s">
        <v>6156</v>
      </c>
      <c r="K2230" s="272"/>
      <c r="L2230" s="271"/>
      <c r="M2230" s="270" t="s">
        <v>3868</v>
      </c>
      <c r="N2230" s="270" t="s">
        <v>8742</v>
      </c>
      <c r="O2230" s="270" t="s">
        <v>6175</v>
      </c>
    </row>
    <row r="2231" spans="1:15" ht="30.75" customHeight="1" x14ac:dyDescent="0.25">
      <c r="A2231" s="281">
        <v>31005683</v>
      </c>
      <c r="B2231" s="276" t="s">
        <v>1668</v>
      </c>
      <c r="C2231" s="278" t="s">
        <v>4843</v>
      </c>
      <c r="D2231" s="276" t="s">
        <v>8879</v>
      </c>
      <c r="E2231" s="282"/>
      <c r="F2231" s="279"/>
      <c r="G2231" s="278"/>
      <c r="H2231" s="278"/>
      <c r="I2231" s="278" t="s">
        <v>6155</v>
      </c>
      <c r="J2231" s="278" t="s">
        <v>6156</v>
      </c>
      <c r="K2231" s="278"/>
      <c r="L2231" s="277"/>
      <c r="M2231" s="276" t="s">
        <v>3868</v>
      </c>
      <c r="N2231" s="276" t="s">
        <v>8742</v>
      </c>
      <c r="O2231" s="276" t="s">
        <v>6175</v>
      </c>
    </row>
    <row r="2232" spans="1:15" ht="30.75" customHeight="1" x14ac:dyDescent="0.25">
      <c r="A2232" s="275">
        <v>31005691</v>
      </c>
      <c r="B2232" s="270" t="s">
        <v>1671</v>
      </c>
      <c r="C2232" s="272" t="s">
        <v>4843</v>
      </c>
      <c r="D2232" s="270" t="s">
        <v>8880</v>
      </c>
      <c r="E2232" s="272"/>
      <c r="F2232" s="273"/>
      <c r="G2232" s="272"/>
      <c r="H2232" s="272" t="s">
        <v>6154</v>
      </c>
      <c r="I2232" s="272" t="s">
        <v>6155</v>
      </c>
      <c r="J2232" s="272" t="s">
        <v>6156</v>
      </c>
      <c r="K2232" s="272"/>
      <c r="L2232" s="271"/>
      <c r="M2232" s="270" t="s">
        <v>3868</v>
      </c>
      <c r="N2232" s="270" t="s">
        <v>8742</v>
      </c>
      <c r="O2232" s="270" t="s">
        <v>6175</v>
      </c>
    </row>
    <row r="2233" spans="1:15" ht="30.75" customHeight="1" x14ac:dyDescent="0.25">
      <c r="A2233" s="281">
        <v>31006019</v>
      </c>
      <c r="B2233" s="276" t="s">
        <v>1712</v>
      </c>
      <c r="C2233" s="278" t="s">
        <v>4843</v>
      </c>
      <c r="D2233" s="276" t="s">
        <v>8925</v>
      </c>
      <c r="E2233" s="282"/>
      <c r="F2233" s="279"/>
      <c r="G2233" s="278"/>
      <c r="H2233" s="278"/>
      <c r="I2233" s="278" t="s">
        <v>6155</v>
      </c>
      <c r="J2233" s="278" t="s">
        <v>6156</v>
      </c>
      <c r="K2233" s="278"/>
      <c r="L2233" s="277"/>
      <c r="M2233" s="276" t="s">
        <v>3869</v>
      </c>
      <c r="N2233" s="276" t="s">
        <v>8742</v>
      </c>
      <c r="O2233" s="276" t="s">
        <v>6175</v>
      </c>
    </row>
    <row r="2234" spans="1:15" ht="30.75" customHeight="1" x14ac:dyDescent="0.25">
      <c r="A2234" s="275">
        <v>31006027</v>
      </c>
      <c r="B2234" s="270" t="s">
        <v>1713</v>
      </c>
      <c r="C2234" s="272" t="s">
        <v>4843</v>
      </c>
      <c r="D2234" s="270" t="s">
        <v>8926</v>
      </c>
      <c r="E2234" s="272"/>
      <c r="F2234" s="273"/>
      <c r="G2234" s="272"/>
      <c r="H2234" s="272"/>
      <c r="I2234" s="272" t="s">
        <v>6155</v>
      </c>
      <c r="J2234" s="272" t="s">
        <v>6156</v>
      </c>
      <c r="K2234" s="272"/>
      <c r="L2234" s="271"/>
      <c r="M2234" s="270" t="s">
        <v>3869</v>
      </c>
      <c r="N2234" s="270" t="s">
        <v>8742</v>
      </c>
      <c r="O2234" s="270" t="s">
        <v>6175</v>
      </c>
    </row>
    <row r="2235" spans="1:15" ht="30.75" customHeight="1" x14ac:dyDescent="0.25">
      <c r="A2235" s="281">
        <v>31006035</v>
      </c>
      <c r="B2235" s="276" t="s">
        <v>1714</v>
      </c>
      <c r="C2235" s="278" t="s">
        <v>4843</v>
      </c>
      <c r="D2235" s="276" t="s">
        <v>8927</v>
      </c>
      <c r="E2235" s="282"/>
      <c r="F2235" s="279"/>
      <c r="G2235" s="278"/>
      <c r="H2235" s="278"/>
      <c r="I2235" s="278" t="s">
        <v>6155</v>
      </c>
      <c r="J2235" s="278" t="s">
        <v>6156</v>
      </c>
      <c r="K2235" s="278"/>
      <c r="L2235" s="277"/>
      <c r="M2235" s="276" t="s">
        <v>3869</v>
      </c>
      <c r="N2235" s="276" t="s">
        <v>8742</v>
      </c>
      <c r="O2235" s="276" t="s">
        <v>6175</v>
      </c>
    </row>
    <row r="2236" spans="1:15" ht="30.75" customHeight="1" x14ac:dyDescent="0.25">
      <c r="A2236" s="275">
        <v>31006043</v>
      </c>
      <c r="B2236" s="270" t="s">
        <v>1716</v>
      </c>
      <c r="C2236" s="272" t="s">
        <v>4843</v>
      </c>
      <c r="D2236" s="270" t="s">
        <v>8928</v>
      </c>
      <c r="E2236" s="272"/>
      <c r="F2236" s="273"/>
      <c r="G2236" s="272"/>
      <c r="H2236" s="272"/>
      <c r="I2236" s="272" t="s">
        <v>6155</v>
      </c>
      <c r="J2236" s="272" t="s">
        <v>6156</v>
      </c>
      <c r="K2236" s="272"/>
      <c r="L2236" s="271"/>
      <c r="M2236" s="270" t="s">
        <v>3869</v>
      </c>
      <c r="N2236" s="270" t="s">
        <v>8742</v>
      </c>
      <c r="O2236" s="270" t="s">
        <v>6175</v>
      </c>
    </row>
    <row r="2237" spans="1:15" ht="30.75" customHeight="1" x14ac:dyDescent="0.25">
      <c r="A2237" s="281">
        <v>31006051</v>
      </c>
      <c r="B2237" s="276" t="s">
        <v>1717</v>
      </c>
      <c r="C2237" s="278" t="s">
        <v>4843</v>
      </c>
      <c r="D2237" s="276" t="s">
        <v>8929</v>
      </c>
      <c r="E2237" s="282"/>
      <c r="F2237" s="279"/>
      <c r="G2237" s="278"/>
      <c r="H2237" s="278"/>
      <c r="I2237" s="278" t="s">
        <v>6155</v>
      </c>
      <c r="J2237" s="278" t="s">
        <v>6156</v>
      </c>
      <c r="K2237" s="278"/>
      <c r="L2237" s="277"/>
      <c r="M2237" s="276" t="s">
        <v>3869</v>
      </c>
      <c r="N2237" s="276" t="s">
        <v>8742</v>
      </c>
      <c r="O2237" s="276" t="s">
        <v>6175</v>
      </c>
    </row>
    <row r="2238" spans="1:15" ht="30.75" customHeight="1" x14ac:dyDescent="0.25">
      <c r="A2238" s="275">
        <v>31006060</v>
      </c>
      <c r="B2238" s="270" t="s">
        <v>1718</v>
      </c>
      <c r="C2238" s="272" t="s">
        <v>4843</v>
      </c>
      <c r="D2238" s="270" t="s">
        <v>8928</v>
      </c>
      <c r="E2238" s="272"/>
      <c r="F2238" s="273"/>
      <c r="G2238" s="272"/>
      <c r="H2238" s="272"/>
      <c r="I2238" s="272" t="s">
        <v>6155</v>
      </c>
      <c r="J2238" s="272" t="s">
        <v>6156</v>
      </c>
      <c r="K2238" s="272"/>
      <c r="L2238" s="271"/>
      <c r="M2238" s="270" t="s">
        <v>3869</v>
      </c>
      <c r="N2238" s="270" t="s">
        <v>8742</v>
      </c>
      <c r="O2238" s="270" t="s">
        <v>6175</v>
      </c>
    </row>
    <row r="2239" spans="1:15" ht="30.75" customHeight="1" x14ac:dyDescent="0.25">
      <c r="A2239" s="281">
        <v>31006078</v>
      </c>
      <c r="B2239" s="276" t="s">
        <v>1719</v>
      </c>
      <c r="C2239" s="278" t="s">
        <v>4843</v>
      </c>
      <c r="D2239" s="276" t="s">
        <v>8930</v>
      </c>
      <c r="E2239" s="282"/>
      <c r="F2239" s="279"/>
      <c r="G2239" s="278"/>
      <c r="H2239" s="278"/>
      <c r="I2239" s="278" t="s">
        <v>6155</v>
      </c>
      <c r="J2239" s="278" t="s">
        <v>6156</v>
      </c>
      <c r="K2239" s="278"/>
      <c r="L2239" s="277"/>
      <c r="M2239" s="276" t="s">
        <v>3869</v>
      </c>
      <c r="N2239" s="276" t="s">
        <v>8742</v>
      </c>
      <c r="O2239" s="276" t="s">
        <v>6175</v>
      </c>
    </row>
    <row r="2240" spans="1:15" ht="30.75" customHeight="1" x14ac:dyDescent="0.25">
      <c r="A2240" s="275">
        <v>31006086</v>
      </c>
      <c r="B2240" s="270" t="s">
        <v>1720</v>
      </c>
      <c r="C2240" s="272" t="s">
        <v>4843</v>
      </c>
      <c r="D2240" s="270" t="s">
        <v>8931</v>
      </c>
      <c r="E2240" s="272"/>
      <c r="F2240" s="273"/>
      <c r="G2240" s="272"/>
      <c r="H2240" s="272"/>
      <c r="I2240" s="272" t="s">
        <v>6155</v>
      </c>
      <c r="J2240" s="272" t="s">
        <v>6156</v>
      </c>
      <c r="K2240" s="272"/>
      <c r="L2240" s="271"/>
      <c r="M2240" s="270" t="s">
        <v>3869</v>
      </c>
      <c r="N2240" s="270" t="s">
        <v>8742</v>
      </c>
      <c r="O2240" s="270" t="s">
        <v>6175</v>
      </c>
    </row>
    <row r="2241" spans="1:15" ht="30.75" customHeight="1" x14ac:dyDescent="0.25">
      <c r="A2241" s="281">
        <v>31006094</v>
      </c>
      <c r="B2241" s="276" t="s">
        <v>1721</v>
      </c>
      <c r="C2241" s="278" t="s">
        <v>4843</v>
      </c>
      <c r="D2241" s="276" t="s">
        <v>8932</v>
      </c>
      <c r="E2241" s="282"/>
      <c r="F2241" s="279"/>
      <c r="G2241" s="278"/>
      <c r="H2241" s="278"/>
      <c r="I2241" s="278" t="s">
        <v>6155</v>
      </c>
      <c r="J2241" s="278" t="s">
        <v>6156</v>
      </c>
      <c r="K2241" s="278"/>
      <c r="L2241" s="277"/>
      <c r="M2241" s="276" t="s">
        <v>3869</v>
      </c>
      <c r="N2241" s="276" t="s">
        <v>8742</v>
      </c>
      <c r="O2241" s="276" t="s">
        <v>6175</v>
      </c>
    </row>
    <row r="2242" spans="1:15" ht="30.75" customHeight="1" x14ac:dyDescent="0.25">
      <c r="A2242" s="275">
        <v>31006108</v>
      </c>
      <c r="B2242" s="270" t="s">
        <v>1722</v>
      </c>
      <c r="C2242" s="272" t="s">
        <v>4843</v>
      </c>
      <c r="D2242" s="270" t="s">
        <v>8933</v>
      </c>
      <c r="E2242" s="272"/>
      <c r="F2242" s="273"/>
      <c r="G2242" s="272"/>
      <c r="H2242" s="272"/>
      <c r="I2242" s="272" t="s">
        <v>6155</v>
      </c>
      <c r="J2242" s="272" t="s">
        <v>6156</v>
      </c>
      <c r="K2242" s="272"/>
      <c r="L2242" s="271"/>
      <c r="M2242" s="270" t="s">
        <v>3869</v>
      </c>
      <c r="N2242" s="270" t="s">
        <v>8742</v>
      </c>
      <c r="O2242" s="270" t="s">
        <v>6175</v>
      </c>
    </row>
    <row r="2243" spans="1:15" ht="30.75" customHeight="1" x14ac:dyDescent="0.25">
      <c r="A2243" s="281">
        <v>31006116</v>
      </c>
      <c r="B2243" s="276" t="s">
        <v>1724</v>
      </c>
      <c r="C2243" s="278" t="s">
        <v>4843</v>
      </c>
      <c r="D2243" s="276" t="s">
        <v>8933</v>
      </c>
      <c r="E2243" s="282"/>
      <c r="F2243" s="279"/>
      <c r="G2243" s="278"/>
      <c r="H2243" s="278"/>
      <c r="I2243" s="278" t="s">
        <v>6155</v>
      </c>
      <c r="J2243" s="278" t="s">
        <v>6156</v>
      </c>
      <c r="K2243" s="278"/>
      <c r="L2243" s="277"/>
      <c r="M2243" s="276" t="s">
        <v>3869</v>
      </c>
      <c r="N2243" s="276" t="s">
        <v>8742</v>
      </c>
      <c r="O2243" s="276" t="s">
        <v>6175</v>
      </c>
    </row>
    <row r="2244" spans="1:15" ht="30.75" customHeight="1" x14ac:dyDescent="0.25">
      <c r="A2244" s="275">
        <v>31006124</v>
      </c>
      <c r="B2244" s="270" t="s">
        <v>4999</v>
      </c>
      <c r="C2244" s="272" t="s">
        <v>4844</v>
      </c>
      <c r="D2244" s="270" t="s">
        <v>6161</v>
      </c>
      <c r="E2244" s="272"/>
      <c r="F2244" s="273"/>
      <c r="G2244" s="272" t="s">
        <v>6161</v>
      </c>
      <c r="H2244" s="272" t="s">
        <v>6161</v>
      </c>
      <c r="I2244" s="272" t="s">
        <v>6161</v>
      </c>
      <c r="J2244" s="272" t="s">
        <v>6161</v>
      </c>
      <c r="K2244" s="272" t="s">
        <v>6161</v>
      </c>
      <c r="L2244" s="271" t="s">
        <v>6161</v>
      </c>
      <c r="M2244" s="270" t="s">
        <v>6161</v>
      </c>
      <c r="N2244" s="270" t="s">
        <v>6161</v>
      </c>
      <c r="O2244" s="270" t="s">
        <v>6161</v>
      </c>
    </row>
    <row r="2245" spans="1:15" ht="30.75" customHeight="1" x14ac:dyDescent="0.25">
      <c r="A2245" s="281">
        <v>31006132</v>
      </c>
      <c r="B2245" s="276" t="s">
        <v>5000</v>
      </c>
      <c r="C2245" s="278" t="s">
        <v>4844</v>
      </c>
      <c r="D2245" s="276" t="s">
        <v>6161</v>
      </c>
      <c r="E2245" s="282"/>
      <c r="F2245" s="279"/>
      <c r="G2245" s="278" t="s">
        <v>6161</v>
      </c>
      <c r="H2245" s="278" t="s">
        <v>6161</v>
      </c>
      <c r="I2245" s="278" t="s">
        <v>6161</v>
      </c>
      <c r="J2245" s="278" t="s">
        <v>6161</v>
      </c>
      <c r="K2245" s="278" t="s">
        <v>6161</v>
      </c>
      <c r="L2245" s="277" t="s">
        <v>6161</v>
      </c>
      <c r="M2245" s="276" t="s">
        <v>6161</v>
      </c>
      <c r="N2245" s="276" t="s">
        <v>6161</v>
      </c>
      <c r="O2245" s="276" t="s">
        <v>6161</v>
      </c>
    </row>
    <row r="2246" spans="1:15" ht="30.75" customHeight="1" x14ac:dyDescent="0.25">
      <c r="A2246" s="275">
        <v>31006159</v>
      </c>
      <c r="B2246" s="270" t="s">
        <v>5001</v>
      </c>
      <c r="C2246" s="272" t="s">
        <v>4844</v>
      </c>
      <c r="D2246" s="270" t="s">
        <v>6161</v>
      </c>
      <c r="E2246" s="272"/>
      <c r="F2246" s="273"/>
      <c r="G2246" s="272" t="s">
        <v>6161</v>
      </c>
      <c r="H2246" s="272" t="s">
        <v>6161</v>
      </c>
      <c r="I2246" s="272" t="s">
        <v>6161</v>
      </c>
      <c r="J2246" s="272" t="s">
        <v>6161</v>
      </c>
      <c r="K2246" s="272" t="s">
        <v>6161</v>
      </c>
      <c r="L2246" s="271" t="s">
        <v>6161</v>
      </c>
      <c r="M2246" s="270" t="s">
        <v>6161</v>
      </c>
      <c r="N2246" s="270" t="s">
        <v>6161</v>
      </c>
      <c r="O2246" s="270" t="s">
        <v>6161</v>
      </c>
    </row>
    <row r="2247" spans="1:15" ht="30.75" customHeight="1" x14ac:dyDescent="0.25">
      <c r="A2247" s="281">
        <v>31006167</v>
      </c>
      <c r="B2247" s="276" t="s">
        <v>1715</v>
      </c>
      <c r="C2247" s="278" t="s">
        <v>4843</v>
      </c>
      <c r="D2247" s="276" t="s">
        <v>8934</v>
      </c>
      <c r="E2247" s="282"/>
      <c r="F2247" s="279"/>
      <c r="G2247" s="278"/>
      <c r="H2247" s="278"/>
      <c r="I2247" s="278" t="s">
        <v>6155</v>
      </c>
      <c r="J2247" s="278" t="s">
        <v>6156</v>
      </c>
      <c r="K2247" s="278"/>
      <c r="L2247" s="277"/>
      <c r="M2247" s="276" t="s">
        <v>3869</v>
      </c>
      <c r="N2247" s="276" t="s">
        <v>8742</v>
      </c>
      <c r="O2247" s="276" t="s">
        <v>6175</v>
      </c>
    </row>
    <row r="2248" spans="1:15" ht="30.75" customHeight="1" x14ac:dyDescent="0.25">
      <c r="A2248" s="275">
        <v>31006175</v>
      </c>
      <c r="B2248" s="270" t="s">
        <v>1723</v>
      </c>
      <c r="C2248" s="272" t="s">
        <v>4843</v>
      </c>
      <c r="D2248" s="270" t="s">
        <v>8935</v>
      </c>
      <c r="E2248" s="272"/>
      <c r="F2248" s="273"/>
      <c r="G2248" s="272"/>
      <c r="H2248" s="272"/>
      <c r="I2248" s="272" t="s">
        <v>6155</v>
      </c>
      <c r="J2248" s="272" t="s">
        <v>6156</v>
      </c>
      <c r="K2248" s="272"/>
      <c r="L2248" s="271"/>
      <c r="M2248" s="270" t="s">
        <v>3869</v>
      </c>
      <c r="N2248" s="270" t="s">
        <v>8742</v>
      </c>
      <c r="O2248" s="270" t="s">
        <v>6175</v>
      </c>
    </row>
    <row r="2249" spans="1:15" ht="30.75" customHeight="1" x14ac:dyDescent="0.25">
      <c r="A2249" s="281">
        <v>31006183</v>
      </c>
      <c r="B2249" s="276" t="s">
        <v>1725</v>
      </c>
      <c r="C2249" s="278" t="s">
        <v>4843</v>
      </c>
      <c r="D2249" s="276" t="s">
        <v>8935</v>
      </c>
      <c r="E2249" s="282"/>
      <c r="F2249" s="279"/>
      <c r="G2249" s="278"/>
      <c r="H2249" s="278"/>
      <c r="I2249" s="278" t="s">
        <v>6155</v>
      </c>
      <c r="J2249" s="278" t="s">
        <v>6156</v>
      </c>
      <c r="K2249" s="278"/>
      <c r="L2249" s="277"/>
      <c r="M2249" s="276" t="s">
        <v>3869</v>
      </c>
      <c r="N2249" s="276" t="s">
        <v>8742</v>
      </c>
      <c r="O2249" s="276" t="s">
        <v>6175</v>
      </c>
    </row>
    <row r="2250" spans="1:15" ht="30.75" customHeight="1" x14ac:dyDescent="0.25">
      <c r="A2250" s="275">
        <v>31007015</v>
      </c>
      <c r="B2250" s="270" t="s">
        <v>1726</v>
      </c>
      <c r="C2250" s="272" t="s">
        <v>4843</v>
      </c>
      <c r="D2250" s="270" t="s">
        <v>8936</v>
      </c>
      <c r="E2250" s="272"/>
      <c r="F2250" s="273"/>
      <c r="G2250" s="272"/>
      <c r="H2250" s="272" t="s">
        <v>6154</v>
      </c>
      <c r="I2250" s="272" t="s">
        <v>6155</v>
      </c>
      <c r="J2250" s="272" t="s">
        <v>6156</v>
      </c>
      <c r="K2250" s="272"/>
      <c r="L2250" s="271"/>
      <c r="M2250" s="270" t="s">
        <v>3870</v>
      </c>
      <c r="N2250" s="270" t="s">
        <v>8742</v>
      </c>
      <c r="O2250" s="270" t="s">
        <v>6175</v>
      </c>
    </row>
    <row r="2251" spans="1:15" ht="30.75" customHeight="1" x14ac:dyDescent="0.25">
      <c r="A2251" s="281">
        <v>31007023</v>
      </c>
      <c r="B2251" s="276" t="s">
        <v>1727</v>
      </c>
      <c r="C2251" s="278" t="s">
        <v>4843</v>
      </c>
      <c r="D2251" s="276" t="s">
        <v>8937</v>
      </c>
      <c r="E2251" s="282"/>
      <c r="F2251" s="279"/>
      <c r="G2251" s="278"/>
      <c r="H2251" s="278"/>
      <c r="I2251" s="278" t="s">
        <v>6155</v>
      </c>
      <c r="J2251" s="278" t="s">
        <v>6156</v>
      </c>
      <c r="K2251" s="278"/>
      <c r="L2251" s="277"/>
      <c r="M2251" s="276" t="s">
        <v>3870</v>
      </c>
      <c r="N2251" s="276" t="s">
        <v>8742</v>
      </c>
      <c r="O2251" s="276" t="s">
        <v>6175</v>
      </c>
    </row>
    <row r="2252" spans="1:15" ht="30.75" customHeight="1" x14ac:dyDescent="0.25">
      <c r="A2252" s="275">
        <v>31007031</v>
      </c>
      <c r="B2252" s="270" t="s">
        <v>1729</v>
      </c>
      <c r="C2252" s="272" t="s">
        <v>4843</v>
      </c>
      <c r="D2252" s="270" t="s">
        <v>8937</v>
      </c>
      <c r="E2252" s="272"/>
      <c r="F2252" s="273"/>
      <c r="G2252" s="272"/>
      <c r="H2252" s="272"/>
      <c r="I2252" s="272" t="s">
        <v>6155</v>
      </c>
      <c r="J2252" s="272" t="s">
        <v>6156</v>
      </c>
      <c r="K2252" s="272"/>
      <c r="L2252" s="271"/>
      <c r="M2252" s="270" t="s">
        <v>3870</v>
      </c>
      <c r="N2252" s="270" t="s">
        <v>8742</v>
      </c>
      <c r="O2252" s="270" t="s">
        <v>6175</v>
      </c>
    </row>
    <row r="2253" spans="1:15" ht="30.75" customHeight="1" x14ac:dyDescent="0.25">
      <c r="A2253" s="281">
        <v>31007040</v>
      </c>
      <c r="B2253" s="276" t="s">
        <v>1731</v>
      </c>
      <c r="C2253" s="278" t="s">
        <v>4843</v>
      </c>
      <c r="D2253" s="276" t="s">
        <v>8938</v>
      </c>
      <c r="E2253" s="282"/>
      <c r="F2253" s="279"/>
      <c r="G2253" s="278"/>
      <c r="H2253" s="278"/>
      <c r="I2253" s="278" t="s">
        <v>6155</v>
      </c>
      <c r="J2253" s="278" t="s">
        <v>6156</v>
      </c>
      <c r="K2253" s="278"/>
      <c r="L2253" s="277"/>
      <c r="M2253" s="276" t="s">
        <v>3870</v>
      </c>
      <c r="N2253" s="276" t="s">
        <v>8742</v>
      </c>
      <c r="O2253" s="276" t="s">
        <v>6175</v>
      </c>
    </row>
    <row r="2254" spans="1:15" ht="30.75" customHeight="1" x14ac:dyDescent="0.25">
      <c r="A2254" s="275">
        <v>31007058</v>
      </c>
      <c r="B2254" s="270" t="s">
        <v>1728</v>
      </c>
      <c r="C2254" s="272" t="s">
        <v>4843</v>
      </c>
      <c r="D2254" s="270" t="s">
        <v>8939</v>
      </c>
      <c r="E2254" s="272"/>
      <c r="F2254" s="273"/>
      <c r="G2254" s="272"/>
      <c r="H2254" s="272"/>
      <c r="I2254" s="272" t="s">
        <v>6155</v>
      </c>
      <c r="J2254" s="272" t="s">
        <v>6156</v>
      </c>
      <c r="K2254" s="272"/>
      <c r="L2254" s="271"/>
      <c r="M2254" s="270" t="s">
        <v>3870</v>
      </c>
      <c r="N2254" s="270" t="s">
        <v>8742</v>
      </c>
      <c r="O2254" s="270" t="s">
        <v>6175</v>
      </c>
    </row>
    <row r="2255" spans="1:15" ht="30.75" customHeight="1" x14ac:dyDescent="0.25">
      <c r="A2255" s="281">
        <v>31007066</v>
      </c>
      <c r="B2255" s="276" t="s">
        <v>1730</v>
      </c>
      <c r="C2255" s="278" t="s">
        <v>4843</v>
      </c>
      <c r="D2255" s="276" t="s">
        <v>8939</v>
      </c>
      <c r="E2255" s="282"/>
      <c r="F2255" s="279"/>
      <c r="G2255" s="278"/>
      <c r="H2255" s="278"/>
      <c r="I2255" s="278" t="s">
        <v>6155</v>
      </c>
      <c r="J2255" s="278" t="s">
        <v>6156</v>
      </c>
      <c r="K2255" s="278"/>
      <c r="L2255" s="277"/>
      <c r="M2255" s="276" t="s">
        <v>3870</v>
      </c>
      <c r="N2255" s="276" t="s">
        <v>8742</v>
      </c>
      <c r="O2255" s="276" t="s">
        <v>6175</v>
      </c>
    </row>
    <row r="2256" spans="1:15" ht="30.75" customHeight="1" x14ac:dyDescent="0.25">
      <c r="A2256" s="275">
        <v>31007074</v>
      </c>
      <c r="B2256" s="270" t="s">
        <v>5002</v>
      </c>
      <c r="C2256" s="272" t="s">
        <v>4844</v>
      </c>
      <c r="D2256" s="270" t="s">
        <v>6161</v>
      </c>
      <c r="E2256" s="272"/>
      <c r="F2256" s="273"/>
      <c r="G2256" s="272" t="s">
        <v>6161</v>
      </c>
      <c r="H2256" s="272" t="s">
        <v>6161</v>
      </c>
      <c r="I2256" s="272" t="s">
        <v>6161</v>
      </c>
      <c r="J2256" s="272" t="s">
        <v>6161</v>
      </c>
      <c r="K2256" s="272" t="s">
        <v>6161</v>
      </c>
      <c r="L2256" s="271" t="s">
        <v>6161</v>
      </c>
      <c r="M2256" s="270" t="s">
        <v>6161</v>
      </c>
      <c r="N2256" s="270" t="s">
        <v>6161</v>
      </c>
      <c r="O2256" s="270" t="s">
        <v>6161</v>
      </c>
    </row>
    <row r="2257" spans="1:15" ht="30.75" customHeight="1" x14ac:dyDescent="0.25">
      <c r="A2257" s="281">
        <v>31008011</v>
      </c>
      <c r="B2257" s="276" t="s">
        <v>1734</v>
      </c>
      <c r="C2257" s="278" t="s">
        <v>4843</v>
      </c>
      <c r="D2257" s="276" t="s">
        <v>8940</v>
      </c>
      <c r="E2257" s="282"/>
      <c r="F2257" s="279"/>
      <c r="G2257" s="278"/>
      <c r="H2257" s="278" t="s">
        <v>6154</v>
      </c>
      <c r="I2257" s="278" t="s">
        <v>6155</v>
      </c>
      <c r="J2257" s="278" t="s">
        <v>6156</v>
      </c>
      <c r="K2257" s="278" t="s">
        <v>6157</v>
      </c>
      <c r="L2257" s="277"/>
      <c r="M2257" s="276" t="s">
        <v>3871</v>
      </c>
      <c r="N2257" s="276" t="s">
        <v>8742</v>
      </c>
      <c r="O2257" s="276" t="s">
        <v>6175</v>
      </c>
    </row>
    <row r="2258" spans="1:15" ht="30.75" customHeight="1" x14ac:dyDescent="0.25">
      <c r="A2258" s="275">
        <v>31008020</v>
      </c>
      <c r="B2258" s="270" t="s">
        <v>1732</v>
      </c>
      <c r="C2258" s="272" t="s">
        <v>4843</v>
      </c>
      <c r="D2258" s="270" t="s">
        <v>8941</v>
      </c>
      <c r="E2258" s="272"/>
      <c r="F2258" s="273"/>
      <c r="G2258" s="272"/>
      <c r="H2258" s="272" t="s">
        <v>6154</v>
      </c>
      <c r="I2258" s="272" t="s">
        <v>6155</v>
      </c>
      <c r="J2258" s="272" t="s">
        <v>6156</v>
      </c>
      <c r="K2258" s="272" t="s">
        <v>6157</v>
      </c>
      <c r="L2258" s="271"/>
      <c r="M2258" s="270" t="s">
        <v>3871</v>
      </c>
      <c r="N2258" s="270" t="s">
        <v>8742</v>
      </c>
      <c r="O2258" s="270" t="s">
        <v>6175</v>
      </c>
    </row>
    <row r="2259" spans="1:15" ht="30.75" customHeight="1" x14ac:dyDescent="0.25">
      <c r="A2259" s="281">
        <v>31008038</v>
      </c>
      <c r="B2259" s="276" t="s">
        <v>1733</v>
      </c>
      <c r="C2259" s="278" t="s">
        <v>4843</v>
      </c>
      <c r="D2259" s="276" t="s">
        <v>8942</v>
      </c>
      <c r="E2259" s="282"/>
      <c r="F2259" s="279"/>
      <c r="G2259" s="278"/>
      <c r="H2259" s="278" t="s">
        <v>6154</v>
      </c>
      <c r="I2259" s="278" t="s">
        <v>6155</v>
      </c>
      <c r="J2259" s="278" t="s">
        <v>6156</v>
      </c>
      <c r="K2259" s="278" t="s">
        <v>6157</v>
      </c>
      <c r="L2259" s="277"/>
      <c r="M2259" s="276" t="s">
        <v>3871</v>
      </c>
      <c r="N2259" s="276" t="s">
        <v>8742</v>
      </c>
      <c r="O2259" s="276" t="s">
        <v>6175</v>
      </c>
    </row>
    <row r="2260" spans="1:15" ht="30.75" customHeight="1" x14ac:dyDescent="0.25">
      <c r="A2260" s="275">
        <v>31008046</v>
      </c>
      <c r="B2260" s="270" t="s">
        <v>5003</v>
      </c>
      <c r="C2260" s="272" t="s">
        <v>4843</v>
      </c>
      <c r="D2260" s="270" t="s">
        <v>11180</v>
      </c>
      <c r="E2260" s="274" t="s">
        <v>11179</v>
      </c>
      <c r="F2260" s="273">
        <v>45383</v>
      </c>
      <c r="G2260" s="272"/>
      <c r="H2260" s="272" t="s">
        <v>6154</v>
      </c>
      <c r="I2260" s="272" t="s">
        <v>6155</v>
      </c>
      <c r="J2260" s="272" t="s">
        <v>6156</v>
      </c>
      <c r="K2260" s="272" t="s">
        <v>6157</v>
      </c>
      <c r="L2260" s="271"/>
      <c r="M2260" s="270" t="s">
        <v>3871</v>
      </c>
      <c r="N2260" s="270" t="s">
        <v>8742</v>
      </c>
      <c r="O2260" s="270" t="s">
        <v>6175</v>
      </c>
    </row>
    <row r="2261" spans="1:15" ht="30.75" customHeight="1" x14ac:dyDescent="0.25">
      <c r="A2261" s="281">
        <v>31008054</v>
      </c>
      <c r="B2261" s="276" t="s">
        <v>1735</v>
      </c>
      <c r="C2261" s="278" t="s">
        <v>4843</v>
      </c>
      <c r="D2261" s="276" t="s">
        <v>8943</v>
      </c>
      <c r="E2261" s="282"/>
      <c r="F2261" s="279"/>
      <c r="G2261" s="278"/>
      <c r="H2261" s="278"/>
      <c r="I2261" s="278" t="s">
        <v>6155</v>
      </c>
      <c r="J2261" s="278" t="s">
        <v>6156</v>
      </c>
      <c r="K2261" s="278"/>
      <c r="L2261" s="277"/>
      <c r="M2261" s="276" t="s">
        <v>3871</v>
      </c>
      <c r="N2261" s="276" t="s">
        <v>8742</v>
      </c>
      <c r="O2261" s="276" t="s">
        <v>6175</v>
      </c>
    </row>
    <row r="2262" spans="1:15" ht="30.75" customHeight="1" x14ac:dyDescent="0.25">
      <c r="A2262" s="275">
        <v>31008062</v>
      </c>
      <c r="B2262" s="270" t="s">
        <v>1736</v>
      </c>
      <c r="C2262" s="272" t="s">
        <v>4843</v>
      </c>
      <c r="D2262" s="270" t="s">
        <v>8944</v>
      </c>
      <c r="E2262" s="272"/>
      <c r="F2262" s="273"/>
      <c r="G2262" s="272"/>
      <c r="H2262" s="272"/>
      <c r="I2262" s="272" t="s">
        <v>6155</v>
      </c>
      <c r="J2262" s="272" t="s">
        <v>6156</v>
      </c>
      <c r="K2262" s="272" t="s">
        <v>6157</v>
      </c>
      <c r="L2262" s="271"/>
      <c r="M2262" s="270" t="s">
        <v>3871</v>
      </c>
      <c r="N2262" s="270" t="s">
        <v>8742</v>
      </c>
      <c r="O2262" s="270" t="s">
        <v>6175</v>
      </c>
    </row>
    <row r="2263" spans="1:15" ht="30.75" customHeight="1" x14ac:dyDescent="0.25">
      <c r="A2263" s="281">
        <v>31008070</v>
      </c>
      <c r="B2263" s="276" t="s">
        <v>1737</v>
      </c>
      <c r="C2263" s="278" t="s">
        <v>4843</v>
      </c>
      <c r="D2263" s="276" t="s">
        <v>8944</v>
      </c>
      <c r="E2263" s="282"/>
      <c r="F2263" s="279"/>
      <c r="G2263" s="278"/>
      <c r="H2263" s="278"/>
      <c r="I2263" s="278" t="s">
        <v>6155</v>
      </c>
      <c r="J2263" s="278" t="s">
        <v>6156</v>
      </c>
      <c r="K2263" s="278" t="s">
        <v>6157</v>
      </c>
      <c r="L2263" s="277"/>
      <c r="M2263" s="276" t="s">
        <v>3871</v>
      </c>
      <c r="N2263" s="276" t="s">
        <v>8742</v>
      </c>
      <c r="O2263" s="276" t="s">
        <v>6175</v>
      </c>
    </row>
    <row r="2264" spans="1:15" ht="30.75" customHeight="1" x14ac:dyDescent="0.25">
      <c r="A2264" s="275">
        <v>31008097</v>
      </c>
      <c r="B2264" s="270" t="s">
        <v>1738</v>
      </c>
      <c r="C2264" s="272" t="s">
        <v>4843</v>
      </c>
      <c r="D2264" s="270" t="s">
        <v>8944</v>
      </c>
      <c r="E2264" s="272"/>
      <c r="F2264" s="273"/>
      <c r="G2264" s="272"/>
      <c r="H2264" s="272"/>
      <c r="I2264" s="272" t="s">
        <v>6155</v>
      </c>
      <c r="J2264" s="272" t="s">
        <v>6156</v>
      </c>
      <c r="K2264" s="272" t="s">
        <v>6157</v>
      </c>
      <c r="L2264" s="271"/>
      <c r="M2264" s="270" t="s">
        <v>3871</v>
      </c>
      <c r="N2264" s="270" t="s">
        <v>8742</v>
      </c>
      <c r="O2264" s="270" t="s">
        <v>6175</v>
      </c>
    </row>
    <row r="2265" spans="1:15" ht="30.75" customHeight="1" x14ac:dyDescent="0.25">
      <c r="A2265" s="281">
        <v>31008100</v>
      </c>
      <c r="B2265" s="276" t="s">
        <v>5004</v>
      </c>
      <c r="C2265" s="278" t="s">
        <v>4844</v>
      </c>
      <c r="D2265" s="276" t="s">
        <v>6161</v>
      </c>
      <c r="E2265" s="282"/>
      <c r="F2265" s="279"/>
      <c r="G2265" s="278" t="s">
        <v>6161</v>
      </c>
      <c r="H2265" s="278" t="s">
        <v>6161</v>
      </c>
      <c r="I2265" s="278" t="s">
        <v>6161</v>
      </c>
      <c r="J2265" s="278" t="s">
        <v>6161</v>
      </c>
      <c r="K2265" s="278" t="s">
        <v>6161</v>
      </c>
      <c r="L2265" s="277" t="s">
        <v>6161</v>
      </c>
      <c r="M2265" s="276" t="s">
        <v>6161</v>
      </c>
      <c r="N2265" s="276" t="s">
        <v>6161</v>
      </c>
      <c r="O2265" s="276" t="s">
        <v>6161</v>
      </c>
    </row>
    <row r="2266" spans="1:15" ht="30.75" customHeight="1" x14ac:dyDescent="0.25">
      <c r="A2266" s="275">
        <v>31008119</v>
      </c>
      <c r="B2266" s="270" t="s">
        <v>5005</v>
      </c>
      <c r="C2266" s="272" t="s">
        <v>4843</v>
      </c>
      <c r="D2266" s="270" t="s">
        <v>11180</v>
      </c>
      <c r="E2266" s="274" t="s">
        <v>11179</v>
      </c>
      <c r="F2266" s="273">
        <v>45383</v>
      </c>
      <c r="G2266" s="272"/>
      <c r="H2266" s="272" t="s">
        <v>6154</v>
      </c>
      <c r="I2266" s="272" t="s">
        <v>6155</v>
      </c>
      <c r="J2266" s="272" t="s">
        <v>6156</v>
      </c>
      <c r="K2266" s="272" t="s">
        <v>6157</v>
      </c>
      <c r="L2266" s="271"/>
      <c r="M2266" s="270" t="s">
        <v>3871</v>
      </c>
      <c r="N2266" s="270" t="s">
        <v>8742</v>
      </c>
      <c r="O2266" s="270" t="s">
        <v>6175</v>
      </c>
    </row>
    <row r="2267" spans="1:15" ht="30.75" customHeight="1" x14ac:dyDescent="0.25">
      <c r="A2267" s="281">
        <v>31009018</v>
      </c>
      <c r="B2267" s="276" t="s">
        <v>1739</v>
      </c>
      <c r="C2267" s="278" t="s">
        <v>4843</v>
      </c>
      <c r="D2267" s="276" t="s">
        <v>8945</v>
      </c>
      <c r="E2267" s="282"/>
      <c r="F2267" s="279"/>
      <c r="G2267" s="278"/>
      <c r="H2267" s="278" t="s">
        <v>6154</v>
      </c>
      <c r="I2267" s="278" t="s">
        <v>6155</v>
      </c>
      <c r="J2267" s="278" t="s">
        <v>6156</v>
      </c>
      <c r="K2267" s="278"/>
      <c r="L2267" s="277"/>
      <c r="M2267" s="276" t="s">
        <v>3882</v>
      </c>
      <c r="N2267" s="276" t="s">
        <v>8946</v>
      </c>
      <c r="O2267" s="276" t="s">
        <v>6175</v>
      </c>
    </row>
    <row r="2268" spans="1:15" ht="30.75" customHeight="1" x14ac:dyDescent="0.25">
      <c r="A2268" s="275">
        <v>31009026</v>
      </c>
      <c r="B2268" s="270" t="s">
        <v>1740</v>
      </c>
      <c r="C2268" s="272" t="s">
        <v>4843</v>
      </c>
      <c r="D2268" s="270" t="s">
        <v>8947</v>
      </c>
      <c r="E2268" s="272"/>
      <c r="F2268" s="273"/>
      <c r="G2268" s="272"/>
      <c r="H2268" s="272" t="s">
        <v>6154</v>
      </c>
      <c r="I2268" s="272" t="s">
        <v>6155</v>
      </c>
      <c r="J2268" s="272" t="s">
        <v>6156</v>
      </c>
      <c r="K2268" s="272"/>
      <c r="L2268" s="271"/>
      <c r="M2268" s="270" t="s">
        <v>3872</v>
      </c>
      <c r="N2268" s="270" t="s">
        <v>8742</v>
      </c>
      <c r="O2268" s="270" t="s">
        <v>6175</v>
      </c>
    </row>
    <row r="2269" spans="1:15" ht="30.75" customHeight="1" x14ac:dyDescent="0.25">
      <c r="A2269" s="281">
        <v>31009042</v>
      </c>
      <c r="B2269" s="276" t="s">
        <v>1741</v>
      </c>
      <c r="C2269" s="278" t="s">
        <v>4843</v>
      </c>
      <c r="D2269" s="276" t="s">
        <v>8948</v>
      </c>
      <c r="E2269" s="282"/>
      <c r="F2269" s="279"/>
      <c r="G2269" s="278"/>
      <c r="H2269" s="278"/>
      <c r="I2269" s="278" t="s">
        <v>6155</v>
      </c>
      <c r="J2269" s="278" t="s">
        <v>6156</v>
      </c>
      <c r="K2269" s="278"/>
      <c r="L2269" s="277"/>
      <c r="M2269" s="276" t="s">
        <v>3872</v>
      </c>
      <c r="N2269" s="276" t="s">
        <v>8742</v>
      </c>
      <c r="O2269" s="276" t="s">
        <v>6175</v>
      </c>
    </row>
    <row r="2270" spans="1:15" ht="30.75" customHeight="1" x14ac:dyDescent="0.25">
      <c r="A2270" s="275">
        <v>31009050</v>
      </c>
      <c r="B2270" s="270" t="s">
        <v>1742</v>
      </c>
      <c r="C2270" s="272" t="s">
        <v>4843</v>
      </c>
      <c r="D2270" s="270" t="s">
        <v>8949</v>
      </c>
      <c r="E2270" s="272"/>
      <c r="F2270" s="273"/>
      <c r="G2270" s="272"/>
      <c r="H2270" s="272"/>
      <c r="I2270" s="272" t="s">
        <v>6155</v>
      </c>
      <c r="J2270" s="272" t="s">
        <v>6156</v>
      </c>
      <c r="K2270" s="272"/>
      <c r="L2270" s="271"/>
      <c r="M2270" s="270" t="s">
        <v>3872</v>
      </c>
      <c r="N2270" s="270" t="s">
        <v>8742</v>
      </c>
      <c r="O2270" s="270" t="s">
        <v>6175</v>
      </c>
    </row>
    <row r="2271" spans="1:15" ht="30.75" customHeight="1" x14ac:dyDescent="0.25">
      <c r="A2271" s="281">
        <v>31009069</v>
      </c>
      <c r="B2271" s="276" t="s">
        <v>5006</v>
      </c>
      <c r="C2271" s="278" t="s">
        <v>4843</v>
      </c>
      <c r="D2271" s="276" t="s">
        <v>8950</v>
      </c>
      <c r="E2271" s="282"/>
      <c r="F2271" s="279"/>
      <c r="G2271" s="278"/>
      <c r="H2271" s="278"/>
      <c r="I2271" s="278" t="s">
        <v>6155</v>
      </c>
      <c r="J2271" s="278" t="s">
        <v>6156</v>
      </c>
      <c r="K2271" s="278"/>
      <c r="L2271" s="277"/>
      <c r="M2271" s="276" t="s">
        <v>3872</v>
      </c>
      <c r="N2271" s="276" t="s">
        <v>8742</v>
      </c>
      <c r="O2271" s="276" t="s">
        <v>6175</v>
      </c>
    </row>
    <row r="2272" spans="1:15" ht="30.75" customHeight="1" x14ac:dyDescent="0.25">
      <c r="A2272" s="275">
        <v>31009069</v>
      </c>
      <c r="B2272" s="270" t="s">
        <v>5006</v>
      </c>
      <c r="C2272" s="272" t="s">
        <v>4843</v>
      </c>
      <c r="D2272" s="270" t="s">
        <v>8951</v>
      </c>
      <c r="E2272" s="272"/>
      <c r="F2272" s="273"/>
      <c r="G2272" s="272"/>
      <c r="H2272" s="272"/>
      <c r="I2272" s="272" t="s">
        <v>6155</v>
      </c>
      <c r="J2272" s="272" t="s">
        <v>6156</v>
      </c>
      <c r="K2272" s="272"/>
      <c r="L2272" s="271"/>
      <c r="M2272" s="270" t="s">
        <v>3872</v>
      </c>
      <c r="N2272" s="270" t="s">
        <v>8742</v>
      </c>
      <c r="O2272" s="270" t="s">
        <v>6175</v>
      </c>
    </row>
    <row r="2273" spans="1:15" ht="30.75" customHeight="1" x14ac:dyDescent="0.25">
      <c r="A2273" s="281">
        <v>31009077</v>
      </c>
      <c r="B2273" s="276" t="s">
        <v>1744</v>
      </c>
      <c r="C2273" s="278" t="s">
        <v>4843</v>
      </c>
      <c r="D2273" s="276" t="s">
        <v>8950</v>
      </c>
      <c r="E2273" s="282"/>
      <c r="F2273" s="279"/>
      <c r="G2273" s="278"/>
      <c r="H2273" s="278"/>
      <c r="I2273" s="278" t="s">
        <v>6155</v>
      </c>
      <c r="J2273" s="278" t="s">
        <v>6156</v>
      </c>
      <c r="K2273" s="278"/>
      <c r="L2273" s="277"/>
      <c r="M2273" s="276" t="s">
        <v>3872</v>
      </c>
      <c r="N2273" s="276" t="s">
        <v>8742</v>
      </c>
      <c r="O2273" s="276" t="s">
        <v>6175</v>
      </c>
    </row>
    <row r="2274" spans="1:15" ht="30.75" customHeight="1" x14ac:dyDescent="0.25">
      <c r="A2274" s="275">
        <v>31009077</v>
      </c>
      <c r="B2274" s="270" t="s">
        <v>1744</v>
      </c>
      <c r="C2274" s="272" t="s">
        <v>4843</v>
      </c>
      <c r="D2274" s="270" t="s">
        <v>8952</v>
      </c>
      <c r="E2274" s="272"/>
      <c r="F2274" s="273"/>
      <c r="G2274" s="272"/>
      <c r="H2274" s="272"/>
      <c r="I2274" s="272" t="s">
        <v>6155</v>
      </c>
      <c r="J2274" s="272" t="s">
        <v>6156</v>
      </c>
      <c r="K2274" s="272"/>
      <c r="L2274" s="271"/>
      <c r="M2274" s="270" t="s">
        <v>3872</v>
      </c>
      <c r="N2274" s="270" t="s">
        <v>8742</v>
      </c>
      <c r="O2274" s="270" t="s">
        <v>6175</v>
      </c>
    </row>
    <row r="2275" spans="1:15" ht="30.75" customHeight="1" x14ac:dyDescent="0.25">
      <c r="A2275" s="281">
        <v>31009085</v>
      </c>
      <c r="B2275" s="276" t="s">
        <v>1746</v>
      </c>
      <c r="C2275" s="278" t="s">
        <v>4843</v>
      </c>
      <c r="D2275" s="276" t="s">
        <v>8950</v>
      </c>
      <c r="E2275" s="282"/>
      <c r="F2275" s="279"/>
      <c r="G2275" s="278"/>
      <c r="H2275" s="278"/>
      <c r="I2275" s="278" t="s">
        <v>6155</v>
      </c>
      <c r="J2275" s="278" t="s">
        <v>6156</v>
      </c>
      <c r="K2275" s="278"/>
      <c r="L2275" s="277"/>
      <c r="M2275" s="276" t="s">
        <v>3872</v>
      </c>
      <c r="N2275" s="276" t="s">
        <v>8742</v>
      </c>
      <c r="O2275" s="276" t="s">
        <v>6175</v>
      </c>
    </row>
    <row r="2276" spans="1:15" ht="30.75" customHeight="1" x14ac:dyDescent="0.25">
      <c r="A2276" s="275">
        <v>31009085</v>
      </c>
      <c r="B2276" s="270" t="s">
        <v>1746</v>
      </c>
      <c r="C2276" s="272" t="s">
        <v>4843</v>
      </c>
      <c r="D2276" s="270" t="s">
        <v>8953</v>
      </c>
      <c r="E2276" s="272"/>
      <c r="F2276" s="273"/>
      <c r="G2276" s="272"/>
      <c r="H2276" s="272"/>
      <c r="I2276" s="272" t="s">
        <v>6155</v>
      </c>
      <c r="J2276" s="272" t="s">
        <v>6156</v>
      </c>
      <c r="K2276" s="272"/>
      <c r="L2276" s="271"/>
      <c r="M2276" s="270" t="s">
        <v>3872</v>
      </c>
      <c r="N2276" s="270" t="s">
        <v>8742</v>
      </c>
      <c r="O2276" s="270" t="s">
        <v>6175</v>
      </c>
    </row>
    <row r="2277" spans="1:15" ht="30.75" customHeight="1" x14ac:dyDescent="0.25">
      <c r="A2277" s="281">
        <v>31009093</v>
      </c>
      <c r="B2277" s="276" t="s">
        <v>1748</v>
      </c>
      <c r="C2277" s="278" t="s">
        <v>4843</v>
      </c>
      <c r="D2277" s="276" t="s">
        <v>8950</v>
      </c>
      <c r="E2277" s="282"/>
      <c r="F2277" s="279"/>
      <c r="G2277" s="278"/>
      <c r="H2277" s="278"/>
      <c r="I2277" s="278" t="s">
        <v>6155</v>
      </c>
      <c r="J2277" s="278" t="s">
        <v>6156</v>
      </c>
      <c r="K2277" s="278"/>
      <c r="L2277" s="277"/>
      <c r="M2277" s="276" t="s">
        <v>3872</v>
      </c>
      <c r="N2277" s="276" t="s">
        <v>8742</v>
      </c>
      <c r="O2277" s="276" t="s">
        <v>6175</v>
      </c>
    </row>
    <row r="2278" spans="1:15" ht="30.75" customHeight="1" x14ac:dyDescent="0.25">
      <c r="A2278" s="275">
        <v>31009093</v>
      </c>
      <c r="B2278" s="270" t="s">
        <v>1748</v>
      </c>
      <c r="C2278" s="272" t="s">
        <v>4843</v>
      </c>
      <c r="D2278" s="270" t="s">
        <v>8954</v>
      </c>
      <c r="E2278" s="272"/>
      <c r="F2278" s="273"/>
      <c r="G2278" s="272"/>
      <c r="H2278" s="272"/>
      <c r="I2278" s="272" t="s">
        <v>6155</v>
      </c>
      <c r="J2278" s="272" t="s">
        <v>6156</v>
      </c>
      <c r="K2278" s="272"/>
      <c r="L2278" s="271"/>
      <c r="M2278" s="270" t="s">
        <v>3872</v>
      </c>
      <c r="N2278" s="270" t="s">
        <v>8742</v>
      </c>
      <c r="O2278" s="270" t="s">
        <v>6175</v>
      </c>
    </row>
    <row r="2279" spans="1:15" ht="30.75" customHeight="1" x14ac:dyDescent="0.25">
      <c r="A2279" s="281">
        <v>31009107</v>
      </c>
      <c r="B2279" s="276" t="s">
        <v>1749</v>
      </c>
      <c r="C2279" s="278" t="s">
        <v>4843</v>
      </c>
      <c r="D2279" s="276" t="s">
        <v>8950</v>
      </c>
      <c r="E2279" s="282"/>
      <c r="F2279" s="279"/>
      <c r="G2279" s="278"/>
      <c r="H2279" s="278"/>
      <c r="I2279" s="278" t="s">
        <v>6155</v>
      </c>
      <c r="J2279" s="278" t="s">
        <v>6156</v>
      </c>
      <c r="K2279" s="278"/>
      <c r="L2279" s="277"/>
      <c r="M2279" s="276" t="s">
        <v>3872</v>
      </c>
      <c r="N2279" s="276" t="s">
        <v>8742</v>
      </c>
      <c r="O2279" s="276" t="s">
        <v>6175</v>
      </c>
    </row>
    <row r="2280" spans="1:15" ht="30.75" customHeight="1" x14ac:dyDescent="0.25">
      <c r="A2280" s="275">
        <v>31009107</v>
      </c>
      <c r="B2280" s="270" t="s">
        <v>1749</v>
      </c>
      <c r="C2280" s="272" t="s">
        <v>4843</v>
      </c>
      <c r="D2280" s="270" t="s">
        <v>8955</v>
      </c>
      <c r="E2280" s="272"/>
      <c r="F2280" s="273"/>
      <c r="G2280" s="272"/>
      <c r="H2280" s="272"/>
      <c r="I2280" s="272" t="s">
        <v>6155</v>
      </c>
      <c r="J2280" s="272" t="s">
        <v>6156</v>
      </c>
      <c r="K2280" s="272"/>
      <c r="L2280" s="271"/>
      <c r="M2280" s="270" t="s">
        <v>3872</v>
      </c>
      <c r="N2280" s="270" t="s">
        <v>8742</v>
      </c>
      <c r="O2280" s="270" t="s">
        <v>6175</v>
      </c>
    </row>
    <row r="2281" spans="1:15" ht="30.75" customHeight="1" x14ac:dyDescent="0.25">
      <c r="A2281" s="281">
        <v>31009115</v>
      </c>
      <c r="B2281" s="276" t="s">
        <v>1750</v>
      </c>
      <c r="C2281" s="278" t="s">
        <v>4843</v>
      </c>
      <c r="D2281" s="276" t="s">
        <v>8950</v>
      </c>
      <c r="E2281" s="282"/>
      <c r="F2281" s="279"/>
      <c r="G2281" s="278"/>
      <c r="H2281" s="278"/>
      <c r="I2281" s="278" t="s">
        <v>6155</v>
      </c>
      <c r="J2281" s="278" t="s">
        <v>6156</v>
      </c>
      <c r="K2281" s="278"/>
      <c r="L2281" s="277"/>
      <c r="M2281" s="276" t="s">
        <v>3872</v>
      </c>
      <c r="N2281" s="276" t="s">
        <v>8742</v>
      </c>
      <c r="O2281" s="276" t="s">
        <v>6175</v>
      </c>
    </row>
    <row r="2282" spans="1:15" ht="30.75" customHeight="1" x14ac:dyDescent="0.25">
      <c r="A2282" s="275">
        <v>31009115</v>
      </c>
      <c r="B2282" s="270" t="s">
        <v>1750</v>
      </c>
      <c r="C2282" s="272" t="s">
        <v>4843</v>
      </c>
      <c r="D2282" s="270" t="s">
        <v>8956</v>
      </c>
      <c r="E2282" s="272"/>
      <c r="F2282" s="273"/>
      <c r="G2282" s="272"/>
      <c r="H2282" s="272"/>
      <c r="I2282" s="272" t="s">
        <v>6155</v>
      </c>
      <c r="J2282" s="272" t="s">
        <v>6156</v>
      </c>
      <c r="K2282" s="272"/>
      <c r="L2282" s="271"/>
      <c r="M2282" s="270" t="s">
        <v>3872</v>
      </c>
      <c r="N2282" s="270" t="s">
        <v>8742</v>
      </c>
      <c r="O2282" s="270" t="s">
        <v>6175</v>
      </c>
    </row>
    <row r="2283" spans="1:15" ht="30.75" customHeight="1" x14ac:dyDescent="0.25">
      <c r="A2283" s="281">
        <v>31009123</v>
      </c>
      <c r="B2283" s="276" t="s">
        <v>1753</v>
      </c>
      <c r="C2283" s="278" t="s">
        <v>4843</v>
      </c>
      <c r="D2283" s="276" t="s">
        <v>8950</v>
      </c>
      <c r="E2283" s="282"/>
      <c r="F2283" s="279"/>
      <c r="G2283" s="278"/>
      <c r="H2283" s="278"/>
      <c r="I2283" s="278" t="s">
        <v>6155</v>
      </c>
      <c r="J2283" s="278" t="s">
        <v>6156</v>
      </c>
      <c r="K2283" s="278"/>
      <c r="L2283" s="277"/>
      <c r="M2283" s="276" t="s">
        <v>3872</v>
      </c>
      <c r="N2283" s="276" t="s">
        <v>8742</v>
      </c>
      <c r="O2283" s="276" t="s">
        <v>6175</v>
      </c>
    </row>
    <row r="2284" spans="1:15" ht="30.75" customHeight="1" x14ac:dyDescent="0.25">
      <c r="A2284" s="275">
        <v>31009123</v>
      </c>
      <c r="B2284" s="270" t="s">
        <v>1753</v>
      </c>
      <c r="C2284" s="272" t="s">
        <v>4843</v>
      </c>
      <c r="D2284" s="270" t="s">
        <v>8951</v>
      </c>
      <c r="E2284" s="272"/>
      <c r="F2284" s="273"/>
      <c r="G2284" s="272"/>
      <c r="H2284" s="272"/>
      <c r="I2284" s="272" t="s">
        <v>6155</v>
      </c>
      <c r="J2284" s="272" t="s">
        <v>6156</v>
      </c>
      <c r="K2284" s="272"/>
      <c r="L2284" s="271"/>
      <c r="M2284" s="270" t="s">
        <v>3872</v>
      </c>
      <c r="N2284" s="270" t="s">
        <v>8742</v>
      </c>
      <c r="O2284" s="270" t="s">
        <v>6175</v>
      </c>
    </row>
    <row r="2285" spans="1:15" ht="30.75" customHeight="1" x14ac:dyDescent="0.25">
      <c r="A2285" s="281">
        <v>31009131</v>
      </c>
      <c r="B2285" s="276" t="s">
        <v>1754</v>
      </c>
      <c r="C2285" s="278" t="s">
        <v>4843</v>
      </c>
      <c r="D2285" s="276" t="s">
        <v>8950</v>
      </c>
      <c r="E2285" s="282"/>
      <c r="F2285" s="279"/>
      <c r="G2285" s="278"/>
      <c r="H2285" s="278"/>
      <c r="I2285" s="278" t="s">
        <v>6155</v>
      </c>
      <c r="J2285" s="278" t="s">
        <v>6156</v>
      </c>
      <c r="K2285" s="278"/>
      <c r="L2285" s="277"/>
      <c r="M2285" s="276" t="s">
        <v>3872</v>
      </c>
      <c r="N2285" s="276" t="s">
        <v>8742</v>
      </c>
      <c r="O2285" s="276" t="s">
        <v>6175</v>
      </c>
    </row>
    <row r="2286" spans="1:15" ht="30.75" customHeight="1" x14ac:dyDescent="0.25">
      <c r="A2286" s="275">
        <v>31009131</v>
      </c>
      <c r="B2286" s="270" t="s">
        <v>1754</v>
      </c>
      <c r="C2286" s="272" t="s">
        <v>4843</v>
      </c>
      <c r="D2286" s="270" t="s">
        <v>8957</v>
      </c>
      <c r="E2286" s="272"/>
      <c r="F2286" s="273"/>
      <c r="G2286" s="272"/>
      <c r="H2286" s="272"/>
      <c r="I2286" s="272" t="s">
        <v>6155</v>
      </c>
      <c r="J2286" s="272" t="s">
        <v>6156</v>
      </c>
      <c r="K2286" s="272"/>
      <c r="L2286" s="271"/>
      <c r="M2286" s="270" t="s">
        <v>3872</v>
      </c>
      <c r="N2286" s="270" t="s">
        <v>8742</v>
      </c>
      <c r="O2286" s="270" t="s">
        <v>6175</v>
      </c>
    </row>
    <row r="2287" spans="1:15" ht="30.75" customHeight="1" x14ac:dyDescent="0.25">
      <c r="A2287" s="281">
        <v>31009140</v>
      </c>
      <c r="B2287" s="276" t="s">
        <v>1755</v>
      </c>
      <c r="C2287" s="278" t="s">
        <v>4843</v>
      </c>
      <c r="D2287" s="276" t="s">
        <v>8950</v>
      </c>
      <c r="E2287" s="282"/>
      <c r="F2287" s="279"/>
      <c r="G2287" s="278"/>
      <c r="H2287" s="278"/>
      <c r="I2287" s="278" t="s">
        <v>6155</v>
      </c>
      <c r="J2287" s="278" t="s">
        <v>6156</v>
      </c>
      <c r="K2287" s="278"/>
      <c r="L2287" s="277"/>
      <c r="M2287" s="276" t="s">
        <v>3872</v>
      </c>
      <c r="N2287" s="276" t="s">
        <v>8742</v>
      </c>
      <c r="O2287" s="276" t="s">
        <v>6175</v>
      </c>
    </row>
    <row r="2288" spans="1:15" ht="30.75" customHeight="1" x14ac:dyDescent="0.25">
      <c r="A2288" s="275">
        <v>31009140</v>
      </c>
      <c r="B2288" s="270" t="s">
        <v>1755</v>
      </c>
      <c r="C2288" s="272" t="s">
        <v>4843</v>
      </c>
      <c r="D2288" s="270" t="s">
        <v>8958</v>
      </c>
      <c r="E2288" s="272"/>
      <c r="F2288" s="273"/>
      <c r="G2288" s="272"/>
      <c r="H2288" s="272"/>
      <c r="I2288" s="272" t="s">
        <v>6155</v>
      </c>
      <c r="J2288" s="272" t="s">
        <v>6156</v>
      </c>
      <c r="K2288" s="272"/>
      <c r="L2288" s="271"/>
      <c r="M2288" s="270" t="s">
        <v>3872</v>
      </c>
      <c r="N2288" s="270" t="s">
        <v>8742</v>
      </c>
      <c r="O2288" s="270" t="s">
        <v>6175</v>
      </c>
    </row>
    <row r="2289" spans="1:15" ht="30.75" customHeight="1" x14ac:dyDescent="0.25">
      <c r="A2289" s="281">
        <v>31009158</v>
      </c>
      <c r="B2289" s="276" t="s">
        <v>1757</v>
      </c>
      <c r="C2289" s="278" t="s">
        <v>4843</v>
      </c>
      <c r="D2289" s="276" t="s">
        <v>8950</v>
      </c>
      <c r="E2289" s="282"/>
      <c r="F2289" s="279"/>
      <c r="G2289" s="278"/>
      <c r="H2289" s="278"/>
      <c r="I2289" s="278" t="s">
        <v>6155</v>
      </c>
      <c r="J2289" s="278" t="s">
        <v>6156</v>
      </c>
      <c r="K2289" s="278"/>
      <c r="L2289" s="277"/>
      <c r="M2289" s="276" t="s">
        <v>3872</v>
      </c>
      <c r="N2289" s="276" t="s">
        <v>8742</v>
      </c>
      <c r="O2289" s="276" t="s">
        <v>6175</v>
      </c>
    </row>
    <row r="2290" spans="1:15" ht="30.75" customHeight="1" x14ac:dyDescent="0.25">
      <c r="A2290" s="275">
        <v>31009158</v>
      </c>
      <c r="B2290" s="270" t="s">
        <v>1757</v>
      </c>
      <c r="C2290" s="272" t="s">
        <v>4843</v>
      </c>
      <c r="D2290" s="270" t="s">
        <v>8952</v>
      </c>
      <c r="E2290" s="272"/>
      <c r="F2290" s="273"/>
      <c r="G2290" s="272"/>
      <c r="H2290" s="272"/>
      <c r="I2290" s="272" t="s">
        <v>6155</v>
      </c>
      <c r="J2290" s="272" t="s">
        <v>6156</v>
      </c>
      <c r="K2290" s="272"/>
      <c r="L2290" s="271"/>
      <c r="M2290" s="270" t="s">
        <v>3872</v>
      </c>
      <c r="N2290" s="270" t="s">
        <v>8742</v>
      </c>
      <c r="O2290" s="270" t="s">
        <v>6175</v>
      </c>
    </row>
    <row r="2291" spans="1:15" ht="30.75" customHeight="1" x14ac:dyDescent="0.25">
      <c r="A2291" s="281">
        <v>31009166</v>
      </c>
      <c r="B2291" s="276" t="s">
        <v>1758</v>
      </c>
      <c r="C2291" s="278" t="s">
        <v>4843</v>
      </c>
      <c r="D2291" s="276" t="s">
        <v>8950</v>
      </c>
      <c r="E2291" s="282"/>
      <c r="F2291" s="279"/>
      <c r="G2291" s="278"/>
      <c r="H2291" s="278"/>
      <c r="I2291" s="278" t="s">
        <v>6155</v>
      </c>
      <c r="J2291" s="278" t="s">
        <v>6156</v>
      </c>
      <c r="K2291" s="278"/>
      <c r="L2291" s="277"/>
      <c r="M2291" s="276" t="s">
        <v>3872</v>
      </c>
      <c r="N2291" s="276" t="s">
        <v>8742</v>
      </c>
      <c r="O2291" s="276" t="s">
        <v>6175</v>
      </c>
    </row>
    <row r="2292" spans="1:15" ht="30.75" customHeight="1" x14ac:dyDescent="0.25">
      <c r="A2292" s="275">
        <v>31009166</v>
      </c>
      <c r="B2292" s="270" t="s">
        <v>1758</v>
      </c>
      <c r="C2292" s="272" t="s">
        <v>4843</v>
      </c>
      <c r="D2292" s="270" t="s">
        <v>8959</v>
      </c>
      <c r="E2292" s="272"/>
      <c r="F2292" s="273"/>
      <c r="G2292" s="272"/>
      <c r="H2292" s="272"/>
      <c r="I2292" s="272" t="s">
        <v>6155</v>
      </c>
      <c r="J2292" s="272" t="s">
        <v>6156</v>
      </c>
      <c r="K2292" s="272"/>
      <c r="L2292" s="271"/>
      <c r="M2292" s="270" t="s">
        <v>3872</v>
      </c>
      <c r="N2292" s="270" t="s">
        <v>8742</v>
      </c>
      <c r="O2292" s="270" t="s">
        <v>6175</v>
      </c>
    </row>
    <row r="2293" spans="1:15" ht="30.75" customHeight="1" x14ac:dyDescent="0.25">
      <c r="A2293" s="281">
        <v>31009174</v>
      </c>
      <c r="B2293" s="276" t="s">
        <v>1759</v>
      </c>
      <c r="C2293" s="278" t="s">
        <v>4843</v>
      </c>
      <c r="D2293" s="276" t="s">
        <v>8960</v>
      </c>
      <c r="E2293" s="282"/>
      <c r="F2293" s="279"/>
      <c r="G2293" s="278"/>
      <c r="H2293" s="278"/>
      <c r="I2293" s="278" t="s">
        <v>6155</v>
      </c>
      <c r="J2293" s="278" t="s">
        <v>6156</v>
      </c>
      <c r="K2293" s="278"/>
      <c r="L2293" s="277"/>
      <c r="M2293" s="276" t="s">
        <v>3872</v>
      </c>
      <c r="N2293" s="276" t="s">
        <v>8742</v>
      </c>
      <c r="O2293" s="276" t="s">
        <v>6175</v>
      </c>
    </row>
    <row r="2294" spans="1:15" ht="30.75" customHeight="1" x14ac:dyDescent="0.25">
      <c r="A2294" s="275">
        <v>31009204</v>
      </c>
      <c r="B2294" s="270" t="s">
        <v>1761</v>
      </c>
      <c r="C2294" s="272" t="s">
        <v>4843</v>
      </c>
      <c r="D2294" s="270" t="s">
        <v>8961</v>
      </c>
      <c r="E2294" s="272"/>
      <c r="F2294" s="273"/>
      <c r="G2294" s="272"/>
      <c r="H2294" s="272"/>
      <c r="I2294" s="272" t="s">
        <v>6155</v>
      </c>
      <c r="J2294" s="272" t="s">
        <v>6156</v>
      </c>
      <c r="K2294" s="272"/>
      <c r="L2294" s="271"/>
      <c r="M2294" s="270" t="s">
        <v>3872</v>
      </c>
      <c r="N2294" s="270" t="s">
        <v>8742</v>
      </c>
      <c r="O2294" s="270" t="s">
        <v>6175</v>
      </c>
    </row>
    <row r="2295" spans="1:15" ht="30.75" customHeight="1" x14ac:dyDescent="0.25">
      <c r="A2295" s="281">
        <v>31009220</v>
      </c>
      <c r="B2295" s="276" t="s">
        <v>1763</v>
      </c>
      <c r="C2295" s="278" t="s">
        <v>4843</v>
      </c>
      <c r="D2295" s="276" t="s">
        <v>8962</v>
      </c>
      <c r="E2295" s="282"/>
      <c r="F2295" s="279"/>
      <c r="G2295" s="278"/>
      <c r="H2295" s="278"/>
      <c r="I2295" s="278" t="s">
        <v>6155</v>
      </c>
      <c r="J2295" s="278" t="s">
        <v>6156</v>
      </c>
      <c r="K2295" s="278"/>
      <c r="L2295" s="277"/>
      <c r="M2295" s="276" t="s">
        <v>3872</v>
      </c>
      <c r="N2295" s="276" t="s">
        <v>8742</v>
      </c>
      <c r="O2295" s="276" t="s">
        <v>6175</v>
      </c>
    </row>
    <row r="2296" spans="1:15" ht="30.75" customHeight="1" x14ac:dyDescent="0.25">
      <c r="A2296" s="275">
        <v>31009239</v>
      </c>
      <c r="B2296" s="270" t="s">
        <v>1762</v>
      </c>
      <c r="C2296" s="272" t="s">
        <v>4843</v>
      </c>
      <c r="D2296" s="270" t="s">
        <v>8962</v>
      </c>
      <c r="E2296" s="272"/>
      <c r="F2296" s="273"/>
      <c r="G2296" s="272"/>
      <c r="H2296" s="272"/>
      <c r="I2296" s="272" t="s">
        <v>6155</v>
      </c>
      <c r="J2296" s="272" t="s">
        <v>6156</v>
      </c>
      <c r="K2296" s="272"/>
      <c r="L2296" s="271"/>
      <c r="M2296" s="270" t="s">
        <v>3872</v>
      </c>
      <c r="N2296" s="270" t="s">
        <v>8742</v>
      </c>
      <c r="O2296" s="270" t="s">
        <v>6175</v>
      </c>
    </row>
    <row r="2297" spans="1:15" ht="30.75" customHeight="1" x14ac:dyDescent="0.25">
      <c r="A2297" s="281">
        <v>31009247</v>
      </c>
      <c r="B2297" s="276" t="s">
        <v>1764</v>
      </c>
      <c r="C2297" s="278" t="s">
        <v>4843</v>
      </c>
      <c r="D2297" s="276" t="s">
        <v>8963</v>
      </c>
      <c r="E2297" s="282"/>
      <c r="F2297" s="279"/>
      <c r="G2297" s="278"/>
      <c r="H2297" s="278" t="s">
        <v>6154</v>
      </c>
      <c r="I2297" s="278" t="s">
        <v>6155</v>
      </c>
      <c r="J2297" s="278" t="s">
        <v>6156</v>
      </c>
      <c r="K2297" s="278"/>
      <c r="L2297" s="277"/>
      <c r="M2297" s="276" t="s">
        <v>3872</v>
      </c>
      <c r="N2297" s="276" t="s">
        <v>8742</v>
      </c>
      <c r="O2297" s="276" t="s">
        <v>6175</v>
      </c>
    </row>
    <row r="2298" spans="1:15" ht="30.75" customHeight="1" x14ac:dyDescent="0.25">
      <c r="A2298" s="275">
        <v>31009247</v>
      </c>
      <c r="B2298" s="270" t="s">
        <v>1764</v>
      </c>
      <c r="C2298" s="272" t="s">
        <v>4843</v>
      </c>
      <c r="D2298" s="270" t="s">
        <v>8964</v>
      </c>
      <c r="E2298" s="272"/>
      <c r="F2298" s="273"/>
      <c r="G2298" s="272"/>
      <c r="H2298" s="272"/>
      <c r="I2298" s="272" t="s">
        <v>6155</v>
      </c>
      <c r="J2298" s="272" t="s">
        <v>6156</v>
      </c>
      <c r="K2298" s="272"/>
      <c r="L2298" s="271"/>
      <c r="M2298" s="270" t="s">
        <v>3872</v>
      </c>
      <c r="N2298" s="270" t="s">
        <v>8742</v>
      </c>
      <c r="O2298" s="270" t="s">
        <v>6175</v>
      </c>
    </row>
    <row r="2299" spans="1:15" ht="30.75" customHeight="1" x14ac:dyDescent="0.25">
      <c r="A2299" s="281">
        <v>31009255</v>
      </c>
      <c r="B2299" s="276" t="s">
        <v>1765</v>
      </c>
      <c r="C2299" s="278" t="s">
        <v>4843</v>
      </c>
      <c r="D2299" s="276" t="s">
        <v>8965</v>
      </c>
      <c r="E2299" s="282"/>
      <c r="F2299" s="279"/>
      <c r="G2299" s="278"/>
      <c r="H2299" s="278"/>
      <c r="I2299" s="278" t="s">
        <v>6155</v>
      </c>
      <c r="J2299" s="278" t="s">
        <v>6156</v>
      </c>
      <c r="K2299" s="278"/>
      <c r="L2299" s="277"/>
      <c r="M2299" s="276" t="s">
        <v>3872</v>
      </c>
      <c r="N2299" s="276" t="s">
        <v>8742</v>
      </c>
      <c r="O2299" s="276" t="s">
        <v>6175</v>
      </c>
    </row>
    <row r="2300" spans="1:15" ht="30.75" customHeight="1" x14ac:dyDescent="0.25">
      <c r="A2300" s="275">
        <v>31009263</v>
      </c>
      <c r="B2300" s="270" t="s">
        <v>1766</v>
      </c>
      <c r="C2300" s="272" t="s">
        <v>4843</v>
      </c>
      <c r="D2300" s="270" t="s">
        <v>8966</v>
      </c>
      <c r="E2300" s="272"/>
      <c r="F2300" s="273"/>
      <c r="G2300" s="272"/>
      <c r="H2300" s="272"/>
      <c r="I2300" s="272" t="s">
        <v>6155</v>
      </c>
      <c r="J2300" s="272" t="s">
        <v>6156</v>
      </c>
      <c r="K2300" s="272"/>
      <c r="L2300" s="271"/>
      <c r="M2300" s="270" t="s">
        <v>3872</v>
      </c>
      <c r="N2300" s="270" t="s">
        <v>8742</v>
      </c>
      <c r="O2300" s="270" t="s">
        <v>6175</v>
      </c>
    </row>
    <row r="2301" spans="1:15" ht="30.75" customHeight="1" x14ac:dyDescent="0.25">
      <c r="A2301" s="281">
        <v>31009271</v>
      </c>
      <c r="B2301" s="276" t="s">
        <v>1767</v>
      </c>
      <c r="C2301" s="278" t="s">
        <v>4843</v>
      </c>
      <c r="D2301" s="276" t="s">
        <v>8967</v>
      </c>
      <c r="E2301" s="282"/>
      <c r="F2301" s="279"/>
      <c r="G2301" s="278"/>
      <c r="H2301" s="278"/>
      <c r="I2301" s="278" t="s">
        <v>6155</v>
      </c>
      <c r="J2301" s="278" t="s">
        <v>6156</v>
      </c>
      <c r="K2301" s="278"/>
      <c r="L2301" s="277"/>
      <c r="M2301" s="276" t="s">
        <v>3872</v>
      </c>
      <c r="N2301" s="276" t="s">
        <v>8742</v>
      </c>
      <c r="O2301" s="276" t="s">
        <v>6175</v>
      </c>
    </row>
    <row r="2302" spans="1:15" ht="30.75" customHeight="1" x14ac:dyDescent="0.25">
      <c r="A2302" s="275">
        <v>31009280</v>
      </c>
      <c r="B2302" s="270" t="s">
        <v>1768</v>
      </c>
      <c r="C2302" s="272" t="s">
        <v>4843</v>
      </c>
      <c r="D2302" s="270" t="s">
        <v>8968</v>
      </c>
      <c r="E2302" s="272"/>
      <c r="F2302" s="273"/>
      <c r="G2302" s="272"/>
      <c r="H2302" s="272"/>
      <c r="I2302" s="272" t="s">
        <v>6155</v>
      </c>
      <c r="J2302" s="272" t="s">
        <v>6156</v>
      </c>
      <c r="K2302" s="272"/>
      <c r="L2302" s="271"/>
      <c r="M2302" s="270" t="s">
        <v>3872</v>
      </c>
      <c r="N2302" s="270" t="s">
        <v>8742</v>
      </c>
      <c r="O2302" s="270" t="s">
        <v>6175</v>
      </c>
    </row>
    <row r="2303" spans="1:15" ht="30.75" customHeight="1" x14ac:dyDescent="0.25">
      <c r="A2303" s="281">
        <v>31009298</v>
      </c>
      <c r="B2303" s="276" t="s">
        <v>1769</v>
      </c>
      <c r="C2303" s="278" t="s">
        <v>4843</v>
      </c>
      <c r="D2303" s="276" t="s">
        <v>8969</v>
      </c>
      <c r="E2303" s="282"/>
      <c r="F2303" s="279"/>
      <c r="G2303" s="278"/>
      <c r="H2303" s="278"/>
      <c r="I2303" s="278" t="s">
        <v>6155</v>
      </c>
      <c r="J2303" s="278" t="s">
        <v>6156</v>
      </c>
      <c r="K2303" s="278"/>
      <c r="L2303" s="277"/>
      <c r="M2303" s="276" t="s">
        <v>3872</v>
      </c>
      <c r="N2303" s="276" t="s">
        <v>8742</v>
      </c>
      <c r="O2303" s="276" t="s">
        <v>6175</v>
      </c>
    </row>
    <row r="2304" spans="1:15" ht="30.75" customHeight="1" x14ac:dyDescent="0.25">
      <c r="A2304" s="275">
        <v>31009301</v>
      </c>
      <c r="B2304" s="270" t="s">
        <v>1770</v>
      </c>
      <c r="C2304" s="272" t="s">
        <v>4843</v>
      </c>
      <c r="D2304" s="270" t="s">
        <v>8970</v>
      </c>
      <c r="E2304" s="272"/>
      <c r="F2304" s="273"/>
      <c r="G2304" s="272"/>
      <c r="H2304" s="272"/>
      <c r="I2304" s="272" t="s">
        <v>6155</v>
      </c>
      <c r="J2304" s="272" t="s">
        <v>6156</v>
      </c>
      <c r="K2304" s="272"/>
      <c r="L2304" s="271"/>
      <c r="M2304" s="270" t="s">
        <v>3872</v>
      </c>
      <c r="N2304" s="270" t="s">
        <v>8742</v>
      </c>
      <c r="O2304" s="270" t="s">
        <v>6175</v>
      </c>
    </row>
    <row r="2305" spans="1:15" ht="30.75" customHeight="1" x14ac:dyDescent="0.25">
      <c r="A2305" s="281">
        <v>31009310</v>
      </c>
      <c r="B2305" s="276" t="s">
        <v>5007</v>
      </c>
      <c r="C2305" s="278" t="s">
        <v>4843</v>
      </c>
      <c r="D2305" s="276" t="s">
        <v>8971</v>
      </c>
      <c r="E2305" s="282"/>
      <c r="F2305" s="279"/>
      <c r="G2305" s="278"/>
      <c r="H2305" s="278"/>
      <c r="I2305" s="278" t="s">
        <v>6155</v>
      </c>
      <c r="J2305" s="278" t="s">
        <v>6156</v>
      </c>
      <c r="K2305" s="278"/>
      <c r="L2305" s="277"/>
      <c r="M2305" s="276" t="s">
        <v>3872</v>
      </c>
      <c r="N2305" s="276" t="s">
        <v>8742</v>
      </c>
      <c r="O2305" s="276" t="s">
        <v>6175</v>
      </c>
    </row>
    <row r="2306" spans="1:15" ht="30.75" customHeight="1" x14ac:dyDescent="0.25">
      <c r="A2306" s="275">
        <v>31009328</v>
      </c>
      <c r="B2306" s="270" t="s">
        <v>1747</v>
      </c>
      <c r="C2306" s="272" t="s">
        <v>4843</v>
      </c>
      <c r="D2306" s="270" t="s">
        <v>8972</v>
      </c>
      <c r="E2306" s="272"/>
      <c r="F2306" s="273"/>
      <c r="G2306" s="272"/>
      <c r="H2306" s="272"/>
      <c r="I2306" s="272" t="s">
        <v>6155</v>
      </c>
      <c r="J2306" s="272" t="s">
        <v>6156</v>
      </c>
      <c r="K2306" s="272"/>
      <c r="L2306" s="271"/>
      <c r="M2306" s="270" t="s">
        <v>3872</v>
      </c>
      <c r="N2306" s="270" t="s">
        <v>8742</v>
      </c>
      <c r="O2306" s="270" t="s">
        <v>6175</v>
      </c>
    </row>
    <row r="2307" spans="1:15" ht="30.75" customHeight="1" x14ac:dyDescent="0.25">
      <c r="A2307" s="281">
        <v>31009336</v>
      </c>
      <c r="B2307" s="276" t="s">
        <v>1751</v>
      </c>
      <c r="C2307" s="278" t="s">
        <v>4843</v>
      </c>
      <c r="D2307" s="276" t="s">
        <v>8973</v>
      </c>
      <c r="E2307" s="282"/>
      <c r="F2307" s="279"/>
      <c r="G2307" s="278"/>
      <c r="H2307" s="278"/>
      <c r="I2307" s="278" t="s">
        <v>6155</v>
      </c>
      <c r="J2307" s="278" t="s">
        <v>6156</v>
      </c>
      <c r="K2307" s="278"/>
      <c r="L2307" s="277"/>
      <c r="M2307" s="276" t="s">
        <v>3872</v>
      </c>
      <c r="N2307" s="276" t="s">
        <v>8742</v>
      </c>
      <c r="O2307" s="276" t="s">
        <v>6175</v>
      </c>
    </row>
    <row r="2308" spans="1:15" ht="30.75" customHeight="1" x14ac:dyDescent="0.25">
      <c r="A2308" s="275">
        <v>31009344</v>
      </c>
      <c r="B2308" s="270" t="s">
        <v>1756</v>
      </c>
      <c r="C2308" s="272" t="s">
        <v>4843</v>
      </c>
      <c r="D2308" s="270" t="s">
        <v>8974</v>
      </c>
      <c r="E2308" s="272"/>
      <c r="F2308" s="273"/>
      <c r="G2308" s="272"/>
      <c r="H2308" s="272"/>
      <c r="I2308" s="272" t="s">
        <v>6155</v>
      </c>
      <c r="J2308" s="272" t="s">
        <v>6156</v>
      </c>
      <c r="K2308" s="272"/>
      <c r="L2308" s="271"/>
      <c r="M2308" s="270" t="s">
        <v>3872</v>
      </c>
      <c r="N2308" s="270" t="s">
        <v>8742</v>
      </c>
      <c r="O2308" s="270" t="s">
        <v>6175</v>
      </c>
    </row>
    <row r="2309" spans="1:15" ht="30.75" customHeight="1" x14ac:dyDescent="0.25">
      <c r="A2309" s="281">
        <v>31009352</v>
      </c>
      <c r="B2309" s="276" t="s">
        <v>1760</v>
      </c>
      <c r="C2309" s="278" t="s">
        <v>4843</v>
      </c>
      <c r="D2309" s="276" t="s">
        <v>8882</v>
      </c>
      <c r="E2309" s="282"/>
      <c r="F2309" s="279"/>
      <c r="G2309" s="278"/>
      <c r="H2309" s="278" t="s">
        <v>6154</v>
      </c>
      <c r="I2309" s="278" t="s">
        <v>6155</v>
      </c>
      <c r="J2309" s="278" t="s">
        <v>6156</v>
      </c>
      <c r="K2309" s="278"/>
      <c r="L2309" s="277"/>
      <c r="M2309" s="276" t="s">
        <v>3872</v>
      </c>
      <c r="N2309" s="276" t="s">
        <v>8742</v>
      </c>
      <c r="O2309" s="276" t="s">
        <v>6175</v>
      </c>
    </row>
    <row r="2310" spans="1:15" ht="30.75" customHeight="1" x14ac:dyDescent="0.25">
      <c r="A2310" s="275">
        <v>31009360</v>
      </c>
      <c r="B2310" s="270" t="s">
        <v>1752</v>
      </c>
      <c r="C2310" s="272" t="s">
        <v>4843</v>
      </c>
      <c r="D2310" s="270" t="s">
        <v>8956</v>
      </c>
      <c r="E2310" s="272"/>
      <c r="F2310" s="273"/>
      <c r="G2310" s="272"/>
      <c r="H2310" s="272"/>
      <c r="I2310" s="272" t="s">
        <v>6155</v>
      </c>
      <c r="J2310" s="272" t="s">
        <v>6156</v>
      </c>
      <c r="K2310" s="272"/>
      <c r="L2310" s="271"/>
      <c r="M2310" s="270" t="s">
        <v>3872</v>
      </c>
      <c r="N2310" s="270" t="s">
        <v>8742</v>
      </c>
      <c r="O2310" s="270" t="s">
        <v>6175</v>
      </c>
    </row>
    <row r="2311" spans="1:15" ht="30.75" customHeight="1" x14ac:dyDescent="0.25">
      <c r="A2311" s="281">
        <v>31101011</v>
      </c>
      <c r="B2311" s="276" t="s">
        <v>1771</v>
      </c>
      <c r="C2311" s="278" t="s">
        <v>4843</v>
      </c>
      <c r="D2311" s="276" t="s">
        <v>8975</v>
      </c>
      <c r="E2311" s="282"/>
      <c r="F2311" s="279"/>
      <c r="G2311" s="278"/>
      <c r="H2311" s="278"/>
      <c r="I2311" s="278" t="s">
        <v>6155</v>
      </c>
      <c r="J2311" s="278" t="s">
        <v>6156</v>
      </c>
      <c r="K2311" s="278"/>
      <c r="L2311" s="277"/>
      <c r="M2311" s="276" t="s">
        <v>8976</v>
      </c>
      <c r="N2311" s="276" t="s">
        <v>3943</v>
      </c>
      <c r="O2311" s="276" t="s">
        <v>6175</v>
      </c>
    </row>
    <row r="2312" spans="1:15" ht="30.75" customHeight="1" x14ac:dyDescent="0.25">
      <c r="A2312" s="275">
        <v>31101020</v>
      </c>
      <c r="B2312" s="270" t="s">
        <v>1772</v>
      </c>
      <c r="C2312" s="272" t="s">
        <v>4843</v>
      </c>
      <c r="D2312" s="270" t="s">
        <v>8977</v>
      </c>
      <c r="E2312" s="272"/>
      <c r="F2312" s="273"/>
      <c r="G2312" s="272"/>
      <c r="H2312" s="272"/>
      <c r="I2312" s="272" t="s">
        <v>6155</v>
      </c>
      <c r="J2312" s="272" t="s">
        <v>6156</v>
      </c>
      <c r="K2312" s="272"/>
      <c r="L2312" s="271"/>
      <c r="M2312" s="270" t="s">
        <v>8976</v>
      </c>
      <c r="N2312" s="270" t="s">
        <v>3943</v>
      </c>
      <c r="O2312" s="270" t="s">
        <v>6175</v>
      </c>
    </row>
    <row r="2313" spans="1:15" ht="30.75" customHeight="1" x14ac:dyDescent="0.25">
      <c r="A2313" s="281">
        <v>31101038</v>
      </c>
      <c r="B2313" s="276" t="s">
        <v>1774</v>
      </c>
      <c r="C2313" s="278" t="s">
        <v>4843</v>
      </c>
      <c r="D2313" s="276" t="s">
        <v>8978</v>
      </c>
      <c r="E2313" s="282"/>
      <c r="F2313" s="279"/>
      <c r="G2313" s="278"/>
      <c r="H2313" s="278"/>
      <c r="I2313" s="278" t="s">
        <v>6155</v>
      </c>
      <c r="J2313" s="278" t="s">
        <v>6156</v>
      </c>
      <c r="K2313" s="278"/>
      <c r="L2313" s="277"/>
      <c r="M2313" s="276" t="s">
        <v>8976</v>
      </c>
      <c r="N2313" s="276" t="s">
        <v>3943</v>
      </c>
      <c r="O2313" s="276" t="s">
        <v>6175</v>
      </c>
    </row>
    <row r="2314" spans="1:15" ht="30.75" customHeight="1" x14ac:dyDescent="0.25">
      <c r="A2314" s="275">
        <v>31101046</v>
      </c>
      <c r="B2314" s="270" t="s">
        <v>1775</v>
      </c>
      <c r="C2314" s="272" t="s">
        <v>4843</v>
      </c>
      <c r="D2314" s="270" t="s">
        <v>8979</v>
      </c>
      <c r="E2314" s="272"/>
      <c r="F2314" s="273"/>
      <c r="G2314" s="272"/>
      <c r="H2314" s="272"/>
      <c r="I2314" s="272" t="s">
        <v>6155</v>
      </c>
      <c r="J2314" s="272" t="s">
        <v>6156</v>
      </c>
      <c r="K2314" s="272"/>
      <c r="L2314" s="271"/>
      <c r="M2314" s="270" t="s">
        <v>8976</v>
      </c>
      <c r="N2314" s="270" t="s">
        <v>3943</v>
      </c>
      <c r="O2314" s="270" t="s">
        <v>6175</v>
      </c>
    </row>
    <row r="2315" spans="1:15" ht="30.75" customHeight="1" x14ac:dyDescent="0.25">
      <c r="A2315" s="281">
        <v>31101054</v>
      </c>
      <c r="B2315" s="276" t="s">
        <v>1776</v>
      </c>
      <c r="C2315" s="278" t="s">
        <v>4843</v>
      </c>
      <c r="D2315" s="276" t="s">
        <v>8980</v>
      </c>
      <c r="E2315" s="282"/>
      <c r="F2315" s="279"/>
      <c r="G2315" s="278"/>
      <c r="H2315" s="278"/>
      <c r="I2315" s="278" t="s">
        <v>6155</v>
      </c>
      <c r="J2315" s="278" t="s">
        <v>6156</v>
      </c>
      <c r="K2315" s="278" t="s">
        <v>6157</v>
      </c>
      <c r="L2315" s="277"/>
      <c r="M2315" s="276" t="s">
        <v>8976</v>
      </c>
      <c r="N2315" s="276" t="s">
        <v>3943</v>
      </c>
      <c r="O2315" s="276" t="s">
        <v>6175</v>
      </c>
    </row>
    <row r="2316" spans="1:15" ht="30.75" customHeight="1" x14ac:dyDescent="0.25">
      <c r="A2316" s="275">
        <v>31101062</v>
      </c>
      <c r="B2316" s="270" t="s">
        <v>1777</v>
      </c>
      <c r="C2316" s="272" t="s">
        <v>4843</v>
      </c>
      <c r="D2316" s="270" t="s">
        <v>8981</v>
      </c>
      <c r="E2316" s="272"/>
      <c r="F2316" s="273"/>
      <c r="G2316" s="272"/>
      <c r="H2316" s="272"/>
      <c r="I2316" s="272" t="s">
        <v>6155</v>
      </c>
      <c r="J2316" s="272" t="s">
        <v>6156</v>
      </c>
      <c r="K2316" s="272"/>
      <c r="L2316" s="271"/>
      <c r="M2316" s="270" t="s">
        <v>8976</v>
      </c>
      <c r="N2316" s="270" t="s">
        <v>3943</v>
      </c>
      <c r="O2316" s="270" t="s">
        <v>6175</v>
      </c>
    </row>
    <row r="2317" spans="1:15" ht="30.75" customHeight="1" x14ac:dyDescent="0.25">
      <c r="A2317" s="281">
        <v>31101070</v>
      </c>
      <c r="B2317" s="276" t="s">
        <v>1778</v>
      </c>
      <c r="C2317" s="278" t="s">
        <v>4843</v>
      </c>
      <c r="D2317" s="276" t="s">
        <v>8982</v>
      </c>
      <c r="E2317" s="282"/>
      <c r="F2317" s="279"/>
      <c r="G2317" s="278"/>
      <c r="H2317" s="278"/>
      <c r="I2317" s="278" t="s">
        <v>6155</v>
      </c>
      <c r="J2317" s="278" t="s">
        <v>6156</v>
      </c>
      <c r="K2317" s="278"/>
      <c r="L2317" s="277"/>
      <c r="M2317" s="276" t="s">
        <v>8976</v>
      </c>
      <c r="N2317" s="276" t="s">
        <v>3943</v>
      </c>
      <c r="O2317" s="276" t="s">
        <v>6175</v>
      </c>
    </row>
    <row r="2318" spans="1:15" ht="30.75" customHeight="1" x14ac:dyDescent="0.25">
      <c r="A2318" s="275">
        <v>31101089</v>
      </c>
      <c r="B2318" s="270" t="s">
        <v>1779</v>
      </c>
      <c r="C2318" s="272" t="s">
        <v>4843</v>
      </c>
      <c r="D2318" s="270" t="s">
        <v>8983</v>
      </c>
      <c r="E2318" s="272"/>
      <c r="F2318" s="273"/>
      <c r="G2318" s="272"/>
      <c r="H2318" s="272" t="s">
        <v>6154</v>
      </c>
      <c r="I2318" s="272" t="s">
        <v>6155</v>
      </c>
      <c r="J2318" s="272" t="s">
        <v>6156</v>
      </c>
      <c r="K2318" s="272"/>
      <c r="L2318" s="271"/>
      <c r="M2318" s="270" t="s">
        <v>8976</v>
      </c>
      <c r="N2318" s="270" t="s">
        <v>3943</v>
      </c>
      <c r="O2318" s="270" t="s">
        <v>6175</v>
      </c>
    </row>
    <row r="2319" spans="1:15" ht="30.75" customHeight="1" x14ac:dyDescent="0.25">
      <c r="A2319" s="281">
        <v>31101097</v>
      </c>
      <c r="B2319" s="276" t="s">
        <v>1780</v>
      </c>
      <c r="C2319" s="278" t="s">
        <v>4843</v>
      </c>
      <c r="D2319" s="276" t="s">
        <v>8984</v>
      </c>
      <c r="E2319" s="282"/>
      <c r="F2319" s="279"/>
      <c r="G2319" s="278"/>
      <c r="H2319" s="278"/>
      <c r="I2319" s="278" t="s">
        <v>6155</v>
      </c>
      <c r="J2319" s="278" t="s">
        <v>6156</v>
      </c>
      <c r="K2319" s="278"/>
      <c r="L2319" s="277"/>
      <c r="M2319" s="276" t="s">
        <v>8976</v>
      </c>
      <c r="N2319" s="276" t="s">
        <v>3943</v>
      </c>
      <c r="O2319" s="276" t="s">
        <v>6175</v>
      </c>
    </row>
    <row r="2320" spans="1:15" ht="30.75" customHeight="1" x14ac:dyDescent="0.25">
      <c r="A2320" s="275">
        <v>31101100</v>
      </c>
      <c r="B2320" s="270" t="s">
        <v>1781</v>
      </c>
      <c r="C2320" s="272" t="s">
        <v>4843</v>
      </c>
      <c r="D2320" s="270" t="s">
        <v>8985</v>
      </c>
      <c r="E2320" s="272"/>
      <c r="F2320" s="273"/>
      <c r="G2320" s="272"/>
      <c r="H2320" s="272"/>
      <c r="I2320" s="272" t="s">
        <v>6155</v>
      </c>
      <c r="J2320" s="272" t="s">
        <v>6156</v>
      </c>
      <c r="K2320" s="272"/>
      <c r="L2320" s="271"/>
      <c r="M2320" s="270" t="s">
        <v>8976</v>
      </c>
      <c r="N2320" s="270" t="s">
        <v>3943</v>
      </c>
      <c r="O2320" s="270" t="s">
        <v>6175</v>
      </c>
    </row>
    <row r="2321" spans="1:15" ht="30.75" customHeight="1" x14ac:dyDescent="0.25">
      <c r="A2321" s="281">
        <v>31101119</v>
      </c>
      <c r="B2321" s="276" t="s">
        <v>1782</v>
      </c>
      <c r="C2321" s="278" t="s">
        <v>4843</v>
      </c>
      <c r="D2321" s="276" t="s">
        <v>8986</v>
      </c>
      <c r="E2321" s="282"/>
      <c r="F2321" s="279"/>
      <c r="G2321" s="278"/>
      <c r="H2321" s="278"/>
      <c r="I2321" s="278" t="s">
        <v>6155</v>
      </c>
      <c r="J2321" s="278" t="s">
        <v>6156</v>
      </c>
      <c r="K2321" s="278"/>
      <c r="L2321" s="277"/>
      <c r="M2321" s="276" t="s">
        <v>8976</v>
      </c>
      <c r="N2321" s="276" t="s">
        <v>3943</v>
      </c>
      <c r="O2321" s="276" t="s">
        <v>6175</v>
      </c>
    </row>
    <row r="2322" spans="1:15" ht="30.75" customHeight="1" x14ac:dyDescent="0.25">
      <c r="A2322" s="275">
        <v>31101127</v>
      </c>
      <c r="B2322" s="270" t="s">
        <v>1783</v>
      </c>
      <c r="C2322" s="272" t="s">
        <v>4843</v>
      </c>
      <c r="D2322" s="270" t="s">
        <v>8987</v>
      </c>
      <c r="E2322" s="272"/>
      <c r="F2322" s="273"/>
      <c r="G2322" s="272"/>
      <c r="H2322" s="272"/>
      <c r="I2322" s="272" t="s">
        <v>6155</v>
      </c>
      <c r="J2322" s="272" t="s">
        <v>6156</v>
      </c>
      <c r="K2322" s="272"/>
      <c r="L2322" s="271"/>
      <c r="M2322" s="270" t="s">
        <v>8976</v>
      </c>
      <c r="N2322" s="270" t="s">
        <v>3943</v>
      </c>
      <c r="O2322" s="270" t="s">
        <v>6175</v>
      </c>
    </row>
    <row r="2323" spans="1:15" ht="30.75" customHeight="1" x14ac:dyDescent="0.25">
      <c r="A2323" s="281">
        <v>31101135</v>
      </c>
      <c r="B2323" s="276" t="s">
        <v>1784</v>
      </c>
      <c r="C2323" s="278" t="s">
        <v>4843</v>
      </c>
      <c r="D2323" s="276" t="s">
        <v>8988</v>
      </c>
      <c r="E2323" s="282"/>
      <c r="F2323" s="279"/>
      <c r="G2323" s="278"/>
      <c r="H2323" s="278"/>
      <c r="I2323" s="278" t="s">
        <v>6155</v>
      </c>
      <c r="J2323" s="278" t="s">
        <v>6156</v>
      </c>
      <c r="K2323" s="278"/>
      <c r="L2323" s="277"/>
      <c r="M2323" s="276" t="s">
        <v>8976</v>
      </c>
      <c r="N2323" s="276" t="s">
        <v>3943</v>
      </c>
      <c r="O2323" s="276" t="s">
        <v>6175</v>
      </c>
    </row>
    <row r="2324" spans="1:15" ht="30.75" customHeight="1" x14ac:dyDescent="0.25">
      <c r="A2324" s="275">
        <v>31101151</v>
      </c>
      <c r="B2324" s="270" t="s">
        <v>1785</v>
      </c>
      <c r="C2324" s="272" t="s">
        <v>4843</v>
      </c>
      <c r="D2324" s="270" t="s">
        <v>8989</v>
      </c>
      <c r="E2324" s="272"/>
      <c r="F2324" s="273"/>
      <c r="G2324" s="272"/>
      <c r="H2324" s="272"/>
      <c r="I2324" s="272" t="s">
        <v>6155</v>
      </c>
      <c r="J2324" s="272" t="s">
        <v>6156</v>
      </c>
      <c r="K2324" s="272"/>
      <c r="L2324" s="271"/>
      <c r="M2324" s="270" t="s">
        <v>8976</v>
      </c>
      <c r="N2324" s="270" t="s">
        <v>3943</v>
      </c>
      <c r="O2324" s="270" t="s">
        <v>6175</v>
      </c>
    </row>
    <row r="2325" spans="1:15" ht="30.75" customHeight="1" x14ac:dyDescent="0.25">
      <c r="A2325" s="281">
        <v>31101160</v>
      </c>
      <c r="B2325" s="276" t="s">
        <v>1786</v>
      </c>
      <c r="C2325" s="278" t="s">
        <v>4843</v>
      </c>
      <c r="D2325" s="276" t="s">
        <v>8990</v>
      </c>
      <c r="E2325" s="282"/>
      <c r="F2325" s="279"/>
      <c r="G2325" s="278"/>
      <c r="H2325" s="278"/>
      <c r="I2325" s="278" t="s">
        <v>6155</v>
      </c>
      <c r="J2325" s="278" t="s">
        <v>6156</v>
      </c>
      <c r="K2325" s="278"/>
      <c r="L2325" s="277"/>
      <c r="M2325" s="276" t="s">
        <v>8976</v>
      </c>
      <c r="N2325" s="276" t="s">
        <v>3943</v>
      </c>
      <c r="O2325" s="276" t="s">
        <v>6175</v>
      </c>
    </row>
    <row r="2326" spans="1:15" ht="30.75" customHeight="1" x14ac:dyDescent="0.25">
      <c r="A2326" s="275">
        <v>31101178</v>
      </c>
      <c r="B2326" s="270" t="s">
        <v>1787</v>
      </c>
      <c r="C2326" s="272" t="s">
        <v>4843</v>
      </c>
      <c r="D2326" s="270" t="s">
        <v>8990</v>
      </c>
      <c r="E2326" s="272"/>
      <c r="F2326" s="273"/>
      <c r="G2326" s="272"/>
      <c r="H2326" s="272"/>
      <c r="I2326" s="272" t="s">
        <v>6155</v>
      </c>
      <c r="J2326" s="272" t="s">
        <v>6156</v>
      </c>
      <c r="K2326" s="272"/>
      <c r="L2326" s="271"/>
      <c r="M2326" s="270" t="s">
        <v>8976</v>
      </c>
      <c r="N2326" s="270" t="s">
        <v>3943</v>
      </c>
      <c r="O2326" s="270" t="s">
        <v>6175</v>
      </c>
    </row>
    <row r="2327" spans="1:15" ht="30.75" customHeight="1" x14ac:dyDescent="0.25">
      <c r="A2327" s="281">
        <v>31101186</v>
      </c>
      <c r="B2327" s="276" t="s">
        <v>1788</v>
      </c>
      <c r="C2327" s="278" t="s">
        <v>4843</v>
      </c>
      <c r="D2327" s="276" t="s">
        <v>8990</v>
      </c>
      <c r="E2327" s="282"/>
      <c r="F2327" s="279"/>
      <c r="G2327" s="278"/>
      <c r="H2327" s="278"/>
      <c r="I2327" s="278" t="s">
        <v>6155</v>
      </c>
      <c r="J2327" s="278" t="s">
        <v>6156</v>
      </c>
      <c r="K2327" s="278"/>
      <c r="L2327" s="277"/>
      <c r="M2327" s="276" t="s">
        <v>8976</v>
      </c>
      <c r="N2327" s="276" t="s">
        <v>3943</v>
      </c>
      <c r="O2327" s="276" t="s">
        <v>6175</v>
      </c>
    </row>
    <row r="2328" spans="1:15" ht="30.75" customHeight="1" x14ac:dyDescent="0.25">
      <c r="A2328" s="275">
        <v>31101194</v>
      </c>
      <c r="B2328" s="270" t="s">
        <v>1789</v>
      </c>
      <c r="C2328" s="272" t="s">
        <v>4843</v>
      </c>
      <c r="D2328" s="270" t="s">
        <v>8990</v>
      </c>
      <c r="E2328" s="272"/>
      <c r="F2328" s="273"/>
      <c r="G2328" s="272"/>
      <c r="H2328" s="272"/>
      <c r="I2328" s="272" t="s">
        <v>6155</v>
      </c>
      <c r="J2328" s="272" t="s">
        <v>6156</v>
      </c>
      <c r="K2328" s="272"/>
      <c r="L2328" s="271"/>
      <c r="M2328" s="270" t="s">
        <v>8976</v>
      </c>
      <c r="N2328" s="270" t="s">
        <v>3943</v>
      </c>
      <c r="O2328" s="270" t="s">
        <v>6175</v>
      </c>
    </row>
    <row r="2329" spans="1:15" ht="30.75" customHeight="1" x14ac:dyDescent="0.25">
      <c r="A2329" s="281">
        <v>31101208</v>
      </c>
      <c r="B2329" s="276" t="s">
        <v>1790</v>
      </c>
      <c r="C2329" s="278" t="s">
        <v>4843</v>
      </c>
      <c r="D2329" s="276" t="s">
        <v>8991</v>
      </c>
      <c r="E2329" s="282"/>
      <c r="F2329" s="279"/>
      <c r="G2329" s="278"/>
      <c r="H2329" s="278"/>
      <c r="I2329" s="278" t="s">
        <v>6155</v>
      </c>
      <c r="J2329" s="278" t="s">
        <v>6156</v>
      </c>
      <c r="K2329" s="278"/>
      <c r="L2329" s="277"/>
      <c r="M2329" s="276" t="s">
        <v>8976</v>
      </c>
      <c r="N2329" s="276" t="s">
        <v>3943</v>
      </c>
      <c r="O2329" s="276" t="s">
        <v>6175</v>
      </c>
    </row>
    <row r="2330" spans="1:15" ht="30.75" customHeight="1" x14ac:dyDescent="0.25">
      <c r="A2330" s="275">
        <v>31101216</v>
      </c>
      <c r="B2330" s="270" t="s">
        <v>1791</v>
      </c>
      <c r="C2330" s="272" t="s">
        <v>4843</v>
      </c>
      <c r="D2330" s="270" t="s">
        <v>8992</v>
      </c>
      <c r="E2330" s="272"/>
      <c r="F2330" s="273"/>
      <c r="G2330" s="272"/>
      <c r="H2330" s="272"/>
      <c r="I2330" s="272" t="s">
        <v>6155</v>
      </c>
      <c r="J2330" s="272" t="s">
        <v>6156</v>
      </c>
      <c r="K2330" s="272"/>
      <c r="L2330" s="271"/>
      <c r="M2330" s="270" t="s">
        <v>8976</v>
      </c>
      <c r="N2330" s="270" t="s">
        <v>3943</v>
      </c>
      <c r="O2330" s="270" t="s">
        <v>6175</v>
      </c>
    </row>
    <row r="2331" spans="1:15" ht="30.75" customHeight="1" x14ac:dyDescent="0.25">
      <c r="A2331" s="281">
        <v>31101224</v>
      </c>
      <c r="B2331" s="276" t="s">
        <v>1792</v>
      </c>
      <c r="C2331" s="278" t="s">
        <v>4843</v>
      </c>
      <c r="D2331" s="276" t="s">
        <v>8992</v>
      </c>
      <c r="E2331" s="282"/>
      <c r="F2331" s="279"/>
      <c r="G2331" s="278"/>
      <c r="H2331" s="278"/>
      <c r="I2331" s="278" t="s">
        <v>6155</v>
      </c>
      <c r="J2331" s="278" t="s">
        <v>6156</v>
      </c>
      <c r="K2331" s="278"/>
      <c r="L2331" s="277"/>
      <c r="M2331" s="276" t="s">
        <v>8976</v>
      </c>
      <c r="N2331" s="276" t="s">
        <v>3943</v>
      </c>
      <c r="O2331" s="276" t="s">
        <v>6175</v>
      </c>
    </row>
    <row r="2332" spans="1:15" ht="30.75" customHeight="1" x14ac:dyDescent="0.25">
      <c r="A2332" s="275">
        <v>31101232</v>
      </c>
      <c r="B2332" s="270" t="s">
        <v>1793</v>
      </c>
      <c r="C2332" s="272" t="s">
        <v>4843</v>
      </c>
      <c r="D2332" s="270" t="s">
        <v>8992</v>
      </c>
      <c r="E2332" s="272"/>
      <c r="F2332" s="273"/>
      <c r="G2332" s="272"/>
      <c r="H2332" s="272"/>
      <c r="I2332" s="272" t="s">
        <v>6155</v>
      </c>
      <c r="J2332" s="272" t="s">
        <v>6156</v>
      </c>
      <c r="K2332" s="272"/>
      <c r="L2332" s="271"/>
      <c r="M2332" s="270" t="s">
        <v>8976</v>
      </c>
      <c r="N2332" s="270" t="s">
        <v>3943</v>
      </c>
      <c r="O2332" s="270" t="s">
        <v>6175</v>
      </c>
    </row>
    <row r="2333" spans="1:15" ht="30.75" customHeight="1" x14ac:dyDescent="0.25">
      <c r="A2333" s="281">
        <v>31101240</v>
      </c>
      <c r="B2333" s="276" t="s">
        <v>1794</v>
      </c>
      <c r="C2333" s="278" t="s">
        <v>4843</v>
      </c>
      <c r="D2333" s="276" t="s">
        <v>8993</v>
      </c>
      <c r="E2333" s="282"/>
      <c r="F2333" s="279"/>
      <c r="G2333" s="278"/>
      <c r="H2333" s="278"/>
      <c r="I2333" s="278" t="s">
        <v>6155</v>
      </c>
      <c r="J2333" s="278" t="s">
        <v>6156</v>
      </c>
      <c r="K2333" s="278" t="s">
        <v>6157</v>
      </c>
      <c r="L2333" s="277"/>
      <c r="M2333" s="276" t="s">
        <v>8976</v>
      </c>
      <c r="N2333" s="276" t="s">
        <v>3943</v>
      </c>
      <c r="O2333" s="276" t="s">
        <v>6175</v>
      </c>
    </row>
    <row r="2334" spans="1:15" ht="30.75" customHeight="1" x14ac:dyDescent="0.25">
      <c r="A2334" s="275">
        <v>31101259</v>
      </c>
      <c r="B2334" s="270" t="s">
        <v>1795</v>
      </c>
      <c r="C2334" s="272" t="s">
        <v>4843</v>
      </c>
      <c r="D2334" s="270" t="s">
        <v>8993</v>
      </c>
      <c r="E2334" s="272"/>
      <c r="F2334" s="273"/>
      <c r="G2334" s="272"/>
      <c r="H2334" s="272"/>
      <c r="I2334" s="272" t="s">
        <v>6155</v>
      </c>
      <c r="J2334" s="272" t="s">
        <v>6156</v>
      </c>
      <c r="K2334" s="272" t="s">
        <v>6157</v>
      </c>
      <c r="L2334" s="271"/>
      <c r="M2334" s="270" t="s">
        <v>8976</v>
      </c>
      <c r="N2334" s="270" t="s">
        <v>3943</v>
      </c>
      <c r="O2334" s="270" t="s">
        <v>6175</v>
      </c>
    </row>
    <row r="2335" spans="1:15" ht="30.75" customHeight="1" x14ac:dyDescent="0.25">
      <c r="A2335" s="281">
        <v>31101275</v>
      </c>
      <c r="B2335" s="276" t="s">
        <v>7410</v>
      </c>
      <c r="C2335" s="278" t="s">
        <v>4843</v>
      </c>
      <c r="D2335" s="276" t="s">
        <v>8994</v>
      </c>
      <c r="E2335" s="282"/>
      <c r="F2335" s="279"/>
      <c r="G2335" s="278"/>
      <c r="H2335" s="278"/>
      <c r="I2335" s="278" t="s">
        <v>6155</v>
      </c>
      <c r="J2335" s="278" t="s">
        <v>6156</v>
      </c>
      <c r="K2335" s="278"/>
      <c r="L2335" s="277"/>
      <c r="M2335" s="276" t="s">
        <v>8976</v>
      </c>
      <c r="N2335" s="276" t="s">
        <v>3943</v>
      </c>
      <c r="O2335" s="276" t="s">
        <v>6175</v>
      </c>
    </row>
    <row r="2336" spans="1:15" ht="30.75" customHeight="1" x14ac:dyDescent="0.25">
      <c r="A2336" s="275">
        <v>31101283</v>
      </c>
      <c r="B2336" s="270" t="s">
        <v>1798</v>
      </c>
      <c r="C2336" s="272" t="s">
        <v>4843</v>
      </c>
      <c r="D2336" s="270" t="s">
        <v>8995</v>
      </c>
      <c r="E2336" s="272"/>
      <c r="F2336" s="273"/>
      <c r="G2336" s="272"/>
      <c r="H2336" s="272"/>
      <c r="I2336" s="272" t="s">
        <v>6155</v>
      </c>
      <c r="J2336" s="272" t="s">
        <v>6156</v>
      </c>
      <c r="K2336" s="272"/>
      <c r="L2336" s="271"/>
      <c r="M2336" s="270" t="s">
        <v>8976</v>
      </c>
      <c r="N2336" s="270" t="s">
        <v>3943</v>
      </c>
      <c r="O2336" s="270" t="s">
        <v>6175</v>
      </c>
    </row>
    <row r="2337" spans="1:15" ht="30.75" customHeight="1" x14ac:dyDescent="0.25">
      <c r="A2337" s="281">
        <v>31101291</v>
      </c>
      <c r="B2337" s="276" t="s">
        <v>1799</v>
      </c>
      <c r="C2337" s="278" t="s">
        <v>4843</v>
      </c>
      <c r="D2337" s="276" t="s">
        <v>8996</v>
      </c>
      <c r="E2337" s="282"/>
      <c r="F2337" s="279"/>
      <c r="G2337" s="278"/>
      <c r="H2337" s="278"/>
      <c r="I2337" s="278" t="s">
        <v>6155</v>
      </c>
      <c r="J2337" s="278" t="s">
        <v>6156</v>
      </c>
      <c r="K2337" s="278"/>
      <c r="L2337" s="277"/>
      <c r="M2337" s="276" t="s">
        <v>8976</v>
      </c>
      <c r="N2337" s="276" t="s">
        <v>3943</v>
      </c>
      <c r="O2337" s="276" t="s">
        <v>6175</v>
      </c>
    </row>
    <row r="2338" spans="1:15" ht="30.75" customHeight="1" x14ac:dyDescent="0.25">
      <c r="A2338" s="275">
        <v>31101305</v>
      </c>
      <c r="B2338" s="270" t="s">
        <v>1800</v>
      </c>
      <c r="C2338" s="272" t="s">
        <v>4843</v>
      </c>
      <c r="D2338" s="270" t="s">
        <v>8997</v>
      </c>
      <c r="E2338" s="272"/>
      <c r="F2338" s="273"/>
      <c r="G2338" s="272"/>
      <c r="H2338" s="272"/>
      <c r="I2338" s="272" t="s">
        <v>6155</v>
      </c>
      <c r="J2338" s="272" t="s">
        <v>6156</v>
      </c>
      <c r="K2338" s="272"/>
      <c r="L2338" s="271"/>
      <c r="M2338" s="270" t="s">
        <v>8976</v>
      </c>
      <c r="N2338" s="270" t="s">
        <v>3943</v>
      </c>
      <c r="O2338" s="270" t="s">
        <v>6175</v>
      </c>
    </row>
    <row r="2339" spans="1:15" ht="30.75" customHeight="1" x14ac:dyDescent="0.25">
      <c r="A2339" s="281">
        <v>31101313</v>
      </c>
      <c r="B2339" s="276" t="s">
        <v>1801</v>
      </c>
      <c r="C2339" s="278" t="s">
        <v>4843</v>
      </c>
      <c r="D2339" s="276" t="s">
        <v>8998</v>
      </c>
      <c r="E2339" s="282"/>
      <c r="F2339" s="279"/>
      <c r="G2339" s="278"/>
      <c r="H2339" s="278" t="s">
        <v>6154</v>
      </c>
      <c r="I2339" s="278" t="s">
        <v>6155</v>
      </c>
      <c r="J2339" s="278" t="s">
        <v>6156</v>
      </c>
      <c r="K2339" s="278" t="s">
        <v>6157</v>
      </c>
      <c r="L2339" s="277"/>
      <c r="M2339" s="276" t="s">
        <v>8976</v>
      </c>
      <c r="N2339" s="276" t="s">
        <v>3943</v>
      </c>
      <c r="O2339" s="276" t="s">
        <v>6175</v>
      </c>
    </row>
    <row r="2340" spans="1:15" ht="30.75" customHeight="1" x14ac:dyDescent="0.25">
      <c r="A2340" s="275">
        <v>31101321</v>
      </c>
      <c r="B2340" s="270" t="s">
        <v>1802</v>
      </c>
      <c r="C2340" s="272" t="s">
        <v>4843</v>
      </c>
      <c r="D2340" s="270" t="s">
        <v>8999</v>
      </c>
      <c r="E2340" s="272"/>
      <c r="F2340" s="273"/>
      <c r="G2340" s="272"/>
      <c r="H2340" s="272"/>
      <c r="I2340" s="272" t="s">
        <v>6155</v>
      </c>
      <c r="J2340" s="272" t="s">
        <v>6156</v>
      </c>
      <c r="K2340" s="272"/>
      <c r="L2340" s="271"/>
      <c r="M2340" s="270" t="s">
        <v>8976</v>
      </c>
      <c r="N2340" s="270" t="s">
        <v>3943</v>
      </c>
      <c r="O2340" s="270" t="s">
        <v>6175</v>
      </c>
    </row>
    <row r="2341" spans="1:15" ht="30.75" customHeight="1" x14ac:dyDescent="0.25">
      <c r="A2341" s="281">
        <v>31101330</v>
      </c>
      <c r="B2341" s="276" t="s">
        <v>1803</v>
      </c>
      <c r="C2341" s="278" t="s">
        <v>4843</v>
      </c>
      <c r="D2341" s="276" t="s">
        <v>9000</v>
      </c>
      <c r="E2341" s="282"/>
      <c r="F2341" s="279"/>
      <c r="G2341" s="278"/>
      <c r="H2341" s="278"/>
      <c r="I2341" s="278" t="s">
        <v>6155</v>
      </c>
      <c r="J2341" s="278" t="s">
        <v>6156</v>
      </c>
      <c r="K2341" s="278"/>
      <c r="L2341" s="277"/>
      <c r="M2341" s="276" t="s">
        <v>8976</v>
      </c>
      <c r="N2341" s="276" t="s">
        <v>3943</v>
      </c>
      <c r="O2341" s="276" t="s">
        <v>6175</v>
      </c>
    </row>
    <row r="2342" spans="1:15" ht="30.75" customHeight="1" x14ac:dyDescent="0.25">
      <c r="A2342" s="275">
        <v>31101348</v>
      </c>
      <c r="B2342" s="270" t="s">
        <v>1804</v>
      </c>
      <c r="C2342" s="272" t="s">
        <v>4843</v>
      </c>
      <c r="D2342" s="270" t="s">
        <v>9000</v>
      </c>
      <c r="E2342" s="272"/>
      <c r="F2342" s="273"/>
      <c r="G2342" s="272"/>
      <c r="H2342" s="272"/>
      <c r="I2342" s="272" t="s">
        <v>6155</v>
      </c>
      <c r="J2342" s="272" t="s">
        <v>6156</v>
      </c>
      <c r="K2342" s="272"/>
      <c r="L2342" s="271"/>
      <c r="M2342" s="270" t="s">
        <v>8976</v>
      </c>
      <c r="N2342" s="270" t="s">
        <v>3943</v>
      </c>
      <c r="O2342" s="270" t="s">
        <v>6175</v>
      </c>
    </row>
    <row r="2343" spans="1:15" ht="30.75" customHeight="1" x14ac:dyDescent="0.25">
      <c r="A2343" s="281">
        <v>31101356</v>
      </c>
      <c r="B2343" s="276" t="s">
        <v>1805</v>
      </c>
      <c r="C2343" s="278" t="s">
        <v>4843</v>
      </c>
      <c r="D2343" s="276" t="s">
        <v>9001</v>
      </c>
      <c r="E2343" s="282"/>
      <c r="F2343" s="279"/>
      <c r="G2343" s="278"/>
      <c r="H2343" s="278"/>
      <c r="I2343" s="278" t="s">
        <v>6155</v>
      </c>
      <c r="J2343" s="278" t="s">
        <v>6156</v>
      </c>
      <c r="K2343" s="278"/>
      <c r="L2343" s="277"/>
      <c r="M2343" s="276" t="s">
        <v>8976</v>
      </c>
      <c r="N2343" s="276" t="s">
        <v>3943</v>
      </c>
      <c r="O2343" s="276" t="s">
        <v>6175</v>
      </c>
    </row>
    <row r="2344" spans="1:15" ht="30.75" customHeight="1" x14ac:dyDescent="0.25">
      <c r="A2344" s="275">
        <v>31101364</v>
      </c>
      <c r="B2344" s="270" t="s">
        <v>1806</v>
      </c>
      <c r="C2344" s="272" t="s">
        <v>4843</v>
      </c>
      <c r="D2344" s="270" t="s">
        <v>9002</v>
      </c>
      <c r="E2344" s="272"/>
      <c r="F2344" s="273"/>
      <c r="G2344" s="272"/>
      <c r="H2344" s="272"/>
      <c r="I2344" s="272" t="s">
        <v>6155</v>
      </c>
      <c r="J2344" s="272" t="s">
        <v>6156</v>
      </c>
      <c r="K2344" s="272"/>
      <c r="L2344" s="271"/>
      <c r="M2344" s="270" t="s">
        <v>8976</v>
      </c>
      <c r="N2344" s="270" t="s">
        <v>3943</v>
      </c>
      <c r="O2344" s="270" t="s">
        <v>6175</v>
      </c>
    </row>
    <row r="2345" spans="1:15" ht="30.75" customHeight="1" x14ac:dyDescent="0.25">
      <c r="A2345" s="281">
        <v>31101372</v>
      </c>
      <c r="B2345" s="276" t="s">
        <v>1807</v>
      </c>
      <c r="C2345" s="278" t="s">
        <v>4843</v>
      </c>
      <c r="D2345" s="276" t="s">
        <v>9003</v>
      </c>
      <c r="E2345" s="282"/>
      <c r="F2345" s="279"/>
      <c r="G2345" s="278"/>
      <c r="H2345" s="278"/>
      <c r="I2345" s="278" t="s">
        <v>6155</v>
      </c>
      <c r="J2345" s="278" t="s">
        <v>6156</v>
      </c>
      <c r="K2345" s="278"/>
      <c r="L2345" s="277"/>
      <c r="M2345" s="276" t="s">
        <v>8976</v>
      </c>
      <c r="N2345" s="276" t="s">
        <v>3943</v>
      </c>
      <c r="O2345" s="276" t="s">
        <v>6175</v>
      </c>
    </row>
    <row r="2346" spans="1:15" ht="30.75" customHeight="1" x14ac:dyDescent="0.25">
      <c r="A2346" s="275">
        <v>31101380</v>
      </c>
      <c r="B2346" s="270" t="s">
        <v>1808</v>
      </c>
      <c r="C2346" s="272" t="s">
        <v>4843</v>
      </c>
      <c r="D2346" s="270" t="s">
        <v>9004</v>
      </c>
      <c r="E2346" s="272"/>
      <c r="F2346" s="273"/>
      <c r="G2346" s="272"/>
      <c r="H2346" s="272"/>
      <c r="I2346" s="272" t="s">
        <v>6155</v>
      </c>
      <c r="J2346" s="272" t="s">
        <v>6156</v>
      </c>
      <c r="K2346" s="272"/>
      <c r="L2346" s="271"/>
      <c r="M2346" s="270" t="s">
        <v>8976</v>
      </c>
      <c r="N2346" s="270" t="s">
        <v>3943</v>
      </c>
      <c r="O2346" s="270" t="s">
        <v>6175</v>
      </c>
    </row>
    <row r="2347" spans="1:15" ht="30.75" customHeight="1" x14ac:dyDescent="0.25">
      <c r="A2347" s="281">
        <v>31101399</v>
      </c>
      <c r="B2347" s="276" t="s">
        <v>1809</v>
      </c>
      <c r="C2347" s="278" t="s">
        <v>4843</v>
      </c>
      <c r="D2347" s="276" t="s">
        <v>9005</v>
      </c>
      <c r="E2347" s="282"/>
      <c r="F2347" s="279"/>
      <c r="G2347" s="278"/>
      <c r="H2347" s="278"/>
      <c r="I2347" s="278" t="s">
        <v>6155</v>
      </c>
      <c r="J2347" s="278" t="s">
        <v>6156</v>
      </c>
      <c r="K2347" s="278" t="s">
        <v>6157</v>
      </c>
      <c r="L2347" s="277"/>
      <c r="M2347" s="276" t="s">
        <v>8976</v>
      </c>
      <c r="N2347" s="276" t="s">
        <v>3943</v>
      </c>
      <c r="O2347" s="276" t="s">
        <v>6175</v>
      </c>
    </row>
    <row r="2348" spans="1:15" ht="30.75" customHeight="1" x14ac:dyDescent="0.25">
      <c r="A2348" s="275">
        <v>31101402</v>
      </c>
      <c r="B2348" s="270" t="s">
        <v>1810</v>
      </c>
      <c r="C2348" s="272" t="s">
        <v>4843</v>
      </c>
      <c r="D2348" s="270" t="s">
        <v>9006</v>
      </c>
      <c r="E2348" s="272"/>
      <c r="F2348" s="273"/>
      <c r="G2348" s="272"/>
      <c r="H2348" s="272" t="s">
        <v>6154</v>
      </c>
      <c r="I2348" s="272" t="s">
        <v>6155</v>
      </c>
      <c r="J2348" s="272" t="s">
        <v>6156</v>
      </c>
      <c r="K2348" s="272"/>
      <c r="L2348" s="271"/>
      <c r="M2348" s="270" t="s">
        <v>8976</v>
      </c>
      <c r="N2348" s="270" t="s">
        <v>3943</v>
      </c>
      <c r="O2348" s="270" t="s">
        <v>6175</v>
      </c>
    </row>
    <row r="2349" spans="1:15" ht="30.75" customHeight="1" x14ac:dyDescent="0.25">
      <c r="A2349" s="281">
        <v>31101410</v>
      </c>
      <c r="B2349" s="276" t="s">
        <v>1811</v>
      </c>
      <c r="C2349" s="278" t="s">
        <v>4843</v>
      </c>
      <c r="D2349" s="276" t="s">
        <v>9007</v>
      </c>
      <c r="E2349" s="282"/>
      <c r="F2349" s="279"/>
      <c r="G2349" s="278"/>
      <c r="H2349" s="278"/>
      <c r="I2349" s="278" t="s">
        <v>6155</v>
      </c>
      <c r="J2349" s="278" t="s">
        <v>6156</v>
      </c>
      <c r="K2349" s="278"/>
      <c r="L2349" s="277"/>
      <c r="M2349" s="276" t="s">
        <v>8976</v>
      </c>
      <c r="N2349" s="276" t="s">
        <v>3943</v>
      </c>
      <c r="O2349" s="276" t="s">
        <v>6175</v>
      </c>
    </row>
    <row r="2350" spans="1:15" ht="30.75" customHeight="1" x14ac:dyDescent="0.25">
      <c r="A2350" s="275">
        <v>31101429</v>
      </c>
      <c r="B2350" s="270" t="s">
        <v>1812</v>
      </c>
      <c r="C2350" s="272" t="s">
        <v>4843</v>
      </c>
      <c r="D2350" s="270" t="s">
        <v>9008</v>
      </c>
      <c r="E2350" s="272"/>
      <c r="F2350" s="273"/>
      <c r="G2350" s="272"/>
      <c r="H2350" s="272"/>
      <c r="I2350" s="272" t="s">
        <v>6155</v>
      </c>
      <c r="J2350" s="272" t="s">
        <v>6156</v>
      </c>
      <c r="K2350" s="272"/>
      <c r="L2350" s="271"/>
      <c r="M2350" s="270" t="s">
        <v>8976</v>
      </c>
      <c r="N2350" s="270" t="s">
        <v>3943</v>
      </c>
      <c r="O2350" s="270" t="s">
        <v>6175</v>
      </c>
    </row>
    <row r="2351" spans="1:15" ht="30.75" customHeight="1" x14ac:dyDescent="0.25">
      <c r="A2351" s="281">
        <v>31101437</v>
      </c>
      <c r="B2351" s="276" t="s">
        <v>1813</v>
      </c>
      <c r="C2351" s="278" t="s">
        <v>4843</v>
      </c>
      <c r="D2351" s="276" t="s">
        <v>9009</v>
      </c>
      <c r="E2351" s="282"/>
      <c r="F2351" s="279"/>
      <c r="G2351" s="278"/>
      <c r="H2351" s="278"/>
      <c r="I2351" s="278" t="s">
        <v>6155</v>
      </c>
      <c r="J2351" s="278" t="s">
        <v>6156</v>
      </c>
      <c r="K2351" s="278"/>
      <c r="L2351" s="277"/>
      <c r="M2351" s="276" t="s">
        <v>8976</v>
      </c>
      <c r="N2351" s="276" t="s">
        <v>3943</v>
      </c>
      <c r="O2351" s="276" t="s">
        <v>6175</v>
      </c>
    </row>
    <row r="2352" spans="1:15" ht="30.75" customHeight="1" x14ac:dyDescent="0.25">
      <c r="A2352" s="275">
        <v>31101445</v>
      </c>
      <c r="B2352" s="270" t="s">
        <v>1814</v>
      </c>
      <c r="C2352" s="272" t="s">
        <v>4843</v>
      </c>
      <c r="D2352" s="270" t="s">
        <v>9010</v>
      </c>
      <c r="E2352" s="272"/>
      <c r="F2352" s="273"/>
      <c r="G2352" s="272"/>
      <c r="H2352" s="272"/>
      <c r="I2352" s="272" t="s">
        <v>6155</v>
      </c>
      <c r="J2352" s="272" t="s">
        <v>6156</v>
      </c>
      <c r="K2352" s="272"/>
      <c r="L2352" s="271"/>
      <c r="M2352" s="270" t="s">
        <v>8976</v>
      </c>
      <c r="N2352" s="270" t="s">
        <v>3943</v>
      </c>
      <c r="O2352" s="270" t="s">
        <v>6175</v>
      </c>
    </row>
    <row r="2353" spans="1:15" ht="30.75" customHeight="1" x14ac:dyDescent="0.25">
      <c r="A2353" s="281">
        <v>31101453</v>
      </c>
      <c r="B2353" s="276" t="s">
        <v>1815</v>
      </c>
      <c r="C2353" s="278" t="s">
        <v>4843</v>
      </c>
      <c r="D2353" s="276" t="s">
        <v>9011</v>
      </c>
      <c r="E2353" s="282"/>
      <c r="F2353" s="279"/>
      <c r="G2353" s="278"/>
      <c r="H2353" s="278"/>
      <c r="I2353" s="278" t="s">
        <v>6155</v>
      </c>
      <c r="J2353" s="278" t="s">
        <v>6156</v>
      </c>
      <c r="K2353" s="278"/>
      <c r="L2353" s="277"/>
      <c r="M2353" s="276" t="s">
        <v>8976</v>
      </c>
      <c r="N2353" s="276" t="s">
        <v>3943</v>
      </c>
      <c r="O2353" s="276" t="s">
        <v>6175</v>
      </c>
    </row>
    <row r="2354" spans="1:15" ht="30.75" customHeight="1" x14ac:dyDescent="0.25">
      <c r="A2354" s="275">
        <v>31101461</v>
      </c>
      <c r="B2354" s="270" t="s">
        <v>1816</v>
      </c>
      <c r="C2354" s="272" t="s">
        <v>4843</v>
      </c>
      <c r="D2354" s="270" t="s">
        <v>9012</v>
      </c>
      <c r="E2354" s="272"/>
      <c r="F2354" s="273"/>
      <c r="G2354" s="272"/>
      <c r="H2354" s="272"/>
      <c r="I2354" s="272" t="s">
        <v>6155</v>
      </c>
      <c r="J2354" s="272" t="s">
        <v>6156</v>
      </c>
      <c r="K2354" s="272"/>
      <c r="L2354" s="271"/>
      <c r="M2354" s="270" t="s">
        <v>8976</v>
      </c>
      <c r="N2354" s="270" t="s">
        <v>3943</v>
      </c>
      <c r="O2354" s="270" t="s">
        <v>6175</v>
      </c>
    </row>
    <row r="2355" spans="1:15" ht="30.75" customHeight="1" x14ac:dyDescent="0.25">
      <c r="A2355" s="281">
        <v>31101470</v>
      </c>
      <c r="B2355" s="276" t="s">
        <v>6343</v>
      </c>
      <c r="C2355" s="278" t="s">
        <v>4843</v>
      </c>
      <c r="D2355" s="276" t="s">
        <v>9013</v>
      </c>
      <c r="E2355" s="282"/>
      <c r="F2355" s="279"/>
      <c r="G2355" s="278"/>
      <c r="H2355" s="278"/>
      <c r="I2355" s="278" t="s">
        <v>6155</v>
      </c>
      <c r="J2355" s="278" t="s">
        <v>6156</v>
      </c>
      <c r="K2355" s="278"/>
      <c r="L2355" s="277"/>
      <c r="M2355" s="276" t="s">
        <v>8976</v>
      </c>
      <c r="N2355" s="276" t="s">
        <v>3943</v>
      </c>
      <c r="O2355" s="276" t="s">
        <v>6175</v>
      </c>
    </row>
    <row r="2356" spans="1:15" ht="30.75" customHeight="1" x14ac:dyDescent="0.25">
      <c r="A2356" s="275">
        <v>31101488</v>
      </c>
      <c r="B2356" s="270" t="s">
        <v>1773</v>
      </c>
      <c r="C2356" s="272" t="s">
        <v>4843</v>
      </c>
      <c r="D2356" s="270" t="s">
        <v>9014</v>
      </c>
      <c r="E2356" s="272"/>
      <c r="F2356" s="273"/>
      <c r="G2356" s="272"/>
      <c r="H2356" s="272"/>
      <c r="I2356" s="272" t="s">
        <v>6155</v>
      </c>
      <c r="J2356" s="272" t="s">
        <v>6156</v>
      </c>
      <c r="K2356" s="272"/>
      <c r="L2356" s="271"/>
      <c r="M2356" s="270" t="s">
        <v>8976</v>
      </c>
      <c r="N2356" s="270" t="s">
        <v>3943</v>
      </c>
      <c r="O2356" s="270" t="s">
        <v>6175</v>
      </c>
    </row>
    <row r="2357" spans="1:15" ht="30.75" customHeight="1" x14ac:dyDescent="0.25">
      <c r="A2357" s="281">
        <v>31101496</v>
      </c>
      <c r="B2357" s="276" t="s">
        <v>5008</v>
      </c>
      <c r="C2357" s="278" t="s">
        <v>4844</v>
      </c>
      <c r="D2357" s="276" t="s">
        <v>6161</v>
      </c>
      <c r="E2357" s="282"/>
      <c r="F2357" s="279"/>
      <c r="G2357" s="278" t="s">
        <v>6161</v>
      </c>
      <c r="H2357" s="278" t="s">
        <v>6161</v>
      </c>
      <c r="I2357" s="278" t="s">
        <v>6161</v>
      </c>
      <c r="J2357" s="278" t="s">
        <v>6161</v>
      </c>
      <c r="K2357" s="278" t="s">
        <v>6161</v>
      </c>
      <c r="L2357" s="277" t="s">
        <v>6161</v>
      </c>
      <c r="M2357" s="276" t="s">
        <v>6161</v>
      </c>
      <c r="N2357" s="276" t="s">
        <v>6161</v>
      </c>
      <c r="O2357" s="276" t="s">
        <v>6161</v>
      </c>
    </row>
    <row r="2358" spans="1:15" ht="30.75" customHeight="1" x14ac:dyDescent="0.25">
      <c r="A2358" s="275">
        <v>31101500</v>
      </c>
      <c r="B2358" s="270" t="s">
        <v>5009</v>
      </c>
      <c r="C2358" s="272" t="s">
        <v>4844</v>
      </c>
      <c r="D2358" s="270" t="s">
        <v>6161</v>
      </c>
      <c r="E2358" s="272"/>
      <c r="F2358" s="273"/>
      <c r="G2358" s="272" t="s">
        <v>6161</v>
      </c>
      <c r="H2358" s="272" t="s">
        <v>6161</v>
      </c>
      <c r="I2358" s="272" t="s">
        <v>6161</v>
      </c>
      <c r="J2358" s="272" t="s">
        <v>6161</v>
      </c>
      <c r="K2358" s="272" t="s">
        <v>6161</v>
      </c>
      <c r="L2358" s="271" t="s">
        <v>6161</v>
      </c>
      <c r="M2358" s="270" t="s">
        <v>6161</v>
      </c>
      <c r="N2358" s="270" t="s">
        <v>6161</v>
      </c>
      <c r="O2358" s="270" t="s">
        <v>6161</v>
      </c>
    </row>
    <row r="2359" spans="1:15" ht="30.75" customHeight="1" x14ac:dyDescent="0.25">
      <c r="A2359" s="281">
        <v>31101518</v>
      </c>
      <c r="B2359" s="276" t="s">
        <v>4032</v>
      </c>
      <c r="C2359" s="278" t="s">
        <v>4843</v>
      </c>
      <c r="D2359" s="276" t="s">
        <v>9015</v>
      </c>
      <c r="E2359" s="282"/>
      <c r="F2359" s="279"/>
      <c r="G2359" s="278"/>
      <c r="H2359" s="278"/>
      <c r="I2359" s="278" t="s">
        <v>6155</v>
      </c>
      <c r="J2359" s="278" t="s">
        <v>6156</v>
      </c>
      <c r="K2359" s="278"/>
      <c r="L2359" s="277"/>
      <c r="M2359" s="276" t="s">
        <v>8976</v>
      </c>
      <c r="N2359" s="276" t="s">
        <v>3943</v>
      </c>
      <c r="O2359" s="276" t="s">
        <v>6175</v>
      </c>
    </row>
    <row r="2360" spans="1:15" ht="30.75" customHeight="1" x14ac:dyDescent="0.25">
      <c r="A2360" s="275">
        <v>31101526</v>
      </c>
      <c r="B2360" s="270" t="s">
        <v>4020</v>
      </c>
      <c r="C2360" s="272" t="s">
        <v>4843</v>
      </c>
      <c r="D2360" s="270" t="s">
        <v>9016</v>
      </c>
      <c r="E2360" s="272"/>
      <c r="F2360" s="273"/>
      <c r="G2360" s="272"/>
      <c r="H2360" s="272"/>
      <c r="I2360" s="272" t="s">
        <v>6155</v>
      </c>
      <c r="J2360" s="272" t="s">
        <v>6156</v>
      </c>
      <c r="K2360" s="272"/>
      <c r="L2360" s="271"/>
      <c r="M2360" s="270" t="s">
        <v>8976</v>
      </c>
      <c r="N2360" s="270" t="s">
        <v>3943</v>
      </c>
      <c r="O2360" s="270" t="s">
        <v>6175</v>
      </c>
    </row>
    <row r="2361" spans="1:15" ht="30.75" customHeight="1" x14ac:dyDescent="0.25">
      <c r="A2361" s="281">
        <v>31101534</v>
      </c>
      <c r="B2361" s="276" t="s">
        <v>4021</v>
      </c>
      <c r="C2361" s="278" t="s">
        <v>4843</v>
      </c>
      <c r="D2361" s="276" t="s">
        <v>9017</v>
      </c>
      <c r="E2361" s="282"/>
      <c r="F2361" s="279"/>
      <c r="G2361" s="278"/>
      <c r="H2361" s="278"/>
      <c r="I2361" s="278" t="s">
        <v>6155</v>
      </c>
      <c r="J2361" s="278" t="s">
        <v>6156</v>
      </c>
      <c r="K2361" s="278"/>
      <c r="L2361" s="277"/>
      <c r="M2361" s="276" t="s">
        <v>8976</v>
      </c>
      <c r="N2361" s="276" t="s">
        <v>3943</v>
      </c>
      <c r="O2361" s="276" t="s">
        <v>6175</v>
      </c>
    </row>
    <row r="2362" spans="1:15" ht="30.75" customHeight="1" x14ac:dyDescent="0.25">
      <c r="A2362" s="275">
        <v>31101542</v>
      </c>
      <c r="B2362" s="270" t="s">
        <v>4019</v>
      </c>
      <c r="C2362" s="272" t="s">
        <v>4843</v>
      </c>
      <c r="D2362" s="270" t="s">
        <v>9018</v>
      </c>
      <c r="E2362" s="272"/>
      <c r="F2362" s="273"/>
      <c r="G2362" s="272"/>
      <c r="H2362" s="272"/>
      <c r="I2362" s="272" t="s">
        <v>6155</v>
      </c>
      <c r="J2362" s="272" t="s">
        <v>6156</v>
      </c>
      <c r="K2362" s="272"/>
      <c r="L2362" s="271"/>
      <c r="M2362" s="270" t="s">
        <v>8976</v>
      </c>
      <c r="N2362" s="270" t="s">
        <v>3943</v>
      </c>
      <c r="O2362" s="270" t="s">
        <v>6175</v>
      </c>
    </row>
    <row r="2363" spans="1:15" ht="30.75" customHeight="1" x14ac:dyDescent="0.25">
      <c r="A2363" s="281">
        <v>31101550</v>
      </c>
      <c r="B2363" s="276" t="s">
        <v>4016</v>
      </c>
      <c r="C2363" s="278" t="s">
        <v>4843</v>
      </c>
      <c r="D2363" s="276" t="s">
        <v>9019</v>
      </c>
      <c r="E2363" s="282"/>
      <c r="F2363" s="279"/>
      <c r="G2363" s="278"/>
      <c r="H2363" s="278"/>
      <c r="I2363" s="278" t="s">
        <v>6155</v>
      </c>
      <c r="J2363" s="278" t="s">
        <v>6156</v>
      </c>
      <c r="K2363" s="278"/>
      <c r="L2363" s="277"/>
      <c r="M2363" s="276" t="s">
        <v>8976</v>
      </c>
      <c r="N2363" s="276" t="s">
        <v>3943</v>
      </c>
      <c r="O2363" s="276" t="s">
        <v>6175</v>
      </c>
    </row>
    <row r="2364" spans="1:15" ht="30.75" customHeight="1" x14ac:dyDescent="0.25">
      <c r="A2364" s="275">
        <v>31101569</v>
      </c>
      <c r="B2364" s="270" t="s">
        <v>4001</v>
      </c>
      <c r="C2364" s="272" t="s">
        <v>4843</v>
      </c>
      <c r="D2364" s="270" t="s">
        <v>9019</v>
      </c>
      <c r="E2364" s="272"/>
      <c r="F2364" s="273"/>
      <c r="G2364" s="272"/>
      <c r="H2364" s="272"/>
      <c r="I2364" s="272" t="s">
        <v>6155</v>
      </c>
      <c r="J2364" s="272" t="s">
        <v>6156</v>
      </c>
      <c r="K2364" s="272"/>
      <c r="L2364" s="271"/>
      <c r="M2364" s="270" t="s">
        <v>8976</v>
      </c>
      <c r="N2364" s="270" t="s">
        <v>3943</v>
      </c>
      <c r="O2364" s="270" t="s">
        <v>6175</v>
      </c>
    </row>
    <row r="2365" spans="1:15" ht="30.75" customHeight="1" x14ac:dyDescent="0.25">
      <c r="A2365" s="281">
        <v>31101577</v>
      </c>
      <c r="B2365" s="276" t="s">
        <v>1797</v>
      </c>
      <c r="C2365" s="278" t="s">
        <v>4843</v>
      </c>
      <c r="D2365" s="276" t="s">
        <v>9020</v>
      </c>
      <c r="E2365" s="282"/>
      <c r="F2365" s="279"/>
      <c r="G2365" s="278"/>
      <c r="H2365" s="278"/>
      <c r="I2365" s="278" t="s">
        <v>6155</v>
      </c>
      <c r="J2365" s="278" t="s">
        <v>6156</v>
      </c>
      <c r="K2365" s="278" t="s">
        <v>6157</v>
      </c>
      <c r="L2365" s="277"/>
      <c r="M2365" s="276" t="s">
        <v>8976</v>
      </c>
      <c r="N2365" s="276" t="s">
        <v>3943</v>
      </c>
      <c r="O2365" s="276" t="s">
        <v>6175</v>
      </c>
    </row>
    <row r="2366" spans="1:15" ht="30.75" customHeight="1" x14ac:dyDescent="0.25">
      <c r="A2366" s="275">
        <v>31101585</v>
      </c>
      <c r="B2366" s="270" t="s">
        <v>4017</v>
      </c>
      <c r="C2366" s="272" t="s">
        <v>4843</v>
      </c>
      <c r="D2366" s="270" t="s">
        <v>9019</v>
      </c>
      <c r="E2366" s="272"/>
      <c r="F2366" s="273"/>
      <c r="G2366" s="272"/>
      <c r="H2366" s="272"/>
      <c r="I2366" s="272" t="s">
        <v>6155</v>
      </c>
      <c r="J2366" s="272" t="s">
        <v>6156</v>
      </c>
      <c r="K2366" s="272"/>
      <c r="L2366" s="271"/>
      <c r="M2366" s="270" t="s">
        <v>8976</v>
      </c>
      <c r="N2366" s="270" t="s">
        <v>3943</v>
      </c>
      <c r="O2366" s="270" t="s">
        <v>6175</v>
      </c>
    </row>
    <row r="2367" spans="1:15" ht="30.75" customHeight="1" x14ac:dyDescent="0.25">
      <c r="A2367" s="281">
        <v>31101593</v>
      </c>
      <c r="B2367" s="276" t="s">
        <v>5010</v>
      </c>
      <c r="C2367" s="278" t="s">
        <v>4844</v>
      </c>
      <c r="D2367" s="276" t="s">
        <v>6161</v>
      </c>
      <c r="E2367" s="282"/>
      <c r="F2367" s="279"/>
      <c r="G2367" s="278" t="s">
        <v>6161</v>
      </c>
      <c r="H2367" s="278" t="s">
        <v>6161</v>
      </c>
      <c r="I2367" s="278" t="s">
        <v>6161</v>
      </c>
      <c r="J2367" s="278" t="s">
        <v>6161</v>
      </c>
      <c r="K2367" s="278" t="s">
        <v>6161</v>
      </c>
      <c r="L2367" s="277" t="s">
        <v>6161</v>
      </c>
      <c r="M2367" s="276" t="s">
        <v>6161</v>
      </c>
      <c r="N2367" s="276" t="s">
        <v>6161</v>
      </c>
      <c r="O2367" s="276" t="s">
        <v>6161</v>
      </c>
    </row>
    <row r="2368" spans="1:15" ht="30.75" customHeight="1" x14ac:dyDescent="0.25">
      <c r="A2368" s="275">
        <v>31101607</v>
      </c>
      <c r="B2368" s="270" t="s">
        <v>9021</v>
      </c>
      <c r="C2368" s="272" t="s">
        <v>4843</v>
      </c>
      <c r="D2368" s="270" t="s">
        <v>9002</v>
      </c>
      <c r="E2368" s="272"/>
      <c r="F2368" s="273"/>
      <c r="G2368" s="272"/>
      <c r="H2368" s="272"/>
      <c r="I2368" s="272" t="s">
        <v>6155</v>
      </c>
      <c r="J2368" s="272" t="s">
        <v>6156</v>
      </c>
      <c r="K2368" s="272"/>
      <c r="L2368" s="271"/>
      <c r="M2368" s="270" t="s">
        <v>8976</v>
      </c>
      <c r="N2368" s="270" t="s">
        <v>3943</v>
      </c>
      <c r="O2368" s="270" t="s">
        <v>6175</v>
      </c>
    </row>
    <row r="2369" spans="1:15" ht="30.75" customHeight="1" x14ac:dyDescent="0.25">
      <c r="A2369" s="281">
        <v>31101615</v>
      </c>
      <c r="B2369" s="276" t="s">
        <v>9022</v>
      </c>
      <c r="C2369" s="278" t="s">
        <v>4843</v>
      </c>
      <c r="D2369" s="276" t="s">
        <v>9016</v>
      </c>
      <c r="E2369" s="282"/>
      <c r="F2369" s="279"/>
      <c r="G2369" s="278"/>
      <c r="H2369" s="278"/>
      <c r="I2369" s="278" t="s">
        <v>6155</v>
      </c>
      <c r="J2369" s="278" t="s">
        <v>6156</v>
      </c>
      <c r="K2369" s="278"/>
      <c r="L2369" s="277"/>
      <c r="M2369" s="276" t="s">
        <v>8976</v>
      </c>
      <c r="N2369" s="276" t="s">
        <v>3943</v>
      </c>
      <c r="O2369" s="276" t="s">
        <v>6175</v>
      </c>
    </row>
    <row r="2370" spans="1:15" ht="30.75" customHeight="1" x14ac:dyDescent="0.25">
      <c r="A2370" s="275">
        <v>31102018</v>
      </c>
      <c r="B2370" s="270" t="s">
        <v>1818</v>
      </c>
      <c r="C2370" s="272" t="s">
        <v>4843</v>
      </c>
      <c r="D2370" s="270" t="s">
        <v>9023</v>
      </c>
      <c r="E2370" s="272"/>
      <c r="F2370" s="273"/>
      <c r="G2370" s="272"/>
      <c r="H2370" s="272"/>
      <c r="I2370" s="272" t="s">
        <v>6155</v>
      </c>
      <c r="J2370" s="272" t="s">
        <v>6156</v>
      </c>
      <c r="K2370" s="272"/>
      <c r="L2370" s="271"/>
      <c r="M2370" s="270" t="s">
        <v>3873</v>
      </c>
      <c r="N2370" s="270" t="s">
        <v>3943</v>
      </c>
      <c r="O2370" s="270" t="s">
        <v>6175</v>
      </c>
    </row>
    <row r="2371" spans="1:15" ht="30.75" customHeight="1" x14ac:dyDescent="0.25">
      <c r="A2371" s="281">
        <v>31102026</v>
      </c>
      <c r="B2371" s="276" t="s">
        <v>1819</v>
      </c>
      <c r="C2371" s="278" t="s">
        <v>4843</v>
      </c>
      <c r="D2371" s="276" t="s">
        <v>9024</v>
      </c>
      <c r="E2371" s="282"/>
      <c r="F2371" s="279"/>
      <c r="G2371" s="278"/>
      <c r="H2371" s="278" t="s">
        <v>6154</v>
      </c>
      <c r="I2371" s="278" t="s">
        <v>6155</v>
      </c>
      <c r="J2371" s="278" t="s">
        <v>6156</v>
      </c>
      <c r="K2371" s="278"/>
      <c r="L2371" s="277"/>
      <c r="M2371" s="276" t="s">
        <v>3873</v>
      </c>
      <c r="N2371" s="276" t="s">
        <v>3943</v>
      </c>
      <c r="O2371" s="276" t="s">
        <v>6175</v>
      </c>
    </row>
    <row r="2372" spans="1:15" ht="30.75" customHeight="1" x14ac:dyDescent="0.25">
      <c r="A2372" s="275">
        <v>31102034</v>
      </c>
      <c r="B2372" s="270" t="s">
        <v>1820</v>
      </c>
      <c r="C2372" s="272" t="s">
        <v>4843</v>
      </c>
      <c r="D2372" s="270" t="s">
        <v>9025</v>
      </c>
      <c r="E2372" s="272"/>
      <c r="F2372" s="273"/>
      <c r="G2372" s="272"/>
      <c r="H2372" s="272"/>
      <c r="I2372" s="272" t="s">
        <v>6155</v>
      </c>
      <c r="J2372" s="272" t="s">
        <v>6156</v>
      </c>
      <c r="K2372" s="272"/>
      <c r="L2372" s="271"/>
      <c r="M2372" s="270" t="s">
        <v>3873</v>
      </c>
      <c r="N2372" s="270" t="s">
        <v>3943</v>
      </c>
      <c r="O2372" s="270" t="s">
        <v>6175</v>
      </c>
    </row>
    <row r="2373" spans="1:15" ht="30.75" customHeight="1" x14ac:dyDescent="0.25">
      <c r="A2373" s="281">
        <v>31102042</v>
      </c>
      <c r="B2373" s="276" t="s">
        <v>1821</v>
      </c>
      <c r="C2373" s="278" t="s">
        <v>4843</v>
      </c>
      <c r="D2373" s="276" t="s">
        <v>9026</v>
      </c>
      <c r="E2373" s="282"/>
      <c r="F2373" s="279"/>
      <c r="G2373" s="278"/>
      <c r="H2373" s="278"/>
      <c r="I2373" s="278" t="s">
        <v>6155</v>
      </c>
      <c r="J2373" s="278" t="s">
        <v>6156</v>
      </c>
      <c r="K2373" s="278"/>
      <c r="L2373" s="277"/>
      <c r="M2373" s="276" t="s">
        <v>3873</v>
      </c>
      <c r="N2373" s="276" t="s">
        <v>3943</v>
      </c>
      <c r="O2373" s="276" t="s">
        <v>6175</v>
      </c>
    </row>
    <row r="2374" spans="1:15" ht="30.75" customHeight="1" x14ac:dyDescent="0.25">
      <c r="A2374" s="275">
        <v>31102050</v>
      </c>
      <c r="B2374" s="270" t="s">
        <v>1822</v>
      </c>
      <c r="C2374" s="272" t="s">
        <v>4843</v>
      </c>
      <c r="D2374" s="270" t="s">
        <v>9027</v>
      </c>
      <c r="E2374" s="272"/>
      <c r="F2374" s="273"/>
      <c r="G2374" s="272"/>
      <c r="H2374" s="272"/>
      <c r="I2374" s="272" t="s">
        <v>6155</v>
      </c>
      <c r="J2374" s="272" t="s">
        <v>6156</v>
      </c>
      <c r="K2374" s="272"/>
      <c r="L2374" s="271"/>
      <c r="M2374" s="270" t="s">
        <v>3873</v>
      </c>
      <c r="N2374" s="270" t="s">
        <v>3943</v>
      </c>
      <c r="O2374" s="270" t="s">
        <v>6175</v>
      </c>
    </row>
    <row r="2375" spans="1:15" ht="30.75" customHeight="1" x14ac:dyDescent="0.25">
      <c r="A2375" s="281">
        <v>31102069</v>
      </c>
      <c r="B2375" s="276" t="s">
        <v>1823</v>
      </c>
      <c r="C2375" s="278" t="s">
        <v>4843</v>
      </c>
      <c r="D2375" s="276" t="s">
        <v>9028</v>
      </c>
      <c r="E2375" s="282"/>
      <c r="F2375" s="279"/>
      <c r="G2375" s="278"/>
      <c r="H2375" s="278"/>
      <c r="I2375" s="278" t="s">
        <v>6155</v>
      </c>
      <c r="J2375" s="278" t="s">
        <v>6156</v>
      </c>
      <c r="K2375" s="278"/>
      <c r="L2375" s="277"/>
      <c r="M2375" s="276" t="s">
        <v>3873</v>
      </c>
      <c r="N2375" s="276" t="s">
        <v>3943</v>
      </c>
      <c r="O2375" s="276" t="s">
        <v>6175</v>
      </c>
    </row>
    <row r="2376" spans="1:15" ht="30.75" customHeight="1" x14ac:dyDescent="0.25">
      <c r="A2376" s="275">
        <v>31102077</v>
      </c>
      <c r="B2376" s="270" t="s">
        <v>1824</v>
      </c>
      <c r="C2376" s="272" t="s">
        <v>4843</v>
      </c>
      <c r="D2376" s="270" t="s">
        <v>9029</v>
      </c>
      <c r="E2376" s="272"/>
      <c r="F2376" s="273"/>
      <c r="G2376" s="272"/>
      <c r="H2376" s="272"/>
      <c r="I2376" s="272" t="s">
        <v>6155</v>
      </c>
      <c r="J2376" s="272" t="s">
        <v>6156</v>
      </c>
      <c r="K2376" s="272"/>
      <c r="L2376" s="271"/>
      <c r="M2376" s="270" t="s">
        <v>3873</v>
      </c>
      <c r="N2376" s="270" t="s">
        <v>3943</v>
      </c>
      <c r="O2376" s="270" t="s">
        <v>6175</v>
      </c>
    </row>
    <row r="2377" spans="1:15" ht="30.75" customHeight="1" x14ac:dyDescent="0.25">
      <c r="A2377" s="281">
        <v>31102085</v>
      </c>
      <c r="B2377" s="276" t="s">
        <v>1826</v>
      </c>
      <c r="C2377" s="278" t="s">
        <v>4843</v>
      </c>
      <c r="D2377" s="276" t="s">
        <v>9030</v>
      </c>
      <c r="E2377" s="282"/>
      <c r="F2377" s="279"/>
      <c r="G2377" s="278"/>
      <c r="H2377" s="278"/>
      <c r="I2377" s="278" t="s">
        <v>6155</v>
      </c>
      <c r="J2377" s="278" t="s">
        <v>6156</v>
      </c>
      <c r="K2377" s="278"/>
      <c r="L2377" s="277"/>
      <c r="M2377" s="276" t="s">
        <v>3873</v>
      </c>
      <c r="N2377" s="276" t="s">
        <v>3943</v>
      </c>
      <c r="O2377" s="276" t="s">
        <v>6175</v>
      </c>
    </row>
    <row r="2378" spans="1:15" ht="30.75" customHeight="1" x14ac:dyDescent="0.25">
      <c r="A2378" s="275">
        <v>31102093</v>
      </c>
      <c r="B2378" s="270" t="s">
        <v>6344</v>
      </c>
      <c r="C2378" s="272" t="s">
        <v>4843</v>
      </c>
      <c r="D2378" s="270" t="s">
        <v>9031</v>
      </c>
      <c r="E2378" s="272"/>
      <c r="F2378" s="273"/>
      <c r="G2378" s="272"/>
      <c r="H2378" s="272"/>
      <c r="I2378" s="272" t="s">
        <v>6155</v>
      </c>
      <c r="J2378" s="272" t="s">
        <v>6156</v>
      </c>
      <c r="K2378" s="272"/>
      <c r="L2378" s="271"/>
      <c r="M2378" s="270" t="s">
        <v>3873</v>
      </c>
      <c r="N2378" s="270" t="s">
        <v>3943</v>
      </c>
      <c r="O2378" s="270" t="s">
        <v>6175</v>
      </c>
    </row>
    <row r="2379" spans="1:15" ht="30.75" customHeight="1" x14ac:dyDescent="0.25">
      <c r="A2379" s="281">
        <v>31102107</v>
      </c>
      <c r="B2379" s="276" t="s">
        <v>1828</v>
      </c>
      <c r="C2379" s="278" t="s">
        <v>4843</v>
      </c>
      <c r="D2379" s="276" t="s">
        <v>9032</v>
      </c>
      <c r="E2379" s="282"/>
      <c r="F2379" s="279"/>
      <c r="G2379" s="278"/>
      <c r="H2379" s="278"/>
      <c r="I2379" s="278" t="s">
        <v>6155</v>
      </c>
      <c r="J2379" s="278" t="s">
        <v>6156</v>
      </c>
      <c r="K2379" s="278"/>
      <c r="L2379" s="277"/>
      <c r="M2379" s="276" t="s">
        <v>3873</v>
      </c>
      <c r="N2379" s="276" t="s">
        <v>3943</v>
      </c>
      <c r="O2379" s="276" t="s">
        <v>6175</v>
      </c>
    </row>
    <row r="2380" spans="1:15" ht="30.75" customHeight="1" x14ac:dyDescent="0.25">
      <c r="A2380" s="275">
        <v>31102115</v>
      </c>
      <c r="B2380" s="270" t="s">
        <v>1829</v>
      </c>
      <c r="C2380" s="272" t="s">
        <v>4843</v>
      </c>
      <c r="D2380" s="270" t="s">
        <v>9033</v>
      </c>
      <c r="E2380" s="272"/>
      <c r="F2380" s="273"/>
      <c r="G2380" s="272"/>
      <c r="H2380" s="272"/>
      <c r="I2380" s="272" t="s">
        <v>6155</v>
      </c>
      <c r="J2380" s="272" t="s">
        <v>6156</v>
      </c>
      <c r="K2380" s="272"/>
      <c r="L2380" s="271"/>
      <c r="M2380" s="270" t="s">
        <v>3873</v>
      </c>
      <c r="N2380" s="270" t="s">
        <v>3943</v>
      </c>
      <c r="O2380" s="270" t="s">
        <v>6175</v>
      </c>
    </row>
    <row r="2381" spans="1:15" ht="30.75" customHeight="1" x14ac:dyDescent="0.25">
      <c r="A2381" s="281">
        <v>31102123</v>
      </c>
      <c r="B2381" s="276" t="s">
        <v>1830</v>
      </c>
      <c r="C2381" s="278" t="s">
        <v>4843</v>
      </c>
      <c r="D2381" s="276" t="s">
        <v>9034</v>
      </c>
      <c r="E2381" s="282"/>
      <c r="F2381" s="279"/>
      <c r="G2381" s="278"/>
      <c r="H2381" s="278"/>
      <c r="I2381" s="278" t="s">
        <v>6155</v>
      </c>
      <c r="J2381" s="278" t="s">
        <v>6156</v>
      </c>
      <c r="K2381" s="278"/>
      <c r="L2381" s="277"/>
      <c r="M2381" s="276" t="s">
        <v>3873</v>
      </c>
      <c r="N2381" s="276" t="s">
        <v>3943</v>
      </c>
      <c r="O2381" s="276" t="s">
        <v>6175</v>
      </c>
    </row>
    <row r="2382" spans="1:15" ht="30.75" customHeight="1" x14ac:dyDescent="0.25">
      <c r="A2382" s="275">
        <v>31102131</v>
      </c>
      <c r="B2382" s="270" t="s">
        <v>1831</v>
      </c>
      <c r="C2382" s="272" t="s">
        <v>4843</v>
      </c>
      <c r="D2382" s="270" t="s">
        <v>9035</v>
      </c>
      <c r="E2382" s="272"/>
      <c r="F2382" s="273"/>
      <c r="G2382" s="272"/>
      <c r="H2382" s="272"/>
      <c r="I2382" s="272" t="s">
        <v>6155</v>
      </c>
      <c r="J2382" s="272" t="s">
        <v>6156</v>
      </c>
      <c r="K2382" s="272"/>
      <c r="L2382" s="271"/>
      <c r="M2382" s="270" t="s">
        <v>3873</v>
      </c>
      <c r="N2382" s="270" t="s">
        <v>3943</v>
      </c>
      <c r="O2382" s="270" t="s">
        <v>6175</v>
      </c>
    </row>
    <row r="2383" spans="1:15" ht="30.75" customHeight="1" x14ac:dyDescent="0.25">
      <c r="A2383" s="281">
        <v>31102174</v>
      </c>
      <c r="B2383" s="276" t="s">
        <v>1834</v>
      </c>
      <c r="C2383" s="278" t="s">
        <v>4843</v>
      </c>
      <c r="D2383" s="276" t="s">
        <v>9036</v>
      </c>
      <c r="E2383" s="282"/>
      <c r="F2383" s="279"/>
      <c r="G2383" s="278"/>
      <c r="H2383" s="278"/>
      <c r="I2383" s="278" t="s">
        <v>6155</v>
      </c>
      <c r="J2383" s="278" t="s">
        <v>6156</v>
      </c>
      <c r="K2383" s="278"/>
      <c r="L2383" s="277"/>
      <c r="M2383" s="276" t="s">
        <v>3873</v>
      </c>
      <c r="N2383" s="276" t="s">
        <v>3943</v>
      </c>
      <c r="O2383" s="276" t="s">
        <v>6175</v>
      </c>
    </row>
    <row r="2384" spans="1:15" ht="30.75" customHeight="1" x14ac:dyDescent="0.25">
      <c r="A2384" s="275">
        <v>31102182</v>
      </c>
      <c r="B2384" s="270" t="s">
        <v>1832</v>
      </c>
      <c r="C2384" s="272" t="s">
        <v>4843</v>
      </c>
      <c r="D2384" s="270" t="s">
        <v>9037</v>
      </c>
      <c r="E2384" s="272"/>
      <c r="F2384" s="273"/>
      <c r="G2384" s="272"/>
      <c r="H2384" s="272"/>
      <c r="I2384" s="272" t="s">
        <v>6155</v>
      </c>
      <c r="J2384" s="272" t="s">
        <v>6156</v>
      </c>
      <c r="K2384" s="272"/>
      <c r="L2384" s="271"/>
      <c r="M2384" s="270" t="s">
        <v>3873</v>
      </c>
      <c r="N2384" s="270" t="s">
        <v>3943</v>
      </c>
      <c r="O2384" s="270" t="s">
        <v>6175</v>
      </c>
    </row>
    <row r="2385" spans="1:15" ht="30.75" customHeight="1" x14ac:dyDescent="0.25">
      <c r="A2385" s="281">
        <v>31102204</v>
      </c>
      <c r="B2385" s="276" t="s">
        <v>1836</v>
      </c>
      <c r="C2385" s="278" t="s">
        <v>4843</v>
      </c>
      <c r="D2385" s="276" t="s">
        <v>9038</v>
      </c>
      <c r="E2385" s="282"/>
      <c r="F2385" s="279"/>
      <c r="G2385" s="278"/>
      <c r="H2385" s="278"/>
      <c r="I2385" s="278" t="s">
        <v>6155</v>
      </c>
      <c r="J2385" s="278" t="s">
        <v>6156</v>
      </c>
      <c r="K2385" s="278"/>
      <c r="L2385" s="277"/>
      <c r="M2385" s="276" t="s">
        <v>3873</v>
      </c>
      <c r="N2385" s="276" t="s">
        <v>3943</v>
      </c>
      <c r="O2385" s="276" t="s">
        <v>6175</v>
      </c>
    </row>
    <row r="2386" spans="1:15" ht="30.75" customHeight="1" x14ac:dyDescent="0.25">
      <c r="A2386" s="275">
        <v>31102220</v>
      </c>
      <c r="B2386" s="270" t="s">
        <v>1837</v>
      </c>
      <c r="C2386" s="272" t="s">
        <v>4843</v>
      </c>
      <c r="D2386" s="270" t="s">
        <v>9039</v>
      </c>
      <c r="E2386" s="272"/>
      <c r="F2386" s="273"/>
      <c r="G2386" s="272"/>
      <c r="H2386" s="272"/>
      <c r="I2386" s="272" t="s">
        <v>6155</v>
      </c>
      <c r="J2386" s="272" t="s">
        <v>6156</v>
      </c>
      <c r="K2386" s="272"/>
      <c r="L2386" s="271"/>
      <c r="M2386" s="270" t="s">
        <v>3873</v>
      </c>
      <c r="N2386" s="270" t="s">
        <v>3943</v>
      </c>
      <c r="O2386" s="270" t="s">
        <v>6175</v>
      </c>
    </row>
    <row r="2387" spans="1:15" ht="30.75" customHeight="1" x14ac:dyDescent="0.25">
      <c r="A2387" s="281">
        <v>31102239</v>
      </c>
      <c r="B2387" s="276" t="s">
        <v>1838</v>
      </c>
      <c r="C2387" s="278" t="s">
        <v>4843</v>
      </c>
      <c r="D2387" s="276" t="s">
        <v>9040</v>
      </c>
      <c r="E2387" s="282"/>
      <c r="F2387" s="279"/>
      <c r="G2387" s="278"/>
      <c r="H2387" s="278"/>
      <c r="I2387" s="278" t="s">
        <v>6155</v>
      </c>
      <c r="J2387" s="278" t="s">
        <v>6156</v>
      </c>
      <c r="K2387" s="278"/>
      <c r="L2387" s="277"/>
      <c r="M2387" s="276" t="s">
        <v>3873</v>
      </c>
      <c r="N2387" s="276" t="s">
        <v>3943</v>
      </c>
      <c r="O2387" s="276" t="s">
        <v>6175</v>
      </c>
    </row>
    <row r="2388" spans="1:15" ht="30.75" customHeight="1" x14ac:dyDescent="0.25">
      <c r="A2388" s="275">
        <v>31102247</v>
      </c>
      <c r="B2388" s="270" t="s">
        <v>1839</v>
      </c>
      <c r="C2388" s="272" t="s">
        <v>4843</v>
      </c>
      <c r="D2388" s="270" t="s">
        <v>9041</v>
      </c>
      <c r="E2388" s="272"/>
      <c r="F2388" s="273"/>
      <c r="G2388" s="272"/>
      <c r="H2388" s="272"/>
      <c r="I2388" s="272" t="s">
        <v>6155</v>
      </c>
      <c r="J2388" s="272" t="s">
        <v>6156</v>
      </c>
      <c r="K2388" s="272"/>
      <c r="L2388" s="271"/>
      <c r="M2388" s="270" t="s">
        <v>3873</v>
      </c>
      <c r="N2388" s="270" t="s">
        <v>3943</v>
      </c>
      <c r="O2388" s="270" t="s">
        <v>6175</v>
      </c>
    </row>
    <row r="2389" spans="1:15" ht="30.75" customHeight="1" x14ac:dyDescent="0.25">
      <c r="A2389" s="281">
        <v>31102255</v>
      </c>
      <c r="B2389" s="276" t="s">
        <v>1840</v>
      </c>
      <c r="C2389" s="278" t="s">
        <v>4843</v>
      </c>
      <c r="D2389" s="276" t="s">
        <v>9042</v>
      </c>
      <c r="E2389" s="282"/>
      <c r="F2389" s="279"/>
      <c r="G2389" s="278"/>
      <c r="H2389" s="278"/>
      <c r="I2389" s="278" t="s">
        <v>6155</v>
      </c>
      <c r="J2389" s="278" t="s">
        <v>6156</v>
      </c>
      <c r="K2389" s="278"/>
      <c r="L2389" s="277"/>
      <c r="M2389" s="276" t="s">
        <v>3873</v>
      </c>
      <c r="N2389" s="276" t="s">
        <v>3943</v>
      </c>
      <c r="O2389" s="276" t="s">
        <v>6175</v>
      </c>
    </row>
    <row r="2390" spans="1:15" ht="30.75" customHeight="1" x14ac:dyDescent="0.25">
      <c r="A2390" s="275">
        <v>31102263</v>
      </c>
      <c r="B2390" s="270" t="s">
        <v>11178</v>
      </c>
      <c r="C2390" s="272" t="s">
        <v>4843</v>
      </c>
      <c r="D2390" s="270" t="s">
        <v>9042</v>
      </c>
      <c r="E2390" s="272"/>
      <c r="F2390" s="273"/>
      <c r="G2390" s="272"/>
      <c r="H2390" s="272"/>
      <c r="I2390" s="272" t="s">
        <v>6155</v>
      </c>
      <c r="J2390" s="272" t="s">
        <v>6156</v>
      </c>
      <c r="K2390" s="272"/>
      <c r="L2390" s="271"/>
      <c r="M2390" s="270" t="s">
        <v>3873</v>
      </c>
      <c r="N2390" s="270" t="s">
        <v>3943</v>
      </c>
      <c r="O2390" s="270" t="s">
        <v>6175</v>
      </c>
    </row>
    <row r="2391" spans="1:15" ht="30.75" customHeight="1" x14ac:dyDescent="0.25">
      <c r="A2391" s="281">
        <v>31102271</v>
      </c>
      <c r="B2391" s="276" t="s">
        <v>1842</v>
      </c>
      <c r="C2391" s="278" t="s">
        <v>4843</v>
      </c>
      <c r="D2391" s="276" t="s">
        <v>9043</v>
      </c>
      <c r="E2391" s="282"/>
      <c r="F2391" s="279"/>
      <c r="G2391" s="278"/>
      <c r="H2391" s="278"/>
      <c r="I2391" s="278" t="s">
        <v>6155</v>
      </c>
      <c r="J2391" s="278" t="s">
        <v>6156</v>
      </c>
      <c r="K2391" s="278"/>
      <c r="L2391" s="277"/>
      <c r="M2391" s="276" t="s">
        <v>3873</v>
      </c>
      <c r="N2391" s="276" t="s">
        <v>3943</v>
      </c>
      <c r="O2391" s="276" t="s">
        <v>6175</v>
      </c>
    </row>
    <row r="2392" spans="1:15" ht="30.75" customHeight="1" x14ac:dyDescent="0.25">
      <c r="A2392" s="275">
        <v>31102280</v>
      </c>
      <c r="B2392" s="270" t="s">
        <v>1843</v>
      </c>
      <c r="C2392" s="272" t="s">
        <v>4843</v>
      </c>
      <c r="D2392" s="270" t="s">
        <v>9044</v>
      </c>
      <c r="E2392" s="272"/>
      <c r="F2392" s="273"/>
      <c r="G2392" s="272"/>
      <c r="H2392" s="272"/>
      <c r="I2392" s="272" t="s">
        <v>6155</v>
      </c>
      <c r="J2392" s="272" t="s">
        <v>6156</v>
      </c>
      <c r="K2392" s="272"/>
      <c r="L2392" s="271"/>
      <c r="M2392" s="270" t="s">
        <v>3873</v>
      </c>
      <c r="N2392" s="270" t="s">
        <v>3943</v>
      </c>
      <c r="O2392" s="270" t="s">
        <v>6175</v>
      </c>
    </row>
    <row r="2393" spans="1:15" ht="30.75" customHeight="1" x14ac:dyDescent="0.25">
      <c r="A2393" s="281">
        <v>31102298</v>
      </c>
      <c r="B2393" s="276" t="s">
        <v>1844</v>
      </c>
      <c r="C2393" s="278" t="s">
        <v>4843</v>
      </c>
      <c r="D2393" s="276" t="s">
        <v>9045</v>
      </c>
      <c r="E2393" s="282"/>
      <c r="F2393" s="279"/>
      <c r="G2393" s="278"/>
      <c r="H2393" s="278"/>
      <c r="I2393" s="278" t="s">
        <v>6155</v>
      </c>
      <c r="J2393" s="278" t="s">
        <v>6156</v>
      </c>
      <c r="K2393" s="278"/>
      <c r="L2393" s="277"/>
      <c r="M2393" s="276" t="s">
        <v>3873</v>
      </c>
      <c r="N2393" s="276" t="s">
        <v>3943</v>
      </c>
      <c r="O2393" s="276" t="s">
        <v>6175</v>
      </c>
    </row>
    <row r="2394" spans="1:15" ht="30.75" customHeight="1" x14ac:dyDescent="0.25">
      <c r="A2394" s="275">
        <v>31102301</v>
      </c>
      <c r="B2394" s="270" t="s">
        <v>1845</v>
      </c>
      <c r="C2394" s="272" t="s">
        <v>4843</v>
      </c>
      <c r="D2394" s="270" t="s">
        <v>9046</v>
      </c>
      <c r="E2394" s="272"/>
      <c r="F2394" s="273"/>
      <c r="G2394" s="272"/>
      <c r="H2394" s="272"/>
      <c r="I2394" s="272" t="s">
        <v>6155</v>
      </c>
      <c r="J2394" s="272" t="s">
        <v>6156</v>
      </c>
      <c r="K2394" s="272"/>
      <c r="L2394" s="271"/>
      <c r="M2394" s="270" t="s">
        <v>3873</v>
      </c>
      <c r="N2394" s="270" t="s">
        <v>3943</v>
      </c>
      <c r="O2394" s="270" t="s">
        <v>6175</v>
      </c>
    </row>
    <row r="2395" spans="1:15" ht="30.75" customHeight="1" x14ac:dyDescent="0.25">
      <c r="A2395" s="281">
        <v>31102310</v>
      </c>
      <c r="B2395" s="276" t="s">
        <v>1846</v>
      </c>
      <c r="C2395" s="278" t="s">
        <v>4843</v>
      </c>
      <c r="D2395" s="276" t="s">
        <v>9047</v>
      </c>
      <c r="E2395" s="282"/>
      <c r="F2395" s="279"/>
      <c r="G2395" s="278"/>
      <c r="H2395" s="278"/>
      <c r="I2395" s="278" t="s">
        <v>6155</v>
      </c>
      <c r="J2395" s="278" t="s">
        <v>6156</v>
      </c>
      <c r="K2395" s="278" t="s">
        <v>6157</v>
      </c>
      <c r="L2395" s="277"/>
      <c r="M2395" s="276" t="s">
        <v>3873</v>
      </c>
      <c r="N2395" s="276" t="s">
        <v>3943</v>
      </c>
      <c r="O2395" s="276" t="s">
        <v>6175</v>
      </c>
    </row>
    <row r="2396" spans="1:15" ht="30.75" customHeight="1" x14ac:dyDescent="0.25">
      <c r="A2396" s="275">
        <v>31102328</v>
      </c>
      <c r="B2396" s="270" t="s">
        <v>1847</v>
      </c>
      <c r="C2396" s="272" t="s">
        <v>4843</v>
      </c>
      <c r="D2396" s="270" t="s">
        <v>9047</v>
      </c>
      <c r="E2396" s="272"/>
      <c r="F2396" s="273"/>
      <c r="G2396" s="272"/>
      <c r="H2396" s="272"/>
      <c r="I2396" s="272" t="s">
        <v>6155</v>
      </c>
      <c r="J2396" s="272" t="s">
        <v>6156</v>
      </c>
      <c r="K2396" s="272" t="s">
        <v>6157</v>
      </c>
      <c r="L2396" s="271"/>
      <c r="M2396" s="270" t="s">
        <v>3873</v>
      </c>
      <c r="N2396" s="270" t="s">
        <v>3943</v>
      </c>
      <c r="O2396" s="270" t="s">
        <v>6175</v>
      </c>
    </row>
    <row r="2397" spans="1:15" ht="30.75" customHeight="1" x14ac:dyDescent="0.25">
      <c r="A2397" s="281">
        <v>31102344</v>
      </c>
      <c r="B2397" s="276" t="s">
        <v>1848</v>
      </c>
      <c r="C2397" s="278" t="s">
        <v>4843</v>
      </c>
      <c r="D2397" s="276" t="s">
        <v>9048</v>
      </c>
      <c r="E2397" s="282"/>
      <c r="F2397" s="279"/>
      <c r="G2397" s="278"/>
      <c r="H2397" s="278"/>
      <c r="I2397" s="278" t="s">
        <v>6155</v>
      </c>
      <c r="J2397" s="278" t="s">
        <v>6156</v>
      </c>
      <c r="K2397" s="278"/>
      <c r="L2397" s="277"/>
      <c r="M2397" s="276" t="s">
        <v>3873</v>
      </c>
      <c r="N2397" s="276" t="s">
        <v>3943</v>
      </c>
      <c r="O2397" s="276" t="s">
        <v>6175</v>
      </c>
    </row>
    <row r="2398" spans="1:15" ht="30.75" customHeight="1" x14ac:dyDescent="0.25">
      <c r="A2398" s="275">
        <v>31102352</v>
      </c>
      <c r="B2398" s="270" t="s">
        <v>1849</v>
      </c>
      <c r="C2398" s="272" t="s">
        <v>4843</v>
      </c>
      <c r="D2398" s="270" t="s">
        <v>9049</v>
      </c>
      <c r="E2398" s="272"/>
      <c r="F2398" s="273"/>
      <c r="G2398" s="272"/>
      <c r="H2398" s="272"/>
      <c r="I2398" s="272" t="s">
        <v>6155</v>
      </c>
      <c r="J2398" s="272" t="s">
        <v>6156</v>
      </c>
      <c r="K2398" s="272"/>
      <c r="L2398" s="271"/>
      <c r="M2398" s="270" t="s">
        <v>3873</v>
      </c>
      <c r="N2398" s="270" t="s">
        <v>3943</v>
      </c>
      <c r="O2398" s="270" t="s">
        <v>6175</v>
      </c>
    </row>
    <row r="2399" spans="1:15" ht="30.75" customHeight="1" x14ac:dyDescent="0.25">
      <c r="A2399" s="281">
        <v>31102360</v>
      </c>
      <c r="B2399" s="276" t="s">
        <v>1850</v>
      </c>
      <c r="C2399" s="278" t="s">
        <v>4843</v>
      </c>
      <c r="D2399" s="276" t="s">
        <v>9050</v>
      </c>
      <c r="E2399" s="282"/>
      <c r="F2399" s="279"/>
      <c r="G2399" s="278"/>
      <c r="H2399" s="278"/>
      <c r="I2399" s="278" t="s">
        <v>6155</v>
      </c>
      <c r="J2399" s="278" t="s">
        <v>6156</v>
      </c>
      <c r="K2399" s="278" t="s">
        <v>6157</v>
      </c>
      <c r="L2399" s="277"/>
      <c r="M2399" s="276" t="s">
        <v>3873</v>
      </c>
      <c r="N2399" s="276" t="s">
        <v>3943</v>
      </c>
      <c r="O2399" s="276" t="s">
        <v>6175</v>
      </c>
    </row>
    <row r="2400" spans="1:15" ht="30.75" customHeight="1" x14ac:dyDescent="0.25">
      <c r="A2400" s="275">
        <v>31102379</v>
      </c>
      <c r="B2400" s="270" t="s">
        <v>1851</v>
      </c>
      <c r="C2400" s="272" t="s">
        <v>4843</v>
      </c>
      <c r="D2400" s="270" t="s">
        <v>9051</v>
      </c>
      <c r="E2400" s="272"/>
      <c r="F2400" s="273"/>
      <c r="G2400" s="272"/>
      <c r="H2400" s="272"/>
      <c r="I2400" s="272" t="s">
        <v>6155</v>
      </c>
      <c r="J2400" s="272" t="s">
        <v>6156</v>
      </c>
      <c r="K2400" s="272"/>
      <c r="L2400" s="271"/>
      <c r="M2400" s="270" t="s">
        <v>3873</v>
      </c>
      <c r="N2400" s="270" t="s">
        <v>3943</v>
      </c>
      <c r="O2400" s="270" t="s">
        <v>6175</v>
      </c>
    </row>
    <row r="2401" spans="1:15" ht="30.75" customHeight="1" x14ac:dyDescent="0.25">
      <c r="A2401" s="281">
        <v>31102409</v>
      </c>
      <c r="B2401" s="276" t="s">
        <v>1853</v>
      </c>
      <c r="C2401" s="278" t="s">
        <v>4843</v>
      </c>
      <c r="D2401" s="276" t="s">
        <v>9052</v>
      </c>
      <c r="E2401" s="282"/>
      <c r="F2401" s="279"/>
      <c r="G2401" s="278"/>
      <c r="H2401" s="278"/>
      <c r="I2401" s="278" t="s">
        <v>6155</v>
      </c>
      <c r="J2401" s="278" t="s">
        <v>6156</v>
      </c>
      <c r="K2401" s="278"/>
      <c r="L2401" s="277"/>
      <c r="M2401" s="276" t="s">
        <v>3873</v>
      </c>
      <c r="N2401" s="276" t="s">
        <v>3943</v>
      </c>
      <c r="O2401" s="276" t="s">
        <v>6175</v>
      </c>
    </row>
    <row r="2402" spans="1:15" ht="30.75" customHeight="1" x14ac:dyDescent="0.25">
      <c r="A2402" s="275">
        <v>31102417</v>
      </c>
      <c r="B2402" s="270" t="s">
        <v>1854</v>
      </c>
      <c r="C2402" s="272" t="s">
        <v>4843</v>
      </c>
      <c r="D2402" s="270" t="s">
        <v>9053</v>
      </c>
      <c r="E2402" s="272"/>
      <c r="F2402" s="273"/>
      <c r="G2402" s="272"/>
      <c r="H2402" s="272"/>
      <c r="I2402" s="272" t="s">
        <v>6155</v>
      </c>
      <c r="J2402" s="272" t="s">
        <v>6156</v>
      </c>
      <c r="K2402" s="272"/>
      <c r="L2402" s="271"/>
      <c r="M2402" s="270" t="s">
        <v>3873</v>
      </c>
      <c r="N2402" s="270" t="s">
        <v>3943</v>
      </c>
      <c r="O2402" s="270" t="s">
        <v>6175</v>
      </c>
    </row>
    <row r="2403" spans="1:15" ht="30.75" customHeight="1" x14ac:dyDescent="0.25">
      <c r="A2403" s="281">
        <v>31102425</v>
      </c>
      <c r="B2403" s="276" t="s">
        <v>1855</v>
      </c>
      <c r="C2403" s="278" t="s">
        <v>4843</v>
      </c>
      <c r="D2403" s="276" t="s">
        <v>9054</v>
      </c>
      <c r="E2403" s="282"/>
      <c r="F2403" s="279"/>
      <c r="G2403" s="278"/>
      <c r="H2403" s="278"/>
      <c r="I2403" s="278" t="s">
        <v>6155</v>
      </c>
      <c r="J2403" s="278" t="s">
        <v>6156</v>
      </c>
      <c r="K2403" s="278"/>
      <c r="L2403" s="277"/>
      <c r="M2403" s="276" t="s">
        <v>3873</v>
      </c>
      <c r="N2403" s="276" t="s">
        <v>3943</v>
      </c>
      <c r="O2403" s="276" t="s">
        <v>6175</v>
      </c>
    </row>
    <row r="2404" spans="1:15" ht="30.75" customHeight="1" x14ac:dyDescent="0.25">
      <c r="A2404" s="275">
        <v>31102433</v>
      </c>
      <c r="B2404" s="270" t="s">
        <v>1856</v>
      </c>
      <c r="C2404" s="272" t="s">
        <v>4843</v>
      </c>
      <c r="D2404" s="270" t="s">
        <v>9055</v>
      </c>
      <c r="E2404" s="272"/>
      <c r="F2404" s="273"/>
      <c r="G2404" s="272"/>
      <c r="H2404" s="272"/>
      <c r="I2404" s="272" t="s">
        <v>6155</v>
      </c>
      <c r="J2404" s="272" t="s">
        <v>6156</v>
      </c>
      <c r="K2404" s="272"/>
      <c r="L2404" s="271"/>
      <c r="M2404" s="270" t="s">
        <v>3873</v>
      </c>
      <c r="N2404" s="270" t="s">
        <v>3943</v>
      </c>
      <c r="O2404" s="270" t="s">
        <v>6175</v>
      </c>
    </row>
    <row r="2405" spans="1:15" ht="30.75" customHeight="1" x14ac:dyDescent="0.25">
      <c r="A2405" s="281">
        <v>31102441</v>
      </c>
      <c r="B2405" s="276" t="s">
        <v>1857</v>
      </c>
      <c r="C2405" s="278" t="s">
        <v>4843</v>
      </c>
      <c r="D2405" s="276" t="s">
        <v>9056</v>
      </c>
      <c r="E2405" s="282"/>
      <c r="F2405" s="279"/>
      <c r="G2405" s="278"/>
      <c r="H2405" s="278"/>
      <c r="I2405" s="278" t="s">
        <v>6155</v>
      </c>
      <c r="J2405" s="278" t="s">
        <v>6156</v>
      </c>
      <c r="K2405" s="278"/>
      <c r="L2405" s="277"/>
      <c r="M2405" s="276" t="s">
        <v>3873</v>
      </c>
      <c r="N2405" s="276" t="s">
        <v>3943</v>
      </c>
      <c r="O2405" s="276" t="s">
        <v>6175</v>
      </c>
    </row>
    <row r="2406" spans="1:15" ht="30.75" customHeight="1" x14ac:dyDescent="0.25">
      <c r="A2406" s="275">
        <v>31102450</v>
      </c>
      <c r="B2406" s="270" t="s">
        <v>1858</v>
      </c>
      <c r="C2406" s="272" t="s">
        <v>4843</v>
      </c>
      <c r="D2406" s="270" t="s">
        <v>9056</v>
      </c>
      <c r="E2406" s="272"/>
      <c r="F2406" s="273"/>
      <c r="G2406" s="272"/>
      <c r="H2406" s="272"/>
      <c r="I2406" s="272" t="s">
        <v>6155</v>
      </c>
      <c r="J2406" s="272" t="s">
        <v>6156</v>
      </c>
      <c r="K2406" s="272"/>
      <c r="L2406" s="271"/>
      <c r="M2406" s="270" t="s">
        <v>3873</v>
      </c>
      <c r="N2406" s="270" t="s">
        <v>3943</v>
      </c>
      <c r="O2406" s="270" t="s">
        <v>6175</v>
      </c>
    </row>
    <row r="2407" spans="1:15" ht="30.75" customHeight="1" x14ac:dyDescent="0.25">
      <c r="A2407" s="281">
        <v>31102468</v>
      </c>
      <c r="B2407" s="276" t="s">
        <v>1859</v>
      </c>
      <c r="C2407" s="278" t="s">
        <v>4843</v>
      </c>
      <c r="D2407" s="276" t="s">
        <v>9057</v>
      </c>
      <c r="E2407" s="282"/>
      <c r="F2407" s="279"/>
      <c r="G2407" s="278"/>
      <c r="H2407" s="278"/>
      <c r="I2407" s="278" t="s">
        <v>6155</v>
      </c>
      <c r="J2407" s="278" t="s">
        <v>6156</v>
      </c>
      <c r="K2407" s="278"/>
      <c r="L2407" s="277"/>
      <c r="M2407" s="276" t="s">
        <v>3873</v>
      </c>
      <c r="N2407" s="276" t="s">
        <v>3943</v>
      </c>
      <c r="O2407" s="276" t="s">
        <v>6175</v>
      </c>
    </row>
    <row r="2408" spans="1:15" ht="30.75" customHeight="1" x14ac:dyDescent="0.25">
      <c r="A2408" s="275">
        <v>31102476</v>
      </c>
      <c r="B2408" s="270" t="s">
        <v>1860</v>
      </c>
      <c r="C2408" s="272" t="s">
        <v>4843</v>
      </c>
      <c r="D2408" s="270" t="s">
        <v>9058</v>
      </c>
      <c r="E2408" s="272"/>
      <c r="F2408" s="273"/>
      <c r="G2408" s="272"/>
      <c r="H2408" s="272"/>
      <c r="I2408" s="272" t="s">
        <v>6155</v>
      </c>
      <c r="J2408" s="272" t="s">
        <v>6156</v>
      </c>
      <c r="K2408" s="272"/>
      <c r="L2408" s="271"/>
      <c r="M2408" s="270" t="s">
        <v>3873</v>
      </c>
      <c r="N2408" s="270" t="s">
        <v>3943</v>
      </c>
      <c r="O2408" s="270" t="s">
        <v>6175</v>
      </c>
    </row>
    <row r="2409" spans="1:15" ht="30.75" customHeight="1" x14ac:dyDescent="0.25">
      <c r="A2409" s="281">
        <v>31102492</v>
      </c>
      <c r="B2409" s="276" t="s">
        <v>5011</v>
      </c>
      <c r="C2409" s="278" t="s">
        <v>4844</v>
      </c>
      <c r="D2409" s="276" t="s">
        <v>6161</v>
      </c>
      <c r="E2409" s="282"/>
      <c r="F2409" s="279"/>
      <c r="G2409" s="278" t="s">
        <v>6161</v>
      </c>
      <c r="H2409" s="278" t="s">
        <v>6161</v>
      </c>
      <c r="I2409" s="278" t="s">
        <v>6161</v>
      </c>
      <c r="J2409" s="278" t="s">
        <v>6161</v>
      </c>
      <c r="K2409" s="278" t="s">
        <v>6161</v>
      </c>
      <c r="L2409" s="277" t="s">
        <v>6161</v>
      </c>
      <c r="M2409" s="276" t="s">
        <v>6161</v>
      </c>
      <c r="N2409" s="276" t="s">
        <v>6161</v>
      </c>
      <c r="O2409" s="276" t="s">
        <v>6161</v>
      </c>
    </row>
    <row r="2410" spans="1:15" ht="30.75" customHeight="1" x14ac:dyDescent="0.25">
      <c r="A2410" s="275">
        <v>31102506</v>
      </c>
      <c r="B2410" s="270" t="s">
        <v>5012</v>
      </c>
      <c r="C2410" s="272" t="s">
        <v>4844</v>
      </c>
      <c r="D2410" s="270" t="s">
        <v>6161</v>
      </c>
      <c r="E2410" s="272"/>
      <c r="F2410" s="273"/>
      <c r="G2410" s="272" t="s">
        <v>6161</v>
      </c>
      <c r="H2410" s="272" t="s">
        <v>6161</v>
      </c>
      <c r="I2410" s="272" t="s">
        <v>6161</v>
      </c>
      <c r="J2410" s="272" t="s">
        <v>6161</v>
      </c>
      <c r="K2410" s="272" t="s">
        <v>6161</v>
      </c>
      <c r="L2410" s="271" t="s">
        <v>6161</v>
      </c>
      <c r="M2410" s="270" t="s">
        <v>6161</v>
      </c>
      <c r="N2410" s="270" t="s">
        <v>6161</v>
      </c>
      <c r="O2410" s="270" t="s">
        <v>6161</v>
      </c>
    </row>
    <row r="2411" spans="1:15" ht="30.75" customHeight="1" x14ac:dyDescent="0.25">
      <c r="A2411" s="281">
        <v>31102514</v>
      </c>
      <c r="B2411" s="276" t="s">
        <v>4022</v>
      </c>
      <c r="C2411" s="278" t="s">
        <v>4843</v>
      </c>
      <c r="D2411" s="276" t="s">
        <v>9059</v>
      </c>
      <c r="E2411" s="282"/>
      <c r="F2411" s="279"/>
      <c r="G2411" s="278"/>
      <c r="H2411" s="278"/>
      <c r="I2411" s="278" t="s">
        <v>6155</v>
      </c>
      <c r="J2411" s="278" t="s">
        <v>6156</v>
      </c>
      <c r="K2411" s="278"/>
      <c r="L2411" s="277"/>
      <c r="M2411" s="276" t="s">
        <v>3873</v>
      </c>
      <c r="N2411" s="276" t="s">
        <v>3943</v>
      </c>
      <c r="O2411" s="276" t="s">
        <v>6175</v>
      </c>
    </row>
    <row r="2412" spans="1:15" ht="30.75" customHeight="1" x14ac:dyDescent="0.25">
      <c r="A2412" s="275">
        <v>31102522</v>
      </c>
      <c r="B2412" s="270" t="s">
        <v>5013</v>
      </c>
      <c r="C2412" s="272" t="s">
        <v>4844</v>
      </c>
      <c r="D2412" s="270" t="s">
        <v>6161</v>
      </c>
      <c r="E2412" s="272"/>
      <c r="F2412" s="273"/>
      <c r="G2412" s="272" t="s">
        <v>6161</v>
      </c>
      <c r="H2412" s="272" t="s">
        <v>6161</v>
      </c>
      <c r="I2412" s="272" t="s">
        <v>6161</v>
      </c>
      <c r="J2412" s="272" t="s">
        <v>6161</v>
      </c>
      <c r="K2412" s="272" t="s">
        <v>6161</v>
      </c>
      <c r="L2412" s="271" t="s">
        <v>6161</v>
      </c>
      <c r="M2412" s="270" t="s">
        <v>6161</v>
      </c>
      <c r="N2412" s="270" t="s">
        <v>6161</v>
      </c>
      <c r="O2412" s="270" t="s">
        <v>6161</v>
      </c>
    </row>
    <row r="2413" spans="1:15" ht="30.75" customHeight="1" x14ac:dyDescent="0.25">
      <c r="A2413" s="281">
        <v>31102530</v>
      </c>
      <c r="B2413" s="276" t="s">
        <v>1825</v>
      </c>
      <c r="C2413" s="278" t="s">
        <v>4843</v>
      </c>
      <c r="D2413" s="276" t="s">
        <v>9060</v>
      </c>
      <c r="E2413" s="282"/>
      <c r="F2413" s="279"/>
      <c r="G2413" s="278"/>
      <c r="H2413" s="278"/>
      <c r="I2413" s="278" t="s">
        <v>6155</v>
      </c>
      <c r="J2413" s="278" t="s">
        <v>6156</v>
      </c>
      <c r="K2413" s="278"/>
      <c r="L2413" s="277"/>
      <c r="M2413" s="276" t="s">
        <v>3873</v>
      </c>
      <c r="N2413" s="276" t="s">
        <v>3943</v>
      </c>
      <c r="O2413" s="276" t="s">
        <v>6175</v>
      </c>
    </row>
    <row r="2414" spans="1:15" ht="30.75" customHeight="1" x14ac:dyDescent="0.25">
      <c r="A2414" s="275">
        <v>31102549</v>
      </c>
      <c r="B2414" s="270" t="s">
        <v>1835</v>
      </c>
      <c r="C2414" s="272" t="s">
        <v>4843</v>
      </c>
      <c r="D2414" s="270" t="s">
        <v>9061</v>
      </c>
      <c r="E2414" s="272"/>
      <c r="F2414" s="273"/>
      <c r="G2414" s="272"/>
      <c r="H2414" s="272"/>
      <c r="I2414" s="272" t="s">
        <v>6155</v>
      </c>
      <c r="J2414" s="272" t="s">
        <v>6156</v>
      </c>
      <c r="K2414" s="272"/>
      <c r="L2414" s="271"/>
      <c r="M2414" s="270" t="s">
        <v>3873</v>
      </c>
      <c r="N2414" s="270" t="s">
        <v>3943</v>
      </c>
      <c r="O2414" s="270" t="s">
        <v>6175</v>
      </c>
    </row>
    <row r="2415" spans="1:15" ht="30.75" customHeight="1" x14ac:dyDescent="0.25">
      <c r="A2415" s="281">
        <v>31102557</v>
      </c>
      <c r="B2415" s="276" t="s">
        <v>1833</v>
      </c>
      <c r="C2415" s="278" t="s">
        <v>4843</v>
      </c>
      <c r="D2415" s="276" t="s">
        <v>9062</v>
      </c>
      <c r="E2415" s="282"/>
      <c r="F2415" s="279"/>
      <c r="G2415" s="278"/>
      <c r="H2415" s="278"/>
      <c r="I2415" s="278" t="s">
        <v>6155</v>
      </c>
      <c r="J2415" s="278" t="s">
        <v>6156</v>
      </c>
      <c r="K2415" s="278"/>
      <c r="L2415" s="277"/>
      <c r="M2415" s="276" t="s">
        <v>3873</v>
      </c>
      <c r="N2415" s="276" t="s">
        <v>3943</v>
      </c>
      <c r="O2415" s="276" t="s">
        <v>6175</v>
      </c>
    </row>
    <row r="2416" spans="1:15" ht="30.75" customHeight="1" x14ac:dyDescent="0.25">
      <c r="A2416" s="275">
        <v>31102565</v>
      </c>
      <c r="B2416" s="270" t="s">
        <v>1852</v>
      </c>
      <c r="C2416" s="272" t="s">
        <v>4843</v>
      </c>
      <c r="D2416" s="270" t="s">
        <v>9050</v>
      </c>
      <c r="E2416" s="272"/>
      <c r="F2416" s="273"/>
      <c r="G2416" s="272"/>
      <c r="H2416" s="272"/>
      <c r="I2416" s="272" t="s">
        <v>6155</v>
      </c>
      <c r="J2416" s="272" t="s">
        <v>6156</v>
      </c>
      <c r="K2416" s="272" t="s">
        <v>6157</v>
      </c>
      <c r="L2416" s="271"/>
      <c r="M2416" s="270" t="s">
        <v>3873</v>
      </c>
      <c r="N2416" s="270" t="s">
        <v>3943</v>
      </c>
      <c r="O2416" s="270" t="s">
        <v>6175</v>
      </c>
    </row>
    <row r="2417" spans="1:15" ht="30.75" customHeight="1" x14ac:dyDescent="0.25">
      <c r="A2417" s="281">
        <v>31102573</v>
      </c>
      <c r="B2417" s="276" t="s">
        <v>5014</v>
      </c>
      <c r="C2417" s="278" t="s">
        <v>4844</v>
      </c>
      <c r="D2417" s="276" t="s">
        <v>6161</v>
      </c>
      <c r="E2417" s="282"/>
      <c r="F2417" s="279"/>
      <c r="G2417" s="278" t="s">
        <v>6161</v>
      </c>
      <c r="H2417" s="278" t="s">
        <v>6161</v>
      </c>
      <c r="I2417" s="278" t="s">
        <v>6161</v>
      </c>
      <c r="J2417" s="278" t="s">
        <v>6161</v>
      </c>
      <c r="K2417" s="278" t="s">
        <v>6161</v>
      </c>
      <c r="L2417" s="277" t="s">
        <v>6161</v>
      </c>
      <c r="M2417" s="276" t="s">
        <v>6161</v>
      </c>
      <c r="N2417" s="276" t="s">
        <v>6161</v>
      </c>
      <c r="O2417" s="276" t="s">
        <v>6161</v>
      </c>
    </row>
    <row r="2418" spans="1:15" ht="30.75" customHeight="1" x14ac:dyDescent="0.25">
      <c r="A2418" s="275">
        <v>31102581</v>
      </c>
      <c r="B2418" s="270" t="s">
        <v>5015</v>
      </c>
      <c r="C2418" s="272" t="s">
        <v>4844</v>
      </c>
      <c r="D2418" s="270" t="s">
        <v>6161</v>
      </c>
      <c r="E2418" s="272"/>
      <c r="F2418" s="273"/>
      <c r="G2418" s="272" t="s">
        <v>6161</v>
      </c>
      <c r="H2418" s="272" t="s">
        <v>6161</v>
      </c>
      <c r="I2418" s="272" t="s">
        <v>6161</v>
      </c>
      <c r="J2418" s="272" t="s">
        <v>6161</v>
      </c>
      <c r="K2418" s="272" t="s">
        <v>6161</v>
      </c>
      <c r="L2418" s="271" t="s">
        <v>6161</v>
      </c>
      <c r="M2418" s="270" t="s">
        <v>6161</v>
      </c>
      <c r="N2418" s="270" t="s">
        <v>6161</v>
      </c>
      <c r="O2418" s="270" t="s">
        <v>6161</v>
      </c>
    </row>
    <row r="2419" spans="1:15" ht="30.75" customHeight="1" x14ac:dyDescent="0.25">
      <c r="A2419" s="281">
        <v>31102590</v>
      </c>
      <c r="B2419" s="276" t="s">
        <v>5016</v>
      </c>
      <c r="C2419" s="278" t="s">
        <v>4843</v>
      </c>
      <c r="D2419" s="276" t="s">
        <v>9063</v>
      </c>
      <c r="E2419" s="282"/>
      <c r="F2419" s="279"/>
      <c r="G2419" s="278"/>
      <c r="H2419" s="278"/>
      <c r="I2419" s="278" t="s">
        <v>6155</v>
      </c>
      <c r="J2419" s="278" t="s">
        <v>6156</v>
      </c>
      <c r="K2419" s="278"/>
      <c r="L2419" s="277">
        <v>122</v>
      </c>
      <c r="M2419" s="276" t="s">
        <v>3873</v>
      </c>
      <c r="N2419" s="276" t="s">
        <v>3943</v>
      </c>
      <c r="O2419" s="276" t="s">
        <v>6175</v>
      </c>
    </row>
    <row r="2420" spans="1:15" ht="30.75" customHeight="1" x14ac:dyDescent="0.25">
      <c r="A2420" s="275">
        <v>31103014</v>
      </c>
      <c r="B2420" s="270" t="s">
        <v>1861</v>
      </c>
      <c r="C2420" s="272" t="s">
        <v>4843</v>
      </c>
      <c r="D2420" s="270" t="s">
        <v>9064</v>
      </c>
      <c r="E2420" s="272"/>
      <c r="F2420" s="273"/>
      <c r="G2420" s="272"/>
      <c r="H2420" s="272"/>
      <c r="I2420" s="272" t="s">
        <v>6155</v>
      </c>
      <c r="J2420" s="272" t="s">
        <v>6156</v>
      </c>
      <c r="K2420" s="272"/>
      <c r="L2420" s="271"/>
      <c r="M2420" s="270" t="s">
        <v>3874</v>
      </c>
      <c r="N2420" s="270" t="s">
        <v>3943</v>
      </c>
      <c r="O2420" s="270" t="s">
        <v>6175</v>
      </c>
    </row>
    <row r="2421" spans="1:15" ht="30.75" customHeight="1" x14ac:dyDescent="0.25">
      <c r="A2421" s="281">
        <v>31103022</v>
      </c>
      <c r="B2421" s="276" t="s">
        <v>5017</v>
      </c>
      <c r="C2421" s="278" t="s">
        <v>4843</v>
      </c>
      <c r="D2421" s="276" t="s">
        <v>9065</v>
      </c>
      <c r="E2421" s="282"/>
      <c r="F2421" s="279"/>
      <c r="G2421" s="278"/>
      <c r="H2421" s="278"/>
      <c r="I2421" s="278" t="s">
        <v>6155</v>
      </c>
      <c r="J2421" s="278" t="s">
        <v>6156</v>
      </c>
      <c r="K2421" s="278"/>
      <c r="L2421" s="277"/>
      <c r="M2421" s="276" t="s">
        <v>3874</v>
      </c>
      <c r="N2421" s="276" t="s">
        <v>3943</v>
      </c>
      <c r="O2421" s="276" t="s">
        <v>6175</v>
      </c>
    </row>
    <row r="2422" spans="1:15" ht="30.75" customHeight="1" x14ac:dyDescent="0.25">
      <c r="A2422" s="275">
        <v>31103030</v>
      </c>
      <c r="B2422" s="270" t="s">
        <v>1863</v>
      </c>
      <c r="C2422" s="272" t="s">
        <v>4843</v>
      </c>
      <c r="D2422" s="270" t="s">
        <v>9066</v>
      </c>
      <c r="E2422" s="272"/>
      <c r="F2422" s="273"/>
      <c r="G2422" s="272"/>
      <c r="H2422" s="272" t="s">
        <v>6154</v>
      </c>
      <c r="I2422" s="272" t="s">
        <v>6155</v>
      </c>
      <c r="J2422" s="272" t="s">
        <v>6156</v>
      </c>
      <c r="K2422" s="272"/>
      <c r="L2422" s="271"/>
      <c r="M2422" s="270" t="s">
        <v>3874</v>
      </c>
      <c r="N2422" s="270" t="s">
        <v>3943</v>
      </c>
      <c r="O2422" s="270" t="s">
        <v>6175</v>
      </c>
    </row>
    <row r="2423" spans="1:15" ht="30.75" customHeight="1" x14ac:dyDescent="0.25">
      <c r="A2423" s="281">
        <v>31103049</v>
      </c>
      <c r="B2423" s="276" t="s">
        <v>1864</v>
      </c>
      <c r="C2423" s="278" t="s">
        <v>4843</v>
      </c>
      <c r="D2423" s="276" t="s">
        <v>9067</v>
      </c>
      <c r="E2423" s="282"/>
      <c r="F2423" s="279"/>
      <c r="G2423" s="278"/>
      <c r="H2423" s="278"/>
      <c r="I2423" s="278" t="s">
        <v>6155</v>
      </c>
      <c r="J2423" s="278" t="s">
        <v>6156</v>
      </c>
      <c r="K2423" s="278"/>
      <c r="L2423" s="277"/>
      <c r="M2423" s="276" t="s">
        <v>3874</v>
      </c>
      <c r="N2423" s="276" t="s">
        <v>3943</v>
      </c>
      <c r="O2423" s="276" t="s">
        <v>6175</v>
      </c>
    </row>
    <row r="2424" spans="1:15" ht="30.75" customHeight="1" x14ac:dyDescent="0.25">
      <c r="A2424" s="275">
        <v>31103057</v>
      </c>
      <c r="B2424" s="270" t="s">
        <v>1865</v>
      </c>
      <c r="C2424" s="272" t="s">
        <v>4843</v>
      </c>
      <c r="D2424" s="270" t="s">
        <v>9068</v>
      </c>
      <c r="E2424" s="272"/>
      <c r="F2424" s="273"/>
      <c r="G2424" s="272"/>
      <c r="H2424" s="272" t="s">
        <v>6154</v>
      </c>
      <c r="I2424" s="272" t="s">
        <v>6155</v>
      </c>
      <c r="J2424" s="272" t="s">
        <v>6156</v>
      </c>
      <c r="K2424" s="272"/>
      <c r="L2424" s="271"/>
      <c r="M2424" s="270" t="s">
        <v>3874</v>
      </c>
      <c r="N2424" s="270" t="s">
        <v>3943</v>
      </c>
      <c r="O2424" s="270" t="s">
        <v>6175</v>
      </c>
    </row>
    <row r="2425" spans="1:15" ht="30.75" customHeight="1" x14ac:dyDescent="0.25">
      <c r="A2425" s="281">
        <v>31103065</v>
      </c>
      <c r="B2425" s="276" t="s">
        <v>1866</v>
      </c>
      <c r="C2425" s="278" t="s">
        <v>4843</v>
      </c>
      <c r="D2425" s="276" t="s">
        <v>9069</v>
      </c>
      <c r="E2425" s="282"/>
      <c r="F2425" s="279"/>
      <c r="G2425" s="278"/>
      <c r="H2425" s="278"/>
      <c r="I2425" s="278" t="s">
        <v>6155</v>
      </c>
      <c r="J2425" s="278" t="s">
        <v>6156</v>
      </c>
      <c r="K2425" s="278"/>
      <c r="L2425" s="277"/>
      <c r="M2425" s="276" t="s">
        <v>3874</v>
      </c>
      <c r="N2425" s="276" t="s">
        <v>3943</v>
      </c>
      <c r="O2425" s="276" t="s">
        <v>6175</v>
      </c>
    </row>
    <row r="2426" spans="1:15" ht="30.75" customHeight="1" x14ac:dyDescent="0.25">
      <c r="A2426" s="275">
        <v>31103073</v>
      </c>
      <c r="B2426" s="270" t="s">
        <v>1867</v>
      </c>
      <c r="C2426" s="272" t="s">
        <v>4843</v>
      </c>
      <c r="D2426" s="270" t="s">
        <v>9069</v>
      </c>
      <c r="E2426" s="272"/>
      <c r="F2426" s="273"/>
      <c r="G2426" s="272"/>
      <c r="H2426" s="272"/>
      <c r="I2426" s="272" t="s">
        <v>6155</v>
      </c>
      <c r="J2426" s="272" t="s">
        <v>6156</v>
      </c>
      <c r="K2426" s="272"/>
      <c r="L2426" s="271"/>
      <c r="M2426" s="270" t="s">
        <v>3874</v>
      </c>
      <c r="N2426" s="270" t="s">
        <v>3943</v>
      </c>
      <c r="O2426" s="270" t="s">
        <v>6175</v>
      </c>
    </row>
    <row r="2427" spans="1:15" ht="30.75" customHeight="1" x14ac:dyDescent="0.25">
      <c r="A2427" s="281">
        <v>31103081</v>
      </c>
      <c r="B2427" s="276" t="s">
        <v>1868</v>
      </c>
      <c r="C2427" s="278" t="s">
        <v>4843</v>
      </c>
      <c r="D2427" s="276" t="s">
        <v>9069</v>
      </c>
      <c r="E2427" s="282"/>
      <c r="F2427" s="279"/>
      <c r="G2427" s="278"/>
      <c r="H2427" s="278"/>
      <c r="I2427" s="278" t="s">
        <v>6155</v>
      </c>
      <c r="J2427" s="278" t="s">
        <v>6156</v>
      </c>
      <c r="K2427" s="278"/>
      <c r="L2427" s="277"/>
      <c r="M2427" s="276" t="s">
        <v>3874</v>
      </c>
      <c r="N2427" s="276" t="s">
        <v>3943</v>
      </c>
      <c r="O2427" s="276" t="s">
        <v>6175</v>
      </c>
    </row>
    <row r="2428" spans="1:15" ht="30.75" customHeight="1" x14ac:dyDescent="0.25">
      <c r="A2428" s="275">
        <v>31103090</v>
      </c>
      <c r="B2428" s="270" t="s">
        <v>1869</v>
      </c>
      <c r="C2428" s="272" t="s">
        <v>4843</v>
      </c>
      <c r="D2428" s="270" t="s">
        <v>9070</v>
      </c>
      <c r="E2428" s="272"/>
      <c r="F2428" s="273"/>
      <c r="G2428" s="272"/>
      <c r="H2428" s="272"/>
      <c r="I2428" s="272" t="s">
        <v>6155</v>
      </c>
      <c r="J2428" s="272" t="s">
        <v>6156</v>
      </c>
      <c r="K2428" s="272"/>
      <c r="L2428" s="271"/>
      <c r="M2428" s="270" t="s">
        <v>3874</v>
      </c>
      <c r="N2428" s="270" t="s">
        <v>3943</v>
      </c>
      <c r="O2428" s="270" t="s">
        <v>6175</v>
      </c>
    </row>
    <row r="2429" spans="1:15" ht="30.75" customHeight="1" x14ac:dyDescent="0.25">
      <c r="A2429" s="281">
        <v>31103103</v>
      </c>
      <c r="B2429" s="276" t="s">
        <v>1871</v>
      </c>
      <c r="C2429" s="278" t="s">
        <v>4843</v>
      </c>
      <c r="D2429" s="276" t="s">
        <v>9071</v>
      </c>
      <c r="E2429" s="282"/>
      <c r="F2429" s="279"/>
      <c r="G2429" s="278"/>
      <c r="H2429" s="278"/>
      <c r="I2429" s="278" t="s">
        <v>6155</v>
      </c>
      <c r="J2429" s="278" t="s">
        <v>6156</v>
      </c>
      <c r="K2429" s="278" t="s">
        <v>6157</v>
      </c>
      <c r="L2429" s="277"/>
      <c r="M2429" s="276" t="s">
        <v>3874</v>
      </c>
      <c r="N2429" s="276" t="s">
        <v>3943</v>
      </c>
      <c r="O2429" s="276" t="s">
        <v>6175</v>
      </c>
    </row>
    <row r="2430" spans="1:15" ht="30.75" customHeight="1" x14ac:dyDescent="0.25">
      <c r="A2430" s="275">
        <v>31103111</v>
      </c>
      <c r="B2430" s="270" t="s">
        <v>1872</v>
      </c>
      <c r="C2430" s="272" t="s">
        <v>4843</v>
      </c>
      <c r="D2430" s="270" t="s">
        <v>9071</v>
      </c>
      <c r="E2430" s="272"/>
      <c r="F2430" s="273"/>
      <c r="G2430" s="272"/>
      <c r="H2430" s="272"/>
      <c r="I2430" s="272" t="s">
        <v>6155</v>
      </c>
      <c r="J2430" s="272" t="s">
        <v>6156</v>
      </c>
      <c r="K2430" s="272" t="s">
        <v>6157</v>
      </c>
      <c r="L2430" s="271"/>
      <c r="M2430" s="270" t="s">
        <v>3874</v>
      </c>
      <c r="N2430" s="270" t="s">
        <v>3943</v>
      </c>
      <c r="O2430" s="270" t="s">
        <v>6175</v>
      </c>
    </row>
    <row r="2431" spans="1:15" ht="30.75" customHeight="1" x14ac:dyDescent="0.25">
      <c r="A2431" s="281">
        <v>31103138</v>
      </c>
      <c r="B2431" s="276" t="s">
        <v>1873</v>
      </c>
      <c r="C2431" s="278" t="s">
        <v>4843</v>
      </c>
      <c r="D2431" s="276" t="s">
        <v>9072</v>
      </c>
      <c r="E2431" s="282"/>
      <c r="F2431" s="279"/>
      <c r="G2431" s="278"/>
      <c r="H2431" s="278"/>
      <c r="I2431" s="278" t="s">
        <v>6155</v>
      </c>
      <c r="J2431" s="278" t="s">
        <v>6156</v>
      </c>
      <c r="K2431" s="278"/>
      <c r="L2431" s="277"/>
      <c r="M2431" s="276" t="s">
        <v>3874</v>
      </c>
      <c r="N2431" s="276" t="s">
        <v>3943</v>
      </c>
      <c r="O2431" s="276" t="s">
        <v>6175</v>
      </c>
    </row>
    <row r="2432" spans="1:15" ht="30.75" customHeight="1" x14ac:dyDescent="0.25">
      <c r="A2432" s="275">
        <v>31103146</v>
      </c>
      <c r="B2432" s="270" t="s">
        <v>1874</v>
      </c>
      <c r="C2432" s="272" t="s">
        <v>4843</v>
      </c>
      <c r="D2432" s="270" t="s">
        <v>9073</v>
      </c>
      <c r="E2432" s="272"/>
      <c r="F2432" s="273"/>
      <c r="G2432" s="272"/>
      <c r="H2432" s="272"/>
      <c r="I2432" s="272" t="s">
        <v>6155</v>
      </c>
      <c r="J2432" s="272" t="s">
        <v>6156</v>
      </c>
      <c r="K2432" s="272"/>
      <c r="L2432" s="271"/>
      <c r="M2432" s="270" t="s">
        <v>3874</v>
      </c>
      <c r="N2432" s="270" t="s">
        <v>3943</v>
      </c>
      <c r="O2432" s="270" t="s">
        <v>6175</v>
      </c>
    </row>
    <row r="2433" spans="1:15" ht="30.75" customHeight="1" x14ac:dyDescent="0.25">
      <c r="A2433" s="281">
        <v>31103154</v>
      </c>
      <c r="B2433" s="276" t="s">
        <v>1875</v>
      </c>
      <c r="C2433" s="278" t="s">
        <v>4843</v>
      </c>
      <c r="D2433" s="276" t="s">
        <v>9074</v>
      </c>
      <c r="E2433" s="282"/>
      <c r="F2433" s="279"/>
      <c r="G2433" s="278"/>
      <c r="H2433" s="278"/>
      <c r="I2433" s="278" t="s">
        <v>6155</v>
      </c>
      <c r="J2433" s="278" t="s">
        <v>6156</v>
      </c>
      <c r="K2433" s="278"/>
      <c r="L2433" s="277"/>
      <c r="M2433" s="276" t="s">
        <v>3874</v>
      </c>
      <c r="N2433" s="276" t="s">
        <v>3943</v>
      </c>
      <c r="O2433" s="276" t="s">
        <v>6175</v>
      </c>
    </row>
    <row r="2434" spans="1:15" ht="30.75" customHeight="1" x14ac:dyDescent="0.25">
      <c r="A2434" s="275">
        <v>31103162</v>
      </c>
      <c r="B2434" s="270" t="s">
        <v>1876</v>
      </c>
      <c r="C2434" s="272" t="s">
        <v>4843</v>
      </c>
      <c r="D2434" s="270" t="s">
        <v>9075</v>
      </c>
      <c r="E2434" s="272"/>
      <c r="F2434" s="273"/>
      <c r="G2434" s="272"/>
      <c r="H2434" s="272"/>
      <c r="I2434" s="272" t="s">
        <v>6155</v>
      </c>
      <c r="J2434" s="272" t="s">
        <v>6156</v>
      </c>
      <c r="K2434" s="272"/>
      <c r="L2434" s="271"/>
      <c r="M2434" s="270" t="s">
        <v>3874</v>
      </c>
      <c r="N2434" s="270" t="s">
        <v>3943</v>
      </c>
      <c r="O2434" s="270" t="s">
        <v>6175</v>
      </c>
    </row>
    <row r="2435" spans="1:15" ht="30.75" customHeight="1" x14ac:dyDescent="0.25">
      <c r="A2435" s="281">
        <v>31103170</v>
      </c>
      <c r="B2435" s="276" t="s">
        <v>1877</v>
      </c>
      <c r="C2435" s="278" t="s">
        <v>4843</v>
      </c>
      <c r="D2435" s="276" t="s">
        <v>9076</v>
      </c>
      <c r="E2435" s="282"/>
      <c r="F2435" s="279"/>
      <c r="G2435" s="278"/>
      <c r="H2435" s="278"/>
      <c r="I2435" s="278" t="s">
        <v>6155</v>
      </c>
      <c r="J2435" s="278" t="s">
        <v>6156</v>
      </c>
      <c r="K2435" s="278"/>
      <c r="L2435" s="277"/>
      <c r="M2435" s="276" t="s">
        <v>3874</v>
      </c>
      <c r="N2435" s="276" t="s">
        <v>3943</v>
      </c>
      <c r="O2435" s="276" t="s">
        <v>6175</v>
      </c>
    </row>
    <row r="2436" spans="1:15" ht="30.75" customHeight="1" x14ac:dyDescent="0.25">
      <c r="A2436" s="275">
        <v>31103189</v>
      </c>
      <c r="B2436" s="270" t="s">
        <v>1878</v>
      </c>
      <c r="C2436" s="272" t="s">
        <v>4843</v>
      </c>
      <c r="D2436" s="270" t="s">
        <v>9077</v>
      </c>
      <c r="E2436" s="272"/>
      <c r="F2436" s="273"/>
      <c r="G2436" s="272"/>
      <c r="H2436" s="272" t="s">
        <v>6154</v>
      </c>
      <c r="I2436" s="272" t="s">
        <v>6155</v>
      </c>
      <c r="J2436" s="272" t="s">
        <v>6156</v>
      </c>
      <c r="K2436" s="272"/>
      <c r="L2436" s="271"/>
      <c r="M2436" s="270" t="s">
        <v>3874</v>
      </c>
      <c r="N2436" s="270" t="s">
        <v>3943</v>
      </c>
      <c r="O2436" s="270" t="s">
        <v>6175</v>
      </c>
    </row>
    <row r="2437" spans="1:15" ht="30.75" customHeight="1" x14ac:dyDescent="0.25">
      <c r="A2437" s="281">
        <v>31103197</v>
      </c>
      <c r="B2437" s="276" t="s">
        <v>1879</v>
      </c>
      <c r="C2437" s="278" t="s">
        <v>4843</v>
      </c>
      <c r="D2437" s="276" t="s">
        <v>9078</v>
      </c>
      <c r="E2437" s="282"/>
      <c r="F2437" s="279"/>
      <c r="G2437" s="278"/>
      <c r="H2437" s="278" t="s">
        <v>6154</v>
      </c>
      <c r="I2437" s="278" t="s">
        <v>6155</v>
      </c>
      <c r="J2437" s="278" t="s">
        <v>6156</v>
      </c>
      <c r="K2437" s="278"/>
      <c r="L2437" s="277"/>
      <c r="M2437" s="276" t="s">
        <v>3874</v>
      </c>
      <c r="N2437" s="276" t="s">
        <v>3943</v>
      </c>
      <c r="O2437" s="276" t="s">
        <v>6175</v>
      </c>
    </row>
    <row r="2438" spans="1:15" ht="30.75" customHeight="1" x14ac:dyDescent="0.25">
      <c r="A2438" s="275">
        <v>31103200</v>
      </c>
      <c r="B2438" s="270" t="s">
        <v>1880</v>
      </c>
      <c r="C2438" s="272" t="s">
        <v>4843</v>
      </c>
      <c r="D2438" s="270" t="s">
        <v>9079</v>
      </c>
      <c r="E2438" s="272"/>
      <c r="F2438" s="273"/>
      <c r="G2438" s="272"/>
      <c r="H2438" s="272"/>
      <c r="I2438" s="272" t="s">
        <v>6155</v>
      </c>
      <c r="J2438" s="272" t="s">
        <v>6156</v>
      </c>
      <c r="K2438" s="272"/>
      <c r="L2438" s="271"/>
      <c r="M2438" s="270" t="s">
        <v>3874</v>
      </c>
      <c r="N2438" s="270" t="s">
        <v>3943</v>
      </c>
      <c r="O2438" s="270" t="s">
        <v>6175</v>
      </c>
    </row>
    <row r="2439" spans="1:15" ht="30.75" customHeight="1" x14ac:dyDescent="0.25">
      <c r="A2439" s="281">
        <v>31103219</v>
      </c>
      <c r="B2439" s="276" t="s">
        <v>1881</v>
      </c>
      <c r="C2439" s="278" t="s">
        <v>4843</v>
      </c>
      <c r="D2439" s="276" t="s">
        <v>9080</v>
      </c>
      <c r="E2439" s="282"/>
      <c r="F2439" s="279"/>
      <c r="G2439" s="278"/>
      <c r="H2439" s="278"/>
      <c r="I2439" s="278" t="s">
        <v>6155</v>
      </c>
      <c r="J2439" s="278" t="s">
        <v>6156</v>
      </c>
      <c r="K2439" s="278"/>
      <c r="L2439" s="277"/>
      <c r="M2439" s="276" t="s">
        <v>3874</v>
      </c>
      <c r="N2439" s="276" t="s">
        <v>3943</v>
      </c>
      <c r="O2439" s="276" t="s">
        <v>6175</v>
      </c>
    </row>
    <row r="2440" spans="1:15" ht="30.75" customHeight="1" x14ac:dyDescent="0.25">
      <c r="A2440" s="275">
        <v>31103227</v>
      </c>
      <c r="B2440" s="270" t="s">
        <v>1882</v>
      </c>
      <c r="C2440" s="272" t="s">
        <v>4843</v>
      </c>
      <c r="D2440" s="270" t="s">
        <v>9081</v>
      </c>
      <c r="E2440" s="272"/>
      <c r="F2440" s="273"/>
      <c r="G2440" s="272"/>
      <c r="H2440" s="272"/>
      <c r="I2440" s="272" t="s">
        <v>6155</v>
      </c>
      <c r="J2440" s="272" t="s">
        <v>6156</v>
      </c>
      <c r="K2440" s="272"/>
      <c r="L2440" s="271"/>
      <c r="M2440" s="270" t="s">
        <v>3874</v>
      </c>
      <c r="N2440" s="270" t="s">
        <v>3943</v>
      </c>
      <c r="O2440" s="270" t="s">
        <v>6175</v>
      </c>
    </row>
    <row r="2441" spans="1:15" ht="30.75" customHeight="1" x14ac:dyDescent="0.25">
      <c r="A2441" s="281">
        <v>31103235</v>
      </c>
      <c r="B2441" s="276" t="s">
        <v>1883</v>
      </c>
      <c r="C2441" s="278" t="s">
        <v>4843</v>
      </c>
      <c r="D2441" s="276" t="s">
        <v>9082</v>
      </c>
      <c r="E2441" s="282"/>
      <c r="F2441" s="279"/>
      <c r="G2441" s="278"/>
      <c r="H2441" s="278" t="s">
        <v>6154</v>
      </c>
      <c r="I2441" s="278" t="s">
        <v>6155</v>
      </c>
      <c r="J2441" s="278" t="s">
        <v>6156</v>
      </c>
      <c r="K2441" s="278"/>
      <c r="L2441" s="277"/>
      <c r="M2441" s="276" t="s">
        <v>3874</v>
      </c>
      <c r="N2441" s="276" t="s">
        <v>3943</v>
      </c>
      <c r="O2441" s="276" t="s">
        <v>6175</v>
      </c>
    </row>
    <row r="2442" spans="1:15" ht="30.75" customHeight="1" x14ac:dyDescent="0.25">
      <c r="A2442" s="275">
        <v>31103235</v>
      </c>
      <c r="B2442" s="270" t="s">
        <v>1883</v>
      </c>
      <c r="C2442" s="272" t="s">
        <v>4843</v>
      </c>
      <c r="D2442" s="270" t="s">
        <v>9083</v>
      </c>
      <c r="E2442" s="272"/>
      <c r="F2442" s="273"/>
      <c r="G2442" s="272"/>
      <c r="H2442" s="272" t="s">
        <v>6154</v>
      </c>
      <c r="I2442" s="272" t="s">
        <v>6155</v>
      </c>
      <c r="J2442" s="272" t="s">
        <v>6156</v>
      </c>
      <c r="K2442" s="272"/>
      <c r="L2442" s="271"/>
      <c r="M2442" s="270" t="s">
        <v>9084</v>
      </c>
      <c r="N2442" s="270" t="s">
        <v>9085</v>
      </c>
      <c r="O2442" s="270" t="s">
        <v>6166</v>
      </c>
    </row>
    <row r="2443" spans="1:15" ht="30.75" customHeight="1" x14ac:dyDescent="0.25">
      <c r="A2443" s="281">
        <v>31103243</v>
      </c>
      <c r="B2443" s="276" t="s">
        <v>1884</v>
      </c>
      <c r="C2443" s="278" t="s">
        <v>4843</v>
      </c>
      <c r="D2443" s="276" t="s">
        <v>9086</v>
      </c>
      <c r="E2443" s="282"/>
      <c r="F2443" s="279"/>
      <c r="G2443" s="278"/>
      <c r="H2443" s="278"/>
      <c r="I2443" s="278" t="s">
        <v>6155</v>
      </c>
      <c r="J2443" s="278" t="s">
        <v>6156</v>
      </c>
      <c r="K2443" s="278"/>
      <c r="L2443" s="277"/>
      <c r="M2443" s="276" t="s">
        <v>3874</v>
      </c>
      <c r="N2443" s="276" t="s">
        <v>3943</v>
      </c>
      <c r="O2443" s="276" t="s">
        <v>6175</v>
      </c>
    </row>
    <row r="2444" spans="1:15" ht="30.75" customHeight="1" x14ac:dyDescent="0.25">
      <c r="A2444" s="275">
        <v>31103251</v>
      </c>
      <c r="B2444" s="270" t="s">
        <v>1885</v>
      </c>
      <c r="C2444" s="272" t="s">
        <v>4843</v>
      </c>
      <c r="D2444" s="270" t="s">
        <v>9087</v>
      </c>
      <c r="E2444" s="272"/>
      <c r="F2444" s="273"/>
      <c r="G2444" s="272"/>
      <c r="H2444" s="272"/>
      <c r="I2444" s="272" t="s">
        <v>6155</v>
      </c>
      <c r="J2444" s="272" t="s">
        <v>6156</v>
      </c>
      <c r="K2444" s="272"/>
      <c r="L2444" s="271"/>
      <c r="M2444" s="270" t="s">
        <v>3874</v>
      </c>
      <c r="N2444" s="270" t="s">
        <v>3943</v>
      </c>
      <c r="O2444" s="270" t="s">
        <v>6175</v>
      </c>
    </row>
    <row r="2445" spans="1:15" ht="30.75" customHeight="1" x14ac:dyDescent="0.25">
      <c r="A2445" s="281">
        <v>31103260</v>
      </c>
      <c r="B2445" s="276" t="s">
        <v>1886</v>
      </c>
      <c r="C2445" s="278" t="s">
        <v>4843</v>
      </c>
      <c r="D2445" s="276" t="s">
        <v>9088</v>
      </c>
      <c r="E2445" s="282"/>
      <c r="F2445" s="279"/>
      <c r="G2445" s="278"/>
      <c r="H2445" s="278"/>
      <c r="I2445" s="278" t="s">
        <v>6155</v>
      </c>
      <c r="J2445" s="278" t="s">
        <v>6156</v>
      </c>
      <c r="K2445" s="278"/>
      <c r="L2445" s="277"/>
      <c r="M2445" s="276" t="s">
        <v>3874</v>
      </c>
      <c r="N2445" s="276" t="s">
        <v>3943</v>
      </c>
      <c r="O2445" s="276" t="s">
        <v>6175</v>
      </c>
    </row>
    <row r="2446" spans="1:15" ht="30.75" customHeight="1" x14ac:dyDescent="0.25">
      <c r="A2446" s="275">
        <v>31103278</v>
      </c>
      <c r="B2446" s="270" t="s">
        <v>1887</v>
      </c>
      <c r="C2446" s="272" t="s">
        <v>4843</v>
      </c>
      <c r="D2446" s="270" t="s">
        <v>9089</v>
      </c>
      <c r="E2446" s="272"/>
      <c r="F2446" s="273"/>
      <c r="G2446" s="272"/>
      <c r="H2446" s="272"/>
      <c r="I2446" s="272" t="s">
        <v>6155</v>
      </c>
      <c r="J2446" s="272" t="s">
        <v>6156</v>
      </c>
      <c r="K2446" s="272"/>
      <c r="L2446" s="271"/>
      <c r="M2446" s="270" t="s">
        <v>3874</v>
      </c>
      <c r="N2446" s="270" t="s">
        <v>3943</v>
      </c>
      <c r="O2446" s="270" t="s">
        <v>6175</v>
      </c>
    </row>
    <row r="2447" spans="1:15" ht="30.75" customHeight="1" x14ac:dyDescent="0.25">
      <c r="A2447" s="281">
        <v>31103286</v>
      </c>
      <c r="B2447" s="276" t="s">
        <v>1888</v>
      </c>
      <c r="C2447" s="278" t="s">
        <v>4843</v>
      </c>
      <c r="D2447" s="276" t="s">
        <v>9090</v>
      </c>
      <c r="E2447" s="282"/>
      <c r="F2447" s="279"/>
      <c r="G2447" s="278"/>
      <c r="H2447" s="278"/>
      <c r="I2447" s="278" t="s">
        <v>6155</v>
      </c>
      <c r="J2447" s="278" t="s">
        <v>6156</v>
      </c>
      <c r="K2447" s="278"/>
      <c r="L2447" s="277"/>
      <c r="M2447" s="276" t="s">
        <v>3874</v>
      </c>
      <c r="N2447" s="276" t="s">
        <v>3943</v>
      </c>
      <c r="O2447" s="276" t="s">
        <v>6175</v>
      </c>
    </row>
    <row r="2448" spans="1:15" ht="30.75" customHeight="1" x14ac:dyDescent="0.25">
      <c r="A2448" s="275">
        <v>31103294</v>
      </c>
      <c r="B2448" s="270" t="s">
        <v>1889</v>
      </c>
      <c r="C2448" s="272" t="s">
        <v>4843</v>
      </c>
      <c r="D2448" s="270" t="s">
        <v>9090</v>
      </c>
      <c r="E2448" s="272"/>
      <c r="F2448" s="273"/>
      <c r="G2448" s="272"/>
      <c r="H2448" s="272"/>
      <c r="I2448" s="272" t="s">
        <v>6155</v>
      </c>
      <c r="J2448" s="272" t="s">
        <v>6156</v>
      </c>
      <c r="K2448" s="272"/>
      <c r="L2448" s="271"/>
      <c r="M2448" s="270" t="s">
        <v>3874</v>
      </c>
      <c r="N2448" s="270" t="s">
        <v>3943</v>
      </c>
      <c r="O2448" s="270" t="s">
        <v>6175</v>
      </c>
    </row>
    <row r="2449" spans="1:15" ht="30.75" customHeight="1" x14ac:dyDescent="0.25">
      <c r="A2449" s="281">
        <v>31103308</v>
      </c>
      <c r="B2449" s="276" t="s">
        <v>1890</v>
      </c>
      <c r="C2449" s="278" t="s">
        <v>4843</v>
      </c>
      <c r="D2449" s="276" t="s">
        <v>9090</v>
      </c>
      <c r="E2449" s="282"/>
      <c r="F2449" s="279"/>
      <c r="G2449" s="278"/>
      <c r="H2449" s="278"/>
      <c r="I2449" s="278" t="s">
        <v>6155</v>
      </c>
      <c r="J2449" s="278" t="s">
        <v>6156</v>
      </c>
      <c r="K2449" s="278"/>
      <c r="L2449" s="277"/>
      <c r="M2449" s="276" t="s">
        <v>3874</v>
      </c>
      <c r="N2449" s="276" t="s">
        <v>3943</v>
      </c>
      <c r="O2449" s="276" t="s">
        <v>6175</v>
      </c>
    </row>
    <row r="2450" spans="1:15" ht="30.75" customHeight="1" x14ac:dyDescent="0.25">
      <c r="A2450" s="275">
        <v>31103316</v>
      </c>
      <c r="B2450" s="270" t="s">
        <v>1891</v>
      </c>
      <c r="C2450" s="272" t="s">
        <v>4843</v>
      </c>
      <c r="D2450" s="270" t="s">
        <v>9090</v>
      </c>
      <c r="E2450" s="272"/>
      <c r="F2450" s="273"/>
      <c r="G2450" s="272"/>
      <c r="H2450" s="272"/>
      <c r="I2450" s="272" t="s">
        <v>6155</v>
      </c>
      <c r="J2450" s="272" t="s">
        <v>6156</v>
      </c>
      <c r="K2450" s="272"/>
      <c r="L2450" s="271"/>
      <c r="M2450" s="270" t="s">
        <v>3874</v>
      </c>
      <c r="N2450" s="270" t="s">
        <v>3943</v>
      </c>
      <c r="O2450" s="270" t="s">
        <v>6175</v>
      </c>
    </row>
    <row r="2451" spans="1:15" ht="30.75" customHeight="1" x14ac:dyDescent="0.25">
      <c r="A2451" s="281">
        <v>31103324</v>
      </c>
      <c r="B2451" s="276" t="s">
        <v>1892</v>
      </c>
      <c r="C2451" s="278" t="s">
        <v>4843</v>
      </c>
      <c r="D2451" s="276" t="s">
        <v>9090</v>
      </c>
      <c r="E2451" s="282"/>
      <c r="F2451" s="279"/>
      <c r="G2451" s="278"/>
      <c r="H2451" s="278"/>
      <c r="I2451" s="278" t="s">
        <v>6155</v>
      </c>
      <c r="J2451" s="278" t="s">
        <v>6156</v>
      </c>
      <c r="K2451" s="278"/>
      <c r="L2451" s="277"/>
      <c r="M2451" s="276" t="s">
        <v>3874</v>
      </c>
      <c r="N2451" s="276" t="s">
        <v>3943</v>
      </c>
      <c r="O2451" s="276" t="s">
        <v>6175</v>
      </c>
    </row>
    <row r="2452" spans="1:15" ht="30.75" customHeight="1" x14ac:dyDescent="0.25">
      <c r="A2452" s="275">
        <v>31103332</v>
      </c>
      <c r="B2452" s="270" t="s">
        <v>1893</v>
      </c>
      <c r="C2452" s="272" t="s">
        <v>4843</v>
      </c>
      <c r="D2452" s="270" t="s">
        <v>9091</v>
      </c>
      <c r="E2452" s="272"/>
      <c r="F2452" s="273"/>
      <c r="G2452" s="272"/>
      <c r="H2452" s="272"/>
      <c r="I2452" s="272" t="s">
        <v>6155</v>
      </c>
      <c r="J2452" s="272" t="s">
        <v>6156</v>
      </c>
      <c r="K2452" s="272"/>
      <c r="L2452" s="271"/>
      <c r="M2452" s="270" t="s">
        <v>3874</v>
      </c>
      <c r="N2452" s="270" t="s">
        <v>3943</v>
      </c>
      <c r="O2452" s="270" t="s">
        <v>6175</v>
      </c>
    </row>
    <row r="2453" spans="1:15" ht="30.75" customHeight="1" x14ac:dyDescent="0.25">
      <c r="A2453" s="281">
        <v>31103340</v>
      </c>
      <c r="B2453" s="276" t="s">
        <v>1894</v>
      </c>
      <c r="C2453" s="278" t="s">
        <v>4843</v>
      </c>
      <c r="D2453" s="276" t="s">
        <v>9092</v>
      </c>
      <c r="E2453" s="282"/>
      <c r="F2453" s="279"/>
      <c r="G2453" s="278"/>
      <c r="H2453" s="278"/>
      <c r="I2453" s="278" t="s">
        <v>6155</v>
      </c>
      <c r="J2453" s="278" t="s">
        <v>6156</v>
      </c>
      <c r="K2453" s="278"/>
      <c r="L2453" s="277"/>
      <c r="M2453" s="276" t="s">
        <v>3874</v>
      </c>
      <c r="N2453" s="276" t="s">
        <v>3943</v>
      </c>
      <c r="O2453" s="276" t="s">
        <v>6175</v>
      </c>
    </row>
    <row r="2454" spans="1:15" ht="30.75" customHeight="1" x14ac:dyDescent="0.25">
      <c r="A2454" s="275">
        <v>31103359</v>
      </c>
      <c r="B2454" s="270" t="s">
        <v>1895</v>
      </c>
      <c r="C2454" s="272" t="s">
        <v>4843</v>
      </c>
      <c r="D2454" s="270" t="s">
        <v>9093</v>
      </c>
      <c r="E2454" s="272"/>
      <c r="F2454" s="273"/>
      <c r="G2454" s="272"/>
      <c r="H2454" s="272"/>
      <c r="I2454" s="272" t="s">
        <v>6155</v>
      </c>
      <c r="J2454" s="272" t="s">
        <v>6156</v>
      </c>
      <c r="K2454" s="272"/>
      <c r="L2454" s="271"/>
      <c r="M2454" s="270" t="s">
        <v>3874</v>
      </c>
      <c r="N2454" s="270" t="s">
        <v>3943</v>
      </c>
      <c r="O2454" s="270" t="s">
        <v>6175</v>
      </c>
    </row>
    <row r="2455" spans="1:15" ht="30.75" customHeight="1" x14ac:dyDescent="0.25">
      <c r="A2455" s="281">
        <v>31103367</v>
      </c>
      <c r="B2455" s="276" t="s">
        <v>1896</v>
      </c>
      <c r="C2455" s="278" t="s">
        <v>4843</v>
      </c>
      <c r="D2455" s="276" t="s">
        <v>9094</v>
      </c>
      <c r="E2455" s="282"/>
      <c r="F2455" s="279"/>
      <c r="G2455" s="278"/>
      <c r="H2455" s="278"/>
      <c r="I2455" s="278" t="s">
        <v>6155</v>
      </c>
      <c r="J2455" s="278" t="s">
        <v>6156</v>
      </c>
      <c r="K2455" s="278"/>
      <c r="L2455" s="277"/>
      <c r="M2455" s="276" t="s">
        <v>3874</v>
      </c>
      <c r="N2455" s="276" t="s">
        <v>3943</v>
      </c>
      <c r="O2455" s="276" t="s">
        <v>6175</v>
      </c>
    </row>
    <row r="2456" spans="1:15" ht="30.75" customHeight="1" x14ac:dyDescent="0.25">
      <c r="A2456" s="275">
        <v>31103375</v>
      </c>
      <c r="B2456" s="270" t="s">
        <v>1897</v>
      </c>
      <c r="C2456" s="272" t="s">
        <v>4843</v>
      </c>
      <c r="D2456" s="270" t="s">
        <v>9095</v>
      </c>
      <c r="E2456" s="272"/>
      <c r="F2456" s="273"/>
      <c r="G2456" s="272"/>
      <c r="H2456" s="272"/>
      <c r="I2456" s="272" t="s">
        <v>6155</v>
      </c>
      <c r="J2456" s="272" t="s">
        <v>6156</v>
      </c>
      <c r="K2456" s="272"/>
      <c r="L2456" s="271"/>
      <c r="M2456" s="270" t="s">
        <v>3874</v>
      </c>
      <c r="N2456" s="270" t="s">
        <v>3943</v>
      </c>
      <c r="O2456" s="270" t="s">
        <v>6175</v>
      </c>
    </row>
    <row r="2457" spans="1:15" ht="30.75" customHeight="1" x14ac:dyDescent="0.25">
      <c r="A2457" s="281">
        <v>31103383</v>
      </c>
      <c r="B2457" s="276" t="s">
        <v>1901</v>
      </c>
      <c r="C2457" s="278" t="s">
        <v>4843</v>
      </c>
      <c r="D2457" s="276" t="s">
        <v>9096</v>
      </c>
      <c r="E2457" s="282"/>
      <c r="F2457" s="279"/>
      <c r="G2457" s="278"/>
      <c r="H2457" s="278"/>
      <c r="I2457" s="278" t="s">
        <v>6155</v>
      </c>
      <c r="J2457" s="278" t="s">
        <v>6156</v>
      </c>
      <c r="K2457" s="278"/>
      <c r="L2457" s="277"/>
      <c r="M2457" s="276" t="s">
        <v>3874</v>
      </c>
      <c r="N2457" s="276" t="s">
        <v>3943</v>
      </c>
      <c r="O2457" s="276" t="s">
        <v>6175</v>
      </c>
    </row>
    <row r="2458" spans="1:15" ht="30.75" customHeight="1" x14ac:dyDescent="0.25">
      <c r="A2458" s="275">
        <v>31103391</v>
      </c>
      <c r="B2458" s="270" t="s">
        <v>1902</v>
      </c>
      <c r="C2458" s="272" t="s">
        <v>4843</v>
      </c>
      <c r="D2458" s="270" t="s">
        <v>9097</v>
      </c>
      <c r="E2458" s="272"/>
      <c r="F2458" s="273"/>
      <c r="G2458" s="272"/>
      <c r="H2458" s="272" t="s">
        <v>6154</v>
      </c>
      <c r="I2458" s="272" t="s">
        <v>6155</v>
      </c>
      <c r="J2458" s="272" t="s">
        <v>6156</v>
      </c>
      <c r="K2458" s="272"/>
      <c r="L2458" s="271"/>
      <c r="M2458" s="270" t="s">
        <v>3874</v>
      </c>
      <c r="N2458" s="270" t="s">
        <v>3943</v>
      </c>
      <c r="O2458" s="270" t="s">
        <v>6175</v>
      </c>
    </row>
    <row r="2459" spans="1:15" ht="30.75" customHeight="1" x14ac:dyDescent="0.25">
      <c r="A2459" s="281">
        <v>31103405</v>
      </c>
      <c r="B2459" s="276" t="s">
        <v>1903</v>
      </c>
      <c r="C2459" s="278" t="s">
        <v>4843</v>
      </c>
      <c r="D2459" s="276" t="s">
        <v>9098</v>
      </c>
      <c r="E2459" s="282"/>
      <c r="F2459" s="279"/>
      <c r="G2459" s="278"/>
      <c r="H2459" s="278" t="s">
        <v>6154</v>
      </c>
      <c r="I2459" s="278" t="s">
        <v>6155</v>
      </c>
      <c r="J2459" s="278" t="s">
        <v>6156</v>
      </c>
      <c r="K2459" s="278"/>
      <c r="L2459" s="277"/>
      <c r="M2459" s="276" t="s">
        <v>3874</v>
      </c>
      <c r="N2459" s="276" t="s">
        <v>3943</v>
      </c>
      <c r="O2459" s="276" t="s">
        <v>6175</v>
      </c>
    </row>
    <row r="2460" spans="1:15" ht="30.75" customHeight="1" x14ac:dyDescent="0.25">
      <c r="A2460" s="275">
        <v>31103413</v>
      </c>
      <c r="B2460" s="270" t="s">
        <v>1904</v>
      </c>
      <c r="C2460" s="272" t="s">
        <v>4843</v>
      </c>
      <c r="D2460" s="270" t="s">
        <v>9099</v>
      </c>
      <c r="E2460" s="272"/>
      <c r="F2460" s="273"/>
      <c r="G2460" s="272"/>
      <c r="H2460" s="272"/>
      <c r="I2460" s="272" t="s">
        <v>6155</v>
      </c>
      <c r="J2460" s="272" t="s">
        <v>6156</v>
      </c>
      <c r="K2460" s="272"/>
      <c r="L2460" s="271"/>
      <c r="M2460" s="270" t="s">
        <v>3874</v>
      </c>
      <c r="N2460" s="270" t="s">
        <v>3943</v>
      </c>
      <c r="O2460" s="270" t="s">
        <v>6175</v>
      </c>
    </row>
    <row r="2461" spans="1:15" ht="30.75" customHeight="1" x14ac:dyDescent="0.25">
      <c r="A2461" s="281">
        <v>31103430</v>
      </c>
      <c r="B2461" s="276" t="s">
        <v>1905</v>
      </c>
      <c r="C2461" s="278" t="s">
        <v>4843</v>
      </c>
      <c r="D2461" s="276" t="s">
        <v>9100</v>
      </c>
      <c r="E2461" s="282"/>
      <c r="F2461" s="279"/>
      <c r="G2461" s="278"/>
      <c r="H2461" s="278" t="s">
        <v>6154</v>
      </c>
      <c r="I2461" s="278" t="s">
        <v>6155</v>
      </c>
      <c r="J2461" s="278" t="s">
        <v>6156</v>
      </c>
      <c r="K2461" s="278"/>
      <c r="L2461" s="277"/>
      <c r="M2461" s="276" t="s">
        <v>3874</v>
      </c>
      <c r="N2461" s="276" t="s">
        <v>3943</v>
      </c>
      <c r="O2461" s="276" t="s">
        <v>6175</v>
      </c>
    </row>
    <row r="2462" spans="1:15" ht="30.75" customHeight="1" x14ac:dyDescent="0.25">
      <c r="A2462" s="275">
        <v>31103448</v>
      </c>
      <c r="B2462" s="270" t="s">
        <v>1907</v>
      </c>
      <c r="C2462" s="272" t="s">
        <v>4843</v>
      </c>
      <c r="D2462" s="270" t="s">
        <v>9101</v>
      </c>
      <c r="E2462" s="272"/>
      <c r="F2462" s="273"/>
      <c r="G2462" s="272"/>
      <c r="H2462" s="272"/>
      <c r="I2462" s="272" t="s">
        <v>6155</v>
      </c>
      <c r="J2462" s="272" t="s">
        <v>6156</v>
      </c>
      <c r="K2462" s="272"/>
      <c r="L2462" s="271"/>
      <c r="M2462" s="270" t="s">
        <v>3874</v>
      </c>
      <c r="N2462" s="270" t="s">
        <v>3943</v>
      </c>
      <c r="O2462" s="270" t="s">
        <v>6175</v>
      </c>
    </row>
    <row r="2463" spans="1:15" ht="30.75" customHeight="1" x14ac:dyDescent="0.25">
      <c r="A2463" s="281">
        <v>31103456</v>
      </c>
      <c r="B2463" s="276" t="s">
        <v>1908</v>
      </c>
      <c r="C2463" s="278" t="s">
        <v>4843</v>
      </c>
      <c r="D2463" s="276" t="s">
        <v>9102</v>
      </c>
      <c r="E2463" s="282"/>
      <c r="F2463" s="279"/>
      <c r="G2463" s="278"/>
      <c r="H2463" s="278"/>
      <c r="I2463" s="278" t="s">
        <v>6155</v>
      </c>
      <c r="J2463" s="278" t="s">
        <v>6156</v>
      </c>
      <c r="K2463" s="278"/>
      <c r="L2463" s="277"/>
      <c r="M2463" s="276" t="s">
        <v>3874</v>
      </c>
      <c r="N2463" s="276" t="s">
        <v>3943</v>
      </c>
      <c r="O2463" s="276" t="s">
        <v>6175</v>
      </c>
    </row>
    <row r="2464" spans="1:15" ht="30.75" customHeight="1" x14ac:dyDescent="0.25">
      <c r="A2464" s="275">
        <v>31103464</v>
      </c>
      <c r="B2464" s="270" t="s">
        <v>1909</v>
      </c>
      <c r="C2464" s="272" t="s">
        <v>4843</v>
      </c>
      <c r="D2464" s="270" t="s">
        <v>9103</v>
      </c>
      <c r="E2464" s="272"/>
      <c r="F2464" s="273"/>
      <c r="G2464" s="272"/>
      <c r="H2464" s="272"/>
      <c r="I2464" s="272" t="s">
        <v>6155</v>
      </c>
      <c r="J2464" s="272" t="s">
        <v>6156</v>
      </c>
      <c r="K2464" s="272"/>
      <c r="L2464" s="271"/>
      <c r="M2464" s="270" t="s">
        <v>3874</v>
      </c>
      <c r="N2464" s="270" t="s">
        <v>3943</v>
      </c>
      <c r="O2464" s="270" t="s">
        <v>6175</v>
      </c>
    </row>
    <row r="2465" spans="1:15" ht="30.75" customHeight="1" x14ac:dyDescent="0.25">
      <c r="A2465" s="281">
        <v>31103472</v>
      </c>
      <c r="B2465" s="276" t="s">
        <v>1906</v>
      </c>
      <c r="C2465" s="278" t="s">
        <v>4843</v>
      </c>
      <c r="D2465" s="276" t="s">
        <v>9104</v>
      </c>
      <c r="E2465" s="282"/>
      <c r="F2465" s="279"/>
      <c r="G2465" s="278"/>
      <c r="H2465" s="278"/>
      <c r="I2465" s="278" t="s">
        <v>6155</v>
      </c>
      <c r="J2465" s="278" t="s">
        <v>6156</v>
      </c>
      <c r="K2465" s="278"/>
      <c r="L2465" s="277"/>
      <c r="M2465" s="276" t="s">
        <v>3874</v>
      </c>
      <c r="N2465" s="276" t="s">
        <v>3943</v>
      </c>
      <c r="O2465" s="276" t="s">
        <v>6175</v>
      </c>
    </row>
    <row r="2466" spans="1:15" ht="30.75" customHeight="1" x14ac:dyDescent="0.25">
      <c r="A2466" s="275">
        <v>31103480</v>
      </c>
      <c r="B2466" s="270" t="s">
        <v>1898</v>
      </c>
      <c r="C2466" s="272" t="s">
        <v>4843</v>
      </c>
      <c r="D2466" s="270" t="s">
        <v>9105</v>
      </c>
      <c r="E2466" s="272"/>
      <c r="F2466" s="273"/>
      <c r="G2466" s="272"/>
      <c r="H2466" s="272"/>
      <c r="I2466" s="272" t="s">
        <v>6155</v>
      </c>
      <c r="J2466" s="272" t="s">
        <v>6156</v>
      </c>
      <c r="K2466" s="272"/>
      <c r="L2466" s="271"/>
      <c r="M2466" s="270" t="s">
        <v>3874</v>
      </c>
      <c r="N2466" s="270" t="s">
        <v>3943</v>
      </c>
      <c r="O2466" s="270" t="s">
        <v>6175</v>
      </c>
    </row>
    <row r="2467" spans="1:15" ht="30.75" customHeight="1" x14ac:dyDescent="0.25">
      <c r="A2467" s="281">
        <v>31103499</v>
      </c>
      <c r="B2467" s="276" t="s">
        <v>1899</v>
      </c>
      <c r="C2467" s="278" t="s">
        <v>4843</v>
      </c>
      <c r="D2467" s="276" t="s">
        <v>9105</v>
      </c>
      <c r="E2467" s="282"/>
      <c r="F2467" s="279"/>
      <c r="G2467" s="278"/>
      <c r="H2467" s="278"/>
      <c r="I2467" s="278" t="s">
        <v>6155</v>
      </c>
      <c r="J2467" s="278" t="s">
        <v>6156</v>
      </c>
      <c r="K2467" s="278"/>
      <c r="L2467" s="277"/>
      <c r="M2467" s="276" t="s">
        <v>3874</v>
      </c>
      <c r="N2467" s="276" t="s">
        <v>3943</v>
      </c>
      <c r="O2467" s="276" t="s">
        <v>6175</v>
      </c>
    </row>
    <row r="2468" spans="1:15" ht="30.75" customHeight="1" x14ac:dyDescent="0.25">
      <c r="A2468" s="275">
        <v>31103502</v>
      </c>
      <c r="B2468" s="270" t="s">
        <v>1900</v>
      </c>
      <c r="C2468" s="272" t="s">
        <v>4843</v>
      </c>
      <c r="D2468" s="270" t="s">
        <v>9105</v>
      </c>
      <c r="E2468" s="272"/>
      <c r="F2468" s="273"/>
      <c r="G2468" s="272"/>
      <c r="H2468" s="272"/>
      <c r="I2468" s="272" t="s">
        <v>6155</v>
      </c>
      <c r="J2468" s="272" t="s">
        <v>6156</v>
      </c>
      <c r="K2468" s="272"/>
      <c r="L2468" s="271"/>
      <c r="M2468" s="270" t="s">
        <v>3874</v>
      </c>
      <c r="N2468" s="270" t="s">
        <v>3943</v>
      </c>
      <c r="O2468" s="270" t="s">
        <v>6175</v>
      </c>
    </row>
    <row r="2469" spans="1:15" ht="30.75" customHeight="1" x14ac:dyDescent="0.25">
      <c r="A2469" s="281">
        <v>31103510</v>
      </c>
      <c r="B2469" s="276" t="s">
        <v>5018</v>
      </c>
      <c r="C2469" s="278" t="s">
        <v>4844</v>
      </c>
      <c r="D2469" s="276" t="s">
        <v>6161</v>
      </c>
      <c r="E2469" s="282"/>
      <c r="F2469" s="279"/>
      <c r="G2469" s="278" t="s">
        <v>6161</v>
      </c>
      <c r="H2469" s="278" t="s">
        <v>6161</v>
      </c>
      <c r="I2469" s="278" t="s">
        <v>6161</v>
      </c>
      <c r="J2469" s="278" t="s">
        <v>6161</v>
      </c>
      <c r="K2469" s="278" t="s">
        <v>6161</v>
      </c>
      <c r="L2469" s="277" t="s">
        <v>6161</v>
      </c>
      <c r="M2469" s="276" t="s">
        <v>6161</v>
      </c>
      <c r="N2469" s="276" t="s">
        <v>6161</v>
      </c>
      <c r="O2469" s="276" t="s">
        <v>6161</v>
      </c>
    </row>
    <row r="2470" spans="1:15" ht="30.75" customHeight="1" x14ac:dyDescent="0.25">
      <c r="A2470" s="275">
        <v>31103529</v>
      </c>
      <c r="B2470" s="270" t="s">
        <v>4245</v>
      </c>
      <c r="C2470" s="272" t="s">
        <v>4843</v>
      </c>
      <c r="D2470" s="270" t="s">
        <v>9106</v>
      </c>
      <c r="E2470" s="272"/>
      <c r="F2470" s="273"/>
      <c r="G2470" s="272"/>
      <c r="H2470" s="272"/>
      <c r="I2470" s="272" t="s">
        <v>6155</v>
      </c>
      <c r="J2470" s="272" t="s">
        <v>6156</v>
      </c>
      <c r="K2470" s="272"/>
      <c r="L2470" s="271"/>
      <c r="M2470" s="270" t="s">
        <v>3874</v>
      </c>
      <c r="N2470" s="270" t="s">
        <v>3943</v>
      </c>
      <c r="O2470" s="270" t="s">
        <v>6175</v>
      </c>
    </row>
    <row r="2471" spans="1:15" ht="30.75" customHeight="1" x14ac:dyDescent="0.25">
      <c r="A2471" s="281">
        <v>31103537</v>
      </c>
      <c r="B2471" s="276" t="s">
        <v>4023</v>
      </c>
      <c r="C2471" s="278" t="s">
        <v>4843</v>
      </c>
      <c r="D2471" s="276" t="s">
        <v>9106</v>
      </c>
      <c r="E2471" s="282"/>
      <c r="F2471" s="279"/>
      <c r="G2471" s="278"/>
      <c r="H2471" s="278"/>
      <c r="I2471" s="278" t="s">
        <v>6155</v>
      </c>
      <c r="J2471" s="278" t="s">
        <v>6156</v>
      </c>
      <c r="K2471" s="278"/>
      <c r="L2471" s="277"/>
      <c r="M2471" s="276" t="s">
        <v>3874</v>
      </c>
      <c r="N2471" s="276" t="s">
        <v>3943</v>
      </c>
      <c r="O2471" s="276" t="s">
        <v>6175</v>
      </c>
    </row>
    <row r="2472" spans="1:15" ht="30.75" customHeight="1" x14ac:dyDescent="0.25">
      <c r="A2472" s="275">
        <v>31103545</v>
      </c>
      <c r="B2472" s="270" t="s">
        <v>5019</v>
      </c>
      <c r="C2472" s="272" t="s">
        <v>4844</v>
      </c>
      <c r="D2472" s="270" t="s">
        <v>6161</v>
      </c>
      <c r="E2472" s="272"/>
      <c r="F2472" s="273"/>
      <c r="G2472" s="272" t="s">
        <v>6161</v>
      </c>
      <c r="H2472" s="272" t="s">
        <v>6161</v>
      </c>
      <c r="I2472" s="272" t="s">
        <v>6161</v>
      </c>
      <c r="J2472" s="272" t="s">
        <v>6161</v>
      </c>
      <c r="K2472" s="272" t="s">
        <v>6161</v>
      </c>
      <c r="L2472" s="271" t="s">
        <v>6161</v>
      </c>
      <c r="M2472" s="270" t="s">
        <v>6161</v>
      </c>
      <c r="N2472" s="270" t="s">
        <v>6161</v>
      </c>
      <c r="O2472" s="270" t="s">
        <v>6161</v>
      </c>
    </row>
    <row r="2473" spans="1:15" ht="30.75" customHeight="1" x14ac:dyDescent="0.25">
      <c r="A2473" s="281">
        <v>31103553</v>
      </c>
      <c r="B2473" s="276" t="s">
        <v>5020</v>
      </c>
      <c r="C2473" s="278" t="s">
        <v>4844</v>
      </c>
      <c r="D2473" s="276" t="s">
        <v>6161</v>
      </c>
      <c r="E2473" s="282"/>
      <c r="F2473" s="279"/>
      <c r="G2473" s="278" t="s">
        <v>6161</v>
      </c>
      <c r="H2473" s="278" t="s">
        <v>6161</v>
      </c>
      <c r="I2473" s="278" t="s">
        <v>6161</v>
      </c>
      <c r="J2473" s="278" t="s">
        <v>6161</v>
      </c>
      <c r="K2473" s="278" t="s">
        <v>6161</v>
      </c>
      <c r="L2473" s="277" t="s">
        <v>6161</v>
      </c>
      <c r="M2473" s="276" t="s">
        <v>6161</v>
      </c>
      <c r="N2473" s="276" t="s">
        <v>6161</v>
      </c>
      <c r="O2473" s="276" t="s">
        <v>6161</v>
      </c>
    </row>
    <row r="2474" spans="1:15" ht="30.75" customHeight="1" x14ac:dyDescent="0.25">
      <c r="A2474" s="275">
        <v>31103561</v>
      </c>
      <c r="B2474" s="270" t="s">
        <v>1870</v>
      </c>
      <c r="C2474" s="272" t="s">
        <v>4843</v>
      </c>
      <c r="D2474" s="270" t="s">
        <v>9107</v>
      </c>
      <c r="E2474" s="272"/>
      <c r="F2474" s="273"/>
      <c r="G2474" s="272"/>
      <c r="H2474" s="272"/>
      <c r="I2474" s="272" t="s">
        <v>6155</v>
      </c>
      <c r="J2474" s="272" t="s">
        <v>6156</v>
      </c>
      <c r="K2474" s="272" t="s">
        <v>6157</v>
      </c>
      <c r="L2474" s="271"/>
      <c r="M2474" s="270" t="s">
        <v>3874</v>
      </c>
      <c r="N2474" s="270" t="s">
        <v>3943</v>
      </c>
      <c r="O2474" s="270" t="s">
        <v>6175</v>
      </c>
    </row>
    <row r="2475" spans="1:15" ht="30.75" customHeight="1" x14ac:dyDescent="0.25">
      <c r="A2475" s="281">
        <v>31103570</v>
      </c>
      <c r="B2475" s="276" t="s">
        <v>5021</v>
      </c>
      <c r="C2475" s="278" t="s">
        <v>4844</v>
      </c>
      <c r="D2475" s="276" t="s">
        <v>6161</v>
      </c>
      <c r="E2475" s="282"/>
      <c r="F2475" s="279"/>
      <c r="G2475" s="278" t="s">
        <v>6161</v>
      </c>
      <c r="H2475" s="278" t="s">
        <v>6161</v>
      </c>
      <c r="I2475" s="278" t="s">
        <v>6161</v>
      </c>
      <c r="J2475" s="278" t="s">
        <v>6161</v>
      </c>
      <c r="K2475" s="278" t="s">
        <v>6161</v>
      </c>
      <c r="L2475" s="277" t="s">
        <v>6161</v>
      </c>
      <c r="M2475" s="276" t="s">
        <v>6161</v>
      </c>
      <c r="N2475" s="276" t="s">
        <v>6161</v>
      </c>
      <c r="O2475" s="276" t="s">
        <v>6161</v>
      </c>
    </row>
    <row r="2476" spans="1:15" ht="30.75" customHeight="1" x14ac:dyDescent="0.25">
      <c r="A2476" s="275">
        <v>31103588</v>
      </c>
      <c r="B2476" s="270" t="s">
        <v>5022</v>
      </c>
      <c r="C2476" s="272" t="s">
        <v>4844</v>
      </c>
      <c r="D2476" s="270" t="s">
        <v>6161</v>
      </c>
      <c r="E2476" s="272"/>
      <c r="F2476" s="273"/>
      <c r="G2476" s="272" t="s">
        <v>6161</v>
      </c>
      <c r="H2476" s="272" t="s">
        <v>6161</v>
      </c>
      <c r="I2476" s="272" t="s">
        <v>6161</v>
      </c>
      <c r="J2476" s="272" t="s">
        <v>6161</v>
      </c>
      <c r="K2476" s="272" t="s">
        <v>6161</v>
      </c>
      <c r="L2476" s="271" t="s">
        <v>6161</v>
      </c>
      <c r="M2476" s="270" t="s">
        <v>6161</v>
      </c>
      <c r="N2476" s="270" t="s">
        <v>6161</v>
      </c>
      <c r="O2476" s="270" t="s">
        <v>6161</v>
      </c>
    </row>
    <row r="2477" spans="1:15" ht="30.75" customHeight="1" x14ac:dyDescent="0.25">
      <c r="A2477" s="281">
        <v>31103596</v>
      </c>
      <c r="B2477" s="276" t="s">
        <v>4791</v>
      </c>
      <c r="C2477" s="278" t="s">
        <v>4843</v>
      </c>
      <c r="D2477" s="276" t="s">
        <v>9108</v>
      </c>
      <c r="E2477" s="282"/>
      <c r="F2477" s="279"/>
      <c r="G2477" s="278"/>
      <c r="H2477" s="278" t="s">
        <v>6154</v>
      </c>
      <c r="I2477" s="278" t="s">
        <v>6155</v>
      </c>
      <c r="J2477" s="278" t="s">
        <v>6156</v>
      </c>
      <c r="K2477" s="278"/>
      <c r="L2477" s="277">
        <v>73</v>
      </c>
      <c r="M2477" s="276" t="s">
        <v>3874</v>
      </c>
      <c r="N2477" s="276" t="s">
        <v>3943</v>
      </c>
      <c r="O2477" s="276" t="s">
        <v>6175</v>
      </c>
    </row>
    <row r="2478" spans="1:15" ht="30.75" customHeight="1" x14ac:dyDescent="0.25">
      <c r="A2478" s="275">
        <v>31104010</v>
      </c>
      <c r="B2478" s="270" t="s">
        <v>1910</v>
      </c>
      <c r="C2478" s="272" t="s">
        <v>4843</v>
      </c>
      <c r="D2478" s="270" t="s">
        <v>9109</v>
      </c>
      <c r="E2478" s="272"/>
      <c r="F2478" s="273"/>
      <c r="G2478" s="272"/>
      <c r="H2478" s="272" t="s">
        <v>6154</v>
      </c>
      <c r="I2478" s="272" t="s">
        <v>6155</v>
      </c>
      <c r="J2478" s="272" t="s">
        <v>6156</v>
      </c>
      <c r="K2478" s="272"/>
      <c r="L2478" s="271"/>
      <c r="M2478" s="270" t="s">
        <v>3875</v>
      </c>
      <c r="N2478" s="270" t="s">
        <v>3943</v>
      </c>
      <c r="O2478" s="270" t="s">
        <v>6175</v>
      </c>
    </row>
    <row r="2479" spans="1:15" ht="30.75" customHeight="1" x14ac:dyDescent="0.25">
      <c r="A2479" s="281">
        <v>31104029</v>
      </c>
      <c r="B2479" s="276" t="s">
        <v>1911</v>
      </c>
      <c r="C2479" s="278" t="s">
        <v>4843</v>
      </c>
      <c r="D2479" s="276" t="s">
        <v>9110</v>
      </c>
      <c r="E2479" s="282"/>
      <c r="F2479" s="279"/>
      <c r="G2479" s="278"/>
      <c r="H2479" s="278" t="s">
        <v>6154</v>
      </c>
      <c r="I2479" s="278" t="s">
        <v>6155</v>
      </c>
      <c r="J2479" s="278" t="s">
        <v>6156</v>
      </c>
      <c r="K2479" s="278"/>
      <c r="L2479" s="277"/>
      <c r="M2479" s="276" t="s">
        <v>3875</v>
      </c>
      <c r="N2479" s="276" t="s">
        <v>3943</v>
      </c>
      <c r="O2479" s="276" t="s">
        <v>6175</v>
      </c>
    </row>
    <row r="2480" spans="1:15" ht="30.75" customHeight="1" x14ac:dyDescent="0.25">
      <c r="A2480" s="275">
        <v>31104037</v>
      </c>
      <c r="B2480" s="270" t="s">
        <v>1912</v>
      </c>
      <c r="C2480" s="272" t="s">
        <v>4843</v>
      </c>
      <c r="D2480" s="270" t="s">
        <v>9111</v>
      </c>
      <c r="E2480" s="272"/>
      <c r="F2480" s="273"/>
      <c r="G2480" s="272"/>
      <c r="H2480" s="272"/>
      <c r="I2480" s="272" t="s">
        <v>6155</v>
      </c>
      <c r="J2480" s="272" t="s">
        <v>6156</v>
      </c>
      <c r="K2480" s="272"/>
      <c r="L2480" s="271"/>
      <c r="M2480" s="270" t="s">
        <v>3875</v>
      </c>
      <c r="N2480" s="270" t="s">
        <v>3943</v>
      </c>
      <c r="O2480" s="270" t="s">
        <v>6175</v>
      </c>
    </row>
    <row r="2481" spans="1:15" ht="30.75" customHeight="1" x14ac:dyDescent="0.25">
      <c r="A2481" s="281">
        <v>31104045</v>
      </c>
      <c r="B2481" s="276" t="s">
        <v>1913</v>
      </c>
      <c r="C2481" s="278" t="s">
        <v>4843</v>
      </c>
      <c r="D2481" s="276" t="s">
        <v>9112</v>
      </c>
      <c r="E2481" s="282"/>
      <c r="F2481" s="279"/>
      <c r="G2481" s="278"/>
      <c r="H2481" s="278" t="s">
        <v>6154</v>
      </c>
      <c r="I2481" s="278" t="s">
        <v>6155</v>
      </c>
      <c r="J2481" s="278" t="s">
        <v>6156</v>
      </c>
      <c r="K2481" s="278"/>
      <c r="L2481" s="277"/>
      <c r="M2481" s="276" t="s">
        <v>3875</v>
      </c>
      <c r="N2481" s="276" t="s">
        <v>3943</v>
      </c>
      <c r="O2481" s="276" t="s">
        <v>6175</v>
      </c>
    </row>
    <row r="2482" spans="1:15" ht="30.75" customHeight="1" x14ac:dyDescent="0.25">
      <c r="A2482" s="275">
        <v>31104053</v>
      </c>
      <c r="B2482" s="270" t="s">
        <v>1914</v>
      </c>
      <c r="C2482" s="272" t="s">
        <v>4843</v>
      </c>
      <c r="D2482" s="270" t="s">
        <v>9113</v>
      </c>
      <c r="E2482" s="272"/>
      <c r="F2482" s="273"/>
      <c r="G2482" s="272"/>
      <c r="H2482" s="272"/>
      <c r="I2482" s="272" t="s">
        <v>6155</v>
      </c>
      <c r="J2482" s="272" t="s">
        <v>6156</v>
      </c>
      <c r="K2482" s="272"/>
      <c r="L2482" s="271"/>
      <c r="M2482" s="270" t="s">
        <v>3875</v>
      </c>
      <c r="N2482" s="270" t="s">
        <v>3943</v>
      </c>
      <c r="O2482" s="270" t="s">
        <v>6175</v>
      </c>
    </row>
    <row r="2483" spans="1:15" ht="30.75" customHeight="1" x14ac:dyDescent="0.25">
      <c r="A2483" s="281">
        <v>31104061</v>
      </c>
      <c r="B2483" s="276" t="s">
        <v>1915</v>
      </c>
      <c r="C2483" s="278" t="s">
        <v>4843</v>
      </c>
      <c r="D2483" s="276" t="s">
        <v>9114</v>
      </c>
      <c r="E2483" s="282"/>
      <c r="F2483" s="279"/>
      <c r="G2483" s="278"/>
      <c r="H2483" s="278" t="s">
        <v>6154</v>
      </c>
      <c r="I2483" s="278" t="s">
        <v>6155</v>
      </c>
      <c r="J2483" s="278" t="s">
        <v>6156</v>
      </c>
      <c r="K2483" s="278"/>
      <c r="L2483" s="277"/>
      <c r="M2483" s="276" t="s">
        <v>3875</v>
      </c>
      <c r="N2483" s="276" t="s">
        <v>3943</v>
      </c>
      <c r="O2483" s="276" t="s">
        <v>6175</v>
      </c>
    </row>
    <row r="2484" spans="1:15" ht="30.75" customHeight="1" x14ac:dyDescent="0.25">
      <c r="A2484" s="275">
        <v>31104070</v>
      </c>
      <c r="B2484" s="270" t="s">
        <v>6345</v>
      </c>
      <c r="C2484" s="272" t="s">
        <v>4843</v>
      </c>
      <c r="D2484" s="270" t="s">
        <v>8873</v>
      </c>
      <c r="E2484" s="272"/>
      <c r="F2484" s="273"/>
      <c r="G2484" s="272"/>
      <c r="H2484" s="272"/>
      <c r="I2484" s="272" t="s">
        <v>6155</v>
      </c>
      <c r="J2484" s="272" t="s">
        <v>6156</v>
      </c>
      <c r="K2484" s="272"/>
      <c r="L2484" s="271"/>
      <c r="M2484" s="270" t="s">
        <v>3875</v>
      </c>
      <c r="N2484" s="270" t="s">
        <v>3943</v>
      </c>
      <c r="O2484" s="270" t="s">
        <v>6175</v>
      </c>
    </row>
    <row r="2485" spans="1:15" ht="30.75" customHeight="1" x14ac:dyDescent="0.25">
      <c r="A2485" s="281">
        <v>31104088</v>
      </c>
      <c r="B2485" s="276" t="s">
        <v>1916</v>
      </c>
      <c r="C2485" s="278" t="s">
        <v>4843</v>
      </c>
      <c r="D2485" s="276" t="s">
        <v>9115</v>
      </c>
      <c r="E2485" s="282"/>
      <c r="F2485" s="279"/>
      <c r="G2485" s="278"/>
      <c r="H2485" s="278"/>
      <c r="I2485" s="278" t="s">
        <v>6155</v>
      </c>
      <c r="J2485" s="278" t="s">
        <v>6156</v>
      </c>
      <c r="K2485" s="278"/>
      <c r="L2485" s="277"/>
      <c r="M2485" s="276" t="s">
        <v>3875</v>
      </c>
      <c r="N2485" s="276" t="s">
        <v>3943</v>
      </c>
      <c r="O2485" s="276" t="s">
        <v>6175</v>
      </c>
    </row>
    <row r="2486" spans="1:15" ht="30.75" customHeight="1" x14ac:dyDescent="0.25">
      <c r="A2486" s="275">
        <v>31104096</v>
      </c>
      <c r="B2486" s="270" t="s">
        <v>1917</v>
      </c>
      <c r="C2486" s="272" t="s">
        <v>4843</v>
      </c>
      <c r="D2486" s="270" t="s">
        <v>9115</v>
      </c>
      <c r="E2486" s="272"/>
      <c r="F2486" s="273"/>
      <c r="G2486" s="272"/>
      <c r="H2486" s="272"/>
      <c r="I2486" s="272" t="s">
        <v>6155</v>
      </c>
      <c r="J2486" s="272" t="s">
        <v>6156</v>
      </c>
      <c r="K2486" s="272"/>
      <c r="L2486" s="271"/>
      <c r="M2486" s="270" t="s">
        <v>3875</v>
      </c>
      <c r="N2486" s="270" t="s">
        <v>3943</v>
      </c>
      <c r="O2486" s="270" t="s">
        <v>6175</v>
      </c>
    </row>
    <row r="2487" spans="1:15" ht="30.75" customHeight="1" x14ac:dyDescent="0.25">
      <c r="A2487" s="281">
        <v>31104100</v>
      </c>
      <c r="B2487" s="276" t="s">
        <v>1918</v>
      </c>
      <c r="C2487" s="278" t="s">
        <v>4843</v>
      </c>
      <c r="D2487" s="276" t="s">
        <v>9115</v>
      </c>
      <c r="E2487" s="282"/>
      <c r="F2487" s="279"/>
      <c r="G2487" s="278"/>
      <c r="H2487" s="278"/>
      <c r="I2487" s="278" t="s">
        <v>6155</v>
      </c>
      <c r="J2487" s="278" t="s">
        <v>6156</v>
      </c>
      <c r="K2487" s="278"/>
      <c r="L2487" s="277"/>
      <c r="M2487" s="276" t="s">
        <v>3875</v>
      </c>
      <c r="N2487" s="276" t="s">
        <v>3943</v>
      </c>
      <c r="O2487" s="276" t="s">
        <v>6175</v>
      </c>
    </row>
    <row r="2488" spans="1:15" ht="30.75" customHeight="1" x14ac:dyDescent="0.25">
      <c r="A2488" s="275">
        <v>31104118</v>
      </c>
      <c r="B2488" s="270" t="s">
        <v>5023</v>
      </c>
      <c r="C2488" s="272" t="s">
        <v>4843</v>
      </c>
      <c r="D2488" s="270" t="s">
        <v>9116</v>
      </c>
      <c r="E2488" s="272"/>
      <c r="F2488" s="273"/>
      <c r="G2488" s="272"/>
      <c r="H2488" s="272"/>
      <c r="I2488" s="272" t="s">
        <v>6155</v>
      </c>
      <c r="J2488" s="272" t="s">
        <v>6156</v>
      </c>
      <c r="K2488" s="272"/>
      <c r="L2488" s="271"/>
      <c r="M2488" s="270" t="s">
        <v>3875</v>
      </c>
      <c r="N2488" s="270" t="s">
        <v>3943</v>
      </c>
      <c r="O2488" s="270" t="s">
        <v>6175</v>
      </c>
    </row>
    <row r="2489" spans="1:15" ht="30.75" customHeight="1" x14ac:dyDescent="0.25">
      <c r="A2489" s="281">
        <v>31104126</v>
      </c>
      <c r="B2489" s="276" t="s">
        <v>1920</v>
      </c>
      <c r="C2489" s="278" t="s">
        <v>4843</v>
      </c>
      <c r="D2489" s="276" t="s">
        <v>9117</v>
      </c>
      <c r="E2489" s="282"/>
      <c r="F2489" s="279"/>
      <c r="G2489" s="278"/>
      <c r="H2489" s="278"/>
      <c r="I2489" s="278" t="s">
        <v>6155</v>
      </c>
      <c r="J2489" s="278" t="s">
        <v>6156</v>
      </c>
      <c r="K2489" s="278"/>
      <c r="L2489" s="277"/>
      <c r="M2489" s="276" t="s">
        <v>3875</v>
      </c>
      <c r="N2489" s="276" t="s">
        <v>3943</v>
      </c>
      <c r="O2489" s="276" t="s">
        <v>6175</v>
      </c>
    </row>
    <row r="2490" spans="1:15" ht="30.75" customHeight="1" x14ac:dyDescent="0.25">
      <c r="A2490" s="275">
        <v>31104134</v>
      </c>
      <c r="B2490" s="270" t="s">
        <v>1921</v>
      </c>
      <c r="C2490" s="272" t="s">
        <v>4843</v>
      </c>
      <c r="D2490" s="270" t="s">
        <v>9118</v>
      </c>
      <c r="E2490" s="272"/>
      <c r="F2490" s="273"/>
      <c r="G2490" s="272"/>
      <c r="H2490" s="272"/>
      <c r="I2490" s="272" t="s">
        <v>6155</v>
      </c>
      <c r="J2490" s="272" t="s">
        <v>6156</v>
      </c>
      <c r="K2490" s="272"/>
      <c r="L2490" s="271"/>
      <c r="M2490" s="270" t="s">
        <v>3875</v>
      </c>
      <c r="N2490" s="270" t="s">
        <v>3943</v>
      </c>
      <c r="O2490" s="270" t="s">
        <v>6175</v>
      </c>
    </row>
    <row r="2491" spans="1:15" ht="30.75" customHeight="1" x14ac:dyDescent="0.25">
      <c r="A2491" s="281">
        <v>31104142</v>
      </c>
      <c r="B2491" s="276" t="s">
        <v>1922</v>
      </c>
      <c r="C2491" s="278" t="s">
        <v>4843</v>
      </c>
      <c r="D2491" s="276" t="s">
        <v>9119</v>
      </c>
      <c r="E2491" s="282"/>
      <c r="F2491" s="279"/>
      <c r="G2491" s="278"/>
      <c r="H2491" s="278" t="s">
        <v>6154</v>
      </c>
      <c r="I2491" s="278" t="s">
        <v>6155</v>
      </c>
      <c r="J2491" s="278" t="s">
        <v>6156</v>
      </c>
      <c r="K2491" s="278"/>
      <c r="L2491" s="277"/>
      <c r="M2491" s="276" t="s">
        <v>3875</v>
      </c>
      <c r="N2491" s="276" t="s">
        <v>3943</v>
      </c>
      <c r="O2491" s="276" t="s">
        <v>6175</v>
      </c>
    </row>
    <row r="2492" spans="1:15" ht="30.75" customHeight="1" x14ac:dyDescent="0.25">
      <c r="A2492" s="275">
        <v>31104150</v>
      </c>
      <c r="B2492" s="270" t="s">
        <v>1923</v>
      </c>
      <c r="C2492" s="272" t="s">
        <v>4843</v>
      </c>
      <c r="D2492" s="270" t="s">
        <v>9120</v>
      </c>
      <c r="E2492" s="272"/>
      <c r="F2492" s="273"/>
      <c r="G2492" s="272"/>
      <c r="H2492" s="272"/>
      <c r="I2492" s="272" t="s">
        <v>6155</v>
      </c>
      <c r="J2492" s="272" t="s">
        <v>6156</v>
      </c>
      <c r="K2492" s="272"/>
      <c r="L2492" s="271"/>
      <c r="M2492" s="270" t="s">
        <v>3875</v>
      </c>
      <c r="N2492" s="270" t="s">
        <v>3943</v>
      </c>
      <c r="O2492" s="270" t="s">
        <v>6175</v>
      </c>
    </row>
    <row r="2493" spans="1:15" ht="30.75" customHeight="1" x14ac:dyDescent="0.25">
      <c r="A2493" s="281">
        <v>31104169</v>
      </c>
      <c r="B2493" s="276" t="s">
        <v>1924</v>
      </c>
      <c r="C2493" s="278" t="s">
        <v>4843</v>
      </c>
      <c r="D2493" s="276" t="s">
        <v>9121</v>
      </c>
      <c r="E2493" s="282"/>
      <c r="F2493" s="279"/>
      <c r="G2493" s="278"/>
      <c r="H2493" s="278" t="s">
        <v>6154</v>
      </c>
      <c r="I2493" s="278" t="s">
        <v>6155</v>
      </c>
      <c r="J2493" s="278" t="s">
        <v>6156</v>
      </c>
      <c r="K2493" s="278"/>
      <c r="L2493" s="277"/>
      <c r="M2493" s="276" t="s">
        <v>3875</v>
      </c>
      <c r="N2493" s="276" t="s">
        <v>3943</v>
      </c>
      <c r="O2493" s="276" t="s">
        <v>6175</v>
      </c>
    </row>
    <row r="2494" spans="1:15" ht="30.75" customHeight="1" x14ac:dyDescent="0.25">
      <c r="A2494" s="275">
        <v>31104177</v>
      </c>
      <c r="B2494" s="270" t="s">
        <v>1925</v>
      </c>
      <c r="C2494" s="272" t="s">
        <v>4843</v>
      </c>
      <c r="D2494" s="270" t="s">
        <v>9122</v>
      </c>
      <c r="E2494" s="272"/>
      <c r="F2494" s="273"/>
      <c r="G2494" s="272"/>
      <c r="H2494" s="272"/>
      <c r="I2494" s="272" t="s">
        <v>6155</v>
      </c>
      <c r="J2494" s="272" t="s">
        <v>6156</v>
      </c>
      <c r="K2494" s="272"/>
      <c r="L2494" s="271"/>
      <c r="M2494" s="270" t="s">
        <v>3875</v>
      </c>
      <c r="N2494" s="270" t="s">
        <v>3943</v>
      </c>
      <c r="O2494" s="270" t="s">
        <v>6175</v>
      </c>
    </row>
    <row r="2495" spans="1:15" ht="30.75" customHeight="1" x14ac:dyDescent="0.25">
      <c r="A2495" s="281">
        <v>31104185</v>
      </c>
      <c r="B2495" s="276" t="s">
        <v>1926</v>
      </c>
      <c r="C2495" s="278" t="s">
        <v>4843</v>
      </c>
      <c r="D2495" s="276" t="s">
        <v>9123</v>
      </c>
      <c r="E2495" s="282"/>
      <c r="F2495" s="279"/>
      <c r="G2495" s="278"/>
      <c r="H2495" s="278"/>
      <c r="I2495" s="278" t="s">
        <v>6155</v>
      </c>
      <c r="J2495" s="278" t="s">
        <v>6156</v>
      </c>
      <c r="K2495" s="278"/>
      <c r="L2495" s="277"/>
      <c r="M2495" s="276" t="s">
        <v>3875</v>
      </c>
      <c r="N2495" s="276" t="s">
        <v>3943</v>
      </c>
      <c r="O2495" s="276" t="s">
        <v>6175</v>
      </c>
    </row>
    <row r="2496" spans="1:15" ht="30.75" customHeight="1" x14ac:dyDescent="0.25">
      <c r="A2496" s="275">
        <v>31104193</v>
      </c>
      <c r="B2496" s="270" t="s">
        <v>1928</v>
      </c>
      <c r="C2496" s="272" t="s">
        <v>4843</v>
      </c>
      <c r="D2496" s="270" t="s">
        <v>9124</v>
      </c>
      <c r="E2496" s="272"/>
      <c r="F2496" s="273"/>
      <c r="G2496" s="272"/>
      <c r="H2496" s="272"/>
      <c r="I2496" s="272" t="s">
        <v>6155</v>
      </c>
      <c r="J2496" s="272" t="s">
        <v>6156</v>
      </c>
      <c r="K2496" s="272"/>
      <c r="L2496" s="271"/>
      <c r="M2496" s="270" t="s">
        <v>3875</v>
      </c>
      <c r="N2496" s="270" t="s">
        <v>3943</v>
      </c>
      <c r="O2496" s="270" t="s">
        <v>6175</v>
      </c>
    </row>
    <row r="2497" spans="1:15" ht="30.75" customHeight="1" x14ac:dyDescent="0.25">
      <c r="A2497" s="281">
        <v>31104207</v>
      </c>
      <c r="B2497" s="276" t="s">
        <v>1929</v>
      </c>
      <c r="C2497" s="278" t="s">
        <v>4843</v>
      </c>
      <c r="D2497" s="276" t="s">
        <v>9124</v>
      </c>
      <c r="E2497" s="282"/>
      <c r="F2497" s="279"/>
      <c r="G2497" s="278"/>
      <c r="H2497" s="278"/>
      <c r="I2497" s="278" t="s">
        <v>6155</v>
      </c>
      <c r="J2497" s="278" t="s">
        <v>6156</v>
      </c>
      <c r="K2497" s="278"/>
      <c r="L2497" s="277"/>
      <c r="M2497" s="276" t="s">
        <v>3875</v>
      </c>
      <c r="N2497" s="276" t="s">
        <v>3943</v>
      </c>
      <c r="O2497" s="276" t="s">
        <v>6175</v>
      </c>
    </row>
    <row r="2498" spans="1:15" ht="30.75" customHeight="1" x14ac:dyDescent="0.25">
      <c r="A2498" s="275">
        <v>31104215</v>
      </c>
      <c r="B2498" s="270" t="s">
        <v>1930</v>
      </c>
      <c r="C2498" s="272" t="s">
        <v>4843</v>
      </c>
      <c r="D2498" s="270" t="s">
        <v>9125</v>
      </c>
      <c r="E2498" s="272"/>
      <c r="F2498" s="273"/>
      <c r="G2498" s="272"/>
      <c r="H2498" s="272"/>
      <c r="I2498" s="272" t="s">
        <v>6155</v>
      </c>
      <c r="J2498" s="272" t="s">
        <v>6156</v>
      </c>
      <c r="K2498" s="272"/>
      <c r="L2498" s="271"/>
      <c r="M2498" s="270" t="s">
        <v>3875</v>
      </c>
      <c r="N2498" s="270" t="s">
        <v>3943</v>
      </c>
      <c r="O2498" s="270" t="s">
        <v>6175</v>
      </c>
    </row>
    <row r="2499" spans="1:15" ht="30.75" customHeight="1" x14ac:dyDescent="0.25">
      <c r="A2499" s="281">
        <v>31104223</v>
      </c>
      <c r="B2499" s="276" t="s">
        <v>1931</v>
      </c>
      <c r="C2499" s="278" t="s">
        <v>4843</v>
      </c>
      <c r="D2499" s="276" t="s">
        <v>9126</v>
      </c>
      <c r="E2499" s="282"/>
      <c r="F2499" s="279"/>
      <c r="G2499" s="278"/>
      <c r="H2499" s="278"/>
      <c r="I2499" s="278" t="s">
        <v>6155</v>
      </c>
      <c r="J2499" s="278" t="s">
        <v>6156</v>
      </c>
      <c r="K2499" s="278"/>
      <c r="L2499" s="277"/>
      <c r="M2499" s="276" t="s">
        <v>3875</v>
      </c>
      <c r="N2499" s="276" t="s">
        <v>3943</v>
      </c>
      <c r="O2499" s="276" t="s">
        <v>6175</v>
      </c>
    </row>
    <row r="2500" spans="1:15" ht="30.75" customHeight="1" x14ac:dyDescent="0.25">
      <c r="A2500" s="275">
        <v>31104231</v>
      </c>
      <c r="B2500" s="270" t="s">
        <v>1932</v>
      </c>
      <c r="C2500" s="272" t="s">
        <v>4843</v>
      </c>
      <c r="D2500" s="270" t="s">
        <v>9126</v>
      </c>
      <c r="E2500" s="272"/>
      <c r="F2500" s="273"/>
      <c r="G2500" s="272"/>
      <c r="H2500" s="272"/>
      <c r="I2500" s="272" t="s">
        <v>6155</v>
      </c>
      <c r="J2500" s="272" t="s">
        <v>6156</v>
      </c>
      <c r="K2500" s="272"/>
      <c r="L2500" s="271"/>
      <c r="M2500" s="270" t="s">
        <v>3875</v>
      </c>
      <c r="N2500" s="270" t="s">
        <v>3943</v>
      </c>
      <c r="O2500" s="270" t="s">
        <v>6175</v>
      </c>
    </row>
    <row r="2501" spans="1:15" ht="30.75" customHeight="1" x14ac:dyDescent="0.25">
      <c r="A2501" s="281">
        <v>31104240</v>
      </c>
      <c r="B2501" s="276" t="s">
        <v>1927</v>
      </c>
      <c r="C2501" s="278" t="s">
        <v>4843</v>
      </c>
      <c r="D2501" s="276" t="s">
        <v>9127</v>
      </c>
      <c r="E2501" s="282"/>
      <c r="F2501" s="279"/>
      <c r="G2501" s="278"/>
      <c r="H2501" s="278"/>
      <c r="I2501" s="278" t="s">
        <v>6155</v>
      </c>
      <c r="J2501" s="278" t="s">
        <v>6156</v>
      </c>
      <c r="K2501" s="278"/>
      <c r="L2501" s="277"/>
      <c r="M2501" s="276" t="s">
        <v>3875</v>
      </c>
      <c r="N2501" s="276" t="s">
        <v>3943</v>
      </c>
      <c r="O2501" s="276" t="s">
        <v>6175</v>
      </c>
    </row>
    <row r="2502" spans="1:15" ht="30.75" customHeight="1" x14ac:dyDescent="0.25">
      <c r="A2502" s="275">
        <v>31104258</v>
      </c>
      <c r="B2502" s="270" t="s">
        <v>5024</v>
      </c>
      <c r="C2502" s="272" t="s">
        <v>4844</v>
      </c>
      <c r="D2502" s="270" t="s">
        <v>6161</v>
      </c>
      <c r="E2502" s="272"/>
      <c r="F2502" s="273"/>
      <c r="G2502" s="272" t="s">
        <v>6161</v>
      </c>
      <c r="H2502" s="272" t="s">
        <v>6161</v>
      </c>
      <c r="I2502" s="272" t="s">
        <v>6161</v>
      </c>
      <c r="J2502" s="272" t="s">
        <v>6161</v>
      </c>
      <c r="K2502" s="272" t="s">
        <v>6161</v>
      </c>
      <c r="L2502" s="271" t="s">
        <v>6161</v>
      </c>
      <c r="M2502" s="270" t="s">
        <v>6161</v>
      </c>
      <c r="N2502" s="270" t="s">
        <v>6161</v>
      </c>
      <c r="O2502" s="270" t="s">
        <v>6161</v>
      </c>
    </row>
    <row r="2503" spans="1:15" ht="30.75" customHeight="1" x14ac:dyDescent="0.25">
      <c r="A2503" s="281">
        <v>31104266</v>
      </c>
      <c r="B2503" s="276" t="s">
        <v>5025</v>
      </c>
      <c r="C2503" s="278" t="s">
        <v>4844</v>
      </c>
      <c r="D2503" s="276" t="s">
        <v>6161</v>
      </c>
      <c r="E2503" s="282"/>
      <c r="F2503" s="279"/>
      <c r="G2503" s="278" t="s">
        <v>6161</v>
      </c>
      <c r="H2503" s="278" t="s">
        <v>6161</v>
      </c>
      <c r="I2503" s="278" t="s">
        <v>6161</v>
      </c>
      <c r="J2503" s="278" t="s">
        <v>6161</v>
      </c>
      <c r="K2503" s="278" t="s">
        <v>6161</v>
      </c>
      <c r="L2503" s="277" t="s">
        <v>6161</v>
      </c>
      <c r="M2503" s="276" t="s">
        <v>6161</v>
      </c>
      <c r="N2503" s="276" t="s">
        <v>6161</v>
      </c>
      <c r="O2503" s="276" t="s">
        <v>6161</v>
      </c>
    </row>
    <row r="2504" spans="1:15" ht="30.75" customHeight="1" x14ac:dyDescent="0.25">
      <c r="A2504" s="275">
        <v>31104274</v>
      </c>
      <c r="B2504" s="270" t="s">
        <v>6346</v>
      </c>
      <c r="C2504" s="272" t="s">
        <v>4843</v>
      </c>
      <c r="D2504" s="270" t="s">
        <v>9128</v>
      </c>
      <c r="E2504" s="272"/>
      <c r="F2504" s="273"/>
      <c r="G2504" s="272"/>
      <c r="H2504" s="272"/>
      <c r="I2504" s="272" t="s">
        <v>6155</v>
      </c>
      <c r="J2504" s="272" t="s">
        <v>6156</v>
      </c>
      <c r="K2504" s="272"/>
      <c r="L2504" s="271">
        <v>48</v>
      </c>
      <c r="M2504" s="270" t="s">
        <v>3875</v>
      </c>
      <c r="N2504" s="270" t="s">
        <v>3943</v>
      </c>
      <c r="O2504" s="270" t="s">
        <v>6175</v>
      </c>
    </row>
    <row r="2505" spans="1:15" ht="30.75" customHeight="1" x14ac:dyDescent="0.25">
      <c r="A2505" s="281">
        <v>31104282</v>
      </c>
      <c r="B2505" s="276" t="s">
        <v>6347</v>
      </c>
      <c r="C2505" s="278" t="s">
        <v>4843</v>
      </c>
      <c r="D2505" s="276" t="s">
        <v>9128</v>
      </c>
      <c r="E2505" s="282"/>
      <c r="F2505" s="279"/>
      <c r="G2505" s="278"/>
      <c r="H2505" s="278"/>
      <c r="I2505" s="278" t="s">
        <v>6155</v>
      </c>
      <c r="J2505" s="278" t="s">
        <v>6156</v>
      </c>
      <c r="K2505" s="278"/>
      <c r="L2505" s="277">
        <v>48</v>
      </c>
      <c r="M2505" s="276" t="s">
        <v>3875</v>
      </c>
      <c r="N2505" s="276" t="s">
        <v>3943</v>
      </c>
      <c r="O2505" s="276" t="s">
        <v>6175</v>
      </c>
    </row>
    <row r="2506" spans="1:15" ht="30.75" customHeight="1" x14ac:dyDescent="0.25">
      <c r="A2506" s="275">
        <v>31104290</v>
      </c>
      <c r="B2506" s="270" t="s">
        <v>6348</v>
      </c>
      <c r="C2506" s="272" t="s">
        <v>4843</v>
      </c>
      <c r="D2506" s="270" t="s">
        <v>9128</v>
      </c>
      <c r="E2506" s="272"/>
      <c r="F2506" s="273"/>
      <c r="G2506" s="272"/>
      <c r="H2506" s="272"/>
      <c r="I2506" s="272" t="s">
        <v>6155</v>
      </c>
      <c r="J2506" s="272" t="s">
        <v>6156</v>
      </c>
      <c r="K2506" s="272"/>
      <c r="L2506" s="271">
        <v>48</v>
      </c>
      <c r="M2506" s="270" t="s">
        <v>3875</v>
      </c>
      <c r="N2506" s="270" t="s">
        <v>3943</v>
      </c>
      <c r="O2506" s="270" t="s">
        <v>6175</v>
      </c>
    </row>
    <row r="2507" spans="1:15" ht="30.75" customHeight="1" x14ac:dyDescent="0.25">
      <c r="A2507" s="281">
        <v>31104304</v>
      </c>
      <c r="B2507" s="276" t="s">
        <v>9129</v>
      </c>
      <c r="C2507" s="278" t="s">
        <v>4843</v>
      </c>
      <c r="D2507" s="276" t="s">
        <v>9128</v>
      </c>
      <c r="E2507" s="282"/>
      <c r="F2507" s="279"/>
      <c r="G2507" s="278"/>
      <c r="H2507" s="278"/>
      <c r="I2507" s="278" t="s">
        <v>6155</v>
      </c>
      <c r="J2507" s="278" t="s">
        <v>6156</v>
      </c>
      <c r="K2507" s="278"/>
      <c r="L2507" s="277">
        <v>48</v>
      </c>
      <c r="M2507" s="276" t="s">
        <v>3875</v>
      </c>
      <c r="N2507" s="276" t="s">
        <v>3943</v>
      </c>
      <c r="O2507" s="276" t="s">
        <v>6175</v>
      </c>
    </row>
    <row r="2508" spans="1:15" ht="30.75" customHeight="1" x14ac:dyDescent="0.25">
      <c r="A2508" s="275">
        <v>31201016</v>
      </c>
      <c r="B2508" s="270" t="s">
        <v>11177</v>
      </c>
      <c r="C2508" s="272" t="s">
        <v>4843</v>
      </c>
      <c r="D2508" s="270" t="s">
        <v>11176</v>
      </c>
      <c r="E2508" s="274" t="s">
        <v>11175</v>
      </c>
      <c r="F2508" s="273">
        <v>45139</v>
      </c>
      <c r="G2508" s="272"/>
      <c r="H2508" s="272"/>
      <c r="I2508" s="272" t="s">
        <v>6155</v>
      </c>
      <c r="J2508" s="272" t="s">
        <v>6156</v>
      </c>
      <c r="K2508" s="272"/>
      <c r="L2508" s="271"/>
      <c r="M2508" s="270" t="s">
        <v>3876</v>
      </c>
      <c r="N2508" s="270" t="s">
        <v>7556</v>
      </c>
      <c r="O2508" s="270" t="s">
        <v>6175</v>
      </c>
    </row>
    <row r="2509" spans="1:15" ht="30.75" customHeight="1" x14ac:dyDescent="0.25">
      <c r="A2509" s="281">
        <v>31201024</v>
      </c>
      <c r="B2509" s="276" t="s">
        <v>1933</v>
      </c>
      <c r="C2509" s="278" t="s">
        <v>4843</v>
      </c>
      <c r="D2509" s="276" t="s">
        <v>9130</v>
      </c>
      <c r="E2509" s="282"/>
      <c r="F2509" s="279"/>
      <c r="G2509" s="278"/>
      <c r="H2509" s="278"/>
      <c r="I2509" s="278" t="s">
        <v>6155</v>
      </c>
      <c r="J2509" s="278" t="s">
        <v>6156</v>
      </c>
      <c r="K2509" s="278"/>
      <c r="L2509" s="277"/>
      <c r="M2509" s="276" t="s">
        <v>3876</v>
      </c>
      <c r="N2509" s="276" t="s">
        <v>7556</v>
      </c>
      <c r="O2509" s="276" t="s">
        <v>6175</v>
      </c>
    </row>
    <row r="2510" spans="1:15" ht="30.75" customHeight="1" x14ac:dyDescent="0.25">
      <c r="A2510" s="275">
        <v>31201032</v>
      </c>
      <c r="B2510" s="270" t="s">
        <v>1934</v>
      </c>
      <c r="C2510" s="272" t="s">
        <v>4843</v>
      </c>
      <c r="D2510" s="270" t="s">
        <v>9131</v>
      </c>
      <c r="E2510" s="272"/>
      <c r="F2510" s="273"/>
      <c r="G2510" s="272"/>
      <c r="H2510" s="272"/>
      <c r="I2510" s="272" t="s">
        <v>6155</v>
      </c>
      <c r="J2510" s="272" t="s">
        <v>6156</v>
      </c>
      <c r="K2510" s="272"/>
      <c r="L2510" s="271"/>
      <c r="M2510" s="270" t="s">
        <v>3876</v>
      </c>
      <c r="N2510" s="270" t="s">
        <v>7556</v>
      </c>
      <c r="O2510" s="270" t="s">
        <v>6175</v>
      </c>
    </row>
    <row r="2511" spans="1:15" ht="30.75" customHeight="1" x14ac:dyDescent="0.25">
      <c r="A2511" s="281">
        <v>31201040</v>
      </c>
      <c r="B2511" s="276" t="s">
        <v>1935</v>
      </c>
      <c r="C2511" s="278" t="s">
        <v>4843</v>
      </c>
      <c r="D2511" s="276" t="s">
        <v>9131</v>
      </c>
      <c r="E2511" s="282"/>
      <c r="F2511" s="279"/>
      <c r="G2511" s="278"/>
      <c r="H2511" s="278"/>
      <c r="I2511" s="278" t="s">
        <v>6155</v>
      </c>
      <c r="J2511" s="278" t="s">
        <v>6156</v>
      </c>
      <c r="K2511" s="278"/>
      <c r="L2511" s="277"/>
      <c r="M2511" s="276" t="s">
        <v>3876</v>
      </c>
      <c r="N2511" s="276" t="s">
        <v>7556</v>
      </c>
      <c r="O2511" s="276" t="s">
        <v>6175</v>
      </c>
    </row>
    <row r="2512" spans="1:15" ht="30.75" customHeight="1" x14ac:dyDescent="0.25">
      <c r="A2512" s="275">
        <v>31201059</v>
      </c>
      <c r="B2512" s="270" t="s">
        <v>5026</v>
      </c>
      <c r="C2512" s="272" t="s">
        <v>4844</v>
      </c>
      <c r="D2512" s="270" t="s">
        <v>6161</v>
      </c>
      <c r="E2512" s="272"/>
      <c r="F2512" s="273"/>
      <c r="G2512" s="272" t="s">
        <v>6161</v>
      </c>
      <c r="H2512" s="272" t="s">
        <v>6161</v>
      </c>
      <c r="I2512" s="272" t="s">
        <v>6161</v>
      </c>
      <c r="J2512" s="272" t="s">
        <v>6161</v>
      </c>
      <c r="K2512" s="272" t="s">
        <v>6161</v>
      </c>
      <c r="L2512" s="271" t="s">
        <v>6161</v>
      </c>
      <c r="M2512" s="270" t="s">
        <v>6161</v>
      </c>
      <c r="N2512" s="270" t="s">
        <v>6161</v>
      </c>
      <c r="O2512" s="270" t="s">
        <v>6161</v>
      </c>
    </row>
    <row r="2513" spans="1:15" ht="30.75" customHeight="1" x14ac:dyDescent="0.25">
      <c r="A2513" s="281">
        <v>31201067</v>
      </c>
      <c r="B2513" s="276" t="s">
        <v>1936</v>
      </c>
      <c r="C2513" s="278" t="s">
        <v>4843</v>
      </c>
      <c r="D2513" s="276" t="s">
        <v>9132</v>
      </c>
      <c r="E2513" s="282"/>
      <c r="F2513" s="279"/>
      <c r="G2513" s="278"/>
      <c r="H2513" s="278"/>
      <c r="I2513" s="278" t="s">
        <v>6155</v>
      </c>
      <c r="J2513" s="278" t="s">
        <v>6156</v>
      </c>
      <c r="K2513" s="278"/>
      <c r="L2513" s="277"/>
      <c r="M2513" s="276" t="s">
        <v>3876</v>
      </c>
      <c r="N2513" s="276" t="s">
        <v>7556</v>
      </c>
      <c r="O2513" s="276" t="s">
        <v>6175</v>
      </c>
    </row>
    <row r="2514" spans="1:15" ht="30.75" customHeight="1" x14ac:dyDescent="0.25">
      <c r="A2514" s="275">
        <v>31201075</v>
      </c>
      <c r="B2514" s="270" t="s">
        <v>1937</v>
      </c>
      <c r="C2514" s="272" t="s">
        <v>4843</v>
      </c>
      <c r="D2514" s="270" t="s">
        <v>9133</v>
      </c>
      <c r="E2514" s="272"/>
      <c r="F2514" s="273"/>
      <c r="G2514" s="272"/>
      <c r="H2514" s="272"/>
      <c r="I2514" s="272" t="s">
        <v>6155</v>
      </c>
      <c r="J2514" s="272" t="s">
        <v>6156</v>
      </c>
      <c r="K2514" s="272"/>
      <c r="L2514" s="271"/>
      <c r="M2514" s="270" t="s">
        <v>3876</v>
      </c>
      <c r="N2514" s="270" t="s">
        <v>7556</v>
      </c>
      <c r="O2514" s="270" t="s">
        <v>6175</v>
      </c>
    </row>
    <row r="2515" spans="1:15" ht="30.75" customHeight="1" x14ac:dyDescent="0.25">
      <c r="A2515" s="281">
        <v>31201083</v>
      </c>
      <c r="B2515" s="276" t="s">
        <v>5027</v>
      </c>
      <c r="C2515" s="278" t="s">
        <v>4844</v>
      </c>
      <c r="D2515" s="276" t="s">
        <v>6161</v>
      </c>
      <c r="E2515" s="282"/>
      <c r="F2515" s="279"/>
      <c r="G2515" s="278" t="s">
        <v>6161</v>
      </c>
      <c r="H2515" s="278" t="s">
        <v>6161</v>
      </c>
      <c r="I2515" s="278" t="s">
        <v>6161</v>
      </c>
      <c r="J2515" s="278" t="s">
        <v>6161</v>
      </c>
      <c r="K2515" s="278" t="s">
        <v>6161</v>
      </c>
      <c r="L2515" s="277" t="s">
        <v>6161</v>
      </c>
      <c r="M2515" s="276" t="s">
        <v>6161</v>
      </c>
      <c r="N2515" s="276" t="s">
        <v>6161</v>
      </c>
      <c r="O2515" s="276" t="s">
        <v>6161</v>
      </c>
    </row>
    <row r="2516" spans="1:15" ht="30.75" customHeight="1" x14ac:dyDescent="0.25">
      <c r="A2516" s="275">
        <v>31201091</v>
      </c>
      <c r="B2516" s="270" t="s">
        <v>1938</v>
      </c>
      <c r="C2516" s="272" t="s">
        <v>4843</v>
      </c>
      <c r="D2516" s="270" t="s">
        <v>9134</v>
      </c>
      <c r="E2516" s="272"/>
      <c r="F2516" s="273"/>
      <c r="G2516" s="272"/>
      <c r="H2516" s="272"/>
      <c r="I2516" s="272" t="s">
        <v>6155</v>
      </c>
      <c r="J2516" s="272" t="s">
        <v>6156</v>
      </c>
      <c r="K2516" s="272"/>
      <c r="L2516" s="271"/>
      <c r="M2516" s="270" t="s">
        <v>3876</v>
      </c>
      <c r="N2516" s="270" t="s">
        <v>7556</v>
      </c>
      <c r="O2516" s="270" t="s">
        <v>6175</v>
      </c>
    </row>
    <row r="2517" spans="1:15" ht="30.75" customHeight="1" x14ac:dyDescent="0.25">
      <c r="A2517" s="281">
        <v>31201105</v>
      </c>
      <c r="B2517" s="276" t="s">
        <v>1939</v>
      </c>
      <c r="C2517" s="278" t="s">
        <v>4843</v>
      </c>
      <c r="D2517" s="276" t="s">
        <v>9135</v>
      </c>
      <c r="E2517" s="282"/>
      <c r="F2517" s="279"/>
      <c r="G2517" s="278"/>
      <c r="H2517" s="278"/>
      <c r="I2517" s="278" t="s">
        <v>6155</v>
      </c>
      <c r="J2517" s="278" t="s">
        <v>6156</v>
      </c>
      <c r="K2517" s="278"/>
      <c r="L2517" s="277"/>
      <c r="M2517" s="276" t="s">
        <v>3876</v>
      </c>
      <c r="N2517" s="276" t="s">
        <v>7556</v>
      </c>
      <c r="O2517" s="276" t="s">
        <v>6175</v>
      </c>
    </row>
    <row r="2518" spans="1:15" ht="30.75" customHeight="1" x14ac:dyDescent="0.25">
      <c r="A2518" s="275">
        <v>31201113</v>
      </c>
      <c r="B2518" s="270" t="s">
        <v>1940</v>
      </c>
      <c r="C2518" s="272" t="s">
        <v>4843</v>
      </c>
      <c r="D2518" s="270" t="s">
        <v>9136</v>
      </c>
      <c r="E2518" s="272"/>
      <c r="F2518" s="273"/>
      <c r="G2518" s="272"/>
      <c r="H2518" s="272"/>
      <c r="I2518" s="272" t="s">
        <v>6155</v>
      </c>
      <c r="J2518" s="272" t="s">
        <v>6156</v>
      </c>
      <c r="K2518" s="272"/>
      <c r="L2518" s="271"/>
      <c r="M2518" s="270" t="s">
        <v>3876</v>
      </c>
      <c r="N2518" s="270" t="s">
        <v>7556</v>
      </c>
      <c r="O2518" s="270" t="s">
        <v>6175</v>
      </c>
    </row>
    <row r="2519" spans="1:15" ht="30.75" customHeight="1" x14ac:dyDescent="0.25">
      <c r="A2519" s="281">
        <v>31201121</v>
      </c>
      <c r="B2519" s="276" t="s">
        <v>1942</v>
      </c>
      <c r="C2519" s="278" t="s">
        <v>4843</v>
      </c>
      <c r="D2519" s="276" t="s">
        <v>9137</v>
      </c>
      <c r="E2519" s="282"/>
      <c r="F2519" s="279"/>
      <c r="G2519" s="278"/>
      <c r="H2519" s="278"/>
      <c r="I2519" s="278" t="s">
        <v>6155</v>
      </c>
      <c r="J2519" s="278" t="s">
        <v>6156</v>
      </c>
      <c r="K2519" s="278"/>
      <c r="L2519" s="277"/>
      <c r="M2519" s="276" t="s">
        <v>3876</v>
      </c>
      <c r="N2519" s="276" t="s">
        <v>7556</v>
      </c>
      <c r="O2519" s="276" t="s">
        <v>6175</v>
      </c>
    </row>
    <row r="2520" spans="1:15" ht="30.75" customHeight="1" x14ac:dyDescent="0.25">
      <c r="A2520" s="275">
        <v>31201130</v>
      </c>
      <c r="B2520" s="270" t="s">
        <v>1943</v>
      </c>
      <c r="C2520" s="272" t="s">
        <v>4843</v>
      </c>
      <c r="D2520" s="270" t="s">
        <v>9138</v>
      </c>
      <c r="E2520" s="272"/>
      <c r="F2520" s="273"/>
      <c r="G2520" s="272"/>
      <c r="H2520" s="272"/>
      <c r="I2520" s="272" t="s">
        <v>6155</v>
      </c>
      <c r="J2520" s="272" t="s">
        <v>6156</v>
      </c>
      <c r="K2520" s="272"/>
      <c r="L2520" s="271"/>
      <c r="M2520" s="270" t="s">
        <v>3876</v>
      </c>
      <c r="N2520" s="270" t="s">
        <v>7556</v>
      </c>
      <c r="O2520" s="270" t="s">
        <v>6175</v>
      </c>
    </row>
    <row r="2521" spans="1:15" ht="30.75" customHeight="1" x14ac:dyDescent="0.25">
      <c r="A2521" s="281">
        <v>31201130</v>
      </c>
      <c r="B2521" s="276" t="s">
        <v>1943</v>
      </c>
      <c r="C2521" s="278" t="s">
        <v>4843</v>
      </c>
      <c r="D2521" s="276" t="s">
        <v>9139</v>
      </c>
      <c r="E2521" s="282"/>
      <c r="F2521" s="279"/>
      <c r="G2521" s="278"/>
      <c r="H2521" s="278"/>
      <c r="I2521" s="278" t="s">
        <v>6155</v>
      </c>
      <c r="J2521" s="278" t="s">
        <v>6156</v>
      </c>
      <c r="K2521" s="278"/>
      <c r="L2521" s="277"/>
      <c r="M2521" s="276" t="s">
        <v>3876</v>
      </c>
      <c r="N2521" s="276" t="s">
        <v>7556</v>
      </c>
      <c r="O2521" s="276" t="s">
        <v>6175</v>
      </c>
    </row>
    <row r="2522" spans="1:15" ht="30.75" customHeight="1" x14ac:dyDescent="0.25">
      <c r="A2522" s="275">
        <v>31201130</v>
      </c>
      <c r="B2522" s="270" t="s">
        <v>1943</v>
      </c>
      <c r="C2522" s="272" t="s">
        <v>4843</v>
      </c>
      <c r="D2522" s="270" t="s">
        <v>9137</v>
      </c>
      <c r="E2522" s="272"/>
      <c r="F2522" s="273"/>
      <c r="G2522" s="272"/>
      <c r="H2522" s="272"/>
      <c r="I2522" s="272" t="s">
        <v>6155</v>
      </c>
      <c r="J2522" s="272" t="s">
        <v>6156</v>
      </c>
      <c r="K2522" s="272"/>
      <c r="L2522" s="271"/>
      <c r="M2522" s="270" t="s">
        <v>3876</v>
      </c>
      <c r="N2522" s="270" t="s">
        <v>7556</v>
      </c>
      <c r="O2522" s="270" t="s">
        <v>6175</v>
      </c>
    </row>
    <row r="2523" spans="1:15" ht="30.75" customHeight="1" x14ac:dyDescent="0.25">
      <c r="A2523" s="281">
        <v>31201148</v>
      </c>
      <c r="B2523" s="276" t="s">
        <v>1941</v>
      </c>
      <c r="C2523" s="278" t="s">
        <v>4843</v>
      </c>
      <c r="D2523" s="276" t="s">
        <v>9140</v>
      </c>
      <c r="E2523" s="282"/>
      <c r="F2523" s="279"/>
      <c r="G2523" s="278"/>
      <c r="H2523" s="278"/>
      <c r="I2523" s="278" t="s">
        <v>6155</v>
      </c>
      <c r="J2523" s="278" t="s">
        <v>6156</v>
      </c>
      <c r="K2523" s="278"/>
      <c r="L2523" s="277"/>
      <c r="M2523" s="276" t="s">
        <v>3876</v>
      </c>
      <c r="N2523" s="276" t="s">
        <v>7556</v>
      </c>
      <c r="O2523" s="276" t="s">
        <v>6175</v>
      </c>
    </row>
    <row r="2524" spans="1:15" ht="30.75" customHeight="1" x14ac:dyDescent="0.25">
      <c r="A2524" s="275">
        <v>31201156</v>
      </c>
      <c r="B2524" s="270" t="s">
        <v>5028</v>
      </c>
      <c r="C2524" s="272" t="s">
        <v>4844</v>
      </c>
      <c r="D2524" s="270" t="s">
        <v>6161</v>
      </c>
      <c r="E2524" s="272"/>
      <c r="F2524" s="273"/>
      <c r="G2524" s="272" t="s">
        <v>6161</v>
      </c>
      <c r="H2524" s="272" t="s">
        <v>6161</v>
      </c>
      <c r="I2524" s="272" t="s">
        <v>6161</v>
      </c>
      <c r="J2524" s="272" t="s">
        <v>6161</v>
      </c>
      <c r="K2524" s="272" t="s">
        <v>6161</v>
      </c>
      <c r="L2524" s="271" t="s">
        <v>6161</v>
      </c>
      <c r="M2524" s="270" t="s">
        <v>6161</v>
      </c>
      <c r="N2524" s="270" t="s">
        <v>6161</v>
      </c>
      <c r="O2524" s="270" t="s">
        <v>6161</v>
      </c>
    </row>
    <row r="2525" spans="1:15" ht="30.75" customHeight="1" x14ac:dyDescent="0.25">
      <c r="A2525" s="281">
        <v>31201164</v>
      </c>
      <c r="B2525" s="276" t="s">
        <v>5029</v>
      </c>
      <c r="C2525" s="278" t="s">
        <v>4844</v>
      </c>
      <c r="D2525" s="276" t="s">
        <v>6161</v>
      </c>
      <c r="E2525" s="282"/>
      <c r="F2525" s="279"/>
      <c r="G2525" s="278" t="s">
        <v>6161</v>
      </c>
      <c r="H2525" s="278" t="s">
        <v>6161</v>
      </c>
      <c r="I2525" s="278" t="s">
        <v>6161</v>
      </c>
      <c r="J2525" s="278" t="s">
        <v>6161</v>
      </c>
      <c r="K2525" s="278" t="s">
        <v>6161</v>
      </c>
      <c r="L2525" s="277" t="s">
        <v>6161</v>
      </c>
      <c r="M2525" s="276" t="s">
        <v>6161</v>
      </c>
      <c r="N2525" s="276" t="s">
        <v>6161</v>
      </c>
      <c r="O2525" s="276" t="s">
        <v>6161</v>
      </c>
    </row>
    <row r="2526" spans="1:15" ht="30.75" customHeight="1" x14ac:dyDescent="0.25">
      <c r="A2526" s="275">
        <v>31202012</v>
      </c>
      <c r="B2526" s="270" t="s">
        <v>3986</v>
      </c>
      <c r="C2526" s="272" t="s">
        <v>4843</v>
      </c>
      <c r="D2526" s="270" t="s">
        <v>7555</v>
      </c>
      <c r="E2526" s="272"/>
      <c r="F2526" s="273"/>
      <c r="G2526" s="272"/>
      <c r="H2526" s="272" t="s">
        <v>6154</v>
      </c>
      <c r="I2526" s="272" t="s">
        <v>6155</v>
      </c>
      <c r="J2526" s="272" t="s">
        <v>6156</v>
      </c>
      <c r="K2526" s="272"/>
      <c r="L2526" s="271"/>
      <c r="M2526" s="270" t="s">
        <v>3877</v>
      </c>
      <c r="N2526" s="270" t="s">
        <v>7556</v>
      </c>
      <c r="O2526" s="270" t="s">
        <v>6175</v>
      </c>
    </row>
    <row r="2527" spans="1:15" ht="30.75" customHeight="1" x14ac:dyDescent="0.25">
      <c r="A2527" s="281">
        <v>31202012</v>
      </c>
      <c r="B2527" s="276" t="s">
        <v>3986</v>
      </c>
      <c r="C2527" s="278" t="s">
        <v>4843</v>
      </c>
      <c r="D2527" s="276" t="s">
        <v>7554</v>
      </c>
      <c r="E2527" s="282"/>
      <c r="F2527" s="279"/>
      <c r="G2527" s="278"/>
      <c r="H2527" s="278" t="s">
        <v>6154</v>
      </c>
      <c r="I2527" s="278" t="s">
        <v>6155</v>
      </c>
      <c r="J2527" s="278" t="s">
        <v>6156</v>
      </c>
      <c r="K2527" s="278"/>
      <c r="L2527" s="277"/>
      <c r="M2527" s="276" t="s">
        <v>3767</v>
      </c>
      <c r="N2527" s="276" t="s">
        <v>7505</v>
      </c>
      <c r="O2527" s="276" t="s">
        <v>6175</v>
      </c>
    </row>
    <row r="2528" spans="1:15" ht="30.75" customHeight="1" x14ac:dyDescent="0.25">
      <c r="A2528" s="275">
        <v>31202020</v>
      </c>
      <c r="B2528" s="270" t="s">
        <v>6350</v>
      </c>
      <c r="C2528" s="272" t="s">
        <v>4843</v>
      </c>
      <c r="D2528" s="270" t="s">
        <v>9141</v>
      </c>
      <c r="E2528" s="272"/>
      <c r="F2528" s="273"/>
      <c r="G2528" s="272"/>
      <c r="H2528" s="272" t="s">
        <v>6154</v>
      </c>
      <c r="I2528" s="272" t="s">
        <v>6155</v>
      </c>
      <c r="J2528" s="272" t="s">
        <v>6156</v>
      </c>
      <c r="K2528" s="272"/>
      <c r="L2528" s="271"/>
      <c r="M2528" s="270" t="s">
        <v>3877</v>
      </c>
      <c r="N2528" s="270" t="s">
        <v>7556</v>
      </c>
      <c r="O2528" s="270" t="s">
        <v>6175</v>
      </c>
    </row>
    <row r="2529" spans="1:15" ht="30.75" customHeight="1" x14ac:dyDescent="0.25">
      <c r="A2529" s="281">
        <v>31202039</v>
      </c>
      <c r="B2529" s="276" t="s">
        <v>1945</v>
      </c>
      <c r="C2529" s="278" t="s">
        <v>4843</v>
      </c>
      <c r="D2529" s="276" t="s">
        <v>9142</v>
      </c>
      <c r="E2529" s="282"/>
      <c r="F2529" s="279"/>
      <c r="G2529" s="278"/>
      <c r="H2529" s="278"/>
      <c r="I2529" s="278" t="s">
        <v>6155</v>
      </c>
      <c r="J2529" s="278" t="s">
        <v>6156</v>
      </c>
      <c r="K2529" s="278"/>
      <c r="L2529" s="277"/>
      <c r="M2529" s="276" t="s">
        <v>3877</v>
      </c>
      <c r="N2529" s="276" t="s">
        <v>7556</v>
      </c>
      <c r="O2529" s="276" t="s">
        <v>6175</v>
      </c>
    </row>
    <row r="2530" spans="1:15" ht="30.75" customHeight="1" x14ac:dyDescent="0.25">
      <c r="A2530" s="275">
        <v>31202047</v>
      </c>
      <c r="B2530" s="270" t="s">
        <v>1946</v>
      </c>
      <c r="C2530" s="272" t="s">
        <v>4843</v>
      </c>
      <c r="D2530" s="270" t="s">
        <v>9143</v>
      </c>
      <c r="E2530" s="272"/>
      <c r="F2530" s="273"/>
      <c r="G2530" s="272"/>
      <c r="H2530" s="272" t="s">
        <v>6154</v>
      </c>
      <c r="I2530" s="272" t="s">
        <v>6155</v>
      </c>
      <c r="J2530" s="272" t="s">
        <v>6156</v>
      </c>
      <c r="K2530" s="272"/>
      <c r="L2530" s="271"/>
      <c r="M2530" s="270" t="s">
        <v>3877</v>
      </c>
      <c r="N2530" s="270" t="s">
        <v>7556</v>
      </c>
      <c r="O2530" s="270" t="s">
        <v>6175</v>
      </c>
    </row>
    <row r="2531" spans="1:15" ht="30.75" customHeight="1" x14ac:dyDescent="0.25">
      <c r="A2531" s="281">
        <v>31202055</v>
      </c>
      <c r="B2531" s="276" t="s">
        <v>5030</v>
      </c>
      <c r="C2531" s="278" t="s">
        <v>4844</v>
      </c>
      <c r="D2531" s="276" t="s">
        <v>6161</v>
      </c>
      <c r="E2531" s="282"/>
      <c r="F2531" s="279"/>
      <c r="G2531" s="278" t="s">
        <v>6161</v>
      </c>
      <c r="H2531" s="278" t="s">
        <v>6161</v>
      </c>
      <c r="I2531" s="278" t="s">
        <v>6161</v>
      </c>
      <c r="J2531" s="278" t="s">
        <v>6161</v>
      </c>
      <c r="K2531" s="278" t="s">
        <v>6161</v>
      </c>
      <c r="L2531" s="277" t="s">
        <v>6161</v>
      </c>
      <c r="M2531" s="276" t="s">
        <v>6161</v>
      </c>
      <c r="N2531" s="276" t="s">
        <v>6161</v>
      </c>
      <c r="O2531" s="276" t="s">
        <v>6161</v>
      </c>
    </row>
    <row r="2532" spans="1:15" ht="30.75" customHeight="1" x14ac:dyDescent="0.25">
      <c r="A2532" s="275">
        <v>31202063</v>
      </c>
      <c r="B2532" s="270" t="s">
        <v>1947</v>
      </c>
      <c r="C2532" s="272" t="s">
        <v>4843</v>
      </c>
      <c r="D2532" s="270" t="s">
        <v>9144</v>
      </c>
      <c r="E2532" s="272"/>
      <c r="F2532" s="273"/>
      <c r="G2532" s="272"/>
      <c r="H2532" s="272"/>
      <c r="I2532" s="272" t="s">
        <v>6155</v>
      </c>
      <c r="J2532" s="272" t="s">
        <v>6156</v>
      </c>
      <c r="K2532" s="272"/>
      <c r="L2532" s="271"/>
      <c r="M2532" s="270" t="s">
        <v>3877</v>
      </c>
      <c r="N2532" s="270" t="s">
        <v>7556</v>
      </c>
      <c r="O2532" s="270" t="s">
        <v>6175</v>
      </c>
    </row>
    <row r="2533" spans="1:15" ht="30.75" customHeight="1" x14ac:dyDescent="0.25">
      <c r="A2533" s="281">
        <v>31202071</v>
      </c>
      <c r="B2533" s="276" t="s">
        <v>1948</v>
      </c>
      <c r="C2533" s="278" t="s">
        <v>4843</v>
      </c>
      <c r="D2533" s="276" t="s">
        <v>9145</v>
      </c>
      <c r="E2533" s="282"/>
      <c r="F2533" s="279"/>
      <c r="G2533" s="278"/>
      <c r="H2533" s="278"/>
      <c r="I2533" s="278" t="s">
        <v>6155</v>
      </c>
      <c r="J2533" s="278" t="s">
        <v>6156</v>
      </c>
      <c r="K2533" s="278"/>
      <c r="L2533" s="277"/>
      <c r="M2533" s="276" t="s">
        <v>3877</v>
      </c>
      <c r="N2533" s="276" t="s">
        <v>7556</v>
      </c>
      <c r="O2533" s="276" t="s">
        <v>6175</v>
      </c>
    </row>
    <row r="2534" spans="1:15" ht="30.75" customHeight="1" x14ac:dyDescent="0.25">
      <c r="A2534" s="275">
        <v>31203019</v>
      </c>
      <c r="B2534" s="270" t="s">
        <v>1949</v>
      </c>
      <c r="C2534" s="272" t="s">
        <v>4843</v>
      </c>
      <c r="D2534" s="270" t="s">
        <v>9146</v>
      </c>
      <c r="E2534" s="272"/>
      <c r="F2534" s="273"/>
      <c r="G2534" s="272"/>
      <c r="H2534" s="272"/>
      <c r="I2534" s="272" t="s">
        <v>6155</v>
      </c>
      <c r="J2534" s="272" t="s">
        <v>6156</v>
      </c>
      <c r="K2534" s="272"/>
      <c r="L2534" s="271"/>
      <c r="M2534" s="270" t="s">
        <v>3878</v>
      </c>
      <c r="N2534" s="270" t="s">
        <v>7556</v>
      </c>
      <c r="O2534" s="270" t="s">
        <v>6175</v>
      </c>
    </row>
    <row r="2535" spans="1:15" ht="30.75" customHeight="1" x14ac:dyDescent="0.25">
      <c r="A2535" s="281">
        <v>31203027</v>
      </c>
      <c r="B2535" s="276" t="s">
        <v>1950</v>
      </c>
      <c r="C2535" s="278" t="s">
        <v>4843</v>
      </c>
      <c r="D2535" s="276" t="s">
        <v>9147</v>
      </c>
      <c r="E2535" s="282"/>
      <c r="F2535" s="279"/>
      <c r="G2535" s="278"/>
      <c r="H2535" s="278" t="s">
        <v>6154</v>
      </c>
      <c r="I2535" s="278" t="s">
        <v>6155</v>
      </c>
      <c r="J2535" s="278" t="s">
        <v>6156</v>
      </c>
      <c r="K2535" s="278"/>
      <c r="L2535" s="277"/>
      <c r="M2535" s="276" t="s">
        <v>3878</v>
      </c>
      <c r="N2535" s="276" t="s">
        <v>7556</v>
      </c>
      <c r="O2535" s="276" t="s">
        <v>6175</v>
      </c>
    </row>
    <row r="2536" spans="1:15" ht="30.75" customHeight="1" x14ac:dyDescent="0.25">
      <c r="A2536" s="275">
        <v>31203035</v>
      </c>
      <c r="B2536" s="270" t="s">
        <v>1951</v>
      </c>
      <c r="C2536" s="272" t="s">
        <v>4843</v>
      </c>
      <c r="D2536" s="270" t="s">
        <v>9148</v>
      </c>
      <c r="E2536" s="272"/>
      <c r="F2536" s="273"/>
      <c r="G2536" s="272"/>
      <c r="H2536" s="272"/>
      <c r="I2536" s="272" t="s">
        <v>6155</v>
      </c>
      <c r="J2536" s="272" t="s">
        <v>6156</v>
      </c>
      <c r="K2536" s="272"/>
      <c r="L2536" s="271"/>
      <c r="M2536" s="270" t="s">
        <v>3878</v>
      </c>
      <c r="N2536" s="270" t="s">
        <v>7556</v>
      </c>
      <c r="O2536" s="270" t="s">
        <v>6175</v>
      </c>
    </row>
    <row r="2537" spans="1:15" ht="30.75" customHeight="1" x14ac:dyDescent="0.25">
      <c r="A2537" s="281">
        <v>31203043</v>
      </c>
      <c r="B2537" s="276" t="s">
        <v>1952</v>
      </c>
      <c r="C2537" s="278" t="s">
        <v>4843</v>
      </c>
      <c r="D2537" s="276" t="s">
        <v>9149</v>
      </c>
      <c r="E2537" s="282"/>
      <c r="F2537" s="279"/>
      <c r="G2537" s="278"/>
      <c r="H2537" s="278"/>
      <c r="I2537" s="278" t="s">
        <v>6155</v>
      </c>
      <c r="J2537" s="278" t="s">
        <v>6156</v>
      </c>
      <c r="K2537" s="278"/>
      <c r="L2537" s="277"/>
      <c r="M2537" s="276" t="s">
        <v>3878</v>
      </c>
      <c r="N2537" s="276" t="s">
        <v>7556</v>
      </c>
      <c r="O2537" s="276" t="s">
        <v>6175</v>
      </c>
    </row>
    <row r="2538" spans="1:15" ht="30.75" customHeight="1" x14ac:dyDescent="0.25">
      <c r="A2538" s="275">
        <v>31203051</v>
      </c>
      <c r="B2538" s="270" t="s">
        <v>1953</v>
      </c>
      <c r="C2538" s="272" t="s">
        <v>4843</v>
      </c>
      <c r="D2538" s="270" t="s">
        <v>9150</v>
      </c>
      <c r="E2538" s="272"/>
      <c r="F2538" s="273"/>
      <c r="G2538" s="272"/>
      <c r="H2538" s="272"/>
      <c r="I2538" s="272" t="s">
        <v>6155</v>
      </c>
      <c r="J2538" s="272" t="s">
        <v>6156</v>
      </c>
      <c r="K2538" s="272"/>
      <c r="L2538" s="271"/>
      <c r="M2538" s="270" t="s">
        <v>3878</v>
      </c>
      <c r="N2538" s="270" t="s">
        <v>7556</v>
      </c>
      <c r="O2538" s="270" t="s">
        <v>6175</v>
      </c>
    </row>
    <row r="2539" spans="1:15" ht="30.75" customHeight="1" x14ac:dyDescent="0.25">
      <c r="A2539" s="281">
        <v>31203060</v>
      </c>
      <c r="B2539" s="276" t="s">
        <v>1954</v>
      </c>
      <c r="C2539" s="278" t="s">
        <v>4843</v>
      </c>
      <c r="D2539" s="276" t="s">
        <v>9151</v>
      </c>
      <c r="E2539" s="282"/>
      <c r="F2539" s="279"/>
      <c r="G2539" s="278"/>
      <c r="H2539" s="278"/>
      <c r="I2539" s="278" t="s">
        <v>6155</v>
      </c>
      <c r="J2539" s="278" t="s">
        <v>6156</v>
      </c>
      <c r="K2539" s="278"/>
      <c r="L2539" s="277"/>
      <c r="M2539" s="276" t="s">
        <v>3878</v>
      </c>
      <c r="N2539" s="276" t="s">
        <v>7556</v>
      </c>
      <c r="O2539" s="276" t="s">
        <v>6175</v>
      </c>
    </row>
    <row r="2540" spans="1:15" ht="30.75" customHeight="1" x14ac:dyDescent="0.25">
      <c r="A2540" s="275">
        <v>31203078</v>
      </c>
      <c r="B2540" s="270" t="s">
        <v>1955</v>
      </c>
      <c r="C2540" s="272" t="s">
        <v>4843</v>
      </c>
      <c r="D2540" s="270" t="s">
        <v>9152</v>
      </c>
      <c r="E2540" s="272"/>
      <c r="F2540" s="273"/>
      <c r="G2540" s="272"/>
      <c r="H2540" s="272"/>
      <c r="I2540" s="272" t="s">
        <v>6155</v>
      </c>
      <c r="J2540" s="272" t="s">
        <v>6156</v>
      </c>
      <c r="K2540" s="272"/>
      <c r="L2540" s="271"/>
      <c r="M2540" s="270" t="s">
        <v>3878</v>
      </c>
      <c r="N2540" s="270" t="s">
        <v>7556</v>
      </c>
      <c r="O2540" s="270" t="s">
        <v>6175</v>
      </c>
    </row>
    <row r="2541" spans="1:15" ht="30.75" customHeight="1" x14ac:dyDescent="0.25">
      <c r="A2541" s="281">
        <v>31203086</v>
      </c>
      <c r="B2541" s="276" t="s">
        <v>1956</v>
      </c>
      <c r="C2541" s="278" t="s">
        <v>4843</v>
      </c>
      <c r="D2541" s="276" t="s">
        <v>9153</v>
      </c>
      <c r="E2541" s="282"/>
      <c r="F2541" s="279"/>
      <c r="G2541" s="278"/>
      <c r="H2541" s="278" t="s">
        <v>6154</v>
      </c>
      <c r="I2541" s="278" t="s">
        <v>6155</v>
      </c>
      <c r="J2541" s="278" t="s">
        <v>6156</v>
      </c>
      <c r="K2541" s="278"/>
      <c r="L2541" s="277"/>
      <c r="M2541" s="276" t="s">
        <v>3878</v>
      </c>
      <c r="N2541" s="276" t="s">
        <v>7556</v>
      </c>
      <c r="O2541" s="276" t="s">
        <v>6175</v>
      </c>
    </row>
    <row r="2542" spans="1:15" ht="30.75" customHeight="1" x14ac:dyDescent="0.25">
      <c r="A2542" s="275">
        <v>31203094</v>
      </c>
      <c r="B2542" s="270" t="s">
        <v>1957</v>
      </c>
      <c r="C2542" s="272" t="s">
        <v>4843</v>
      </c>
      <c r="D2542" s="270" t="s">
        <v>9154</v>
      </c>
      <c r="E2542" s="272"/>
      <c r="F2542" s="273"/>
      <c r="G2542" s="272"/>
      <c r="H2542" s="272"/>
      <c r="I2542" s="272" t="s">
        <v>6155</v>
      </c>
      <c r="J2542" s="272" t="s">
        <v>6156</v>
      </c>
      <c r="K2542" s="272"/>
      <c r="L2542" s="271"/>
      <c r="M2542" s="270" t="s">
        <v>3878</v>
      </c>
      <c r="N2542" s="270" t="s">
        <v>7556</v>
      </c>
      <c r="O2542" s="270" t="s">
        <v>6175</v>
      </c>
    </row>
    <row r="2543" spans="1:15" ht="30.75" customHeight="1" x14ac:dyDescent="0.25">
      <c r="A2543" s="281">
        <v>31203108</v>
      </c>
      <c r="B2543" s="276" t="s">
        <v>1958</v>
      </c>
      <c r="C2543" s="278" t="s">
        <v>4843</v>
      </c>
      <c r="D2543" s="276" t="s">
        <v>9155</v>
      </c>
      <c r="E2543" s="282"/>
      <c r="F2543" s="279"/>
      <c r="G2543" s="278"/>
      <c r="H2543" s="278"/>
      <c r="I2543" s="278" t="s">
        <v>6155</v>
      </c>
      <c r="J2543" s="278" t="s">
        <v>6156</v>
      </c>
      <c r="K2543" s="278"/>
      <c r="L2543" s="277"/>
      <c r="M2543" s="276" t="s">
        <v>3878</v>
      </c>
      <c r="N2543" s="276" t="s">
        <v>7556</v>
      </c>
      <c r="O2543" s="276" t="s">
        <v>6175</v>
      </c>
    </row>
    <row r="2544" spans="1:15" ht="30.75" customHeight="1" x14ac:dyDescent="0.25">
      <c r="A2544" s="275">
        <v>31203116</v>
      </c>
      <c r="B2544" s="270" t="s">
        <v>1959</v>
      </c>
      <c r="C2544" s="272" t="s">
        <v>4843</v>
      </c>
      <c r="D2544" s="270" t="s">
        <v>9156</v>
      </c>
      <c r="E2544" s="272"/>
      <c r="F2544" s="273"/>
      <c r="G2544" s="272"/>
      <c r="H2544" s="272"/>
      <c r="I2544" s="272" t="s">
        <v>6155</v>
      </c>
      <c r="J2544" s="272" t="s">
        <v>6156</v>
      </c>
      <c r="K2544" s="272"/>
      <c r="L2544" s="271"/>
      <c r="M2544" s="270" t="s">
        <v>3878</v>
      </c>
      <c r="N2544" s="270" t="s">
        <v>7556</v>
      </c>
      <c r="O2544" s="270" t="s">
        <v>6175</v>
      </c>
    </row>
    <row r="2545" spans="1:15" ht="30.75" customHeight="1" x14ac:dyDescent="0.25">
      <c r="A2545" s="281">
        <v>31203124</v>
      </c>
      <c r="B2545" s="276" t="s">
        <v>1960</v>
      </c>
      <c r="C2545" s="278" t="s">
        <v>4843</v>
      </c>
      <c r="D2545" s="276" t="s">
        <v>9157</v>
      </c>
      <c r="E2545" s="282"/>
      <c r="F2545" s="279"/>
      <c r="G2545" s="278"/>
      <c r="H2545" s="278"/>
      <c r="I2545" s="278" t="s">
        <v>6155</v>
      </c>
      <c r="J2545" s="278" t="s">
        <v>6156</v>
      </c>
      <c r="K2545" s="278"/>
      <c r="L2545" s="277"/>
      <c r="M2545" s="276" t="s">
        <v>3878</v>
      </c>
      <c r="N2545" s="276" t="s">
        <v>7556</v>
      </c>
      <c r="O2545" s="276" t="s">
        <v>6175</v>
      </c>
    </row>
    <row r="2546" spans="1:15" ht="30.75" customHeight="1" x14ac:dyDescent="0.25">
      <c r="A2546" s="275">
        <v>31203132</v>
      </c>
      <c r="B2546" s="270" t="s">
        <v>5031</v>
      </c>
      <c r="C2546" s="272" t="s">
        <v>4843</v>
      </c>
      <c r="D2546" s="270" t="s">
        <v>9158</v>
      </c>
      <c r="E2546" s="272"/>
      <c r="F2546" s="273"/>
      <c r="G2546" s="272"/>
      <c r="H2546" s="272"/>
      <c r="I2546" s="272" t="s">
        <v>6155</v>
      </c>
      <c r="J2546" s="272" t="s">
        <v>6156</v>
      </c>
      <c r="K2546" s="272"/>
      <c r="L2546" s="271"/>
      <c r="M2546" s="270" t="s">
        <v>3878</v>
      </c>
      <c r="N2546" s="270" t="s">
        <v>7556</v>
      </c>
      <c r="O2546" s="270" t="s">
        <v>6175</v>
      </c>
    </row>
    <row r="2547" spans="1:15" ht="30.75" customHeight="1" x14ac:dyDescent="0.25">
      <c r="A2547" s="281">
        <v>31203140</v>
      </c>
      <c r="B2547" s="276" t="s">
        <v>5032</v>
      </c>
      <c r="C2547" s="278" t="s">
        <v>4844</v>
      </c>
      <c r="D2547" s="276" t="s">
        <v>6161</v>
      </c>
      <c r="E2547" s="282"/>
      <c r="F2547" s="279"/>
      <c r="G2547" s="278" t="s">
        <v>6161</v>
      </c>
      <c r="H2547" s="278" t="s">
        <v>6161</v>
      </c>
      <c r="I2547" s="278" t="s">
        <v>6161</v>
      </c>
      <c r="J2547" s="278" t="s">
        <v>6161</v>
      </c>
      <c r="K2547" s="278" t="s">
        <v>6161</v>
      </c>
      <c r="L2547" s="277" t="s">
        <v>6161</v>
      </c>
      <c r="M2547" s="276" t="s">
        <v>6161</v>
      </c>
      <c r="N2547" s="276" t="s">
        <v>6161</v>
      </c>
      <c r="O2547" s="276" t="s">
        <v>6161</v>
      </c>
    </row>
    <row r="2548" spans="1:15" ht="30.75" customHeight="1" x14ac:dyDescent="0.25">
      <c r="A2548" s="275">
        <v>31203159</v>
      </c>
      <c r="B2548" s="270" t="s">
        <v>5033</v>
      </c>
      <c r="C2548" s="272" t="s">
        <v>4844</v>
      </c>
      <c r="D2548" s="270" t="s">
        <v>6161</v>
      </c>
      <c r="E2548" s="272"/>
      <c r="F2548" s="273"/>
      <c r="G2548" s="272" t="s">
        <v>6161</v>
      </c>
      <c r="H2548" s="272" t="s">
        <v>6161</v>
      </c>
      <c r="I2548" s="272" t="s">
        <v>6161</v>
      </c>
      <c r="J2548" s="272" t="s">
        <v>6161</v>
      </c>
      <c r="K2548" s="272" t="s">
        <v>6161</v>
      </c>
      <c r="L2548" s="271" t="s">
        <v>6161</v>
      </c>
      <c r="M2548" s="270" t="s">
        <v>6161</v>
      </c>
      <c r="N2548" s="270" t="s">
        <v>6161</v>
      </c>
      <c r="O2548" s="270" t="s">
        <v>6161</v>
      </c>
    </row>
    <row r="2549" spans="1:15" ht="30.75" customHeight="1" x14ac:dyDescent="0.25">
      <c r="A2549" s="281">
        <v>31203167</v>
      </c>
      <c r="B2549" s="276" t="s">
        <v>9159</v>
      </c>
      <c r="C2549" s="278" t="s">
        <v>4843</v>
      </c>
      <c r="D2549" s="276" t="s">
        <v>9156</v>
      </c>
      <c r="E2549" s="282"/>
      <c r="F2549" s="279"/>
      <c r="G2549" s="278"/>
      <c r="H2549" s="278"/>
      <c r="I2549" s="278" t="s">
        <v>6155</v>
      </c>
      <c r="J2549" s="278" t="s">
        <v>6156</v>
      </c>
      <c r="K2549" s="278"/>
      <c r="L2549" s="277"/>
      <c r="M2549" s="276" t="s">
        <v>3878</v>
      </c>
      <c r="N2549" s="276" t="s">
        <v>7556</v>
      </c>
      <c r="O2549" s="276" t="s">
        <v>6175</v>
      </c>
    </row>
    <row r="2550" spans="1:15" ht="30.75" customHeight="1" x14ac:dyDescent="0.25">
      <c r="A2550" s="275">
        <v>31204015</v>
      </c>
      <c r="B2550" s="270" t="s">
        <v>1961</v>
      </c>
      <c r="C2550" s="272" t="s">
        <v>4843</v>
      </c>
      <c r="D2550" s="270" t="s">
        <v>9160</v>
      </c>
      <c r="E2550" s="272"/>
      <c r="F2550" s="273"/>
      <c r="G2550" s="272"/>
      <c r="H2550" s="272" t="s">
        <v>6154</v>
      </c>
      <c r="I2550" s="272" t="s">
        <v>6155</v>
      </c>
      <c r="J2550" s="272" t="s">
        <v>6156</v>
      </c>
      <c r="K2550" s="272"/>
      <c r="L2550" s="271"/>
      <c r="M2550" s="270" t="s">
        <v>3879</v>
      </c>
      <c r="N2550" s="270" t="s">
        <v>7556</v>
      </c>
      <c r="O2550" s="270" t="s">
        <v>6175</v>
      </c>
    </row>
    <row r="2551" spans="1:15" ht="30.75" customHeight="1" x14ac:dyDescent="0.25">
      <c r="A2551" s="281">
        <v>31204023</v>
      </c>
      <c r="B2551" s="276" t="s">
        <v>6351</v>
      </c>
      <c r="C2551" s="278" t="s">
        <v>4843</v>
      </c>
      <c r="D2551" s="276" t="s">
        <v>9141</v>
      </c>
      <c r="E2551" s="282"/>
      <c r="F2551" s="279"/>
      <c r="G2551" s="278"/>
      <c r="H2551" s="278" t="s">
        <v>6154</v>
      </c>
      <c r="I2551" s="278" t="s">
        <v>6155</v>
      </c>
      <c r="J2551" s="278" t="s">
        <v>6156</v>
      </c>
      <c r="K2551" s="278"/>
      <c r="L2551" s="277"/>
      <c r="M2551" s="276" t="s">
        <v>3879</v>
      </c>
      <c r="N2551" s="276" t="s">
        <v>7556</v>
      </c>
      <c r="O2551" s="276" t="s">
        <v>6175</v>
      </c>
    </row>
    <row r="2552" spans="1:15" ht="30.75" customHeight="1" x14ac:dyDescent="0.25">
      <c r="A2552" s="275">
        <v>31204031</v>
      </c>
      <c r="B2552" s="270" t="s">
        <v>1962</v>
      </c>
      <c r="C2552" s="272" t="s">
        <v>4843</v>
      </c>
      <c r="D2552" s="270" t="s">
        <v>9161</v>
      </c>
      <c r="E2552" s="272"/>
      <c r="F2552" s="273"/>
      <c r="G2552" s="272"/>
      <c r="H2552" s="272"/>
      <c r="I2552" s="272" t="s">
        <v>6155</v>
      </c>
      <c r="J2552" s="272" t="s">
        <v>6156</v>
      </c>
      <c r="K2552" s="272"/>
      <c r="L2552" s="271"/>
      <c r="M2552" s="270" t="s">
        <v>3879</v>
      </c>
      <c r="N2552" s="270" t="s">
        <v>7556</v>
      </c>
      <c r="O2552" s="270" t="s">
        <v>6175</v>
      </c>
    </row>
    <row r="2553" spans="1:15" ht="30.75" customHeight="1" x14ac:dyDescent="0.25">
      <c r="A2553" s="281">
        <v>31204040</v>
      </c>
      <c r="B2553" s="276" t="s">
        <v>1963</v>
      </c>
      <c r="C2553" s="278" t="s">
        <v>4843</v>
      </c>
      <c r="D2553" s="276" t="s">
        <v>9162</v>
      </c>
      <c r="E2553" s="282"/>
      <c r="F2553" s="279"/>
      <c r="G2553" s="278"/>
      <c r="H2553" s="278"/>
      <c r="I2553" s="278" t="s">
        <v>6155</v>
      </c>
      <c r="J2553" s="278" t="s">
        <v>6156</v>
      </c>
      <c r="K2553" s="278"/>
      <c r="L2553" s="277"/>
      <c r="M2553" s="276" t="s">
        <v>3879</v>
      </c>
      <c r="N2553" s="276" t="s">
        <v>7556</v>
      </c>
      <c r="O2553" s="276" t="s">
        <v>6175</v>
      </c>
    </row>
    <row r="2554" spans="1:15" ht="30.75" customHeight="1" x14ac:dyDescent="0.25">
      <c r="A2554" s="275">
        <v>31204058</v>
      </c>
      <c r="B2554" s="270" t="s">
        <v>1964</v>
      </c>
      <c r="C2554" s="272" t="s">
        <v>4843</v>
      </c>
      <c r="D2554" s="270" t="s">
        <v>9162</v>
      </c>
      <c r="E2554" s="272"/>
      <c r="F2554" s="273"/>
      <c r="G2554" s="272"/>
      <c r="H2554" s="272"/>
      <c r="I2554" s="272" t="s">
        <v>6155</v>
      </c>
      <c r="J2554" s="272" t="s">
        <v>6156</v>
      </c>
      <c r="K2554" s="272"/>
      <c r="L2554" s="271"/>
      <c r="M2554" s="270" t="s">
        <v>3879</v>
      </c>
      <c r="N2554" s="270" t="s">
        <v>7556</v>
      </c>
      <c r="O2554" s="270" t="s">
        <v>6175</v>
      </c>
    </row>
    <row r="2555" spans="1:15" ht="30.75" customHeight="1" x14ac:dyDescent="0.25">
      <c r="A2555" s="281">
        <v>31204066</v>
      </c>
      <c r="B2555" s="276" t="s">
        <v>1965</v>
      </c>
      <c r="C2555" s="278" t="s">
        <v>4843</v>
      </c>
      <c r="D2555" s="276" t="s">
        <v>7753</v>
      </c>
      <c r="E2555" s="282"/>
      <c r="F2555" s="279"/>
      <c r="G2555" s="278"/>
      <c r="H2555" s="278" t="s">
        <v>6154</v>
      </c>
      <c r="I2555" s="278" t="s">
        <v>6155</v>
      </c>
      <c r="J2555" s="278" t="s">
        <v>6156</v>
      </c>
      <c r="K2555" s="278"/>
      <c r="L2555" s="277"/>
      <c r="M2555" s="276" t="s">
        <v>3879</v>
      </c>
      <c r="N2555" s="276" t="s">
        <v>7556</v>
      </c>
      <c r="O2555" s="276" t="s">
        <v>6175</v>
      </c>
    </row>
    <row r="2556" spans="1:15" ht="30.75" customHeight="1" x14ac:dyDescent="0.25">
      <c r="A2556" s="275">
        <v>31205011</v>
      </c>
      <c r="B2556" s="270" t="s">
        <v>1967</v>
      </c>
      <c r="C2556" s="272" t="s">
        <v>4843</v>
      </c>
      <c r="D2556" s="270" t="s">
        <v>9163</v>
      </c>
      <c r="E2556" s="272"/>
      <c r="F2556" s="273"/>
      <c r="G2556" s="272"/>
      <c r="H2556" s="272" t="s">
        <v>6154</v>
      </c>
      <c r="I2556" s="272" t="s">
        <v>6155</v>
      </c>
      <c r="J2556" s="272" t="s">
        <v>6156</v>
      </c>
      <c r="K2556" s="272"/>
      <c r="L2556" s="271"/>
      <c r="M2556" s="270" t="s">
        <v>3880</v>
      </c>
      <c r="N2556" s="270" t="s">
        <v>7556</v>
      </c>
      <c r="O2556" s="270" t="s">
        <v>6175</v>
      </c>
    </row>
    <row r="2557" spans="1:15" ht="30.75" customHeight="1" x14ac:dyDescent="0.25">
      <c r="A2557" s="281">
        <v>31205020</v>
      </c>
      <c r="B2557" s="276" t="s">
        <v>1968</v>
      </c>
      <c r="C2557" s="278" t="s">
        <v>4843</v>
      </c>
      <c r="D2557" s="276" t="s">
        <v>9164</v>
      </c>
      <c r="E2557" s="282"/>
      <c r="F2557" s="279"/>
      <c r="G2557" s="278"/>
      <c r="H2557" s="278"/>
      <c r="I2557" s="278" t="s">
        <v>6155</v>
      </c>
      <c r="J2557" s="278" t="s">
        <v>6156</v>
      </c>
      <c r="K2557" s="278"/>
      <c r="L2557" s="277"/>
      <c r="M2557" s="276" t="s">
        <v>3880</v>
      </c>
      <c r="N2557" s="276" t="s">
        <v>7556</v>
      </c>
      <c r="O2557" s="276" t="s">
        <v>6175</v>
      </c>
    </row>
    <row r="2558" spans="1:15" ht="30.75" customHeight="1" x14ac:dyDescent="0.25">
      <c r="A2558" s="275">
        <v>31205038</v>
      </c>
      <c r="B2558" s="270" t="s">
        <v>6352</v>
      </c>
      <c r="C2558" s="272" t="s">
        <v>4843</v>
      </c>
      <c r="D2558" s="270" t="s">
        <v>9165</v>
      </c>
      <c r="E2558" s="272"/>
      <c r="F2558" s="273"/>
      <c r="G2558" s="272"/>
      <c r="H2558" s="272"/>
      <c r="I2558" s="272" t="s">
        <v>6155</v>
      </c>
      <c r="J2558" s="272" t="s">
        <v>6156</v>
      </c>
      <c r="K2558" s="272"/>
      <c r="L2558" s="271"/>
      <c r="M2558" s="270" t="s">
        <v>3880</v>
      </c>
      <c r="N2558" s="270" t="s">
        <v>7556</v>
      </c>
      <c r="O2558" s="270" t="s">
        <v>6175</v>
      </c>
    </row>
    <row r="2559" spans="1:15" ht="30.75" customHeight="1" x14ac:dyDescent="0.25">
      <c r="A2559" s="281">
        <v>31205046</v>
      </c>
      <c r="B2559" s="276" t="s">
        <v>1970</v>
      </c>
      <c r="C2559" s="278" t="s">
        <v>4843</v>
      </c>
      <c r="D2559" s="276" t="s">
        <v>9166</v>
      </c>
      <c r="E2559" s="282"/>
      <c r="F2559" s="279"/>
      <c r="G2559" s="278"/>
      <c r="H2559" s="278"/>
      <c r="I2559" s="278" t="s">
        <v>6155</v>
      </c>
      <c r="J2559" s="278" t="s">
        <v>6156</v>
      </c>
      <c r="K2559" s="278"/>
      <c r="L2559" s="277">
        <v>12</v>
      </c>
      <c r="M2559" s="276" t="s">
        <v>3880</v>
      </c>
      <c r="N2559" s="276" t="s">
        <v>7556</v>
      </c>
      <c r="O2559" s="276" t="s">
        <v>6175</v>
      </c>
    </row>
    <row r="2560" spans="1:15" ht="30.75" customHeight="1" x14ac:dyDescent="0.25">
      <c r="A2560" s="275">
        <v>31205070</v>
      </c>
      <c r="B2560" s="270" t="s">
        <v>1966</v>
      </c>
      <c r="C2560" s="272" t="s">
        <v>4843</v>
      </c>
      <c r="D2560" s="270" t="s">
        <v>9166</v>
      </c>
      <c r="E2560" s="272"/>
      <c r="F2560" s="273"/>
      <c r="G2560" s="272"/>
      <c r="H2560" s="272"/>
      <c r="I2560" s="272" t="s">
        <v>6155</v>
      </c>
      <c r="J2560" s="272" t="s">
        <v>6156</v>
      </c>
      <c r="K2560" s="272"/>
      <c r="L2560" s="271">
        <v>12</v>
      </c>
      <c r="M2560" s="270" t="s">
        <v>3880</v>
      </c>
      <c r="N2560" s="270" t="s">
        <v>7556</v>
      </c>
      <c r="O2560" s="270" t="s">
        <v>6175</v>
      </c>
    </row>
    <row r="2561" spans="1:15" ht="30.75" customHeight="1" x14ac:dyDescent="0.25">
      <c r="A2561" s="281">
        <v>31205089</v>
      </c>
      <c r="B2561" s="276" t="s">
        <v>5034</v>
      </c>
      <c r="C2561" s="278" t="s">
        <v>4844</v>
      </c>
      <c r="D2561" s="276" t="s">
        <v>6161</v>
      </c>
      <c r="E2561" s="282"/>
      <c r="F2561" s="279"/>
      <c r="G2561" s="278" t="s">
        <v>6161</v>
      </c>
      <c r="H2561" s="278" t="s">
        <v>6161</v>
      </c>
      <c r="I2561" s="278" t="s">
        <v>6161</v>
      </c>
      <c r="J2561" s="278" t="s">
        <v>6161</v>
      </c>
      <c r="K2561" s="278" t="s">
        <v>6161</v>
      </c>
      <c r="L2561" s="277" t="s">
        <v>6161</v>
      </c>
      <c r="M2561" s="276" t="s">
        <v>6161</v>
      </c>
      <c r="N2561" s="276" t="s">
        <v>6161</v>
      </c>
      <c r="O2561" s="276" t="s">
        <v>6161</v>
      </c>
    </row>
    <row r="2562" spans="1:15" ht="30.75" customHeight="1" x14ac:dyDescent="0.25">
      <c r="A2562" s="275">
        <v>31206018</v>
      </c>
      <c r="B2562" s="270" t="s">
        <v>1972</v>
      </c>
      <c r="C2562" s="272" t="s">
        <v>4843</v>
      </c>
      <c r="D2562" s="270" t="s">
        <v>9167</v>
      </c>
      <c r="E2562" s="272"/>
      <c r="F2562" s="273"/>
      <c r="G2562" s="272"/>
      <c r="H2562" s="272"/>
      <c r="I2562" s="272" t="s">
        <v>6155</v>
      </c>
      <c r="J2562" s="272" t="s">
        <v>6156</v>
      </c>
      <c r="K2562" s="272"/>
      <c r="L2562" s="271"/>
      <c r="M2562" s="270" t="s">
        <v>3881</v>
      </c>
      <c r="N2562" s="270" t="s">
        <v>7556</v>
      </c>
      <c r="O2562" s="270" t="s">
        <v>6175</v>
      </c>
    </row>
    <row r="2563" spans="1:15" ht="30.75" customHeight="1" x14ac:dyDescent="0.25">
      <c r="A2563" s="281">
        <v>31206026</v>
      </c>
      <c r="B2563" s="276" t="s">
        <v>1973</v>
      </c>
      <c r="C2563" s="278" t="s">
        <v>4843</v>
      </c>
      <c r="D2563" s="276" t="s">
        <v>9167</v>
      </c>
      <c r="E2563" s="282"/>
      <c r="F2563" s="279"/>
      <c r="G2563" s="278"/>
      <c r="H2563" s="278"/>
      <c r="I2563" s="278" t="s">
        <v>6155</v>
      </c>
      <c r="J2563" s="278" t="s">
        <v>6156</v>
      </c>
      <c r="K2563" s="278"/>
      <c r="L2563" s="277"/>
      <c r="M2563" s="276" t="s">
        <v>3881</v>
      </c>
      <c r="N2563" s="276" t="s">
        <v>7556</v>
      </c>
      <c r="O2563" s="276" t="s">
        <v>6175</v>
      </c>
    </row>
    <row r="2564" spans="1:15" ht="30.75" customHeight="1" x14ac:dyDescent="0.25">
      <c r="A2564" s="275">
        <v>31206034</v>
      </c>
      <c r="B2564" s="270" t="s">
        <v>1974</v>
      </c>
      <c r="C2564" s="272" t="s">
        <v>4843</v>
      </c>
      <c r="D2564" s="270" t="s">
        <v>9168</v>
      </c>
      <c r="E2564" s="272"/>
      <c r="F2564" s="273"/>
      <c r="G2564" s="272"/>
      <c r="H2564" s="272" t="s">
        <v>6154</v>
      </c>
      <c r="I2564" s="272" t="s">
        <v>6155</v>
      </c>
      <c r="J2564" s="272" t="s">
        <v>6156</v>
      </c>
      <c r="K2564" s="272"/>
      <c r="L2564" s="271"/>
      <c r="M2564" s="270" t="s">
        <v>3881</v>
      </c>
      <c r="N2564" s="270" t="s">
        <v>7556</v>
      </c>
      <c r="O2564" s="270" t="s">
        <v>6175</v>
      </c>
    </row>
    <row r="2565" spans="1:15" ht="30.75" customHeight="1" x14ac:dyDescent="0.25">
      <c r="A2565" s="281">
        <v>31206042</v>
      </c>
      <c r="B2565" s="276" t="s">
        <v>1975</v>
      </c>
      <c r="C2565" s="278" t="s">
        <v>4843</v>
      </c>
      <c r="D2565" s="276" t="s">
        <v>9169</v>
      </c>
      <c r="E2565" s="282"/>
      <c r="F2565" s="279"/>
      <c r="G2565" s="278"/>
      <c r="H2565" s="278"/>
      <c r="I2565" s="278" t="s">
        <v>6155</v>
      </c>
      <c r="J2565" s="278" t="s">
        <v>6156</v>
      </c>
      <c r="K2565" s="278"/>
      <c r="L2565" s="277"/>
      <c r="M2565" s="276" t="s">
        <v>3881</v>
      </c>
      <c r="N2565" s="276" t="s">
        <v>7556</v>
      </c>
      <c r="O2565" s="276" t="s">
        <v>6175</v>
      </c>
    </row>
    <row r="2566" spans="1:15" ht="30.75" customHeight="1" x14ac:dyDescent="0.25">
      <c r="A2566" s="275">
        <v>31206050</v>
      </c>
      <c r="B2566" s="270" t="s">
        <v>1976</v>
      </c>
      <c r="C2566" s="272" t="s">
        <v>4843</v>
      </c>
      <c r="D2566" s="270" t="s">
        <v>9170</v>
      </c>
      <c r="E2566" s="272"/>
      <c r="F2566" s="273"/>
      <c r="G2566" s="272"/>
      <c r="H2566" s="272"/>
      <c r="I2566" s="272" t="s">
        <v>6155</v>
      </c>
      <c r="J2566" s="272" t="s">
        <v>6156</v>
      </c>
      <c r="K2566" s="272"/>
      <c r="L2566" s="271"/>
      <c r="M2566" s="270" t="s">
        <v>3881</v>
      </c>
      <c r="N2566" s="270" t="s">
        <v>7556</v>
      </c>
      <c r="O2566" s="270" t="s">
        <v>6175</v>
      </c>
    </row>
    <row r="2567" spans="1:15" ht="30.75" customHeight="1" x14ac:dyDescent="0.25">
      <c r="A2567" s="281">
        <v>31206069</v>
      </c>
      <c r="B2567" s="276" t="s">
        <v>1977</v>
      </c>
      <c r="C2567" s="278" t="s">
        <v>4843</v>
      </c>
      <c r="D2567" s="276" t="s">
        <v>9171</v>
      </c>
      <c r="E2567" s="282"/>
      <c r="F2567" s="279"/>
      <c r="G2567" s="278"/>
      <c r="H2567" s="278"/>
      <c r="I2567" s="278" t="s">
        <v>6155</v>
      </c>
      <c r="J2567" s="278" t="s">
        <v>6156</v>
      </c>
      <c r="K2567" s="278"/>
      <c r="L2567" s="277"/>
      <c r="M2567" s="276" t="s">
        <v>3881</v>
      </c>
      <c r="N2567" s="276" t="s">
        <v>7556</v>
      </c>
      <c r="O2567" s="276" t="s">
        <v>6175</v>
      </c>
    </row>
    <row r="2568" spans="1:15" ht="30.75" customHeight="1" x14ac:dyDescent="0.25">
      <c r="A2568" s="275">
        <v>31206077</v>
      </c>
      <c r="B2568" s="270" t="s">
        <v>1978</v>
      </c>
      <c r="C2568" s="272" t="s">
        <v>4843</v>
      </c>
      <c r="D2568" s="270" t="s">
        <v>9172</v>
      </c>
      <c r="E2568" s="272"/>
      <c r="F2568" s="273"/>
      <c r="G2568" s="272"/>
      <c r="H2568" s="272"/>
      <c r="I2568" s="272" t="s">
        <v>6155</v>
      </c>
      <c r="J2568" s="272" t="s">
        <v>6156</v>
      </c>
      <c r="K2568" s="272"/>
      <c r="L2568" s="271"/>
      <c r="M2568" s="270" t="s">
        <v>3881</v>
      </c>
      <c r="N2568" s="270" t="s">
        <v>7556</v>
      </c>
      <c r="O2568" s="270" t="s">
        <v>6175</v>
      </c>
    </row>
    <row r="2569" spans="1:15" ht="30.75" customHeight="1" x14ac:dyDescent="0.25">
      <c r="A2569" s="281">
        <v>31206085</v>
      </c>
      <c r="B2569" s="276" t="s">
        <v>1979</v>
      </c>
      <c r="C2569" s="278" t="s">
        <v>4843</v>
      </c>
      <c r="D2569" s="276" t="s">
        <v>9173</v>
      </c>
      <c r="E2569" s="282"/>
      <c r="F2569" s="279"/>
      <c r="G2569" s="278"/>
      <c r="H2569" s="278"/>
      <c r="I2569" s="278" t="s">
        <v>6155</v>
      </c>
      <c r="J2569" s="278" t="s">
        <v>6156</v>
      </c>
      <c r="K2569" s="278"/>
      <c r="L2569" s="277"/>
      <c r="M2569" s="276" t="s">
        <v>3881</v>
      </c>
      <c r="N2569" s="276" t="s">
        <v>7556</v>
      </c>
      <c r="O2569" s="276" t="s">
        <v>6175</v>
      </c>
    </row>
    <row r="2570" spans="1:15" ht="30.75" customHeight="1" x14ac:dyDescent="0.25">
      <c r="A2570" s="275">
        <v>31206093</v>
      </c>
      <c r="B2570" s="270" t="s">
        <v>1980</v>
      </c>
      <c r="C2570" s="272" t="s">
        <v>4843</v>
      </c>
      <c r="D2570" s="270" t="s">
        <v>9174</v>
      </c>
      <c r="E2570" s="272"/>
      <c r="F2570" s="273"/>
      <c r="G2570" s="272"/>
      <c r="H2570" s="272"/>
      <c r="I2570" s="272" t="s">
        <v>6155</v>
      </c>
      <c r="J2570" s="272" t="s">
        <v>6156</v>
      </c>
      <c r="K2570" s="272"/>
      <c r="L2570" s="271"/>
      <c r="M2570" s="270" t="s">
        <v>3881</v>
      </c>
      <c r="N2570" s="270" t="s">
        <v>7556</v>
      </c>
      <c r="O2570" s="270" t="s">
        <v>6175</v>
      </c>
    </row>
    <row r="2571" spans="1:15" ht="30.75" customHeight="1" x14ac:dyDescent="0.25">
      <c r="A2571" s="281">
        <v>31206107</v>
      </c>
      <c r="B2571" s="276" t="s">
        <v>5035</v>
      </c>
      <c r="C2571" s="278" t="s">
        <v>4843</v>
      </c>
      <c r="D2571" s="276" t="s">
        <v>9175</v>
      </c>
      <c r="E2571" s="282"/>
      <c r="F2571" s="279"/>
      <c r="G2571" s="278"/>
      <c r="H2571" s="278"/>
      <c r="I2571" s="278" t="s">
        <v>6155</v>
      </c>
      <c r="J2571" s="278" t="s">
        <v>6156</v>
      </c>
      <c r="K2571" s="278"/>
      <c r="L2571" s="277"/>
      <c r="M2571" s="276" t="s">
        <v>3881</v>
      </c>
      <c r="N2571" s="276" t="s">
        <v>7556</v>
      </c>
      <c r="O2571" s="276" t="s">
        <v>6175</v>
      </c>
    </row>
    <row r="2572" spans="1:15" ht="30.75" customHeight="1" x14ac:dyDescent="0.25">
      <c r="A2572" s="275">
        <v>31206115</v>
      </c>
      <c r="B2572" s="270" t="s">
        <v>5036</v>
      </c>
      <c r="C2572" s="272" t="s">
        <v>4843</v>
      </c>
      <c r="D2572" s="270" t="s">
        <v>9175</v>
      </c>
      <c r="E2572" s="272"/>
      <c r="F2572" s="273"/>
      <c r="G2572" s="272"/>
      <c r="H2572" s="272"/>
      <c r="I2572" s="272" t="s">
        <v>6155</v>
      </c>
      <c r="J2572" s="272" t="s">
        <v>6156</v>
      </c>
      <c r="K2572" s="272"/>
      <c r="L2572" s="271"/>
      <c r="M2572" s="270" t="s">
        <v>3881</v>
      </c>
      <c r="N2572" s="270" t="s">
        <v>7556</v>
      </c>
      <c r="O2572" s="270" t="s">
        <v>6175</v>
      </c>
    </row>
    <row r="2573" spans="1:15" ht="30.75" customHeight="1" x14ac:dyDescent="0.25">
      <c r="A2573" s="281">
        <v>31206123</v>
      </c>
      <c r="B2573" s="276" t="s">
        <v>5037</v>
      </c>
      <c r="C2573" s="278" t="s">
        <v>4843</v>
      </c>
      <c r="D2573" s="276" t="s">
        <v>9175</v>
      </c>
      <c r="E2573" s="282"/>
      <c r="F2573" s="279"/>
      <c r="G2573" s="278"/>
      <c r="H2573" s="278"/>
      <c r="I2573" s="278" t="s">
        <v>6155</v>
      </c>
      <c r="J2573" s="278" t="s">
        <v>6156</v>
      </c>
      <c r="K2573" s="278"/>
      <c r="L2573" s="277"/>
      <c r="M2573" s="276" t="s">
        <v>3881</v>
      </c>
      <c r="N2573" s="276" t="s">
        <v>7556</v>
      </c>
      <c r="O2573" s="276" t="s">
        <v>6175</v>
      </c>
    </row>
    <row r="2574" spans="1:15" ht="30.75" customHeight="1" x14ac:dyDescent="0.25">
      <c r="A2574" s="275">
        <v>31206131</v>
      </c>
      <c r="B2574" s="270" t="s">
        <v>9176</v>
      </c>
      <c r="C2574" s="272" t="s">
        <v>4844</v>
      </c>
      <c r="D2574" s="270" t="s">
        <v>6161</v>
      </c>
      <c r="E2574" s="272"/>
      <c r="F2574" s="273"/>
      <c r="G2574" s="272" t="s">
        <v>6161</v>
      </c>
      <c r="H2574" s="272" t="s">
        <v>6161</v>
      </c>
      <c r="I2574" s="272" t="s">
        <v>6161</v>
      </c>
      <c r="J2574" s="272" t="s">
        <v>6161</v>
      </c>
      <c r="K2574" s="272" t="s">
        <v>6161</v>
      </c>
      <c r="L2574" s="271" t="s">
        <v>6161</v>
      </c>
      <c r="M2574" s="270" t="s">
        <v>6161</v>
      </c>
      <c r="N2574" s="270" t="s">
        <v>6161</v>
      </c>
      <c r="O2574" s="270" t="s">
        <v>6161</v>
      </c>
    </row>
    <row r="2575" spans="1:15" ht="30.75" customHeight="1" x14ac:dyDescent="0.25">
      <c r="A2575" s="281">
        <v>31206140</v>
      </c>
      <c r="B2575" s="276" t="s">
        <v>1984</v>
      </c>
      <c r="C2575" s="278" t="s">
        <v>4843</v>
      </c>
      <c r="D2575" s="276" t="s">
        <v>9177</v>
      </c>
      <c r="E2575" s="282"/>
      <c r="F2575" s="279"/>
      <c r="G2575" s="278"/>
      <c r="H2575" s="278"/>
      <c r="I2575" s="278" t="s">
        <v>6155</v>
      </c>
      <c r="J2575" s="278" t="s">
        <v>6156</v>
      </c>
      <c r="K2575" s="278"/>
      <c r="L2575" s="277"/>
      <c r="M2575" s="276" t="s">
        <v>3881</v>
      </c>
      <c r="N2575" s="276" t="s">
        <v>7556</v>
      </c>
      <c r="O2575" s="276" t="s">
        <v>6175</v>
      </c>
    </row>
    <row r="2576" spans="1:15" ht="30.75" customHeight="1" x14ac:dyDescent="0.25">
      <c r="A2576" s="275">
        <v>31206158</v>
      </c>
      <c r="B2576" s="270" t="s">
        <v>1985</v>
      </c>
      <c r="C2576" s="272" t="s">
        <v>4843</v>
      </c>
      <c r="D2576" s="270" t="s">
        <v>9178</v>
      </c>
      <c r="E2576" s="272"/>
      <c r="F2576" s="273"/>
      <c r="G2576" s="272"/>
      <c r="H2576" s="272"/>
      <c r="I2576" s="272" t="s">
        <v>6155</v>
      </c>
      <c r="J2576" s="272" t="s">
        <v>6156</v>
      </c>
      <c r="K2576" s="272"/>
      <c r="L2576" s="271"/>
      <c r="M2576" s="270" t="s">
        <v>3881</v>
      </c>
      <c r="N2576" s="270" t="s">
        <v>7556</v>
      </c>
      <c r="O2576" s="270" t="s">
        <v>6175</v>
      </c>
    </row>
    <row r="2577" spans="1:15" ht="30.75" customHeight="1" x14ac:dyDescent="0.25">
      <c r="A2577" s="281">
        <v>31206166</v>
      </c>
      <c r="B2577" s="276" t="s">
        <v>1986</v>
      </c>
      <c r="C2577" s="278" t="s">
        <v>4843</v>
      </c>
      <c r="D2577" s="276" t="s">
        <v>9178</v>
      </c>
      <c r="E2577" s="282"/>
      <c r="F2577" s="279"/>
      <c r="G2577" s="278"/>
      <c r="H2577" s="278"/>
      <c r="I2577" s="278" t="s">
        <v>6155</v>
      </c>
      <c r="J2577" s="278" t="s">
        <v>6156</v>
      </c>
      <c r="K2577" s="278"/>
      <c r="L2577" s="277"/>
      <c r="M2577" s="276" t="s">
        <v>3881</v>
      </c>
      <c r="N2577" s="276" t="s">
        <v>7556</v>
      </c>
      <c r="O2577" s="276" t="s">
        <v>6175</v>
      </c>
    </row>
    <row r="2578" spans="1:15" ht="30.75" customHeight="1" x14ac:dyDescent="0.25">
      <c r="A2578" s="275">
        <v>31206174</v>
      </c>
      <c r="B2578" s="270" t="s">
        <v>1987</v>
      </c>
      <c r="C2578" s="272" t="s">
        <v>4843</v>
      </c>
      <c r="D2578" s="270" t="s">
        <v>9179</v>
      </c>
      <c r="E2578" s="272"/>
      <c r="F2578" s="273"/>
      <c r="G2578" s="272"/>
      <c r="H2578" s="272" t="s">
        <v>6154</v>
      </c>
      <c r="I2578" s="272" t="s">
        <v>6155</v>
      </c>
      <c r="J2578" s="272" t="s">
        <v>6156</v>
      </c>
      <c r="K2578" s="272"/>
      <c r="L2578" s="271"/>
      <c r="M2578" s="270" t="s">
        <v>3881</v>
      </c>
      <c r="N2578" s="270" t="s">
        <v>7556</v>
      </c>
      <c r="O2578" s="270" t="s">
        <v>6175</v>
      </c>
    </row>
    <row r="2579" spans="1:15" ht="30.75" customHeight="1" x14ac:dyDescent="0.25">
      <c r="A2579" s="281">
        <v>31206182</v>
      </c>
      <c r="B2579" s="276" t="s">
        <v>5038</v>
      </c>
      <c r="C2579" s="278" t="s">
        <v>4843</v>
      </c>
      <c r="D2579" s="276" t="s">
        <v>9180</v>
      </c>
      <c r="E2579" s="282"/>
      <c r="F2579" s="279"/>
      <c r="G2579" s="278"/>
      <c r="H2579" s="278"/>
      <c r="I2579" s="278" t="s">
        <v>6155</v>
      </c>
      <c r="J2579" s="278" t="s">
        <v>6156</v>
      </c>
      <c r="K2579" s="278"/>
      <c r="L2579" s="277"/>
      <c r="M2579" s="276" t="s">
        <v>3881</v>
      </c>
      <c r="N2579" s="276" t="s">
        <v>7556</v>
      </c>
      <c r="O2579" s="276" t="s">
        <v>6175</v>
      </c>
    </row>
    <row r="2580" spans="1:15" ht="30.75" customHeight="1" x14ac:dyDescent="0.25">
      <c r="A2580" s="275">
        <v>31206190</v>
      </c>
      <c r="B2580" s="270" t="s">
        <v>1989</v>
      </c>
      <c r="C2580" s="272" t="s">
        <v>4843</v>
      </c>
      <c r="D2580" s="270" t="s">
        <v>9181</v>
      </c>
      <c r="E2580" s="272"/>
      <c r="F2580" s="273"/>
      <c r="G2580" s="272"/>
      <c r="H2580" s="272"/>
      <c r="I2580" s="272" t="s">
        <v>6155</v>
      </c>
      <c r="J2580" s="272" t="s">
        <v>6156</v>
      </c>
      <c r="K2580" s="272"/>
      <c r="L2580" s="271"/>
      <c r="M2580" s="270" t="s">
        <v>3881</v>
      </c>
      <c r="N2580" s="270" t="s">
        <v>7556</v>
      </c>
      <c r="O2580" s="270" t="s">
        <v>6175</v>
      </c>
    </row>
    <row r="2581" spans="1:15" ht="30.75" customHeight="1" x14ac:dyDescent="0.25">
      <c r="A2581" s="281">
        <v>31206204</v>
      </c>
      <c r="B2581" s="276" t="s">
        <v>1990</v>
      </c>
      <c r="C2581" s="278" t="s">
        <v>4843</v>
      </c>
      <c r="D2581" s="276" t="s">
        <v>9182</v>
      </c>
      <c r="E2581" s="282"/>
      <c r="F2581" s="279"/>
      <c r="G2581" s="278"/>
      <c r="H2581" s="278" t="s">
        <v>6154</v>
      </c>
      <c r="I2581" s="278" t="s">
        <v>6155</v>
      </c>
      <c r="J2581" s="278" t="s">
        <v>6156</v>
      </c>
      <c r="K2581" s="278"/>
      <c r="L2581" s="277"/>
      <c r="M2581" s="276" t="s">
        <v>3881</v>
      </c>
      <c r="N2581" s="276" t="s">
        <v>7556</v>
      </c>
      <c r="O2581" s="276" t="s">
        <v>6175</v>
      </c>
    </row>
    <row r="2582" spans="1:15" ht="30.75" customHeight="1" x14ac:dyDescent="0.25">
      <c r="A2582" s="275">
        <v>31206212</v>
      </c>
      <c r="B2582" s="270" t="s">
        <v>1991</v>
      </c>
      <c r="C2582" s="272" t="s">
        <v>4843</v>
      </c>
      <c r="D2582" s="270" t="s">
        <v>9183</v>
      </c>
      <c r="E2582" s="272"/>
      <c r="F2582" s="273"/>
      <c r="G2582" s="272"/>
      <c r="H2582" s="272" t="s">
        <v>6154</v>
      </c>
      <c r="I2582" s="272" t="s">
        <v>6155</v>
      </c>
      <c r="J2582" s="272" t="s">
        <v>6156</v>
      </c>
      <c r="K2582" s="272"/>
      <c r="L2582" s="271"/>
      <c r="M2582" s="270" t="s">
        <v>3881</v>
      </c>
      <c r="N2582" s="270" t="s">
        <v>7556</v>
      </c>
      <c r="O2582" s="270" t="s">
        <v>6175</v>
      </c>
    </row>
    <row r="2583" spans="1:15" ht="30.75" customHeight="1" x14ac:dyDescent="0.25">
      <c r="A2583" s="281">
        <v>31206220</v>
      </c>
      <c r="B2583" s="276" t="s">
        <v>1992</v>
      </c>
      <c r="C2583" s="278" t="s">
        <v>4843</v>
      </c>
      <c r="D2583" s="276" t="s">
        <v>9184</v>
      </c>
      <c r="E2583" s="282"/>
      <c r="F2583" s="279"/>
      <c r="G2583" s="278"/>
      <c r="H2583" s="278" t="s">
        <v>6154</v>
      </c>
      <c r="I2583" s="278" t="s">
        <v>6155</v>
      </c>
      <c r="J2583" s="278" t="s">
        <v>6156</v>
      </c>
      <c r="K2583" s="278"/>
      <c r="L2583" s="277"/>
      <c r="M2583" s="276" t="s">
        <v>3881</v>
      </c>
      <c r="N2583" s="276" t="s">
        <v>7556</v>
      </c>
      <c r="O2583" s="276" t="s">
        <v>6175</v>
      </c>
    </row>
    <row r="2584" spans="1:15" ht="30.75" customHeight="1" x14ac:dyDescent="0.25">
      <c r="A2584" s="275">
        <v>31206239</v>
      </c>
      <c r="B2584" s="270" t="s">
        <v>1993</v>
      </c>
      <c r="C2584" s="272" t="s">
        <v>4843</v>
      </c>
      <c r="D2584" s="270" t="s">
        <v>9185</v>
      </c>
      <c r="E2584" s="272"/>
      <c r="F2584" s="273"/>
      <c r="G2584" s="272"/>
      <c r="H2584" s="272"/>
      <c r="I2584" s="272" t="s">
        <v>6155</v>
      </c>
      <c r="J2584" s="272" t="s">
        <v>6156</v>
      </c>
      <c r="K2584" s="272"/>
      <c r="L2584" s="271"/>
      <c r="M2584" s="270" t="s">
        <v>3881</v>
      </c>
      <c r="N2584" s="270" t="s">
        <v>7556</v>
      </c>
      <c r="O2584" s="270" t="s">
        <v>6175</v>
      </c>
    </row>
    <row r="2585" spans="1:15" ht="30.75" customHeight="1" x14ac:dyDescent="0.25">
      <c r="A2585" s="281">
        <v>31206247</v>
      </c>
      <c r="B2585" s="276" t="s">
        <v>1994</v>
      </c>
      <c r="C2585" s="278" t="s">
        <v>4843</v>
      </c>
      <c r="D2585" s="276" t="s">
        <v>9186</v>
      </c>
      <c r="E2585" s="282"/>
      <c r="F2585" s="279"/>
      <c r="G2585" s="278"/>
      <c r="H2585" s="278"/>
      <c r="I2585" s="278" t="s">
        <v>6155</v>
      </c>
      <c r="J2585" s="278" t="s">
        <v>6156</v>
      </c>
      <c r="K2585" s="278"/>
      <c r="L2585" s="277"/>
      <c r="M2585" s="276" t="s">
        <v>3881</v>
      </c>
      <c r="N2585" s="276" t="s">
        <v>7556</v>
      </c>
      <c r="O2585" s="276" t="s">
        <v>6175</v>
      </c>
    </row>
    <row r="2586" spans="1:15" ht="30.75" customHeight="1" x14ac:dyDescent="0.25">
      <c r="A2586" s="275">
        <v>31206255</v>
      </c>
      <c r="B2586" s="270" t="s">
        <v>1995</v>
      </c>
      <c r="C2586" s="272" t="s">
        <v>4843</v>
      </c>
      <c r="D2586" s="270" t="s">
        <v>9187</v>
      </c>
      <c r="E2586" s="272"/>
      <c r="F2586" s="273"/>
      <c r="G2586" s="272"/>
      <c r="H2586" s="272"/>
      <c r="I2586" s="272" t="s">
        <v>6155</v>
      </c>
      <c r="J2586" s="272" t="s">
        <v>6156</v>
      </c>
      <c r="K2586" s="272"/>
      <c r="L2586" s="271"/>
      <c r="M2586" s="270" t="s">
        <v>3881</v>
      </c>
      <c r="N2586" s="270" t="s">
        <v>7556</v>
      </c>
      <c r="O2586" s="270" t="s">
        <v>6175</v>
      </c>
    </row>
    <row r="2587" spans="1:15" ht="30.75" customHeight="1" x14ac:dyDescent="0.25">
      <c r="A2587" s="281">
        <v>31206263</v>
      </c>
      <c r="B2587" s="276" t="s">
        <v>1996</v>
      </c>
      <c r="C2587" s="278" t="s">
        <v>4843</v>
      </c>
      <c r="D2587" s="276" t="s">
        <v>9188</v>
      </c>
      <c r="E2587" s="282"/>
      <c r="F2587" s="279"/>
      <c r="G2587" s="278"/>
      <c r="H2587" s="278"/>
      <c r="I2587" s="278" t="s">
        <v>6155</v>
      </c>
      <c r="J2587" s="278" t="s">
        <v>6156</v>
      </c>
      <c r="K2587" s="278"/>
      <c r="L2587" s="277"/>
      <c r="M2587" s="276" t="s">
        <v>3881</v>
      </c>
      <c r="N2587" s="276" t="s">
        <v>7556</v>
      </c>
      <c r="O2587" s="276" t="s">
        <v>6175</v>
      </c>
    </row>
    <row r="2588" spans="1:15" ht="30.75" customHeight="1" x14ac:dyDescent="0.25">
      <c r="A2588" s="275">
        <v>31301010</v>
      </c>
      <c r="B2588" s="270" t="s">
        <v>1997</v>
      </c>
      <c r="C2588" s="272" t="s">
        <v>4843</v>
      </c>
      <c r="D2588" s="270" t="s">
        <v>9189</v>
      </c>
      <c r="E2588" s="272"/>
      <c r="F2588" s="273"/>
      <c r="G2588" s="272"/>
      <c r="H2588" s="272" t="s">
        <v>6154</v>
      </c>
      <c r="I2588" s="272" t="s">
        <v>6155</v>
      </c>
      <c r="J2588" s="272" t="s">
        <v>6156</v>
      </c>
      <c r="K2588" s="272"/>
      <c r="L2588" s="271"/>
      <c r="M2588" s="270" t="s">
        <v>3882</v>
      </c>
      <c r="N2588" s="270" t="s">
        <v>8946</v>
      </c>
      <c r="O2588" s="270" t="s">
        <v>6175</v>
      </c>
    </row>
    <row r="2589" spans="1:15" ht="30.75" customHeight="1" x14ac:dyDescent="0.25">
      <c r="A2589" s="281">
        <v>31301029</v>
      </c>
      <c r="B2589" s="276" t="s">
        <v>1998</v>
      </c>
      <c r="C2589" s="278" t="s">
        <v>4843</v>
      </c>
      <c r="D2589" s="276" t="s">
        <v>9190</v>
      </c>
      <c r="E2589" s="282"/>
      <c r="F2589" s="279"/>
      <c r="G2589" s="278"/>
      <c r="H2589" s="278" t="s">
        <v>6154</v>
      </c>
      <c r="I2589" s="278" t="s">
        <v>6155</v>
      </c>
      <c r="J2589" s="278" t="s">
        <v>6156</v>
      </c>
      <c r="K2589" s="278"/>
      <c r="L2589" s="277"/>
      <c r="M2589" s="276" t="s">
        <v>3882</v>
      </c>
      <c r="N2589" s="276" t="s">
        <v>8946</v>
      </c>
      <c r="O2589" s="276" t="s">
        <v>6175</v>
      </c>
    </row>
    <row r="2590" spans="1:15" ht="30.75" customHeight="1" x14ac:dyDescent="0.25">
      <c r="A2590" s="275">
        <v>31301037</v>
      </c>
      <c r="B2590" s="270" t="s">
        <v>1999</v>
      </c>
      <c r="C2590" s="272" t="s">
        <v>4843</v>
      </c>
      <c r="D2590" s="270" t="s">
        <v>9191</v>
      </c>
      <c r="E2590" s="272"/>
      <c r="F2590" s="273"/>
      <c r="G2590" s="272"/>
      <c r="H2590" s="272"/>
      <c r="I2590" s="272" t="s">
        <v>6155</v>
      </c>
      <c r="J2590" s="272" t="s">
        <v>6156</v>
      </c>
      <c r="K2590" s="272"/>
      <c r="L2590" s="271"/>
      <c r="M2590" s="270" t="s">
        <v>3882</v>
      </c>
      <c r="N2590" s="270" t="s">
        <v>8946</v>
      </c>
      <c r="O2590" s="270" t="s">
        <v>6175</v>
      </c>
    </row>
    <row r="2591" spans="1:15" ht="30.75" customHeight="1" x14ac:dyDescent="0.25">
      <c r="A2591" s="281">
        <v>31301045</v>
      </c>
      <c r="B2591" s="276" t="s">
        <v>2000</v>
      </c>
      <c r="C2591" s="278" t="s">
        <v>4843</v>
      </c>
      <c r="D2591" s="276" t="s">
        <v>9192</v>
      </c>
      <c r="E2591" s="282"/>
      <c r="F2591" s="279"/>
      <c r="G2591" s="278"/>
      <c r="H2591" s="278" t="s">
        <v>6154</v>
      </c>
      <c r="I2591" s="278" t="s">
        <v>6155</v>
      </c>
      <c r="J2591" s="278" t="s">
        <v>6156</v>
      </c>
      <c r="K2591" s="278"/>
      <c r="L2591" s="277"/>
      <c r="M2591" s="276" t="s">
        <v>3882</v>
      </c>
      <c r="N2591" s="276" t="s">
        <v>8946</v>
      </c>
      <c r="O2591" s="276" t="s">
        <v>6175</v>
      </c>
    </row>
    <row r="2592" spans="1:15" ht="30.75" customHeight="1" x14ac:dyDescent="0.25">
      <c r="A2592" s="275">
        <v>31301053</v>
      </c>
      <c r="B2592" s="270" t="s">
        <v>2001</v>
      </c>
      <c r="C2592" s="272" t="s">
        <v>4843</v>
      </c>
      <c r="D2592" s="270" t="s">
        <v>9193</v>
      </c>
      <c r="E2592" s="272"/>
      <c r="F2592" s="273"/>
      <c r="G2592" s="272"/>
      <c r="H2592" s="272"/>
      <c r="I2592" s="272" t="s">
        <v>6155</v>
      </c>
      <c r="J2592" s="272" t="s">
        <v>6156</v>
      </c>
      <c r="K2592" s="272"/>
      <c r="L2592" s="271"/>
      <c r="M2592" s="270" t="s">
        <v>3882</v>
      </c>
      <c r="N2592" s="270" t="s">
        <v>8946</v>
      </c>
      <c r="O2592" s="270" t="s">
        <v>6175</v>
      </c>
    </row>
    <row r="2593" spans="1:15" ht="30.75" customHeight="1" x14ac:dyDescent="0.25">
      <c r="A2593" s="281">
        <v>31301061</v>
      </c>
      <c r="B2593" s="276" t="s">
        <v>2002</v>
      </c>
      <c r="C2593" s="278" t="s">
        <v>4843</v>
      </c>
      <c r="D2593" s="276" t="s">
        <v>9194</v>
      </c>
      <c r="E2593" s="282"/>
      <c r="F2593" s="279"/>
      <c r="G2593" s="278"/>
      <c r="H2593" s="278"/>
      <c r="I2593" s="278" t="s">
        <v>6155</v>
      </c>
      <c r="J2593" s="278" t="s">
        <v>6156</v>
      </c>
      <c r="K2593" s="278"/>
      <c r="L2593" s="277"/>
      <c r="M2593" s="276" t="s">
        <v>3882</v>
      </c>
      <c r="N2593" s="276" t="s">
        <v>8946</v>
      </c>
      <c r="O2593" s="276" t="s">
        <v>6175</v>
      </c>
    </row>
    <row r="2594" spans="1:15" ht="30.75" customHeight="1" x14ac:dyDescent="0.25">
      <c r="A2594" s="275">
        <v>31301070</v>
      </c>
      <c r="B2594" s="270" t="s">
        <v>2003</v>
      </c>
      <c r="C2594" s="272" t="s">
        <v>4843</v>
      </c>
      <c r="D2594" s="270" t="s">
        <v>9195</v>
      </c>
      <c r="E2594" s="272"/>
      <c r="F2594" s="273"/>
      <c r="G2594" s="272"/>
      <c r="H2594" s="272" t="s">
        <v>6154</v>
      </c>
      <c r="I2594" s="272" t="s">
        <v>6155</v>
      </c>
      <c r="J2594" s="272" t="s">
        <v>6156</v>
      </c>
      <c r="K2594" s="272"/>
      <c r="L2594" s="271"/>
      <c r="M2594" s="270" t="s">
        <v>3882</v>
      </c>
      <c r="N2594" s="270" t="s">
        <v>8946</v>
      </c>
      <c r="O2594" s="270" t="s">
        <v>6175</v>
      </c>
    </row>
    <row r="2595" spans="1:15" ht="30.75" customHeight="1" x14ac:dyDescent="0.25">
      <c r="A2595" s="281">
        <v>31301088</v>
      </c>
      <c r="B2595" s="276" t="s">
        <v>2004</v>
      </c>
      <c r="C2595" s="278" t="s">
        <v>4843</v>
      </c>
      <c r="D2595" s="276" t="s">
        <v>9196</v>
      </c>
      <c r="E2595" s="282"/>
      <c r="F2595" s="279"/>
      <c r="G2595" s="278"/>
      <c r="H2595" s="278" t="s">
        <v>6154</v>
      </c>
      <c r="I2595" s="278" t="s">
        <v>6155</v>
      </c>
      <c r="J2595" s="278" t="s">
        <v>6156</v>
      </c>
      <c r="K2595" s="278"/>
      <c r="L2595" s="277"/>
      <c r="M2595" s="276" t="s">
        <v>3882</v>
      </c>
      <c r="N2595" s="276" t="s">
        <v>8946</v>
      </c>
      <c r="O2595" s="276" t="s">
        <v>6175</v>
      </c>
    </row>
    <row r="2596" spans="1:15" ht="30.75" customHeight="1" x14ac:dyDescent="0.25">
      <c r="A2596" s="275">
        <v>31301096</v>
      </c>
      <c r="B2596" s="270" t="s">
        <v>2005</v>
      </c>
      <c r="C2596" s="272" t="s">
        <v>4843</v>
      </c>
      <c r="D2596" s="270" t="s">
        <v>9197</v>
      </c>
      <c r="E2596" s="272"/>
      <c r="F2596" s="273"/>
      <c r="G2596" s="272"/>
      <c r="H2596" s="272" t="s">
        <v>6154</v>
      </c>
      <c r="I2596" s="272" t="s">
        <v>6155</v>
      </c>
      <c r="J2596" s="272" t="s">
        <v>6156</v>
      </c>
      <c r="K2596" s="272"/>
      <c r="L2596" s="271"/>
      <c r="M2596" s="270" t="s">
        <v>3882</v>
      </c>
      <c r="N2596" s="270" t="s">
        <v>8946</v>
      </c>
      <c r="O2596" s="270" t="s">
        <v>6175</v>
      </c>
    </row>
    <row r="2597" spans="1:15" ht="30.75" customHeight="1" x14ac:dyDescent="0.25">
      <c r="A2597" s="281">
        <v>31301100</v>
      </c>
      <c r="B2597" s="276" t="s">
        <v>2006</v>
      </c>
      <c r="C2597" s="278" t="s">
        <v>4843</v>
      </c>
      <c r="D2597" s="276" t="s">
        <v>9198</v>
      </c>
      <c r="E2597" s="282"/>
      <c r="F2597" s="279"/>
      <c r="G2597" s="278"/>
      <c r="H2597" s="278" t="s">
        <v>6154</v>
      </c>
      <c r="I2597" s="278" t="s">
        <v>6155</v>
      </c>
      <c r="J2597" s="278" t="s">
        <v>6156</v>
      </c>
      <c r="K2597" s="278"/>
      <c r="L2597" s="277"/>
      <c r="M2597" s="276" t="s">
        <v>3882</v>
      </c>
      <c r="N2597" s="276" t="s">
        <v>8946</v>
      </c>
      <c r="O2597" s="276" t="s">
        <v>6175</v>
      </c>
    </row>
    <row r="2598" spans="1:15" ht="30.75" customHeight="1" x14ac:dyDescent="0.25">
      <c r="A2598" s="275">
        <v>31301118</v>
      </c>
      <c r="B2598" s="270" t="s">
        <v>2007</v>
      </c>
      <c r="C2598" s="272" t="s">
        <v>4843</v>
      </c>
      <c r="D2598" s="270" t="s">
        <v>9199</v>
      </c>
      <c r="E2598" s="272"/>
      <c r="F2598" s="273"/>
      <c r="G2598" s="272"/>
      <c r="H2598" s="272" t="s">
        <v>6154</v>
      </c>
      <c r="I2598" s="272" t="s">
        <v>6155</v>
      </c>
      <c r="J2598" s="272" t="s">
        <v>6156</v>
      </c>
      <c r="K2598" s="272"/>
      <c r="L2598" s="271"/>
      <c r="M2598" s="270" t="s">
        <v>3882</v>
      </c>
      <c r="N2598" s="270" t="s">
        <v>8946</v>
      </c>
      <c r="O2598" s="270" t="s">
        <v>6175</v>
      </c>
    </row>
    <row r="2599" spans="1:15" ht="30.75" customHeight="1" x14ac:dyDescent="0.25">
      <c r="A2599" s="281">
        <v>31301126</v>
      </c>
      <c r="B2599" s="276" t="s">
        <v>2008</v>
      </c>
      <c r="C2599" s="278" t="s">
        <v>4843</v>
      </c>
      <c r="D2599" s="276" t="s">
        <v>9200</v>
      </c>
      <c r="E2599" s="282"/>
      <c r="F2599" s="279"/>
      <c r="G2599" s="278"/>
      <c r="H2599" s="278"/>
      <c r="I2599" s="278" t="s">
        <v>6155</v>
      </c>
      <c r="J2599" s="278" t="s">
        <v>6156</v>
      </c>
      <c r="K2599" s="278"/>
      <c r="L2599" s="277"/>
      <c r="M2599" s="276" t="s">
        <v>3882</v>
      </c>
      <c r="N2599" s="276" t="s">
        <v>8946</v>
      </c>
      <c r="O2599" s="276" t="s">
        <v>6175</v>
      </c>
    </row>
    <row r="2600" spans="1:15" ht="30.75" customHeight="1" x14ac:dyDescent="0.25">
      <c r="A2600" s="275">
        <v>31301134</v>
      </c>
      <c r="B2600" s="270" t="s">
        <v>2009</v>
      </c>
      <c r="C2600" s="272" t="s">
        <v>4843</v>
      </c>
      <c r="D2600" s="270" t="s">
        <v>9200</v>
      </c>
      <c r="E2600" s="272"/>
      <c r="F2600" s="273"/>
      <c r="G2600" s="272"/>
      <c r="H2600" s="272"/>
      <c r="I2600" s="272" t="s">
        <v>6155</v>
      </c>
      <c r="J2600" s="272" t="s">
        <v>6156</v>
      </c>
      <c r="K2600" s="272"/>
      <c r="L2600" s="271"/>
      <c r="M2600" s="270" t="s">
        <v>3882</v>
      </c>
      <c r="N2600" s="270" t="s">
        <v>8946</v>
      </c>
      <c r="O2600" s="270" t="s">
        <v>6175</v>
      </c>
    </row>
    <row r="2601" spans="1:15" ht="30.75" customHeight="1" x14ac:dyDescent="0.25">
      <c r="A2601" s="281">
        <v>31301142</v>
      </c>
      <c r="B2601" s="276" t="s">
        <v>6353</v>
      </c>
      <c r="C2601" s="278" t="s">
        <v>4844</v>
      </c>
      <c r="D2601" s="276" t="s">
        <v>6161</v>
      </c>
      <c r="E2601" s="282"/>
      <c r="F2601" s="279"/>
      <c r="G2601" s="278" t="s">
        <v>6161</v>
      </c>
      <c r="H2601" s="278" t="s">
        <v>6161</v>
      </c>
      <c r="I2601" s="278" t="s">
        <v>6161</v>
      </c>
      <c r="J2601" s="278" t="s">
        <v>6161</v>
      </c>
      <c r="K2601" s="278" t="s">
        <v>6161</v>
      </c>
      <c r="L2601" s="277" t="s">
        <v>6161</v>
      </c>
      <c r="M2601" s="276" t="s">
        <v>6161</v>
      </c>
      <c r="N2601" s="276" t="s">
        <v>6161</v>
      </c>
      <c r="O2601" s="276" t="s">
        <v>6161</v>
      </c>
    </row>
    <row r="2602" spans="1:15" ht="30.75" customHeight="1" x14ac:dyDescent="0.25">
      <c r="A2602" s="275">
        <v>31302017</v>
      </c>
      <c r="B2602" s="270" t="s">
        <v>2010</v>
      </c>
      <c r="C2602" s="272" t="s">
        <v>4843</v>
      </c>
      <c r="D2602" s="270" t="s">
        <v>9201</v>
      </c>
      <c r="E2602" s="272"/>
      <c r="F2602" s="273"/>
      <c r="G2602" s="272"/>
      <c r="H2602" s="272" t="s">
        <v>6154</v>
      </c>
      <c r="I2602" s="272" t="s">
        <v>6155</v>
      </c>
      <c r="J2602" s="272" t="s">
        <v>6156</v>
      </c>
      <c r="K2602" s="272"/>
      <c r="L2602" s="271"/>
      <c r="M2602" s="270" t="s">
        <v>3883</v>
      </c>
      <c r="N2602" s="270" t="s">
        <v>8946</v>
      </c>
      <c r="O2602" s="270" t="s">
        <v>6175</v>
      </c>
    </row>
    <row r="2603" spans="1:15" ht="30.75" customHeight="1" x14ac:dyDescent="0.25">
      <c r="A2603" s="281">
        <v>31302025</v>
      </c>
      <c r="B2603" s="276" t="s">
        <v>2012</v>
      </c>
      <c r="C2603" s="278" t="s">
        <v>4843</v>
      </c>
      <c r="D2603" s="276" t="s">
        <v>9202</v>
      </c>
      <c r="E2603" s="282"/>
      <c r="F2603" s="279"/>
      <c r="G2603" s="278"/>
      <c r="H2603" s="278"/>
      <c r="I2603" s="278" t="s">
        <v>6155</v>
      </c>
      <c r="J2603" s="278" t="s">
        <v>6156</v>
      </c>
      <c r="K2603" s="278"/>
      <c r="L2603" s="277"/>
      <c r="M2603" s="276" t="s">
        <v>3883</v>
      </c>
      <c r="N2603" s="276" t="s">
        <v>8946</v>
      </c>
      <c r="O2603" s="276" t="s">
        <v>6175</v>
      </c>
    </row>
    <row r="2604" spans="1:15" ht="30.75" customHeight="1" x14ac:dyDescent="0.25">
      <c r="A2604" s="275">
        <v>31302033</v>
      </c>
      <c r="B2604" s="270" t="s">
        <v>2013</v>
      </c>
      <c r="C2604" s="272" t="s">
        <v>4843</v>
      </c>
      <c r="D2604" s="270" t="s">
        <v>9203</v>
      </c>
      <c r="E2604" s="272"/>
      <c r="F2604" s="273"/>
      <c r="G2604" s="272"/>
      <c r="H2604" s="272"/>
      <c r="I2604" s="272" t="s">
        <v>6155</v>
      </c>
      <c r="J2604" s="272" t="s">
        <v>6156</v>
      </c>
      <c r="K2604" s="272"/>
      <c r="L2604" s="271"/>
      <c r="M2604" s="270" t="s">
        <v>3883</v>
      </c>
      <c r="N2604" s="270" t="s">
        <v>8946</v>
      </c>
      <c r="O2604" s="270" t="s">
        <v>6175</v>
      </c>
    </row>
    <row r="2605" spans="1:15" ht="30.75" customHeight="1" x14ac:dyDescent="0.25">
      <c r="A2605" s="281">
        <v>31302041</v>
      </c>
      <c r="B2605" s="276" t="s">
        <v>2014</v>
      </c>
      <c r="C2605" s="278" t="s">
        <v>4843</v>
      </c>
      <c r="D2605" s="276" t="s">
        <v>9204</v>
      </c>
      <c r="E2605" s="282"/>
      <c r="F2605" s="279"/>
      <c r="G2605" s="278"/>
      <c r="H2605" s="278"/>
      <c r="I2605" s="278" t="s">
        <v>6155</v>
      </c>
      <c r="J2605" s="278" t="s">
        <v>6156</v>
      </c>
      <c r="K2605" s="278"/>
      <c r="L2605" s="277"/>
      <c r="M2605" s="276" t="s">
        <v>3883</v>
      </c>
      <c r="N2605" s="276" t="s">
        <v>8946</v>
      </c>
      <c r="O2605" s="276" t="s">
        <v>6175</v>
      </c>
    </row>
    <row r="2606" spans="1:15" ht="30.75" customHeight="1" x14ac:dyDescent="0.25">
      <c r="A2606" s="275">
        <v>31302050</v>
      </c>
      <c r="B2606" s="270" t="s">
        <v>2015</v>
      </c>
      <c r="C2606" s="272" t="s">
        <v>4843</v>
      </c>
      <c r="D2606" s="270" t="s">
        <v>9204</v>
      </c>
      <c r="E2606" s="272"/>
      <c r="F2606" s="273"/>
      <c r="G2606" s="272"/>
      <c r="H2606" s="272"/>
      <c r="I2606" s="272" t="s">
        <v>6155</v>
      </c>
      <c r="J2606" s="272" t="s">
        <v>6156</v>
      </c>
      <c r="K2606" s="272"/>
      <c r="L2606" s="271"/>
      <c r="M2606" s="270" t="s">
        <v>3883</v>
      </c>
      <c r="N2606" s="270" t="s">
        <v>8946</v>
      </c>
      <c r="O2606" s="270" t="s">
        <v>6175</v>
      </c>
    </row>
    <row r="2607" spans="1:15" ht="30.75" customHeight="1" x14ac:dyDescent="0.25">
      <c r="A2607" s="281">
        <v>31302068</v>
      </c>
      <c r="B2607" s="276" t="s">
        <v>2016</v>
      </c>
      <c r="C2607" s="278" t="s">
        <v>4843</v>
      </c>
      <c r="D2607" s="276" t="s">
        <v>9205</v>
      </c>
      <c r="E2607" s="282"/>
      <c r="F2607" s="279"/>
      <c r="G2607" s="278"/>
      <c r="H2607" s="278"/>
      <c r="I2607" s="278" t="s">
        <v>6155</v>
      </c>
      <c r="J2607" s="278" t="s">
        <v>6156</v>
      </c>
      <c r="K2607" s="278"/>
      <c r="L2607" s="277"/>
      <c r="M2607" s="276" t="s">
        <v>3883</v>
      </c>
      <c r="N2607" s="276" t="s">
        <v>8946</v>
      </c>
      <c r="O2607" s="276" t="s">
        <v>6175</v>
      </c>
    </row>
    <row r="2608" spans="1:15" ht="30.75" customHeight="1" x14ac:dyDescent="0.25">
      <c r="A2608" s="275">
        <v>31302076</v>
      </c>
      <c r="B2608" s="270" t="s">
        <v>2017</v>
      </c>
      <c r="C2608" s="272" t="s">
        <v>4843</v>
      </c>
      <c r="D2608" s="270" t="s">
        <v>9206</v>
      </c>
      <c r="E2608" s="272"/>
      <c r="F2608" s="273"/>
      <c r="G2608" s="272"/>
      <c r="H2608" s="272" t="s">
        <v>6154</v>
      </c>
      <c r="I2608" s="272" t="s">
        <v>6155</v>
      </c>
      <c r="J2608" s="272" t="s">
        <v>6156</v>
      </c>
      <c r="K2608" s="272"/>
      <c r="L2608" s="271"/>
      <c r="M2608" s="270" t="s">
        <v>3883</v>
      </c>
      <c r="N2608" s="270" t="s">
        <v>8946</v>
      </c>
      <c r="O2608" s="270" t="s">
        <v>6175</v>
      </c>
    </row>
    <row r="2609" spans="1:15" ht="30.75" customHeight="1" x14ac:dyDescent="0.25">
      <c r="A2609" s="281">
        <v>31302084</v>
      </c>
      <c r="B2609" s="276" t="s">
        <v>2018</v>
      </c>
      <c r="C2609" s="278" t="s">
        <v>4843</v>
      </c>
      <c r="D2609" s="276" t="s">
        <v>9207</v>
      </c>
      <c r="E2609" s="282"/>
      <c r="F2609" s="279"/>
      <c r="G2609" s="278"/>
      <c r="H2609" s="278" t="s">
        <v>6154</v>
      </c>
      <c r="I2609" s="278" t="s">
        <v>6155</v>
      </c>
      <c r="J2609" s="278" t="s">
        <v>6156</v>
      </c>
      <c r="K2609" s="278"/>
      <c r="L2609" s="277"/>
      <c r="M2609" s="276" t="s">
        <v>3883</v>
      </c>
      <c r="N2609" s="276" t="s">
        <v>8946</v>
      </c>
      <c r="O2609" s="276" t="s">
        <v>6175</v>
      </c>
    </row>
    <row r="2610" spans="1:15" ht="30.75" customHeight="1" x14ac:dyDescent="0.25">
      <c r="A2610" s="275">
        <v>31302092</v>
      </c>
      <c r="B2610" s="270" t="s">
        <v>2019</v>
      </c>
      <c r="C2610" s="272" t="s">
        <v>4843</v>
      </c>
      <c r="D2610" s="270" t="s">
        <v>9208</v>
      </c>
      <c r="E2610" s="272"/>
      <c r="F2610" s="273"/>
      <c r="G2610" s="272"/>
      <c r="H2610" s="272"/>
      <c r="I2610" s="272" t="s">
        <v>6155</v>
      </c>
      <c r="J2610" s="272" t="s">
        <v>6156</v>
      </c>
      <c r="K2610" s="272"/>
      <c r="L2610" s="271"/>
      <c r="M2610" s="270" t="s">
        <v>3883</v>
      </c>
      <c r="N2610" s="270" t="s">
        <v>8946</v>
      </c>
      <c r="O2610" s="270" t="s">
        <v>6175</v>
      </c>
    </row>
    <row r="2611" spans="1:15" ht="30.75" customHeight="1" x14ac:dyDescent="0.25">
      <c r="A2611" s="281">
        <v>31302106</v>
      </c>
      <c r="B2611" s="276" t="s">
        <v>2020</v>
      </c>
      <c r="C2611" s="278" t="s">
        <v>4843</v>
      </c>
      <c r="D2611" s="276" t="s">
        <v>9209</v>
      </c>
      <c r="E2611" s="282"/>
      <c r="F2611" s="279"/>
      <c r="G2611" s="278"/>
      <c r="H2611" s="278"/>
      <c r="I2611" s="278" t="s">
        <v>6155</v>
      </c>
      <c r="J2611" s="278" t="s">
        <v>6156</v>
      </c>
      <c r="K2611" s="278"/>
      <c r="L2611" s="277"/>
      <c r="M2611" s="276" t="s">
        <v>3883</v>
      </c>
      <c r="N2611" s="276" t="s">
        <v>8946</v>
      </c>
      <c r="O2611" s="276" t="s">
        <v>6175</v>
      </c>
    </row>
    <row r="2612" spans="1:15" ht="30.75" customHeight="1" x14ac:dyDescent="0.25">
      <c r="A2612" s="275">
        <v>31302114</v>
      </c>
      <c r="B2612" s="270" t="s">
        <v>2021</v>
      </c>
      <c r="C2612" s="272" t="s">
        <v>4843</v>
      </c>
      <c r="D2612" s="270" t="s">
        <v>9210</v>
      </c>
      <c r="E2612" s="272"/>
      <c r="F2612" s="273"/>
      <c r="G2612" s="272"/>
      <c r="H2612" s="272" t="s">
        <v>6154</v>
      </c>
      <c r="I2612" s="272" t="s">
        <v>6155</v>
      </c>
      <c r="J2612" s="272" t="s">
        <v>6156</v>
      </c>
      <c r="K2612" s="272"/>
      <c r="L2612" s="271"/>
      <c r="M2612" s="270" t="s">
        <v>3883</v>
      </c>
      <c r="N2612" s="270" t="s">
        <v>8946</v>
      </c>
      <c r="O2612" s="270" t="s">
        <v>6175</v>
      </c>
    </row>
    <row r="2613" spans="1:15" ht="30.75" customHeight="1" x14ac:dyDescent="0.25">
      <c r="A2613" s="281">
        <v>31302122</v>
      </c>
      <c r="B2613" s="276" t="s">
        <v>2022</v>
      </c>
      <c r="C2613" s="278" t="s">
        <v>4843</v>
      </c>
      <c r="D2613" s="276" t="s">
        <v>9211</v>
      </c>
      <c r="E2613" s="282"/>
      <c r="F2613" s="279"/>
      <c r="G2613" s="278"/>
      <c r="H2613" s="278"/>
      <c r="I2613" s="278" t="s">
        <v>6155</v>
      </c>
      <c r="J2613" s="278" t="s">
        <v>6156</v>
      </c>
      <c r="K2613" s="278"/>
      <c r="L2613" s="277"/>
      <c r="M2613" s="276" t="s">
        <v>3883</v>
      </c>
      <c r="N2613" s="276" t="s">
        <v>8946</v>
      </c>
      <c r="O2613" s="276" t="s">
        <v>6175</v>
      </c>
    </row>
    <row r="2614" spans="1:15" ht="30.75" customHeight="1" x14ac:dyDescent="0.25">
      <c r="A2614" s="275">
        <v>31302130</v>
      </c>
      <c r="B2614" s="270" t="s">
        <v>2011</v>
      </c>
      <c r="C2614" s="272" t="s">
        <v>4843</v>
      </c>
      <c r="D2614" s="270" t="s">
        <v>9212</v>
      </c>
      <c r="E2614" s="272"/>
      <c r="F2614" s="273"/>
      <c r="G2614" s="272"/>
      <c r="H2614" s="272"/>
      <c r="I2614" s="272" t="s">
        <v>6155</v>
      </c>
      <c r="J2614" s="272" t="s">
        <v>6156</v>
      </c>
      <c r="K2614" s="272"/>
      <c r="L2614" s="271"/>
      <c r="M2614" s="270" t="s">
        <v>3883</v>
      </c>
      <c r="N2614" s="270" t="s">
        <v>8946</v>
      </c>
      <c r="O2614" s="270" t="s">
        <v>6175</v>
      </c>
    </row>
    <row r="2615" spans="1:15" ht="30.75" customHeight="1" x14ac:dyDescent="0.25">
      <c r="A2615" s="281">
        <v>31303013</v>
      </c>
      <c r="B2615" s="276" t="s">
        <v>2023</v>
      </c>
      <c r="C2615" s="278" t="s">
        <v>4843</v>
      </c>
      <c r="D2615" s="276" t="s">
        <v>9213</v>
      </c>
      <c r="E2615" s="282"/>
      <c r="F2615" s="279"/>
      <c r="G2615" s="278"/>
      <c r="H2615" s="278"/>
      <c r="I2615" s="278" t="s">
        <v>6155</v>
      </c>
      <c r="J2615" s="278" t="s">
        <v>6156</v>
      </c>
      <c r="K2615" s="278"/>
      <c r="L2615" s="277"/>
      <c r="M2615" s="276" t="s">
        <v>3888</v>
      </c>
      <c r="N2615" s="276" t="s">
        <v>8946</v>
      </c>
      <c r="O2615" s="276" t="s">
        <v>6175</v>
      </c>
    </row>
    <row r="2616" spans="1:15" ht="30.75" customHeight="1" x14ac:dyDescent="0.25">
      <c r="A2616" s="275">
        <v>31303021</v>
      </c>
      <c r="B2616" s="270" t="s">
        <v>2024</v>
      </c>
      <c r="C2616" s="272" t="s">
        <v>4843</v>
      </c>
      <c r="D2616" s="270" t="s">
        <v>9214</v>
      </c>
      <c r="E2616" s="272"/>
      <c r="F2616" s="273"/>
      <c r="G2616" s="272"/>
      <c r="H2616" s="272" t="s">
        <v>6154</v>
      </c>
      <c r="I2616" s="272" t="s">
        <v>6155</v>
      </c>
      <c r="J2616" s="272" t="s">
        <v>6156</v>
      </c>
      <c r="K2616" s="272"/>
      <c r="L2616" s="271"/>
      <c r="M2616" s="270" t="s">
        <v>3884</v>
      </c>
      <c r="N2616" s="270" t="s">
        <v>8946</v>
      </c>
      <c r="O2616" s="270" t="s">
        <v>6175</v>
      </c>
    </row>
    <row r="2617" spans="1:15" ht="30.75" customHeight="1" x14ac:dyDescent="0.25">
      <c r="A2617" s="281">
        <v>31303030</v>
      </c>
      <c r="B2617" s="276" t="s">
        <v>2025</v>
      </c>
      <c r="C2617" s="278" t="s">
        <v>4843</v>
      </c>
      <c r="D2617" s="276" t="s">
        <v>9215</v>
      </c>
      <c r="E2617" s="282"/>
      <c r="F2617" s="279"/>
      <c r="G2617" s="278"/>
      <c r="H2617" s="278" t="s">
        <v>6154</v>
      </c>
      <c r="I2617" s="278" t="s">
        <v>6155</v>
      </c>
      <c r="J2617" s="278" t="s">
        <v>6156</v>
      </c>
      <c r="K2617" s="278"/>
      <c r="L2617" s="277"/>
      <c r="M2617" s="276" t="s">
        <v>3884</v>
      </c>
      <c r="N2617" s="276" t="s">
        <v>8946</v>
      </c>
      <c r="O2617" s="276" t="s">
        <v>6175</v>
      </c>
    </row>
    <row r="2618" spans="1:15" ht="30.75" customHeight="1" x14ac:dyDescent="0.25">
      <c r="A2618" s="275">
        <v>31303056</v>
      </c>
      <c r="B2618" s="270" t="s">
        <v>2027</v>
      </c>
      <c r="C2618" s="272" t="s">
        <v>4843</v>
      </c>
      <c r="D2618" s="270" t="s">
        <v>9216</v>
      </c>
      <c r="E2618" s="272"/>
      <c r="F2618" s="273"/>
      <c r="G2618" s="272"/>
      <c r="H2618" s="272"/>
      <c r="I2618" s="272" t="s">
        <v>6155</v>
      </c>
      <c r="J2618" s="272" t="s">
        <v>6156</v>
      </c>
      <c r="K2618" s="272"/>
      <c r="L2618" s="271"/>
      <c r="M2618" s="270" t="s">
        <v>3884</v>
      </c>
      <c r="N2618" s="270" t="s">
        <v>8946</v>
      </c>
      <c r="O2618" s="270" t="s">
        <v>6175</v>
      </c>
    </row>
    <row r="2619" spans="1:15" ht="30.75" customHeight="1" x14ac:dyDescent="0.25">
      <c r="A2619" s="281">
        <v>31303064</v>
      </c>
      <c r="B2619" s="276" t="s">
        <v>2029</v>
      </c>
      <c r="C2619" s="278" t="s">
        <v>4843</v>
      </c>
      <c r="D2619" s="276" t="s">
        <v>9217</v>
      </c>
      <c r="E2619" s="282"/>
      <c r="F2619" s="279"/>
      <c r="G2619" s="278"/>
      <c r="H2619" s="278" t="s">
        <v>6154</v>
      </c>
      <c r="I2619" s="278" t="s">
        <v>6155</v>
      </c>
      <c r="J2619" s="278" t="s">
        <v>6156</v>
      </c>
      <c r="K2619" s="278"/>
      <c r="L2619" s="277"/>
      <c r="M2619" s="276" t="s">
        <v>3884</v>
      </c>
      <c r="N2619" s="276" t="s">
        <v>8946</v>
      </c>
      <c r="O2619" s="276" t="s">
        <v>6175</v>
      </c>
    </row>
    <row r="2620" spans="1:15" ht="30.75" customHeight="1" x14ac:dyDescent="0.25">
      <c r="A2620" s="275">
        <v>31303072</v>
      </c>
      <c r="B2620" s="270" t="s">
        <v>2030</v>
      </c>
      <c r="C2620" s="272" t="s">
        <v>4843</v>
      </c>
      <c r="D2620" s="270" t="s">
        <v>9218</v>
      </c>
      <c r="E2620" s="272"/>
      <c r="F2620" s="273"/>
      <c r="G2620" s="272"/>
      <c r="H2620" s="272" t="s">
        <v>6154</v>
      </c>
      <c r="I2620" s="272" t="s">
        <v>6155</v>
      </c>
      <c r="J2620" s="272" t="s">
        <v>6156</v>
      </c>
      <c r="K2620" s="272"/>
      <c r="L2620" s="271"/>
      <c r="M2620" s="270" t="s">
        <v>3884</v>
      </c>
      <c r="N2620" s="270" t="s">
        <v>8946</v>
      </c>
      <c r="O2620" s="270" t="s">
        <v>6175</v>
      </c>
    </row>
    <row r="2621" spans="1:15" ht="30.75" customHeight="1" x14ac:dyDescent="0.25">
      <c r="A2621" s="281">
        <v>31303080</v>
      </c>
      <c r="B2621" s="276" t="s">
        <v>2032</v>
      </c>
      <c r="C2621" s="278" t="s">
        <v>4843</v>
      </c>
      <c r="D2621" s="276" t="s">
        <v>9219</v>
      </c>
      <c r="E2621" s="282"/>
      <c r="F2621" s="279"/>
      <c r="G2621" s="278"/>
      <c r="H2621" s="278"/>
      <c r="I2621" s="278" t="s">
        <v>6155</v>
      </c>
      <c r="J2621" s="278" t="s">
        <v>6156</v>
      </c>
      <c r="K2621" s="278"/>
      <c r="L2621" s="277"/>
      <c r="M2621" s="276" t="s">
        <v>3884</v>
      </c>
      <c r="N2621" s="276" t="s">
        <v>8946</v>
      </c>
      <c r="O2621" s="276" t="s">
        <v>6175</v>
      </c>
    </row>
    <row r="2622" spans="1:15" ht="30.75" customHeight="1" x14ac:dyDescent="0.25">
      <c r="A2622" s="275">
        <v>31303080</v>
      </c>
      <c r="B2622" s="270" t="s">
        <v>2032</v>
      </c>
      <c r="C2622" s="272" t="s">
        <v>4843</v>
      </c>
      <c r="D2622" s="270" t="s">
        <v>9220</v>
      </c>
      <c r="E2622" s="272"/>
      <c r="F2622" s="273"/>
      <c r="G2622" s="272"/>
      <c r="H2622" s="272"/>
      <c r="I2622" s="272" t="s">
        <v>6155</v>
      </c>
      <c r="J2622" s="272" t="s">
        <v>6156</v>
      </c>
      <c r="K2622" s="272"/>
      <c r="L2622" s="271"/>
      <c r="M2622" s="270" t="s">
        <v>3884</v>
      </c>
      <c r="N2622" s="270" t="s">
        <v>8946</v>
      </c>
      <c r="O2622" s="270" t="s">
        <v>6175</v>
      </c>
    </row>
    <row r="2623" spans="1:15" ht="30.75" customHeight="1" x14ac:dyDescent="0.25">
      <c r="A2623" s="281">
        <v>31303102</v>
      </c>
      <c r="B2623" s="276" t="s">
        <v>9221</v>
      </c>
      <c r="C2623" s="278" t="s">
        <v>4843</v>
      </c>
      <c r="D2623" s="276" t="s">
        <v>9222</v>
      </c>
      <c r="E2623" s="282"/>
      <c r="F2623" s="279"/>
      <c r="G2623" s="278"/>
      <c r="H2623" s="278"/>
      <c r="I2623" s="278" t="s">
        <v>6155</v>
      </c>
      <c r="J2623" s="278" t="s">
        <v>6156</v>
      </c>
      <c r="K2623" s="278"/>
      <c r="L2623" s="277"/>
      <c r="M2623" s="276" t="s">
        <v>3884</v>
      </c>
      <c r="N2623" s="276" t="s">
        <v>8946</v>
      </c>
      <c r="O2623" s="276" t="s">
        <v>6175</v>
      </c>
    </row>
    <row r="2624" spans="1:15" ht="30.75" customHeight="1" x14ac:dyDescent="0.25">
      <c r="A2624" s="275">
        <v>31303110</v>
      </c>
      <c r="B2624" s="270" t="s">
        <v>2034</v>
      </c>
      <c r="C2624" s="272" t="s">
        <v>4843</v>
      </c>
      <c r="D2624" s="270" t="s">
        <v>9223</v>
      </c>
      <c r="E2624" s="272"/>
      <c r="F2624" s="273"/>
      <c r="G2624" s="272"/>
      <c r="H2624" s="272"/>
      <c r="I2624" s="272" t="s">
        <v>6155</v>
      </c>
      <c r="J2624" s="272" t="s">
        <v>6156</v>
      </c>
      <c r="K2624" s="272"/>
      <c r="L2624" s="271"/>
      <c r="M2624" s="270" t="s">
        <v>3884</v>
      </c>
      <c r="N2624" s="270" t="s">
        <v>8946</v>
      </c>
      <c r="O2624" s="270" t="s">
        <v>6175</v>
      </c>
    </row>
    <row r="2625" spans="1:15" ht="30.75" customHeight="1" x14ac:dyDescent="0.25">
      <c r="A2625" s="281">
        <v>31303129</v>
      </c>
      <c r="B2625" s="276" t="s">
        <v>2035</v>
      </c>
      <c r="C2625" s="278" t="s">
        <v>4843</v>
      </c>
      <c r="D2625" s="276" t="s">
        <v>9224</v>
      </c>
      <c r="E2625" s="282"/>
      <c r="F2625" s="279"/>
      <c r="G2625" s="278"/>
      <c r="H2625" s="278"/>
      <c r="I2625" s="278" t="s">
        <v>6155</v>
      </c>
      <c r="J2625" s="278" t="s">
        <v>6156</v>
      </c>
      <c r="K2625" s="278"/>
      <c r="L2625" s="277"/>
      <c r="M2625" s="276" t="s">
        <v>3884</v>
      </c>
      <c r="N2625" s="276" t="s">
        <v>8946</v>
      </c>
      <c r="O2625" s="276" t="s">
        <v>6175</v>
      </c>
    </row>
    <row r="2626" spans="1:15" ht="30.75" customHeight="1" x14ac:dyDescent="0.25">
      <c r="A2626" s="275">
        <v>31303137</v>
      </c>
      <c r="B2626" s="270" t="s">
        <v>2040</v>
      </c>
      <c r="C2626" s="272" t="s">
        <v>4843</v>
      </c>
      <c r="D2626" s="270" t="s">
        <v>9225</v>
      </c>
      <c r="E2626" s="272"/>
      <c r="F2626" s="273"/>
      <c r="G2626" s="272"/>
      <c r="H2626" s="272"/>
      <c r="I2626" s="272" t="s">
        <v>6155</v>
      </c>
      <c r="J2626" s="272" t="s">
        <v>6156</v>
      </c>
      <c r="K2626" s="272"/>
      <c r="L2626" s="271"/>
      <c r="M2626" s="270" t="s">
        <v>3884</v>
      </c>
      <c r="N2626" s="270" t="s">
        <v>8946</v>
      </c>
      <c r="O2626" s="270" t="s">
        <v>6175</v>
      </c>
    </row>
    <row r="2627" spans="1:15" ht="30.75" customHeight="1" x14ac:dyDescent="0.25">
      <c r="A2627" s="281">
        <v>31303145</v>
      </c>
      <c r="B2627" s="276" t="s">
        <v>2041</v>
      </c>
      <c r="C2627" s="278" t="s">
        <v>4843</v>
      </c>
      <c r="D2627" s="276" t="s">
        <v>9226</v>
      </c>
      <c r="E2627" s="282"/>
      <c r="F2627" s="279"/>
      <c r="G2627" s="278"/>
      <c r="H2627" s="278"/>
      <c r="I2627" s="278" t="s">
        <v>6155</v>
      </c>
      <c r="J2627" s="278" t="s">
        <v>6156</v>
      </c>
      <c r="K2627" s="278"/>
      <c r="L2627" s="277"/>
      <c r="M2627" s="276" t="s">
        <v>3884</v>
      </c>
      <c r="N2627" s="276" t="s">
        <v>8946</v>
      </c>
      <c r="O2627" s="276" t="s">
        <v>6175</v>
      </c>
    </row>
    <row r="2628" spans="1:15" ht="30.75" customHeight="1" x14ac:dyDescent="0.25">
      <c r="A2628" s="275">
        <v>31303153</v>
      </c>
      <c r="B2628" s="270" t="s">
        <v>2042</v>
      </c>
      <c r="C2628" s="272" t="s">
        <v>4843</v>
      </c>
      <c r="D2628" s="270" t="s">
        <v>9227</v>
      </c>
      <c r="E2628" s="272"/>
      <c r="F2628" s="273"/>
      <c r="G2628" s="272"/>
      <c r="H2628" s="272"/>
      <c r="I2628" s="272" t="s">
        <v>6155</v>
      </c>
      <c r="J2628" s="272" t="s">
        <v>6156</v>
      </c>
      <c r="K2628" s="272"/>
      <c r="L2628" s="271"/>
      <c r="M2628" s="270" t="s">
        <v>3884</v>
      </c>
      <c r="N2628" s="270" t="s">
        <v>8946</v>
      </c>
      <c r="O2628" s="270" t="s">
        <v>6175</v>
      </c>
    </row>
    <row r="2629" spans="1:15" ht="30.75" customHeight="1" x14ac:dyDescent="0.25">
      <c r="A2629" s="281">
        <v>31303161</v>
      </c>
      <c r="B2629" s="276" t="s">
        <v>2043</v>
      </c>
      <c r="C2629" s="278" t="s">
        <v>4843</v>
      </c>
      <c r="D2629" s="276" t="s">
        <v>9227</v>
      </c>
      <c r="E2629" s="282"/>
      <c r="F2629" s="279"/>
      <c r="G2629" s="278"/>
      <c r="H2629" s="278"/>
      <c r="I2629" s="278" t="s">
        <v>6155</v>
      </c>
      <c r="J2629" s="278" t="s">
        <v>6156</v>
      </c>
      <c r="K2629" s="278"/>
      <c r="L2629" s="277"/>
      <c r="M2629" s="276" t="s">
        <v>3884</v>
      </c>
      <c r="N2629" s="276" t="s">
        <v>8946</v>
      </c>
      <c r="O2629" s="276" t="s">
        <v>6175</v>
      </c>
    </row>
    <row r="2630" spans="1:15" ht="30.75" customHeight="1" x14ac:dyDescent="0.25">
      <c r="A2630" s="275">
        <v>31303170</v>
      </c>
      <c r="B2630" s="270" t="s">
        <v>2036</v>
      </c>
      <c r="C2630" s="272" t="s">
        <v>4843</v>
      </c>
      <c r="D2630" s="270" t="s">
        <v>9228</v>
      </c>
      <c r="E2630" s="272"/>
      <c r="F2630" s="273"/>
      <c r="G2630" s="272"/>
      <c r="H2630" s="272" t="s">
        <v>6154</v>
      </c>
      <c r="I2630" s="272" t="s">
        <v>6155</v>
      </c>
      <c r="J2630" s="272" t="s">
        <v>6156</v>
      </c>
      <c r="K2630" s="272"/>
      <c r="L2630" s="271"/>
      <c r="M2630" s="270" t="s">
        <v>3884</v>
      </c>
      <c r="N2630" s="270" t="s">
        <v>8946</v>
      </c>
      <c r="O2630" s="270" t="s">
        <v>6175</v>
      </c>
    </row>
    <row r="2631" spans="1:15" ht="30.75" customHeight="1" x14ac:dyDescent="0.25">
      <c r="A2631" s="281">
        <v>31303188</v>
      </c>
      <c r="B2631" s="276" t="s">
        <v>9229</v>
      </c>
      <c r="C2631" s="278" t="s">
        <v>4843</v>
      </c>
      <c r="D2631" s="276" t="s">
        <v>9230</v>
      </c>
      <c r="E2631" s="282"/>
      <c r="F2631" s="279"/>
      <c r="G2631" s="278"/>
      <c r="H2631" s="278"/>
      <c r="I2631" s="278" t="s">
        <v>6155</v>
      </c>
      <c r="J2631" s="278" t="s">
        <v>6156</v>
      </c>
      <c r="K2631" s="278"/>
      <c r="L2631" s="277"/>
      <c r="M2631" s="276" t="s">
        <v>3884</v>
      </c>
      <c r="N2631" s="276" t="s">
        <v>8946</v>
      </c>
      <c r="O2631" s="276" t="s">
        <v>6175</v>
      </c>
    </row>
    <row r="2632" spans="1:15" ht="30.75" customHeight="1" x14ac:dyDescent="0.25">
      <c r="A2632" s="275">
        <v>31303196</v>
      </c>
      <c r="B2632" s="270" t="s">
        <v>2026</v>
      </c>
      <c r="C2632" s="272" t="s">
        <v>4843</v>
      </c>
      <c r="D2632" s="270" t="s">
        <v>9231</v>
      </c>
      <c r="E2632" s="272"/>
      <c r="F2632" s="273"/>
      <c r="G2632" s="272"/>
      <c r="H2632" s="272" t="s">
        <v>6154</v>
      </c>
      <c r="I2632" s="272" t="s">
        <v>6155</v>
      </c>
      <c r="J2632" s="272" t="s">
        <v>6156</v>
      </c>
      <c r="K2632" s="272"/>
      <c r="L2632" s="271"/>
      <c r="M2632" s="270" t="s">
        <v>3884</v>
      </c>
      <c r="N2632" s="270" t="s">
        <v>8946</v>
      </c>
      <c r="O2632" s="270" t="s">
        <v>6175</v>
      </c>
    </row>
    <row r="2633" spans="1:15" ht="30.75" customHeight="1" x14ac:dyDescent="0.25">
      <c r="A2633" s="281">
        <v>31303200</v>
      </c>
      <c r="B2633" s="276" t="s">
        <v>4024</v>
      </c>
      <c r="C2633" s="278" t="s">
        <v>4843</v>
      </c>
      <c r="D2633" s="276" t="s">
        <v>9232</v>
      </c>
      <c r="E2633" s="282"/>
      <c r="F2633" s="279"/>
      <c r="G2633" s="278"/>
      <c r="H2633" s="278"/>
      <c r="I2633" s="278" t="s">
        <v>6155</v>
      </c>
      <c r="J2633" s="278" t="s">
        <v>6156</v>
      </c>
      <c r="K2633" s="278"/>
      <c r="L2633" s="277"/>
      <c r="M2633" s="276" t="s">
        <v>3884</v>
      </c>
      <c r="N2633" s="276" t="s">
        <v>8946</v>
      </c>
      <c r="O2633" s="276" t="s">
        <v>6175</v>
      </c>
    </row>
    <row r="2634" spans="1:15" ht="30.75" customHeight="1" x14ac:dyDescent="0.25">
      <c r="A2634" s="275">
        <v>31303218</v>
      </c>
      <c r="B2634" s="270" t="s">
        <v>4025</v>
      </c>
      <c r="C2634" s="272" t="s">
        <v>4843</v>
      </c>
      <c r="D2634" s="270" t="s">
        <v>9233</v>
      </c>
      <c r="E2634" s="272"/>
      <c r="F2634" s="273"/>
      <c r="G2634" s="272"/>
      <c r="H2634" s="272"/>
      <c r="I2634" s="272" t="s">
        <v>6155</v>
      </c>
      <c r="J2634" s="272" t="s">
        <v>6156</v>
      </c>
      <c r="K2634" s="272"/>
      <c r="L2634" s="271"/>
      <c r="M2634" s="270" t="s">
        <v>3884</v>
      </c>
      <c r="N2634" s="270" t="s">
        <v>8946</v>
      </c>
      <c r="O2634" s="270" t="s">
        <v>6175</v>
      </c>
    </row>
    <row r="2635" spans="1:15" ht="30.75" customHeight="1" x14ac:dyDescent="0.25">
      <c r="A2635" s="281">
        <v>31303226</v>
      </c>
      <c r="B2635" s="276" t="s">
        <v>4026</v>
      </c>
      <c r="C2635" s="278" t="s">
        <v>4843</v>
      </c>
      <c r="D2635" s="276" t="s">
        <v>9234</v>
      </c>
      <c r="E2635" s="282"/>
      <c r="F2635" s="279"/>
      <c r="G2635" s="278"/>
      <c r="H2635" s="278"/>
      <c r="I2635" s="278" t="s">
        <v>6155</v>
      </c>
      <c r="J2635" s="278" t="s">
        <v>6156</v>
      </c>
      <c r="K2635" s="278"/>
      <c r="L2635" s="277"/>
      <c r="M2635" s="276" t="s">
        <v>3884</v>
      </c>
      <c r="N2635" s="276" t="s">
        <v>8946</v>
      </c>
      <c r="O2635" s="276" t="s">
        <v>6175</v>
      </c>
    </row>
    <row r="2636" spans="1:15" ht="30.75" customHeight="1" x14ac:dyDescent="0.25">
      <c r="A2636" s="275">
        <v>31303234</v>
      </c>
      <c r="B2636" s="270" t="s">
        <v>4027</v>
      </c>
      <c r="C2636" s="272" t="s">
        <v>4843</v>
      </c>
      <c r="D2636" s="270" t="s">
        <v>9235</v>
      </c>
      <c r="E2636" s="272"/>
      <c r="F2636" s="273"/>
      <c r="G2636" s="272"/>
      <c r="H2636" s="272"/>
      <c r="I2636" s="272" t="s">
        <v>6155</v>
      </c>
      <c r="J2636" s="272" t="s">
        <v>6156</v>
      </c>
      <c r="K2636" s="272"/>
      <c r="L2636" s="271"/>
      <c r="M2636" s="270" t="s">
        <v>3884</v>
      </c>
      <c r="N2636" s="270" t="s">
        <v>8946</v>
      </c>
      <c r="O2636" s="270" t="s">
        <v>6175</v>
      </c>
    </row>
    <row r="2637" spans="1:15" ht="30.75" customHeight="1" x14ac:dyDescent="0.25">
      <c r="A2637" s="281">
        <v>31303242</v>
      </c>
      <c r="B2637" s="276" t="s">
        <v>5039</v>
      </c>
      <c r="C2637" s="278" t="s">
        <v>4844</v>
      </c>
      <c r="D2637" s="276" t="s">
        <v>6161</v>
      </c>
      <c r="E2637" s="282"/>
      <c r="F2637" s="279"/>
      <c r="G2637" s="278" t="s">
        <v>6161</v>
      </c>
      <c r="H2637" s="278" t="s">
        <v>6161</v>
      </c>
      <c r="I2637" s="278" t="s">
        <v>6161</v>
      </c>
      <c r="J2637" s="278" t="s">
        <v>6161</v>
      </c>
      <c r="K2637" s="278" t="s">
        <v>6161</v>
      </c>
      <c r="L2637" s="277" t="s">
        <v>6161</v>
      </c>
      <c r="M2637" s="276" t="s">
        <v>6161</v>
      </c>
      <c r="N2637" s="276" t="s">
        <v>6161</v>
      </c>
      <c r="O2637" s="276" t="s">
        <v>6161</v>
      </c>
    </row>
    <row r="2638" spans="1:15" ht="30.75" customHeight="1" x14ac:dyDescent="0.25">
      <c r="A2638" s="275">
        <v>31303250</v>
      </c>
      <c r="B2638" s="270" t="s">
        <v>4255</v>
      </c>
      <c r="C2638" s="272" t="s">
        <v>4843</v>
      </c>
      <c r="D2638" s="270" t="s">
        <v>9236</v>
      </c>
      <c r="E2638" s="272"/>
      <c r="F2638" s="273"/>
      <c r="G2638" s="272"/>
      <c r="H2638" s="272"/>
      <c r="I2638" s="272" t="s">
        <v>6155</v>
      </c>
      <c r="J2638" s="272" t="s">
        <v>6156</v>
      </c>
      <c r="K2638" s="272"/>
      <c r="L2638" s="271"/>
      <c r="M2638" s="270" t="s">
        <v>3884</v>
      </c>
      <c r="N2638" s="270" t="s">
        <v>8946</v>
      </c>
      <c r="O2638" s="270" t="s">
        <v>6175</v>
      </c>
    </row>
    <row r="2639" spans="1:15" ht="30.75" customHeight="1" x14ac:dyDescent="0.25">
      <c r="A2639" s="281">
        <v>31303269</v>
      </c>
      <c r="B2639" s="276" t="s">
        <v>11174</v>
      </c>
      <c r="C2639" s="278" t="s">
        <v>4843</v>
      </c>
      <c r="D2639" s="276" t="s">
        <v>9237</v>
      </c>
      <c r="E2639" s="282"/>
      <c r="F2639" s="279"/>
      <c r="G2639" s="278"/>
      <c r="H2639" s="278" t="s">
        <v>6154</v>
      </c>
      <c r="I2639" s="278"/>
      <c r="J2639" s="278"/>
      <c r="K2639" s="278"/>
      <c r="L2639" s="277"/>
      <c r="M2639" s="276" t="s">
        <v>3884</v>
      </c>
      <c r="N2639" s="276" t="s">
        <v>8946</v>
      </c>
      <c r="O2639" s="276" t="s">
        <v>6175</v>
      </c>
    </row>
    <row r="2640" spans="1:15" ht="30.75" customHeight="1" x14ac:dyDescent="0.25">
      <c r="A2640" s="275">
        <v>31303285</v>
      </c>
      <c r="B2640" s="270" t="s">
        <v>4049</v>
      </c>
      <c r="C2640" s="272" t="s">
        <v>4843</v>
      </c>
      <c r="D2640" s="270" t="s">
        <v>9222</v>
      </c>
      <c r="E2640" s="272"/>
      <c r="F2640" s="273"/>
      <c r="G2640" s="272"/>
      <c r="H2640" s="272"/>
      <c r="I2640" s="272" t="s">
        <v>6155</v>
      </c>
      <c r="J2640" s="272" t="s">
        <v>6156</v>
      </c>
      <c r="K2640" s="272"/>
      <c r="L2640" s="271"/>
      <c r="M2640" s="270" t="s">
        <v>3884</v>
      </c>
      <c r="N2640" s="270" t="s">
        <v>8946</v>
      </c>
      <c r="O2640" s="270" t="s">
        <v>6175</v>
      </c>
    </row>
    <row r="2641" spans="1:15" ht="30.75" customHeight="1" x14ac:dyDescent="0.25">
      <c r="A2641" s="281">
        <v>31303293</v>
      </c>
      <c r="B2641" s="276" t="s">
        <v>11173</v>
      </c>
      <c r="C2641" s="278" t="s">
        <v>4843</v>
      </c>
      <c r="D2641" s="276" t="s">
        <v>11170</v>
      </c>
      <c r="E2641" s="280" t="s">
        <v>11129</v>
      </c>
      <c r="F2641" s="279">
        <v>44805</v>
      </c>
      <c r="G2641" s="278"/>
      <c r="H2641" s="278" t="s">
        <v>6154</v>
      </c>
      <c r="I2641" s="278"/>
      <c r="J2641" s="278"/>
      <c r="K2641" s="278"/>
      <c r="L2641" s="277"/>
      <c r="M2641" s="276" t="s">
        <v>3884</v>
      </c>
      <c r="N2641" s="276" t="s">
        <v>8946</v>
      </c>
      <c r="O2641" s="276" t="s">
        <v>6175</v>
      </c>
    </row>
    <row r="2642" spans="1:15" ht="30.75" customHeight="1" x14ac:dyDescent="0.25">
      <c r="A2642" s="275">
        <v>31303307</v>
      </c>
      <c r="B2642" s="270" t="s">
        <v>11172</v>
      </c>
      <c r="C2642" s="272" t="s">
        <v>4843</v>
      </c>
      <c r="D2642" s="270" t="s">
        <v>9228</v>
      </c>
      <c r="E2642" s="272"/>
      <c r="F2642" s="273"/>
      <c r="G2642" s="272"/>
      <c r="H2642" s="272" t="s">
        <v>6154</v>
      </c>
      <c r="I2642" s="272" t="s">
        <v>6155</v>
      </c>
      <c r="J2642" s="272" t="s">
        <v>6156</v>
      </c>
      <c r="K2642" s="272"/>
      <c r="L2642" s="271"/>
      <c r="M2642" s="270" t="s">
        <v>3884</v>
      </c>
      <c r="N2642" s="270" t="s">
        <v>8946</v>
      </c>
      <c r="O2642" s="270" t="s">
        <v>6175</v>
      </c>
    </row>
    <row r="2643" spans="1:15" ht="30.75" customHeight="1" x14ac:dyDescent="0.25">
      <c r="A2643" s="281">
        <v>31303307</v>
      </c>
      <c r="B2643" s="276" t="s">
        <v>11172</v>
      </c>
      <c r="C2643" s="278" t="s">
        <v>4843</v>
      </c>
      <c r="D2643" s="276" t="s">
        <v>11170</v>
      </c>
      <c r="E2643" s="280" t="s">
        <v>11129</v>
      </c>
      <c r="F2643" s="279">
        <v>44805</v>
      </c>
      <c r="G2643" s="278"/>
      <c r="H2643" s="278" t="s">
        <v>6154</v>
      </c>
      <c r="I2643" s="278"/>
      <c r="J2643" s="278"/>
      <c r="K2643" s="278"/>
      <c r="L2643" s="277"/>
      <c r="M2643" s="276" t="s">
        <v>3884</v>
      </c>
      <c r="N2643" s="276" t="s">
        <v>8946</v>
      </c>
      <c r="O2643" s="276" t="s">
        <v>6175</v>
      </c>
    </row>
    <row r="2644" spans="1:15" ht="30.75" customHeight="1" x14ac:dyDescent="0.25">
      <c r="A2644" s="275">
        <v>31303307</v>
      </c>
      <c r="B2644" s="270" t="s">
        <v>11172</v>
      </c>
      <c r="C2644" s="272" t="s">
        <v>4843</v>
      </c>
      <c r="D2644" s="270" t="s">
        <v>9237</v>
      </c>
      <c r="E2644" s="272"/>
      <c r="F2644" s="273"/>
      <c r="G2644" s="272"/>
      <c r="H2644" s="272" t="s">
        <v>6154</v>
      </c>
      <c r="I2644" s="272"/>
      <c r="J2644" s="272"/>
      <c r="K2644" s="272"/>
      <c r="L2644" s="271"/>
      <c r="M2644" s="270" t="s">
        <v>3884</v>
      </c>
      <c r="N2644" s="270" t="s">
        <v>8946</v>
      </c>
      <c r="O2644" s="270" t="s">
        <v>6175</v>
      </c>
    </row>
    <row r="2645" spans="1:15" ht="30.75" customHeight="1" x14ac:dyDescent="0.25">
      <c r="A2645" s="281">
        <v>31303315</v>
      </c>
      <c r="B2645" s="276" t="s">
        <v>2028</v>
      </c>
      <c r="C2645" s="278" t="s">
        <v>4843</v>
      </c>
      <c r="D2645" s="276" t="s">
        <v>9216</v>
      </c>
      <c r="E2645" s="282"/>
      <c r="F2645" s="279"/>
      <c r="G2645" s="278"/>
      <c r="H2645" s="278"/>
      <c r="I2645" s="278" t="s">
        <v>6155</v>
      </c>
      <c r="J2645" s="278" t="s">
        <v>6156</v>
      </c>
      <c r="K2645" s="278"/>
      <c r="L2645" s="277"/>
      <c r="M2645" s="276" t="s">
        <v>3884</v>
      </c>
      <c r="N2645" s="276" t="s">
        <v>8946</v>
      </c>
      <c r="O2645" s="276" t="s">
        <v>6175</v>
      </c>
    </row>
    <row r="2646" spans="1:15" ht="30.75" customHeight="1" x14ac:dyDescent="0.25">
      <c r="A2646" s="275">
        <v>31303323</v>
      </c>
      <c r="B2646" s="270" t="s">
        <v>2031</v>
      </c>
      <c r="C2646" s="272" t="s">
        <v>4843</v>
      </c>
      <c r="D2646" s="270" t="s">
        <v>9222</v>
      </c>
      <c r="E2646" s="272"/>
      <c r="F2646" s="273"/>
      <c r="G2646" s="272"/>
      <c r="H2646" s="272"/>
      <c r="I2646" s="272" t="s">
        <v>6155</v>
      </c>
      <c r="J2646" s="272" t="s">
        <v>6156</v>
      </c>
      <c r="K2646" s="272"/>
      <c r="L2646" s="271"/>
      <c r="M2646" s="270" t="s">
        <v>3884</v>
      </c>
      <c r="N2646" s="270" t="s">
        <v>8946</v>
      </c>
      <c r="O2646" s="270" t="s">
        <v>6175</v>
      </c>
    </row>
    <row r="2647" spans="1:15" ht="30.75" customHeight="1" x14ac:dyDescent="0.25">
      <c r="A2647" s="281">
        <v>31303331</v>
      </c>
      <c r="B2647" s="276" t="s">
        <v>9239</v>
      </c>
      <c r="C2647" s="278" t="s">
        <v>4843</v>
      </c>
      <c r="D2647" s="276" t="s">
        <v>11171</v>
      </c>
      <c r="E2647" s="280" t="s">
        <v>11027</v>
      </c>
      <c r="F2647" s="279">
        <v>45659</v>
      </c>
      <c r="G2647" s="278"/>
      <c r="H2647" s="278" t="s">
        <v>6154</v>
      </c>
      <c r="I2647" s="278"/>
      <c r="J2647" s="278"/>
      <c r="K2647" s="278"/>
      <c r="L2647" s="277">
        <v>170</v>
      </c>
      <c r="M2647" s="276" t="s">
        <v>3767</v>
      </c>
      <c r="N2647" s="276" t="s">
        <v>6165</v>
      </c>
      <c r="O2647" s="276" t="s">
        <v>6165</v>
      </c>
    </row>
    <row r="2648" spans="1:15" ht="30.75" customHeight="1" x14ac:dyDescent="0.25">
      <c r="A2648" s="275">
        <v>31303340</v>
      </c>
      <c r="B2648" s="270" t="s">
        <v>9240</v>
      </c>
      <c r="C2648" s="272" t="s">
        <v>4843</v>
      </c>
      <c r="D2648" s="270" t="s">
        <v>11171</v>
      </c>
      <c r="E2648" s="274" t="s">
        <v>11027</v>
      </c>
      <c r="F2648" s="273">
        <v>45659</v>
      </c>
      <c r="G2648" s="272"/>
      <c r="H2648" s="272" t="s">
        <v>6154</v>
      </c>
      <c r="I2648" s="272"/>
      <c r="J2648" s="272"/>
      <c r="K2648" s="272"/>
      <c r="L2648" s="271">
        <v>170</v>
      </c>
      <c r="M2648" s="270" t="s">
        <v>3767</v>
      </c>
      <c r="N2648" s="270" t="s">
        <v>6165</v>
      </c>
      <c r="O2648" s="270" t="s">
        <v>6165</v>
      </c>
    </row>
    <row r="2649" spans="1:15" ht="30.75" customHeight="1" x14ac:dyDescent="0.25">
      <c r="A2649" s="281">
        <v>31303358</v>
      </c>
      <c r="B2649" s="276" t="s">
        <v>9241</v>
      </c>
      <c r="C2649" s="278" t="s">
        <v>4843</v>
      </c>
      <c r="D2649" s="276" t="s">
        <v>9222</v>
      </c>
      <c r="E2649" s="282"/>
      <c r="F2649" s="279"/>
      <c r="G2649" s="278"/>
      <c r="H2649" s="278"/>
      <c r="I2649" s="278" t="s">
        <v>6155</v>
      </c>
      <c r="J2649" s="278" t="s">
        <v>6156</v>
      </c>
      <c r="K2649" s="278"/>
      <c r="L2649" s="277"/>
      <c r="M2649" s="276" t="s">
        <v>3884</v>
      </c>
      <c r="N2649" s="276" t="s">
        <v>8946</v>
      </c>
      <c r="O2649" s="276" t="s">
        <v>6175</v>
      </c>
    </row>
    <row r="2650" spans="1:15" ht="30.75" customHeight="1" x14ac:dyDescent="0.25">
      <c r="A2650" s="275">
        <v>31303366</v>
      </c>
      <c r="B2650" s="270" t="s">
        <v>9242</v>
      </c>
      <c r="C2650" s="272" t="s">
        <v>4843</v>
      </c>
      <c r="D2650" s="270" t="s">
        <v>9230</v>
      </c>
      <c r="E2650" s="272"/>
      <c r="F2650" s="273"/>
      <c r="G2650" s="272"/>
      <c r="H2650" s="272"/>
      <c r="I2650" s="272" t="s">
        <v>6155</v>
      </c>
      <c r="J2650" s="272" t="s">
        <v>6156</v>
      </c>
      <c r="K2650" s="272"/>
      <c r="L2650" s="271"/>
      <c r="M2650" s="270" t="s">
        <v>3884</v>
      </c>
      <c r="N2650" s="270" t="s">
        <v>8946</v>
      </c>
      <c r="O2650" s="270" t="s">
        <v>6175</v>
      </c>
    </row>
    <row r="2651" spans="1:15" ht="30.75" customHeight="1" x14ac:dyDescent="0.25">
      <c r="A2651" s="281">
        <v>31303374</v>
      </c>
      <c r="B2651" s="276" t="s">
        <v>9243</v>
      </c>
      <c r="C2651" s="278" t="s">
        <v>4843</v>
      </c>
      <c r="D2651" s="276" t="s">
        <v>11170</v>
      </c>
      <c r="E2651" s="280" t="s">
        <v>11129</v>
      </c>
      <c r="F2651" s="279">
        <v>44805</v>
      </c>
      <c r="G2651" s="278"/>
      <c r="H2651" s="278" t="s">
        <v>6154</v>
      </c>
      <c r="I2651" s="278"/>
      <c r="J2651" s="278"/>
      <c r="K2651" s="278"/>
      <c r="L2651" s="277"/>
      <c r="M2651" s="276" t="s">
        <v>3884</v>
      </c>
      <c r="N2651" s="276" t="s">
        <v>8946</v>
      </c>
      <c r="O2651" s="276" t="s">
        <v>6175</v>
      </c>
    </row>
    <row r="2652" spans="1:15" ht="30.75" customHeight="1" x14ac:dyDescent="0.25">
      <c r="A2652" s="275">
        <v>31303382</v>
      </c>
      <c r="B2652" s="270" t="s">
        <v>9244</v>
      </c>
      <c r="C2652" s="272" t="s">
        <v>4843</v>
      </c>
      <c r="D2652" s="270" t="s">
        <v>9237</v>
      </c>
      <c r="E2652" s="272"/>
      <c r="F2652" s="273"/>
      <c r="G2652" s="272"/>
      <c r="H2652" s="272" t="s">
        <v>6154</v>
      </c>
      <c r="I2652" s="272"/>
      <c r="J2652" s="272"/>
      <c r="K2652" s="272"/>
      <c r="L2652" s="271"/>
      <c r="M2652" s="270" t="s">
        <v>3884</v>
      </c>
      <c r="N2652" s="270" t="s">
        <v>8946</v>
      </c>
      <c r="O2652" s="270" t="s">
        <v>6175</v>
      </c>
    </row>
    <row r="2653" spans="1:15" ht="30.75" customHeight="1" x14ac:dyDescent="0.25">
      <c r="A2653" s="281">
        <v>31304010</v>
      </c>
      <c r="B2653" s="276" t="s">
        <v>6355</v>
      </c>
      <c r="C2653" s="278" t="s">
        <v>4843</v>
      </c>
      <c r="D2653" s="276" t="s">
        <v>9245</v>
      </c>
      <c r="E2653" s="282"/>
      <c r="F2653" s="279"/>
      <c r="G2653" s="278"/>
      <c r="H2653" s="278"/>
      <c r="I2653" s="278" t="s">
        <v>6155</v>
      </c>
      <c r="J2653" s="278" t="s">
        <v>6156</v>
      </c>
      <c r="K2653" s="278"/>
      <c r="L2653" s="277">
        <v>11</v>
      </c>
      <c r="M2653" s="276" t="s">
        <v>3885</v>
      </c>
      <c r="N2653" s="276" t="s">
        <v>8946</v>
      </c>
      <c r="O2653" s="276" t="s">
        <v>6175</v>
      </c>
    </row>
    <row r="2654" spans="1:15" ht="30.75" customHeight="1" x14ac:dyDescent="0.25">
      <c r="A2654" s="275">
        <v>31304028</v>
      </c>
      <c r="B2654" s="270" t="s">
        <v>2046</v>
      </c>
      <c r="C2654" s="272" t="s">
        <v>4843</v>
      </c>
      <c r="D2654" s="270" t="s">
        <v>9246</v>
      </c>
      <c r="E2654" s="272"/>
      <c r="F2654" s="273"/>
      <c r="G2654" s="272"/>
      <c r="H2654" s="272"/>
      <c r="I2654" s="272" t="s">
        <v>6155</v>
      </c>
      <c r="J2654" s="272" t="s">
        <v>6156</v>
      </c>
      <c r="K2654" s="272"/>
      <c r="L2654" s="271"/>
      <c r="M2654" s="270" t="s">
        <v>3885</v>
      </c>
      <c r="N2654" s="270" t="s">
        <v>8946</v>
      </c>
      <c r="O2654" s="270" t="s">
        <v>6175</v>
      </c>
    </row>
    <row r="2655" spans="1:15" ht="30.75" customHeight="1" x14ac:dyDescent="0.25">
      <c r="A2655" s="281">
        <v>31304036</v>
      </c>
      <c r="B2655" s="276" t="s">
        <v>2047</v>
      </c>
      <c r="C2655" s="278" t="s">
        <v>4843</v>
      </c>
      <c r="D2655" s="276" t="s">
        <v>9247</v>
      </c>
      <c r="E2655" s="282"/>
      <c r="F2655" s="279"/>
      <c r="G2655" s="278"/>
      <c r="H2655" s="278"/>
      <c r="I2655" s="278" t="s">
        <v>6155</v>
      </c>
      <c r="J2655" s="278" t="s">
        <v>6156</v>
      </c>
      <c r="K2655" s="278" t="s">
        <v>6157</v>
      </c>
      <c r="L2655" s="277"/>
      <c r="M2655" s="276" t="s">
        <v>7518</v>
      </c>
      <c r="N2655" s="276" t="s">
        <v>7519</v>
      </c>
      <c r="O2655" s="276" t="s">
        <v>6166</v>
      </c>
    </row>
    <row r="2656" spans="1:15" ht="30.75" customHeight="1" x14ac:dyDescent="0.25">
      <c r="A2656" s="275">
        <v>31304044</v>
      </c>
      <c r="B2656" s="270" t="s">
        <v>2048</v>
      </c>
      <c r="C2656" s="272" t="s">
        <v>4843</v>
      </c>
      <c r="D2656" s="270" t="s">
        <v>9248</v>
      </c>
      <c r="E2656" s="272"/>
      <c r="F2656" s="273"/>
      <c r="G2656" s="272"/>
      <c r="H2656" s="272"/>
      <c r="I2656" s="272" t="s">
        <v>6155</v>
      </c>
      <c r="J2656" s="272" t="s">
        <v>6156</v>
      </c>
      <c r="K2656" s="272"/>
      <c r="L2656" s="271"/>
      <c r="M2656" s="270" t="s">
        <v>3885</v>
      </c>
      <c r="N2656" s="270" t="s">
        <v>8946</v>
      </c>
      <c r="O2656" s="270" t="s">
        <v>6175</v>
      </c>
    </row>
    <row r="2657" spans="1:15" ht="30.75" customHeight="1" x14ac:dyDescent="0.25">
      <c r="A2657" s="281">
        <v>31304052</v>
      </c>
      <c r="B2657" s="276" t="s">
        <v>6356</v>
      </c>
      <c r="C2657" s="278" t="s">
        <v>4843</v>
      </c>
      <c r="D2657" s="276" t="s">
        <v>9245</v>
      </c>
      <c r="E2657" s="282"/>
      <c r="F2657" s="279"/>
      <c r="G2657" s="278"/>
      <c r="H2657" s="278"/>
      <c r="I2657" s="278" t="s">
        <v>6155</v>
      </c>
      <c r="J2657" s="278" t="s">
        <v>6156</v>
      </c>
      <c r="K2657" s="278"/>
      <c r="L2657" s="277">
        <v>11</v>
      </c>
      <c r="M2657" s="276" t="s">
        <v>3885</v>
      </c>
      <c r="N2657" s="276" t="s">
        <v>8946</v>
      </c>
      <c r="O2657" s="276" t="s">
        <v>6175</v>
      </c>
    </row>
    <row r="2658" spans="1:15" ht="30.75" customHeight="1" x14ac:dyDescent="0.25">
      <c r="A2658" s="275">
        <v>31304060</v>
      </c>
      <c r="B2658" s="270" t="s">
        <v>4759</v>
      </c>
      <c r="C2658" s="272" t="s">
        <v>4843</v>
      </c>
      <c r="D2658" s="270" t="s">
        <v>9249</v>
      </c>
      <c r="E2658" s="272"/>
      <c r="F2658" s="273"/>
      <c r="G2658" s="272"/>
      <c r="H2658" s="272"/>
      <c r="I2658" s="272" t="s">
        <v>6155</v>
      </c>
      <c r="J2658" s="272" t="s">
        <v>6156</v>
      </c>
      <c r="K2658" s="272"/>
      <c r="L2658" s="271"/>
      <c r="M2658" s="270" t="s">
        <v>3885</v>
      </c>
      <c r="N2658" s="270" t="s">
        <v>8946</v>
      </c>
      <c r="O2658" s="270" t="s">
        <v>6175</v>
      </c>
    </row>
    <row r="2659" spans="1:15" ht="30.75" customHeight="1" x14ac:dyDescent="0.25">
      <c r="A2659" s="281">
        <v>31304079</v>
      </c>
      <c r="B2659" s="276" t="s">
        <v>4760</v>
      </c>
      <c r="C2659" s="278" t="s">
        <v>4843</v>
      </c>
      <c r="D2659" s="276" t="s">
        <v>9250</v>
      </c>
      <c r="E2659" s="282"/>
      <c r="F2659" s="279"/>
      <c r="G2659" s="278"/>
      <c r="H2659" s="278"/>
      <c r="I2659" s="278" t="s">
        <v>6155</v>
      </c>
      <c r="J2659" s="278" t="s">
        <v>6156</v>
      </c>
      <c r="K2659" s="278" t="s">
        <v>6157</v>
      </c>
      <c r="L2659" s="277"/>
      <c r="M2659" s="276" t="s">
        <v>7518</v>
      </c>
      <c r="N2659" s="276" t="s">
        <v>7519</v>
      </c>
      <c r="O2659" s="276" t="s">
        <v>6166</v>
      </c>
    </row>
    <row r="2660" spans="1:15" ht="30.75" customHeight="1" x14ac:dyDescent="0.25">
      <c r="A2660" s="275">
        <v>31304087</v>
      </c>
      <c r="B2660" s="270" t="s">
        <v>2049</v>
      </c>
      <c r="C2660" s="272" t="s">
        <v>4843</v>
      </c>
      <c r="D2660" s="270" t="s">
        <v>9251</v>
      </c>
      <c r="E2660" s="272"/>
      <c r="F2660" s="273"/>
      <c r="G2660" s="272"/>
      <c r="H2660" s="272"/>
      <c r="I2660" s="272" t="s">
        <v>6155</v>
      </c>
      <c r="J2660" s="272" t="s">
        <v>6156</v>
      </c>
      <c r="K2660" s="272"/>
      <c r="L2660" s="271"/>
      <c r="M2660" s="270" t="s">
        <v>3885</v>
      </c>
      <c r="N2660" s="270" t="s">
        <v>8946</v>
      </c>
      <c r="O2660" s="270" t="s">
        <v>6175</v>
      </c>
    </row>
    <row r="2661" spans="1:15" ht="30.75" customHeight="1" x14ac:dyDescent="0.25">
      <c r="A2661" s="281">
        <v>31304095</v>
      </c>
      <c r="B2661" s="276" t="s">
        <v>6357</v>
      </c>
      <c r="C2661" s="278" t="s">
        <v>4844</v>
      </c>
      <c r="D2661" s="276" t="s">
        <v>6161</v>
      </c>
      <c r="E2661" s="282"/>
      <c r="F2661" s="279"/>
      <c r="G2661" s="278" t="s">
        <v>6161</v>
      </c>
      <c r="H2661" s="278" t="s">
        <v>6161</v>
      </c>
      <c r="I2661" s="278" t="s">
        <v>6161</v>
      </c>
      <c r="J2661" s="278" t="s">
        <v>6161</v>
      </c>
      <c r="K2661" s="278" t="s">
        <v>6161</v>
      </c>
      <c r="L2661" s="277" t="s">
        <v>6161</v>
      </c>
      <c r="M2661" s="276" t="s">
        <v>6161</v>
      </c>
      <c r="N2661" s="276" t="s">
        <v>6161</v>
      </c>
      <c r="O2661" s="276" t="s">
        <v>6161</v>
      </c>
    </row>
    <row r="2662" spans="1:15" ht="30.75" customHeight="1" x14ac:dyDescent="0.25">
      <c r="A2662" s="275">
        <v>31305016</v>
      </c>
      <c r="B2662" s="270" t="s">
        <v>2051</v>
      </c>
      <c r="C2662" s="272" t="s">
        <v>4843</v>
      </c>
      <c r="D2662" s="270" t="s">
        <v>9252</v>
      </c>
      <c r="E2662" s="272"/>
      <c r="F2662" s="273"/>
      <c r="G2662" s="272"/>
      <c r="H2662" s="272"/>
      <c r="I2662" s="272" t="s">
        <v>6155</v>
      </c>
      <c r="J2662" s="272" t="s">
        <v>6156</v>
      </c>
      <c r="K2662" s="272"/>
      <c r="L2662" s="271"/>
      <c r="M2662" s="270" t="s">
        <v>3886</v>
      </c>
      <c r="N2662" s="270" t="s">
        <v>8946</v>
      </c>
      <c r="O2662" s="270" t="s">
        <v>6175</v>
      </c>
    </row>
    <row r="2663" spans="1:15" ht="30.75" customHeight="1" x14ac:dyDescent="0.25">
      <c r="A2663" s="281">
        <v>31305024</v>
      </c>
      <c r="B2663" s="276" t="s">
        <v>2052</v>
      </c>
      <c r="C2663" s="278" t="s">
        <v>4843</v>
      </c>
      <c r="D2663" s="276" t="s">
        <v>9253</v>
      </c>
      <c r="E2663" s="282"/>
      <c r="F2663" s="279"/>
      <c r="G2663" s="278"/>
      <c r="H2663" s="278"/>
      <c r="I2663" s="278" t="s">
        <v>6155</v>
      </c>
      <c r="J2663" s="278" t="s">
        <v>6156</v>
      </c>
      <c r="K2663" s="278"/>
      <c r="L2663" s="277"/>
      <c r="M2663" s="276" t="s">
        <v>3886</v>
      </c>
      <c r="N2663" s="276" t="s">
        <v>8946</v>
      </c>
      <c r="O2663" s="276" t="s">
        <v>6175</v>
      </c>
    </row>
    <row r="2664" spans="1:15" ht="30.75" customHeight="1" x14ac:dyDescent="0.25">
      <c r="A2664" s="275">
        <v>31305032</v>
      </c>
      <c r="B2664" s="270" t="s">
        <v>2050</v>
      </c>
      <c r="C2664" s="272" t="s">
        <v>4843</v>
      </c>
      <c r="D2664" s="270" t="s">
        <v>9254</v>
      </c>
      <c r="E2664" s="272"/>
      <c r="F2664" s="273"/>
      <c r="G2664" s="272"/>
      <c r="H2664" s="272"/>
      <c r="I2664" s="272" t="s">
        <v>6155</v>
      </c>
      <c r="J2664" s="272" t="s">
        <v>6156</v>
      </c>
      <c r="K2664" s="272"/>
      <c r="L2664" s="271"/>
      <c r="M2664" s="270" t="s">
        <v>3886</v>
      </c>
      <c r="N2664" s="270" t="s">
        <v>8946</v>
      </c>
      <c r="O2664" s="270" t="s">
        <v>6175</v>
      </c>
    </row>
    <row r="2665" spans="1:15" ht="30.75" customHeight="1" x14ac:dyDescent="0.25">
      <c r="A2665" s="281">
        <v>31306012</v>
      </c>
      <c r="B2665" s="276" t="s">
        <v>2053</v>
      </c>
      <c r="C2665" s="278" t="s">
        <v>4843</v>
      </c>
      <c r="D2665" s="276" t="s">
        <v>9255</v>
      </c>
      <c r="E2665" s="282"/>
      <c r="F2665" s="279"/>
      <c r="G2665" s="278"/>
      <c r="H2665" s="278"/>
      <c r="I2665" s="278" t="s">
        <v>6155</v>
      </c>
      <c r="J2665" s="278" t="s">
        <v>6156</v>
      </c>
      <c r="K2665" s="278"/>
      <c r="L2665" s="277"/>
      <c r="M2665" s="276" t="s">
        <v>3887</v>
      </c>
      <c r="N2665" s="276" t="s">
        <v>8946</v>
      </c>
      <c r="O2665" s="276" t="s">
        <v>6175</v>
      </c>
    </row>
    <row r="2666" spans="1:15" ht="30.75" customHeight="1" x14ac:dyDescent="0.25">
      <c r="A2666" s="275">
        <v>31306020</v>
      </c>
      <c r="B2666" s="270" t="s">
        <v>2054</v>
      </c>
      <c r="C2666" s="272" t="s">
        <v>4843</v>
      </c>
      <c r="D2666" s="270" t="s">
        <v>9256</v>
      </c>
      <c r="E2666" s="272"/>
      <c r="F2666" s="273"/>
      <c r="G2666" s="272"/>
      <c r="H2666" s="272"/>
      <c r="I2666" s="272" t="s">
        <v>6155</v>
      </c>
      <c r="J2666" s="272" t="s">
        <v>6156</v>
      </c>
      <c r="K2666" s="272"/>
      <c r="L2666" s="271"/>
      <c r="M2666" s="270" t="s">
        <v>3887</v>
      </c>
      <c r="N2666" s="270" t="s">
        <v>8946</v>
      </c>
      <c r="O2666" s="270" t="s">
        <v>6175</v>
      </c>
    </row>
    <row r="2667" spans="1:15" ht="30.75" customHeight="1" x14ac:dyDescent="0.25">
      <c r="A2667" s="281">
        <v>31306039</v>
      </c>
      <c r="B2667" s="276" t="s">
        <v>6358</v>
      </c>
      <c r="C2667" s="278" t="s">
        <v>4843</v>
      </c>
      <c r="D2667" s="276" t="s">
        <v>9257</v>
      </c>
      <c r="E2667" s="282"/>
      <c r="F2667" s="279"/>
      <c r="G2667" s="278"/>
      <c r="H2667" s="278"/>
      <c r="I2667" s="278" t="s">
        <v>6155</v>
      </c>
      <c r="J2667" s="278" t="s">
        <v>6156</v>
      </c>
      <c r="K2667" s="278"/>
      <c r="L2667" s="277"/>
      <c r="M2667" s="276" t="s">
        <v>3887</v>
      </c>
      <c r="N2667" s="276" t="s">
        <v>8946</v>
      </c>
      <c r="O2667" s="276" t="s">
        <v>6175</v>
      </c>
    </row>
    <row r="2668" spans="1:15" ht="30.75" customHeight="1" x14ac:dyDescent="0.25">
      <c r="A2668" s="275">
        <v>31306047</v>
      </c>
      <c r="B2668" s="270" t="s">
        <v>2056</v>
      </c>
      <c r="C2668" s="272" t="s">
        <v>4843</v>
      </c>
      <c r="D2668" s="270" t="s">
        <v>9258</v>
      </c>
      <c r="E2668" s="272"/>
      <c r="F2668" s="273"/>
      <c r="G2668" s="272"/>
      <c r="H2668" s="272" t="s">
        <v>6154</v>
      </c>
      <c r="I2668" s="272" t="s">
        <v>6155</v>
      </c>
      <c r="J2668" s="272" t="s">
        <v>6156</v>
      </c>
      <c r="K2668" s="272"/>
      <c r="L2668" s="271"/>
      <c r="M2668" s="270" t="s">
        <v>3887</v>
      </c>
      <c r="N2668" s="270" t="s">
        <v>8946</v>
      </c>
      <c r="O2668" s="270" t="s">
        <v>6175</v>
      </c>
    </row>
    <row r="2669" spans="1:15" ht="30.75" customHeight="1" x14ac:dyDescent="0.25">
      <c r="A2669" s="281">
        <v>31306055</v>
      </c>
      <c r="B2669" s="276" t="s">
        <v>2057</v>
      </c>
      <c r="C2669" s="278" t="s">
        <v>4843</v>
      </c>
      <c r="D2669" s="276" t="s">
        <v>9259</v>
      </c>
      <c r="E2669" s="282"/>
      <c r="F2669" s="279"/>
      <c r="G2669" s="278"/>
      <c r="H2669" s="278"/>
      <c r="I2669" s="278" t="s">
        <v>6155</v>
      </c>
      <c r="J2669" s="278" t="s">
        <v>6156</v>
      </c>
      <c r="K2669" s="278"/>
      <c r="L2669" s="277"/>
      <c r="M2669" s="276" t="s">
        <v>3887</v>
      </c>
      <c r="N2669" s="276" t="s">
        <v>8946</v>
      </c>
      <c r="O2669" s="276" t="s">
        <v>6175</v>
      </c>
    </row>
    <row r="2670" spans="1:15" ht="30.75" customHeight="1" x14ac:dyDescent="0.25">
      <c r="A2670" s="275">
        <v>31306063</v>
      </c>
      <c r="B2670" s="270" t="s">
        <v>2058</v>
      </c>
      <c r="C2670" s="272" t="s">
        <v>4843</v>
      </c>
      <c r="D2670" s="270" t="s">
        <v>9260</v>
      </c>
      <c r="E2670" s="272"/>
      <c r="F2670" s="273"/>
      <c r="G2670" s="272"/>
      <c r="H2670" s="272"/>
      <c r="I2670" s="272" t="s">
        <v>6155</v>
      </c>
      <c r="J2670" s="272" t="s">
        <v>6156</v>
      </c>
      <c r="K2670" s="272"/>
      <c r="L2670" s="271"/>
      <c r="M2670" s="270" t="s">
        <v>3887</v>
      </c>
      <c r="N2670" s="270" t="s">
        <v>8946</v>
      </c>
      <c r="O2670" s="270" t="s">
        <v>6175</v>
      </c>
    </row>
    <row r="2671" spans="1:15" ht="30.75" customHeight="1" x14ac:dyDescent="0.25">
      <c r="A2671" s="281">
        <v>31306071</v>
      </c>
      <c r="B2671" s="276" t="s">
        <v>2059</v>
      </c>
      <c r="C2671" s="278" t="s">
        <v>4843</v>
      </c>
      <c r="D2671" s="276" t="s">
        <v>9261</v>
      </c>
      <c r="E2671" s="282"/>
      <c r="F2671" s="279"/>
      <c r="G2671" s="278"/>
      <c r="H2671" s="278"/>
      <c r="I2671" s="278" t="s">
        <v>6155</v>
      </c>
      <c r="J2671" s="278" t="s">
        <v>6156</v>
      </c>
      <c r="K2671" s="278"/>
      <c r="L2671" s="277"/>
      <c r="M2671" s="276" t="s">
        <v>3887</v>
      </c>
      <c r="N2671" s="276" t="s">
        <v>8946</v>
      </c>
      <c r="O2671" s="276" t="s">
        <v>6175</v>
      </c>
    </row>
    <row r="2672" spans="1:15" ht="30.75" customHeight="1" x14ac:dyDescent="0.25">
      <c r="A2672" s="275">
        <v>31306080</v>
      </c>
      <c r="B2672" s="270" t="s">
        <v>5040</v>
      </c>
      <c r="C2672" s="272" t="s">
        <v>4844</v>
      </c>
      <c r="D2672" s="270" t="s">
        <v>6161</v>
      </c>
      <c r="E2672" s="272"/>
      <c r="F2672" s="273"/>
      <c r="G2672" s="272" t="s">
        <v>6161</v>
      </c>
      <c r="H2672" s="272" t="s">
        <v>6161</v>
      </c>
      <c r="I2672" s="272" t="s">
        <v>6161</v>
      </c>
      <c r="J2672" s="272" t="s">
        <v>6161</v>
      </c>
      <c r="K2672" s="272" t="s">
        <v>6161</v>
      </c>
      <c r="L2672" s="271" t="s">
        <v>6161</v>
      </c>
      <c r="M2672" s="270" t="s">
        <v>6161</v>
      </c>
      <c r="N2672" s="270" t="s">
        <v>6161</v>
      </c>
      <c r="O2672" s="270" t="s">
        <v>6161</v>
      </c>
    </row>
    <row r="2673" spans="1:15" ht="30.75" customHeight="1" x14ac:dyDescent="0.25">
      <c r="A2673" s="281">
        <v>31307019</v>
      </c>
      <c r="B2673" s="276" t="s">
        <v>2060</v>
      </c>
      <c r="C2673" s="278" t="s">
        <v>4843</v>
      </c>
      <c r="D2673" s="276" t="s">
        <v>9262</v>
      </c>
      <c r="E2673" s="282"/>
      <c r="F2673" s="279"/>
      <c r="G2673" s="278"/>
      <c r="H2673" s="278"/>
      <c r="I2673" s="278" t="s">
        <v>6155</v>
      </c>
      <c r="J2673" s="278" t="s">
        <v>6156</v>
      </c>
      <c r="K2673" s="278"/>
      <c r="L2673" s="277"/>
      <c r="M2673" s="276" t="s">
        <v>9263</v>
      </c>
      <c r="N2673" s="276" t="s">
        <v>8946</v>
      </c>
      <c r="O2673" s="276" t="s">
        <v>6175</v>
      </c>
    </row>
    <row r="2674" spans="1:15" ht="30.75" customHeight="1" x14ac:dyDescent="0.25">
      <c r="A2674" s="275">
        <v>31307027</v>
      </c>
      <c r="B2674" s="270" t="s">
        <v>6359</v>
      </c>
      <c r="C2674" s="272" t="s">
        <v>4843</v>
      </c>
      <c r="D2674" s="270" t="s">
        <v>9264</v>
      </c>
      <c r="E2674" s="272"/>
      <c r="F2674" s="273"/>
      <c r="G2674" s="272"/>
      <c r="H2674" s="272"/>
      <c r="I2674" s="272" t="s">
        <v>6155</v>
      </c>
      <c r="J2674" s="272" t="s">
        <v>6156</v>
      </c>
      <c r="K2674" s="272"/>
      <c r="L2674" s="271"/>
      <c r="M2674" s="270" t="s">
        <v>9263</v>
      </c>
      <c r="N2674" s="270" t="s">
        <v>8946</v>
      </c>
      <c r="O2674" s="270" t="s">
        <v>6175</v>
      </c>
    </row>
    <row r="2675" spans="1:15" ht="30.75" customHeight="1" x14ac:dyDescent="0.25">
      <c r="A2675" s="281">
        <v>31307035</v>
      </c>
      <c r="B2675" s="276" t="s">
        <v>2062</v>
      </c>
      <c r="C2675" s="278" t="s">
        <v>4843</v>
      </c>
      <c r="D2675" s="276" t="s">
        <v>9265</v>
      </c>
      <c r="E2675" s="282"/>
      <c r="F2675" s="279"/>
      <c r="G2675" s="278"/>
      <c r="H2675" s="278"/>
      <c r="I2675" s="278" t="s">
        <v>6155</v>
      </c>
      <c r="J2675" s="278" t="s">
        <v>6156</v>
      </c>
      <c r="K2675" s="278"/>
      <c r="L2675" s="277"/>
      <c r="M2675" s="276" t="s">
        <v>9263</v>
      </c>
      <c r="N2675" s="276" t="s">
        <v>8946</v>
      </c>
      <c r="O2675" s="276" t="s">
        <v>6175</v>
      </c>
    </row>
    <row r="2676" spans="1:15" ht="30.75" customHeight="1" x14ac:dyDescent="0.25">
      <c r="A2676" s="275">
        <v>31307043</v>
      </c>
      <c r="B2676" s="270" t="s">
        <v>2063</v>
      </c>
      <c r="C2676" s="272" t="s">
        <v>4843</v>
      </c>
      <c r="D2676" s="270" t="s">
        <v>9266</v>
      </c>
      <c r="E2676" s="272"/>
      <c r="F2676" s="273"/>
      <c r="G2676" s="272"/>
      <c r="H2676" s="272"/>
      <c r="I2676" s="272" t="s">
        <v>6155</v>
      </c>
      <c r="J2676" s="272" t="s">
        <v>6156</v>
      </c>
      <c r="K2676" s="272"/>
      <c r="L2676" s="271"/>
      <c r="M2676" s="270" t="s">
        <v>9263</v>
      </c>
      <c r="N2676" s="270" t="s">
        <v>8946</v>
      </c>
      <c r="O2676" s="270" t="s">
        <v>6175</v>
      </c>
    </row>
    <row r="2677" spans="1:15" ht="30.75" customHeight="1" x14ac:dyDescent="0.25">
      <c r="A2677" s="281">
        <v>31307051</v>
      </c>
      <c r="B2677" s="276" t="s">
        <v>2064</v>
      </c>
      <c r="C2677" s="278" t="s">
        <v>4843</v>
      </c>
      <c r="D2677" s="276" t="s">
        <v>8943</v>
      </c>
      <c r="E2677" s="282"/>
      <c r="F2677" s="279"/>
      <c r="G2677" s="278"/>
      <c r="H2677" s="278"/>
      <c r="I2677" s="278" t="s">
        <v>6155</v>
      </c>
      <c r="J2677" s="278" t="s">
        <v>6156</v>
      </c>
      <c r="K2677" s="278"/>
      <c r="L2677" s="277"/>
      <c r="M2677" s="276" t="s">
        <v>3871</v>
      </c>
      <c r="N2677" s="276" t="s">
        <v>8742</v>
      </c>
      <c r="O2677" s="276" t="s">
        <v>6175</v>
      </c>
    </row>
    <row r="2678" spans="1:15" ht="30.75" customHeight="1" x14ac:dyDescent="0.25">
      <c r="A2678" s="275">
        <v>31307060</v>
      </c>
      <c r="B2678" s="270" t="s">
        <v>2065</v>
      </c>
      <c r="C2678" s="272" t="s">
        <v>4843</v>
      </c>
      <c r="D2678" s="270" t="s">
        <v>9267</v>
      </c>
      <c r="E2678" s="272"/>
      <c r="F2678" s="273"/>
      <c r="G2678" s="272"/>
      <c r="H2678" s="272"/>
      <c r="I2678" s="272" t="s">
        <v>6155</v>
      </c>
      <c r="J2678" s="272" t="s">
        <v>6156</v>
      </c>
      <c r="K2678" s="272"/>
      <c r="L2678" s="271"/>
      <c r="M2678" s="270" t="s">
        <v>9263</v>
      </c>
      <c r="N2678" s="270" t="s">
        <v>8946</v>
      </c>
      <c r="O2678" s="270" t="s">
        <v>6175</v>
      </c>
    </row>
    <row r="2679" spans="1:15" ht="30.75" customHeight="1" x14ac:dyDescent="0.25">
      <c r="A2679" s="281">
        <v>31307078</v>
      </c>
      <c r="B2679" s="276" t="s">
        <v>2066</v>
      </c>
      <c r="C2679" s="278" t="s">
        <v>4843</v>
      </c>
      <c r="D2679" s="276" t="s">
        <v>9268</v>
      </c>
      <c r="E2679" s="282"/>
      <c r="F2679" s="279"/>
      <c r="G2679" s="278"/>
      <c r="H2679" s="278"/>
      <c r="I2679" s="278" t="s">
        <v>6155</v>
      </c>
      <c r="J2679" s="278" t="s">
        <v>6156</v>
      </c>
      <c r="K2679" s="278"/>
      <c r="L2679" s="277"/>
      <c r="M2679" s="276" t="s">
        <v>9263</v>
      </c>
      <c r="N2679" s="276" t="s">
        <v>8946</v>
      </c>
      <c r="O2679" s="276" t="s">
        <v>6175</v>
      </c>
    </row>
    <row r="2680" spans="1:15" ht="30.75" customHeight="1" x14ac:dyDescent="0.25">
      <c r="A2680" s="275">
        <v>31307086</v>
      </c>
      <c r="B2680" s="270" t="s">
        <v>2068</v>
      </c>
      <c r="C2680" s="272" t="s">
        <v>4843</v>
      </c>
      <c r="D2680" s="270" t="s">
        <v>9269</v>
      </c>
      <c r="E2680" s="272"/>
      <c r="F2680" s="273"/>
      <c r="G2680" s="272"/>
      <c r="H2680" s="272"/>
      <c r="I2680" s="272" t="s">
        <v>6155</v>
      </c>
      <c r="J2680" s="272" t="s">
        <v>6156</v>
      </c>
      <c r="K2680" s="272"/>
      <c r="L2680" s="271"/>
      <c r="M2680" s="270" t="s">
        <v>9263</v>
      </c>
      <c r="N2680" s="270" t="s">
        <v>8946</v>
      </c>
      <c r="O2680" s="270" t="s">
        <v>6175</v>
      </c>
    </row>
    <row r="2681" spans="1:15" ht="30.75" customHeight="1" x14ac:dyDescent="0.25">
      <c r="A2681" s="281">
        <v>31307094</v>
      </c>
      <c r="B2681" s="276" t="s">
        <v>2069</v>
      </c>
      <c r="C2681" s="278" t="s">
        <v>4843</v>
      </c>
      <c r="D2681" s="276" t="s">
        <v>9270</v>
      </c>
      <c r="E2681" s="282"/>
      <c r="F2681" s="279"/>
      <c r="G2681" s="278"/>
      <c r="H2681" s="278"/>
      <c r="I2681" s="278" t="s">
        <v>6155</v>
      </c>
      <c r="J2681" s="278" t="s">
        <v>6156</v>
      </c>
      <c r="K2681" s="278"/>
      <c r="L2681" s="277"/>
      <c r="M2681" s="276" t="s">
        <v>9263</v>
      </c>
      <c r="N2681" s="276" t="s">
        <v>8946</v>
      </c>
      <c r="O2681" s="276" t="s">
        <v>6175</v>
      </c>
    </row>
    <row r="2682" spans="1:15" ht="30.75" customHeight="1" x14ac:dyDescent="0.25">
      <c r="A2682" s="275">
        <v>31307108</v>
      </c>
      <c r="B2682" s="270" t="s">
        <v>2070</v>
      </c>
      <c r="C2682" s="272" t="s">
        <v>4843</v>
      </c>
      <c r="D2682" s="270" t="s">
        <v>9271</v>
      </c>
      <c r="E2682" s="272"/>
      <c r="F2682" s="273"/>
      <c r="G2682" s="272"/>
      <c r="H2682" s="272"/>
      <c r="I2682" s="272" t="s">
        <v>6155</v>
      </c>
      <c r="J2682" s="272" t="s">
        <v>6156</v>
      </c>
      <c r="K2682" s="272"/>
      <c r="L2682" s="271"/>
      <c r="M2682" s="270" t="s">
        <v>9263</v>
      </c>
      <c r="N2682" s="270" t="s">
        <v>8946</v>
      </c>
      <c r="O2682" s="270" t="s">
        <v>6175</v>
      </c>
    </row>
    <row r="2683" spans="1:15" ht="30.75" customHeight="1" x14ac:dyDescent="0.25">
      <c r="A2683" s="281">
        <v>31307116</v>
      </c>
      <c r="B2683" s="276" t="s">
        <v>2071</v>
      </c>
      <c r="C2683" s="278" t="s">
        <v>4843</v>
      </c>
      <c r="D2683" s="276" t="s">
        <v>9272</v>
      </c>
      <c r="E2683" s="282"/>
      <c r="F2683" s="279"/>
      <c r="G2683" s="278"/>
      <c r="H2683" s="278"/>
      <c r="I2683" s="278" t="s">
        <v>6155</v>
      </c>
      <c r="J2683" s="278" t="s">
        <v>6156</v>
      </c>
      <c r="K2683" s="278"/>
      <c r="L2683" s="277"/>
      <c r="M2683" s="276" t="s">
        <v>3871</v>
      </c>
      <c r="N2683" s="276" t="s">
        <v>8742</v>
      </c>
      <c r="O2683" s="276" t="s">
        <v>6175</v>
      </c>
    </row>
    <row r="2684" spans="1:15" ht="30.75" customHeight="1" x14ac:dyDescent="0.25">
      <c r="A2684" s="275">
        <v>31307124</v>
      </c>
      <c r="B2684" s="270" t="s">
        <v>2072</v>
      </c>
      <c r="C2684" s="272" t="s">
        <v>4843</v>
      </c>
      <c r="D2684" s="270" t="s">
        <v>9273</v>
      </c>
      <c r="E2684" s="272"/>
      <c r="F2684" s="273"/>
      <c r="G2684" s="272"/>
      <c r="H2684" s="272"/>
      <c r="I2684" s="272" t="s">
        <v>6155</v>
      </c>
      <c r="J2684" s="272" t="s">
        <v>6156</v>
      </c>
      <c r="K2684" s="272"/>
      <c r="L2684" s="271"/>
      <c r="M2684" s="270" t="s">
        <v>9263</v>
      </c>
      <c r="N2684" s="270" t="s">
        <v>8946</v>
      </c>
      <c r="O2684" s="270" t="s">
        <v>6175</v>
      </c>
    </row>
    <row r="2685" spans="1:15" ht="30.75" customHeight="1" x14ac:dyDescent="0.25">
      <c r="A2685" s="281">
        <v>31307132</v>
      </c>
      <c r="B2685" s="276" t="s">
        <v>2073</v>
      </c>
      <c r="C2685" s="278" t="s">
        <v>4843</v>
      </c>
      <c r="D2685" s="276" t="s">
        <v>9274</v>
      </c>
      <c r="E2685" s="282"/>
      <c r="F2685" s="279"/>
      <c r="G2685" s="278"/>
      <c r="H2685" s="278"/>
      <c r="I2685" s="278" t="s">
        <v>6155</v>
      </c>
      <c r="J2685" s="278" t="s">
        <v>6156</v>
      </c>
      <c r="K2685" s="278"/>
      <c r="L2685" s="277"/>
      <c r="M2685" s="276" t="s">
        <v>9263</v>
      </c>
      <c r="N2685" s="276" t="s">
        <v>8946</v>
      </c>
      <c r="O2685" s="276" t="s">
        <v>6175</v>
      </c>
    </row>
    <row r="2686" spans="1:15" ht="30.75" customHeight="1" x14ac:dyDescent="0.25">
      <c r="A2686" s="275">
        <v>31307140</v>
      </c>
      <c r="B2686" s="270" t="s">
        <v>2074</v>
      </c>
      <c r="C2686" s="272" t="s">
        <v>4843</v>
      </c>
      <c r="D2686" s="270" t="s">
        <v>9275</v>
      </c>
      <c r="E2686" s="272"/>
      <c r="F2686" s="273"/>
      <c r="G2686" s="272"/>
      <c r="H2686" s="272"/>
      <c r="I2686" s="272" t="s">
        <v>6155</v>
      </c>
      <c r="J2686" s="272"/>
      <c r="K2686" s="272"/>
      <c r="L2686" s="271"/>
      <c r="M2686" s="270" t="s">
        <v>9263</v>
      </c>
      <c r="N2686" s="270" t="s">
        <v>8946</v>
      </c>
      <c r="O2686" s="270" t="s">
        <v>6175</v>
      </c>
    </row>
    <row r="2687" spans="1:15" ht="30.75" customHeight="1" x14ac:dyDescent="0.25">
      <c r="A2687" s="281">
        <v>31307159</v>
      </c>
      <c r="B2687" s="276" t="s">
        <v>4761</v>
      </c>
      <c r="C2687" s="278" t="s">
        <v>4843</v>
      </c>
      <c r="D2687" s="276" t="s">
        <v>9276</v>
      </c>
      <c r="E2687" s="282"/>
      <c r="F2687" s="279"/>
      <c r="G2687" s="278"/>
      <c r="H2687" s="278"/>
      <c r="I2687" s="278" t="s">
        <v>6155</v>
      </c>
      <c r="J2687" s="278" t="s">
        <v>6156</v>
      </c>
      <c r="K2687" s="278"/>
      <c r="L2687" s="277"/>
      <c r="M2687" s="276" t="s">
        <v>9263</v>
      </c>
      <c r="N2687" s="276" t="s">
        <v>8946</v>
      </c>
      <c r="O2687" s="276" t="s">
        <v>6175</v>
      </c>
    </row>
    <row r="2688" spans="1:15" ht="30.75" customHeight="1" x14ac:dyDescent="0.25">
      <c r="A2688" s="275">
        <v>31307167</v>
      </c>
      <c r="B2688" s="270" t="s">
        <v>4762</v>
      </c>
      <c r="C2688" s="272" t="s">
        <v>4843</v>
      </c>
      <c r="D2688" s="270" t="s">
        <v>9277</v>
      </c>
      <c r="E2688" s="272"/>
      <c r="F2688" s="273"/>
      <c r="G2688" s="272"/>
      <c r="H2688" s="272"/>
      <c r="I2688" s="272" t="s">
        <v>6155</v>
      </c>
      <c r="J2688" s="272" t="s">
        <v>6156</v>
      </c>
      <c r="K2688" s="272"/>
      <c r="L2688" s="271"/>
      <c r="M2688" s="270" t="s">
        <v>9263</v>
      </c>
      <c r="N2688" s="270" t="s">
        <v>8946</v>
      </c>
      <c r="O2688" s="270" t="s">
        <v>6175</v>
      </c>
    </row>
    <row r="2689" spans="1:15" ht="30.75" customHeight="1" x14ac:dyDescent="0.25">
      <c r="A2689" s="281">
        <v>31307175</v>
      </c>
      <c r="B2689" s="276" t="s">
        <v>5041</v>
      </c>
      <c r="C2689" s="278" t="s">
        <v>4844</v>
      </c>
      <c r="D2689" s="276" t="s">
        <v>6161</v>
      </c>
      <c r="E2689" s="282"/>
      <c r="F2689" s="279"/>
      <c r="G2689" s="278" t="s">
        <v>6161</v>
      </c>
      <c r="H2689" s="278" t="s">
        <v>6161</v>
      </c>
      <c r="I2689" s="278" t="s">
        <v>6161</v>
      </c>
      <c r="J2689" s="278" t="s">
        <v>6161</v>
      </c>
      <c r="K2689" s="278" t="s">
        <v>6161</v>
      </c>
      <c r="L2689" s="277" t="s">
        <v>6161</v>
      </c>
      <c r="M2689" s="276" t="s">
        <v>6161</v>
      </c>
      <c r="N2689" s="276" t="s">
        <v>6161</v>
      </c>
      <c r="O2689" s="276" t="s">
        <v>6161</v>
      </c>
    </row>
    <row r="2690" spans="1:15" ht="30.75" customHeight="1" x14ac:dyDescent="0.25">
      <c r="A2690" s="275">
        <v>31307183</v>
      </c>
      <c r="B2690" s="270" t="s">
        <v>4090</v>
      </c>
      <c r="C2690" s="272" t="s">
        <v>4843</v>
      </c>
      <c r="D2690" s="270" t="s">
        <v>9278</v>
      </c>
      <c r="E2690" s="272"/>
      <c r="F2690" s="273"/>
      <c r="G2690" s="272"/>
      <c r="H2690" s="272"/>
      <c r="I2690" s="272" t="s">
        <v>6155</v>
      </c>
      <c r="J2690" s="272" t="s">
        <v>6156</v>
      </c>
      <c r="K2690" s="272"/>
      <c r="L2690" s="271"/>
      <c r="M2690" s="270" t="s">
        <v>9263</v>
      </c>
      <c r="N2690" s="270" t="s">
        <v>8946</v>
      </c>
      <c r="O2690" s="270" t="s">
        <v>6175</v>
      </c>
    </row>
    <row r="2691" spans="1:15" ht="30.75" customHeight="1" x14ac:dyDescent="0.25">
      <c r="A2691" s="281">
        <v>31307191</v>
      </c>
      <c r="B2691" s="276" t="s">
        <v>5042</v>
      </c>
      <c r="C2691" s="278" t="s">
        <v>4844</v>
      </c>
      <c r="D2691" s="276" t="s">
        <v>6161</v>
      </c>
      <c r="E2691" s="282"/>
      <c r="F2691" s="279"/>
      <c r="G2691" s="278" t="s">
        <v>6161</v>
      </c>
      <c r="H2691" s="278" t="s">
        <v>6161</v>
      </c>
      <c r="I2691" s="278" t="s">
        <v>6161</v>
      </c>
      <c r="J2691" s="278" t="s">
        <v>6161</v>
      </c>
      <c r="K2691" s="278" t="s">
        <v>6161</v>
      </c>
      <c r="L2691" s="277" t="s">
        <v>6161</v>
      </c>
      <c r="M2691" s="276" t="s">
        <v>6161</v>
      </c>
      <c r="N2691" s="276" t="s">
        <v>6161</v>
      </c>
      <c r="O2691" s="276" t="s">
        <v>6161</v>
      </c>
    </row>
    <row r="2692" spans="1:15" ht="30.75" customHeight="1" x14ac:dyDescent="0.25">
      <c r="A2692" s="275">
        <v>31307205</v>
      </c>
      <c r="B2692" s="270" t="s">
        <v>2067</v>
      </c>
      <c r="C2692" s="272" t="s">
        <v>4843</v>
      </c>
      <c r="D2692" s="270" t="s">
        <v>9279</v>
      </c>
      <c r="E2692" s="272"/>
      <c r="F2692" s="273"/>
      <c r="G2692" s="272"/>
      <c r="H2692" s="272"/>
      <c r="I2692" s="272" t="s">
        <v>6155</v>
      </c>
      <c r="J2692" s="272" t="s">
        <v>6156</v>
      </c>
      <c r="K2692" s="272"/>
      <c r="L2692" s="271"/>
      <c r="M2692" s="270" t="s">
        <v>9263</v>
      </c>
      <c r="N2692" s="270" t="s">
        <v>8946</v>
      </c>
      <c r="O2692" s="270" t="s">
        <v>6175</v>
      </c>
    </row>
    <row r="2693" spans="1:15" ht="30.75" customHeight="1" x14ac:dyDescent="0.25">
      <c r="A2693" s="281">
        <v>31307213</v>
      </c>
      <c r="B2693" s="276" t="s">
        <v>5043</v>
      </c>
      <c r="C2693" s="278" t="s">
        <v>4844</v>
      </c>
      <c r="D2693" s="276" t="s">
        <v>6161</v>
      </c>
      <c r="E2693" s="282"/>
      <c r="F2693" s="279"/>
      <c r="G2693" s="278" t="s">
        <v>6161</v>
      </c>
      <c r="H2693" s="278" t="s">
        <v>6161</v>
      </c>
      <c r="I2693" s="278" t="s">
        <v>6161</v>
      </c>
      <c r="J2693" s="278" t="s">
        <v>6161</v>
      </c>
      <c r="K2693" s="278" t="s">
        <v>6161</v>
      </c>
      <c r="L2693" s="277" t="s">
        <v>6161</v>
      </c>
      <c r="M2693" s="276" t="s">
        <v>6161</v>
      </c>
      <c r="N2693" s="276" t="s">
        <v>6161</v>
      </c>
      <c r="O2693" s="276" t="s">
        <v>6161</v>
      </c>
    </row>
    <row r="2694" spans="1:15" ht="30.75" customHeight="1" x14ac:dyDescent="0.25">
      <c r="A2694" s="275">
        <v>31307221</v>
      </c>
      <c r="B2694" s="270" t="s">
        <v>4028</v>
      </c>
      <c r="C2694" s="272" t="s">
        <v>4843</v>
      </c>
      <c r="D2694" s="270" t="s">
        <v>9280</v>
      </c>
      <c r="E2694" s="272"/>
      <c r="F2694" s="273"/>
      <c r="G2694" s="272"/>
      <c r="H2694" s="272"/>
      <c r="I2694" s="272" t="s">
        <v>6155</v>
      </c>
      <c r="J2694" s="272" t="s">
        <v>6156</v>
      </c>
      <c r="K2694" s="272"/>
      <c r="L2694" s="271"/>
      <c r="M2694" s="270" t="s">
        <v>9263</v>
      </c>
      <c r="N2694" s="270" t="s">
        <v>8946</v>
      </c>
      <c r="O2694" s="270" t="s">
        <v>6175</v>
      </c>
    </row>
    <row r="2695" spans="1:15" ht="30.75" customHeight="1" x14ac:dyDescent="0.25">
      <c r="A2695" s="281">
        <v>31307230</v>
      </c>
      <c r="B2695" s="276" t="s">
        <v>5044</v>
      </c>
      <c r="C2695" s="278" t="s">
        <v>4844</v>
      </c>
      <c r="D2695" s="276" t="s">
        <v>6161</v>
      </c>
      <c r="E2695" s="282"/>
      <c r="F2695" s="279"/>
      <c r="G2695" s="278" t="s">
        <v>6161</v>
      </c>
      <c r="H2695" s="278" t="s">
        <v>6161</v>
      </c>
      <c r="I2695" s="278" t="s">
        <v>6161</v>
      </c>
      <c r="J2695" s="278" t="s">
        <v>6161</v>
      </c>
      <c r="K2695" s="278" t="s">
        <v>6161</v>
      </c>
      <c r="L2695" s="277" t="s">
        <v>6161</v>
      </c>
      <c r="M2695" s="276" t="s">
        <v>6161</v>
      </c>
      <c r="N2695" s="276" t="s">
        <v>6161</v>
      </c>
      <c r="O2695" s="276" t="s">
        <v>6161</v>
      </c>
    </row>
    <row r="2696" spans="1:15" ht="30.75" customHeight="1" x14ac:dyDescent="0.25">
      <c r="A2696" s="275">
        <v>31307248</v>
      </c>
      <c r="B2696" s="270" t="s">
        <v>4029</v>
      </c>
      <c r="C2696" s="272" t="s">
        <v>4843</v>
      </c>
      <c r="D2696" s="270" t="s">
        <v>9281</v>
      </c>
      <c r="E2696" s="272"/>
      <c r="F2696" s="273"/>
      <c r="G2696" s="272"/>
      <c r="H2696" s="272"/>
      <c r="I2696" s="272" t="s">
        <v>6155</v>
      </c>
      <c r="J2696" s="272" t="s">
        <v>6156</v>
      </c>
      <c r="K2696" s="272"/>
      <c r="L2696" s="271"/>
      <c r="M2696" s="270" t="s">
        <v>3871</v>
      </c>
      <c r="N2696" s="270" t="s">
        <v>8742</v>
      </c>
      <c r="O2696" s="270" t="s">
        <v>6175</v>
      </c>
    </row>
    <row r="2697" spans="1:15" ht="30.75" customHeight="1" x14ac:dyDescent="0.25">
      <c r="A2697" s="281">
        <v>31307256</v>
      </c>
      <c r="B2697" s="276" t="s">
        <v>5045</v>
      </c>
      <c r="C2697" s="278" t="s">
        <v>4844</v>
      </c>
      <c r="D2697" s="276" t="s">
        <v>6161</v>
      </c>
      <c r="E2697" s="282"/>
      <c r="F2697" s="279"/>
      <c r="G2697" s="278" t="s">
        <v>6161</v>
      </c>
      <c r="H2697" s="278" t="s">
        <v>6161</v>
      </c>
      <c r="I2697" s="278" t="s">
        <v>6161</v>
      </c>
      <c r="J2697" s="278" t="s">
        <v>6161</v>
      </c>
      <c r="K2697" s="278" t="s">
        <v>6161</v>
      </c>
      <c r="L2697" s="277" t="s">
        <v>6161</v>
      </c>
      <c r="M2697" s="276" t="s">
        <v>6161</v>
      </c>
      <c r="N2697" s="276" t="s">
        <v>6161</v>
      </c>
      <c r="O2697" s="276" t="s">
        <v>6161</v>
      </c>
    </row>
    <row r="2698" spans="1:15" ht="30.75" customHeight="1" x14ac:dyDescent="0.25">
      <c r="A2698" s="275">
        <v>31307264</v>
      </c>
      <c r="B2698" s="270" t="s">
        <v>4030</v>
      </c>
      <c r="C2698" s="272" t="s">
        <v>4843</v>
      </c>
      <c r="D2698" s="270" t="s">
        <v>9282</v>
      </c>
      <c r="E2698" s="272"/>
      <c r="F2698" s="273"/>
      <c r="G2698" s="272"/>
      <c r="H2698" s="272"/>
      <c r="I2698" s="272" t="s">
        <v>6155</v>
      </c>
      <c r="J2698" s="272" t="s">
        <v>6156</v>
      </c>
      <c r="K2698" s="272"/>
      <c r="L2698" s="271"/>
      <c r="M2698" s="270" t="s">
        <v>9263</v>
      </c>
      <c r="N2698" s="270" t="s">
        <v>8946</v>
      </c>
      <c r="O2698" s="270" t="s">
        <v>6175</v>
      </c>
    </row>
    <row r="2699" spans="1:15" ht="30.75" customHeight="1" x14ac:dyDescent="0.25">
      <c r="A2699" s="281">
        <v>31307272</v>
      </c>
      <c r="B2699" s="276" t="s">
        <v>4031</v>
      </c>
      <c r="C2699" s="278" t="s">
        <v>4843</v>
      </c>
      <c r="D2699" s="276" t="s">
        <v>9283</v>
      </c>
      <c r="E2699" s="282"/>
      <c r="F2699" s="279"/>
      <c r="G2699" s="278"/>
      <c r="H2699" s="278"/>
      <c r="I2699" s="278" t="s">
        <v>6155</v>
      </c>
      <c r="J2699" s="278"/>
      <c r="K2699" s="278"/>
      <c r="L2699" s="277"/>
      <c r="M2699" s="276" t="s">
        <v>9263</v>
      </c>
      <c r="N2699" s="276" t="s">
        <v>8946</v>
      </c>
      <c r="O2699" s="276" t="s">
        <v>6175</v>
      </c>
    </row>
    <row r="2700" spans="1:15" ht="30.75" customHeight="1" x14ac:dyDescent="0.25">
      <c r="A2700" s="275">
        <v>31307280</v>
      </c>
      <c r="B2700" s="270" t="s">
        <v>6360</v>
      </c>
      <c r="C2700" s="272" t="s">
        <v>4843</v>
      </c>
      <c r="D2700" s="270" t="s">
        <v>9278</v>
      </c>
      <c r="E2700" s="272"/>
      <c r="F2700" s="273"/>
      <c r="G2700" s="272"/>
      <c r="H2700" s="272"/>
      <c r="I2700" s="272" t="s">
        <v>6155</v>
      </c>
      <c r="J2700" s="272" t="s">
        <v>6156</v>
      </c>
      <c r="K2700" s="272"/>
      <c r="L2700" s="271"/>
      <c r="M2700" s="270" t="s">
        <v>9263</v>
      </c>
      <c r="N2700" s="270" t="s">
        <v>8946</v>
      </c>
      <c r="O2700" s="270" t="s">
        <v>6175</v>
      </c>
    </row>
    <row r="2701" spans="1:15" ht="30.75" customHeight="1" x14ac:dyDescent="0.25">
      <c r="A2701" s="281">
        <v>31307299</v>
      </c>
      <c r="B2701" s="276" t="s">
        <v>9284</v>
      </c>
      <c r="C2701" s="278" t="s">
        <v>4843</v>
      </c>
      <c r="D2701" s="276" t="s">
        <v>9266</v>
      </c>
      <c r="E2701" s="282"/>
      <c r="F2701" s="279"/>
      <c r="G2701" s="278"/>
      <c r="H2701" s="278"/>
      <c r="I2701" s="278" t="s">
        <v>6155</v>
      </c>
      <c r="J2701" s="278" t="s">
        <v>6156</v>
      </c>
      <c r="K2701" s="278"/>
      <c r="L2701" s="277"/>
      <c r="M2701" s="276" t="s">
        <v>9263</v>
      </c>
      <c r="N2701" s="276" t="s">
        <v>8946</v>
      </c>
      <c r="O2701" s="276" t="s">
        <v>6175</v>
      </c>
    </row>
    <row r="2702" spans="1:15" ht="30.75" customHeight="1" x14ac:dyDescent="0.25">
      <c r="A2702" s="275">
        <v>31308015</v>
      </c>
      <c r="B2702" s="270" t="s">
        <v>5046</v>
      </c>
      <c r="C2702" s="272" t="s">
        <v>4844</v>
      </c>
      <c r="D2702" s="270" t="s">
        <v>6161</v>
      </c>
      <c r="E2702" s="272"/>
      <c r="F2702" s="273"/>
      <c r="G2702" s="272" t="s">
        <v>6161</v>
      </c>
      <c r="H2702" s="272" t="s">
        <v>6161</v>
      </c>
      <c r="I2702" s="272" t="s">
        <v>6161</v>
      </c>
      <c r="J2702" s="272" t="s">
        <v>6161</v>
      </c>
      <c r="K2702" s="272" t="s">
        <v>6161</v>
      </c>
      <c r="L2702" s="271" t="s">
        <v>6161</v>
      </c>
      <c r="M2702" s="270" t="s">
        <v>6161</v>
      </c>
      <c r="N2702" s="270" t="s">
        <v>6161</v>
      </c>
      <c r="O2702" s="270" t="s">
        <v>6161</v>
      </c>
    </row>
    <row r="2703" spans="1:15" ht="30.75" customHeight="1" x14ac:dyDescent="0.25">
      <c r="A2703" s="281">
        <v>31308023</v>
      </c>
      <c r="B2703" s="276" t="s">
        <v>5047</v>
      </c>
      <c r="C2703" s="278" t="s">
        <v>4844</v>
      </c>
      <c r="D2703" s="276" t="s">
        <v>6161</v>
      </c>
      <c r="E2703" s="282"/>
      <c r="F2703" s="279"/>
      <c r="G2703" s="278" t="s">
        <v>6161</v>
      </c>
      <c r="H2703" s="278" t="s">
        <v>6161</v>
      </c>
      <c r="I2703" s="278" t="s">
        <v>6161</v>
      </c>
      <c r="J2703" s="278" t="s">
        <v>6161</v>
      </c>
      <c r="K2703" s="278" t="s">
        <v>6161</v>
      </c>
      <c r="L2703" s="277" t="s">
        <v>6161</v>
      </c>
      <c r="M2703" s="276" t="s">
        <v>6161</v>
      </c>
      <c r="N2703" s="276" t="s">
        <v>6161</v>
      </c>
      <c r="O2703" s="276" t="s">
        <v>6161</v>
      </c>
    </row>
    <row r="2704" spans="1:15" ht="30.75" customHeight="1" x14ac:dyDescent="0.25">
      <c r="A2704" s="275">
        <v>31308031</v>
      </c>
      <c r="B2704" s="270" t="s">
        <v>5048</v>
      </c>
      <c r="C2704" s="272" t="s">
        <v>4844</v>
      </c>
      <c r="D2704" s="270" t="s">
        <v>6161</v>
      </c>
      <c r="E2704" s="272"/>
      <c r="F2704" s="273"/>
      <c r="G2704" s="272" t="s">
        <v>6161</v>
      </c>
      <c r="H2704" s="272" t="s">
        <v>6161</v>
      </c>
      <c r="I2704" s="272" t="s">
        <v>6161</v>
      </c>
      <c r="J2704" s="272" t="s">
        <v>6161</v>
      </c>
      <c r="K2704" s="272" t="s">
        <v>6161</v>
      </c>
      <c r="L2704" s="271" t="s">
        <v>6161</v>
      </c>
      <c r="M2704" s="270" t="s">
        <v>6161</v>
      </c>
      <c r="N2704" s="270" t="s">
        <v>6161</v>
      </c>
      <c r="O2704" s="270" t="s">
        <v>6161</v>
      </c>
    </row>
    <row r="2705" spans="1:15" ht="30.75" customHeight="1" x14ac:dyDescent="0.25">
      <c r="A2705" s="281">
        <v>31308040</v>
      </c>
      <c r="B2705" s="276" t="s">
        <v>5049</v>
      </c>
      <c r="C2705" s="278" t="s">
        <v>4844</v>
      </c>
      <c r="D2705" s="276" t="s">
        <v>6161</v>
      </c>
      <c r="E2705" s="282"/>
      <c r="F2705" s="279"/>
      <c r="G2705" s="278" t="s">
        <v>6161</v>
      </c>
      <c r="H2705" s="278" t="s">
        <v>6161</v>
      </c>
      <c r="I2705" s="278" t="s">
        <v>6161</v>
      </c>
      <c r="J2705" s="278" t="s">
        <v>6161</v>
      </c>
      <c r="K2705" s="278" t="s">
        <v>6161</v>
      </c>
      <c r="L2705" s="277" t="s">
        <v>6161</v>
      </c>
      <c r="M2705" s="276" t="s">
        <v>6161</v>
      </c>
      <c r="N2705" s="276" t="s">
        <v>6161</v>
      </c>
      <c r="O2705" s="276" t="s">
        <v>6161</v>
      </c>
    </row>
    <row r="2706" spans="1:15" ht="30.75" customHeight="1" x14ac:dyDescent="0.25">
      <c r="A2706" s="275">
        <v>31309011</v>
      </c>
      <c r="B2706" s="270" t="s">
        <v>2075</v>
      </c>
      <c r="C2706" s="272" t="s">
        <v>4843</v>
      </c>
      <c r="D2706" s="270" t="s">
        <v>9285</v>
      </c>
      <c r="E2706" s="272"/>
      <c r="F2706" s="273"/>
      <c r="G2706" s="272"/>
      <c r="H2706" s="272"/>
      <c r="I2706" s="272" t="s">
        <v>6155</v>
      </c>
      <c r="J2706" s="272"/>
      <c r="K2706" s="272"/>
      <c r="L2706" s="271"/>
      <c r="M2706" s="270" t="s">
        <v>3888</v>
      </c>
      <c r="N2706" s="270" t="s">
        <v>8946</v>
      </c>
      <c r="O2706" s="270" t="s">
        <v>6175</v>
      </c>
    </row>
    <row r="2707" spans="1:15" ht="30.75" customHeight="1" x14ac:dyDescent="0.25">
      <c r="A2707" s="281">
        <v>31309020</v>
      </c>
      <c r="B2707" s="276" t="s">
        <v>2076</v>
      </c>
      <c r="C2707" s="278" t="s">
        <v>4843</v>
      </c>
      <c r="D2707" s="276" t="s">
        <v>9213</v>
      </c>
      <c r="E2707" s="282"/>
      <c r="F2707" s="279"/>
      <c r="G2707" s="278"/>
      <c r="H2707" s="278"/>
      <c r="I2707" s="278" t="s">
        <v>6155</v>
      </c>
      <c r="J2707" s="278" t="s">
        <v>6156</v>
      </c>
      <c r="K2707" s="278"/>
      <c r="L2707" s="277"/>
      <c r="M2707" s="276" t="s">
        <v>3888</v>
      </c>
      <c r="N2707" s="276" t="s">
        <v>8946</v>
      </c>
      <c r="O2707" s="276" t="s">
        <v>6175</v>
      </c>
    </row>
    <row r="2708" spans="1:15" ht="30.75" customHeight="1" x14ac:dyDescent="0.25">
      <c r="A2708" s="275">
        <v>31309038</v>
      </c>
      <c r="B2708" s="270" t="s">
        <v>6361</v>
      </c>
      <c r="C2708" s="272" t="s">
        <v>4843</v>
      </c>
      <c r="D2708" s="270" t="s">
        <v>9286</v>
      </c>
      <c r="E2708" s="272"/>
      <c r="F2708" s="273"/>
      <c r="G2708" s="272"/>
      <c r="H2708" s="272"/>
      <c r="I2708" s="272" t="s">
        <v>6155</v>
      </c>
      <c r="J2708" s="272"/>
      <c r="K2708" s="272"/>
      <c r="L2708" s="271"/>
      <c r="M2708" s="270" t="s">
        <v>3888</v>
      </c>
      <c r="N2708" s="270" t="s">
        <v>8946</v>
      </c>
      <c r="O2708" s="270" t="s">
        <v>6175</v>
      </c>
    </row>
    <row r="2709" spans="1:15" ht="30.75" customHeight="1" x14ac:dyDescent="0.25">
      <c r="A2709" s="281">
        <v>31309046</v>
      </c>
      <c r="B2709" s="276" t="s">
        <v>9287</v>
      </c>
      <c r="C2709" s="278" t="s">
        <v>4843</v>
      </c>
      <c r="D2709" s="276" t="s">
        <v>9288</v>
      </c>
      <c r="E2709" s="282"/>
      <c r="F2709" s="279"/>
      <c r="G2709" s="278"/>
      <c r="H2709" s="278"/>
      <c r="I2709" s="278" t="s">
        <v>6155</v>
      </c>
      <c r="J2709" s="278"/>
      <c r="K2709" s="278"/>
      <c r="L2709" s="277"/>
      <c r="M2709" s="276" t="s">
        <v>3888</v>
      </c>
      <c r="N2709" s="276" t="s">
        <v>8946</v>
      </c>
      <c r="O2709" s="276" t="s">
        <v>6175</v>
      </c>
    </row>
    <row r="2710" spans="1:15" ht="30.75" customHeight="1" x14ac:dyDescent="0.25">
      <c r="A2710" s="275">
        <v>31309054</v>
      </c>
      <c r="B2710" s="270" t="s">
        <v>2079</v>
      </c>
      <c r="C2710" s="272" t="s">
        <v>4843</v>
      </c>
      <c r="D2710" s="270" t="s">
        <v>9289</v>
      </c>
      <c r="E2710" s="272"/>
      <c r="F2710" s="273"/>
      <c r="G2710" s="272"/>
      <c r="H2710" s="272"/>
      <c r="I2710" s="272" t="s">
        <v>6155</v>
      </c>
      <c r="J2710" s="272"/>
      <c r="K2710" s="272"/>
      <c r="L2710" s="271">
        <v>145</v>
      </c>
      <c r="M2710" s="270" t="s">
        <v>3888</v>
      </c>
      <c r="N2710" s="270" t="s">
        <v>8946</v>
      </c>
      <c r="O2710" s="270" t="s">
        <v>6175</v>
      </c>
    </row>
    <row r="2711" spans="1:15" ht="30.75" customHeight="1" x14ac:dyDescent="0.25">
      <c r="A2711" s="281">
        <v>31309062</v>
      </c>
      <c r="B2711" s="276" t="s">
        <v>2080</v>
      </c>
      <c r="C2711" s="278" t="s">
        <v>4843</v>
      </c>
      <c r="D2711" s="276" t="s">
        <v>9290</v>
      </c>
      <c r="E2711" s="282"/>
      <c r="F2711" s="279"/>
      <c r="G2711" s="278"/>
      <c r="H2711" s="278"/>
      <c r="I2711" s="278" t="s">
        <v>6155</v>
      </c>
      <c r="J2711" s="278" t="s">
        <v>6156</v>
      </c>
      <c r="K2711" s="278"/>
      <c r="L2711" s="277"/>
      <c r="M2711" s="276" t="s">
        <v>3888</v>
      </c>
      <c r="N2711" s="276" t="s">
        <v>8946</v>
      </c>
      <c r="O2711" s="276" t="s">
        <v>6175</v>
      </c>
    </row>
    <row r="2712" spans="1:15" ht="30.75" customHeight="1" x14ac:dyDescent="0.25">
      <c r="A2712" s="275">
        <v>31309089</v>
      </c>
      <c r="B2712" s="270" t="s">
        <v>6362</v>
      </c>
      <c r="C2712" s="272" t="s">
        <v>4843</v>
      </c>
      <c r="D2712" s="270" t="s">
        <v>9291</v>
      </c>
      <c r="E2712" s="272"/>
      <c r="F2712" s="273"/>
      <c r="G2712" s="272"/>
      <c r="H2712" s="272"/>
      <c r="I2712" s="272" t="s">
        <v>6155</v>
      </c>
      <c r="J2712" s="272" t="s">
        <v>6156</v>
      </c>
      <c r="K2712" s="272"/>
      <c r="L2712" s="271"/>
      <c r="M2712" s="270" t="s">
        <v>3888</v>
      </c>
      <c r="N2712" s="270" t="s">
        <v>8946</v>
      </c>
      <c r="O2712" s="270" t="s">
        <v>6175</v>
      </c>
    </row>
    <row r="2713" spans="1:15" ht="30.75" customHeight="1" x14ac:dyDescent="0.25">
      <c r="A2713" s="281">
        <v>31309097</v>
      </c>
      <c r="B2713" s="276" t="s">
        <v>2084</v>
      </c>
      <c r="C2713" s="278" t="s">
        <v>4843</v>
      </c>
      <c r="D2713" s="276" t="s">
        <v>9292</v>
      </c>
      <c r="E2713" s="282"/>
      <c r="F2713" s="279"/>
      <c r="G2713" s="278"/>
      <c r="H2713" s="278"/>
      <c r="I2713" s="278" t="s">
        <v>6155</v>
      </c>
      <c r="J2713" s="278" t="s">
        <v>6156</v>
      </c>
      <c r="K2713" s="278"/>
      <c r="L2713" s="277"/>
      <c r="M2713" s="276" t="s">
        <v>3888</v>
      </c>
      <c r="N2713" s="276" t="s">
        <v>8946</v>
      </c>
      <c r="O2713" s="276" t="s">
        <v>6175</v>
      </c>
    </row>
    <row r="2714" spans="1:15" ht="30.75" customHeight="1" x14ac:dyDescent="0.25">
      <c r="A2714" s="275">
        <v>31309097</v>
      </c>
      <c r="B2714" s="270" t="s">
        <v>2084</v>
      </c>
      <c r="C2714" s="272" t="s">
        <v>4843</v>
      </c>
      <c r="D2714" s="270" t="s">
        <v>9293</v>
      </c>
      <c r="E2714" s="272"/>
      <c r="F2714" s="273"/>
      <c r="G2714" s="272"/>
      <c r="H2714" s="272"/>
      <c r="I2714" s="272" t="s">
        <v>6155</v>
      </c>
      <c r="J2714" s="272" t="s">
        <v>6156</v>
      </c>
      <c r="K2714" s="272"/>
      <c r="L2714" s="271"/>
      <c r="M2714" s="270" t="s">
        <v>3888</v>
      </c>
      <c r="N2714" s="270" t="s">
        <v>8946</v>
      </c>
      <c r="O2714" s="270" t="s">
        <v>6175</v>
      </c>
    </row>
    <row r="2715" spans="1:15" ht="30.75" customHeight="1" x14ac:dyDescent="0.25">
      <c r="A2715" s="281">
        <v>31309100</v>
      </c>
      <c r="B2715" s="276" t="s">
        <v>2083</v>
      </c>
      <c r="C2715" s="278" t="s">
        <v>4843</v>
      </c>
      <c r="D2715" s="276" t="s">
        <v>9294</v>
      </c>
      <c r="E2715" s="282"/>
      <c r="F2715" s="279"/>
      <c r="G2715" s="278"/>
      <c r="H2715" s="278"/>
      <c r="I2715" s="278" t="s">
        <v>6155</v>
      </c>
      <c r="J2715" s="278"/>
      <c r="K2715" s="278"/>
      <c r="L2715" s="277"/>
      <c r="M2715" s="276" t="s">
        <v>3888</v>
      </c>
      <c r="N2715" s="276" t="s">
        <v>8946</v>
      </c>
      <c r="O2715" s="276" t="s">
        <v>6175</v>
      </c>
    </row>
    <row r="2716" spans="1:15" ht="30.75" customHeight="1" x14ac:dyDescent="0.25">
      <c r="A2716" s="275">
        <v>31309119</v>
      </c>
      <c r="B2716" s="270" t="s">
        <v>2082</v>
      </c>
      <c r="C2716" s="272" t="s">
        <v>4843</v>
      </c>
      <c r="D2716" s="270" t="s">
        <v>9294</v>
      </c>
      <c r="E2716" s="272"/>
      <c r="F2716" s="273"/>
      <c r="G2716" s="272"/>
      <c r="H2716" s="272"/>
      <c r="I2716" s="272" t="s">
        <v>6155</v>
      </c>
      <c r="J2716" s="272"/>
      <c r="K2716" s="272"/>
      <c r="L2716" s="271"/>
      <c r="M2716" s="270" t="s">
        <v>3888</v>
      </c>
      <c r="N2716" s="270" t="s">
        <v>8946</v>
      </c>
      <c r="O2716" s="270" t="s">
        <v>6175</v>
      </c>
    </row>
    <row r="2717" spans="1:15" ht="30.75" customHeight="1" x14ac:dyDescent="0.25">
      <c r="A2717" s="281">
        <v>31309127</v>
      </c>
      <c r="B2717" s="276" t="s">
        <v>2085</v>
      </c>
      <c r="C2717" s="278" t="s">
        <v>4843</v>
      </c>
      <c r="D2717" s="276" t="s">
        <v>9295</v>
      </c>
      <c r="E2717" s="282"/>
      <c r="F2717" s="279"/>
      <c r="G2717" s="278"/>
      <c r="H2717" s="278"/>
      <c r="I2717" s="278" t="s">
        <v>6155</v>
      </c>
      <c r="J2717" s="278"/>
      <c r="K2717" s="278"/>
      <c r="L2717" s="277"/>
      <c r="M2717" s="276" t="s">
        <v>3888</v>
      </c>
      <c r="N2717" s="276" t="s">
        <v>8946</v>
      </c>
      <c r="O2717" s="276" t="s">
        <v>6175</v>
      </c>
    </row>
    <row r="2718" spans="1:15" ht="30.75" customHeight="1" x14ac:dyDescent="0.25">
      <c r="A2718" s="275">
        <v>31309135</v>
      </c>
      <c r="B2718" s="270" t="s">
        <v>2086</v>
      </c>
      <c r="C2718" s="272" t="s">
        <v>4843</v>
      </c>
      <c r="D2718" s="270" t="s">
        <v>9295</v>
      </c>
      <c r="E2718" s="272"/>
      <c r="F2718" s="273"/>
      <c r="G2718" s="272"/>
      <c r="H2718" s="272"/>
      <c r="I2718" s="272" t="s">
        <v>6155</v>
      </c>
      <c r="J2718" s="272"/>
      <c r="K2718" s="272"/>
      <c r="L2718" s="271"/>
      <c r="M2718" s="270" t="s">
        <v>3888</v>
      </c>
      <c r="N2718" s="270" t="s">
        <v>8946</v>
      </c>
      <c r="O2718" s="270" t="s">
        <v>6175</v>
      </c>
    </row>
    <row r="2719" spans="1:15" ht="30.75" customHeight="1" x14ac:dyDescent="0.25">
      <c r="A2719" s="281">
        <v>31309143</v>
      </c>
      <c r="B2719" s="276" t="s">
        <v>5050</v>
      </c>
      <c r="C2719" s="278" t="s">
        <v>4844</v>
      </c>
      <c r="D2719" s="276" t="s">
        <v>6161</v>
      </c>
      <c r="E2719" s="282"/>
      <c r="F2719" s="279"/>
      <c r="G2719" s="278" t="s">
        <v>6161</v>
      </c>
      <c r="H2719" s="278" t="s">
        <v>6161</v>
      </c>
      <c r="I2719" s="278" t="s">
        <v>6161</v>
      </c>
      <c r="J2719" s="278" t="s">
        <v>6161</v>
      </c>
      <c r="K2719" s="278" t="s">
        <v>6161</v>
      </c>
      <c r="L2719" s="277" t="s">
        <v>6161</v>
      </c>
      <c r="M2719" s="276" t="s">
        <v>6161</v>
      </c>
      <c r="N2719" s="276" t="s">
        <v>6161</v>
      </c>
      <c r="O2719" s="276" t="s">
        <v>6161</v>
      </c>
    </row>
    <row r="2720" spans="1:15" ht="30.75" customHeight="1" x14ac:dyDescent="0.25">
      <c r="A2720" s="275">
        <v>31309151</v>
      </c>
      <c r="B2720" s="270" t="s">
        <v>2087</v>
      </c>
      <c r="C2720" s="272" t="s">
        <v>4843</v>
      </c>
      <c r="D2720" s="270" t="s">
        <v>9296</v>
      </c>
      <c r="E2720" s="272"/>
      <c r="F2720" s="273"/>
      <c r="G2720" s="272"/>
      <c r="H2720" s="272"/>
      <c r="I2720" s="272" t="s">
        <v>6155</v>
      </c>
      <c r="J2720" s="272"/>
      <c r="K2720" s="272"/>
      <c r="L2720" s="271"/>
      <c r="M2720" s="270" t="s">
        <v>3888</v>
      </c>
      <c r="N2720" s="270" t="s">
        <v>8946</v>
      </c>
      <c r="O2720" s="270" t="s">
        <v>6175</v>
      </c>
    </row>
    <row r="2721" spans="1:15" ht="30.75" customHeight="1" x14ac:dyDescent="0.25">
      <c r="A2721" s="281">
        <v>31309178</v>
      </c>
      <c r="B2721" s="276" t="s">
        <v>2088</v>
      </c>
      <c r="C2721" s="278" t="s">
        <v>4843</v>
      </c>
      <c r="D2721" s="276" t="s">
        <v>9297</v>
      </c>
      <c r="E2721" s="282"/>
      <c r="F2721" s="279"/>
      <c r="G2721" s="278"/>
      <c r="H2721" s="278"/>
      <c r="I2721" s="278" t="s">
        <v>6155</v>
      </c>
      <c r="J2721" s="278"/>
      <c r="K2721" s="278"/>
      <c r="L2721" s="277"/>
      <c r="M2721" s="276" t="s">
        <v>3888</v>
      </c>
      <c r="N2721" s="276" t="s">
        <v>8946</v>
      </c>
      <c r="O2721" s="276" t="s">
        <v>6175</v>
      </c>
    </row>
    <row r="2722" spans="1:15" ht="30.75" customHeight="1" x14ac:dyDescent="0.25">
      <c r="A2722" s="275">
        <v>31309186</v>
      </c>
      <c r="B2722" s="270" t="s">
        <v>4283</v>
      </c>
      <c r="C2722" s="272" t="s">
        <v>4843</v>
      </c>
      <c r="D2722" s="270" t="s">
        <v>9298</v>
      </c>
      <c r="E2722" s="272"/>
      <c r="F2722" s="273"/>
      <c r="G2722" s="272"/>
      <c r="H2722" s="272"/>
      <c r="I2722" s="272" t="s">
        <v>6155</v>
      </c>
      <c r="J2722" s="272" t="s">
        <v>6156</v>
      </c>
      <c r="K2722" s="272"/>
      <c r="L2722" s="271"/>
      <c r="M2722" s="270" t="s">
        <v>3888</v>
      </c>
      <c r="N2722" s="270" t="s">
        <v>8946</v>
      </c>
      <c r="O2722" s="270" t="s">
        <v>6175</v>
      </c>
    </row>
    <row r="2723" spans="1:15" ht="30.75" customHeight="1" x14ac:dyDescent="0.25">
      <c r="A2723" s="281">
        <v>31309194</v>
      </c>
      <c r="B2723" s="276" t="s">
        <v>5051</v>
      </c>
      <c r="C2723" s="278" t="s">
        <v>4844</v>
      </c>
      <c r="D2723" s="276" t="s">
        <v>6161</v>
      </c>
      <c r="E2723" s="282"/>
      <c r="F2723" s="279"/>
      <c r="G2723" s="278" t="s">
        <v>6161</v>
      </c>
      <c r="H2723" s="278" t="s">
        <v>6161</v>
      </c>
      <c r="I2723" s="278" t="s">
        <v>6161</v>
      </c>
      <c r="J2723" s="278" t="s">
        <v>6161</v>
      </c>
      <c r="K2723" s="278" t="s">
        <v>6161</v>
      </c>
      <c r="L2723" s="277" t="s">
        <v>6161</v>
      </c>
      <c r="M2723" s="276" t="s">
        <v>6161</v>
      </c>
      <c r="N2723" s="276" t="s">
        <v>6161</v>
      </c>
      <c r="O2723" s="276" t="s">
        <v>6161</v>
      </c>
    </row>
    <row r="2724" spans="1:15" ht="30.75" customHeight="1" x14ac:dyDescent="0.25">
      <c r="A2724" s="275">
        <v>31309208</v>
      </c>
      <c r="B2724" s="270" t="s">
        <v>5052</v>
      </c>
      <c r="C2724" s="272" t="s">
        <v>4843</v>
      </c>
      <c r="D2724" s="270" t="s">
        <v>9289</v>
      </c>
      <c r="E2724" s="272"/>
      <c r="F2724" s="273"/>
      <c r="G2724" s="272"/>
      <c r="H2724" s="272"/>
      <c r="I2724" s="272" t="s">
        <v>6155</v>
      </c>
      <c r="J2724" s="272"/>
      <c r="K2724" s="272"/>
      <c r="L2724" s="271">
        <v>145</v>
      </c>
      <c r="M2724" s="270" t="s">
        <v>3888</v>
      </c>
      <c r="N2724" s="270" t="s">
        <v>8946</v>
      </c>
      <c r="O2724" s="270" t="s">
        <v>6175</v>
      </c>
    </row>
    <row r="2725" spans="1:15" ht="30.75" customHeight="1" x14ac:dyDescent="0.25">
      <c r="A2725" s="281">
        <v>31309208</v>
      </c>
      <c r="B2725" s="276" t="s">
        <v>5052</v>
      </c>
      <c r="C2725" s="278" t="s">
        <v>4843</v>
      </c>
      <c r="D2725" s="276" t="s">
        <v>9222</v>
      </c>
      <c r="E2725" s="282"/>
      <c r="F2725" s="279"/>
      <c r="G2725" s="278"/>
      <c r="H2725" s="278"/>
      <c r="I2725" s="278" t="s">
        <v>6155</v>
      </c>
      <c r="J2725" s="278" t="s">
        <v>6156</v>
      </c>
      <c r="K2725" s="278"/>
      <c r="L2725" s="277"/>
      <c r="M2725" s="276" t="s">
        <v>3884</v>
      </c>
      <c r="N2725" s="276" t="s">
        <v>8946</v>
      </c>
      <c r="O2725" s="276" t="s">
        <v>6175</v>
      </c>
    </row>
    <row r="2726" spans="1:15" ht="30.75" customHeight="1" x14ac:dyDescent="0.25">
      <c r="A2726" s="275">
        <v>31309216</v>
      </c>
      <c r="B2726" s="270" t="s">
        <v>6363</v>
      </c>
      <c r="C2726" s="272" t="s">
        <v>4844</v>
      </c>
      <c r="D2726" s="270" t="s">
        <v>6161</v>
      </c>
      <c r="E2726" s="272"/>
      <c r="F2726" s="273"/>
      <c r="G2726" s="272" t="s">
        <v>6161</v>
      </c>
      <c r="H2726" s="272" t="s">
        <v>6161</v>
      </c>
      <c r="I2726" s="272" t="s">
        <v>6161</v>
      </c>
      <c r="J2726" s="272" t="s">
        <v>6161</v>
      </c>
      <c r="K2726" s="272" t="s">
        <v>6161</v>
      </c>
      <c r="L2726" s="271" t="s">
        <v>6161</v>
      </c>
      <c r="M2726" s="270" t="s">
        <v>6161</v>
      </c>
      <c r="N2726" s="270" t="s">
        <v>6161</v>
      </c>
      <c r="O2726" s="270" t="s">
        <v>6161</v>
      </c>
    </row>
    <row r="2727" spans="1:15" ht="30.75" customHeight="1" x14ac:dyDescent="0.25">
      <c r="A2727" s="281">
        <v>31309224</v>
      </c>
      <c r="B2727" s="276" t="s">
        <v>6364</v>
      </c>
      <c r="C2727" s="278" t="s">
        <v>4844</v>
      </c>
      <c r="D2727" s="276" t="s">
        <v>6161</v>
      </c>
      <c r="E2727" s="282"/>
      <c r="F2727" s="279"/>
      <c r="G2727" s="278" t="s">
        <v>6161</v>
      </c>
      <c r="H2727" s="278" t="s">
        <v>6161</v>
      </c>
      <c r="I2727" s="278" t="s">
        <v>6161</v>
      </c>
      <c r="J2727" s="278" t="s">
        <v>6161</v>
      </c>
      <c r="K2727" s="278" t="s">
        <v>6161</v>
      </c>
      <c r="L2727" s="277" t="s">
        <v>6161</v>
      </c>
      <c r="M2727" s="276" t="s">
        <v>6161</v>
      </c>
      <c r="N2727" s="276" t="s">
        <v>6161</v>
      </c>
      <c r="O2727" s="276" t="s">
        <v>6161</v>
      </c>
    </row>
    <row r="2728" spans="1:15" ht="30.75" customHeight="1" x14ac:dyDescent="0.25">
      <c r="A2728" s="275">
        <v>31309232</v>
      </c>
      <c r="B2728" s="270" t="s">
        <v>6365</v>
      </c>
      <c r="C2728" s="272" t="s">
        <v>4843</v>
      </c>
      <c r="D2728" s="270" t="s">
        <v>9299</v>
      </c>
      <c r="E2728" s="272"/>
      <c r="F2728" s="273"/>
      <c r="G2728" s="272"/>
      <c r="H2728" s="272"/>
      <c r="I2728" s="272" t="s">
        <v>6155</v>
      </c>
      <c r="J2728" s="272"/>
      <c r="K2728" s="272"/>
      <c r="L2728" s="271"/>
      <c r="M2728" s="270" t="s">
        <v>3889</v>
      </c>
      <c r="N2728" s="270" t="s">
        <v>7460</v>
      </c>
      <c r="O2728" s="270" t="s">
        <v>6175</v>
      </c>
    </row>
    <row r="2729" spans="1:15" ht="30.75" customHeight="1" x14ac:dyDescent="0.25">
      <c r="A2729" s="281">
        <v>31309240</v>
      </c>
      <c r="B2729" s="276" t="s">
        <v>9300</v>
      </c>
      <c r="C2729" s="278" t="s">
        <v>4843</v>
      </c>
      <c r="D2729" s="276" t="s">
        <v>9301</v>
      </c>
      <c r="E2729" s="282"/>
      <c r="F2729" s="279"/>
      <c r="G2729" s="278"/>
      <c r="H2729" s="278" t="s">
        <v>6154</v>
      </c>
      <c r="I2729" s="278" t="s">
        <v>6155</v>
      </c>
      <c r="J2729" s="278" t="s">
        <v>6156</v>
      </c>
      <c r="K2729" s="278"/>
      <c r="L2729" s="277"/>
      <c r="M2729" s="276" t="s">
        <v>3960</v>
      </c>
      <c r="N2729" s="276" t="s">
        <v>7519</v>
      </c>
      <c r="O2729" s="276" t="s">
        <v>6166</v>
      </c>
    </row>
    <row r="2730" spans="1:15" ht="30.75" customHeight="1" x14ac:dyDescent="0.25">
      <c r="A2730" s="275">
        <v>31309240</v>
      </c>
      <c r="B2730" s="270" t="s">
        <v>9300</v>
      </c>
      <c r="C2730" s="272" t="s">
        <v>4843</v>
      </c>
      <c r="D2730" s="270" t="s">
        <v>9302</v>
      </c>
      <c r="E2730" s="272"/>
      <c r="F2730" s="273"/>
      <c r="G2730" s="272"/>
      <c r="H2730" s="272" t="s">
        <v>6154</v>
      </c>
      <c r="I2730" s="272" t="s">
        <v>6155</v>
      </c>
      <c r="J2730" s="272" t="s">
        <v>6156</v>
      </c>
      <c r="K2730" s="272"/>
      <c r="L2730" s="271"/>
      <c r="M2730" s="270" t="s">
        <v>3767</v>
      </c>
      <c r="N2730" s="270" t="s">
        <v>7440</v>
      </c>
      <c r="O2730" s="270" t="s">
        <v>6166</v>
      </c>
    </row>
    <row r="2731" spans="1:15" ht="30.75" customHeight="1" x14ac:dyDescent="0.25">
      <c r="A2731" s="281">
        <v>31309240</v>
      </c>
      <c r="B2731" s="276" t="s">
        <v>9300</v>
      </c>
      <c r="C2731" s="278" t="s">
        <v>4843</v>
      </c>
      <c r="D2731" s="276" t="s">
        <v>9303</v>
      </c>
      <c r="E2731" s="282"/>
      <c r="F2731" s="279"/>
      <c r="G2731" s="278"/>
      <c r="H2731" s="278" t="s">
        <v>6154</v>
      </c>
      <c r="I2731" s="278" t="s">
        <v>6155</v>
      </c>
      <c r="J2731" s="278" t="s">
        <v>6156</v>
      </c>
      <c r="K2731" s="278"/>
      <c r="L2731" s="277"/>
      <c r="M2731" s="276" t="s">
        <v>9084</v>
      </c>
      <c r="N2731" s="276" t="s">
        <v>9085</v>
      </c>
      <c r="O2731" s="276" t="s">
        <v>6166</v>
      </c>
    </row>
    <row r="2732" spans="1:15" ht="30.75" customHeight="1" x14ac:dyDescent="0.25">
      <c r="A2732" s="275">
        <v>31309259</v>
      </c>
      <c r="B2732" s="270" t="s">
        <v>6366</v>
      </c>
      <c r="C2732" s="272" t="s">
        <v>4844</v>
      </c>
      <c r="D2732" s="270" t="s">
        <v>6161</v>
      </c>
      <c r="E2732" s="272"/>
      <c r="F2732" s="273"/>
      <c r="G2732" s="272" t="s">
        <v>6161</v>
      </c>
      <c r="H2732" s="272" t="s">
        <v>6161</v>
      </c>
      <c r="I2732" s="272" t="s">
        <v>6161</v>
      </c>
      <c r="J2732" s="272" t="s">
        <v>6161</v>
      </c>
      <c r="K2732" s="272" t="s">
        <v>6161</v>
      </c>
      <c r="L2732" s="271" t="s">
        <v>6161</v>
      </c>
      <c r="M2732" s="270" t="s">
        <v>6161</v>
      </c>
      <c r="N2732" s="270" t="s">
        <v>6161</v>
      </c>
      <c r="O2732" s="270" t="s">
        <v>6161</v>
      </c>
    </row>
    <row r="2733" spans="1:15" ht="30.75" customHeight="1" x14ac:dyDescent="0.25">
      <c r="A2733" s="281">
        <v>31309267</v>
      </c>
      <c r="B2733" s="276" t="s">
        <v>9304</v>
      </c>
      <c r="C2733" s="278" t="s">
        <v>4843</v>
      </c>
      <c r="D2733" s="276" t="s">
        <v>9295</v>
      </c>
      <c r="E2733" s="282"/>
      <c r="F2733" s="279"/>
      <c r="G2733" s="278"/>
      <c r="H2733" s="278"/>
      <c r="I2733" s="278" t="s">
        <v>6155</v>
      </c>
      <c r="J2733" s="278"/>
      <c r="K2733" s="278"/>
      <c r="L2733" s="277"/>
      <c r="M2733" s="276" t="s">
        <v>3888</v>
      </c>
      <c r="N2733" s="276" t="s">
        <v>8946</v>
      </c>
      <c r="O2733" s="276" t="s">
        <v>6175</v>
      </c>
    </row>
    <row r="2734" spans="1:15" ht="30.75" customHeight="1" x14ac:dyDescent="0.25">
      <c r="A2734" s="275">
        <v>31309267</v>
      </c>
      <c r="B2734" s="270" t="s">
        <v>9304</v>
      </c>
      <c r="C2734" s="272" t="s">
        <v>4843</v>
      </c>
      <c r="D2734" s="270" t="s">
        <v>9289</v>
      </c>
      <c r="E2734" s="272"/>
      <c r="F2734" s="273"/>
      <c r="G2734" s="272"/>
      <c r="H2734" s="272"/>
      <c r="I2734" s="272" t="s">
        <v>6155</v>
      </c>
      <c r="J2734" s="272"/>
      <c r="K2734" s="272"/>
      <c r="L2734" s="271">
        <v>145</v>
      </c>
      <c r="M2734" s="270" t="s">
        <v>3888</v>
      </c>
      <c r="N2734" s="270" t="s">
        <v>8946</v>
      </c>
      <c r="O2734" s="270" t="s">
        <v>6175</v>
      </c>
    </row>
    <row r="2735" spans="1:15" ht="30.75" customHeight="1" x14ac:dyDescent="0.25">
      <c r="A2735" s="281">
        <v>31309283</v>
      </c>
      <c r="B2735" s="276" t="s">
        <v>9305</v>
      </c>
      <c r="C2735" s="278" t="s">
        <v>4843</v>
      </c>
      <c r="D2735" s="276" t="s">
        <v>9288</v>
      </c>
      <c r="E2735" s="282"/>
      <c r="F2735" s="279"/>
      <c r="G2735" s="278"/>
      <c r="H2735" s="278"/>
      <c r="I2735" s="278" t="s">
        <v>6155</v>
      </c>
      <c r="J2735" s="278"/>
      <c r="K2735" s="278"/>
      <c r="L2735" s="277"/>
      <c r="M2735" s="276" t="s">
        <v>3888</v>
      </c>
      <c r="N2735" s="276" t="s">
        <v>8946</v>
      </c>
      <c r="O2735" s="276" t="s">
        <v>6175</v>
      </c>
    </row>
    <row r="2736" spans="1:15" ht="30.75" customHeight="1" x14ac:dyDescent="0.25">
      <c r="A2736" s="275">
        <v>31309291</v>
      </c>
      <c r="B2736" s="270" t="s">
        <v>9306</v>
      </c>
      <c r="C2736" s="272" t="s">
        <v>4844</v>
      </c>
      <c r="D2736" s="270" t="s">
        <v>6161</v>
      </c>
      <c r="E2736" s="272"/>
      <c r="F2736" s="273"/>
      <c r="G2736" s="272" t="s">
        <v>6161</v>
      </c>
      <c r="H2736" s="272" t="s">
        <v>6161</v>
      </c>
      <c r="I2736" s="272" t="s">
        <v>6161</v>
      </c>
      <c r="J2736" s="272" t="s">
        <v>6161</v>
      </c>
      <c r="K2736" s="272" t="s">
        <v>6161</v>
      </c>
      <c r="L2736" s="271" t="s">
        <v>6161</v>
      </c>
      <c r="M2736" s="270" t="s">
        <v>6161</v>
      </c>
      <c r="N2736" s="270" t="s">
        <v>6161</v>
      </c>
      <c r="O2736" s="270" t="s">
        <v>6161</v>
      </c>
    </row>
    <row r="2737" spans="1:15" ht="30.75" customHeight="1" x14ac:dyDescent="0.25">
      <c r="A2737" s="281">
        <v>31401015</v>
      </c>
      <c r="B2737" s="276" t="s">
        <v>2090</v>
      </c>
      <c r="C2737" s="278" t="s">
        <v>4843</v>
      </c>
      <c r="D2737" s="276" t="s">
        <v>9307</v>
      </c>
      <c r="E2737" s="282"/>
      <c r="F2737" s="279"/>
      <c r="G2737" s="278"/>
      <c r="H2737" s="278"/>
      <c r="I2737" s="278" t="s">
        <v>6155</v>
      </c>
      <c r="J2737" s="278" t="s">
        <v>6156</v>
      </c>
      <c r="K2737" s="278"/>
      <c r="L2737" s="277"/>
      <c r="M2737" s="276" t="s">
        <v>3889</v>
      </c>
      <c r="N2737" s="276" t="s">
        <v>7460</v>
      </c>
      <c r="O2737" s="276" t="s">
        <v>6175</v>
      </c>
    </row>
    <row r="2738" spans="1:15" ht="30.75" customHeight="1" x14ac:dyDescent="0.25">
      <c r="A2738" s="275">
        <v>31401023</v>
      </c>
      <c r="B2738" s="270" t="s">
        <v>5053</v>
      </c>
      <c r="C2738" s="272" t="s">
        <v>4844</v>
      </c>
      <c r="D2738" s="270" t="s">
        <v>6161</v>
      </c>
      <c r="E2738" s="272"/>
      <c r="F2738" s="273"/>
      <c r="G2738" s="272" t="s">
        <v>6161</v>
      </c>
      <c r="H2738" s="272" t="s">
        <v>6161</v>
      </c>
      <c r="I2738" s="272" t="s">
        <v>6161</v>
      </c>
      <c r="J2738" s="272" t="s">
        <v>6161</v>
      </c>
      <c r="K2738" s="272" t="s">
        <v>6161</v>
      </c>
      <c r="L2738" s="271" t="s">
        <v>6161</v>
      </c>
      <c r="M2738" s="270" t="s">
        <v>6161</v>
      </c>
      <c r="N2738" s="270" t="s">
        <v>6161</v>
      </c>
      <c r="O2738" s="270" t="s">
        <v>6161</v>
      </c>
    </row>
    <row r="2739" spans="1:15" ht="30.75" customHeight="1" x14ac:dyDescent="0.25">
      <c r="A2739" s="281">
        <v>31401031</v>
      </c>
      <c r="B2739" s="276" t="s">
        <v>2091</v>
      </c>
      <c r="C2739" s="278" t="s">
        <v>4843</v>
      </c>
      <c r="D2739" s="276" t="s">
        <v>9308</v>
      </c>
      <c r="E2739" s="282"/>
      <c r="F2739" s="279"/>
      <c r="G2739" s="278"/>
      <c r="H2739" s="278"/>
      <c r="I2739" s="278" t="s">
        <v>6155</v>
      </c>
      <c r="J2739" s="278" t="s">
        <v>6156</v>
      </c>
      <c r="K2739" s="278"/>
      <c r="L2739" s="277"/>
      <c r="M2739" s="276" t="s">
        <v>3889</v>
      </c>
      <c r="N2739" s="276" t="s">
        <v>7460</v>
      </c>
      <c r="O2739" s="276" t="s">
        <v>6175</v>
      </c>
    </row>
    <row r="2740" spans="1:15" ht="30.75" customHeight="1" x14ac:dyDescent="0.25">
      <c r="A2740" s="275">
        <v>31401040</v>
      </c>
      <c r="B2740" s="270" t="s">
        <v>2092</v>
      </c>
      <c r="C2740" s="272" t="s">
        <v>4843</v>
      </c>
      <c r="D2740" s="270" t="s">
        <v>9309</v>
      </c>
      <c r="E2740" s="272"/>
      <c r="F2740" s="273"/>
      <c r="G2740" s="272"/>
      <c r="H2740" s="272"/>
      <c r="I2740" s="272" t="s">
        <v>6155</v>
      </c>
      <c r="J2740" s="272" t="s">
        <v>6156</v>
      </c>
      <c r="K2740" s="272"/>
      <c r="L2740" s="271"/>
      <c r="M2740" s="270" t="s">
        <v>3889</v>
      </c>
      <c r="N2740" s="270" t="s">
        <v>7460</v>
      </c>
      <c r="O2740" s="270" t="s">
        <v>6175</v>
      </c>
    </row>
    <row r="2741" spans="1:15" ht="30.75" customHeight="1" x14ac:dyDescent="0.25">
      <c r="A2741" s="281">
        <v>31401058</v>
      </c>
      <c r="B2741" s="276" t="s">
        <v>2093</v>
      </c>
      <c r="C2741" s="278" t="s">
        <v>4843</v>
      </c>
      <c r="D2741" s="276" t="s">
        <v>9310</v>
      </c>
      <c r="E2741" s="282"/>
      <c r="F2741" s="279"/>
      <c r="G2741" s="278"/>
      <c r="H2741" s="278"/>
      <c r="I2741" s="278" t="s">
        <v>6155</v>
      </c>
      <c r="J2741" s="278" t="s">
        <v>6156</v>
      </c>
      <c r="K2741" s="278"/>
      <c r="L2741" s="277"/>
      <c r="M2741" s="276" t="s">
        <v>3889</v>
      </c>
      <c r="N2741" s="276" t="s">
        <v>7460</v>
      </c>
      <c r="O2741" s="276" t="s">
        <v>6175</v>
      </c>
    </row>
    <row r="2742" spans="1:15" ht="30.75" customHeight="1" x14ac:dyDescent="0.25">
      <c r="A2742" s="275">
        <v>31401066</v>
      </c>
      <c r="B2742" s="270" t="s">
        <v>2094</v>
      </c>
      <c r="C2742" s="272" t="s">
        <v>4843</v>
      </c>
      <c r="D2742" s="270" t="s">
        <v>9311</v>
      </c>
      <c r="E2742" s="272"/>
      <c r="F2742" s="273"/>
      <c r="G2742" s="272"/>
      <c r="H2742" s="272"/>
      <c r="I2742" s="272" t="s">
        <v>6155</v>
      </c>
      <c r="J2742" s="272" t="s">
        <v>6156</v>
      </c>
      <c r="K2742" s="272"/>
      <c r="L2742" s="271"/>
      <c r="M2742" s="270" t="s">
        <v>3889</v>
      </c>
      <c r="N2742" s="270" t="s">
        <v>7460</v>
      </c>
      <c r="O2742" s="270" t="s">
        <v>6175</v>
      </c>
    </row>
    <row r="2743" spans="1:15" ht="30.75" customHeight="1" x14ac:dyDescent="0.25">
      <c r="A2743" s="281">
        <v>31401074</v>
      </c>
      <c r="B2743" s="276" t="s">
        <v>2095</v>
      </c>
      <c r="C2743" s="278" t="s">
        <v>4843</v>
      </c>
      <c r="D2743" s="276" t="s">
        <v>9312</v>
      </c>
      <c r="E2743" s="282"/>
      <c r="F2743" s="279"/>
      <c r="G2743" s="278"/>
      <c r="H2743" s="278"/>
      <c r="I2743" s="278" t="s">
        <v>6155</v>
      </c>
      <c r="J2743" s="278" t="s">
        <v>6156</v>
      </c>
      <c r="K2743" s="278"/>
      <c r="L2743" s="277"/>
      <c r="M2743" s="276" t="s">
        <v>3889</v>
      </c>
      <c r="N2743" s="276" t="s">
        <v>7460</v>
      </c>
      <c r="O2743" s="276" t="s">
        <v>6175</v>
      </c>
    </row>
    <row r="2744" spans="1:15" ht="30.75" customHeight="1" x14ac:dyDescent="0.25">
      <c r="A2744" s="275">
        <v>31401082</v>
      </c>
      <c r="B2744" s="270" t="s">
        <v>2097</v>
      </c>
      <c r="C2744" s="272" t="s">
        <v>4843</v>
      </c>
      <c r="D2744" s="270" t="s">
        <v>9313</v>
      </c>
      <c r="E2744" s="272"/>
      <c r="F2744" s="273"/>
      <c r="G2744" s="272"/>
      <c r="H2744" s="272"/>
      <c r="I2744" s="272" t="s">
        <v>6155</v>
      </c>
      <c r="J2744" s="272" t="s">
        <v>6156</v>
      </c>
      <c r="K2744" s="272"/>
      <c r="L2744" s="271"/>
      <c r="M2744" s="270" t="s">
        <v>3889</v>
      </c>
      <c r="N2744" s="270" t="s">
        <v>7460</v>
      </c>
      <c r="O2744" s="270" t="s">
        <v>6175</v>
      </c>
    </row>
    <row r="2745" spans="1:15" ht="30.75" customHeight="1" x14ac:dyDescent="0.25">
      <c r="A2745" s="281">
        <v>31401090</v>
      </c>
      <c r="B2745" s="276" t="s">
        <v>2098</v>
      </c>
      <c r="C2745" s="278" t="s">
        <v>4843</v>
      </c>
      <c r="D2745" s="276" t="s">
        <v>9314</v>
      </c>
      <c r="E2745" s="282"/>
      <c r="F2745" s="279"/>
      <c r="G2745" s="278"/>
      <c r="H2745" s="278"/>
      <c r="I2745" s="278" t="s">
        <v>6155</v>
      </c>
      <c r="J2745" s="278" t="s">
        <v>6156</v>
      </c>
      <c r="K2745" s="278"/>
      <c r="L2745" s="277">
        <v>38</v>
      </c>
      <c r="M2745" s="276" t="s">
        <v>3889</v>
      </c>
      <c r="N2745" s="276" t="s">
        <v>7460</v>
      </c>
      <c r="O2745" s="276" t="s">
        <v>6175</v>
      </c>
    </row>
    <row r="2746" spans="1:15" ht="30.75" customHeight="1" x14ac:dyDescent="0.25">
      <c r="A2746" s="275">
        <v>31401104</v>
      </c>
      <c r="B2746" s="270" t="s">
        <v>2099</v>
      </c>
      <c r="C2746" s="272" t="s">
        <v>4843</v>
      </c>
      <c r="D2746" s="270" t="s">
        <v>7461</v>
      </c>
      <c r="E2746" s="272"/>
      <c r="F2746" s="273"/>
      <c r="G2746" s="272"/>
      <c r="H2746" s="272"/>
      <c r="I2746" s="272" t="s">
        <v>6155</v>
      </c>
      <c r="J2746" s="272" t="s">
        <v>6156</v>
      </c>
      <c r="K2746" s="272"/>
      <c r="L2746" s="271">
        <v>37</v>
      </c>
      <c r="M2746" s="270" t="s">
        <v>3890</v>
      </c>
      <c r="N2746" s="270" t="s">
        <v>7460</v>
      </c>
      <c r="O2746" s="270" t="s">
        <v>6175</v>
      </c>
    </row>
    <row r="2747" spans="1:15" ht="30.75" customHeight="1" x14ac:dyDescent="0.25">
      <c r="A2747" s="281">
        <v>31401112</v>
      </c>
      <c r="B2747" s="276" t="s">
        <v>2100</v>
      </c>
      <c r="C2747" s="278" t="s">
        <v>4843</v>
      </c>
      <c r="D2747" s="276" t="s">
        <v>9315</v>
      </c>
      <c r="E2747" s="282"/>
      <c r="F2747" s="279"/>
      <c r="G2747" s="278"/>
      <c r="H2747" s="278"/>
      <c r="I2747" s="278" t="s">
        <v>6155</v>
      </c>
      <c r="J2747" s="278" t="s">
        <v>6156</v>
      </c>
      <c r="K2747" s="278"/>
      <c r="L2747" s="277"/>
      <c r="M2747" s="276" t="s">
        <v>3889</v>
      </c>
      <c r="N2747" s="276" t="s">
        <v>7460</v>
      </c>
      <c r="O2747" s="276" t="s">
        <v>6175</v>
      </c>
    </row>
    <row r="2748" spans="1:15" ht="30.75" customHeight="1" x14ac:dyDescent="0.25">
      <c r="A2748" s="275">
        <v>31401120</v>
      </c>
      <c r="B2748" s="270" t="s">
        <v>2101</v>
      </c>
      <c r="C2748" s="272" t="s">
        <v>4843</v>
      </c>
      <c r="D2748" s="270" t="s">
        <v>7459</v>
      </c>
      <c r="E2748" s="272"/>
      <c r="F2748" s="273"/>
      <c r="G2748" s="272"/>
      <c r="H2748" s="272"/>
      <c r="I2748" s="272" t="s">
        <v>6155</v>
      </c>
      <c r="J2748" s="272" t="s">
        <v>6156</v>
      </c>
      <c r="K2748" s="272"/>
      <c r="L2748" s="271">
        <v>45</v>
      </c>
      <c r="M2748" s="270" t="s">
        <v>3889</v>
      </c>
      <c r="N2748" s="270" t="s">
        <v>7460</v>
      </c>
      <c r="O2748" s="270" t="s">
        <v>6175</v>
      </c>
    </row>
    <row r="2749" spans="1:15" ht="30.75" customHeight="1" x14ac:dyDescent="0.25">
      <c r="A2749" s="281">
        <v>31401139</v>
      </c>
      <c r="B2749" s="276" t="s">
        <v>2102</v>
      </c>
      <c r="C2749" s="278" t="s">
        <v>4843</v>
      </c>
      <c r="D2749" s="276" t="s">
        <v>9316</v>
      </c>
      <c r="E2749" s="282"/>
      <c r="F2749" s="279"/>
      <c r="G2749" s="278"/>
      <c r="H2749" s="278"/>
      <c r="I2749" s="278" t="s">
        <v>6155</v>
      </c>
      <c r="J2749" s="278" t="s">
        <v>6156</v>
      </c>
      <c r="K2749" s="278"/>
      <c r="L2749" s="277"/>
      <c r="M2749" s="276" t="s">
        <v>3889</v>
      </c>
      <c r="N2749" s="276" t="s">
        <v>7460</v>
      </c>
      <c r="O2749" s="276" t="s">
        <v>6175</v>
      </c>
    </row>
    <row r="2750" spans="1:15" ht="30.75" customHeight="1" x14ac:dyDescent="0.25">
      <c r="A2750" s="275">
        <v>31401147</v>
      </c>
      <c r="B2750" s="270" t="s">
        <v>2103</v>
      </c>
      <c r="C2750" s="272" t="s">
        <v>4843</v>
      </c>
      <c r="D2750" s="270" t="s">
        <v>9317</v>
      </c>
      <c r="E2750" s="272"/>
      <c r="F2750" s="273"/>
      <c r="G2750" s="272"/>
      <c r="H2750" s="272"/>
      <c r="I2750" s="272" t="s">
        <v>6155</v>
      </c>
      <c r="J2750" s="272" t="s">
        <v>6156</v>
      </c>
      <c r="K2750" s="272"/>
      <c r="L2750" s="271"/>
      <c r="M2750" s="270" t="s">
        <v>3889</v>
      </c>
      <c r="N2750" s="270" t="s">
        <v>7460</v>
      </c>
      <c r="O2750" s="270" t="s">
        <v>6175</v>
      </c>
    </row>
    <row r="2751" spans="1:15" ht="30.75" customHeight="1" x14ac:dyDescent="0.25">
      <c r="A2751" s="281">
        <v>31401155</v>
      </c>
      <c r="B2751" s="276" t="s">
        <v>2104</v>
      </c>
      <c r="C2751" s="278" t="s">
        <v>4843</v>
      </c>
      <c r="D2751" s="276" t="s">
        <v>9318</v>
      </c>
      <c r="E2751" s="282"/>
      <c r="F2751" s="279"/>
      <c r="G2751" s="278"/>
      <c r="H2751" s="278"/>
      <c r="I2751" s="278" t="s">
        <v>6155</v>
      </c>
      <c r="J2751" s="278" t="s">
        <v>6156</v>
      </c>
      <c r="K2751" s="278"/>
      <c r="L2751" s="277"/>
      <c r="M2751" s="276" t="s">
        <v>3889</v>
      </c>
      <c r="N2751" s="276" t="s">
        <v>7460</v>
      </c>
      <c r="O2751" s="276" t="s">
        <v>6175</v>
      </c>
    </row>
    <row r="2752" spans="1:15" ht="30.75" customHeight="1" x14ac:dyDescent="0.25">
      <c r="A2752" s="275">
        <v>31401163</v>
      </c>
      <c r="B2752" s="270" t="s">
        <v>2105</v>
      </c>
      <c r="C2752" s="272" t="s">
        <v>4843</v>
      </c>
      <c r="D2752" s="270" t="s">
        <v>9318</v>
      </c>
      <c r="E2752" s="272"/>
      <c r="F2752" s="273"/>
      <c r="G2752" s="272"/>
      <c r="H2752" s="272"/>
      <c r="I2752" s="272" t="s">
        <v>6155</v>
      </c>
      <c r="J2752" s="272" t="s">
        <v>6156</v>
      </c>
      <c r="K2752" s="272"/>
      <c r="L2752" s="271"/>
      <c r="M2752" s="270" t="s">
        <v>3889</v>
      </c>
      <c r="N2752" s="270" t="s">
        <v>7460</v>
      </c>
      <c r="O2752" s="270" t="s">
        <v>6175</v>
      </c>
    </row>
    <row r="2753" spans="1:15" ht="30.75" customHeight="1" x14ac:dyDescent="0.25">
      <c r="A2753" s="281">
        <v>31401171</v>
      </c>
      <c r="B2753" s="276" t="s">
        <v>2106</v>
      </c>
      <c r="C2753" s="278" t="s">
        <v>4843</v>
      </c>
      <c r="D2753" s="276" t="s">
        <v>9319</v>
      </c>
      <c r="E2753" s="282"/>
      <c r="F2753" s="279"/>
      <c r="G2753" s="278"/>
      <c r="H2753" s="278"/>
      <c r="I2753" s="278" t="s">
        <v>6155</v>
      </c>
      <c r="J2753" s="278" t="s">
        <v>6156</v>
      </c>
      <c r="K2753" s="278"/>
      <c r="L2753" s="277"/>
      <c r="M2753" s="276" t="s">
        <v>3889</v>
      </c>
      <c r="N2753" s="276" t="s">
        <v>7460</v>
      </c>
      <c r="O2753" s="276" t="s">
        <v>6175</v>
      </c>
    </row>
    <row r="2754" spans="1:15" ht="30.75" customHeight="1" x14ac:dyDescent="0.25">
      <c r="A2754" s="275">
        <v>31401198</v>
      </c>
      <c r="B2754" s="270" t="s">
        <v>2107</v>
      </c>
      <c r="C2754" s="272" t="s">
        <v>4843</v>
      </c>
      <c r="D2754" s="270" t="s">
        <v>9320</v>
      </c>
      <c r="E2754" s="272"/>
      <c r="F2754" s="273"/>
      <c r="G2754" s="272"/>
      <c r="H2754" s="272"/>
      <c r="I2754" s="272" t="s">
        <v>6155</v>
      </c>
      <c r="J2754" s="272" t="s">
        <v>6156</v>
      </c>
      <c r="K2754" s="272"/>
      <c r="L2754" s="271"/>
      <c r="M2754" s="270" t="s">
        <v>3889</v>
      </c>
      <c r="N2754" s="270" t="s">
        <v>7460</v>
      </c>
      <c r="O2754" s="270" t="s">
        <v>6175</v>
      </c>
    </row>
    <row r="2755" spans="1:15" ht="30.75" customHeight="1" x14ac:dyDescent="0.25">
      <c r="A2755" s="281">
        <v>31401201</v>
      </c>
      <c r="B2755" s="276" t="s">
        <v>2108</v>
      </c>
      <c r="C2755" s="278" t="s">
        <v>4843</v>
      </c>
      <c r="D2755" s="276" t="s">
        <v>9321</v>
      </c>
      <c r="E2755" s="282"/>
      <c r="F2755" s="279"/>
      <c r="G2755" s="278"/>
      <c r="H2755" s="278"/>
      <c r="I2755" s="278" t="s">
        <v>6155</v>
      </c>
      <c r="J2755" s="278" t="s">
        <v>6156</v>
      </c>
      <c r="K2755" s="278"/>
      <c r="L2755" s="277"/>
      <c r="M2755" s="276" t="s">
        <v>3889</v>
      </c>
      <c r="N2755" s="276" t="s">
        <v>7460</v>
      </c>
      <c r="O2755" s="276" t="s">
        <v>6175</v>
      </c>
    </row>
    <row r="2756" spans="1:15" ht="30.75" customHeight="1" x14ac:dyDescent="0.25">
      <c r="A2756" s="275">
        <v>31401228</v>
      </c>
      <c r="B2756" s="270" t="s">
        <v>2109</v>
      </c>
      <c r="C2756" s="272" t="s">
        <v>4843</v>
      </c>
      <c r="D2756" s="270" t="s">
        <v>7461</v>
      </c>
      <c r="E2756" s="272"/>
      <c r="F2756" s="273"/>
      <c r="G2756" s="272"/>
      <c r="H2756" s="272"/>
      <c r="I2756" s="272" t="s">
        <v>6155</v>
      </c>
      <c r="J2756" s="272" t="s">
        <v>6156</v>
      </c>
      <c r="K2756" s="272"/>
      <c r="L2756" s="271">
        <v>37</v>
      </c>
      <c r="M2756" s="270" t="s">
        <v>3890</v>
      </c>
      <c r="N2756" s="270" t="s">
        <v>7460</v>
      </c>
      <c r="O2756" s="270" t="s">
        <v>6175</v>
      </c>
    </row>
    <row r="2757" spans="1:15" ht="30.75" customHeight="1" x14ac:dyDescent="0.25">
      <c r="A2757" s="281">
        <v>31401228</v>
      </c>
      <c r="B2757" s="276" t="s">
        <v>2109</v>
      </c>
      <c r="C2757" s="278" t="s">
        <v>4843</v>
      </c>
      <c r="D2757" s="276" t="s">
        <v>7462</v>
      </c>
      <c r="E2757" s="282"/>
      <c r="F2757" s="279"/>
      <c r="G2757" s="278"/>
      <c r="H2757" s="278"/>
      <c r="I2757" s="278" t="s">
        <v>6155</v>
      </c>
      <c r="J2757" s="278" t="s">
        <v>6156</v>
      </c>
      <c r="K2757" s="278"/>
      <c r="L2757" s="277">
        <v>39</v>
      </c>
      <c r="M2757" s="276" t="s">
        <v>3891</v>
      </c>
      <c r="N2757" s="276" t="s">
        <v>7460</v>
      </c>
      <c r="O2757" s="276" t="s">
        <v>6175</v>
      </c>
    </row>
    <row r="2758" spans="1:15" ht="30.75" customHeight="1" x14ac:dyDescent="0.25">
      <c r="A2758" s="275">
        <v>31401236</v>
      </c>
      <c r="B2758" s="270" t="s">
        <v>2110</v>
      </c>
      <c r="C2758" s="272" t="s">
        <v>4843</v>
      </c>
      <c r="D2758" s="270" t="s">
        <v>9322</v>
      </c>
      <c r="E2758" s="272"/>
      <c r="F2758" s="273"/>
      <c r="G2758" s="272"/>
      <c r="H2758" s="272"/>
      <c r="I2758" s="272" t="s">
        <v>6155</v>
      </c>
      <c r="J2758" s="272" t="s">
        <v>6156</v>
      </c>
      <c r="K2758" s="272"/>
      <c r="L2758" s="271"/>
      <c r="M2758" s="270" t="s">
        <v>3889</v>
      </c>
      <c r="N2758" s="270" t="s">
        <v>7460</v>
      </c>
      <c r="O2758" s="270" t="s">
        <v>6175</v>
      </c>
    </row>
    <row r="2759" spans="1:15" ht="30.75" customHeight="1" x14ac:dyDescent="0.25">
      <c r="A2759" s="281">
        <v>31401244</v>
      </c>
      <c r="B2759" s="276" t="s">
        <v>2111</v>
      </c>
      <c r="C2759" s="278" t="s">
        <v>4843</v>
      </c>
      <c r="D2759" s="276" t="s">
        <v>9323</v>
      </c>
      <c r="E2759" s="282"/>
      <c r="F2759" s="279"/>
      <c r="G2759" s="278"/>
      <c r="H2759" s="278"/>
      <c r="I2759" s="278" t="s">
        <v>6155</v>
      </c>
      <c r="J2759" s="278" t="s">
        <v>6156</v>
      </c>
      <c r="K2759" s="278"/>
      <c r="L2759" s="277"/>
      <c r="M2759" s="276" t="s">
        <v>3889</v>
      </c>
      <c r="N2759" s="276" t="s">
        <v>7460</v>
      </c>
      <c r="O2759" s="276" t="s">
        <v>6175</v>
      </c>
    </row>
    <row r="2760" spans="1:15" ht="30.75" customHeight="1" x14ac:dyDescent="0.25">
      <c r="A2760" s="275">
        <v>31401252</v>
      </c>
      <c r="B2760" s="270" t="s">
        <v>2112</v>
      </c>
      <c r="C2760" s="272" t="s">
        <v>4843</v>
      </c>
      <c r="D2760" s="270" t="s">
        <v>9324</v>
      </c>
      <c r="E2760" s="272"/>
      <c r="F2760" s="273"/>
      <c r="G2760" s="272"/>
      <c r="H2760" s="272"/>
      <c r="I2760" s="272" t="s">
        <v>6155</v>
      </c>
      <c r="J2760" s="272" t="s">
        <v>6156</v>
      </c>
      <c r="K2760" s="272"/>
      <c r="L2760" s="271">
        <v>72</v>
      </c>
      <c r="M2760" s="270" t="s">
        <v>3889</v>
      </c>
      <c r="N2760" s="270" t="s">
        <v>7460</v>
      </c>
      <c r="O2760" s="270" t="s">
        <v>6175</v>
      </c>
    </row>
    <row r="2761" spans="1:15" ht="30.75" customHeight="1" x14ac:dyDescent="0.25">
      <c r="A2761" s="281">
        <v>31401260</v>
      </c>
      <c r="B2761" s="276" t="s">
        <v>2113</v>
      </c>
      <c r="C2761" s="278" t="s">
        <v>4843</v>
      </c>
      <c r="D2761" s="276" t="s">
        <v>9325</v>
      </c>
      <c r="E2761" s="282"/>
      <c r="F2761" s="279"/>
      <c r="G2761" s="278"/>
      <c r="H2761" s="278"/>
      <c r="I2761" s="278" t="s">
        <v>6155</v>
      </c>
      <c r="J2761" s="278" t="s">
        <v>6156</v>
      </c>
      <c r="K2761" s="278"/>
      <c r="L2761" s="277"/>
      <c r="M2761" s="276" t="s">
        <v>3889</v>
      </c>
      <c r="N2761" s="276" t="s">
        <v>7460</v>
      </c>
      <c r="O2761" s="276" t="s">
        <v>6175</v>
      </c>
    </row>
    <row r="2762" spans="1:15" ht="30.75" customHeight="1" x14ac:dyDescent="0.25">
      <c r="A2762" s="275">
        <v>31401279</v>
      </c>
      <c r="B2762" s="270" t="s">
        <v>2114</v>
      </c>
      <c r="C2762" s="272" t="s">
        <v>4843</v>
      </c>
      <c r="D2762" s="270" t="s">
        <v>9326</v>
      </c>
      <c r="E2762" s="272"/>
      <c r="F2762" s="273"/>
      <c r="G2762" s="272"/>
      <c r="H2762" s="272"/>
      <c r="I2762" s="272" t="s">
        <v>6155</v>
      </c>
      <c r="J2762" s="272" t="s">
        <v>6156</v>
      </c>
      <c r="K2762" s="272"/>
      <c r="L2762" s="271"/>
      <c r="M2762" s="270" t="s">
        <v>3889</v>
      </c>
      <c r="N2762" s="270" t="s">
        <v>7460</v>
      </c>
      <c r="O2762" s="270" t="s">
        <v>6175</v>
      </c>
    </row>
    <row r="2763" spans="1:15" ht="30.75" customHeight="1" x14ac:dyDescent="0.25">
      <c r="A2763" s="281">
        <v>31401287</v>
      </c>
      <c r="B2763" s="276" t="s">
        <v>2115</v>
      </c>
      <c r="C2763" s="278" t="s">
        <v>4843</v>
      </c>
      <c r="D2763" s="276" t="s">
        <v>9327</v>
      </c>
      <c r="E2763" s="282"/>
      <c r="F2763" s="279"/>
      <c r="G2763" s="278"/>
      <c r="H2763" s="278"/>
      <c r="I2763" s="278" t="s">
        <v>6155</v>
      </c>
      <c r="J2763" s="278" t="s">
        <v>6156</v>
      </c>
      <c r="K2763" s="278"/>
      <c r="L2763" s="277"/>
      <c r="M2763" s="276" t="s">
        <v>3889</v>
      </c>
      <c r="N2763" s="276" t="s">
        <v>7460</v>
      </c>
      <c r="O2763" s="276" t="s">
        <v>6175</v>
      </c>
    </row>
    <row r="2764" spans="1:15" ht="30.75" customHeight="1" x14ac:dyDescent="0.25">
      <c r="A2764" s="275">
        <v>31401295</v>
      </c>
      <c r="B2764" s="270" t="s">
        <v>2116</v>
      </c>
      <c r="C2764" s="272" t="s">
        <v>4843</v>
      </c>
      <c r="D2764" s="270" t="s">
        <v>9328</v>
      </c>
      <c r="E2764" s="272"/>
      <c r="F2764" s="273"/>
      <c r="G2764" s="272"/>
      <c r="H2764" s="272"/>
      <c r="I2764" s="272" t="s">
        <v>6155</v>
      </c>
      <c r="J2764" s="272" t="s">
        <v>6156</v>
      </c>
      <c r="K2764" s="272"/>
      <c r="L2764" s="271"/>
      <c r="M2764" s="270" t="s">
        <v>3889</v>
      </c>
      <c r="N2764" s="270" t="s">
        <v>7460</v>
      </c>
      <c r="O2764" s="270" t="s">
        <v>6175</v>
      </c>
    </row>
    <row r="2765" spans="1:15" ht="30.75" customHeight="1" x14ac:dyDescent="0.25">
      <c r="A2765" s="281">
        <v>31401309</v>
      </c>
      <c r="B2765" s="276" t="s">
        <v>2117</v>
      </c>
      <c r="C2765" s="278" t="s">
        <v>4843</v>
      </c>
      <c r="D2765" s="276" t="s">
        <v>9329</v>
      </c>
      <c r="E2765" s="282"/>
      <c r="F2765" s="279"/>
      <c r="G2765" s="278"/>
      <c r="H2765" s="278"/>
      <c r="I2765" s="278" t="s">
        <v>6155</v>
      </c>
      <c r="J2765" s="278" t="s">
        <v>6156</v>
      </c>
      <c r="K2765" s="278"/>
      <c r="L2765" s="277"/>
      <c r="M2765" s="276" t="s">
        <v>3889</v>
      </c>
      <c r="N2765" s="276" t="s">
        <v>7460</v>
      </c>
      <c r="O2765" s="276" t="s">
        <v>6175</v>
      </c>
    </row>
    <row r="2766" spans="1:15" ht="30.75" customHeight="1" x14ac:dyDescent="0.25">
      <c r="A2766" s="275">
        <v>31401309</v>
      </c>
      <c r="B2766" s="270" t="s">
        <v>2117</v>
      </c>
      <c r="C2766" s="272" t="s">
        <v>4843</v>
      </c>
      <c r="D2766" s="270" t="s">
        <v>9330</v>
      </c>
      <c r="E2766" s="272"/>
      <c r="F2766" s="273"/>
      <c r="G2766" s="272"/>
      <c r="H2766" s="272"/>
      <c r="I2766" s="272" t="s">
        <v>6155</v>
      </c>
      <c r="J2766" s="272" t="s">
        <v>6156</v>
      </c>
      <c r="K2766" s="272"/>
      <c r="L2766" s="271"/>
      <c r="M2766" s="270" t="s">
        <v>3889</v>
      </c>
      <c r="N2766" s="270" t="s">
        <v>7460</v>
      </c>
      <c r="O2766" s="270" t="s">
        <v>6175</v>
      </c>
    </row>
    <row r="2767" spans="1:15" ht="30.75" customHeight="1" x14ac:dyDescent="0.25">
      <c r="A2767" s="281">
        <v>31401333</v>
      </c>
      <c r="B2767" s="276" t="s">
        <v>2118</v>
      </c>
      <c r="C2767" s="278" t="s">
        <v>4843</v>
      </c>
      <c r="D2767" s="276" t="s">
        <v>9299</v>
      </c>
      <c r="E2767" s="282"/>
      <c r="F2767" s="279"/>
      <c r="G2767" s="278"/>
      <c r="H2767" s="278"/>
      <c r="I2767" s="278" t="s">
        <v>6155</v>
      </c>
      <c r="J2767" s="278"/>
      <c r="K2767" s="278"/>
      <c r="L2767" s="277"/>
      <c r="M2767" s="276" t="s">
        <v>3889</v>
      </c>
      <c r="N2767" s="276" t="s">
        <v>7460</v>
      </c>
      <c r="O2767" s="276" t="s">
        <v>6175</v>
      </c>
    </row>
    <row r="2768" spans="1:15" ht="30.75" customHeight="1" x14ac:dyDescent="0.25">
      <c r="A2768" s="275">
        <v>31401341</v>
      </c>
      <c r="B2768" s="270" t="s">
        <v>2089</v>
      </c>
      <c r="C2768" s="272" t="s">
        <v>4843</v>
      </c>
      <c r="D2768" s="270" t="s">
        <v>9331</v>
      </c>
      <c r="E2768" s="272"/>
      <c r="F2768" s="273"/>
      <c r="G2768" s="272"/>
      <c r="H2768" s="272"/>
      <c r="I2768" s="272" t="s">
        <v>6155</v>
      </c>
      <c r="J2768" s="272" t="s">
        <v>6156</v>
      </c>
      <c r="K2768" s="272"/>
      <c r="L2768" s="271"/>
      <c r="M2768" s="270" t="s">
        <v>3889</v>
      </c>
      <c r="N2768" s="270" t="s">
        <v>7460</v>
      </c>
      <c r="O2768" s="270" t="s">
        <v>6175</v>
      </c>
    </row>
    <row r="2769" spans="1:15" ht="30.75" customHeight="1" x14ac:dyDescent="0.25">
      <c r="A2769" s="281">
        <v>31401350</v>
      </c>
      <c r="B2769" s="276" t="s">
        <v>2096</v>
      </c>
      <c r="C2769" s="278" t="s">
        <v>4843</v>
      </c>
      <c r="D2769" s="276" t="s">
        <v>9332</v>
      </c>
      <c r="E2769" s="282"/>
      <c r="F2769" s="279"/>
      <c r="G2769" s="278"/>
      <c r="H2769" s="278" t="s">
        <v>6154</v>
      </c>
      <c r="I2769" s="278" t="s">
        <v>6155</v>
      </c>
      <c r="J2769" s="278" t="s">
        <v>6156</v>
      </c>
      <c r="K2769" s="278" t="s">
        <v>6157</v>
      </c>
      <c r="L2769" s="277"/>
      <c r="M2769" s="276" t="s">
        <v>9333</v>
      </c>
      <c r="N2769" s="276" t="s">
        <v>9334</v>
      </c>
      <c r="O2769" s="276" t="s">
        <v>6166</v>
      </c>
    </row>
    <row r="2770" spans="1:15" ht="30.75" customHeight="1" x14ac:dyDescent="0.25">
      <c r="A2770" s="275">
        <v>31401368</v>
      </c>
      <c r="B2770" s="270" t="s">
        <v>5054</v>
      </c>
      <c r="C2770" s="272" t="s">
        <v>4843</v>
      </c>
      <c r="D2770" s="270" t="s">
        <v>9327</v>
      </c>
      <c r="E2770" s="272"/>
      <c r="F2770" s="273"/>
      <c r="G2770" s="272"/>
      <c r="H2770" s="272"/>
      <c r="I2770" s="272" t="s">
        <v>6155</v>
      </c>
      <c r="J2770" s="272" t="s">
        <v>6156</v>
      </c>
      <c r="K2770" s="272"/>
      <c r="L2770" s="271"/>
      <c r="M2770" s="270" t="s">
        <v>3889</v>
      </c>
      <c r="N2770" s="270" t="s">
        <v>7460</v>
      </c>
      <c r="O2770" s="270" t="s">
        <v>6175</v>
      </c>
    </row>
    <row r="2771" spans="1:15" ht="30.75" customHeight="1" x14ac:dyDescent="0.25">
      <c r="A2771" s="281">
        <v>31401376</v>
      </c>
      <c r="B2771" s="276" t="s">
        <v>5055</v>
      </c>
      <c r="C2771" s="278" t="s">
        <v>4843</v>
      </c>
      <c r="D2771" s="276" t="s">
        <v>7794</v>
      </c>
      <c r="E2771" s="282"/>
      <c r="F2771" s="279"/>
      <c r="G2771" s="278"/>
      <c r="H2771" s="278"/>
      <c r="I2771" s="278" t="s">
        <v>6155</v>
      </c>
      <c r="J2771" s="278" t="s">
        <v>6156</v>
      </c>
      <c r="K2771" s="278"/>
      <c r="L2771" s="277"/>
      <c r="M2771" s="276" t="s">
        <v>3781</v>
      </c>
      <c r="N2771" s="276" t="s">
        <v>7595</v>
      </c>
      <c r="O2771" s="276" t="s">
        <v>6175</v>
      </c>
    </row>
    <row r="2772" spans="1:15" ht="30.75" customHeight="1" x14ac:dyDescent="0.25">
      <c r="A2772" s="275">
        <v>31401376</v>
      </c>
      <c r="B2772" s="270" t="s">
        <v>5055</v>
      </c>
      <c r="C2772" s="272" t="s">
        <v>4843</v>
      </c>
      <c r="D2772" s="270" t="s">
        <v>7795</v>
      </c>
      <c r="E2772" s="272"/>
      <c r="F2772" s="273"/>
      <c r="G2772" s="272"/>
      <c r="H2772" s="272"/>
      <c r="I2772" s="272" t="s">
        <v>6155</v>
      </c>
      <c r="J2772" s="272" t="s">
        <v>6156</v>
      </c>
      <c r="K2772" s="272"/>
      <c r="L2772" s="271"/>
      <c r="M2772" s="270" t="s">
        <v>3781</v>
      </c>
      <c r="N2772" s="270" t="s">
        <v>7595</v>
      </c>
      <c r="O2772" s="270" t="s">
        <v>6175</v>
      </c>
    </row>
    <row r="2773" spans="1:15" ht="30.75" customHeight="1" x14ac:dyDescent="0.25">
      <c r="A2773" s="281">
        <v>31401384</v>
      </c>
      <c r="B2773" s="276" t="s">
        <v>6367</v>
      </c>
      <c r="C2773" s="278" t="s">
        <v>4843</v>
      </c>
      <c r="D2773" s="276" t="s">
        <v>9329</v>
      </c>
      <c r="E2773" s="282"/>
      <c r="F2773" s="279"/>
      <c r="G2773" s="278"/>
      <c r="H2773" s="278"/>
      <c r="I2773" s="278" t="s">
        <v>6155</v>
      </c>
      <c r="J2773" s="278" t="s">
        <v>6156</v>
      </c>
      <c r="K2773" s="278"/>
      <c r="L2773" s="277"/>
      <c r="M2773" s="276" t="s">
        <v>3889</v>
      </c>
      <c r="N2773" s="276" t="s">
        <v>7460</v>
      </c>
      <c r="O2773" s="276" t="s">
        <v>6175</v>
      </c>
    </row>
    <row r="2774" spans="1:15" ht="30.75" customHeight="1" x14ac:dyDescent="0.25">
      <c r="A2774" s="275">
        <v>31401384</v>
      </c>
      <c r="B2774" s="270" t="s">
        <v>6367</v>
      </c>
      <c r="C2774" s="272" t="s">
        <v>4843</v>
      </c>
      <c r="D2774" s="270" t="s">
        <v>7799</v>
      </c>
      <c r="E2774" s="272"/>
      <c r="F2774" s="273"/>
      <c r="G2774" s="272"/>
      <c r="H2774" s="272"/>
      <c r="I2774" s="272" t="s">
        <v>6155</v>
      </c>
      <c r="J2774" s="272" t="s">
        <v>6156</v>
      </c>
      <c r="K2774" s="272"/>
      <c r="L2774" s="271"/>
      <c r="M2774" s="270" t="s">
        <v>3781</v>
      </c>
      <c r="N2774" s="270" t="s">
        <v>7595</v>
      </c>
      <c r="O2774" s="270" t="s">
        <v>6175</v>
      </c>
    </row>
    <row r="2775" spans="1:15" ht="30.75" customHeight="1" x14ac:dyDescent="0.25">
      <c r="A2775" s="281">
        <v>31401384</v>
      </c>
      <c r="B2775" s="276" t="s">
        <v>6367</v>
      </c>
      <c r="C2775" s="278" t="s">
        <v>4843</v>
      </c>
      <c r="D2775" s="276" t="s">
        <v>7796</v>
      </c>
      <c r="E2775" s="282"/>
      <c r="F2775" s="279"/>
      <c r="G2775" s="278"/>
      <c r="H2775" s="278"/>
      <c r="I2775" s="278" t="s">
        <v>6155</v>
      </c>
      <c r="J2775" s="278" t="s">
        <v>6156</v>
      </c>
      <c r="K2775" s="278"/>
      <c r="L2775" s="277"/>
      <c r="M2775" s="276" t="s">
        <v>3781</v>
      </c>
      <c r="N2775" s="276" t="s">
        <v>7595</v>
      </c>
      <c r="O2775" s="276" t="s">
        <v>6175</v>
      </c>
    </row>
    <row r="2776" spans="1:15" ht="30.75" customHeight="1" x14ac:dyDescent="0.25">
      <c r="A2776" s="275">
        <v>31401392</v>
      </c>
      <c r="B2776" s="270" t="s">
        <v>5056</v>
      </c>
      <c r="C2776" s="272" t="s">
        <v>4844</v>
      </c>
      <c r="D2776" s="270" t="s">
        <v>6161</v>
      </c>
      <c r="E2776" s="272"/>
      <c r="F2776" s="273"/>
      <c r="G2776" s="272" t="s">
        <v>6161</v>
      </c>
      <c r="H2776" s="272" t="s">
        <v>6161</v>
      </c>
      <c r="I2776" s="272" t="s">
        <v>6161</v>
      </c>
      <c r="J2776" s="272" t="s">
        <v>6161</v>
      </c>
      <c r="K2776" s="272" t="s">
        <v>6161</v>
      </c>
      <c r="L2776" s="271" t="s">
        <v>6161</v>
      </c>
      <c r="M2776" s="270" t="s">
        <v>6161</v>
      </c>
      <c r="N2776" s="270" t="s">
        <v>6161</v>
      </c>
      <c r="O2776" s="270" t="s">
        <v>6161</v>
      </c>
    </row>
    <row r="2777" spans="1:15" ht="30.75" customHeight="1" x14ac:dyDescent="0.25">
      <c r="A2777" s="281">
        <v>31401406</v>
      </c>
      <c r="B2777" s="276" t="s">
        <v>5057</v>
      </c>
      <c r="C2777" s="278" t="s">
        <v>4843</v>
      </c>
      <c r="D2777" s="276" t="s">
        <v>7795</v>
      </c>
      <c r="E2777" s="282"/>
      <c r="F2777" s="279"/>
      <c r="G2777" s="278"/>
      <c r="H2777" s="278"/>
      <c r="I2777" s="278" t="s">
        <v>6155</v>
      </c>
      <c r="J2777" s="278" t="s">
        <v>6156</v>
      </c>
      <c r="K2777" s="278"/>
      <c r="L2777" s="277"/>
      <c r="M2777" s="276" t="s">
        <v>3781</v>
      </c>
      <c r="N2777" s="276" t="s">
        <v>7595</v>
      </c>
      <c r="O2777" s="276" t="s">
        <v>6175</v>
      </c>
    </row>
    <row r="2778" spans="1:15" ht="30.75" customHeight="1" x14ac:dyDescent="0.25">
      <c r="A2778" s="275">
        <v>31401414</v>
      </c>
      <c r="B2778" s="270" t="s">
        <v>9335</v>
      </c>
      <c r="C2778" s="272" t="s">
        <v>4844</v>
      </c>
      <c r="D2778" s="270" t="s">
        <v>6161</v>
      </c>
      <c r="E2778" s="272"/>
      <c r="F2778" s="273"/>
      <c r="G2778" s="272" t="s">
        <v>6161</v>
      </c>
      <c r="H2778" s="272" t="s">
        <v>6161</v>
      </c>
      <c r="I2778" s="272" t="s">
        <v>6161</v>
      </c>
      <c r="J2778" s="272" t="s">
        <v>6161</v>
      </c>
      <c r="K2778" s="272" t="s">
        <v>6161</v>
      </c>
      <c r="L2778" s="271" t="s">
        <v>6161</v>
      </c>
      <c r="M2778" s="270" t="s">
        <v>6161</v>
      </c>
      <c r="N2778" s="270" t="s">
        <v>6161</v>
      </c>
      <c r="O2778" s="270" t="s">
        <v>6161</v>
      </c>
    </row>
    <row r="2779" spans="1:15" ht="30.75" customHeight="1" x14ac:dyDescent="0.25">
      <c r="A2779" s="281">
        <v>31402011</v>
      </c>
      <c r="B2779" s="276" t="s">
        <v>2119</v>
      </c>
      <c r="C2779" s="278" t="s">
        <v>4843</v>
      </c>
      <c r="D2779" s="276" t="s">
        <v>9336</v>
      </c>
      <c r="E2779" s="282"/>
      <c r="F2779" s="279"/>
      <c r="G2779" s="278"/>
      <c r="H2779" s="278"/>
      <c r="I2779" s="278" t="s">
        <v>6155</v>
      </c>
      <c r="J2779" s="278" t="s">
        <v>6156</v>
      </c>
      <c r="K2779" s="278"/>
      <c r="L2779" s="277">
        <v>17</v>
      </c>
      <c r="M2779" s="276" t="s">
        <v>3890</v>
      </c>
      <c r="N2779" s="276" t="s">
        <v>7460</v>
      </c>
      <c r="O2779" s="276" t="s">
        <v>6175</v>
      </c>
    </row>
    <row r="2780" spans="1:15" ht="30.75" customHeight="1" x14ac:dyDescent="0.25">
      <c r="A2780" s="275">
        <v>31402020</v>
      </c>
      <c r="B2780" s="270" t="s">
        <v>2120</v>
      </c>
      <c r="C2780" s="272" t="s">
        <v>4843</v>
      </c>
      <c r="D2780" s="270" t="s">
        <v>9337</v>
      </c>
      <c r="E2780" s="272"/>
      <c r="F2780" s="273"/>
      <c r="G2780" s="272"/>
      <c r="H2780" s="272"/>
      <c r="I2780" s="272" t="s">
        <v>6155</v>
      </c>
      <c r="J2780" s="272" t="s">
        <v>6156</v>
      </c>
      <c r="K2780" s="272"/>
      <c r="L2780" s="271">
        <v>55</v>
      </c>
      <c r="M2780" s="270" t="s">
        <v>3890</v>
      </c>
      <c r="N2780" s="270" t="s">
        <v>7460</v>
      </c>
      <c r="O2780" s="270" t="s">
        <v>6175</v>
      </c>
    </row>
    <row r="2781" spans="1:15" ht="30.75" customHeight="1" x14ac:dyDescent="0.25">
      <c r="A2781" s="281">
        <v>31402038</v>
      </c>
      <c r="B2781" s="276" t="s">
        <v>2121</v>
      </c>
      <c r="C2781" s="278" t="s">
        <v>4843</v>
      </c>
      <c r="D2781" s="276" t="s">
        <v>9338</v>
      </c>
      <c r="E2781" s="282"/>
      <c r="F2781" s="279"/>
      <c r="G2781" s="278"/>
      <c r="H2781" s="278" t="s">
        <v>6154</v>
      </c>
      <c r="I2781" s="278" t="s">
        <v>6155</v>
      </c>
      <c r="J2781" s="278" t="s">
        <v>6156</v>
      </c>
      <c r="K2781" s="278"/>
      <c r="L2781" s="277"/>
      <c r="M2781" s="276" t="s">
        <v>3890</v>
      </c>
      <c r="N2781" s="276" t="s">
        <v>7460</v>
      </c>
      <c r="O2781" s="276" t="s">
        <v>6175</v>
      </c>
    </row>
    <row r="2782" spans="1:15" ht="30.75" customHeight="1" x14ac:dyDescent="0.25">
      <c r="A2782" s="275">
        <v>31403018</v>
      </c>
      <c r="B2782" s="270" t="s">
        <v>2122</v>
      </c>
      <c r="C2782" s="272" t="s">
        <v>4843</v>
      </c>
      <c r="D2782" s="270" t="s">
        <v>9339</v>
      </c>
      <c r="E2782" s="272"/>
      <c r="F2782" s="273"/>
      <c r="G2782" s="272"/>
      <c r="H2782" s="272" t="s">
        <v>6154</v>
      </c>
      <c r="I2782" s="272" t="s">
        <v>6155</v>
      </c>
      <c r="J2782" s="272" t="s">
        <v>6156</v>
      </c>
      <c r="K2782" s="272"/>
      <c r="L2782" s="271"/>
      <c r="M2782" s="270" t="s">
        <v>3891</v>
      </c>
      <c r="N2782" s="270" t="s">
        <v>7460</v>
      </c>
      <c r="O2782" s="270" t="s">
        <v>6175</v>
      </c>
    </row>
    <row r="2783" spans="1:15" ht="30.75" customHeight="1" x14ac:dyDescent="0.25">
      <c r="A2783" s="281">
        <v>31403026</v>
      </c>
      <c r="B2783" s="276" t="s">
        <v>6368</v>
      </c>
      <c r="C2783" s="278" t="s">
        <v>4843</v>
      </c>
      <c r="D2783" s="276" t="s">
        <v>9340</v>
      </c>
      <c r="E2783" s="282"/>
      <c r="F2783" s="279"/>
      <c r="G2783" s="278"/>
      <c r="H2783" s="278" t="s">
        <v>6154</v>
      </c>
      <c r="I2783" s="278" t="s">
        <v>6155</v>
      </c>
      <c r="J2783" s="278" t="s">
        <v>6156</v>
      </c>
      <c r="K2783" s="278"/>
      <c r="L2783" s="277"/>
      <c r="M2783" s="276" t="s">
        <v>3891</v>
      </c>
      <c r="N2783" s="276" t="s">
        <v>7460</v>
      </c>
      <c r="O2783" s="276" t="s">
        <v>6175</v>
      </c>
    </row>
    <row r="2784" spans="1:15" ht="30.75" customHeight="1" x14ac:dyDescent="0.25">
      <c r="A2784" s="275">
        <v>31403034</v>
      </c>
      <c r="B2784" s="270" t="s">
        <v>2124</v>
      </c>
      <c r="C2784" s="272" t="s">
        <v>4843</v>
      </c>
      <c r="D2784" s="270" t="s">
        <v>9341</v>
      </c>
      <c r="E2784" s="272"/>
      <c r="F2784" s="273"/>
      <c r="G2784" s="272"/>
      <c r="H2784" s="272"/>
      <c r="I2784" s="272" t="s">
        <v>6155</v>
      </c>
      <c r="J2784" s="272" t="s">
        <v>6156</v>
      </c>
      <c r="K2784" s="272"/>
      <c r="L2784" s="271"/>
      <c r="M2784" s="270" t="s">
        <v>3891</v>
      </c>
      <c r="N2784" s="270" t="s">
        <v>7460</v>
      </c>
      <c r="O2784" s="270" t="s">
        <v>6175</v>
      </c>
    </row>
    <row r="2785" spans="1:15" ht="30.75" customHeight="1" x14ac:dyDescent="0.25">
      <c r="A2785" s="281">
        <v>31403042</v>
      </c>
      <c r="B2785" s="276" t="s">
        <v>2125</v>
      </c>
      <c r="C2785" s="278" t="s">
        <v>4843</v>
      </c>
      <c r="D2785" s="276" t="s">
        <v>9342</v>
      </c>
      <c r="E2785" s="282"/>
      <c r="F2785" s="279"/>
      <c r="G2785" s="278"/>
      <c r="H2785" s="278"/>
      <c r="I2785" s="278" t="s">
        <v>6155</v>
      </c>
      <c r="J2785" s="278" t="s">
        <v>6156</v>
      </c>
      <c r="K2785" s="278"/>
      <c r="L2785" s="277"/>
      <c r="M2785" s="276" t="s">
        <v>3891</v>
      </c>
      <c r="N2785" s="276" t="s">
        <v>7460</v>
      </c>
      <c r="O2785" s="276" t="s">
        <v>6175</v>
      </c>
    </row>
    <row r="2786" spans="1:15" ht="30.75" customHeight="1" x14ac:dyDescent="0.25">
      <c r="A2786" s="275">
        <v>31403050</v>
      </c>
      <c r="B2786" s="270" t="s">
        <v>2126</v>
      </c>
      <c r="C2786" s="272" t="s">
        <v>4843</v>
      </c>
      <c r="D2786" s="270" t="s">
        <v>9343</v>
      </c>
      <c r="E2786" s="272"/>
      <c r="F2786" s="273"/>
      <c r="G2786" s="272"/>
      <c r="H2786" s="272"/>
      <c r="I2786" s="272" t="s">
        <v>6155</v>
      </c>
      <c r="J2786" s="272" t="s">
        <v>6156</v>
      </c>
      <c r="K2786" s="272"/>
      <c r="L2786" s="271"/>
      <c r="M2786" s="270" t="s">
        <v>3891</v>
      </c>
      <c r="N2786" s="270" t="s">
        <v>7460</v>
      </c>
      <c r="O2786" s="270" t="s">
        <v>6175</v>
      </c>
    </row>
    <row r="2787" spans="1:15" ht="30.75" customHeight="1" x14ac:dyDescent="0.25">
      <c r="A2787" s="281">
        <v>31403069</v>
      </c>
      <c r="B2787" s="276" t="s">
        <v>2127</v>
      </c>
      <c r="C2787" s="278" t="s">
        <v>4843</v>
      </c>
      <c r="D2787" s="276" t="s">
        <v>9343</v>
      </c>
      <c r="E2787" s="282"/>
      <c r="F2787" s="279"/>
      <c r="G2787" s="278"/>
      <c r="H2787" s="278"/>
      <c r="I2787" s="278" t="s">
        <v>6155</v>
      </c>
      <c r="J2787" s="278" t="s">
        <v>6156</v>
      </c>
      <c r="K2787" s="278"/>
      <c r="L2787" s="277"/>
      <c r="M2787" s="276" t="s">
        <v>3891</v>
      </c>
      <c r="N2787" s="276" t="s">
        <v>7460</v>
      </c>
      <c r="O2787" s="276" t="s">
        <v>6175</v>
      </c>
    </row>
    <row r="2788" spans="1:15" ht="30.75" customHeight="1" x14ac:dyDescent="0.25">
      <c r="A2788" s="275">
        <v>31403077</v>
      </c>
      <c r="B2788" s="270" t="s">
        <v>2129</v>
      </c>
      <c r="C2788" s="272" t="s">
        <v>4843</v>
      </c>
      <c r="D2788" s="270" t="s">
        <v>9343</v>
      </c>
      <c r="E2788" s="272"/>
      <c r="F2788" s="273"/>
      <c r="G2788" s="272"/>
      <c r="H2788" s="272"/>
      <c r="I2788" s="272" t="s">
        <v>6155</v>
      </c>
      <c r="J2788" s="272" t="s">
        <v>6156</v>
      </c>
      <c r="K2788" s="272"/>
      <c r="L2788" s="271"/>
      <c r="M2788" s="270" t="s">
        <v>3891</v>
      </c>
      <c r="N2788" s="270" t="s">
        <v>7460</v>
      </c>
      <c r="O2788" s="270" t="s">
        <v>6175</v>
      </c>
    </row>
    <row r="2789" spans="1:15" ht="30.75" customHeight="1" x14ac:dyDescent="0.25">
      <c r="A2789" s="281">
        <v>31403085</v>
      </c>
      <c r="B2789" s="276" t="s">
        <v>2128</v>
      </c>
      <c r="C2789" s="278" t="s">
        <v>4843</v>
      </c>
      <c r="D2789" s="276" t="s">
        <v>9343</v>
      </c>
      <c r="E2789" s="282"/>
      <c r="F2789" s="279"/>
      <c r="G2789" s="278"/>
      <c r="H2789" s="278"/>
      <c r="I2789" s="278" t="s">
        <v>6155</v>
      </c>
      <c r="J2789" s="278" t="s">
        <v>6156</v>
      </c>
      <c r="K2789" s="278"/>
      <c r="L2789" s="277"/>
      <c r="M2789" s="276" t="s">
        <v>3891</v>
      </c>
      <c r="N2789" s="276" t="s">
        <v>7460</v>
      </c>
      <c r="O2789" s="276" t="s">
        <v>6175</v>
      </c>
    </row>
    <row r="2790" spans="1:15" ht="30.75" customHeight="1" x14ac:dyDescent="0.25">
      <c r="A2790" s="275">
        <v>31403093</v>
      </c>
      <c r="B2790" s="270" t="s">
        <v>2130</v>
      </c>
      <c r="C2790" s="272" t="s">
        <v>4843</v>
      </c>
      <c r="D2790" s="270" t="s">
        <v>9344</v>
      </c>
      <c r="E2790" s="272"/>
      <c r="F2790" s="273"/>
      <c r="G2790" s="272"/>
      <c r="H2790" s="272"/>
      <c r="I2790" s="272" t="s">
        <v>6155</v>
      </c>
      <c r="J2790" s="272" t="s">
        <v>6156</v>
      </c>
      <c r="K2790" s="272"/>
      <c r="L2790" s="271"/>
      <c r="M2790" s="270" t="s">
        <v>3891</v>
      </c>
      <c r="N2790" s="270" t="s">
        <v>7460</v>
      </c>
      <c r="O2790" s="270" t="s">
        <v>6175</v>
      </c>
    </row>
    <row r="2791" spans="1:15" ht="30.75" customHeight="1" x14ac:dyDescent="0.25">
      <c r="A2791" s="281">
        <v>31403107</v>
      </c>
      <c r="B2791" s="276" t="s">
        <v>2131</v>
      </c>
      <c r="C2791" s="278" t="s">
        <v>4843</v>
      </c>
      <c r="D2791" s="276" t="s">
        <v>9345</v>
      </c>
      <c r="E2791" s="282"/>
      <c r="F2791" s="279"/>
      <c r="G2791" s="278"/>
      <c r="H2791" s="278"/>
      <c r="I2791" s="278" t="s">
        <v>6155</v>
      </c>
      <c r="J2791" s="278" t="s">
        <v>6156</v>
      </c>
      <c r="K2791" s="278"/>
      <c r="L2791" s="277"/>
      <c r="M2791" s="276" t="s">
        <v>3891</v>
      </c>
      <c r="N2791" s="276" t="s">
        <v>7460</v>
      </c>
      <c r="O2791" s="276" t="s">
        <v>6175</v>
      </c>
    </row>
    <row r="2792" spans="1:15" ht="30.75" customHeight="1" x14ac:dyDescent="0.25">
      <c r="A2792" s="275">
        <v>31403115</v>
      </c>
      <c r="B2792" s="270" t="s">
        <v>2132</v>
      </c>
      <c r="C2792" s="272" t="s">
        <v>4843</v>
      </c>
      <c r="D2792" s="270" t="s">
        <v>9345</v>
      </c>
      <c r="E2792" s="272"/>
      <c r="F2792" s="273"/>
      <c r="G2792" s="272"/>
      <c r="H2792" s="272"/>
      <c r="I2792" s="272" t="s">
        <v>6155</v>
      </c>
      <c r="J2792" s="272" t="s">
        <v>6156</v>
      </c>
      <c r="K2792" s="272"/>
      <c r="L2792" s="271"/>
      <c r="M2792" s="270" t="s">
        <v>3891</v>
      </c>
      <c r="N2792" s="270" t="s">
        <v>7460</v>
      </c>
      <c r="O2792" s="270" t="s">
        <v>6175</v>
      </c>
    </row>
    <row r="2793" spans="1:15" ht="30.75" customHeight="1" x14ac:dyDescent="0.25">
      <c r="A2793" s="281">
        <v>31403123</v>
      </c>
      <c r="B2793" s="276" t="s">
        <v>2133</v>
      </c>
      <c r="C2793" s="278" t="s">
        <v>4843</v>
      </c>
      <c r="D2793" s="276" t="s">
        <v>9346</v>
      </c>
      <c r="E2793" s="282"/>
      <c r="F2793" s="279"/>
      <c r="G2793" s="278"/>
      <c r="H2793" s="278"/>
      <c r="I2793" s="278" t="s">
        <v>6155</v>
      </c>
      <c r="J2793" s="278" t="s">
        <v>6156</v>
      </c>
      <c r="K2793" s="278"/>
      <c r="L2793" s="277"/>
      <c r="M2793" s="276" t="s">
        <v>3891</v>
      </c>
      <c r="N2793" s="276" t="s">
        <v>7460</v>
      </c>
      <c r="O2793" s="276" t="s">
        <v>6175</v>
      </c>
    </row>
    <row r="2794" spans="1:15" ht="30.75" customHeight="1" x14ac:dyDescent="0.25">
      <c r="A2794" s="275">
        <v>31403131</v>
      </c>
      <c r="B2794" s="270" t="s">
        <v>2134</v>
      </c>
      <c r="C2794" s="272" t="s">
        <v>4843</v>
      </c>
      <c r="D2794" s="270" t="s">
        <v>9347</v>
      </c>
      <c r="E2794" s="272"/>
      <c r="F2794" s="273"/>
      <c r="G2794" s="272"/>
      <c r="H2794" s="272"/>
      <c r="I2794" s="272" t="s">
        <v>6155</v>
      </c>
      <c r="J2794" s="272" t="s">
        <v>6156</v>
      </c>
      <c r="K2794" s="272"/>
      <c r="L2794" s="271"/>
      <c r="M2794" s="270" t="s">
        <v>3891</v>
      </c>
      <c r="N2794" s="270" t="s">
        <v>7460</v>
      </c>
      <c r="O2794" s="270" t="s">
        <v>6175</v>
      </c>
    </row>
    <row r="2795" spans="1:15" ht="30.75" customHeight="1" x14ac:dyDescent="0.25">
      <c r="A2795" s="275">
        <v>31403140</v>
      </c>
      <c r="B2795" s="270" t="s">
        <v>2135</v>
      </c>
      <c r="C2795" s="272" t="s">
        <v>4843</v>
      </c>
      <c r="D2795" s="270" t="s">
        <v>7462</v>
      </c>
      <c r="E2795" s="272"/>
      <c r="F2795" s="273"/>
      <c r="G2795" s="272"/>
      <c r="H2795" s="272"/>
      <c r="I2795" s="272" t="s">
        <v>6155</v>
      </c>
      <c r="J2795" s="272" t="s">
        <v>6156</v>
      </c>
      <c r="K2795" s="272"/>
      <c r="L2795" s="271">
        <v>39</v>
      </c>
      <c r="M2795" s="270" t="s">
        <v>3891</v>
      </c>
      <c r="N2795" s="270" t="s">
        <v>7460</v>
      </c>
      <c r="O2795" s="270" t="s">
        <v>6175</v>
      </c>
    </row>
    <row r="2796" spans="1:15" ht="30.75" customHeight="1" x14ac:dyDescent="0.25">
      <c r="A2796" s="275">
        <v>31403158</v>
      </c>
      <c r="B2796" s="270" t="s">
        <v>5058</v>
      </c>
      <c r="C2796" s="272" t="s">
        <v>4843</v>
      </c>
      <c r="D2796" s="270" t="s">
        <v>9348</v>
      </c>
      <c r="E2796" s="272"/>
      <c r="F2796" s="273"/>
      <c r="G2796" s="272"/>
      <c r="H2796" s="272"/>
      <c r="I2796" s="272" t="s">
        <v>6155</v>
      </c>
      <c r="J2796" s="272" t="s">
        <v>6156</v>
      </c>
      <c r="K2796" s="272"/>
      <c r="L2796" s="271"/>
      <c r="M2796" s="270" t="s">
        <v>3891</v>
      </c>
      <c r="N2796" s="270" t="s">
        <v>7460</v>
      </c>
      <c r="O2796" s="270" t="s">
        <v>6175</v>
      </c>
    </row>
    <row r="2797" spans="1:15" ht="30.75" customHeight="1" x14ac:dyDescent="0.25">
      <c r="A2797" s="281">
        <v>31403166</v>
      </c>
      <c r="B2797" s="276" t="s">
        <v>2137</v>
      </c>
      <c r="C2797" s="278" t="s">
        <v>4843</v>
      </c>
      <c r="D2797" s="276" t="s">
        <v>9349</v>
      </c>
      <c r="E2797" s="282"/>
      <c r="F2797" s="279"/>
      <c r="G2797" s="278"/>
      <c r="H2797" s="278"/>
      <c r="I2797" s="278" t="s">
        <v>6155</v>
      </c>
      <c r="J2797" s="278" t="s">
        <v>6156</v>
      </c>
      <c r="K2797" s="278"/>
      <c r="L2797" s="277"/>
      <c r="M2797" s="276" t="s">
        <v>3891</v>
      </c>
      <c r="N2797" s="276" t="s">
        <v>7460</v>
      </c>
      <c r="O2797" s="276" t="s">
        <v>6175</v>
      </c>
    </row>
    <row r="2798" spans="1:15" ht="30.75" customHeight="1" x14ac:dyDescent="0.25">
      <c r="A2798" s="275">
        <v>31403174</v>
      </c>
      <c r="B2798" s="270" t="s">
        <v>2138</v>
      </c>
      <c r="C2798" s="272" t="s">
        <v>4843</v>
      </c>
      <c r="D2798" s="270" t="s">
        <v>9350</v>
      </c>
      <c r="E2798" s="272"/>
      <c r="F2798" s="273"/>
      <c r="G2798" s="272"/>
      <c r="H2798" s="272"/>
      <c r="I2798" s="272" t="s">
        <v>6155</v>
      </c>
      <c r="J2798" s="272" t="s">
        <v>6156</v>
      </c>
      <c r="K2798" s="272"/>
      <c r="L2798" s="271"/>
      <c r="M2798" s="270" t="s">
        <v>3891</v>
      </c>
      <c r="N2798" s="270" t="s">
        <v>7460</v>
      </c>
      <c r="O2798" s="270" t="s">
        <v>6175</v>
      </c>
    </row>
    <row r="2799" spans="1:15" ht="30.75" customHeight="1" x14ac:dyDescent="0.25">
      <c r="A2799" s="281">
        <v>31403182</v>
      </c>
      <c r="B2799" s="276" t="s">
        <v>2139</v>
      </c>
      <c r="C2799" s="278" t="s">
        <v>4843</v>
      </c>
      <c r="D2799" s="276" t="s">
        <v>9350</v>
      </c>
      <c r="E2799" s="282"/>
      <c r="F2799" s="279"/>
      <c r="G2799" s="278"/>
      <c r="H2799" s="278"/>
      <c r="I2799" s="278" t="s">
        <v>6155</v>
      </c>
      <c r="J2799" s="278" t="s">
        <v>6156</v>
      </c>
      <c r="K2799" s="278"/>
      <c r="L2799" s="277"/>
      <c r="M2799" s="276" t="s">
        <v>3891</v>
      </c>
      <c r="N2799" s="276" t="s">
        <v>7460</v>
      </c>
      <c r="O2799" s="276" t="s">
        <v>6175</v>
      </c>
    </row>
    <row r="2800" spans="1:15" ht="30.75" customHeight="1" x14ac:dyDescent="0.25">
      <c r="A2800" s="275">
        <v>31403204</v>
      </c>
      <c r="B2800" s="270" t="s">
        <v>2141</v>
      </c>
      <c r="C2800" s="272" t="s">
        <v>4843</v>
      </c>
      <c r="D2800" s="270" t="s">
        <v>9351</v>
      </c>
      <c r="E2800" s="272"/>
      <c r="F2800" s="273"/>
      <c r="G2800" s="272"/>
      <c r="H2800" s="272"/>
      <c r="I2800" s="272" t="s">
        <v>6155</v>
      </c>
      <c r="J2800" s="272" t="s">
        <v>6156</v>
      </c>
      <c r="K2800" s="272"/>
      <c r="L2800" s="271"/>
      <c r="M2800" s="270" t="s">
        <v>3891</v>
      </c>
      <c r="N2800" s="270" t="s">
        <v>7460</v>
      </c>
      <c r="O2800" s="270" t="s">
        <v>6175</v>
      </c>
    </row>
    <row r="2801" spans="1:15" ht="30.75" customHeight="1" x14ac:dyDescent="0.25">
      <c r="A2801" s="281">
        <v>31403212</v>
      </c>
      <c r="B2801" s="276" t="s">
        <v>2140</v>
      </c>
      <c r="C2801" s="278" t="s">
        <v>4843</v>
      </c>
      <c r="D2801" s="276" t="s">
        <v>9351</v>
      </c>
      <c r="E2801" s="282"/>
      <c r="F2801" s="279"/>
      <c r="G2801" s="278"/>
      <c r="H2801" s="278"/>
      <c r="I2801" s="278" t="s">
        <v>6155</v>
      </c>
      <c r="J2801" s="278" t="s">
        <v>6156</v>
      </c>
      <c r="K2801" s="278"/>
      <c r="L2801" s="277"/>
      <c r="M2801" s="276" t="s">
        <v>3891</v>
      </c>
      <c r="N2801" s="276" t="s">
        <v>7460</v>
      </c>
      <c r="O2801" s="276" t="s">
        <v>6175</v>
      </c>
    </row>
    <row r="2802" spans="1:15" ht="30.75" customHeight="1" x14ac:dyDescent="0.25">
      <c r="A2802" s="275">
        <v>31403220</v>
      </c>
      <c r="B2802" s="270" t="s">
        <v>2142</v>
      </c>
      <c r="C2802" s="272" t="s">
        <v>4843</v>
      </c>
      <c r="D2802" s="270" t="s">
        <v>9352</v>
      </c>
      <c r="E2802" s="272"/>
      <c r="F2802" s="273"/>
      <c r="G2802" s="272"/>
      <c r="H2802" s="272"/>
      <c r="I2802" s="272" t="s">
        <v>6155</v>
      </c>
      <c r="J2802" s="272" t="s">
        <v>6156</v>
      </c>
      <c r="K2802" s="272"/>
      <c r="L2802" s="271"/>
      <c r="M2802" s="270" t="s">
        <v>3891</v>
      </c>
      <c r="N2802" s="270" t="s">
        <v>7460</v>
      </c>
      <c r="O2802" s="270" t="s">
        <v>6175</v>
      </c>
    </row>
    <row r="2803" spans="1:15" ht="30.75" customHeight="1" x14ac:dyDescent="0.25">
      <c r="A2803" s="281">
        <v>31403239</v>
      </c>
      <c r="B2803" s="276" t="s">
        <v>2143</v>
      </c>
      <c r="C2803" s="278" t="s">
        <v>4843</v>
      </c>
      <c r="D2803" s="276" t="s">
        <v>9352</v>
      </c>
      <c r="E2803" s="282"/>
      <c r="F2803" s="279"/>
      <c r="G2803" s="278"/>
      <c r="H2803" s="278"/>
      <c r="I2803" s="278" t="s">
        <v>6155</v>
      </c>
      <c r="J2803" s="278" t="s">
        <v>6156</v>
      </c>
      <c r="K2803" s="278"/>
      <c r="L2803" s="277"/>
      <c r="M2803" s="276" t="s">
        <v>3891</v>
      </c>
      <c r="N2803" s="276" t="s">
        <v>7460</v>
      </c>
      <c r="O2803" s="276" t="s">
        <v>6175</v>
      </c>
    </row>
    <row r="2804" spans="1:15" ht="30.75" customHeight="1" x14ac:dyDescent="0.25">
      <c r="A2804" s="275">
        <v>31403255</v>
      </c>
      <c r="B2804" s="270" t="s">
        <v>2144</v>
      </c>
      <c r="C2804" s="272" t="s">
        <v>4843</v>
      </c>
      <c r="D2804" s="270" t="s">
        <v>9353</v>
      </c>
      <c r="E2804" s="272"/>
      <c r="F2804" s="273"/>
      <c r="G2804" s="272"/>
      <c r="H2804" s="272"/>
      <c r="I2804" s="272" t="s">
        <v>6155</v>
      </c>
      <c r="J2804" s="272" t="s">
        <v>6156</v>
      </c>
      <c r="K2804" s="272"/>
      <c r="L2804" s="271"/>
      <c r="M2804" s="270" t="s">
        <v>3891</v>
      </c>
      <c r="N2804" s="270" t="s">
        <v>7460</v>
      </c>
      <c r="O2804" s="270" t="s">
        <v>6175</v>
      </c>
    </row>
    <row r="2805" spans="1:15" ht="30.75" customHeight="1" x14ac:dyDescent="0.25">
      <c r="A2805" s="281">
        <v>31403263</v>
      </c>
      <c r="B2805" s="276" t="s">
        <v>2145</v>
      </c>
      <c r="C2805" s="278" t="s">
        <v>4843</v>
      </c>
      <c r="D2805" s="276" t="s">
        <v>9353</v>
      </c>
      <c r="E2805" s="282"/>
      <c r="F2805" s="279"/>
      <c r="G2805" s="278"/>
      <c r="H2805" s="278"/>
      <c r="I2805" s="278" t="s">
        <v>6155</v>
      </c>
      <c r="J2805" s="278" t="s">
        <v>6156</v>
      </c>
      <c r="K2805" s="278"/>
      <c r="L2805" s="277"/>
      <c r="M2805" s="276" t="s">
        <v>3891</v>
      </c>
      <c r="N2805" s="276" t="s">
        <v>7460</v>
      </c>
      <c r="O2805" s="276" t="s">
        <v>6175</v>
      </c>
    </row>
    <row r="2806" spans="1:15" ht="30.75" customHeight="1" x14ac:dyDescent="0.25">
      <c r="A2806" s="275">
        <v>31403271</v>
      </c>
      <c r="B2806" s="270" t="s">
        <v>2146</v>
      </c>
      <c r="C2806" s="272" t="s">
        <v>4843</v>
      </c>
      <c r="D2806" s="270" t="s">
        <v>9354</v>
      </c>
      <c r="E2806" s="272"/>
      <c r="F2806" s="273"/>
      <c r="G2806" s="272"/>
      <c r="H2806" s="272"/>
      <c r="I2806" s="272" t="s">
        <v>6155</v>
      </c>
      <c r="J2806" s="272" t="s">
        <v>6156</v>
      </c>
      <c r="K2806" s="272"/>
      <c r="L2806" s="271"/>
      <c r="M2806" s="270" t="s">
        <v>3891</v>
      </c>
      <c r="N2806" s="270" t="s">
        <v>7460</v>
      </c>
      <c r="O2806" s="270" t="s">
        <v>6175</v>
      </c>
    </row>
    <row r="2807" spans="1:15" ht="30.75" customHeight="1" x14ac:dyDescent="0.25">
      <c r="A2807" s="281">
        <v>31403271</v>
      </c>
      <c r="B2807" s="276" t="s">
        <v>2146</v>
      </c>
      <c r="C2807" s="278" t="s">
        <v>4843</v>
      </c>
      <c r="D2807" s="276" t="s">
        <v>9355</v>
      </c>
      <c r="E2807" s="282"/>
      <c r="F2807" s="279"/>
      <c r="G2807" s="278"/>
      <c r="H2807" s="278"/>
      <c r="I2807" s="278" t="s">
        <v>6155</v>
      </c>
      <c r="J2807" s="278" t="s">
        <v>6156</v>
      </c>
      <c r="K2807" s="278"/>
      <c r="L2807" s="277"/>
      <c r="M2807" s="276" t="s">
        <v>3891</v>
      </c>
      <c r="N2807" s="276" t="s">
        <v>7460</v>
      </c>
      <c r="O2807" s="276" t="s">
        <v>6175</v>
      </c>
    </row>
    <row r="2808" spans="1:15" ht="30.75" customHeight="1" x14ac:dyDescent="0.25">
      <c r="A2808" s="275">
        <v>31403271</v>
      </c>
      <c r="B2808" s="270" t="s">
        <v>2146</v>
      </c>
      <c r="C2808" s="272" t="s">
        <v>4843</v>
      </c>
      <c r="D2808" s="270" t="s">
        <v>9353</v>
      </c>
      <c r="E2808" s="272"/>
      <c r="F2808" s="273"/>
      <c r="G2808" s="272"/>
      <c r="H2808" s="272"/>
      <c r="I2808" s="272" t="s">
        <v>6155</v>
      </c>
      <c r="J2808" s="272" t="s">
        <v>6156</v>
      </c>
      <c r="K2808" s="272"/>
      <c r="L2808" s="271"/>
      <c r="M2808" s="270" t="s">
        <v>3891</v>
      </c>
      <c r="N2808" s="270" t="s">
        <v>7460</v>
      </c>
      <c r="O2808" s="270" t="s">
        <v>6175</v>
      </c>
    </row>
    <row r="2809" spans="1:15" ht="30.75" customHeight="1" x14ac:dyDescent="0.25">
      <c r="A2809" s="281">
        <v>31403280</v>
      </c>
      <c r="B2809" s="276" t="s">
        <v>2147</v>
      </c>
      <c r="C2809" s="278" t="s">
        <v>4843</v>
      </c>
      <c r="D2809" s="276" t="s">
        <v>9356</v>
      </c>
      <c r="E2809" s="282"/>
      <c r="F2809" s="279"/>
      <c r="G2809" s="278"/>
      <c r="H2809" s="278"/>
      <c r="I2809" s="278" t="s">
        <v>6155</v>
      </c>
      <c r="J2809" s="278" t="s">
        <v>6156</v>
      </c>
      <c r="K2809" s="278"/>
      <c r="L2809" s="277"/>
      <c r="M2809" s="276" t="s">
        <v>3891</v>
      </c>
      <c r="N2809" s="276" t="s">
        <v>7460</v>
      </c>
      <c r="O2809" s="276" t="s">
        <v>6175</v>
      </c>
    </row>
    <row r="2810" spans="1:15" ht="30.75" customHeight="1" x14ac:dyDescent="0.25">
      <c r="A2810" s="275">
        <v>31403298</v>
      </c>
      <c r="B2810" s="270" t="s">
        <v>2148</v>
      </c>
      <c r="C2810" s="272" t="s">
        <v>4843</v>
      </c>
      <c r="D2810" s="270" t="s">
        <v>9357</v>
      </c>
      <c r="E2810" s="272"/>
      <c r="F2810" s="273"/>
      <c r="G2810" s="272"/>
      <c r="H2810" s="272"/>
      <c r="I2810" s="272" t="s">
        <v>6155</v>
      </c>
      <c r="J2810" s="272" t="s">
        <v>6156</v>
      </c>
      <c r="K2810" s="272"/>
      <c r="L2810" s="271"/>
      <c r="M2810" s="270" t="s">
        <v>3891</v>
      </c>
      <c r="N2810" s="270" t="s">
        <v>7460</v>
      </c>
      <c r="O2810" s="270" t="s">
        <v>6175</v>
      </c>
    </row>
    <row r="2811" spans="1:15" ht="30.75" customHeight="1" x14ac:dyDescent="0.25">
      <c r="A2811" s="281">
        <v>31403301</v>
      </c>
      <c r="B2811" s="276" t="s">
        <v>2149</v>
      </c>
      <c r="C2811" s="278" t="s">
        <v>4843</v>
      </c>
      <c r="D2811" s="276" t="s">
        <v>9358</v>
      </c>
      <c r="E2811" s="282"/>
      <c r="F2811" s="279"/>
      <c r="G2811" s="278"/>
      <c r="H2811" s="278" t="s">
        <v>6154</v>
      </c>
      <c r="I2811" s="278" t="s">
        <v>6155</v>
      </c>
      <c r="J2811" s="278" t="s">
        <v>6156</v>
      </c>
      <c r="K2811" s="278"/>
      <c r="L2811" s="277"/>
      <c r="M2811" s="276" t="s">
        <v>3891</v>
      </c>
      <c r="N2811" s="276" t="s">
        <v>7460</v>
      </c>
      <c r="O2811" s="276" t="s">
        <v>6175</v>
      </c>
    </row>
    <row r="2812" spans="1:15" ht="30.75" customHeight="1" x14ac:dyDescent="0.25">
      <c r="A2812" s="275">
        <v>31403310</v>
      </c>
      <c r="B2812" s="270" t="s">
        <v>2150</v>
      </c>
      <c r="C2812" s="272" t="s">
        <v>4843</v>
      </c>
      <c r="D2812" s="270" t="s">
        <v>9359</v>
      </c>
      <c r="E2812" s="272"/>
      <c r="F2812" s="273"/>
      <c r="G2812" s="272"/>
      <c r="H2812" s="272"/>
      <c r="I2812" s="272" t="s">
        <v>6155</v>
      </c>
      <c r="J2812" s="272" t="s">
        <v>6156</v>
      </c>
      <c r="K2812" s="272"/>
      <c r="L2812" s="271"/>
      <c r="M2812" s="270" t="s">
        <v>3891</v>
      </c>
      <c r="N2812" s="270" t="s">
        <v>7460</v>
      </c>
      <c r="O2812" s="270" t="s">
        <v>6175</v>
      </c>
    </row>
    <row r="2813" spans="1:15" ht="30.75" customHeight="1" x14ac:dyDescent="0.25">
      <c r="A2813" s="281">
        <v>31403328</v>
      </c>
      <c r="B2813" s="276" t="s">
        <v>2151</v>
      </c>
      <c r="C2813" s="278" t="s">
        <v>4843</v>
      </c>
      <c r="D2813" s="276" t="s">
        <v>9360</v>
      </c>
      <c r="E2813" s="282"/>
      <c r="F2813" s="279"/>
      <c r="G2813" s="278"/>
      <c r="H2813" s="278" t="s">
        <v>6154</v>
      </c>
      <c r="I2813" s="278" t="s">
        <v>6155</v>
      </c>
      <c r="J2813" s="278" t="s">
        <v>6156</v>
      </c>
      <c r="K2813" s="278"/>
      <c r="L2813" s="277"/>
      <c r="M2813" s="276" t="s">
        <v>3891</v>
      </c>
      <c r="N2813" s="276" t="s">
        <v>7460</v>
      </c>
      <c r="O2813" s="276" t="s">
        <v>6175</v>
      </c>
    </row>
    <row r="2814" spans="1:15" ht="30.75" customHeight="1" x14ac:dyDescent="0.25">
      <c r="A2814" s="275">
        <v>31403336</v>
      </c>
      <c r="B2814" s="270" t="s">
        <v>2152</v>
      </c>
      <c r="C2814" s="272" t="s">
        <v>4843</v>
      </c>
      <c r="D2814" s="270" t="s">
        <v>8166</v>
      </c>
      <c r="E2814" s="272"/>
      <c r="F2814" s="273"/>
      <c r="G2814" s="272"/>
      <c r="H2814" s="272"/>
      <c r="I2814" s="272" t="s">
        <v>6155</v>
      </c>
      <c r="J2814" s="272" t="s">
        <v>6156</v>
      </c>
      <c r="K2814" s="272"/>
      <c r="L2814" s="271">
        <v>62</v>
      </c>
      <c r="M2814" s="270" t="s">
        <v>3891</v>
      </c>
      <c r="N2814" s="270" t="s">
        <v>7460</v>
      </c>
      <c r="O2814" s="270" t="s">
        <v>6175</v>
      </c>
    </row>
    <row r="2815" spans="1:15" ht="30.75" customHeight="1" x14ac:dyDescent="0.25">
      <c r="A2815" s="281">
        <v>31403344</v>
      </c>
      <c r="B2815" s="276" t="s">
        <v>2153</v>
      </c>
      <c r="C2815" s="278" t="s">
        <v>4843</v>
      </c>
      <c r="D2815" s="276" t="s">
        <v>9361</v>
      </c>
      <c r="E2815" s="282"/>
      <c r="F2815" s="279"/>
      <c r="G2815" s="278"/>
      <c r="H2815" s="278"/>
      <c r="I2815" s="278" t="s">
        <v>6155</v>
      </c>
      <c r="J2815" s="278" t="s">
        <v>6156</v>
      </c>
      <c r="K2815" s="278"/>
      <c r="L2815" s="277"/>
      <c r="M2815" s="276" t="s">
        <v>3891</v>
      </c>
      <c r="N2815" s="276" t="s">
        <v>7460</v>
      </c>
      <c r="O2815" s="276" t="s">
        <v>6175</v>
      </c>
    </row>
    <row r="2816" spans="1:15" ht="30.75" customHeight="1" x14ac:dyDescent="0.25">
      <c r="A2816" s="275">
        <v>31403352</v>
      </c>
      <c r="B2816" s="270" t="s">
        <v>2155</v>
      </c>
      <c r="C2816" s="272" t="s">
        <v>4843</v>
      </c>
      <c r="D2816" s="270" t="s">
        <v>9362</v>
      </c>
      <c r="E2816" s="272"/>
      <c r="F2816" s="273"/>
      <c r="G2816" s="272"/>
      <c r="H2816" s="272"/>
      <c r="I2816" s="272" t="s">
        <v>6155</v>
      </c>
      <c r="J2816" s="272" t="s">
        <v>6156</v>
      </c>
      <c r="K2816" s="272"/>
      <c r="L2816" s="271"/>
      <c r="M2816" s="270" t="s">
        <v>3891</v>
      </c>
      <c r="N2816" s="270" t="s">
        <v>7460</v>
      </c>
      <c r="O2816" s="270" t="s">
        <v>6175</v>
      </c>
    </row>
    <row r="2817" spans="1:15" ht="30.75" customHeight="1" x14ac:dyDescent="0.25">
      <c r="A2817" s="281">
        <v>31403360</v>
      </c>
      <c r="B2817" s="276" t="s">
        <v>2156</v>
      </c>
      <c r="C2817" s="278" t="s">
        <v>4843</v>
      </c>
      <c r="D2817" s="276" t="s">
        <v>9363</v>
      </c>
      <c r="E2817" s="282"/>
      <c r="F2817" s="279"/>
      <c r="G2817" s="278"/>
      <c r="H2817" s="278"/>
      <c r="I2817" s="278" t="s">
        <v>6155</v>
      </c>
      <c r="J2817" s="278" t="s">
        <v>6156</v>
      </c>
      <c r="K2817" s="278"/>
      <c r="L2817" s="277"/>
      <c r="M2817" s="276" t="s">
        <v>3891</v>
      </c>
      <c r="N2817" s="276" t="s">
        <v>7460</v>
      </c>
      <c r="O2817" s="276" t="s">
        <v>6175</v>
      </c>
    </row>
    <row r="2818" spans="1:15" ht="30.75" customHeight="1" x14ac:dyDescent="0.25">
      <c r="A2818" s="275">
        <v>31403360</v>
      </c>
      <c r="B2818" s="270" t="s">
        <v>2156</v>
      </c>
      <c r="C2818" s="272" t="s">
        <v>4843</v>
      </c>
      <c r="D2818" s="270" t="s">
        <v>9364</v>
      </c>
      <c r="E2818" s="272"/>
      <c r="F2818" s="273"/>
      <c r="G2818" s="272"/>
      <c r="H2818" s="272"/>
      <c r="I2818" s="272" t="s">
        <v>6155</v>
      </c>
      <c r="J2818" s="272" t="s">
        <v>6156</v>
      </c>
      <c r="K2818" s="272"/>
      <c r="L2818" s="271"/>
      <c r="M2818" s="270" t="s">
        <v>3831</v>
      </c>
      <c r="N2818" s="270" t="s">
        <v>7593</v>
      </c>
      <c r="O2818" s="270" t="s">
        <v>6175</v>
      </c>
    </row>
    <row r="2819" spans="1:15" ht="30.75" customHeight="1" x14ac:dyDescent="0.25">
      <c r="A2819" s="281">
        <v>31403360</v>
      </c>
      <c r="B2819" s="276" t="s">
        <v>2156</v>
      </c>
      <c r="C2819" s="278" t="s">
        <v>4843</v>
      </c>
      <c r="D2819" s="276" t="s">
        <v>9365</v>
      </c>
      <c r="E2819" s="282"/>
      <c r="F2819" s="279"/>
      <c r="G2819" s="278"/>
      <c r="H2819" s="278"/>
      <c r="I2819" s="278" t="s">
        <v>6155</v>
      </c>
      <c r="J2819" s="278" t="s">
        <v>6156</v>
      </c>
      <c r="K2819" s="278"/>
      <c r="L2819" s="277"/>
      <c r="M2819" s="276" t="s">
        <v>3891</v>
      </c>
      <c r="N2819" s="276" t="s">
        <v>7460</v>
      </c>
      <c r="O2819" s="276" t="s">
        <v>6175</v>
      </c>
    </row>
    <row r="2820" spans="1:15" ht="30.75" customHeight="1" x14ac:dyDescent="0.25">
      <c r="A2820" s="275">
        <v>31403379</v>
      </c>
      <c r="B2820" s="270" t="s">
        <v>2154</v>
      </c>
      <c r="C2820" s="272" t="s">
        <v>4843</v>
      </c>
      <c r="D2820" s="270" t="s">
        <v>9366</v>
      </c>
      <c r="E2820" s="272"/>
      <c r="F2820" s="273"/>
      <c r="G2820" s="272"/>
      <c r="H2820" s="272"/>
      <c r="I2820" s="272" t="s">
        <v>6155</v>
      </c>
      <c r="J2820" s="272" t="s">
        <v>6156</v>
      </c>
      <c r="K2820" s="272"/>
      <c r="L2820" s="271"/>
      <c r="M2820" s="270" t="s">
        <v>3891</v>
      </c>
      <c r="N2820" s="270" t="s">
        <v>7460</v>
      </c>
      <c r="O2820" s="270" t="s">
        <v>6175</v>
      </c>
    </row>
    <row r="2821" spans="1:15" ht="30.75" customHeight="1" x14ac:dyDescent="0.25">
      <c r="A2821" s="281">
        <v>31403387</v>
      </c>
      <c r="B2821" s="276" t="s">
        <v>5059</v>
      </c>
      <c r="C2821" s="278" t="s">
        <v>4843</v>
      </c>
      <c r="D2821" s="276" t="s">
        <v>9367</v>
      </c>
      <c r="E2821" s="282"/>
      <c r="F2821" s="279"/>
      <c r="G2821" s="278"/>
      <c r="H2821" s="278"/>
      <c r="I2821" s="278" t="s">
        <v>6155</v>
      </c>
      <c r="J2821" s="278" t="s">
        <v>6156</v>
      </c>
      <c r="K2821" s="278"/>
      <c r="L2821" s="277"/>
      <c r="M2821" s="276" t="s">
        <v>3891</v>
      </c>
      <c r="N2821" s="276" t="s">
        <v>7460</v>
      </c>
      <c r="O2821" s="276" t="s">
        <v>6175</v>
      </c>
    </row>
    <row r="2822" spans="1:15" ht="30.75" customHeight="1" x14ac:dyDescent="0.25">
      <c r="A2822" s="275">
        <v>31404014</v>
      </c>
      <c r="B2822" s="270" t="s">
        <v>2157</v>
      </c>
      <c r="C2822" s="272" t="s">
        <v>4843</v>
      </c>
      <c r="D2822" s="270" t="s">
        <v>9368</v>
      </c>
      <c r="E2822" s="272"/>
      <c r="F2822" s="273"/>
      <c r="G2822" s="272"/>
      <c r="H2822" s="272"/>
      <c r="I2822" s="272" t="s">
        <v>6155</v>
      </c>
      <c r="J2822" s="272" t="s">
        <v>6156</v>
      </c>
      <c r="K2822" s="272"/>
      <c r="L2822" s="271"/>
      <c r="M2822" s="270" t="s">
        <v>3893</v>
      </c>
      <c r="N2822" s="270" t="s">
        <v>7460</v>
      </c>
      <c r="O2822" s="270" t="s">
        <v>6175</v>
      </c>
    </row>
    <row r="2823" spans="1:15" ht="30.75" customHeight="1" x14ac:dyDescent="0.25">
      <c r="A2823" s="281">
        <v>31404022</v>
      </c>
      <c r="B2823" s="276" t="s">
        <v>2158</v>
      </c>
      <c r="C2823" s="278" t="s">
        <v>4843</v>
      </c>
      <c r="D2823" s="276" t="s">
        <v>9367</v>
      </c>
      <c r="E2823" s="282"/>
      <c r="F2823" s="279"/>
      <c r="G2823" s="278"/>
      <c r="H2823" s="278"/>
      <c r="I2823" s="278" t="s">
        <v>6155</v>
      </c>
      <c r="J2823" s="278" t="s">
        <v>6156</v>
      </c>
      <c r="K2823" s="278"/>
      <c r="L2823" s="277"/>
      <c r="M2823" s="276" t="s">
        <v>3891</v>
      </c>
      <c r="N2823" s="276" t="s">
        <v>7460</v>
      </c>
      <c r="O2823" s="276" t="s">
        <v>6175</v>
      </c>
    </row>
    <row r="2824" spans="1:15" ht="30.75" customHeight="1" x14ac:dyDescent="0.25">
      <c r="A2824" s="275">
        <v>31404022</v>
      </c>
      <c r="B2824" s="270" t="s">
        <v>2158</v>
      </c>
      <c r="C2824" s="272" t="s">
        <v>4843</v>
      </c>
      <c r="D2824" s="270" t="s">
        <v>9369</v>
      </c>
      <c r="E2824" s="272"/>
      <c r="F2824" s="273"/>
      <c r="G2824" s="272"/>
      <c r="H2824" s="272"/>
      <c r="I2824" s="272" t="s">
        <v>6155</v>
      </c>
      <c r="J2824" s="272" t="s">
        <v>6156</v>
      </c>
      <c r="K2824" s="272"/>
      <c r="L2824" s="271"/>
      <c r="M2824" s="270" t="s">
        <v>3893</v>
      </c>
      <c r="N2824" s="270" t="s">
        <v>7460</v>
      </c>
      <c r="O2824" s="270" t="s">
        <v>6175</v>
      </c>
    </row>
    <row r="2825" spans="1:15" ht="30.75" customHeight="1" x14ac:dyDescent="0.25">
      <c r="A2825" s="281">
        <v>31404030</v>
      </c>
      <c r="B2825" s="276" t="s">
        <v>6369</v>
      </c>
      <c r="C2825" s="278" t="s">
        <v>4843</v>
      </c>
      <c r="D2825" s="276" t="s">
        <v>8166</v>
      </c>
      <c r="E2825" s="282"/>
      <c r="F2825" s="279"/>
      <c r="G2825" s="278"/>
      <c r="H2825" s="278"/>
      <c r="I2825" s="278" t="s">
        <v>6155</v>
      </c>
      <c r="J2825" s="278" t="s">
        <v>6156</v>
      </c>
      <c r="K2825" s="278"/>
      <c r="L2825" s="277">
        <v>62</v>
      </c>
      <c r="M2825" s="276" t="s">
        <v>3891</v>
      </c>
      <c r="N2825" s="276" t="s">
        <v>7460</v>
      </c>
      <c r="O2825" s="276" t="s">
        <v>6175</v>
      </c>
    </row>
    <row r="2826" spans="1:15" ht="30.75" customHeight="1" x14ac:dyDescent="0.25">
      <c r="A2826" s="275">
        <v>31405010</v>
      </c>
      <c r="B2826" s="270" t="s">
        <v>2159</v>
      </c>
      <c r="C2826" s="272" t="s">
        <v>4843</v>
      </c>
      <c r="D2826" s="270" t="s">
        <v>9370</v>
      </c>
      <c r="E2826" s="272"/>
      <c r="F2826" s="273"/>
      <c r="G2826" s="272"/>
      <c r="H2826" s="272" t="s">
        <v>6154</v>
      </c>
      <c r="I2826" s="272" t="s">
        <v>6155</v>
      </c>
      <c r="J2826" s="272" t="s">
        <v>6156</v>
      </c>
      <c r="K2826" s="272"/>
      <c r="L2826" s="271"/>
      <c r="M2826" s="270" t="s">
        <v>3894</v>
      </c>
      <c r="N2826" s="270" t="s">
        <v>7460</v>
      </c>
      <c r="O2826" s="270" t="s">
        <v>6175</v>
      </c>
    </row>
    <row r="2827" spans="1:15" ht="30.75" customHeight="1" x14ac:dyDescent="0.25">
      <c r="A2827" s="281">
        <v>31405029</v>
      </c>
      <c r="B2827" s="276" t="s">
        <v>5060</v>
      </c>
      <c r="C2827" s="278" t="s">
        <v>4843</v>
      </c>
      <c r="D2827" s="276" t="s">
        <v>9371</v>
      </c>
      <c r="E2827" s="282"/>
      <c r="F2827" s="279"/>
      <c r="G2827" s="278"/>
      <c r="H2827" s="278"/>
      <c r="I2827" s="278" t="s">
        <v>6155</v>
      </c>
      <c r="J2827" s="278" t="s">
        <v>6156</v>
      </c>
      <c r="K2827" s="278"/>
      <c r="L2827" s="277"/>
      <c r="M2827" s="276" t="s">
        <v>3894</v>
      </c>
      <c r="N2827" s="276" t="s">
        <v>7460</v>
      </c>
      <c r="O2827" s="276" t="s">
        <v>6175</v>
      </c>
    </row>
    <row r="2828" spans="1:15" ht="30.75" customHeight="1" x14ac:dyDescent="0.25">
      <c r="A2828" s="275">
        <v>31405037</v>
      </c>
      <c r="B2828" s="270" t="s">
        <v>5061</v>
      </c>
      <c r="C2828" s="272" t="s">
        <v>4843</v>
      </c>
      <c r="D2828" s="270" t="s">
        <v>9372</v>
      </c>
      <c r="E2828" s="272"/>
      <c r="F2828" s="273"/>
      <c r="G2828" s="272"/>
      <c r="H2828" s="272"/>
      <c r="I2828" s="272" t="s">
        <v>6155</v>
      </c>
      <c r="J2828" s="272" t="s">
        <v>6156</v>
      </c>
      <c r="K2828" s="272"/>
      <c r="L2828" s="271"/>
      <c r="M2828" s="270" t="s">
        <v>3778</v>
      </c>
      <c r="N2828" s="270" t="s">
        <v>7595</v>
      </c>
      <c r="O2828" s="270" t="s">
        <v>6175</v>
      </c>
    </row>
    <row r="2829" spans="1:15" ht="30.75" customHeight="1" x14ac:dyDescent="0.25">
      <c r="A2829" s="281">
        <v>31405037</v>
      </c>
      <c r="B2829" s="276" t="s">
        <v>5061</v>
      </c>
      <c r="C2829" s="278" t="s">
        <v>4843</v>
      </c>
      <c r="D2829" s="276" t="s">
        <v>9373</v>
      </c>
      <c r="E2829" s="282"/>
      <c r="F2829" s="279"/>
      <c r="G2829" s="278"/>
      <c r="H2829" s="278"/>
      <c r="I2829" s="278" t="s">
        <v>6155</v>
      </c>
      <c r="J2829" s="278" t="s">
        <v>6156</v>
      </c>
      <c r="K2829" s="278"/>
      <c r="L2829" s="277"/>
      <c r="M2829" s="276" t="s">
        <v>3894</v>
      </c>
      <c r="N2829" s="276" t="s">
        <v>7460</v>
      </c>
      <c r="O2829" s="276" t="s">
        <v>6175</v>
      </c>
    </row>
    <row r="2830" spans="1:15" ht="30.75" customHeight="1" x14ac:dyDescent="0.25">
      <c r="A2830" s="275">
        <v>31501010</v>
      </c>
      <c r="B2830" s="270" t="s">
        <v>4286</v>
      </c>
      <c r="C2830" s="272" t="s">
        <v>4843</v>
      </c>
      <c r="D2830" s="270" t="s">
        <v>7897</v>
      </c>
      <c r="E2830" s="272"/>
      <c r="F2830" s="273"/>
      <c r="G2830" s="272"/>
      <c r="H2830" s="272"/>
      <c r="I2830" s="272" t="s">
        <v>6155</v>
      </c>
      <c r="J2830" s="272" t="s">
        <v>6156</v>
      </c>
      <c r="K2830" s="272"/>
      <c r="L2830" s="271"/>
      <c r="M2830" s="270" t="s">
        <v>3786</v>
      </c>
      <c r="N2830" s="270" t="s">
        <v>7898</v>
      </c>
      <c r="O2830" s="270" t="s">
        <v>6175</v>
      </c>
    </row>
    <row r="2831" spans="1:15" ht="30.75" customHeight="1" x14ac:dyDescent="0.25">
      <c r="A2831" s="281">
        <v>31501028</v>
      </c>
      <c r="B2831" s="276" t="s">
        <v>5062</v>
      </c>
      <c r="C2831" s="278" t="s">
        <v>4843</v>
      </c>
      <c r="D2831" s="276" t="s">
        <v>9374</v>
      </c>
      <c r="E2831" s="282"/>
      <c r="F2831" s="279"/>
      <c r="G2831" s="278"/>
      <c r="H2831" s="278"/>
      <c r="I2831" s="278" t="s">
        <v>6155</v>
      </c>
      <c r="J2831" s="278" t="s">
        <v>6156</v>
      </c>
      <c r="K2831" s="278"/>
      <c r="L2831" s="277"/>
      <c r="M2831" s="276" t="s">
        <v>3786</v>
      </c>
      <c r="N2831" s="276" t="s">
        <v>7898</v>
      </c>
      <c r="O2831" s="276" t="s">
        <v>6175</v>
      </c>
    </row>
    <row r="2832" spans="1:15" ht="30.75" customHeight="1" x14ac:dyDescent="0.25">
      <c r="A2832" s="275">
        <v>31502016</v>
      </c>
      <c r="B2832" s="270" t="s">
        <v>5063</v>
      </c>
      <c r="C2832" s="272" t="s">
        <v>4844</v>
      </c>
      <c r="D2832" s="270" t="s">
        <v>6161</v>
      </c>
      <c r="E2832" s="272"/>
      <c r="F2832" s="273"/>
      <c r="G2832" s="272" t="s">
        <v>6161</v>
      </c>
      <c r="H2832" s="272" t="s">
        <v>6161</v>
      </c>
      <c r="I2832" s="272" t="s">
        <v>6161</v>
      </c>
      <c r="J2832" s="272" t="s">
        <v>6161</v>
      </c>
      <c r="K2832" s="272" t="s">
        <v>6161</v>
      </c>
      <c r="L2832" s="271" t="s">
        <v>6161</v>
      </c>
      <c r="M2832" s="270" t="s">
        <v>6161</v>
      </c>
      <c r="N2832" s="270" t="s">
        <v>6161</v>
      </c>
      <c r="O2832" s="270" t="s">
        <v>6161</v>
      </c>
    </row>
    <row r="2833" spans="1:15" ht="30.75" customHeight="1" x14ac:dyDescent="0.25">
      <c r="A2833" s="281">
        <v>31502024</v>
      </c>
      <c r="B2833" s="276" t="s">
        <v>5064</v>
      </c>
      <c r="C2833" s="278" t="s">
        <v>4844</v>
      </c>
      <c r="D2833" s="276" t="s">
        <v>6161</v>
      </c>
      <c r="E2833" s="282"/>
      <c r="F2833" s="279"/>
      <c r="G2833" s="278" t="s">
        <v>6161</v>
      </c>
      <c r="H2833" s="278" t="s">
        <v>6161</v>
      </c>
      <c r="I2833" s="278" t="s">
        <v>6161</v>
      </c>
      <c r="J2833" s="278" t="s">
        <v>6161</v>
      </c>
      <c r="K2833" s="278" t="s">
        <v>6161</v>
      </c>
      <c r="L2833" s="277" t="s">
        <v>6161</v>
      </c>
      <c r="M2833" s="276" t="s">
        <v>6161</v>
      </c>
      <c r="N2833" s="276" t="s">
        <v>6161</v>
      </c>
      <c r="O2833" s="276" t="s">
        <v>6161</v>
      </c>
    </row>
    <row r="2834" spans="1:15" ht="30.75" customHeight="1" x14ac:dyDescent="0.25">
      <c r="A2834" s="275">
        <v>31503012</v>
      </c>
      <c r="B2834" s="270" t="s">
        <v>5065</v>
      </c>
      <c r="C2834" s="272" t="s">
        <v>4844</v>
      </c>
      <c r="D2834" s="270" t="s">
        <v>6161</v>
      </c>
      <c r="E2834" s="272"/>
      <c r="F2834" s="273"/>
      <c r="G2834" s="272" t="s">
        <v>6161</v>
      </c>
      <c r="H2834" s="272" t="s">
        <v>6161</v>
      </c>
      <c r="I2834" s="272" t="s">
        <v>6161</v>
      </c>
      <c r="J2834" s="272" t="s">
        <v>6161</v>
      </c>
      <c r="K2834" s="272" t="s">
        <v>6161</v>
      </c>
      <c r="L2834" s="271" t="s">
        <v>6161</v>
      </c>
      <c r="M2834" s="270" t="s">
        <v>6161</v>
      </c>
      <c r="N2834" s="270" t="s">
        <v>6161</v>
      </c>
      <c r="O2834" s="270" t="s">
        <v>6161</v>
      </c>
    </row>
    <row r="2835" spans="1:15" ht="30.75" customHeight="1" x14ac:dyDescent="0.25">
      <c r="A2835" s="281">
        <v>31503020</v>
      </c>
      <c r="B2835" s="276" t="s">
        <v>5066</v>
      </c>
      <c r="C2835" s="278" t="s">
        <v>4844</v>
      </c>
      <c r="D2835" s="276" t="s">
        <v>6161</v>
      </c>
      <c r="E2835" s="282"/>
      <c r="F2835" s="279"/>
      <c r="G2835" s="278" t="s">
        <v>6161</v>
      </c>
      <c r="H2835" s="278" t="s">
        <v>6161</v>
      </c>
      <c r="I2835" s="278" t="s">
        <v>6161</v>
      </c>
      <c r="J2835" s="278" t="s">
        <v>6161</v>
      </c>
      <c r="K2835" s="278" t="s">
        <v>6161</v>
      </c>
      <c r="L2835" s="277" t="s">
        <v>6161</v>
      </c>
      <c r="M2835" s="276" t="s">
        <v>6161</v>
      </c>
      <c r="N2835" s="276" t="s">
        <v>6161</v>
      </c>
      <c r="O2835" s="276" t="s">
        <v>6161</v>
      </c>
    </row>
    <row r="2836" spans="1:15" ht="30.75" customHeight="1" x14ac:dyDescent="0.25">
      <c r="A2836" s="275">
        <v>31504019</v>
      </c>
      <c r="B2836" s="270" t="s">
        <v>5067</v>
      </c>
      <c r="C2836" s="272" t="s">
        <v>4844</v>
      </c>
      <c r="D2836" s="270" t="s">
        <v>6161</v>
      </c>
      <c r="E2836" s="272"/>
      <c r="F2836" s="273"/>
      <c r="G2836" s="272" t="s">
        <v>6161</v>
      </c>
      <c r="H2836" s="272" t="s">
        <v>6161</v>
      </c>
      <c r="I2836" s="272" t="s">
        <v>6161</v>
      </c>
      <c r="J2836" s="272" t="s">
        <v>6161</v>
      </c>
      <c r="K2836" s="272" t="s">
        <v>6161</v>
      </c>
      <c r="L2836" s="271" t="s">
        <v>6161</v>
      </c>
      <c r="M2836" s="270" t="s">
        <v>6161</v>
      </c>
      <c r="N2836" s="270" t="s">
        <v>6161</v>
      </c>
      <c r="O2836" s="270" t="s">
        <v>6161</v>
      </c>
    </row>
    <row r="2837" spans="1:15" ht="30.75" customHeight="1" x14ac:dyDescent="0.25">
      <c r="A2837" s="281">
        <v>31504027</v>
      </c>
      <c r="B2837" s="276" t="s">
        <v>5068</v>
      </c>
      <c r="C2837" s="278" t="s">
        <v>4844</v>
      </c>
      <c r="D2837" s="276" t="s">
        <v>6161</v>
      </c>
      <c r="E2837" s="282"/>
      <c r="F2837" s="279"/>
      <c r="G2837" s="278" t="s">
        <v>6161</v>
      </c>
      <c r="H2837" s="278" t="s">
        <v>6161</v>
      </c>
      <c r="I2837" s="278" t="s">
        <v>6161</v>
      </c>
      <c r="J2837" s="278" t="s">
        <v>6161</v>
      </c>
      <c r="K2837" s="278" t="s">
        <v>6161</v>
      </c>
      <c r="L2837" s="277" t="s">
        <v>6161</v>
      </c>
      <c r="M2837" s="276" t="s">
        <v>6161</v>
      </c>
      <c r="N2837" s="276" t="s">
        <v>6161</v>
      </c>
      <c r="O2837" s="276" t="s">
        <v>6161</v>
      </c>
    </row>
    <row r="2838" spans="1:15" ht="30.75" customHeight="1" x14ac:dyDescent="0.25">
      <c r="A2838" s="275">
        <v>31505015</v>
      </c>
      <c r="B2838" s="270" t="s">
        <v>5069</v>
      </c>
      <c r="C2838" s="272" t="s">
        <v>4843</v>
      </c>
      <c r="D2838" s="270" t="s">
        <v>11169</v>
      </c>
      <c r="E2838" s="274" t="s">
        <v>11079</v>
      </c>
      <c r="F2838" s="273">
        <v>44837</v>
      </c>
      <c r="G2838" s="272"/>
      <c r="H2838" s="272"/>
      <c r="I2838" s="272" t="s">
        <v>6155</v>
      </c>
      <c r="J2838" s="272" t="s">
        <v>6156</v>
      </c>
      <c r="K2838" s="272"/>
      <c r="L2838" s="271"/>
      <c r="M2838" s="270" t="s">
        <v>3868</v>
      </c>
      <c r="N2838" s="270" t="s">
        <v>7898</v>
      </c>
      <c r="O2838" s="270" t="s">
        <v>6175</v>
      </c>
    </row>
    <row r="2839" spans="1:15" ht="30.75" customHeight="1" x14ac:dyDescent="0.25">
      <c r="A2839" s="281">
        <v>31505023</v>
      </c>
      <c r="B2839" s="276" t="s">
        <v>5070</v>
      </c>
      <c r="C2839" s="278" t="s">
        <v>4843</v>
      </c>
      <c r="D2839" s="276" t="s">
        <v>11169</v>
      </c>
      <c r="E2839" s="280" t="s">
        <v>11079</v>
      </c>
      <c r="F2839" s="279">
        <v>44837</v>
      </c>
      <c r="G2839" s="278"/>
      <c r="H2839" s="278"/>
      <c r="I2839" s="278" t="s">
        <v>6155</v>
      </c>
      <c r="J2839" s="278" t="s">
        <v>6156</v>
      </c>
      <c r="K2839" s="278"/>
      <c r="L2839" s="277"/>
      <c r="M2839" s="276" t="s">
        <v>3868</v>
      </c>
      <c r="N2839" s="276" t="s">
        <v>7898</v>
      </c>
      <c r="O2839" s="276" t="s">
        <v>6175</v>
      </c>
    </row>
    <row r="2840" spans="1:15" ht="30.75" customHeight="1" x14ac:dyDescent="0.25">
      <c r="A2840" s="275">
        <v>31506011</v>
      </c>
      <c r="B2840" s="270" t="s">
        <v>7411</v>
      </c>
      <c r="C2840" s="272" t="s">
        <v>4843</v>
      </c>
      <c r="D2840" s="270" t="s">
        <v>9375</v>
      </c>
      <c r="E2840" s="272"/>
      <c r="F2840" s="273"/>
      <c r="G2840" s="272"/>
      <c r="H2840" s="272"/>
      <c r="I2840" s="272" t="s">
        <v>6155</v>
      </c>
      <c r="J2840" s="272" t="s">
        <v>6156</v>
      </c>
      <c r="K2840" s="272"/>
      <c r="L2840" s="271"/>
      <c r="M2840" s="270" t="s">
        <v>9376</v>
      </c>
      <c r="N2840" s="270" t="s">
        <v>7898</v>
      </c>
      <c r="O2840" s="270" t="s">
        <v>6175</v>
      </c>
    </row>
    <row r="2841" spans="1:15" ht="30.75" customHeight="1" x14ac:dyDescent="0.25">
      <c r="A2841" s="281">
        <v>31506038</v>
      </c>
      <c r="B2841" s="276" t="s">
        <v>5071</v>
      </c>
      <c r="C2841" s="278" t="s">
        <v>4843</v>
      </c>
      <c r="D2841" s="276" t="s">
        <v>9377</v>
      </c>
      <c r="E2841" s="282"/>
      <c r="F2841" s="279"/>
      <c r="G2841" s="278"/>
      <c r="H2841" s="278"/>
      <c r="I2841" s="278" t="s">
        <v>6155</v>
      </c>
      <c r="J2841" s="278" t="s">
        <v>6156</v>
      </c>
      <c r="K2841" s="278"/>
      <c r="L2841" s="277"/>
      <c r="M2841" s="276" t="s">
        <v>9376</v>
      </c>
      <c r="N2841" s="276" t="s">
        <v>7898</v>
      </c>
      <c r="O2841" s="276" t="s">
        <v>6175</v>
      </c>
    </row>
    <row r="2842" spans="1:15" ht="30.75" customHeight="1" x14ac:dyDescent="0.25">
      <c r="A2842" s="275">
        <v>31506038</v>
      </c>
      <c r="B2842" s="270" t="s">
        <v>5071</v>
      </c>
      <c r="C2842" s="272" t="s">
        <v>4843</v>
      </c>
      <c r="D2842" s="270" t="s">
        <v>9374</v>
      </c>
      <c r="E2842" s="272"/>
      <c r="F2842" s="273"/>
      <c r="G2842" s="272"/>
      <c r="H2842" s="272"/>
      <c r="I2842" s="272" t="s">
        <v>6155</v>
      </c>
      <c r="J2842" s="272" t="s">
        <v>6156</v>
      </c>
      <c r="K2842" s="272"/>
      <c r="L2842" s="271"/>
      <c r="M2842" s="270" t="s">
        <v>9376</v>
      </c>
      <c r="N2842" s="270" t="s">
        <v>7898</v>
      </c>
      <c r="O2842" s="270" t="s">
        <v>6175</v>
      </c>
    </row>
    <row r="2843" spans="1:15" ht="30.75" customHeight="1" x14ac:dyDescent="0.25">
      <c r="A2843" s="281">
        <v>31506046</v>
      </c>
      <c r="B2843" s="276" t="s">
        <v>5072</v>
      </c>
      <c r="C2843" s="278" t="s">
        <v>4843</v>
      </c>
      <c r="D2843" s="276" t="s">
        <v>9378</v>
      </c>
      <c r="E2843" s="282"/>
      <c r="F2843" s="279"/>
      <c r="G2843" s="278"/>
      <c r="H2843" s="278"/>
      <c r="I2843" s="278" t="s">
        <v>6155</v>
      </c>
      <c r="J2843" s="278" t="s">
        <v>6156</v>
      </c>
      <c r="K2843" s="278"/>
      <c r="L2843" s="277"/>
      <c r="M2843" s="276" t="s">
        <v>9376</v>
      </c>
      <c r="N2843" s="276" t="s">
        <v>7898</v>
      </c>
      <c r="O2843" s="276" t="s">
        <v>6175</v>
      </c>
    </row>
    <row r="2844" spans="1:15" ht="30.75" customHeight="1" x14ac:dyDescent="0.25">
      <c r="A2844" s="275">
        <v>31507018</v>
      </c>
      <c r="B2844" s="270" t="s">
        <v>5073</v>
      </c>
      <c r="C2844" s="272" t="s">
        <v>4844</v>
      </c>
      <c r="D2844" s="270" t="s">
        <v>6161</v>
      </c>
      <c r="E2844" s="272"/>
      <c r="F2844" s="273"/>
      <c r="G2844" s="272" t="s">
        <v>6161</v>
      </c>
      <c r="H2844" s="272" t="s">
        <v>6161</v>
      </c>
      <c r="I2844" s="272" t="s">
        <v>6161</v>
      </c>
      <c r="J2844" s="272" t="s">
        <v>6161</v>
      </c>
      <c r="K2844" s="272" t="s">
        <v>6161</v>
      </c>
      <c r="L2844" s="271" t="s">
        <v>6161</v>
      </c>
      <c r="M2844" s="270" t="s">
        <v>6161</v>
      </c>
      <c r="N2844" s="270" t="s">
        <v>6161</v>
      </c>
      <c r="O2844" s="270" t="s">
        <v>6161</v>
      </c>
    </row>
    <row r="2845" spans="1:15" ht="30.75" customHeight="1" x14ac:dyDescent="0.25">
      <c r="A2845" s="281">
        <v>31507026</v>
      </c>
      <c r="B2845" s="276" t="s">
        <v>5074</v>
      </c>
      <c r="C2845" s="278" t="s">
        <v>4844</v>
      </c>
      <c r="D2845" s="276" t="s">
        <v>6161</v>
      </c>
      <c r="E2845" s="282"/>
      <c r="F2845" s="279"/>
      <c r="G2845" s="278" t="s">
        <v>6161</v>
      </c>
      <c r="H2845" s="278" t="s">
        <v>6161</v>
      </c>
      <c r="I2845" s="278" t="s">
        <v>6161</v>
      </c>
      <c r="J2845" s="278" t="s">
        <v>6161</v>
      </c>
      <c r="K2845" s="278" t="s">
        <v>6161</v>
      </c>
      <c r="L2845" s="277" t="s">
        <v>6161</v>
      </c>
      <c r="M2845" s="276" t="s">
        <v>6161</v>
      </c>
      <c r="N2845" s="276" t="s">
        <v>6161</v>
      </c>
      <c r="O2845" s="276" t="s">
        <v>6161</v>
      </c>
    </row>
    <row r="2846" spans="1:15" ht="30.75" customHeight="1" x14ac:dyDescent="0.25">
      <c r="A2846" s="275">
        <v>31601014</v>
      </c>
      <c r="B2846" s="270" t="s">
        <v>2165</v>
      </c>
      <c r="C2846" s="272" t="s">
        <v>4843</v>
      </c>
      <c r="D2846" s="270" t="s">
        <v>9379</v>
      </c>
      <c r="E2846" s="272"/>
      <c r="F2846" s="273"/>
      <c r="G2846" s="272"/>
      <c r="H2846" s="272" t="s">
        <v>6154</v>
      </c>
      <c r="I2846" s="272"/>
      <c r="J2846" s="272"/>
      <c r="K2846" s="272"/>
      <c r="L2846" s="271"/>
      <c r="M2846" s="270" t="s">
        <v>3719</v>
      </c>
      <c r="N2846" s="270" t="s">
        <v>6165</v>
      </c>
      <c r="O2846" s="270" t="s">
        <v>6165</v>
      </c>
    </row>
    <row r="2847" spans="1:15" ht="30.75" customHeight="1" x14ac:dyDescent="0.25">
      <c r="A2847" s="281">
        <v>31602010</v>
      </c>
      <c r="B2847" s="276" t="s">
        <v>6370</v>
      </c>
      <c r="C2847" s="278" t="s">
        <v>4844</v>
      </c>
      <c r="D2847" s="276" t="s">
        <v>6161</v>
      </c>
      <c r="E2847" s="282"/>
      <c r="F2847" s="279"/>
      <c r="G2847" s="278" t="s">
        <v>6161</v>
      </c>
      <c r="H2847" s="278" t="s">
        <v>6161</v>
      </c>
      <c r="I2847" s="278" t="s">
        <v>6161</v>
      </c>
      <c r="J2847" s="278" t="s">
        <v>6161</v>
      </c>
      <c r="K2847" s="278" t="s">
        <v>6161</v>
      </c>
      <c r="L2847" s="277" t="s">
        <v>6161</v>
      </c>
      <c r="M2847" s="276" t="s">
        <v>6161</v>
      </c>
      <c r="N2847" s="276" t="s">
        <v>6161</v>
      </c>
      <c r="O2847" s="276" t="s">
        <v>6161</v>
      </c>
    </row>
    <row r="2848" spans="1:15" ht="30.75" customHeight="1" x14ac:dyDescent="0.25">
      <c r="A2848" s="275">
        <v>31602029</v>
      </c>
      <c r="B2848" s="270" t="s">
        <v>2166</v>
      </c>
      <c r="C2848" s="272" t="s">
        <v>4843</v>
      </c>
      <c r="D2848" s="270" t="s">
        <v>9380</v>
      </c>
      <c r="E2848" s="272"/>
      <c r="F2848" s="273"/>
      <c r="G2848" s="272"/>
      <c r="H2848" s="272" t="s">
        <v>6154</v>
      </c>
      <c r="I2848" s="272" t="s">
        <v>6155</v>
      </c>
      <c r="J2848" s="272" t="s">
        <v>6156</v>
      </c>
      <c r="K2848" s="272"/>
      <c r="L2848" s="271"/>
      <c r="M2848" s="270" t="s">
        <v>9381</v>
      </c>
      <c r="N2848" s="270" t="s">
        <v>9382</v>
      </c>
      <c r="O2848" s="270" t="s">
        <v>6175</v>
      </c>
    </row>
    <row r="2849" spans="1:15" ht="30.75" customHeight="1" x14ac:dyDescent="0.25">
      <c r="A2849" s="281">
        <v>31602037</v>
      </c>
      <c r="B2849" s="276" t="s">
        <v>2167</v>
      </c>
      <c r="C2849" s="278" t="s">
        <v>4843</v>
      </c>
      <c r="D2849" s="276" t="s">
        <v>9383</v>
      </c>
      <c r="E2849" s="282"/>
      <c r="F2849" s="279"/>
      <c r="G2849" s="278"/>
      <c r="H2849" s="278"/>
      <c r="I2849" s="278" t="s">
        <v>6155</v>
      </c>
      <c r="J2849" s="278" t="s">
        <v>6156</v>
      </c>
      <c r="K2849" s="278" t="s">
        <v>6157</v>
      </c>
      <c r="L2849" s="277"/>
      <c r="M2849" s="276" t="s">
        <v>9381</v>
      </c>
      <c r="N2849" s="276" t="s">
        <v>9382</v>
      </c>
      <c r="O2849" s="276" t="s">
        <v>6175</v>
      </c>
    </row>
    <row r="2850" spans="1:15" ht="30.75" customHeight="1" x14ac:dyDescent="0.25">
      <c r="A2850" s="275">
        <v>31602045</v>
      </c>
      <c r="B2850" s="270" t="s">
        <v>2178</v>
      </c>
      <c r="C2850" s="272" t="s">
        <v>4843</v>
      </c>
      <c r="D2850" s="270" t="s">
        <v>9384</v>
      </c>
      <c r="E2850" s="272"/>
      <c r="F2850" s="273"/>
      <c r="G2850" s="272"/>
      <c r="H2850" s="272"/>
      <c r="I2850" s="272" t="s">
        <v>6155</v>
      </c>
      <c r="J2850" s="272" t="s">
        <v>6156</v>
      </c>
      <c r="K2850" s="272" t="s">
        <v>6157</v>
      </c>
      <c r="L2850" s="271"/>
      <c r="M2850" s="270" t="s">
        <v>9381</v>
      </c>
      <c r="N2850" s="270" t="s">
        <v>9382</v>
      </c>
      <c r="O2850" s="270" t="s">
        <v>6175</v>
      </c>
    </row>
    <row r="2851" spans="1:15" ht="30.75" customHeight="1" x14ac:dyDescent="0.25">
      <c r="A2851" s="281">
        <v>31602053</v>
      </c>
      <c r="B2851" s="276" t="s">
        <v>2179</v>
      </c>
      <c r="C2851" s="278" t="s">
        <v>4843</v>
      </c>
      <c r="D2851" s="276" t="s">
        <v>9385</v>
      </c>
      <c r="E2851" s="282"/>
      <c r="F2851" s="279"/>
      <c r="G2851" s="278"/>
      <c r="H2851" s="278"/>
      <c r="I2851" s="278" t="s">
        <v>6155</v>
      </c>
      <c r="J2851" s="278" t="s">
        <v>6156</v>
      </c>
      <c r="K2851" s="278" t="s">
        <v>6157</v>
      </c>
      <c r="L2851" s="277"/>
      <c r="M2851" s="276" t="s">
        <v>9381</v>
      </c>
      <c r="N2851" s="276" t="s">
        <v>9382</v>
      </c>
      <c r="O2851" s="276" t="s">
        <v>6175</v>
      </c>
    </row>
    <row r="2852" spans="1:15" ht="30.75" customHeight="1" x14ac:dyDescent="0.25">
      <c r="A2852" s="275">
        <v>31602061</v>
      </c>
      <c r="B2852" s="270" t="s">
        <v>2180</v>
      </c>
      <c r="C2852" s="272" t="s">
        <v>4843</v>
      </c>
      <c r="D2852" s="270" t="s">
        <v>9386</v>
      </c>
      <c r="E2852" s="272"/>
      <c r="F2852" s="273"/>
      <c r="G2852" s="272"/>
      <c r="H2852" s="272"/>
      <c r="I2852" s="272" t="s">
        <v>6155</v>
      </c>
      <c r="J2852" s="272" t="s">
        <v>6156</v>
      </c>
      <c r="K2852" s="272"/>
      <c r="L2852" s="271"/>
      <c r="M2852" s="270" t="s">
        <v>9381</v>
      </c>
      <c r="N2852" s="270" t="s">
        <v>9382</v>
      </c>
      <c r="O2852" s="270" t="s">
        <v>6175</v>
      </c>
    </row>
    <row r="2853" spans="1:15" ht="30.75" customHeight="1" x14ac:dyDescent="0.25">
      <c r="A2853" s="281">
        <v>31602070</v>
      </c>
      <c r="B2853" s="276" t="s">
        <v>2181</v>
      </c>
      <c r="C2853" s="278" t="s">
        <v>4843</v>
      </c>
      <c r="D2853" s="276" t="s">
        <v>9387</v>
      </c>
      <c r="E2853" s="282"/>
      <c r="F2853" s="279"/>
      <c r="G2853" s="278"/>
      <c r="H2853" s="278" t="s">
        <v>6154</v>
      </c>
      <c r="I2853" s="278" t="s">
        <v>6155</v>
      </c>
      <c r="J2853" s="278" t="s">
        <v>6156</v>
      </c>
      <c r="K2853" s="278"/>
      <c r="L2853" s="277"/>
      <c r="M2853" s="276" t="s">
        <v>9381</v>
      </c>
      <c r="N2853" s="276" t="s">
        <v>9382</v>
      </c>
      <c r="O2853" s="276" t="s">
        <v>6175</v>
      </c>
    </row>
    <row r="2854" spans="1:15" ht="30.75" customHeight="1" x14ac:dyDescent="0.25">
      <c r="A2854" s="275">
        <v>31602070</v>
      </c>
      <c r="B2854" s="270" t="s">
        <v>2181</v>
      </c>
      <c r="C2854" s="272" t="s">
        <v>4843</v>
      </c>
      <c r="D2854" s="270" t="s">
        <v>9386</v>
      </c>
      <c r="E2854" s="272"/>
      <c r="F2854" s="273"/>
      <c r="G2854" s="272"/>
      <c r="H2854" s="272"/>
      <c r="I2854" s="272" t="s">
        <v>6155</v>
      </c>
      <c r="J2854" s="272" t="s">
        <v>6156</v>
      </c>
      <c r="K2854" s="272"/>
      <c r="L2854" s="271"/>
      <c r="M2854" s="270" t="s">
        <v>9381</v>
      </c>
      <c r="N2854" s="270" t="s">
        <v>9382</v>
      </c>
      <c r="O2854" s="270" t="s">
        <v>6175</v>
      </c>
    </row>
    <row r="2855" spans="1:15" ht="30.75" customHeight="1" x14ac:dyDescent="0.25">
      <c r="A2855" s="281">
        <v>31602088</v>
      </c>
      <c r="B2855" s="276" t="s">
        <v>2182</v>
      </c>
      <c r="C2855" s="278" t="s">
        <v>4843</v>
      </c>
      <c r="D2855" s="276" t="s">
        <v>9388</v>
      </c>
      <c r="E2855" s="282"/>
      <c r="F2855" s="279"/>
      <c r="G2855" s="278"/>
      <c r="H2855" s="278"/>
      <c r="I2855" s="278" t="s">
        <v>6155</v>
      </c>
      <c r="J2855" s="278" t="s">
        <v>6156</v>
      </c>
      <c r="K2855" s="278"/>
      <c r="L2855" s="277"/>
      <c r="M2855" s="276" t="s">
        <v>9381</v>
      </c>
      <c r="N2855" s="276" t="s">
        <v>9382</v>
      </c>
      <c r="O2855" s="276" t="s">
        <v>6175</v>
      </c>
    </row>
    <row r="2856" spans="1:15" ht="30.75" customHeight="1" x14ac:dyDescent="0.25">
      <c r="A2856" s="275">
        <v>31602096</v>
      </c>
      <c r="B2856" s="270" t="s">
        <v>2183</v>
      </c>
      <c r="C2856" s="272" t="s">
        <v>4843</v>
      </c>
      <c r="D2856" s="270" t="s">
        <v>9389</v>
      </c>
      <c r="E2856" s="272"/>
      <c r="F2856" s="273"/>
      <c r="G2856" s="272"/>
      <c r="H2856" s="272"/>
      <c r="I2856" s="272" t="s">
        <v>6155</v>
      </c>
      <c r="J2856" s="272" t="s">
        <v>6156</v>
      </c>
      <c r="K2856" s="272"/>
      <c r="L2856" s="271"/>
      <c r="M2856" s="270" t="s">
        <v>9381</v>
      </c>
      <c r="N2856" s="270" t="s">
        <v>9382</v>
      </c>
      <c r="O2856" s="270" t="s">
        <v>6175</v>
      </c>
    </row>
    <row r="2857" spans="1:15" ht="30.75" customHeight="1" x14ac:dyDescent="0.25">
      <c r="A2857" s="281">
        <v>31602100</v>
      </c>
      <c r="B2857" s="276" t="s">
        <v>2184</v>
      </c>
      <c r="C2857" s="278" t="s">
        <v>4843</v>
      </c>
      <c r="D2857" s="276" t="s">
        <v>9390</v>
      </c>
      <c r="E2857" s="282"/>
      <c r="F2857" s="279"/>
      <c r="G2857" s="278"/>
      <c r="H2857" s="278"/>
      <c r="I2857" s="278" t="s">
        <v>6155</v>
      </c>
      <c r="J2857" s="278" t="s">
        <v>6156</v>
      </c>
      <c r="K2857" s="278"/>
      <c r="L2857" s="277"/>
      <c r="M2857" s="276" t="s">
        <v>9381</v>
      </c>
      <c r="N2857" s="276" t="s">
        <v>9382</v>
      </c>
      <c r="O2857" s="276" t="s">
        <v>6175</v>
      </c>
    </row>
    <row r="2858" spans="1:15" ht="30.75" customHeight="1" x14ac:dyDescent="0.25">
      <c r="A2858" s="275">
        <v>31602118</v>
      </c>
      <c r="B2858" s="270" t="s">
        <v>6371</v>
      </c>
      <c r="C2858" s="272" t="s">
        <v>4843</v>
      </c>
      <c r="D2858" s="270" t="s">
        <v>9340</v>
      </c>
      <c r="E2858" s="272"/>
      <c r="F2858" s="273"/>
      <c r="G2858" s="272"/>
      <c r="H2858" s="272" t="s">
        <v>6154</v>
      </c>
      <c r="I2858" s="272" t="s">
        <v>6155</v>
      </c>
      <c r="J2858" s="272" t="s">
        <v>6156</v>
      </c>
      <c r="K2858" s="272"/>
      <c r="L2858" s="271"/>
      <c r="M2858" s="270" t="s">
        <v>9381</v>
      </c>
      <c r="N2858" s="270" t="s">
        <v>9382</v>
      </c>
      <c r="O2858" s="270" t="s">
        <v>6175</v>
      </c>
    </row>
    <row r="2859" spans="1:15" ht="30.75" customHeight="1" x14ac:dyDescent="0.25">
      <c r="A2859" s="281">
        <v>31602126</v>
      </c>
      <c r="B2859" s="276" t="s">
        <v>2185</v>
      </c>
      <c r="C2859" s="278" t="s">
        <v>4843</v>
      </c>
      <c r="D2859" s="276" t="s">
        <v>9391</v>
      </c>
      <c r="E2859" s="282"/>
      <c r="F2859" s="279"/>
      <c r="G2859" s="278"/>
      <c r="H2859" s="278" t="s">
        <v>6154</v>
      </c>
      <c r="I2859" s="278" t="s">
        <v>6155</v>
      </c>
      <c r="J2859" s="278" t="s">
        <v>6156</v>
      </c>
      <c r="K2859" s="278"/>
      <c r="L2859" s="277"/>
      <c r="M2859" s="276" t="s">
        <v>9381</v>
      </c>
      <c r="N2859" s="276" t="s">
        <v>9382</v>
      </c>
      <c r="O2859" s="276" t="s">
        <v>6175</v>
      </c>
    </row>
    <row r="2860" spans="1:15" ht="30.75" customHeight="1" x14ac:dyDescent="0.25">
      <c r="A2860" s="275">
        <v>31602134</v>
      </c>
      <c r="B2860" s="270" t="s">
        <v>2186</v>
      </c>
      <c r="C2860" s="272" t="s">
        <v>4843</v>
      </c>
      <c r="D2860" s="270" t="s">
        <v>9392</v>
      </c>
      <c r="E2860" s="272"/>
      <c r="F2860" s="273"/>
      <c r="G2860" s="272"/>
      <c r="H2860" s="272"/>
      <c r="I2860" s="272" t="s">
        <v>6155</v>
      </c>
      <c r="J2860" s="272" t="s">
        <v>6156</v>
      </c>
      <c r="K2860" s="272" t="s">
        <v>6157</v>
      </c>
      <c r="L2860" s="271"/>
      <c r="M2860" s="270" t="s">
        <v>9381</v>
      </c>
      <c r="N2860" s="270" t="s">
        <v>9382</v>
      </c>
      <c r="O2860" s="270" t="s">
        <v>6175</v>
      </c>
    </row>
    <row r="2861" spans="1:15" ht="30.75" customHeight="1" x14ac:dyDescent="0.25">
      <c r="A2861" s="281">
        <v>31602142</v>
      </c>
      <c r="B2861" s="276" t="s">
        <v>2187</v>
      </c>
      <c r="C2861" s="278" t="s">
        <v>4843</v>
      </c>
      <c r="D2861" s="276" t="s">
        <v>9393</v>
      </c>
      <c r="E2861" s="282"/>
      <c r="F2861" s="279"/>
      <c r="G2861" s="278"/>
      <c r="H2861" s="278"/>
      <c r="I2861" s="278" t="s">
        <v>6155</v>
      </c>
      <c r="J2861" s="278" t="s">
        <v>6156</v>
      </c>
      <c r="K2861" s="278" t="s">
        <v>6157</v>
      </c>
      <c r="L2861" s="277"/>
      <c r="M2861" s="276" t="s">
        <v>9381</v>
      </c>
      <c r="N2861" s="276" t="s">
        <v>9382</v>
      </c>
      <c r="O2861" s="276" t="s">
        <v>6175</v>
      </c>
    </row>
    <row r="2862" spans="1:15" ht="30.75" customHeight="1" x14ac:dyDescent="0.25">
      <c r="A2862" s="275">
        <v>31602150</v>
      </c>
      <c r="B2862" s="270" t="s">
        <v>2188</v>
      </c>
      <c r="C2862" s="272" t="s">
        <v>4843</v>
      </c>
      <c r="D2862" s="270" t="s">
        <v>9394</v>
      </c>
      <c r="E2862" s="272"/>
      <c r="F2862" s="273"/>
      <c r="G2862" s="272"/>
      <c r="H2862" s="272"/>
      <c r="I2862" s="272" t="s">
        <v>6155</v>
      </c>
      <c r="J2862" s="272" t="s">
        <v>6156</v>
      </c>
      <c r="K2862" s="272" t="s">
        <v>6157</v>
      </c>
      <c r="L2862" s="271"/>
      <c r="M2862" s="270" t="s">
        <v>9381</v>
      </c>
      <c r="N2862" s="270" t="s">
        <v>9382</v>
      </c>
      <c r="O2862" s="270" t="s">
        <v>6175</v>
      </c>
    </row>
    <row r="2863" spans="1:15" ht="30.75" customHeight="1" x14ac:dyDescent="0.25">
      <c r="A2863" s="281">
        <v>31602169</v>
      </c>
      <c r="B2863" s="276" t="s">
        <v>2189</v>
      </c>
      <c r="C2863" s="278" t="s">
        <v>4843</v>
      </c>
      <c r="D2863" s="276" t="s">
        <v>9395</v>
      </c>
      <c r="E2863" s="282"/>
      <c r="F2863" s="279"/>
      <c r="G2863" s="278"/>
      <c r="H2863" s="278"/>
      <c r="I2863" s="278" t="s">
        <v>6155</v>
      </c>
      <c r="J2863" s="278" t="s">
        <v>6156</v>
      </c>
      <c r="K2863" s="278" t="s">
        <v>6157</v>
      </c>
      <c r="L2863" s="277"/>
      <c r="M2863" s="276" t="s">
        <v>9381</v>
      </c>
      <c r="N2863" s="276" t="s">
        <v>9382</v>
      </c>
      <c r="O2863" s="276" t="s">
        <v>6175</v>
      </c>
    </row>
    <row r="2864" spans="1:15" ht="30.75" customHeight="1" x14ac:dyDescent="0.25">
      <c r="A2864" s="275">
        <v>31602177</v>
      </c>
      <c r="B2864" s="270" t="s">
        <v>2190</v>
      </c>
      <c r="C2864" s="272" t="s">
        <v>4843</v>
      </c>
      <c r="D2864" s="270" t="s">
        <v>9396</v>
      </c>
      <c r="E2864" s="272"/>
      <c r="F2864" s="273"/>
      <c r="G2864" s="272"/>
      <c r="H2864" s="272"/>
      <c r="I2864" s="272" t="s">
        <v>6155</v>
      </c>
      <c r="J2864" s="272" t="s">
        <v>6156</v>
      </c>
      <c r="K2864" s="272"/>
      <c r="L2864" s="271"/>
      <c r="M2864" s="270" t="s">
        <v>9381</v>
      </c>
      <c r="N2864" s="270" t="s">
        <v>9382</v>
      </c>
      <c r="O2864" s="270" t="s">
        <v>6175</v>
      </c>
    </row>
    <row r="2865" spans="1:15" ht="30.75" customHeight="1" x14ac:dyDescent="0.25">
      <c r="A2865" s="281">
        <v>31602185</v>
      </c>
      <c r="B2865" s="276" t="s">
        <v>2191</v>
      </c>
      <c r="C2865" s="278" t="s">
        <v>4843</v>
      </c>
      <c r="D2865" s="276" t="s">
        <v>9397</v>
      </c>
      <c r="E2865" s="282"/>
      <c r="F2865" s="279"/>
      <c r="G2865" s="278"/>
      <c r="H2865" s="278" t="s">
        <v>6154</v>
      </c>
      <c r="I2865" s="278" t="s">
        <v>6155</v>
      </c>
      <c r="J2865" s="278" t="s">
        <v>6156</v>
      </c>
      <c r="K2865" s="278"/>
      <c r="L2865" s="277">
        <v>24</v>
      </c>
      <c r="M2865" s="276" t="s">
        <v>3719</v>
      </c>
      <c r="N2865" s="276" t="s">
        <v>6165</v>
      </c>
      <c r="O2865" s="276" t="s">
        <v>6165</v>
      </c>
    </row>
    <row r="2866" spans="1:15" ht="30.75" customHeight="1" x14ac:dyDescent="0.25">
      <c r="A2866" s="275">
        <v>31602207</v>
      </c>
      <c r="B2866" s="270" t="s">
        <v>2192</v>
      </c>
      <c r="C2866" s="272" t="s">
        <v>4843</v>
      </c>
      <c r="D2866" s="270" t="s">
        <v>9398</v>
      </c>
      <c r="E2866" s="272"/>
      <c r="F2866" s="273"/>
      <c r="G2866" s="272"/>
      <c r="H2866" s="272" t="s">
        <v>6154</v>
      </c>
      <c r="I2866" s="272" t="s">
        <v>6155</v>
      </c>
      <c r="J2866" s="272" t="s">
        <v>6156</v>
      </c>
      <c r="K2866" s="272"/>
      <c r="L2866" s="271"/>
      <c r="M2866" s="270" t="s">
        <v>9381</v>
      </c>
      <c r="N2866" s="270" t="s">
        <v>9382</v>
      </c>
      <c r="O2866" s="270" t="s">
        <v>6175</v>
      </c>
    </row>
    <row r="2867" spans="1:15" ht="30.75" customHeight="1" x14ac:dyDescent="0.25">
      <c r="A2867" s="281">
        <v>31602215</v>
      </c>
      <c r="B2867" s="276" t="s">
        <v>5075</v>
      </c>
      <c r="C2867" s="278" t="s">
        <v>4844</v>
      </c>
      <c r="D2867" s="276" t="s">
        <v>6161</v>
      </c>
      <c r="E2867" s="282"/>
      <c r="F2867" s="279"/>
      <c r="G2867" s="278" t="s">
        <v>6161</v>
      </c>
      <c r="H2867" s="278" t="s">
        <v>6161</v>
      </c>
      <c r="I2867" s="278" t="s">
        <v>6161</v>
      </c>
      <c r="J2867" s="278" t="s">
        <v>6161</v>
      </c>
      <c r="K2867" s="278" t="s">
        <v>6161</v>
      </c>
      <c r="L2867" s="277" t="s">
        <v>6161</v>
      </c>
      <c r="M2867" s="276" t="s">
        <v>6161</v>
      </c>
      <c r="N2867" s="276" t="s">
        <v>6161</v>
      </c>
      <c r="O2867" s="276" t="s">
        <v>6161</v>
      </c>
    </row>
    <row r="2868" spans="1:15" ht="30.75" customHeight="1" x14ac:dyDescent="0.25">
      <c r="A2868" s="275">
        <v>31602223</v>
      </c>
      <c r="B2868" s="270" t="s">
        <v>2193</v>
      </c>
      <c r="C2868" s="272" t="s">
        <v>4843</v>
      </c>
      <c r="D2868" s="270" t="s">
        <v>9380</v>
      </c>
      <c r="E2868" s="272"/>
      <c r="F2868" s="273"/>
      <c r="G2868" s="272"/>
      <c r="H2868" s="272" t="s">
        <v>6154</v>
      </c>
      <c r="I2868" s="272" t="s">
        <v>6155</v>
      </c>
      <c r="J2868" s="272" t="s">
        <v>6156</v>
      </c>
      <c r="K2868" s="272"/>
      <c r="L2868" s="271"/>
      <c r="M2868" s="270" t="s">
        <v>9381</v>
      </c>
      <c r="N2868" s="270" t="s">
        <v>9382</v>
      </c>
      <c r="O2868" s="270" t="s">
        <v>6175</v>
      </c>
    </row>
    <row r="2869" spans="1:15" ht="30.75" customHeight="1" x14ac:dyDescent="0.25">
      <c r="A2869" s="281">
        <v>31602223</v>
      </c>
      <c r="B2869" s="276" t="s">
        <v>2193</v>
      </c>
      <c r="C2869" s="278" t="s">
        <v>4843</v>
      </c>
      <c r="D2869" s="276" t="s">
        <v>9399</v>
      </c>
      <c r="E2869" s="282"/>
      <c r="F2869" s="279"/>
      <c r="G2869" s="278"/>
      <c r="H2869" s="278" t="s">
        <v>6154</v>
      </c>
      <c r="I2869" s="278" t="s">
        <v>6155</v>
      </c>
      <c r="J2869" s="278" t="s">
        <v>6156</v>
      </c>
      <c r="K2869" s="278"/>
      <c r="L2869" s="277"/>
      <c r="M2869" s="276" t="s">
        <v>9381</v>
      </c>
      <c r="N2869" s="276" t="s">
        <v>9382</v>
      </c>
      <c r="O2869" s="276" t="s">
        <v>6175</v>
      </c>
    </row>
    <row r="2870" spans="1:15" ht="30.75" customHeight="1" x14ac:dyDescent="0.25">
      <c r="A2870" s="275">
        <v>31602231</v>
      </c>
      <c r="B2870" s="270" t="s">
        <v>2168</v>
      </c>
      <c r="C2870" s="272" t="s">
        <v>4843</v>
      </c>
      <c r="D2870" s="270" t="s">
        <v>9400</v>
      </c>
      <c r="E2870" s="272"/>
      <c r="F2870" s="273"/>
      <c r="G2870" s="272"/>
      <c r="H2870" s="272" t="s">
        <v>6154</v>
      </c>
      <c r="I2870" s="272" t="s">
        <v>6155</v>
      </c>
      <c r="J2870" s="272" t="s">
        <v>6156</v>
      </c>
      <c r="K2870" s="272"/>
      <c r="L2870" s="271"/>
      <c r="M2870" s="270" t="s">
        <v>6161</v>
      </c>
      <c r="N2870" s="270" t="s">
        <v>6161</v>
      </c>
      <c r="O2870" s="270" t="s">
        <v>6161</v>
      </c>
    </row>
    <row r="2871" spans="1:15" ht="30.75" customHeight="1" x14ac:dyDescent="0.25">
      <c r="A2871" s="281">
        <v>31602240</v>
      </c>
      <c r="B2871" s="276" t="s">
        <v>6372</v>
      </c>
      <c r="C2871" s="278" t="s">
        <v>4843</v>
      </c>
      <c r="D2871" s="276" t="s">
        <v>9400</v>
      </c>
      <c r="E2871" s="282"/>
      <c r="F2871" s="279"/>
      <c r="G2871" s="278"/>
      <c r="H2871" s="278" t="s">
        <v>6154</v>
      </c>
      <c r="I2871" s="278" t="s">
        <v>6155</v>
      </c>
      <c r="J2871" s="278" t="s">
        <v>6156</v>
      </c>
      <c r="K2871" s="278"/>
      <c r="L2871" s="277"/>
      <c r="M2871" s="276" t="s">
        <v>6161</v>
      </c>
      <c r="N2871" s="276" t="s">
        <v>6161</v>
      </c>
      <c r="O2871" s="276" t="s">
        <v>6161</v>
      </c>
    </row>
    <row r="2872" spans="1:15" ht="30.75" customHeight="1" x14ac:dyDescent="0.25">
      <c r="A2872" s="275">
        <v>31602258</v>
      </c>
      <c r="B2872" s="270" t="s">
        <v>2174</v>
      </c>
      <c r="C2872" s="272" t="s">
        <v>4843</v>
      </c>
      <c r="D2872" s="270" t="s">
        <v>9400</v>
      </c>
      <c r="E2872" s="272"/>
      <c r="F2872" s="273"/>
      <c r="G2872" s="272"/>
      <c r="H2872" s="272" t="s">
        <v>6154</v>
      </c>
      <c r="I2872" s="272" t="s">
        <v>6155</v>
      </c>
      <c r="J2872" s="272" t="s">
        <v>6156</v>
      </c>
      <c r="K2872" s="272"/>
      <c r="L2872" s="271"/>
      <c r="M2872" s="270" t="s">
        <v>6161</v>
      </c>
      <c r="N2872" s="270" t="s">
        <v>6161</v>
      </c>
      <c r="O2872" s="270" t="s">
        <v>6161</v>
      </c>
    </row>
    <row r="2873" spans="1:15" ht="30.75" customHeight="1" x14ac:dyDescent="0.25">
      <c r="A2873" s="281">
        <v>31602266</v>
      </c>
      <c r="B2873" s="276" t="s">
        <v>2172</v>
      </c>
      <c r="C2873" s="278" t="s">
        <v>4843</v>
      </c>
      <c r="D2873" s="276" t="s">
        <v>9400</v>
      </c>
      <c r="E2873" s="282"/>
      <c r="F2873" s="279"/>
      <c r="G2873" s="278"/>
      <c r="H2873" s="278" t="s">
        <v>6154</v>
      </c>
      <c r="I2873" s="278" t="s">
        <v>6155</v>
      </c>
      <c r="J2873" s="278" t="s">
        <v>6156</v>
      </c>
      <c r="K2873" s="278"/>
      <c r="L2873" s="277"/>
      <c r="M2873" s="276" t="s">
        <v>6161</v>
      </c>
      <c r="N2873" s="276" t="s">
        <v>6161</v>
      </c>
      <c r="O2873" s="276" t="s">
        <v>6161</v>
      </c>
    </row>
    <row r="2874" spans="1:15" ht="30.75" customHeight="1" x14ac:dyDescent="0.25">
      <c r="A2874" s="275">
        <v>31602274</v>
      </c>
      <c r="B2874" s="270" t="s">
        <v>5076</v>
      </c>
      <c r="C2874" s="272" t="s">
        <v>4843</v>
      </c>
      <c r="D2874" s="270" t="s">
        <v>9400</v>
      </c>
      <c r="E2874" s="272"/>
      <c r="F2874" s="273"/>
      <c r="G2874" s="272"/>
      <c r="H2874" s="272" t="s">
        <v>6154</v>
      </c>
      <c r="I2874" s="272" t="s">
        <v>6155</v>
      </c>
      <c r="J2874" s="272" t="s">
        <v>6156</v>
      </c>
      <c r="K2874" s="272"/>
      <c r="L2874" s="271"/>
      <c r="M2874" s="270" t="s">
        <v>6161</v>
      </c>
      <c r="N2874" s="270" t="s">
        <v>6161</v>
      </c>
      <c r="O2874" s="270" t="s">
        <v>6161</v>
      </c>
    </row>
    <row r="2875" spans="1:15" ht="30.75" customHeight="1" x14ac:dyDescent="0.25">
      <c r="A2875" s="281">
        <v>31602282</v>
      </c>
      <c r="B2875" s="276" t="s">
        <v>5077</v>
      </c>
      <c r="C2875" s="278" t="s">
        <v>4843</v>
      </c>
      <c r="D2875" s="276" t="s">
        <v>9400</v>
      </c>
      <c r="E2875" s="282"/>
      <c r="F2875" s="279"/>
      <c r="G2875" s="278"/>
      <c r="H2875" s="278" t="s">
        <v>6154</v>
      </c>
      <c r="I2875" s="278" t="s">
        <v>6155</v>
      </c>
      <c r="J2875" s="278" t="s">
        <v>6156</v>
      </c>
      <c r="K2875" s="278"/>
      <c r="L2875" s="277"/>
      <c r="M2875" s="276" t="s">
        <v>6161</v>
      </c>
      <c r="N2875" s="276" t="s">
        <v>6161</v>
      </c>
      <c r="O2875" s="276" t="s">
        <v>6161</v>
      </c>
    </row>
    <row r="2876" spans="1:15" ht="30.75" customHeight="1" x14ac:dyDescent="0.25">
      <c r="A2876" s="275">
        <v>31602290</v>
      </c>
      <c r="B2876" s="270" t="s">
        <v>2177</v>
      </c>
      <c r="C2876" s="272" t="s">
        <v>4843</v>
      </c>
      <c r="D2876" s="270" t="s">
        <v>9400</v>
      </c>
      <c r="E2876" s="272"/>
      <c r="F2876" s="273"/>
      <c r="G2876" s="272"/>
      <c r="H2876" s="272" t="s">
        <v>6154</v>
      </c>
      <c r="I2876" s="272" t="s">
        <v>6155</v>
      </c>
      <c r="J2876" s="272" t="s">
        <v>6156</v>
      </c>
      <c r="K2876" s="272"/>
      <c r="L2876" s="271"/>
      <c r="M2876" s="270" t="s">
        <v>6161</v>
      </c>
      <c r="N2876" s="270" t="s">
        <v>6161</v>
      </c>
      <c r="O2876" s="270" t="s">
        <v>6161</v>
      </c>
    </row>
    <row r="2877" spans="1:15" ht="30.75" customHeight="1" x14ac:dyDescent="0.25">
      <c r="A2877" s="281">
        <v>31602290</v>
      </c>
      <c r="B2877" s="276" t="s">
        <v>2177</v>
      </c>
      <c r="C2877" s="278" t="s">
        <v>4843</v>
      </c>
      <c r="D2877" s="276" t="s">
        <v>9401</v>
      </c>
      <c r="E2877" s="282"/>
      <c r="F2877" s="279"/>
      <c r="G2877" s="278"/>
      <c r="H2877" s="278"/>
      <c r="I2877" s="278" t="s">
        <v>6155</v>
      </c>
      <c r="J2877" s="278" t="s">
        <v>6156</v>
      </c>
      <c r="K2877" s="278" t="s">
        <v>6157</v>
      </c>
      <c r="L2877" s="277"/>
      <c r="M2877" s="276" t="s">
        <v>9333</v>
      </c>
      <c r="N2877" s="276" t="s">
        <v>9334</v>
      </c>
      <c r="O2877" s="276" t="s">
        <v>6166</v>
      </c>
    </row>
    <row r="2878" spans="1:15" ht="30.75" customHeight="1" x14ac:dyDescent="0.25">
      <c r="A2878" s="275">
        <v>31602290</v>
      </c>
      <c r="B2878" s="270" t="s">
        <v>2177</v>
      </c>
      <c r="C2878" s="272" t="s">
        <v>4843</v>
      </c>
      <c r="D2878" s="270" t="s">
        <v>9402</v>
      </c>
      <c r="E2878" s="272"/>
      <c r="F2878" s="273"/>
      <c r="G2878" s="272"/>
      <c r="H2878" s="272" t="s">
        <v>6154</v>
      </c>
      <c r="I2878" s="272" t="s">
        <v>6155</v>
      </c>
      <c r="J2878" s="272" t="s">
        <v>6156</v>
      </c>
      <c r="K2878" s="272" t="s">
        <v>6157</v>
      </c>
      <c r="L2878" s="271"/>
      <c r="M2878" s="270" t="s">
        <v>9333</v>
      </c>
      <c r="N2878" s="270" t="s">
        <v>9334</v>
      </c>
      <c r="O2878" s="270" t="s">
        <v>6166</v>
      </c>
    </row>
    <row r="2879" spans="1:15" ht="30.75" customHeight="1" x14ac:dyDescent="0.25">
      <c r="A2879" s="281">
        <v>31602290</v>
      </c>
      <c r="B2879" s="276" t="s">
        <v>2177</v>
      </c>
      <c r="C2879" s="278" t="s">
        <v>4843</v>
      </c>
      <c r="D2879" s="276" t="s">
        <v>9403</v>
      </c>
      <c r="E2879" s="282"/>
      <c r="F2879" s="279"/>
      <c r="G2879" s="278"/>
      <c r="H2879" s="278" t="s">
        <v>6154</v>
      </c>
      <c r="I2879" s="278" t="s">
        <v>6155</v>
      </c>
      <c r="J2879" s="278" t="s">
        <v>6156</v>
      </c>
      <c r="K2879" s="278" t="s">
        <v>6157</v>
      </c>
      <c r="L2879" s="277"/>
      <c r="M2879" s="276" t="s">
        <v>9333</v>
      </c>
      <c r="N2879" s="276" t="s">
        <v>9334</v>
      </c>
      <c r="O2879" s="276" t="s">
        <v>6166</v>
      </c>
    </row>
    <row r="2880" spans="1:15" ht="30.75" customHeight="1" x14ac:dyDescent="0.25">
      <c r="A2880" s="275">
        <v>31602304</v>
      </c>
      <c r="B2880" s="270" t="s">
        <v>2173</v>
      </c>
      <c r="C2880" s="272" t="s">
        <v>4843</v>
      </c>
      <c r="D2880" s="270" t="s">
        <v>9400</v>
      </c>
      <c r="E2880" s="272"/>
      <c r="F2880" s="273"/>
      <c r="G2880" s="272"/>
      <c r="H2880" s="272" t="s">
        <v>6154</v>
      </c>
      <c r="I2880" s="272" t="s">
        <v>6155</v>
      </c>
      <c r="J2880" s="272" t="s">
        <v>6156</v>
      </c>
      <c r="K2880" s="272"/>
      <c r="L2880" s="271"/>
      <c r="M2880" s="270" t="s">
        <v>6161</v>
      </c>
      <c r="N2880" s="270" t="s">
        <v>6161</v>
      </c>
      <c r="O2880" s="270" t="s">
        <v>6161</v>
      </c>
    </row>
    <row r="2881" spans="1:15" ht="30.75" customHeight="1" x14ac:dyDescent="0.25">
      <c r="A2881" s="281">
        <v>31602312</v>
      </c>
      <c r="B2881" s="276" t="s">
        <v>2175</v>
      </c>
      <c r="C2881" s="278" t="s">
        <v>4843</v>
      </c>
      <c r="D2881" s="276" t="s">
        <v>9400</v>
      </c>
      <c r="E2881" s="282"/>
      <c r="F2881" s="279"/>
      <c r="G2881" s="278"/>
      <c r="H2881" s="278" t="s">
        <v>6154</v>
      </c>
      <c r="I2881" s="278" t="s">
        <v>6155</v>
      </c>
      <c r="J2881" s="278" t="s">
        <v>6156</v>
      </c>
      <c r="K2881" s="278"/>
      <c r="L2881" s="277"/>
      <c r="M2881" s="276" t="s">
        <v>6161</v>
      </c>
      <c r="N2881" s="276" t="s">
        <v>6161</v>
      </c>
      <c r="O2881" s="276" t="s">
        <v>6161</v>
      </c>
    </row>
    <row r="2882" spans="1:15" ht="30.75" customHeight="1" x14ac:dyDescent="0.25">
      <c r="A2882" s="275">
        <v>31602320</v>
      </c>
      <c r="B2882" s="270" t="s">
        <v>2176</v>
      </c>
      <c r="C2882" s="272" t="s">
        <v>4843</v>
      </c>
      <c r="D2882" s="270" t="s">
        <v>9400</v>
      </c>
      <c r="E2882" s="272"/>
      <c r="F2882" s="273"/>
      <c r="G2882" s="272"/>
      <c r="H2882" s="272" t="s">
        <v>6154</v>
      </c>
      <c r="I2882" s="272" t="s">
        <v>6155</v>
      </c>
      <c r="J2882" s="272" t="s">
        <v>6156</v>
      </c>
      <c r="K2882" s="272"/>
      <c r="L2882" s="271"/>
      <c r="M2882" s="270" t="s">
        <v>6161</v>
      </c>
      <c r="N2882" s="270" t="s">
        <v>6161</v>
      </c>
      <c r="O2882" s="270" t="s">
        <v>6161</v>
      </c>
    </row>
    <row r="2883" spans="1:15" ht="30.75" customHeight="1" x14ac:dyDescent="0.25">
      <c r="A2883" s="281">
        <v>31602339</v>
      </c>
      <c r="B2883" s="276" t="s">
        <v>3988</v>
      </c>
      <c r="C2883" s="278" t="s">
        <v>4843</v>
      </c>
      <c r="D2883" s="276" t="s">
        <v>9387</v>
      </c>
      <c r="E2883" s="282"/>
      <c r="F2883" s="279"/>
      <c r="G2883" s="278"/>
      <c r="H2883" s="278" t="s">
        <v>6154</v>
      </c>
      <c r="I2883" s="278" t="s">
        <v>6155</v>
      </c>
      <c r="J2883" s="278" t="s">
        <v>6156</v>
      </c>
      <c r="K2883" s="278"/>
      <c r="L2883" s="277"/>
      <c r="M2883" s="276" t="s">
        <v>9381</v>
      </c>
      <c r="N2883" s="276" t="s">
        <v>9382</v>
      </c>
      <c r="O2883" s="276" t="s">
        <v>6175</v>
      </c>
    </row>
    <row r="2884" spans="1:15" ht="30.75" customHeight="1" x14ac:dyDescent="0.25">
      <c r="A2884" s="275">
        <v>31603017</v>
      </c>
      <c r="B2884" s="270" t="s">
        <v>9404</v>
      </c>
      <c r="C2884" s="272" t="s">
        <v>4843</v>
      </c>
      <c r="D2884" s="270" t="s">
        <v>9400</v>
      </c>
      <c r="E2884" s="272"/>
      <c r="F2884" s="273"/>
      <c r="G2884" s="272"/>
      <c r="H2884" s="272"/>
      <c r="I2884" s="272" t="s">
        <v>6155</v>
      </c>
      <c r="J2884" s="272" t="s">
        <v>6156</v>
      </c>
      <c r="K2884" s="272"/>
      <c r="L2884" s="271"/>
      <c r="M2884" s="270" t="s">
        <v>6161</v>
      </c>
      <c r="N2884" s="270" t="s">
        <v>6161</v>
      </c>
      <c r="O2884" s="270" t="s">
        <v>6161</v>
      </c>
    </row>
    <row r="2885" spans="1:15" ht="30.75" customHeight="1" x14ac:dyDescent="0.25">
      <c r="A2885" s="281">
        <v>40101010</v>
      </c>
      <c r="B2885" s="276" t="s">
        <v>2194</v>
      </c>
      <c r="C2885" s="278" t="s">
        <v>4843</v>
      </c>
      <c r="D2885" s="276" t="s">
        <v>9405</v>
      </c>
      <c r="E2885" s="282"/>
      <c r="F2885" s="279"/>
      <c r="G2885" s="278"/>
      <c r="H2885" s="278" t="s">
        <v>6154</v>
      </c>
      <c r="I2885" s="278" t="s">
        <v>6155</v>
      </c>
      <c r="J2885" s="278" t="s">
        <v>6156</v>
      </c>
      <c r="K2885" s="278"/>
      <c r="L2885" s="277"/>
      <c r="M2885" s="276" t="s">
        <v>3897</v>
      </c>
      <c r="N2885" s="276" t="s">
        <v>9406</v>
      </c>
      <c r="O2885" s="276" t="s">
        <v>6166</v>
      </c>
    </row>
    <row r="2886" spans="1:15" ht="30.75" customHeight="1" x14ac:dyDescent="0.25">
      <c r="A2886" s="275">
        <v>40101029</v>
      </c>
      <c r="B2886" s="270" t="s">
        <v>2195</v>
      </c>
      <c r="C2886" s="272" t="s">
        <v>4843</v>
      </c>
      <c r="D2886" s="270" t="s">
        <v>9407</v>
      </c>
      <c r="E2886" s="272"/>
      <c r="F2886" s="273"/>
      <c r="G2886" s="272"/>
      <c r="H2886" s="272" t="s">
        <v>6154</v>
      </c>
      <c r="I2886" s="272" t="s">
        <v>6155</v>
      </c>
      <c r="J2886" s="272" t="s">
        <v>6156</v>
      </c>
      <c r="K2886" s="272"/>
      <c r="L2886" s="271"/>
      <c r="M2886" s="270" t="s">
        <v>3897</v>
      </c>
      <c r="N2886" s="270" t="s">
        <v>9406</v>
      </c>
      <c r="O2886" s="270" t="s">
        <v>6166</v>
      </c>
    </row>
    <row r="2887" spans="1:15" ht="30.75" customHeight="1" x14ac:dyDescent="0.25">
      <c r="A2887" s="281">
        <v>40101037</v>
      </c>
      <c r="B2887" s="276" t="s">
        <v>2197</v>
      </c>
      <c r="C2887" s="278" t="s">
        <v>4843</v>
      </c>
      <c r="D2887" s="276" t="s">
        <v>9408</v>
      </c>
      <c r="E2887" s="282"/>
      <c r="F2887" s="279"/>
      <c r="G2887" s="278"/>
      <c r="H2887" s="278" t="s">
        <v>6154</v>
      </c>
      <c r="I2887" s="278" t="s">
        <v>6155</v>
      </c>
      <c r="J2887" s="278" t="s">
        <v>6156</v>
      </c>
      <c r="K2887" s="278"/>
      <c r="L2887" s="277">
        <v>68</v>
      </c>
      <c r="M2887" s="276" t="s">
        <v>3897</v>
      </c>
      <c r="N2887" s="276" t="s">
        <v>9406</v>
      </c>
      <c r="O2887" s="276" t="s">
        <v>6166</v>
      </c>
    </row>
    <row r="2888" spans="1:15" ht="30.75" customHeight="1" x14ac:dyDescent="0.25">
      <c r="A2888" s="275">
        <v>40101045</v>
      </c>
      <c r="B2888" s="270" t="s">
        <v>2198</v>
      </c>
      <c r="C2888" s="272" t="s">
        <v>4843</v>
      </c>
      <c r="D2888" s="270" t="s">
        <v>9408</v>
      </c>
      <c r="E2888" s="272"/>
      <c r="F2888" s="273"/>
      <c r="G2888" s="272"/>
      <c r="H2888" s="272" t="s">
        <v>6154</v>
      </c>
      <c r="I2888" s="272" t="s">
        <v>6155</v>
      </c>
      <c r="J2888" s="272" t="s">
        <v>6156</v>
      </c>
      <c r="K2888" s="272"/>
      <c r="L2888" s="271">
        <v>68</v>
      </c>
      <c r="M2888" s="270" t="s">
        <v>3897</v>
      </c>
      <c r="N2888" s="270" t="s">
        <v>9406</v>
      </c>
      <c r="O2888" s="270" t="s">
        <v>6166</v>
      </c>
    </row>
    <row r="2889" spans="1:15" ht="30.75" customHeight="1" x14ac:dyDescent="0.25">
      <c r="A2889" s="281">
        <v>40101053</v>
      </c>
      <c r="B2889" s="276" t="s">
        <v>3989</v>
      </c>
      <c r="C2889" s="278" t="s">
        <v>4843</v>
      </c>
      <c r="D2889" s="276" t="s">
        <v>9409</v>
      </c>
      <c r="E2889" s="282"/>
      <c r="F2889" s="279"/>
      <c r="G2889" s="278"/>
      <c r="H2889" s="278" t="s">
        <v>6154</v>
      </c>
      <c r="I2889" s="278" t="s">
        <v>6155</v>
      </c>
      <c r="J2889" s="278" t="s">
        <v>6156</v>
      </c>
      <c r="K2889" s="278"/>
      <c r="L2889" s="277"/>
      <c r="M2889" s="276" t="s">
        <v>3897</v>
      </c>
      <c r="N2889" s="276" t="s">
        <v>9406</v>
      </c>
      <c r="O2889" s="276" t="s">
        <v>6166</v>
      </c>
    </row>
    <row r="2890" spans="1:15" ht="30.75" customHeight="1" x14ac:dyDescent="0.25">
      <c r="A2890" s="275">
        <v>40101061</v>
      </c>
      <c r="B2890" s="270" t="s">
        <v>2196</v>
      </c>
      <c r="C2890" s="272" t="s">
        <v>4843</v>
      </c>
      <c r="D2890" s="270" t="s">
        <v>9410</v>
      </c>
      <c r="E2890" s="272"/>
      <c r="F2890" s="273"/>
      <c r="G2890" s="272"/>
      <c r="H2890" s="272" t="s">
        <v>6154</v>
      </c>
      <c r="I2890" s="272" t="s">
        <v>6155</v>
      </c>
      <c r="J2890" s="272" t="s">
        <v>6156</v>
      </c>
      <c r="K2890" s="272"/>
      <c r="L2890" s="271"/>
      <c r="M2890" s="270" t="s">
        <v>3897</v>
      </c>
      <c r="N2890" s="270" t="s">
        <v>9406</v>
      </c>
      <c r="O2890" s="270" t="s">
        <v>6166</v>
      </c>
    </row>
    <row r="2891" spans="1:15" ht="30.75" customHeight="1" x14ac:dyDescent="0.25">
      <c r="A2891" s="281">
        <v>40101061</v>
      </c>
      <c r="B2891" s="276" t="s">
        <v>2196</v>
      </c>
      <c r="C2891" s="278" t="s">
        <v>4843</v>
      </c>
      <c r="D2891" s="276" t="s">
        <v>9411</v>
      </c>
      <c r="E2891" s="282"/>
      <c r="F2891" s="279"/>
      <c r="G2891" s="278"/>
      <c r="H2891" s="278" t="s">
        <v>6154</v>
      </c>
      <c r="I2891" s="278" t="s">
        <v>6155</v>
      </c>
      <c r="J2891" s="278" t="s">
        <v>6156</v>
      </c>
      <c r="K2891" s="278"/>
      <c r="L2891" s="277"/>
      <c r="M2891" s="276" t="s">
        <v>3897</v>
      </c>
      <c r="N2891" s="276" t="s">
        <v>9406</v>
      </c>
      <c r="O2891" s="276" t="s">
        <v>6166</v>
      </c>
    </row>
    <row r="2892" spans="1:15" ht="30.75" customHeight="1" x14ac:dyDescent="0.25">
      <c r="A2892" s="275">
        <v>40102017</v>
      </c>
      <c r="B2892" s="270" t="s">
        <v>6373</v>
      </c>
      <c r="C2892" s="272" t="s">
        <v>4844</v>
      </c>
      <c r="D2892" s="270" t="s">
        <v>6161</v>
      </c>
      <c r="E2892" s="272"/>
      <c r="F2892" s="273"/>
      <c r="G2892" s="272" t="s">
        <v>6161</v>
      </c>
      <c r="H2892" s="272" t="s">
        <v>6161</v>
      </c>
      <c r="I2892" s="272" t="s">
        <v>6161</v>
      </c>
      <c r="J2892" s="272" t="s">
        <v>6161</v>
      </c>
      <c r="K2892" s="272" t="s">
        <v>6161</v>
      </c>
      <c r="L2892" s="271" t="s">
        <v>6161</v>
      </c>
      <c r="M2892" s="270" t="s">
        <v>6161</v>
      </c>
      <c r="N2892" s="270" t="s">
        <v>6161</v>
      </c>
      <c r="O2892" s="270" t="s">
        <v>6161</v>
      </c>
    </row>
    <row r="2893" spans="1:15" ht="30.75" customHeight="1" x14ac:dyDescent="0.25">
      <c r="A2893" s="281">
        <v>40102025</v>
      </c>
      <c r="B2893" s="276" t="s">
        <v>2199</v>
      </c>
      <c r="C2893" s="278" t="s">
        <v>4843</v>
      </c>
      <c r="D2893" s="276" t="s">
        <v>9412</v>
      </c>
      <c r="E2893" s="282"/>
      <c r="F2893" s="279"/>
      <c r="G2893" s="278"/>
      <c r="H2893" s="278" t="s">
        <v>6154</v>
      </c>
      <c r="I2893" s="278" t="s">
        <v>6155</v>
      </c>
      <c r="J2893" s="278" t="s">
        <v>6156</v>
      </c>
      <c r="K2893" s="278"/>
      <c r="L2893" s="277"/>
      <c r="M2893" s="276" t="s">
        <v>3898</v>
      </c>
      <c r="N2893" s="276" t="s">
        <v>9406</v>
      </c>
      <c r="O2893" s="276" t="s">
        <v>6166</v>
      </c>
    </row>
    <row r="2894" spans="1:15" ht="30.75" customHeight="1" x14ac:dyDescent="0.25">
      <c r="A2894" s="275">
        <v>40102033</v>
      </c>
      <c r="B2894" s="270" t="s">
        <v>2200</v>
      </c>
      <c r="C2894" s="272" t="s">
        <v>4843</v>
      </c>
      <c r="D2894" s="270" t="s">
        <v>9412</v>
      </c>
      <c r="E2894" s="272"/>
      <c r="F2894" s="273"/>
      <c r="G2894" s="272"/>
      <c r="H2894" s="272" t="s">
        <v>6154</v>
      </c>
      <c r="I2894" s="272" t="s">
        <v>6155</v>
      </c>
      <c r="J2894" s="272" t="s">
        <v>6156</v>
      </c>
      <c r="K2894" s="272"/>
      <c r="L2894" s="271"/>
      <c r="M2894" s="270" t="s">
        <v>3898</v>
      </c>
      <c r="N2894" s="270" t="s">
        <v>9406</v>
      </c>
      <c r="O2894" s="270" t="s">
        <v>6166</v>
      </c>
    </row>
    <row r="2895" spans="1:15" ht="30.75" customHeight="1" x14ac:dyDescent="0.25">
      <c r="A2895" s="281">
        <v>40102041</v>
      </c>
      <c r="B2895" s="276" t="s">
        <v>2201</v>
      </c>
      <c r="C2895" s="278" t="s">
        <v>4843</v>
      </c>
      <c r="D2895" s="276" t="s">
        <v>9412</v>
      </c>
      <c r="E2895" s="282"/>
      <c r="F2895" s="279"/>
      <c r="G2895" s="278"/>
      <c r="H2895" s="278" t="s">
        <v>6154</v>
      </c>
      <c r="I2895" s="278" t="s">
        <v>6155</v>
      </c>
      <c r="J2895" s="278" t="s">
        <v>6156</v>
      </c>
      <c r="K2895" s="278"/>
      <c r="L2895" s="277"/>
      <c r="M2895" s="276" t="s">
        <v>3898</v>
      </c>
      <c r="N2895" s="276" t="s">
        <v>9406</v>
      </c>
      <c r="O2895" s="276" t="s">
        <v>6166</v>
      </c>
    </row>
    <row r="2896" spans="1:15" ht="30.75" customHeight="1" x14ac:dyDescent="0.25">
      <c r="A2896" s="275">
        <v>40102050</v>
      </c>
      <c r="B2896" s="270" t="s">
        <v>2202</v>
      </c>
      <c r="C2896" s="272" t="s">
        <v>4843</v>
      </c>
      <c r="D2896" s="270" t="s">
        <v>9413</v>
      </c>
      <c r="E2896" s="272"/>
      <c r="F2896" s="273"/>
      <c r="G2896" s="272"/>
      <c r="H2896" s="272" t="s">
        <v>6154</v>
      </c>
      <c r="I2896" s="272" t="s">
        <v>6155</v>
      </c>
      <c r="J2896" s="272" t="s">
        <v>6156</v>
      </c>
      <c r="K2896" s="272"/>
      <c r="L2896" s="271"/>
      <c r="M2896" s="270" t="s">
        <v>3898</v>
      </c>
      <c r="N2896" s="270" t="s">
        <v>9406</v>
      </c>
      <c r="O2896" s="270" t="s">
        <v>6166</v>
      </c>
    </row>
    <row r="2897" spans="1:15" ht="30.75" customHeight="1" x14ac:dyDescent="0.25">
      <c r="A2897" s="281">
        <v>40102068</v>
      </c>
      <c r="B2897" s="276" t="s">
        <v>2203</v>
      </c>
      <c r="C2897" s="278" t="s">
        <v>4843</v>
      </c>
      <c r="D2897" s="276" t="s">
        <v>9413</v>
      </c>
      <c r="E2897" s="282"/>
      <c r="F2897" s="279"/>
      <c r="G2897" s="278"/>
      <c r="H2897" s="278" t="s">
        <v>6154</v>
      </c>
      <c r="I2897" s="278" t="s">
        <v>6155</v>
      </c>
      <c r="J2897" s="278" t="s">
        <v>6156</v>
      </c>
      <c r="K2897" s="278"/>
      <c r="L2897" s="277"/>
      <c r="M2897" s="276" t="s">
        <v>3898</v>
      </c>
      <c r="N2897" s="276" t="s">
        <v>9406</v>
      </c>
      <c r="O2897" s="276" t="s">
        <v>6166</v>
      </c>
    </row>
    <row r="2898" spans="1:15" ht="30.75" customHeight="1" x14ac:dyDescent="0.25">
      <c r="A2898" s="275">
        <v>40102076</v>
      </c>
      <c r="B2898" s="270" t="s">
        <v>2204</v>
      </c>
      <c r="C2898" s="272" t="s">
        <v>4843</v>
      </c>
      <c r="D2898" s="270" t="s">
        <v>9414</v>
      </c>
      <c r="E2898" s="272"/>
      <c r="F2898" s="273"/>
      <c r="G2898" s="272"/>
      <c r="H2898" s="272" t="s">
        <v>6154</v>
      </c>
      <c r="I2898" s="272" t="s">
        <v>6155</v>
      </c>
      <c r="J2898" s="272" t="s">
        <v>6156</v>
      </c>
      <c r="K2898" s="272"/>
      <c r="L2898" s="271"/>
      <c r="M2898" s="270" t="s">
        <v>3898</v>
      </c>
      <c r="N2898" s="270" t="s">
        <v>9406</v>
      </c>
      <c r="O2898" s="270" t="s">
        <v>6166</v>
      </c>
    </row>
    <row r="2899" spans="1:15" ht="30.75" customHeight="1" x14ac:dyDescent="0.25">
      <c r="A2899" s="281">
        <v>40102084</v>
      </c>
      <c r="B2899" s="276" t="s">
        <v>2207</v>
      </c>
      <c r="C2899" s="278" t="s">
        <v>4843</v>
      </c>
      <c r="D2899" s="276" t="s">
        <v>9415</v>
      </c>
      <c r="E2899" s="282"/>
      <c r="F2899" s="279"/>
      <c r="G2899" s="278"/>
      <c r="H2899" s="278" t="s">
        <v>6154</v>
      </c>
      <c r="I2899" s="278" t="s">
        <v>6155</v>
      </c>
      <c r="J2899" s="278" t="s">
        <v>6156</v>
      </c>
      <c r="K2899" s="278"/>
      <c r="L2899" s="277"/>
      <c r="M2899" s="276" t="s">
        <v>3898</v>
      </c>
      <c r="N2899" s="276" t="s">
        <v>9406</v>
      </c>
      <c r="O2899" s="276" t="s">
        <v>6166</v>
      </c>
    </row>
    <row r="2900" spans="1:15" ht="30.75" customHeight="1" x14ac:dyDescent="0.25">
      <c r="A2900" s="275">
        <v>40102092</v>
      </c>
      <c r="B2900" s="270" t="s">
        <v>2205</v>
      </c>
      <c r="C2900" s="272" t="s">
        <v>4843</v>
      </c>
      <c r="D2900" s="270" t="s">
        <v>9415</v>
      </c>
      <c r="E2900" s="272"/>
      <c r="F2900" s="273"/>
      <c r="G2900" s="272"/>
      <c r="H2900" s="272" t="s">
        <v>6154</v>
      </c>
      <c r="I2900" s="272" t="s">
        <v>6155</v>
      </c>
      <c r="J2900" s="272" t="s">
        <v>6156</v>
      </c>
      <c r="K2900" s="272"/>
      <c r="L2900" s="271"/>
      <c r="M2900" s="270" t="s">
        <v>3898</v>
      </c>
      <c r="N2900" s="270" t="s">
        <v>9406</v>
      </c>
      <c r="O2900" s="270" t="s">
        <v>6166</v>
      </c>
    </row>
    <row r="2901" spans="1:15" ht="30.75" customHeight="1" x14ac:dyDescent="0.25">
      <c r="A2901" s="281">
        <v>40102106</v>
      </c>
      <c r="B2901" s="276" t="s">
        <v>2206</v>
      </c>
      <c r="C2901" s="278" t="s">
        <v>4843</v>
      </c>
      <c r="D2901" s="276" t="s">
        <v>9415</v>
      </c>
      <c r="E2901" s="282"/>
      <c r="F2901" s="279"/>
      <c r="G2901" s="278"/>
      <c r="H2901" s="278" t="s">
        <v>6154</v>
      </c>
      <c r="I2901" s="278" t="s">
        <v>6155</v>
      </c>
      <c r="J2901" s="278" t="s">
        <v>6156</v>
      </c>
      <c r="K2901" s="278"/>
      <c r="L2901" s="277"/>
      <c r="M2901" s="276" t="s">
        <v>3898</v>
      </c>
      <c r="N2901" s="276" t="s">
        <v>9406</v>
      </c>
      <c r="O2901" s="276" t="s">
        <v>6166</v>
      </c>
    </row>
    <row r="2902" spans="1:15" ht="30.75" customHeight="1" x14ac:dyDescent="0.25">
      <c r="A2902" s="275">
        <v>40102114</v>
      </c>
      <c r="B2902" s="270" t="s">
        <v>6374</v>
      </c>
      <c r="C2902" s="272" t="s">
        <v>4844</v>
      </c>
      <c r="D2902" s="270" t="s">
        <v>6161</v>
      </c>
      <c r="E2902" s="272"/>
      <c r="F2902" s="273"/>
      <c r="G2902" s="272" t="s">
        <v>6161</v>
      </c>
      <c r="H2902" s="272" t="s">
        <v>6161</v>
      </c>
      <c r="I2902" s="272" t="s">
        <v>6161</v>
      </c>
      <c r="J2902" s="272" t="s">
        <v>6161</v>
      </c>
      <c r="K2902" s="272" t="s">
        <v>6161</v>
      </c>
      <c r="L2902" s="271" t="s">
        <v>6161</v>
      </c>
      <c r="M2902" s="270" t="s">
        <v>6161</v>
      </c>
      <c r="N2902" s="270" t="s">
        <v>6161</v>
      </c>
      <c r="O2902" s="270" t="s">
        <v>6161</v>
      </c>
    </row>
    <row r="2903" spans="1:15" ht="30.75" customHeight="1" x14ac:dyDescent="0.25">
      <c r="A2903" s="281">
        <v>40102122</v>
      </c>
      <c r="B2903" s="276" t="s">
        <v>6375</v>
      </c>
      <c r="C2903" s="278" t="s">
        <v>4843</v>
      </c>
      <c r="D2903" s="276" t="s">
        <v>9415</v>
      </c>
      <c r="E2903" s="282"/>
      <c r="F2903" s="279"/>
      <c r="G2903" s="278"/>
      <c r="H2903" s="278" t="s">
        <v>6154</v>
      </c>
      <c r="I2903" s="278" t="s">
        <v>6155</v>
      </c>
      <c r="J2903" s="278" t="s">
        <v>6156</v>
      </c>
      <c r="K2903" s="278"/>
      <c r="L2903" s="277"/>
      <c r="M2903" s="276" t="s">
        <v>3898</v>
      </c>
      <c r="N2903" s="276" t="s">
        <v>9406</v>
      </c>
      <c r="O2903" s="276" t="s">
        <v>6166</v>
      </c>
    </row>
    <row r="2904" spans="1:15" ht="30.75" customHeight="1" x14ac:dyDescent="0.25">
      <c r="A2904" s="275">
        <v>40102130</v>
      </c>
      <c r="B2904" s="270" t="s">
        <v>6376</v>
      </c>
      <c r="C2904" s="272" t="s">
        <v>4843</v>
      </c>
      <c r="D2904" s="270" t="s">
        <v>9415</v>
      </c>
      <c r="E2904" s="272"/>
      <c r="F2904" s="273"/>
      <c r="G2904" s="272"/>
      <c r="H2904" s="272" t="s">
        <v>6154</v>
      </c>
      <c r="I2904" s="272" t="s">
        <v>6155</v>
      </c>
      <c r="J2904" s="272" t="s">
        <v>6156</v>
      </c>
      <c r="K2904" s="272"/>
      <c r="L2904" s="271"/>
      <c r="M2904" s="270" t="s">
        <v>3898</v>
      </c>
      <c r="N2904" s="270" t="s">
        <v>9406</v>
      </c>
      <c r="O2904" s="270" t="s">
        <v>6166</v>
      </c>
    </row>
    <row r="2905" spans="1:15" ht="30.75" customHeight="1" x14ac:dyDescent="0.25">
      <c r="A2905" s="281">
        <v>40102149</v>
      </c>
      <c r="B2905" s="276" t="s">
        <v>6377</v>
      </c>
      <c r="C2905" s="278" t="s">
        <v>4844</v>
      </c>
      <c r="D2905" s="276" t="s">
        <v>6161</v>
      </c>
      <c r="E2905" s="282"/>
      <c r="F2905" s="279"/>
      <c r="G2905" s="278" t="s">
        <v>6161</v>
      </c>
      <c r="H2905" s="278" t="s">
        <v>6161</v>
      </c>
      <c r="I2905" s="278" t="s">
        <v>6161</v>
      </c>
      <c r="J2905" s="278" t="s">
        <v>6161</v>
      </c>
      <c r="K2905" s="278" t="s">
        <v>6161</v>
      </c>
      <c r="L2905" s="277" t="s">
        <v>6161</v>
      </c>
      <c r="M2905" s="276" t="s">
        <v>6161</v>
      </c>
      <c r="N2905" s="276" t="s">
        <v>6161</v>
      </c>
      <c r="O2905" s="276" t="s">
        <v>6161</v>
      </c>
    </row>
    <row r="2906" spans="1:15" ht="30.75" customHeight="1" x14ac:dyDescent="0.25">
      <c r="A2906" s="275">
        <v>40103013</v>
      </c>
      <c r="B2906" s="270" t="s">
        <v>2208</v>
      </c>
      <c r="C2906" s="272" t="s">
        <v>4843</v>
      </c>
      <c r="D2906" s="270" t="s">
        <v>9416</v>
      </c>
      <c r="E2906" s="272"/>
      <c r="F2906" s="273"/>
      <c r="G2906" s="272"/>
      <c r="H2906" s="272" t="s">
        <v>6154</v>
      </c>
      <c r="I2906" s="272" t="s">
        <v>6155</v>
      </c>
      <c r="J2906" s="272" t="s">
        <v>6156</v>
      </c>
      <c r="K2906" s="272"/>
      <c r="L2906" s="271"/>
      <c r="M2906" s="270" t="s">
        <v>3899</v>
      </c>
      <c r="N2906" s="270" t="s">
        <v>9406</v>
      </c>
      <c r="O2906" s="270" t="s">
        <v>6166</v>
      </c>
    </row>
    <row r="2907" spans="1:15" ht="30.75" customHeight="1" x14ac:dyDescent="0.25">
      <c r="A2907" s="281">
        <v>40103021</v>
      </c>
      <c r="B2907" s="276" t="s">
        <v>5078</v>
      </c>
      <c r="C2907" s="278" t="s">
        <v>4844</v>
      </c>
      <c r="D2907" s="276" t="s">
        <v>6161</v>
      </c>
      <c r="E2907" s="282"/>
      <c r="F2907" s="279"/>
      <c r="G2907" s="278" t="s">
        <v>6161</v>
      </c>
      <c r="H2907" s="278" t="s">
        <v>6161</v>
      </c>
      <c r="I2907" s="278" t="s">
        <v>6161</v>
      </c>
      <c r="J2907" s="278" t="s">
        <v>6161</v>
      </c>
      <c r="K2907" s="278" t="s">
        <v>6161</v>
      </c>
      <c r="L2907" s="277" t="s">
        <v>6161</v>
      </c>
      <c r="M2907" s="276" t="s">
        <v>6161</v>
      </c>
      <c r="N2907" s="276" t="s">
        <v>6161</v>
      </c>
      <c r="O2907" s="276" t="s">
        <v>6161</v>
      </c>
    </row>
    <row r="2908" spans="1:15" ht="30.75" customHeight="1" x14ac:dyDescent="0.25">
      <c r="A2908" s="275">
        <v>40103030</v>
      </c>
      <c r="B2908" s="270" t="s">
        <v>6378</v>
      </c>
      <c r="C2908" s="272" t="s">
        <v>4844</v>
      </c>
      <c r="D2908" s="270" t="s">
        <v>6161</v>
      </c>
      <c r="E2908" s="272"/>
      <c r="F2908" s="273"/>
      <c r="G2908" s="272" t="s">
        <v>6161</v>
      </c>
      <c r="H2908" s="272" t="s">
        <v>6161</v>
      </c>
      <c r="I2908" s="272" t="s">
        <v>6161</v>
      </c>
      <c r="J2908" s="272" t="s">
        <v>6161</v>
      </c>
      <c r="K2908" s="272" t="s">
        <v>6161</v>
      </c>
      <c r="L2908" s="271" t="s">
        <v>6161</v>
      </c>
      <c r="M2908" s="270" t="s">
        <v>6161</v>
      </c>
      <c r="N2908" s="270" t="s">
        <v>6161</v>
      </c>
      <c r="O2908" s="270" t="s">
        <v>6161</v>
      </c>
    </row>
    <row r="2909" spans="1:15" ht="30.75" customHeight="1" x14ac:dyDescent="0.25">
      <c r="A2909" s="281">
        <v>40103048</v>
      </c>
      <c r="B2909" s="276" t="s">
        <v>5079</v>
      </c>
      <c r="C2909" s="278" t="s">
        <v>4844</v>
      </c>
      <c r="D2909" s="276" t="s">
        <v>6161</v>
      </c>
      <c r="E2909" s="282"/>
      <c r="F2909" s="279"/>
      <c r="G2909" s="278" t="s">
        <v>6161</v>
      </c>
      <c r="H2909" s="278" t="s">
        <v>6161</v>
      </c>
      <c r="I2909" s="278" t="s">
        <v>6161</v>
      </c>
      <c r="J2909" s="278" t="s">
        <v>6161</v>
      </c>
      <c r="K2909" s="278" t="s">
        <v>6161</v>
      </c>
      <c r="L2909" s="277" t="s">
        <v>6161</v>
      </c>
      <c r="M2909" s="276" t="s">
        <v>6161</v>
      </c>
      <c r="N2909" s="276" t="s">
        <v>6161</v>
      </c>
      <c r="O2909" s="276" t="s">
        <v>6161</v>
      </c>
    </row>
    <row r="2910" spans="1:15" ht="30.75" customHeight="1" x14ac:dyDescent="0.25">
      <c r="A2910" s="275">
        <v>40103056</v>
      </c>
      <c r="B2910" s="270" t="s">
        <v>11168</v>
      </c>
      <c r="C2910" s="272" t="s">
        <v>4843</v>
      </c>
      <c r="D2910" s="270" t="s">
        <v>9417</v>
      </c>
      <c r="E2910" s="272"/>
      <c r="F2910" s="273"/>
      <c r="G2910" s="272"/>
      <c r="H2910" s="272"/>
      <c r="I2910" s="272" t="s">
        <v>6155</v>
      </c>
      <c r="J2910" s="272" t="s">
        <v>6156</v>
      </c>
      <c r="K2910" s="272"/>
      <c r="L2910" s="271"/>
      <c r="M2910" s="270" t="s">
        <v>3899</v>
      </c>
      <c r="N2910" s="270" t="s">
        <v>9406</v>
      </c>
      <c r="O2910" s="270" t="s">
        <v>6166</v>
      </c>
    </row>
    <row r="2911" spans="1:15" ht="30.75" customHeight="1" x14ac:dyDescent="0.25">
      <c r="A2911" s="281">
        <v>40103064</v>
      </c>
      <c r="B2911" s="276" t="s">
        <v>2209</v>
      </c>
      <c r="C2911" s="278" t="s">
        <v>4843</v>
      </c>
      <c r="D2911" s="276" t="s">
        <v>9418</v>
      </c>
      <c r="E2911" s="282"/>
      <c r="F2911" s="279"/>
      <c r="G2911" s="278"/>
      <c r="H2911" s="278" t="s">
        <v>6154</v>
      </c>
      <c r="I2911" s="278" t="s">
        <v>6155</v>
      </c>
      <c r="J2911" s="278" t="s">
        <v>6156</v>
      </c>
      <c r="K2911" s="278"/>
      <c r="L2911" s="277"/>
      <c r="M2911" s="276" t="s">
        <v>3899</v>
      </c>
      <c r="N2911" s="276" t="s">
        <v>9406</v>
      </c>
      <c r="O2911" s="276" t="s">
        <v>6166</v>
      </c>
    </row>
    <row r="2912" spans="1:15" ht="30.75" customHeight="1" x14ac:dyDescent="0.25">
      <c r="A2912" s="275">
        <v>40103072</v>
      </c>
      <c r="B2912" s="270" t="s">
        <v>2210</v>
      </c>
      <c r="C2912" s="272" t="s">
        <v>4843</v>
      </c>
      <c r="D2912" s="270" t="s">
        <v>9419</v>
      </c>
      <c r="E2912" s="272"/>
      <c r="F2912" s="273"/>
      <c r="G2912" s="272"/>
      <c r="H2912" s="272" t="s">
        <v>6154</v>
      </c>
      <c r="I2912" s="272" t="s">
        <v>6155</v>
      </c>
      <c r="J2912" s="272" t="s">
        <v>6156</v>
      </c>
      <c r="K2912" s="272"/>
      <c r="L2912" s="271"/>
      <c r="M2912" s="270" t="s">
        <v>3899</v>
      </c>
      <c r="N2912" s="270" t="s">
        <v>9406</v>
      </c>
      <c r="O2912" s="270" t="s">
        <v>6166</v>
      </c>
    </row>
    <row r="2913" spans="1:15" ht="30.75" customHeight="1" x14ac:dyDescent="0.25">
      <c r="A2913" s="281">
        <v>40103080</v>
      </c>
      <c r="B2913" s="276" t="s">
        <v>2211</v>
      </c>
      <c r="C2913" s="278" t="s">
        <v>4843</v>
      </c>
      <c r="D2913" s="276" t="s">
        <v>9420</v>
      </c>
      <c r="E2913" s="282"/>
      <c r="F2913" s="279"/>
      <c r="G2913" s="278"/>
      <c r="H2913" s="278" t="s">
        <v>6154</v>
      </c>
      <c r="I2913" s="278" t="s">
        <v>6155</v>
      </c>
      <c r="J2913" s="278" t="s">
        <v>6156</v>
      </c>
      <c r="K2913" s="278"/>
      <c r="L2913" s="277"/>
      <c r="M2913" s="276" t="s">
        <v>3899</v>
      </c>
      <c r="N2913" s="276" t="s">
        <v>9406</v>
      </c>
      <c r="O2913" s="276" t="s">
        <v>6166</v>
      </c>
    </row>
    <row r="2914" spans="1:15" ht="30.75" customHeight="1" x14ac:dyDescent="0.25">
      <c r="A2914" s="275">
        <v>40103099</v>
      </c>
      <c r="B2914" s="270" t="s">
        <v>2212</v>
      </c>
      <c r="C2914" s="272" t="s">
        <v>4843</v>
      </c>
      <c r="D2914" s="270" t="s">
        <v>9421</v>
      </c>
      <c r="E2914" s="272"/>
      <c r="F2914" s="273"/>
      <c r="G2914" s="272"/>
      <c r="H2914" s="272" t="s">
        <v>6154</v>
      </c>
      <c r="I2914" s="272" t="s">
        <v>6155</v>
      </c>
      <c r="J2914" s="272" t="s">
        <v>6156</v>
      </c>
      <c r="K2914" s="272"/>
      <c r="L2914" s="271"/>
      <c r="M2914" s="270" t="s">
        <v>3899</v>
      </c>
      <c r="N2914" s="270" t="s">
        <v>9406</v>
      </c>
      <c r="O2914" s="270" t="s">
        <v>6166</v>
      </c>
    </row>
    <row r="2915" spans="1:15" ht="30.75" customHeight="1" x14ac:dyDescent="0.25">
      <c r="A2915" s="281">
        <v>40103102</v>
      </c>
      <c r="B2915" s="276" t="s">
        <v>2213</v>
      </c>
      <c r="C2915" s="278" t="s">
        <v>4843</v>
      </c>
      <c r="D2915" s="276" t="s">
        <v>9421</v>
      </c>
      <c r="E2915" s="282"/>
      <c r="F2915" s="279"/>
      <c r="G2915" s="278"/>
      <c r="H2915" s="278" t="s">
        <v>6154</v>
      </c>
      <c r="I2915" s="278" t="s">
        <v>6155</v>
      </c>
      <c r="J2915" s="278" t="s">
        <v>6156</v>
      </c>
      <c r="K2915" s="278"/>
      <c r="L2915" s="277"/>
      <c r="M2915" s="276" t="s">
        <v>3899</v>
      </c>
      <c r="N2915" s="276" t="s">
        <v>9406</v>
      </c>
      <c r="O2915" s="276" t="s">
        <v>6166</v>
      </c>
    </row>
    <row r="2916" spans="1:15" ht="30.75" customHeight="1" x14ac:dyDescent="0.25">
      <c r="A2916" s="275">
        <v>40103110</v>
      </c>
      <c r="B2916" s="270" t="s">
        <v>2214</v>
      </c>
      <c r="C2916" s="272" t="s">
        <v>4843</v>
      </c>
      <c r="D2916" s="270" t="s">
        <v>9422</v>
      </c>
      <c r="E2916" s="272"/>
      <c r="F2916" s="273"/>
      <c r="G2916" s="272"/>
      <c r="H2916" s="272" t="s">
        <v>6154</v>
      </c>
      <c r="I2916" s="272" t="s">
        <v>6155</v>
      </c>
      <c r="J2916" s="272" t="s">
        <v>6156</v>
      </c>
      <c r="K2916" s="272"/>
      <c r="L2916" s="271">
        <v>5</v>
      </c>
      <c r="M2916" s="270" t="s">
        <v>3899</v>
      </c>
      <c r="N2916" s="270" t="s">
        <v>9406</v>
      </c>
      <c r="O2916" s="270" t="s">
        <v>6166</v>
      </c>
    </row>
    <row r="2917" spans="1:15" ht="30.75" customHeight="1" x14ac:dyDescent="0.25">
      <c r="A2917" s="281">
        <v>40103137</v>
      </c>
      <c r="B2917" s="276" t="s">
        <v>2215</v>
      </c>
      <c r="C2917" s="278" t="s">
        <v>4843</v>
      </c>
      <c r="D2917" s="276" t="s">
        <v>9423</v>
      </c>
      <c r="E2917" s="282"/>
      <c r="F2917" s="279"/>
      <c r="G2917" s="278"/>
      <c r="H2917" s="278" t="s">
        <v>6154</v>
      </c>
      <c r="I2917" s="278" t="s">
        <v>6155</v>
      </c>
      <c r="J2917" s="278" t="s">
        <v>6156</v>
      </c>
      <c r="K2917" s="278"/>
      <c r="L2917" s="277"/>
      <c r="M2917" s="276" t="s">
        <v>3767</v>
      </c>
      <c r="N2917" s="276" t="s">
        <v>7440</v>
      </c>
      <c r="O2917" s="276" t="s">
        <v>6166</v>
      </c>
    </row>
    <row r="2918" spans="1:15" ht="30.75" customHeight="1" x14ac:dyDescent="0.25">
      <c r="A2918" s="275">
        <v>40103145</v>
      </c>
      <c r="B2918" s="270" t="s">
        <v>5080</v>
      </c>
      <c r="C2918" s="272" t="s">
        <v>4844</v>
      </c>
      <c r="D2918" s="270" t="s">
        <v>6161</v>
      </c>
      <c r="E2918" s="272"/>
      <c r="F2918" s="273"/>
      <c r="G2918" s="272" t="s">
        <v>6161</v>
      </c>
      <c r="H2918" s="272" t="s">
        <v>6161</v>
      </c>
      <c r="I2918" s="272" t="s">
        <v>6161</v>
      </c>
      <c r="J2918" s="272" t="s">
        <v>6161</v>
      </c>
      <c r="K2918" s="272" t="s">
        <v>6161</v>
      </c>
      <c r="L2918" s="271" t="s">
        <v>6161</v>
      </c>
      <c r="M2918" s="270" t="s">
        <v>6161</v>
      </c>
      <c r="N2918" s="270" t="s">
        <v>6161</v>
      </c>
      <c r="O2918" s="270" t="s">
        <v>6161</v>
      </c>
    </row>
    <row r="2919" spans="1:15" ht="30.75" customHeight="1" x14ac:dyDescent="0.25">
      <c r="A2919" s="281">
        <v>40103153</v>
      </c>
      <c r="B2919" s="276" t="s">
        <v>5081</v>
      </c>
      <c r="C2919" s="278" t="s">
        <v>4844</v>
      </c>
      <c r="D2919" s="276" t="s">
        <v>6161</v>
      </c>
      <c r="E2919" s="282"/>
      <c r="F2919" s="279"/>
      <c r="G2919" s="278" t="s">
        <v>6161</v>
      </c>
      <c r="H2919" s="278" t="s">
        <v>6161</v>
      </c>
      <c r="I2919" s="278" t="s">
        <v>6161</v>
      </c>
      <c r="J2919" s="278" t="s">
        <v>6161</v>
      </c>
      <c r="K2919" s="278" t="s">
        <v>6161</v>
      </c>
      <c r="L2919" s="277" t="s">
        <v>6161</v>
      </c>
      <c r="M2919" s="276" t="s">
        <v>6161</v>
      </c>
      <c r="N2919" s="276" t="s">
        <v>6161</v>
      </c>
      <c r="O2919" s="276" t="s">
        <v>6161</v>
      </c>
    </row>
    <row r="2920" spans="1:15" ht="30.75" customHeight="1" x14ac:dyDescent="0.25">
      <c r="A2920" s="275">
        <v>40103161</v>
      </c>
      <c r="B2920" s="270" t="s">
        <v>2216</v>
      </c>
      <c r="C2920" s="272" t="s">
        <v>4843</v>
      </c>
      <c r="D2920" s="270" t="s">
        <v>9424</v>
      </c>
      <c r="E2920" s="272"/>
      <c r="F2920" s="273"/>
      <c r="G2920" s="272"/>
      <c r="H2920" s="272" t="s">
        <v>6154</v>
      </c>
      <c r="I2920" s="272" t="s">
        <v>6155</v>
      </c>
      <c r="J2920" s="272" t="s">
        <v>6156</v>
      </c>
      <c r="K2920" s="272"/>
      <c r="L2920" s="271"/>
      <c r="M2920" s="270" t="s">
        <v>3899</v>
      </c>
      <c r="N2920" s="270" t="s">
        <v>9406</v>
      </c>
      <c r="O2920" s="270" t="s">
        <v>6166</v>
      </c>
    </row>
    <row r="2921" spans="1:15" ht="30.75" customHeight="1" x14ac:dyDescent="0.25">
      <c r="A2921" s="281">
        <v>40103170</v>
      </c>
      <c r="B2921" s="276" t="s">
        <v>2217</v>
      </c>
      <c r="C2921" s="278" t="s">
        <v>4843</v>
      </c>
      <c r="D2921" s="276" t="s">
        <v>9425</v>
      </c>
      <c r="E2921" s="282"/>
      <c r="F2921" s="279"/>
      <c r="G2921" s="278"/>
      <c r="H2921" s="278" t="s">
        <v>6154</v>
      </c>
      <c r="I2921" s="278" t="s">
        <v>6155</v>
      </c>
      <c r="J2921" s="278" t="s">
        <v>6156</v>
      </c>
      <c r="K2921" s="278"/>
      <c r="L2921" s="277"/>
      <c r="M2921" s="276" t="s">
        <v>3899</v>
      </c>
      <c r="N2921" s="276" t="s">
        <v>9406</v>
      </c>
      <c r="O2921" s="276" t="s">
        <v>6166</v>
      </c>
    </row>
    <row r="2922" spans="1:15" ht="30.75" customHeight="1" x14ac:dyDescent="0.25">
      <c r="A2922" s="275">
        <v>40103188</v>
      </c>
      <c r="B2922" s="270" t="s">
        <v>2218</v>
      </c>
      <c r="C2922" s="272" t="s">
        <v>4843</v>
      </c>
      <c r="D2922" s="270" t="s">
        <v>9426</v>
      </c>
      <c r="E2922" s="272"/>
      <c r="F2922" s="273"/>
      <c r="G2922" s="272"/>
      <c r="H2922" s="272"/>
      <c r="I2922" s="272" t="s">
        <v>6155</v>
      </c>
      <c r="J2922" s="272" t="s">
        <v>6156</v>
      </c>
      <c r="K2922" s="272"/>
      <c r="L2922" s="271"/>
      <c r="M2922" s="270" t="s">
        <v>3899</v>
      </c>
      <c r="N2922" s="270" t="s">
        <v>9406</v>
      </c>
      <c r="O2922" s="270" t="s">
        <v>6166</v>
      </c>
    </row>
    <row r="2923" spans="1:15" ht="30.75" customHeight="1" x14ac:dyDescent="0.25">
      <c r="A2923" s="281">
        <v>40103196</v>
      </c>
      <c r="B2923" s="276" t="s">
        <v>2219</v>
      </c>
      <c r="C2923" s="278" t="s">
        <v>4843</v>
      </c>
      <c r="D2923" s="276" t="s">
        <v>9427</v>
      </c>
      <c r="E2923" s="282"/>
      <c r="F2923" s="279"/>
      <c r="G2923" s="278"/>
      <c r="H2923" s="278" t="s">
        <v>6154</v>
      </c>
      <c r="I2923" s="278" t="s">
        <v>6155</v>
      </c>
      <c r="J2923" s="278" t="s">
        <v>6156</v>
      </c>
      <c r="K2923" s="278" t="s">
        <v>6157</v>
      </c>
      <c r="L2923" s="277"/>
      <c r="M2923" s="276" t="s">
        <v>3899</v>
      </c>
      <c r="N2923" s="276" t="s">
        <v>9406</v>
      </c>
      <c r="O2923" s="276" t="s">
        <v>6166</v>
      </c>
    </row>
    <row r="2924" spans="1:15" ht="30.75" customHeight="1" x14ac:dyDescent="0.25">
      <c r="A2924" s="275">
        <v>40103200</v>
      </c>
      <c r="B2924" s="270" t="s">
        <v>5082</v>
      </c>
      <c r="C2924" s="272" t="s">
        <v>4843</v>
      </c>
      <c r="D2924" s="270" t="s">
        <v>9428</v>
      </c>
      <c r="E2924" s="272"/>
      <c r="F2924" s="273"/>
      <c r="G2924" s="272"/>
      <c r="H2924" s="272"/>
      <c r="I2924" s="272" t="s">
        <v>6155</v>
      </c>
      <c r="J2924" s="272" t="s">
        <v>6156</v>
      </c>
      <c r="K2924" s="272"/>
      <c r="L2924" s="271"/>
      <c r="M2924" s="270" t="s">
        <v>3899</v>
      </c>
      <c r="N2924" s="270" t="s">
        <v>9406</v>
      </c>
      <c r="O2924" s="270" t="s">
        <v>6166</v>
      </c>
    </row>
    <row r="2925" spans="1:15" ht="30.75" customHeight="1" x14ac:dyDescent="0.25">
      <c r="A2925" s="281">
        <v>40103234</v>
      </c>
      <c r="B2925" s="276" t="s">
        <v>5083</v>
      </c>
      <c r="C2925" s="278" t="s">
        <v>4843</v>
      </c>
      <c r="D2925" s="276" t="s">
        <v>9425</v>
      </c>
      <c r="E2925" s="282"/>
      <c r="F2925" s="279"/>
      <c r="G2925" s="278"/>
      <c r="H2925" s="278" t="s">
        <v>6154</v>
      </c>
      <c r="I2925" s="278" t="s">
        <v>6155</v>
      </c>
      <c r="J2925" s="278" t="s">
        <v>6156</v>
      </c>
      <c r="K2925" s="278"/>
      <c r="L2925" s="277"/>
      <c r="M2925" s="276" t="s">
        <v>3899</v>
      </c>
      <c r="N2925" s="276" t="s">
        <v>9406</v>
      </c>
      <c r="O2925" s="276" t="s">
        <v>6166</v>
      </c>
    </row>
    <row r="2926" spans="1:15" ht="30.75" customHeight="1" x14ac:dyDescent="0.25">
      <c r="A2926" s="275">
        <v>40103242</v>
      </c>
      <c r="B2926" s="270" t="s">
        <v>2230</v>
      </c>
      <c r="C2926" s="272" t="s">
        <v>4843</v>
      </c>
      <c r="D2926" s="270" t="s">
        <v>9429</v>
      </c>
      <c r="E2926" s="272"/>
      <c r="F2926" s="273"/>
      <c r="G2926" s="272"/>
      <c r="H2926" s="272" t="s">
        <v>6154</v>
      </c>
      <c r="I2926" s="272" t="s">
        <v>6155</v>
      </c>
      <c r="J2926" s="272" t="s">
        <v>6156</v>
      </c>
      <c r="K2926" s="272"/>
      <c r="L2926" s="271"/>
      <c r="M2926" s="270" t="s">
        <v>3899</v>
      </c>
      <c r="N2926" s="270" t="s">
        <v>9406</v>
      </c>
      <c r="O2926" s="270" t="s">
        <v>6166</v>
      </c>
    </row>
    <row r="2927" spans="1:15" ht="30.75" customHeight="1" x14ac:dyDescent="0.25">
      <c r="A2927" s="281">
        <v>40103250</v>
      </c>
      <c r="B2927" s="276" t="s">
        <v>2231</v>
      </c>
      <c r="C2927" s="278" t="s">
        <v>4843</v>
      </c>
      <c r="D2927" s="276" t="s">
        <v>9430</v>
      </c>
      <c r="E2927" s="282"/>
      <c r="F2927" s="279"/>
      <c r="G2927" s="278"/>
      <c r="H2927" s="278" t="s">
        <v>6154</v>
      </c>
      <c r="I2927" s="278" t="s">
        <v>6155</v>
      </c>
      <c r="J2927" s="278" t="s">
        <v>6156</v>
      </c>
      <c r="K2927" s="278"/>
      <c r="L2927" s="277"/>
      <c r="M2927" s="276" t="s">
        <v>3899</v>
      </c>
      <c r="N2927" s="276" t="s">
        <v>9406</v>
      </c>
      <c r="O2927" s="276" t="s">
        <v>6166</v>
      </c>
    </row>
    <row r="2928" spans="1:15" ht="30.75" customHeight="1" x14ac:dyDescent="0.25">
      <c r="A2928" s="275">
        <v>40103269</v>
      </c>
      <c r="B2928" s="270" t="s">
        <v>2220</v>
      </c>
      <c r="C2928" s="272" t="s">
        <v>4843</v>
      </c>
      <c r="D2928" s="270" t="s">
        <v>9431</v>
      </c>
      <c r="E2928" s="272"/>
      <c r="F2928" s="273"/>
      <c r="G2928" s="272"/>
      <c r="H2928" s="272" t="s">
        <v>6154</v>
      </c>
      <c r="I2928" s="272" t="s">
        <v>6155</v>
      </c>
      <c r="J2928" s="272" t="s">
        <v>6156</v>
      </c>
      <c r="K2928" s="272"/>
      <c r="L2928" s="271"/>
      <c r="M2928" s="270" t="s">
        <v>3899</v>
      </c>
      <c r="N2928" s="270" t="s">
        <v>9406</v>
      </c>
      <c r="O2928" s="270" t="s">
        <v>6166</v>
      </c>
    </row>
    <row r="2929" spans="1:15" ht="30.75" customHeight="1" x14ac:dyDescent="0.25">
      <c r="A2929" s="281">
        <v>40103277</v>
      </c>
      <c r="B2929" s="276" t="s">
        <v>2221</v>
      </c>
      <c r="C2929" s="278" t="s">
        <v>4843</v>
      </c>
      <c r="D2929" s="276" t="s">
        <v>9432</v>
      </c>
      <c r="E2929" s="282"/>
      <c r="F2929" s="279"/>
      <c r="G2929" s="278"/>
      <c r="H2929" s="278"/>
      <c r="I2929" s="278" t="s">
        <v>6155</v>
      </c>
      <c r="J2929" s="278" t="s">
        <v>6156</v>
      </c>
      <c r="K2929" s="278"/>
      <c r="L2929" s="277"/>
      <c r="M2929" s="276" t="s">
        <v>3899</v>
      </c>
      <c r="N2929" s="276" t="s">
        <v>9406</v>
      </c>
      <c r="O2929" s="276" t="s">
        <v>6166</v>
      </c>
    </row>
    <row r="2930" spans="1:15" ht="30.75" customHeight="1" x14ac:dyDescent="0.25">
      <c r="A2930" s="275">
        <v>40103285</v>
      </c>
      <c r="B2930" s="270" t="s">
        <v>2224</v>
      </c>
      <c r="C2930" s="272" t="s">
        <v>4843</v>
      </c>
      <c r="D2930" s="270" t="s">
        <v>9433</v>
      </c>
      <c r="E2930" s="272"/>
      <c r="F2930" s="273"/>
      <c r="G2930" s="272"/>
      <c r="H2930" s="272" t="s">
        <v>6154</v>
      </c>
      <c r="I2930" s="272" t="s">
        <v>6155</v>
      </c>
      <c r="J2930" s="272" t="s">
        <v>6156</v>
      </c>
      <c r="K2930" s="272"/>
      <c r="L2930" s="271"/>
      <c r="M2930" s="270" t="s">
        <v>3899</v>
      </c>
      <c r="N2930" s="270" t="s">
        <v>9406</v>
      </c>
      <c r="O2930" s="270" t="s">
        <v>6166</v>
      </c>
    </row>
    <row r="2931" spans="1:15" ht="30.75" customHeight="1" x14ac:dyDescent="0.25">
      <c r="A2931" s="281">
        <v>40103307</v>
      </c>
      <c r="B2931" s="276" t="s">
        <v>2225</v>
      </c>
      <c r="C2931" s="278" t="s">
        <v>4843</v>
      </c>
      <c r="D2931" s="276" t="s">
        <v>9434</v>
      </c>
      <c r="E2931" s="282"/>
      <c r="F2931" s="279"/>
      <c r="G2931" s="278"/>
      <c r="H2931" s="278" t="s">
        <v>6154</v>
      </c>
      <c r="I2931" s="278" t="s">
        <v>6155</v>
      </c>
      <c r="J2931" s="278" t="s">
        <v>6156</v>
      </c>
      <c r="K2931" s="278"/>
      <c r="L2931" s="277"/>
      <c r="M2931" s="276" t="s">
        <v>3899</v>
      </c>
      <c r="N2931" s="276" t="s">
        <v>9406</v>
      </c>
      <c r="O2931" s="276" t="s">
        <v>6166</v>
      </c>
    </row>
    <row r="2932" spans="1:15" ht="30.75" customHeight="1" x14ac:dyDescent="0.25">
      <c r="A2932" s="275">
        <v>40103315</v>
      </c>
      <c r="B2932" s="270" t="s">
        <v>2226</v>
      </c>
      <c r="C2932" s="272" t="s">
        <v>4843</v>
      </c>
      <c r="D2932" s="270" t="s">
        <v>9434</v>
      </c>
      <c r="E2932" s="272"/>
      <c r="F2932" s="273"/>
      <c r="G2932" s="272"/>
      <c r="H2932" s="272" t="s">
        <v>6154</v>
      </c>
      <c r="I2932" s="272" t="s">
        <v>6155</v>
      </c>
      <c r="J2932" s="272" t="s">
        <v>6156</v>
      </c>
      <c r="K2932" s="272"/>
      <c r="L2932" s="271"/>
      <c r="M2932" s="270" t="s">
        <v>3899</v>
      </c>
      <c r="N2932" s="270" t="s">
        <v>9406</v>
      </c>
      <c r="O2932" s="270" t="s">
        <v>6166</v>
      </c>
    </row>
    <row r="2933" spans="1:15" ht="30.75" customHeight="1" x14ac:dyDescent="0.25">
      <c r="A2933" s="281">
        <v>40103323</v>
      </c>
      <c r="B2933" s="276" t="s">
        <v>2227</v>
      </c>
      <c r="C2933" s="278" t="s">
        <v>4843</v>
      </c>
      <c r="D2933" s="276" t="s">
        <v>9434</v>
      </c>
      <c r="E2933" s="282"/>
      <c r="F2933" s="279"/>
      <c r="G2933" s="278"/>
      <c r="H2933" s="278" t="s">
        <v>6154</v>
      </c>
      <c r="I2933" s="278" t="s">
        <v>6155</v>
      </c>
      <c r="J2933" s="278" t="s">
        <v>6156</v>
      </c>
      <c r="K2933" s="278"/>
      <c r="L2933" s="277"/>
      <c r="M2933" s="276" t="s">
        <v>3899</v>
      </c>
      <c r="N2933" s="276" t="s">
        <v>9406</v>
      </c>
      <c r="O2933" s="276" t="s">
        <v>6166</v>
      </c>
    </row>
    <row r="2934" spans="1:15" ht="30.75" customHeight="1" x14ac:dyDescent="0.25">
      <c r="A2934" s="275">
        <v>40103331</v>
      </c>
      <c r="B2934" s="270" t="s">
        <v>2228</v>
      </c>
      <c r="C2934" s="272" t="s">
        <v>4843</v>
      </c>
      <c r="D2934" s="270" t="s">
        <v>9434</v>
      </c>
      <c r="E2934" s="272"/>
      <c r="F2934" s="273"/>
      <c r="G2934" s="272"/>
      <c r="H2934" s="272" t="s">
        <v>6154</v>
      </c>
      <c r="I2934" s="272" t="s">
        <v>6155</v>
      </c>
      <c r="J2934" s="272" t="s">
        <v>6156</v>
      </c>
      <c r="K2934" s="272"/>
      <c r="L2934" s="271"/>
      <c r="M2934" s="270" t="s">
        <v>3899</v>
      </c>
      <c r="N2934" s="270" t="s">
        <v>9406</v>
      </c>
      <c r="O2934" s="270" t="s">
        <v>6166</v>
      </c>
    </row>
    <row r="2935" spans="1:15" ht="30.75" customHeight="1" x14ac:dyDescent="0.25">
      <c r="A2935" s="281">
        <v>40103340</v>
      </c>
      <c r="B2935" s="276" t="s">
        <v>3990</v>
      </c>
      <c r="C2935" s="278" t="s">
        <v>4843</v>
      </c>
      <c r="D2935" s="276" t="s">
        <v>9434</v>
      </c>
      <c r="E2935" s="282"/>
      <c r="F2935" s="279"/>
      <c r="G2935" s="278"/>
      <c r="H2935" s="278" t="s">
        <v>6154</v>
      </c>
      <c r="I2935" s="278" t="s">
        <v>6155</v>
      </c>
      <c r="J2935" s="278" t="s">
        <v>6156</v>
      </c>
      <c r="K2935" s="278"/>
      <c r="L2935" s="277"/>
      <c r="M2935" s="276" t="s">
        <v>3899</v>
      </c>
      <c r="N2935" s="276" t="s">
        <v>9406</v>
      </c>
      <c r="O2935" s="276" t="s">
        <v>6166</v>
      </c>
    </row>
    <row r="2936" spans="1:15" ht="30.75" customHeight="1" x14ac:dyDescent="0.25">
      <c r="A2936" s="275">
        <v>40103358</v>
      </c>
      <c r="B2936" s="270" t="s">
        <v>3991</v>
      </c>
      <c r="C2936" s="272" t="s">
        <v>4843</v>
      </c>
      <c r="D2936" s="270" t="s">
        <v>9434</v>
      </c>
      <c r="E2936" s="272"/>
      <c r="F2936" s="273"/>
      <c r="G2936" s="272"/>
      <c r="H2936" s="272" t="s">
        <v>6154</v>
      </c>
      <c r="I2936" s="272" t="s">
        <v>6155</v>
      </c>
      <c r="J2936" s="272" t="s">
        <v>6156</v>
      </c>
      <c r="K2936" s="272"/>
      <c r="L2936" s="271"/>
      <c r="M2936" s="270" t="s">
        <v>3899</v>
      </c>
      <c r="N2936" s="270" t="s">
        <v>9406</v>
      </c>
      <c r="O2936" s="270" t="s">
        <v>6166</v>
      </c>
    </row>
    <row r="2937" spans="1:15" ht="30.75" customHeight="1" x14ac:dyDescent="0.25">
      <c r="A2937" s="281">
        <v>40103366</v>
      </c>
      <c r="B2937" s="276" t="s">
        <v>2229</v>
      </c>
      <c r="C2937" s="278" t="s">
        <v>4843</v>
      </c>
      <c r="D2937" s="276" t="s">
        <v>9435</v>
      </c>
      <c r="E2937" s="282"/>
      <c r="F2937" s="279"/>
      <c r="G2937" s="278"/>
      <c r="H2937" s="278" t="s">
        <v>6154</v>
      </c>
      <c r="I2937" s="278" t="s">
        <v>6155</v>
      </c>
      <c r="J2937" s="278" t="s">
        <v>6156</v>
      </c>
      <c r="K2937" s="278"/>
      <c r="L2937" s="277"/>
      <c r="M2937" s="276" t="s">
        <v>3899</v>
      </c>
      <c r="N2937" s="276" t="s">
        <v>9406</v>
      </c>
      <c r="O2937" s="276" t="s">
        <v>6166</v>
      </c>
    </row>
    <row r="2938" spans="1:15" ht="30.75" customHeight="1" x14ac:dyDescent="0.25">
      <c r="A2938" s="275">
        <v>40103374</v>
      </c>
      <c r="B2938" s="270" t="s">
        <v>2232</v>
      </c>
      <c r="C2938" s="272" t="s">
        <v>4843</v>
      </c>
      <c r="D2938" s="270" t="s">
        <v>9434</v>
      </c>
      <c r="E2938" s="272"/>
      <c r="F2938" s="273"/>
      <c r="G2938" s="272"/>
      <c r="H2938" s="272" t="s">
        <v>6154</v>
      </c>
      <c r="I2938" s="272" t="s">
        <v>6155</v>
      </c>
      <c r="J2938" s="272" t="s">
        <v>6156</v>
      </c>
      <c r="K2938" s="272"/>
      <c r="L2938" s="271"/>
      <c r="M2938" s="270" t="s">
        <v>3899</v>
      </c>
      <c r="N2938" s="270" t="s">
        <v>9406</v>
      </c>
      <c r="O2938" s="270" t="s">
        <v>6166</v>
      </c>
    </row>
    <row r="2939" spans="1:15" ht="30.75" customHeight="1" x14ac:dyDescent="0.25">
      <c r="A2939" s="281">
        <v>40103382</v>
      </c>
      <c r="B2939" s="276" t="s">
        <v>2233</v>
      </c>
      <c r="C2939" s="278" t="s">
        <v>4843</v>
      </c>
      <c r="D2939" s="276" t="s">
        <v>9436</v>
      </c>
      <c r="E2939" s="282"/>
      <c r="F2939" s="279"/>
      <c r="G2939" s="278"/>
      <c r="H2939" s="278" t="s">
        <v>6154</v>
      </c>
      <c r="I2939" s="278" t="s">
        <v>6155</v>
      </c>
      <c r="J2939" s="278" t="s">
        <v>6156</v>
      </c>
      <c r="K2939" s="278"/>
      <c r="L2939" s="277"/>
      <c r="M2939" s="276" t="s">
        <v>3899</v>
      </c>
      <c r="N2939" s="276" t="s">
        <v>9406</v>
      </c>
      <c r="O2939" s="276" t="s">
        <v>6166</v>
      </c>
    </row>
    <row r="2940" spans="1:15" ht="30.75" customHeight="1" x14ac:dyDescent="0.25">
      <c r="A2940" s="275">
        <v>40103390</v>
      </c>
      <c r="B2940" s="270" t="s">
        <v>2234</v>
      </c>
      <c r="C2940" s="272" t="s">
        <v>4843</v>
      </c>
      <c r="D2940" s="270" t="s">
        <v>9437</v>
      </c>
      <c r="E2940" s="272"/>
      <c r="F2940" s="273"/>
      <c r="G2940" s="272"/>
      <c r="H2940" s="272" t="s">
        <v>6154</v>
      </c>
      <c r="I2940" s="272" t="s">
        <v>6155</v>
      </c>
      <c r="J2940" s="272" t="s">
        <v>6156</v>
      </c>
      <c r="K2940" s="272"/>
      <c r="L2940" s="271"/>
      <c r="M2940" s="270" t="s">
        <v>3899</v>
      </c>
      <c r="N2940" s="270" t="s">
        <v>9406</v>
      </c>
      <c r="O2940" s="270" t="s">
        <v>6166</v>
      </c>
    </row>
    <row r="2941" spans="1:15" ht="30.75" customHeight="1" x14ac:dyDescent="0.25">
      <c r="A2941" s="281">
        <v>40103404</v>
      </c>
      <c r="B2941" s="276" t="s">
        <v>2235</v>
      </c>
      <c r="C2941" s="278" t="s">
        <v>4843</v>
      </c>
      <c r="D2941" s="276" t="s">
        <v>9416</v>
      </c>
      <c r="E2941" s="282"/>
      <c r="F2941" s="279"/>
      <c r="G2941" s="278"/>
      <c r="H2941" s="278" t="s">
        <v>6154</v>
      </c>
      <c r="I2941" s="278" t="s">
        <v>6155</v>
      </c>
      <c r="J2941" s="278" t="s">
        <v>6156</v>
      </c>
      <c r="K2941" s="278"/>
      <c r="L2941" s="277"/>
      <c r="M2941" s="276" t="s">
        <v>3899</v>
      </c>
      <c r="N2941" s="276" t="s">
        <v>9406</v>
      </c>
      <c r="O2941" s="276" t="s">
        <v>6166</v>
      </c>
    </row>
    <row r="2942" spans="1:15" ht="30.75" customHeight="1" x14ac:dyDescent="0.25">
      <c r="A2942" s="275">
        <v>40103412</v>
      </c>
      <c r="B2942" s="270" t="s">
        <v>2236</v>
      </c>
      <c r="C2942" s="272" t="s">
        <v>4843</v>
      </c>
      <c r="D2942" s="270" t="s">
        <v>9438</v>
      </c>
      <c r="E2942" s="272"/>
      <c r="F2942" s="273"/>
      <c r="G2942" s="272"/>
      <c r="H2942" s="272" t="s">
        <v>6154</v>
      </c>
      <c r="I2942" s="272" t="s">
        <v>6155</v>
      </c>
      <c r="J2942" s="272" t="s">
        <v>6156</v>
      </c>
      <c r="K2942" s="272"/>
      <c r="L2942" s="271"/>
      <c r="M2942" s="270" t="s">
        <v>3899</v>
      </c>
      <c r="N2942" s="270" t="s">
        <v>9406</v>
      </c>
      <c r="O2942" s="270" t="s">
        <v>6166</v>
      </c>
    </row>
    <row r="2943" spans="1:15" ht="30.75" customHeight="1" x14ac:dyDescent="0.25">
      <c r="A2943" s="281">
        <v>40103420</v>
      </c>
      <c r="B2943" s="276" t="s">
        <v>5084</v>
      </c>
      <c r="C2943" s="278" t="s">
        <v>4844</v>
      </c>
      <c r="D2943" s="276" t="s">
        <v>6161</v>
      </c>
      <c r="E2943" s="282"/>
      <c r="F2943" s="279"/>
      <c r="G2943" s="278" t="s">
        <v>6161</v>
      </c>
      <c r="H2943" s="278" t="s">
        <v>6161</v>
      </c>
      <c r="I2943" s="278" t="s">
        <v>6161</v>
      </c>
      <c r="J2943" s="278" t="s">
        <v>6161</v>
      </c>
      <c r="K2943" s="278" t="s">
        <v>6161</v>
      </c>
      <c r="L2943" s="277" t="s">
        <v>6161</v>
      </c>
      <c r="M2943" s="276" t="s">
        <v>6161</v>
      </c>
      <c r="N2943" s="276" t="s">
        <v>6161</v>
      </c>
      <c r="O2943" s="276" t="s">
        <v>6161</v>
      </c>
    </row>
    <row r="2944" spans="1:15" ht="30.75" customHeight="1" x14ac:dyDescent="0.25">
      <c r="A2944" s="275">
        <v>40103439</v>
      </c>
      <c r="B2944" s="270" t="s">
        <v>6379</v>
      </c>
      <c r="C2944" s="272" t="s">
        <v>4843</v>
      </c>
      <c r="D2944" s="270" t="s">
        <v>9424</v>
      </c>
      <c r="E2944" s="272"/>
      <c r="F2944" s="273"/>
      <c r="G2944" s="272"/>
      <c r="H2944" s="272" t="s">
        <v>6154</v>
      </c>
      <c r="I2944" s="272" t="s">
        <v>6155</v>
      </c>
      <c r="J2944" s="272" t="s">
        <v>6156</v>
      </c>
      <c r="K2944" s="272"/>
      <c r="L2944" s="271"/>
      <c r="M2944" s="270" t="s">
        <v>3899</v>
      </c>
      <c r="N2944" s="270" t="s">
        <v>9406</v>
      </c>
      <c r="O2944" s="270" t="s">
        <v>6166</v>
      </c>
    </row>
    <row r="2945" spans="1:15" ht="30.75" customHeight="1" x14ac:dyDescent="0.25">
      <c r="A2945" s="281">
        <v>40103447</v>
      </c>
      <c r="B2945" s="276" t="s">
        <v>2238</v>
      </c>
      <c r="C2945" s="278" t="s">
        <v>4843</v>
      </c>
      <c r="D2945" s="276" t="s">
        <v>9439</v>
      </c>
      <c r="E2945" s="282"/>
      <c r="F2945" s="279"/>
      <c r="G2945" s="278"/>
      <c r="H2945" s="278" t="s">
        <v>6154</v>
      </c>
      <c r="I2945" s="278" t="s">
        <v>6155</v>
      </c>
      <c r="J2945" s="278" t="s">
        <v>6156</v>
      </c>
      <c r="K2945" s="278"/>
      <c r="L2945" s="277"/>
      <c r="M2945" s="276" t="s">
        <v>3899</v>
      </c>
      <c r="N2945" s="276" t="s">
        <v>9406</v>
      </c>
      <c r="O2945" s="276" t="s">
        <v>6166</v>
      </c>
    </row>
    <row r="2946" spans="1:15" ht="30.75" customHeight="1" x14ac:dyDescent="0.25">
      <c r="A2946" s="275">
        <v>40103455</v>
      </c>
      <c r="B2946" s="270" t="s">
        <v>2239</v>
      </c>
      <c r="C2946" s="272" t="s">
        <v>4843</v>
      </c>
      <c r="D2946" s="270" t="s">
        <v>9440</v>
      </c>
      <c r="E2946" s="272"/>
      <c r="F2946" s="273"/>
      <c r="G2946" s="272"/>
      <c r="H2946" s="272" t="s">
        <v>6154</v>
      </c>
      <c r="I2946" s="272" t="s">
        <v>6155</v>
      </c>
      <c r="J2946" s="272" t="s">
        <v>6156</v>
      </c>
      <c r="K2946" s="272"/>
      <c r="L2946" s="271"/>
      <c r="M2946" s="270" t="s">
        <v>3899</v>
      </c>
      <c r="N2946" s="270" t="s">
        <v>9406</v>
      </c>
      <c r="O2946" s="270" t="s">
        <v>6166</v>
      </c>
    </row>
    <row r="2947" spans="1:15" ht="30.75" customHeight="1" x14ac:dyDescent="0.25">
      <c r="A2947" s="281">
        <v>40103463</v>
      </c>
      <c r="B2947" s="276" t="s">
        <v>2240</v>
      </c>
      <c r="C2947" s="278" t="s">
        <v>4843</v>
      </c>
      <c r="D2947" s="276" t="s">
        <v>9440</v>
      </c>
      <c r="E2947" s="282"/>
      <c r="F2947" s="279"/>
      <c r="G2947" s="278"/>
      <c r="H2947" s="278" t="s">
        <v>6154</v>
      </c>
      <c r="I2947" s="278" t="s">
        <v>6155</v>
      </c>
      <c r="J2947" s="278" t="s">
        <v>6156</v>
      </c>
      <c r="K2947" s="278"/>
      <c r="L2947" s="277"/>
      <c r="M2947" s="276" t="s">
        <v>3899</v>
      </c>
      <c r="N2947" s="276" t="s">
        <v>9406</v>
      </c>
      <c r="O2947" s="276" t="s">
        <v>6166</v>
      </c>
    </row>
    <row r="2948" spans="1:15" ht="30.75" customHeight="1" x14ac:dyDescent="0.25">
      <c r="A2948" s="275">
        <v>40103471</v>
      </c>
      <c r="B2948" s="270" t="s">
        <v>5085</v>
      </c>
      <c r="C2948" s="272" t="s">
        <v>4844</v>
      </c>
      <c r="D2948" s="270" t="s">
        <v>6161</v>
      </c>
      <c r="E2948" s="272"/>
      <c r="F2948" s="273"/>
      <c r="G2948" s="272" t="s">
        <v>6161</v>
      </c>
      <c r="H2948" s="272" t="s">
        <v>6161</v>
      </c>
      <c r="I2948" s="272" t="s">
        <v>6161</v>
      </c>
      <c r="J2948" s="272" t="s">
        <v>6161</v>
      </c>
      <c r="K2948" s="272" t="s">
        <v>6161</v>
      </c>
      <c r="L2948" s="271" t="s">
        <v>6161</v>
      </c>
      <c r="M2948" s="270" t="s">
        <v>6161</v>
      </c>
      <c r="N2948" s="270" t="s">
        <v>6161</v>
      </c>
      <c r="O2948" s="270" t="s">
        <v>6161</v>
      </c>
    </row>
    <row r="2949" spans="1:15" ht="30.75" customHeight="1" x14ac:dyDescent="0.25">
      <c r="A2949" s="281">
        <v>40103480</v>
      </c>
      <c r="B2949" s="276" t="s">
        <v>2241</v>
      </c>
      <c r="C2949" s="278" t="s">
        <v>4843</v>
      </c>
      <c r="D2949" s="276" t="s">
        <v>9441</v>
      </c>
      <c r="E2949" s="282"/>
      <c r="F2949" s="279"/>
      <c r="G2949" s="278"/>
      <c r="H2949" s="278"/>
      <c r="I2949" s="278" t="s">
        <v>6155</v>
      </c>
      <c r="J2949" s="278" t="s">
        <v>6156</v>
      </c>
      <c r="K2949" s="278"/>
      <c r="L2949" s="277"/>
      <c r="M2949" s="276" t="s">
        <v>3899</v>
      </c>
      <c r="N2949" s="276" t="s">
        <v>9406</v>
      </c>
      <c r="O2949" s="276" t="s">
        <v>6166</v>
      </c>
    </row>
    <row r="2950" spans="1:15" ht="30.75" customHeight="1" x14ac:dyDescent="0.25">
      <c r="A2950" s="275">
        <v>40103498</v>
      </c>
      <c r="B2950" s="270" t="s">
        <v>2249</v>
      </c>
      <c r="C2950" s="272" t="s">
        <v>4843</v>
      </c>
      <c r="D2950" s="270" t="s">
        <v>9418</v>
      </c>
      <c r="E2950" s="272"/>
      <c r="F2950" s="273"/>
      <c r="G2950" s="272"/>
      <c r="H2950" s="272" t="s">
        <v>6154</v>
      </c>
      <c r="I2950" s="272" t="s">
        <v>6155</v>
      </c>
      <c r="J2950" s="272" t="s">
        <v>6156</v>
      </c>
      <c r="K2950" s="272"/>
      <c r="L2950" s="271"/>
      <c r="M2950" s="270" t="s">
        <v>3899</v>
      </c>
      <c r="N2950" s="270" t="s">
        <v>9406</v>
      </c>
      <c r="O2950" s="270" t="s">
        <v>6166</v>
      </c>
    </row>
    <row r="2951" spans="1:15" ht="30.75" customHeight="1" x14ac:dyDescent="0.25">
      <c r="A2951" s="281">
        <v>40103501</v>
      </c>
      <c r="B2951" s="276" t="s">
        <v>2242</v>
      </c>
      <c r="C2951" s="278" t="s">
        <v>4843</v>
      </c>
      <c r="D2951" s="276" t="s">
        <v>9442</v>
      </c>
      <c r="E2951" s="282"/>
      <c r="F2951" s="279"/>
      <c r="G2951" s="278"/>
      <c r="H2951" s="278" t="s">
        <v>6154</v>
      </c>
      <c r="I2951" s="278" t="s">
        <v>6155</v>
      </c>
      <c r="J2951" s="278" t="s">
        <v>6156</v>
      </c>
      <c r="K2951" s="278"/>
      <c r="L2951" s="277"/>
      <c r="M2951" s="276" t="s">
        <v>3899</v>
      </c>
      <c r="N2951" s="276" t="s">
        <v>9406</v>
      </c>
      <c r="O2951" s="276" t="s">
        <v>6166</v>
      </c>
    </row>
    <row r="2952" spans="1:15" ht="30.75" customHeight="1" x14ac:dyDescent="0.25">
      <c r="A2952" s="275">
        <v>40103510</v>
      </c>
      <c r="B2952" s="270" t="s">
        <v>2243</v>
      </c>
      <c r="C2952" s="272" t="s">
        <v>4843</v>
      </c>
      <c r="D2952" s="270" t="s">
        <v>9443</v>
      </c>
      <c r="E2952" s="272"/>
      <c r="F2952" s="273"/>
      <c r="G2952" s="272"/>
      <c r="H2952" s="272" t="s">
        <v>6154</v>
      </c>
      <c r="I2952" s="272" t="s">
        <v>6155</v>
      </c>
      <c r="J2952" s="272" t="s">
        <v>6156</v>
      </c>
      <c r="K2952" s="272"/>
      <c r="L2952" s="271"/>
      <c r="M2952" s="270" t="s">
        <v>3899</v>
      </c>
      <c r="N2952" s="270" t="s">
        <v>9406</v>
      </c>
      <c r="O2952" s="270" t="s">
        <v>6166</v>
      </c>
    </row>
    <row r="2953" spans="1:15" ht="30.75" customHeight="1" x14ac:dyDescent="0.25">
      <c r="A2953" s="281">
        <v>40103528</v>
      </c>
      <c r="B2953" s="276" t="s">
        <v>2244</v>
      </c>
      <c r="C2953" s="278" t="s">
        <v>4843</v>
      </c>
      <c r="D2953" s="276" t="s">
        <v>9444</v>
      </c>
      <c r="E2953" s="282"/>
      <c r="F2953" s="279"/>
      <c r="G2953" s="278"/>
      <c r="H2953" s="278"/>
      <c r="I2953" s="278" t="s">
        <v>6155</v>
      </c>
      <c r="J2953" s="278" t="s">
        <v>6156</v>
      </c>
      <c r="K2953" s="278"/>
      <c r="L2953" s="277"/>
      <c r="M2953" s="276" t="s">
        <v>3899</v>
      </c>
      <c r="N2953" s="276" t="s">
        <v>9406</v>
      </c>
      <c r="O2953" s="276" t="s">
        <v>6166</v>
      </c>
    </row>
    <row r="2954" spans="1:15" ht="30.75" customHeight="1" x14ac:dyDescent="0.25">
      <c r="A2954" s="275">
        <v>40103536</v>
      </c>
      <c r="B2954" s="270" t="s">
        <v>2245</v>
      </c>
      <c r="C2954" s="272" t="s">
        <v>4843</v>
      </c>
      <c r="D2954" s="270" t="s">
        <v>9444</v>
      </c>
      <c r="E2954" s="272"/>
      <c r="F2954" s="273"/>
      <c r="G2954" s="272"/>
      <c r="H2954" s="272"/>
      <c r="I2954" s="272" t="s">
        <v>6155</v>
      </c>
      <c r="J2954" s="272" t="s">
        <v>6156</v>
      </c>
      <c r="K2954" s="272"/>
      <c r="L2954" s="271"/>
      <c r="M2954" s="270" t="s">
        <v>3899</v>
      </c>
      <c r="N2954" s="270" t="s">
        <v>9406</v>
      </c>
      <c r="O2954" s="270" t="s">
        <v>6166</v>
      </c>
    </row>
    <row r="2955" spans="1:15" ht="30.75" customHeight="1" x14ac:dyDescent="0.25">
      <c r="A2955" s="281">
        <v>40103544</v>
      </c>
      <c r="B2955" s="276" t="s">
        <v>6380</v>
      </c>
      <c r="C2955" s="278" t="s">
        <v>4843</v>
      </c>
      <c r="D2955" s="276" t="s">
        <v>9444</v>
      </c>
      <c r="E2955" s="282"/>
      <c r="F2955" s="279"/>
      <c r="G2955" s="278"/>
      <c r="H2955" s="278"/>
      <c r="I2955" s="278" t="s">
        <v>6155</v>
      </c>
      <c r="J2955" s="278" t="s">
        <v>6156</v>
      </c>
      <c r="K2955" s="278"/>
      <c r="L2955" s="277"/>
      <c r="M2955" s="276" t="s">
        <v>3899</v>
      </c>
      <c r="N2955" s="276" t="s">
        <v>9406</v>
      </c>
      <c r="O2955" s="276" t="s">
        <v>6166</v>
      </c>
    </row>
    <row r="2956" spans="1:15" ht="30.75" customHeight="1" x14ac:dyDescent="0.25">
      <c r="A2956" s="275">
        <v>40103552</v>
      </c>
      <c r="B2956" s="270" t="s">
        <v>5086</v>
      </c>
      <c r="C2956" s="272" t="s">
        <v>4844</v>
      </c>
      <c r="D2956" s="270" t="s">
        <v>6161</v>
      </c>
      <c r="E2956" s="272"/>
      <c r="F2956" s="273"/>
      <c r="G2956" s="272" t="s">
        <v>6161</v>
      </c>
      <c r="H2956" s="272" t="s">
        <v>6161</v>
      </c>
      <c r="I2956" s="272" t="s">
        <v>6161</v>
      </c>
      <c r="J2956" s="272" t="s">
        <v>6161</v>
      </c>
      <c r="K2956" s="272" t="s">
        <v>6161</v>
      </c>
      <c r="L2956" s="271" t="s">
        <v>6161</v>
      </c>
      <c r="M2956" s="270" t="s">
        <v>6161</v>
      </c>
      <c r="N2956" s="270" t="s">
        <v>6161</v>
      </c>
      <c r="O2956" s="270" t="s">
        <v>6161</v>
      </c>
    </row>
    <row r="2957" spans="1:15" ht="30.75" customHeight="1" x14ac:dyDescent="0.25">
      <c r="A2957" s="281">
        <v>40103560</v>
      </c>
      <c r="B2957" s="276" t="s">
        <v>2247</v>
      </c>
      <c r="C2957" s="278" t="s">
        <v>4843</v>
      </c>
      <c r="D2957" s="276" t="s">
        <v>9445</v>
      </c>
      <c r="E2957" s="282"/>
      <c r="F2957" s="279"/>
      <c r="G2957" s="278"/>
      <c r="H2957" s="278" t="s">
        <v>6154</v>
      </c>
      <c r="I2957" s="278" t="s">
        <v>6155</v>
      </c>
      <c r="J2957" s="278" t="s">
        <v>6156</v>
      </c>
      <c r="K2957" s="278"/>
      <c r="L2957" s="277"/>
      <c r="M2957" s="276" t="s">
        <v>3899</v>
      </c>
      <c r="N2957" s="276" t="s">
        <v>9406</v>
      </c>
      <c r="O2957" s="276" t="s">
        <v>6166</v>
      </c>
    </row>
    <row r="2958" spans="1:15" ht="30.75" customHeight="1" x14ac:dyDescent="0.25">
      <c r="A2958" s="275">
        <v>40103579</v>
      </c>
      <c r="B2958" s="270" t="s">
        <v>2248</v>
      </c>
      <c r="C2958" s="272" t="s">
        <v>4843</v>
      </c>
      <c r="D2958" s="270" t="s">
        <v>9446</v>
      </c>
      <c r="E2958" s="272"/>
      <c r="F2958" s="273"/>
      <c r="G2958" s="272"/>
      <c r="H2958" s="272" t="s">
        <v>6154</v>
      </c>
      <c r="I2958" s="272" t="s">
        <v>6155</v>
      </c>
      <c r="J2958" s="272" t="s">
        <v>6156</v>
      </c>
      <c r="K2958" s="272"/>
      <c r="L2958" s="271"/>
      <c r="M2958" s="270" t="s">
        <v>3899</v>
      </c>
      <c r="N2958" s="270" t="s">
        <v>9406</v>
      </c>
      <c r="O2958" s="270" t="s">
        <v>6166</v>
      </c>
    </row>
    <row r="2959" spans="1:15" ht="30.75" customHeight="1" x14ac:dyDescent="0.25">
      <c r="A2959" s="281">
        <v>40103587</v>
      </c>
      <c r="B2959" s="276" t="s">
        <v>2256</v>
      </c>
      <c r="C2959" s="278" t="s">
        <v>4843</v>
      </c>
      <c r="D2959" s="276" t="s">
        <v>9447</v>
      </c>
      <c r="E2959" s="282"/>
      <c r="F2959" s="279"/>
      <c r="G2959" s="278"/>
      <c r="H2959" s="278"/>
      <c r="I2959" s="278" t="s">
        <v>6155</v>
      </c>
      <c r="J2959" s="278" t="s">
        <v>6156</v>
      </c>
      <c r="K2959" s="278"/>
      <c r="L2959" s="277"/>
      <c r="M2959" s="276" t="s">
        <v>3899</v>
      </c>
      <c r="N2959" s="276" t="s">
        <v>9406</v>
      </c>
      <c r="O2959" s="276" t="s">
        <v>6166</v>
      </c>
    </row>
    <row r="2960" spans="1:15" ht="30.75" customHeight="1" x14ac:dyDescent="0.25">
      <c r="A2960" s="275">
        <v>40103595</v>
      </c>
      <c r="B2960" s="270" t="s">
        <v>2251</v>
      </c>
      <c r="C2960" s="272" t="s">
        <v>4843</v>
      </c>
      <c r="D2960" s="270" t="s">
        <v>9448</v>
      </c>
      <c r="E2960" s="272"/>
      <c r="F2960" s="273"/>
      <c r="G2960" s="272"/>
      <c r="H2960" s="272"/>
      <c r="I2960" s="272" t="s">
        <v>6155</v>
      </c>
      <c r="J2960" s="272" t="s">
        <v>6156</v>
      </c>
      <c r="K2960" s="272"/>
      <c r="L2960" s="271"/>
      <c r="M2960" s="270" t="s">
        <v>3899</v>
      </c>
      <c r="N2960" s="270" t="s">
        <v>9406</v>
      </c>
      <c r="O2960" s="270" t="s">
        <v>6166</v>
      </c>
    </row>
    <row r="2961" spans="1:15" ht="30.75" customHeight="1" x14ac:dyDescent="0.25">
      <c r="A2961" s="281">
        <v>40103609</v>
      </c>
      <c r="B2961" s="276" t="s">
        <v>2252</v>
      </c>
      <c r="C2961" s="278" t="s">
        <v>4843</v>
      </c>
      <c r="D2961" s="276" t="s">
        <v>9449</v>
      </c>
      <c r="E2961" s="282"/>
      <c r="F2961" s="279"/>
      <c r="G2961" s="278"/>
      <c r="H2961" s="278" t="s">
        <v>6154</v>
      </c>
      <c r="I2961" s="278" t="s">
        <v>6155</v>
      </c>
      <c r="J2961" s="278" t="s">
        <v>6156</v>
      </c>
      <c r="K2961" s="278"/>
      <c r="L2961" s="277"/>
      <c r="M2961" s="276" t="s">
        <v>3899</v>
      </c>
      <c r="N2961" s="276" t="s">
        <v>9406</v>
      </c>
      <c r="O2961" s="276" t="s">
        <v>6166</v>
      </c>
    </row>
    <row r="2962" spans="1:15" ht="30.75" customHeight="1" x14ac:dyDescent="0.25">
      <c r="A2962" s="275">
        <v>40103617</v>
      </c>
      <c r="B2962" s="270" t="s">
        <v>2253</v>
      </c>
      <c r="C2962" s="272" t="s">
        <v>4843</v>
      </c>
      <c r="D2962" s="270" t="s">
        <v>9450</v>
      </c>
      <c r="E2962" s="272"/>
      <c r="F2962" s="273"/>
      <c r="G2962" s="272"/>
      <c r="H2962" s="272" t="s">
        <v>6154</v>
      </c>
      <c r="I2962" s="272" t="s">
        <v>6155</v>
      </c>
      <c r="J2962" s="272" t="s">
        <v>6156</v>
      </c>
      <c r="K2962" s="272"/>
      <c r="L2962" s="271"/>
      <c r="M2962" s="270" t="s">
        <v>3899</v>
      </c>
      <c r="N2962" s="270" t="s">
        <v>9406</v>
      </c>
      <c r="O2962" s="270" t="s">
        <v>6166</v>
      </c>
    </row>
    <row r="2963" spans="1:15" ht="30.75" customHeight="1" x14ac:dyDescent="0.25">
      <c r="A2963" s="281">
        <v>40103625</v>
      </c>
      <c r="B2963" s="276" t="s">
        <v>2254</v>
      </c>
      <c r="C2963" s="278" t="s">
        <v>4843</v>
      </c>
      <c r="D2963" s="276" t="s">
        <v>9450</v>
      </c>
      <c r="E2963" s="282"/>
      <c r="F2963" s="279"/>
      <c r="G2963" s="278"/>
      <c r="H2963" s="278" t="s">
        <v>6154</v>
      </c>
      <c r="I2963" s="278" t="s">
        <v>6155</v>
      </c>
      <c r="J2963" s="278" t="s">
        <v>6156</v>
      </c>
      <c r="K2963" s="278"/>
      <c r="L2963" s="277"/>
      <c r="M2963" s="276" t="s">
        <v>3899</v>
      </c>
      <c r="N2963" s="276" t="s">
        <v>9406</v>
      </c>
      <c r="O2963" s="276" t="s">
        <v>6166</v>
      </c>
    </row>
    <row r="2964" spans="1:15" ht="30.75" customHeight="1" x14ac:dyDescent="0.25">
      <c r="A2964" s="275">
        <v>40103633</v>
      </c>
      <c r="B2964" s="270" t="s">
        <v>2255</v>
      </c>
      <c r="C2964" s="272" t="s">
        <v>4843</v>
      </c>
      <c r="D2964" s="270" t="s">
        <v>9451</v>
      </c>
      <c r="E2964" s="272"/>
      <c r="F2964" s="273"/>
      <c r="G2964" s="272"/>
      <c r="H2964" s="272" t="s">
        <v>6154</v>
      </c>
      <c r="I2964" s="272" t="s">
        <v>6155</v>
      </c>
      <c r="J2964" s="272" t="s">
        <v>6156</v>
      </c>
      <c r="K2964" s="272"/>
      <c r="L2964" s="271"/>
      <c r="M2964" s="270" t="s">
        <v>3899</v>
      </c>
      <c r="N2964" s="270" t="s">
        <v>9406</v>
      </c>
      <c r="O2964" s="270" t="s">
        <v>6166</v>
      </c>
    </row>
    <row r="2965" spans="1:15" ht="30.75" customHeight="1" x14ac:dyDescent="0.25">
      <c r="A2965" s="281">
        <v>40103641</v>
      </c>
      <c r="B2965" s="276" t="s">
        <v>2257</v>
      </c>
      <c r="C2965" s="278" t="s">
        <v>4843</v>
      </c>
      <c r="D2965" s="276" t="s">
        <v>9452</v>
      </c>
      <c r="E2965" s="282"/>
      <c r="F2965" s="279"/>
      <c r="G2965" s="278"/>
      <c r="H2965" s="278" t="s">
        <v>6154</v>
      </c>
      <c r="I2965" s="278" t="s">
        <v>6155</v>
      </c>
      <c r="J2965" s="278" t="s">
        <v>6156</v>
      </c>
      <c r="K2965" s="278"/>
      <c r="L2965" s="277"/>
      <c r="M2965" s="276" t="s">
        <v>3899</v>
      </c>
      <c r="N2965" s="276" t="s">
        <v>9406</v>
      </c>
      <c r="O2965" s="276" t="s">
        <v>6166</v>
      </c>
    </row>
    <row r="2966" spans="1:15" ht="30.75" customHeight="1" x14ac:dyDescent="0.25">
      <c r="A2966" s="275">
        <v>40103650</v>
      </c>
      <c r="B2966" s="270" t="s">
        <v>11167</v>
      </c>
      <c r="C2966" s="272" t="s">
        <v>4843</v>
      </c>
      <c r="D2966" s="270" t="s">
        <v>9453</v>
      </c>
      <c r="E2966" s="272"/>
      <c r="F2966" s="273"/>
      <c r="G2966" s="272"/>
      <c r="H2966" s="272" t="s">
        <v>6154</v>
      </c>
      <c r="I2966" s="272" t="s">
        <v>6155</v>
      </c>
      <c r="J2966" s="272" t="s">
        <v>6156</v>
      </c>
      <c r="K2966" s="272"/>
      <c r="L2966" s="271"/>
      <c r="M2966" s="270" t="s">
        <v>3767</v>
      </c>
      <c r="N2966" s="270" t="s">
        <v>7440</v>
      </c>
      <c r="O2966" s="270" t="s">
        <v>6166</v>
      </c>
    </row>
    <row r="2967" spans="1:15" ht="30.75" customHeight="1" x14ac:dyDescent="0.25">
      <c r="A2967" s="281">
        <v>40103650</v>
      </c>
      <c r="B2967" s="276" t="s">
        <v>11167</v>
      </c>
      <c r="C2967" s="278" t="s">
        <v>4843</v>
      </c>
      <c r="D2967" s="276" t="s">
        <v>9454</v>
      </c>
      <c r="E2967" s="282"/>
      <c r="F2967" s="279"/>
      <c r="G2967" s="278"/>
      <c r="H2967" s="278" t="s">
        <v>6154</v>
      </c>
      <c r="I2967" s="278" t="s">
        <v>6155</v>
      </c>
      <c r="J2967" s="278" t="s">
        <v>6156</v>
      </c>
      <c r="K2967" s="278"/>
      <c r="L2967" s="277"/>
      <c r="M2967" s="276" t="s">
        <v>3767</v>
      </c>
      <c r="N2967" s="276" t="s">
        <v>7440</v>
      </c>
      <c r="O2967" s="276" t="s">
        <v>6166</v>
      </c>
    </row>
    <row r="2968" spans="1:15" ht="30.75" customHeight="1" x14ac:dyDescent="0.25">
      <c r="A2968" s="275">
        <v>40103668</v>
      </c>
      <c r="B2968" s="270" t="s">
        <v>2259</v>
      </c>
      <c r="C2968" s="272" t="s">
        <v>4843</v>
      </c>
      <c r="D2968" s="270" t="s">
        <v>9455</v>
      </c>
      <c r="E2968" s="272"/>
      <c r="F2968" s="273"/>
      <c r="G2968" s="272"/>
      <c r="H2968" s="272" t="s">
        <v>6154</v>
      </c>
      <c r="I2968" s="272" t="s">
        <v>6155</v>
      </c>
      <c r="J2968" s="272" t="s">
        <v>6156</v>
      </c>
      <c r="K2968" s="272"/>
      <c r="L2968" s="271"/>
      <c r="M2968" s="270" t="s">
        <v>3899</v>
      </c>
      <c r="N2968" s="270" t="s">
        <v>9406</v>
      </c>
      <c r="O2968" s="270" t="s">
        <v>6166</v>
      </c>
    </row>
    <row r="2969" spans="1:15" ht="30.75" customHeight="1" x14ac:dyDescent="0.25">
      <c r="A2969" s="281">
        <v>40103676</v>
      </c>
      <c r="B2969" s="276" t="s">
        <v>5087</v>
      </c>
      <c r="C2969" s="278" t="s">
        <v>4844</v>
      </c>
      <c r="D2969" s="276" t="s">
        <v>6161</v>
      </c>
      <c r="E2969" s="282"/>
      <c r="F2969" s="279"/>
      <c r="G2969" s="278" t="s">
        <v>6161</v>
      </c>
      <c r="H2969" s="278" t="s">
        <v>6161</v>
      </c>
      <c r="I2969" s="278" t="s">
        <v>6161</v>
      </c>
      <c r="J2969" s="278" t="s">
        <v>6161</v>
      </c>
      <c r="K2969" s="278" t="s">
        <v>6161</v>
      </c>
      <c r="L2969" s="277" t="s">
        <v>6161</v>
      </c>
      <c r="M2969" s="276" t="s">
        <v>6161</v>
      </c>
      <c r="N2969" s="276" t="s">
        <v>6161</v>
      </c>
      <c r="O2969" s="276" t="s">
        <v>6161</v>
      </c>
    </row>
    <row r="2970" spans="1:15" ht="30.75" customHeight="1" x14ac:dyDescent="0.25">
      <c r="A2970" s="275">
        <v>40103684</v>
      </c>
      <c r="B2970" s="270" t="s">
        <v>5088</v>
      </c>
      <c r="C2970" s="272" t="s">
        <v>4844</v>
      </c>
      <c r="D2970" s="270" t="s">
        <v>6161</v>
      </c>
      <c r="E2970" s="272"/>
      <c r="F2970" s="273"/>
      <c r="G2970" s="272" t="s">
        <v>6161</v>
      </c>
      <c r="H2970" s="272" t="s">
        <v>6161</v>
      </c>
      <c r="I2970" s="272" t="s">
        <v>6161</v>
      </c>
      <c r="J2970" s="272" t="s">
        <v>6161</v>
      </c>
      <c r="K2970" s="272" t="s">
        <v>6161</v>
      </c>
      <c r="L2970" s="271" t="s">
        <v>6161</v>
      </c>
      <c r="M2970" s="270" t="s">
        <v>6161</v>
      </c>
      <c r="N2970" s="270" t="s">
        <v>6161</v>
      </c>
      <c r="O2970" s="270" t="s">
        <v>6161</v>
      </c>
    </row>
    <row r="2971" spans="1:15" ht="30.75" customHeight="1" x14ac:dyDescent="0.25">
      <c r="A2971" s="281">
        <v>40103714</v>
      </c>
      <c r="B2971" s="276" t="s">
        <v>4763</v>
      </c>
      <c r="C2971" s="278" t="s">
        <v>4843</v>
      </c>
      <c r="D2971" s="276" t="s">
        <v>9434</v>
      </c>
      <c r="E2971" s="282"/>
      <c r="F2971" s="279"/>
      <c r="G2971" s="278"/>
      <c r="H2971" s="278" t="s">
        <v>6154</v>
      </c>
      <c r="I2971" s="278" t="s">
        <v>6155</v>
      </c>
      <c r="J2971" s="278" t="s">
        <v>6156</v>
      </c>
      <c r="K2971" s="278"/>
      <c r="L2971" s="277"/>
      <c r="M2971" s="276" t="s">
        <v>3899</v>
      </c>
      <c r="N2971" s="276" t="s">
        <v>9406</v>
      </c>
      <c r="O2971" s="276" t="s">
        <v>6166</v>
      </c>
    </row>
    <row r="2972" spans="1:15" ht="30.75" customHeight="1" x14ac:dyDescent="0.25">
      <c r="A2972" s="275">
        <v>40103722</v>
      </c>
      <c r="B2972" s="270" t="s">
        <v>2260</v>
      </c>
      <c r="C2972" s="272" t="s">
        <v>4843</v>
      </c>
      <c r="D2972" s="270" t="s">
        <v>9453</v>
      </c>
      <c r="E2972" s="272"/>
      <c r="F2972" s="273"/>
      <c r="G2972" s="272"/>
      <c r="H2972" s="272" t="s">
        <v>6154</v>
      </c>
      <c r="I2972" s="272" t="s">
        <v>6155</v>
      </c>
      <c r="J2972" s="272" t="s">
        <v>6156</v>
      </c>
      <c r="K2972" s="272"/>
      <c r="L2972" s="271"/>
      <c r="M2972" s="270" t="s">
        <v>3767</v>
      </c>
      <c r="N2972" s="270" t="s">
        <v>7440</v>
      </c>
      <c r="O2972" s="270" t="s">
        <v>6166</v>
      </c>
    </row>
    <row r="2973" spans="1:15" ht="30.75" customHeight="1" x14ac:dyDescent="0.25">
      <c r="A2973" s="281">
        <v>40103722</v>
      </c>
      <c r="B2973" s="276" t="s">
        <v>2260</v>
      </c>
      <c r="C2973" s="278" t="s">
        <v>4843</v>
      </c>
      <c r="D2973" s="276" t="s">
        <v>9454</v>
      </c>
      <c r="E2973" s="282"/>
      <c r="F2973" s="279"/>
      <c r="G2973" s="278"/>
      <c r="H2973" s="278" t="s">
        <v>6154</v>
      </c>
      <c r="I2973" s="278" t="s">
        <v>6155</v>
      </c>
      <c r="J2973" s="278" t="s">
        <v>6156</v>
      </c>
      <c r="K2973" s="278"/>
      <c r="L2973" s="277"/>
      <c r="M2973" s="276" t="s">
        <v>3767</v>
      </c>
      <c r="N2973" s="276" t="s">
        <v>7440</v>
      </c>
      <c r="O2973" s="276" t="s">
        <v>6166</v>
      </c>
    </row>
    <row r="2974" spans="1:15" ht="30.75" customHeight="1" x14ac:dyDescent="0.25">
      <c r="A2974" s="275">
        <v>40103730</v>
      </c>
      <c r="B2974" s="270" t="s">
        <v>2261</v>
      </c>
      <c r="C2974" s="272" t="s">
        <v>4843</v>
      </c>
      <c r="D2974" s="270" t="s">
        <v>9456</v>
      </c>
      <c r="E2974" s="272"/>
      <c r="F2974" s="273"/>
      <c r="G2974" s="272"/>
      <c r="H2974" s="272" t="s">
        <v>6154</v>
      </c>
      <c r="I2974" s="272" t="s">
        <v>6155</v>
      </c>
      <c r="J2974" s="272" t="s">
        <v>6156</v>
      </c>
      <c r="K2974" s="272"/>
      <c r="L2974" s="271"/>
      <c r="M2974" s="270" t="s">
        <v>3899</v>
      </c>
      <c r="N2974" s="270" t="s">
        <v>9406</v>
      </c>
      <c r="O2974" s="270" t="s">
        <v>6166</v>
      </c>
    </row>
    <row r="2975" spans="1:15" ht="30.75" customHeight="1" x14ac:dyDescent="0.25">
      <c r="A2975" s="281">
        <v>40103749</v>
      </c>
      <c r="B2975" s="276" t="s">
        <v>2262</v>
      </c>
      <c r="C2975" s="278" t="s">
        <v>4843</v>
      </c>
      <c r="D2975" s="276" t="s">
        <v>9454</v>
      </c>
      <c r="E2975" s="282"/>
      <c r="F2975" s="279"/>
      <c r="G2975" s="278"/>
      <c r="H2975" s="278" t="s">
        <v>6154</v>
      </c>
      <c r="I2975" s="278" t="s">
        <v>6155</v>
      </c>
      <c r="J2975" s="278" t="s">
        <v>6156</v>
      </c>
      <c r="K2975" s="278"/>
      <c r="L2975" s="277"/>
      <c r="M2975" s="276" t="s">
        <v>3767</v>
      </c>
      <c r="N2975" s="276" t="s">
        <v>7440</v>
      </c>
      <c r="O2975" s="276" t="s">
        <v>6166</v>
      </c>
    </row>
    <row r="2976" spans="1:15" ht="30.75" customHeight="1" x14ac:dyDescent="0.25">
      <c r="A2976" s="275">
        <v>40103757</v>
      </c>
      <c r="B2976" s="270" t="s">
        <v>11166</v>
      </c>
      <c r="C2976" s="272" t="s">
        <v>4843</v>
      </c>
      <c r="D2976" s="270" t="s">
        <v>9457</v>
      </c>
      <c r="E2976" s="272"/>
      <c r="F2976" s="273"/>
      <c r="G2976" s="272"/>
      <c r="H2976" s="272" t="s">
        <v>6154</v>
      </c>
      <c r="I2976" s="272" t="s">
        <v>6155</v>
      </c>
      <c r="J2976" s="272" t="s">
        <v>6156</v>
      </c>
      <c r="K2976" s="272"/>
      <c r="L2976" s="271"/>
      <c r="M2976" s="270" t="s">
        <v>3899</v>
      </c>
      <c r="N2976" s="270" t="s">
        <v>9406</v>
      </c>
      <c r="O2976" s="270" t="s">
        <v>6166</v>
      </c>
    </row>
    <row r="2977" spans="1:15" ht="30.75" customHeight="1" x14ac:dyDescent="0.25">
      <c r="A2977" s="281">
        <v>40103765</v>
      </c>
      <c r="B2977" s="276" t="s">
        <v>5089</v>
      </c>
      <c r="C2977" s="278" t="s">
        <v>4844</v>
      </c>
      <c r="D2977" s="276" t="s">
        <v>6161</v>
      </c>
      <c r="E2977" s="282"/>
      <c r="F2977" s="279"/>
      <c r="G2977" s="278" t="s">
        <v>6161</v>
      </c>
      <c r="H2977" s="278" t="s">
        <v>6161</v>
      </c>
      <c r="I2977" s="278" t="s">
        <v>6161</v>
      </c>
      <c r="J2977" s="278" t="s">
        <v>6161</v>
      </c>
      <c r="K2977" s="278" t="s">
        <v>6161</v>
      </c>
      <c r="L2977" s="277" t="s">
        <v>6161</v>
      </c>
      <c r="M2977" s="276" t="s">
        <v>6161</v>
      </c>
      <c r="N2977" s="276" t="s">
        <v>6161</v>
      </c>
      <c r="O2977" s="276" t="s">
        <v>6161</v>
      </c>
    </row>
    <row r="2978" spans="1:15" ht="30.75" customHeight="1" x14ac:dyDescent="0.25">
      <c r="A2978" s="275">
        <v>40103781</v>
      </c>
      <c r="B2978" s="270" t="s">
        <v>5090</v>
      </c>
      <c r="C2978" s="272" t="s">
        <v>4844</v>
      </c>
      <c r="D2978" s="270" t="s">
        <v>6161</v>
      </c>
      <c r="E2978" s="272"/>
      <c r="F2978" s="273"/>
      <c r="G2978" s="272" t="s">
        <v>6161</v>
      </c>
      <c r="H2978" s="272" t="s">
        <v>6161</v>
      </c>
      <c r="I2978" s="272" t="s">
        <v>6161</v>
      </c>
      <c r="J2978" s="272" t="s">
        <v>6161</v>
      </c>
      <c r="K2978" s="272" t="s">
        <v>6161</v>
      </c>
      <c r="L2978" s="271" t="s">
        <v>6161</v>
      </c>
      <c r="M2978" s="270" t="s">
        <v>6161</v>
      </c>
      <c r="N2978" s="270" t="s">
        <v>6161</v>
      </c>
      <c r="O2978" s="270" t="s">
        <v>6161</v>
      </c>
    </row>
    <row r="2979" spans="1:15" ht="30.75" customHeight="1" x14ac:dyDescent="0.25">
      <c r="A2979" s="281">
        <v>40103790</v>
      </c>
      <c r="B2979" s="276" t="s">
        <v>5091</v>
      </c>
      <c r="C2979" s="278" t="s">
        <v>4844</v>
      </c>
      <c r="D2979" s="276" t="s">
        <v>6161</v>
      </c>
      <c r="E2979" s="282"/>
      <c r="F2979" s="279"/>
      <c r="G2979" s="278" t="s">
        <v>6161</v>
      </c>
      <c r="H2979" s="278" t="s">
        <v>6161</v>
      </c>
      <c r="I2979" s="278" t="s">
        <v>6161</v>
      </c>
      <c r="J2979" s="278" t="s">
        <v>6161</v>
      </c>
      <c r="K2979" s="278" t="s">
        <v>6161</v>
      </c>
      <c r="L2979" s="277" t="s">
        <v>6161</v>
      </c>
      <c r="M2979" s="276" t="s">
        <v>6161</v>
      </c>
      <c r="N2979" s="276" t="s">
        <v>6161</v>
      </c>
      <c r="O2979" s="276" t="s">
        <v>6161</v>
      </c>
    </row>
    <row r="2980" spans="1:15" ht="30.75" customHeight="1" x14ac:dyDescent="0.25">
      <c r="A2980" s="275">
        <v>40103803</v>
      </c>
      <c r="B2980" s="270" t="s">
        <v>5092</v>
      </c>
      <c r="C2980" s="272" t="s">
        <v>4843</v>
      </c>
      <c r="D2980" s="270" t="s">
        <v>9458</v>
      </c>
      <c r="E2980" s="272"/>
      <c r="F2980" s="273"/>
      <c r="G2980" s="272"/>
      <c r="H2980" s="272" t="s">
        <v>6154</v>
      </c>
      <c r="I2980" s="272" t="s">
        <v>6155</v>
      </c>
      <c r="J2980" s="272" t="s">
        <v>6156</v>
      </c>
      <c r="K2980" s="272"/>
      <c r="L2980" s="271">
        <v>5</v>
      </c>
      <c r="M2980" s="270" t="s">
        <v>3899</v>
      </c>
      <c r="N2980" s="270" t="s">
        <v>9406</v>
      </c>
      <c r="O2980" s="270" t="s">
        <v>6166</v>
      </c>
    </row>
    <row r="2981" spans="1:15" ht="30.75" customHeight="1" x14ac:dyDescent="0.25">
      <c r="A2981" s="281">
        <v>40103811</v>
      </c>
      <c r="B2981" s="276" t="s">
        <v>5093</v>
      </c>
      <c r="C2981" s="278" t="s">
        <v>4844</v>
      </c>
      <c r="D2981" s="276" t="s">
        <v>6161</v>
      </c>
      <c r="E2981" s="282"/>
      <c r="F2981" s="279"/>
      <c r="G2981" s="278" t="s">
        <v>6161</v>
      </c>
      <c r="H2981" s="278" t="s">
        <v>6161</v>
      </c>
      <c r="I2981" s="278" t="s">
        <v>6161</v>
      </c>
      <c r="J2981" s="278" t="s">
        <v>6161</v>
      </c>
      <c r="K2981" s="278" t="s">
        <v>6161</v>
      </c>
      <c r="L2981" s="277" t="s">
        <v>6161</v>
      </c>
      <c r="M2981" s="276" t="s">
        <v>6161</v>
      </c>
      <c r="N2981" s="276" t="s">
        <v>6161</v>
      </c>
      <c r="O2981" s="276" t="s">
        <v>6161</v>
      </c>
    </row>
    <row r="2982" spans="1:15" ht="30.75" customHeight="1" x14ac:dyDescent="0.25">
      <c r="A2982" s="275">
        <v>40103820</v>
      </c>
      <c r="B2982" s="270" t="s">
        <v>4764</v>
      </c>
      <c r="C2982" s="272" t="s">
        <v>4843</v>
      </c>
      <c r="D2982" s="270" t="s">
        <v>9453</v>
      </c>
      <c r="E2982" s="272"/>
      <c r="F2982" s="273"/>
      <c r="G2982" s="272"/>
      <c r="H2982" s="272" t="s">
        <v>6154</v>
      </c>
      <c r="I2982" s="272" t="s">
        <v>6155</v>
      </c>
      <c r="J2982" s="272" t="s">
        <v>6156</v>
      </c>
      <c r="K2982" s="272"/>
      <c r="L2982" s="271"/>
      <c r="M2982" s="270" t="s">
        <v>3767</v>
      </c>
      <c r="N2982" s="270" t="s">
        <v>7440</v>
      </c>
      <c r="O2982" s="270" t="s">
        <v>6166</v>
      </c>
    </row>
    <row r="2983" spans="1:15" ht="30.75" customHeight="1" x14ac:dyDescent="0.25">
      <c r="A2983" s="281">
        <v>40103820</v>
      </c>
      <c r="B2983" s="276" t="s">
        <v>4764</v>
      </c>
      <c r="C2983" s="278" t="s">
        <v>4843</v>
      </c>
      <c r="D2983" s="276" t="s">
        <v>9454</v>
      </c>
      <c r="E2983" s="282"/>
      <c r="F2983" s="279"/>
      <c r="G2983" s="278"/>
      <c r="H2983" s="278" t="s">
        <v>6154</v>
      </c>
      <c r="I2983" s="278" t="s">
        <v>6155</v>
      </c>
      <c r="J2983" s="278" t="s">
        <v>6156</v>
      </c>
      <c r="K2983" s="278"/>
      <c r="L2983" s="277"/>
      <c r="M2983" s="276" t="s">
        <v>3767</v>
      </c>
      <c r="N2983" s="276" t="s">
        <v>7440</v>
      </c>
      <c r="O2983" s="276" t="s">
        <v>6166</v>
      </c>
    </row>
    <row r="2984" spans="1:15" ht="30.75" customHeight="1" x14ac:dyDescent="0.25">
      <c r="A2984" s="275">
        <v>40103838</v>
      </c>
      <c r="B2984" s="270" t="s">
        <v>5094</v>
      </c>
      <c r="C2984" s="272" t="s">
        <v>4844</v>
      </c>
      <c r="D2984" s="270" t="s">
        <v>6161</v>
      </c>
      <c r="E2984" s="272"/>
      <c r="F2984" s="273"/>
      <c r="G2984" s="272" t="s">
        <v>6161</v>
      </c>
      <c r="H2984" s="272" t="s">
        <v>6161</v>
      </c>
      <c r="I2984" s="272" t="s">
        <v>6161</v>
      </c>
      <c r="J2984" s="272" t="s">
        <v>6161</v>
      </c>
      <c r="K2984" s="272" t="s">
        <v>6161</v>
      </c>
      <c r="L2984" s="271" t="s">
        <v>6161</v>
      </c>
      <c r="M2984" s="270" t="s">
        <v>6161</v>
      </c>
      <c r="N2984" s="270" t="s">
        <v>6161</v>
      </c>
      <c r="O2984" s="270" t="s">
        <v>6161</v>
      </c>
    </row>
    <row r="2985" spans="1:15" ht="30.75" customHeight="1" x14ac:dyDescent="0.25">
      <c r="A2985" s="281">
        <v>40103846</v>
      </c>
      <c r="B2985" s="276" t="s">
        <v>5095</v>
      </c>
      <c r="C2985" s="278" t="s">
        <v>4844</v>
      </c>
      <c r="D2985" s="276" t="s">
        <v>6161</v>
      </c>
      <c r="E2985" s="282"/>
      <c r="F2985" s="279"/>
      <c r="G2985" s="278" t="s">
        <v>6161</v>
      </c>
      <c r="H2985" s="278" t="s">
        <v>6161</v>
      </c>
      <c r="I2985" s="278" t="s">
        <v>6161</v>
      </c>
      <c r="J2985" s="278" t="s">
        <v>6161</v>
      </c>
      <c r="K2985" s="278" t="s">
        <v>6161</v>
      </c>
      <c r="L2985" s="277" t="s">
        <v>6161</v>
      </c>
      <c r="M2985" s="276" t="s">
        <v>6161</v>
      </c>
      <c r="N2985" s="276" t="s">
        <v>6161</v>
      </c>
      <c r="O2985" s="276" t="s">
        <v>6161</v>
      </c>
    </row>
    <row r="2986" spans="1:15" ht="30.75" customHeight="1" x14ac:dyDescent="0.25">
      <c r="A2986" s="275">
        <v>40103854</v>
      </c>
      <c r="B2986" s="270" t="s">
        <v>5096</v>
      </c>
      <c r="C2986" s="272" t="s">
        <v>4844</v>
      </c>
      <c r="D2986" s="270" t="s">
        <v>6161</v>
      </c>
      <c r="E2986" s="272"/>
      <c r="F2986" s="273"/>
      <c r="G2986" s="272" t="s">
        <v>6161</v>
      </c>
      <c r="H2986" s="272" t="s">
        <v>6161</v>
      </c>
      <c r="I2986" s="272" t="s">
        <v>6161</v>
      </c>
      <c r="J2986" s="272" t="s">
        <v>6161</v>
      </c>
      <c r="K2986" s="272" t="s">
        <v>6161</v>
      </c>
      <c r="L2986" s="271" t="s">
        <v>6161</v>
      </c>
      <c r="M2986" s="270" t="s">
        <v>6161</v>
      </c>
      <c r="N2986" s="270" t="s">
        <v>6161</v>
      </c>
      <c r="O2986" s="270" t="s">
        <v>6161</v>
      </c>
    </row>
    <row r="2987" spans="1:15" ht="30.75" customHeight="1" x14ac:dyDescent="0.25">
      <c r="A2987" s="281">
        <v>40103862</v>
      </c>
      <c r="B2987" s="276" t="s">
        <v>6381</v>
      </c>
      <c r="C2987" s="278" t="s">
        <v>4843</v>
      </c>
      <c r="D2987" s="276" t="s">
        <v>9428</v>
      </c>
      <c r="E2987" s="282"/>
      <c r="F2987" s="279"/>
      <c r="G2987" s="278"/>
      <c r="H2987" s="278"/>
      <c r="I2987" s="278" t="s">
        <v>6155</v>
      </c>
      <c r="J2987" s="278" t="s">
        <v>6156</v>
      </c>
      <c r="K2987" s="278"/>
      <c r="L2987" s="277"/>
      <c r="M2987" s="276" t="s">
        <v>3899</v>
      </c>
      <c r="N2987" s="276" t="s">
        <v>9406</v>
      </c>
      <c r="O2987" s="276" t="s">
        <v>6166</v>
      </c>
    </row>
    <row r="2988" spans="1:15" ht="30.75" customHeight="1" x14ac:dyDescent="0.25">
      <c r="A2988" s="275">
        <v>40103862</v>
      </c>
      <c r="B2988" s="270" t="s">
        <v>6381</v>
      </c>
      <c r="C2988" s="272" t="s">
        <v>4843</v>
      </c>
      <c r="D2988" s="270" t="s">
        <v>9425</v>
      </c>
      <c r="E2988" s="272"/>
      <c r="F2988" s="273"/>
      <c r="G2988" s="272"/>
      <c r="H2988" s="272" t="s">
        <v>6154</v>
      </c>
      <c r="I2988" s="272" t="s">
        <v>6155</v>
      </c>
      <c r="J2988" s="272" t="s">
        <v>6156</v>
      </c>
      <c r="K2988" s="272"/>
      <c r="L2988" s="271"/>
      <c r="M2988" s="270" t="s">
        <v>3899</v>
      </c>
      <c r="N2988" s="270" t="s">
        <v>9406</v>
      </c>
      <c r="O2988" s="270" t="s">
        <v>6166</v>
      </c>
    </row>
    <row r="2989" spans="1:15" ht="30.75" customHeight="1" x14ac:dyDescent="0.25">
      <c r="A2989" s="281">
        <v>40103862</v>
      </c>
      <c r="B2989" s="276" t="s">
        <v>6381</v>
      </c>
      <c r="C2989" s="278" t="s">
        <v>4843</v>
      </c>
      <c r="D2989" s="276" t="s">
        <v>9427</v>
      </c>
      <c r="E2989" s="282"/>
      <c r="F2989" s="279"/>
      <c r="G2989" s="278"/>
      <c r="H2989" s="278" t="s">
        <v>6154</v>
      </c>
      <c r="I2989" s="278" t="s">
        <v>6155</v>
      </c>
      <c r="J2989" s="278" t="s">
        <v>6156</v>
      </c>
      <c r="K2989" s="278" t="s">
        <v>6157</v>
      </c>
      <c r="L2989" s="277"/>
      <c r="M2989" s="276" t="s">
        <v>3899</v>
      </c>
      <c r="N2989" s="276" t="s">
        <v>9406</v>
      </c>
      <c r="O2989" s="276" t="s">
        <v>6166</v>
      </c>
    </row>
    <row r="2990" spans="1:15" ht="30.75" customHeight="1" x14ac:dyDescent="0.25">
      <c r="A2990" s="275">
        <v>40103870</v>
      </c>
      <c r="B2990" s="270" t="s">
        <v>6382</v>
      </c>
      <c r="C2990" s="272" t="s">
        <v>4843</v>
      </c>
      <c r="D2990" s="270" t="s">
        <v>7544</v>
      </c>
      <c r="E2990" s="272"/>
      <c r="F2990" s="273"/>
      <c r="G2990" s="272"/>
      <c r="H2990" s="272"/>
      <c r="I2990" s="272" t="s">
        <v>6155</v>
      </c>
      <c r="J2990" s="272" t="s">
        <v>6156</v>
      </c>
      <c r="K2990" s="272"/>
      <c r="L2990" s="271"/>
      <c r="M2990" s="270" t="s">
        <v>4123</v>
      </c>
      <c r="N2990" s="270" t="s">
        <v>6165</v>
      </c>
      <c r="O2990" s="270" t="s">
        <v>6165</v>
      </c>
    </row>
    <row r="2991" spans="1:15" ht="30.75" customHeight="1" x14ac:dyDescent="0.25">
      <c r="A2991" s="281">
        <v>40103889</v>
      </c>
      <c r="B2991" s="276" t="s">
        <v>6383</v>
      </c>
      <c r="C2991" s="278" t="s">
        <v>4843</v>
      </c>
      <c r="D2991" s="276" t="s">
        <v>9458</v>
      </c>
      <c r="E2991" s="282"/>
      <c r="F2991" s="279"/>
      <c r="G2991" s="278"/>
      <c r="H2991" s="278" t="s">
        <v>6154</v>
      </c>
      <c r="I2991" s="278" t="s">
        <v>6155</v>
      </c>
      <c r="J2991" s="278" t="s">
        <v>6156</v>
      </c>
      <c r="K2991" s="278"/>
      <c r="L2991" s="277">
        <v>5</v>
      </c>
      <c r="M2991" s="276" t="s">
        <v>3899</v>
      </c>
      <c r="N2991" s="276" t="s">
        <v>9406</v>
      </c>
      <c r="O2991" s="276" t="s">
        <v>6166</v>
      </c>
    </row>
    <row r="2992" spans="1:15" ht="30.75" customHeight="1" x14ac:dyDescent="0.25">
      <c r="A2992" s="275">
        <v>40103897</v>
      </c>
      <c r="B2992" s="270" t="s">
        <v>6384</v>
      </c>
      <c r="C2992" s="272" t="s">
        <v>4843</v>
      </c>
      <c r="D2992" s="270" t="s">
        <v>9458</v>
      </c>
      <c r="E2992" s="272"/>
      <c r="F2992" s="273"/>
      <c r="G2992" s="272"/>
      <c r="H2992" s="272" t="s">
        <v>6154</v>
      </c>
      <c r="I2992" s="272" t="s">
        <v>6155</v>
      </c>
      <c r="J2992" s="272" t="s">
        <v>6156</v>
      </c>
      <c r="K2992" s="272"/>
      <c r="L2992" s="271">
        <v>5</v>
      </c>
      <c r="M2992" s="270" t="s">
        <v>3899</v>
      </c>
      <c r="N2992" s="270" t="s">
        <v>9406</v>
      </c>
      <c r="O2992" s="270" t="s">
        <v>6166</v>
      </c>
    </row>
    <row r="2993" spans="1:15" ht="30.75" customHeight="1" x14ac:dyDescent="0.25">
      <c r="A2993" s="281">
        <v>40103919</v>
      </c>
      <c r="B2993" s="276" t="s">
        <v>9459</v>
      </c>
      <c r="C2993" s="278" t="s">
        <v>4844</v>
      </c>
      <c r="D2993" s="276" t="s">
        <v>6161</v>
      </c>
      <c r="E2993" s="282"/>
      <c r="F2993" s="279"/>
      <c r="G2993" s="278" t="s">
        <v>6161</v>
      </c>
      <c r="H2993" s="278" t="s">
        <v>6161</v>
      </c>
      <c r="I2993" s="278" t="s">
        <v>6161</v>
      </c>
      <c r="J2993" s="278" t="s">
        <v>6161</v>
      </c>
      <c r="K2993" s="278" t="s">
        <v>6161</v>
      </c>
      <c r="L2993" s="277" t="s">
        <v>6161</v>
      </c>
      <c r="M2993" s="276" t="s">
        <v>6161</v>
      </c>
      <c r="N2993" s="276" t="s">
        <v>6161</v>
      </c>
      <c r="O2993" s="276" t="s">
        <v>6161</v>
      </c>
    </row>
    <row r="2994" spans="1:15" ht="30.75" customHeight="1" x14ac:dyDescent="0.25">
      <c r="A2994" s="275">
        <v>40103927</v>
      </c>
      <c r="B2994" s="270" t="s">
        <v>9460</v>
      </c>
      <c r="C2994" s="272" t="s">
        <v>4844</v>
      </c>
      <c r="D2994" s="270" t="s">
        <v>6161</v>
      </c>
      <c r="E2994" s="272"/>
      <c r="F2994" s="273"/>
      <c r="G2994" s="272" t="s">
        <v>6161</v>
      </c>
      <c r="H2994" s="272" t="s">
        <v>6161</v>
      </c>
      <c r="I2994" s="272" t="s">
        <v>6161</v>
      </c>
      <c r="J2994" s="272" t="s">
        <v>6161</v>
      </c>
      <c r="K2994" s="272" t="s">
        <v>6161</v>
      </c>
      <c r="L2994" s="271" t="s">
        <v>6161</v>
      </c>
      <c r="M2994" s="270" t="s">
        <v>6161</v>
      </c>
      <c r="N2994" s="270" t="s">
        <v>6161</v>
      </c>
      <c r="O2994" s="270" t="s">
        <v>6161</v>
      </c>
    </row>
    <row r="2995" spans="1:15" ht="30.75" customHeight="1" x14ac:dyDescent="0.25">
      <c r="A2995" s="281">
        <v>40104010</v>
      </c>
      <c r="B2995" s="276" t="s">
        <v>2264</v>
      </c>
      <c r="C2995" s="278" t="s">
        <v>4843</v>
      </c>
      <c r="D2995" s="276" t="s">
        <v>9461</v>
      </c>
      <c r="E2995" s="282"/>
      <c r="F2995" s="279"/>
      <c r="G2995" s="278"/>
      <c r="H2995" s="278" t="s">
        <v>6154</v>
      </c>
      <c r="I2995" s="278" t="s">
        <v>6155</v>
      </c>
      <c r="J2995" s="278" t="s">
        <v>6156</v>
      </c>
      <c r="K2995" s="278"/>
      <c r="L2995" s="277"/>
      <c r="M2995" s="276" t="s">
        <v>3901</v>
      </c>
      <c r="N2995" s="276" t="s">
        <v>9406</v>
      </c>
      <c r="O2995" s="276" t="s">
        <v>6166</v>
      </c>
    </row>
    <row r="2996" spans="1:15" ht="30.75" customHeight="1" x14ac:dyDescent="0.25">
      <c r="A2996" s="275">
        <v>40104028</v>
      </c>
      <c r="B2996" s="270" t="s">
        <v>2265</v>
      </c>
      <c r="C2996" s="272" t="s">
        <v>4843</v>
      </c>
      <c r="D2996" s="270" t="s">
        <v>9434</v>
      </c>
      <c r="E2996" s="272"/>
      <c r="F2996" s="273"/>
      <c r="G2996" s="272"/>
      <c r="H2996" s="272" t="s">
        <v>6154</v>
      </c>
      <c r="I2996" s="272" t="s">
        <v>6155</v>
      </c>
      <c r="J2996" s="272" t="s">
        <v>6156</v>
      </c>
      <c r="K2996" s="272"/>
      <c r="L2996" s="271"/>
      <c r="M2996" s="270" t="s">
        <v>3899</v>
      </c>
      <c r="N2996" s="270" t="s">
        <v>9406</v>
      </c>
      <c r="O2996" s="270" t="s">
        <v>6166</v>
      </c>
    </row>
    <row r="2997" spans="1:15" ht="30.75" customHeight="1" x14ac:dyDescent="0.25">
      <c r="A2997" s="281">
        <v>40104036</v>
      </c>
      <c r="B2997" s="276" t="s">
        <v>6385</v>
      </c>
      <c r="C2997" s="278" t="s">
        <v>4843</v>
      </c>
      <c r="D2997" s="276" t="s">
        <v>9462</v>
      </c>
      <c r="E2997" s="282"/>
      <c r="F2997" s="279"/>
      <c r="G2997" s="278"/>
      <c r="H2997" s="278" t="s">
        <v>6154</v>
      </c>
      <c r="I2997" s="278" t="s">
        <v>6155</v>
      </c>
      <c r="J2997" s="278" t="s">
        <v>6156</v>
      </c>
      <c r="K2997" s="278"/>
      <c r="L2997" s="277"/>
      <c r="M2997" s="276" t="s">
        <v>3901</v>
      </c>
      <c r="N2997" s="276" t="s">
        <v>9406</v>
      </c>
      <c r="O2997" s="276" t="s">
        <v>6166</v>
      </c>
    </row>
    <row r="2998" spans="1:15" ht="30.75" customHeight="1" x14ac:dyDescent="0.25">
      <c r="A2998" s="275">
        <v>40104044</v>
      </c>
      <c r="B2998" s="270" t="s">
        <v>5097</v>
      </c>
      <c r="C2998" s="272" t="s">
        <v>4844</v>
      </c>
      <c r="D2998" s="270" t="s">
        <v>6161</v>
      </c>
      <c r="E2998" s="272"/>
      <c r="F2998" s="273"/>
      <c r="G2998" s="272" t="s">
        <v>6161</v>
      </c>
      <c r="H2998" s="272" t="s">
        <v>6161</v>
      </c>
      <c r="I2998" s="272" t="s">
        <v>6161</v>
      </c>
      <c r="J2998" s="272" t="s">
        <v>6161</v>
      </c>
      <c r="K2998" s="272" t="s">
        <v>6161</v>
      </c>
      <c r="L2998" s="271" t="s">
        <v>6161</v>
      </c>
      <c r="M2998" s="270" t="s">
        <v>6161</v>
      </c>
      <c r="N2998" s="270" t="s">
        <v>6161</v>
      </c>
      <c r="O2998" s="270" t="s">
        <v>6161</v>
      </c>
    </row>
    <row r="2999" spans="1:15" ht="30.75" customHeight="1" x14ac:dyDescent="0.25">
      <c r="A2999" s="281">
        <v>40104125</v>
      </c>
      <c r="B2999" s="276" t="s">
        <v>2267</v>
      </c>
      <c r="C2999" s="278" t="s">
        <v>4843</v>
      </c>
      <c r="D2999" s="276" t="s">
        <v>9463</v>
      </c>
      <c r="E2999" s="282"/>
      <c r="F2999" s="279"/>
      <c r="G2999" s="278"/>
      <c r="H2999" s="278" t="s">
        <v>6154</v>
      </c>
      <c r="I2999" s="278" t="s">
        <v>6155</v>
      </c>
      <c r="J2999" s="278" t="s">
        <v>6156</v>
      </c>
      <c r="K2999" s="278"/>
      <c r="L2999" s="277"/>
      <c r="M2999" s="276" t="s">
        <v>3901</v>
      </c>
      <c r="N2999" s="276" t="s">
        <v>9406</v>
      </c>
      <c r="O2999" s="276" t="s">
        <v>6166</v>
      </c>
    </row>
    <row r="3000" spans="1:15" ht="30.75" customHeight="1" x14ac:dyDescent="0.25">
      <c r="A3000" s="275">
        <v>40105016</v>
      </c>
      <c r="B3000" s="270" t="s">
        <v>2268</v>
      </c>
      <c r="C3000" s="272" t="s">
        <v>4843</v>
      </c>
      <c r="D3000" s="270" t="s">
        <v>9464</v>
      </c>
      <c r="E3000" s="272"/>
      <c r="F3000" s="273"/>
      <c r="G3000" s="272"/>
      <c r="H3000" s="272" t="s">
        <v>6154</v>
      </c>
      <c r="I3000" s="272" t="s">
        <v>6155</v>
      </c>
      <c r="J3000" s="272" t="s">
        <v>6156</v>
      </c>
      <c r="K3000" s="272"/>
      <c r="L3000" s="271"/>
      <c r="M3000" s="270" t="s">
        <v>3902</v>
      </c>
      <c r="N3000" s="270" t="s">
        <v>9406</v>
      </c>
      <c r="O3000" s="270" t="s">
        <v>6166</v>
      </c>
    </row>
    <row r="3001" spans="1:15" ht="30.75" customHeight="1" x14ac:dyDescent="0.25">
      <c r="A3001" s="281">
        <v>40105024</v>
      </c>
      <c r="B3001" s="276" t="s">
        <v>2269</v>
      </c>
      <c r="C3001" s="278" t="s">
        <v>4843</v>
      </c>
      <c r="D3001" s="276" t="s">
        <v>9465</v>
      </c>
      <c r="E3001" s="282"/>
      <c r="F3001" s="279"/>
      <c r="G3001" s="278"/>
      <c r="H3001" s="278" t="s">
        <v>6154</v>
      </c>
      <c r="I3001" s="278" t="s">
        <v>6155</v>
      </c>
      <c r="J3001" s="278" t="s">
        <v>6156</v>
      </c>
      <c r="K3001" s="278"/>
      <c r="L3001" s="277"/>
      <c r="M3001" s="276" t="s">
        <v>3902</v>
      </c>
      <c r="N3001" s="276" t="s">
        <v>9406</v>
      </c>
      <c r="O3001" s="276" t="s">
        <v>6166</v>
      </c>
    </row>
    <row r="3002" spans="1:15" ht="30.75" customHeight="1" x14ac:dyDescent="0.25">
      <c r="A3002" s="275">
        <v>40105032</v>
      </c>
      <c r="B3002" s="270" t="s">
        <v>2270</v>
      </c>
      <c r="C3002" s="272" t="s">
        <v>4843</v>
      </c>
      <c r="D3002" s="270" t="s">
        <v>9465</v>
      </c>
      <c r="E3002" s="272"/>
      <c r="F3002" s="273"/>
      <c r="G3002" s="272"/>
      <c r="H3002" s="272" t="s">
        <v>6154</v>
      </c>
      <c r="I3002" s="272" t="s">
        <v>6155</v>
      </c>
      <c r="J3002" s="272" t="s">
        <v>6156</v>
      </c>
      <c r="K3002" s="272"/>
      <c r="L3002" s="271"/>
      <c r="M3002" s="270" t="s">
        <v>3902</v>
      </c>
      <c r="N3002" s="270" t="s">
        <v>9406</v>
      </c>
      <c r="O3002" s="270" t="s">
        <v>6166</v>
      </c>
    </row>
    <row r="3003" spans="1:15" ht="30.75" customHeight="1" x14ac:dyDescent="0.25">
      <c r="A3003" s="281">
        <v>40105040</v>
      </c>
      <c r="B3003" s="276" t="s">
        <v>2271</v>
      </c>
      <c r="C3003" s="278" t="s">
        <v>4843</v>
      </c>
      <c r="D3003" s="276" t="s">
        <v>9466</v>
      </c>
      <c r="E3003" s="282"/>
      <c r="F3003" s="279"/>
      <c r="G3003" s="278"/>
      <c r="H3003" s="278" t="s">
        <v>6154</v>
      </c>
      <c r="I3003" s="278" t="s">
        <v>6155</v>
      </c>
      <c r="J3003" s="278" t="s">
        <v>6156</v>
      </c>
      <c r="K3003" s="278"/>
      <c r="L3003" s="277"/>
      <c r="M3003" s="276" t="s">
        <v>3902</v>
      </c>
      <c r="N3003" s="276" t="s">
        <v>9406</v>
      </c>
      <c r="O3003" s="276" t="s">
        <v>6166</v>
      </c>
    </row>
    <row r="3004" spans="1:15" ht="30.75" customHeight="1" x14ac:dyDescent="0.25">
      <c r="A3004" s="275">
        <v>40105059</v>
      </c>
      <c r="B3004" s="270" t="s">
        <v>2272</v>
      </c>
      <c r="C3004" s="272" t="s">
        <v>4843</v>
      </c>
      <c r="D3004" s="270" t="s">
        <v>9467</v>
      </c>
      <c r="E3004" s="272"/>
      <c r="F3004" s="273"/>
      <c r="G3004" s="272"/>
      <c r="H3004" s="272" t="s">
        <v>6154</v>
      </c>
      <c r="I3004" s="272" t="s">
        <v>6155</v>
      </c>
      <c r="J3004" s="272" t="s">
        <v>6156</v>
      </c>
      <c r="K3004" s="272"/>
      <c r="L3004" s="271"/>
      <c r="M3004" s="270" t="s">
        <v>3902</v>
      </c>
      <c r="N3004" s="270" t="s">
        <v>9406</v>
      </c>
      <c r="O3004" s="270" t="s">
        <v>6166</v>
      </c>
    </row>
    <row r="3005" spans="1:15" ht="30.75" customHeight="1" x14ac:dyDescent="0.25">
      <c r="A3005" s="281">
        <v>40105067</v>
      </c>
      <c r="B3005" s="276" t="s">
        <v>2273</v>
      </c>
      <c r="C3005" s="278" t="s">
        <v>4843</v>
      </c>
      <c r="D3005" s="276" t="s">
        <v>9467</v>
      </c>
      <c r="E3005" s="282"/>
      <c r="F3005" s="279"/>
      <c r="G3005" s="278"/>
      <c r="H3005" s="278" t="s">
        <v>6154</v>
      </c>
      <c r="I3005" s="278" t="s">
        <v>6155</v>
      </c>
      <c r="J3005" s="278" t="s">
        <v>6156</v>
      </c>
      <c r="K3005" s="278"/>
      <c r="L3005" s="277"/>
      <c r="M3005" s="276" t="s">
        <v>3902</v>
      </c>
      <c r="N3005" s="276" t="s">
        <v>9406</v>
      </c>
      <c r="O3005" s="276" t="s">
        <v>6166</v>
      </c>
    </row>
    <row r="3006" spans="1:15" ht="30.75" customHeight="1" x14ac:dyDescent="0.25">
      <c r="A3006" s="275">
        <v>40105075</v>
      </c>
      <c r="B3006" s="270" t="s">
        <v>2274</v>
      </c>
      <c r="C3006" s="272" t="s">
        <v>4843</v>
      </c>
      <c r="D3006" s="270" t="s">
        <v>9468</v>
      </c>
      <c r="E3006" s="272"/>
      <c r="F3006" s="273"/>
      <c r="G3006" s="272"/>
      <c r="H3006" s="272" t="s">
        <v>6154</v>
      </c>
      <c r="I3006" s="272" t="s">
        <v>6155</v>
      </c>
      <c r="J3006" s="272" t="s">
        <v>6156</v>
      </c>
      <c r="K3006" s="272"/>
      <c r="L3006" s="271"/>
      <c r="M3006" s="270" t="s">
        <v>3767</v>
      </c>
      <c r="N3006" s="270" t="s">
        <v>7440</v>
      </c>
      <c r="O3006" s="270" t="s">
        <v>6166</v>
      </c>
    </row>
    <row r="3007" spans="1:15" ht="30.75" customHeight="1" x14ac:dyDescent="0.25">
      <c r="A3007" s="281">
        <v>40105075</v>
      </c>
      <c r="B3007" s="276" t="s">
        <v>2274</v>
      </c>
      <c r="C3007" s="278" t="s">
        <v>4843</v>
      </c>
      <c r="D3007" s="276" t="s">
        <v>9469</v>
      </c>
      <c r="E3007" s="282"/>
      <c r="F3007" s="279"/>
      <c r="G3007" s="278"/>
      <c r="H3007" s="278" t="s">
        <v>6154</v>
      </c>
      <c r="I3007" s="278" t="s">
        <v>6155</v>
      </c>
      <c r="J3007" s="278" t="s">
        <v>6156</v>
      </c>
      <c r="K3007" s="278"/>
      <c r="L3007" s="277"/>
      <c r="M3007" s="276" t="s">
        <v>3902</v>
      </c>
      <c r="N3007" s="276" t="s">
        <v>9406</v>
      </c>
      <c r="O3007" s="276" t="s">
        <v>6166</v>
      </c>
    </row>
    <row r="3008" spans="1:15" ht="30.75" customHeight="1" x14ac:dyDescent="0.25">
      <c r="A3008" s="275">
        <v>40105083</v>
      </c>
      <c r="B3008" s="270" t="s">
        <v>2275</v>
      </c>
      <c r="C3008" s="272" t="s">
        <v>4843</v>
      </c>
      <c r="D3008" s="270" t="s">
        <v>9470</v>
      </c>
      <c r="E3008" s="272"/>
      <c r="F3008" s="273"/>
      <c r="G3008" s="272"/>
      <c r="H3008" s="272" t="s">
        <v>6154</v>
      </c>
      <c r="I3008" s="272" t="s">
        <v>6155</v>
      </c>
      <c r="J3008" s="272" t="s">
        <v>6156</v>
      </c>
      <c r="K3008" s="272"/>
      <c r="L3008" s="271"/>
      <c r="M3008" s="270" t="s">
        <v>3899</v>
      </c>
      <c r="N3008" s="270" t="s">
        <v>9406</v>
      </c>
      <c r="O3008" s="270" t="s">
        <v>6166</v>
      </c>
    </row>
    <row r="3009" spans="1:15" ht="30.75" customHeight="1" x14ac:dyDescent="0.25">
      <c r="A3009" s="281">
        <v>40105083</v>
      </c>
      <c r="B3009" s="276" t="s">
        <v>2275</v>
      </c>
      <c r="C3009" s="278" t="s">
        <v>4843</v>
      </c>
      <c r="D3009" s="276" t="s">
        <v>9471</v>
      </c>
      <c r="E3009" s="282"/>
      <c r="F3009" s="279"/>
      <c r="G3009" s="278"/>
      <c r="H3009" s="278" t="s">
        <v>6154</v>
      </c>
      <c r="I3009" s="278" t="s">
        <v>6155</v>
      </c>
      <c r="J3009" s="278" t="s">
        <v>6156</v>
      </c>
      <c r="K3009" s="278"/>
      <c r="L3009" s="277"/>
      <c r="M3009" s="276" t="s">
        <v>3902</v>
      </c>
      <c r="N3009" s="276" t="s">
        <v>9406</v>
      </c>
      <c r="O3009" s="276" t="s">
        <v>6166</v>
      </c>
    </row>
    <row r="3010" spans="1:15" ht="30.75" customHeight="1" x14ac:dyDescent="0.25">
      <c r="A3010" s="275">
        <v>40105091</v>
      </c>
      <c r="B3010" s="270" t="s">
        <v>2276</v>
      </c>
      <c r="C3010" s="272" t="s">
        <v>4843</v>
      </c>
      <c r="D3010" s="270" t="s">
        <v>9472</v>
      </c>
      <c r="E3010" s="272"/>
      <c r="F3010" s="273"/>
      <c r="G3010" s="272"/>
      <c r="H3010" s="272" t="s">
        <v>6154</v>
      </c>
      <c r="I3010" s="272" t="s">
        <v>6155</v>
      </c>
      <c r="J3010" s="272" t="s">
        <v>6156</v>
      </c>
      <c r="K3010" s="272"/>
      <c r="L3010" s="271"/>
      <c r="M3010" s="270" t="s">
        <v>3902</v>
      </c>
      <c r="N3010" s="270" t="s">
        <v>9406</v>
      </c>
      <c r="O3010" s="270" t="s">
        <v>6166</v>
      </c>
    </row>
    <row r="3011" spans="1:15" ht="30.75" customHeight="1" x14ac:dyDescent="0.25">
      <c r="A3011" s="281">
        <v>40105105</v>
      </c>
      <c r="B3011" s="276" t="s">
        <v>5098</v>
      </c>
      <c r="C3011" s="278" t="s">
        <v>4844</v>
      </c>
      <c r="D3011" s="276" t="s">
        <v>6161</v>
      </c>
      <c r="E3011" s="282"/>
      <c r="F3011" s="279"/>
      <c r="G3011" s="278" t="s">
        <v>6161</v>
      </c>
      <c r="H3011" s="278" t="s">
        <v>6161</v>
      </c>
      <c r="I3011" s="278" t="s">
        <v>6161</v>
      </c>
      <c r="J3011" s="278" t="s">
        <v>6161</v>
      </c>
      <c r="K3011" s="278" t="s">
        <v>6161</v>
      </c>
      <c r="L3011" s="277" t="s">
        <v>6161</v>
      </c>
      <c r="M3011" s="276" t="s">
        <v>6161</v>
      </c>
      <c r="N3011" s="276" t="s">
        <v>6161</v>
      </c>
      <c r="O3011" s="276" t="s">
        <v>6161</v>
      </c>
    </row>
    <row r="3012" spans="1:15" ht="30.75" customHeight="1" x14ac:dyDescent="0.25">
      <c r="A3012" s="275">
        <v>40105113</v>
      </c>
      <c r="B3012" s="270" t="s">
        <v>5099</v>
      </c>
      <c r="C3012" s="272" t="s">
        <v>4844</v>
      </c>
      <c r="D3012" s="270" t="s">
        <v>6161</v>
      </c>
      <c r="E3012" s="272"/>
      <c r="F3012" s="273"/>
      <c r="G3012" s="272" t="s">
        <v>6161</v>
      </c>
      <c r="H3012" s="272" t="s">
        <v>6161</v>
      </c>
      <c r="I3012" s="272" t="s">
        <v>6161</v>
      </c>
      <c r="J3012" s="272" t="s">
        <v>6161</v>
      </c>
      <c r="K3012" s="272" t="s">
        <v>6161</v>
      </c>
      <c r="L3012" s="271" t="s">
        <v>6161</v>
      </c>
      <c r="M3012" s="270" t="s">
        <v>6161</v>
      </c>
      <c r="N3012" s="270" t="s">
        <v>6161</v>
      </c>
      <c r="O3012" s="270" t="s">
        <v>6161</v>
      </c>
    </row>
    <row r="3013" spans="1:15" ht="30.75" customHeight="1" x14ac:dyDescent="0.25">
      <c r="A3013" s="281">
        <v>40105121</v>
      </c>
      <c r="B3013" s="276" t="s">
        <v>5100</v>
      </c>
      <c r="C3013" s="278" t="s">
        <v>4844</v>
      </c>
      <c r="D3013" s="276" t="s">
        <v>6161</v>
      </c>
      <c r="E3013" s="282"/>
      <c r="F3013" s="279"/>
      <c r="G3013" s="278" t="s">
        <v>6161</v>
      </c>
      <c r="H3013" s="278" t="s">
        <v>6161</v>
      </c>
      <c r="I3013" s="278" t="s">
        <v>6161</v>
      </c>
      <c r="J3013" s="278" t="s">
        <v>6161</v>
      </c>
      <c r="K3013" s="278" t="s">
        <v>6161</v>
      </c>
      <c r="L3013" s="277" t="s">
        <v>6161</v>
      </c>
      <c r="M3013" s="276" t="s">
        <v>6161</v>
      </c>
      <c r="N3013" s="276" t="s">
        <v>6161</v>
      </c>
      <c r="O3013" s="276" t="s">
        <v>6161</v>
      </c>
    </row>
    <row r="3014" spans="1:15" ht="30.75" customHeight="1" x14ac:dyDescent="0.25">
      <c r="A3014" s="275">
        <v>40105130</v>
      </c>
      <c r="B3014" s="270" t="s">
        <v>5101</v>
      </c>
      <c r="C3014" s="272" t="s">
        <v>4844</v>
      </c>
      <c r="D3014" s="270" t="s">
        <v>6161</v>
      </c>
      <c r="E3014" s="272"/>
      <c r="F3014" s="273"/>
      <c r="G3014" s="272" t="s">
        <v>6161</v>
      </c>
      <c r="H3014" s="272" t="s">
        <v>6161</v>
      </c>
      <c r="I3014" s="272" t="s">
        <v>6161</v>
      </c>
      <c r="J3014" s="272" t="s">
        <v>6161</v>
      </c>
      <c r="K3014" s="272" t="s">
        <v>6161</v>
      </c>
      <c r="L3014" s="271" t="s">
        <v>6161</v>
      </c>
      <c r="M3014" s="270" t="s">
        <v>6161</v>
      </c>
      <c r="N3014" s="270" t="s">
        <v>6161</v>
      </c>
      <c r="O3014" s="270" t="s">
        <v>6161</v>
      </c>
    </row>
    <row r="3015" spans="1:15" ht="30.75" customHeight="1" x14ac:dyDescent="0.25">
      <c r="A3015" s="281">
        <v>40105148</v>
      </c>
      <c r="B3015" s="276" t="s">
        <v>6386</v>
      </c>
      <c r="C3015" s="278" t="s">
        <v>4843</v>
      </c>
      <c r="D3015" s="276" t="s">
        <v>9469</v>
      </c>
      <c r="E3015" s="282"/>
      <c r="F3015" s="279"/>
      <c r="G3015" s="278"/>
      <c r="H3015" s="278" t="s">
        <v>6154</v>
      </c>
      <c r="I3015" s="278" t="s">
        <v>6155</v>
      </c>
      <c r="J3015" s="278" t="s">
        <v>6156</v>
      </c>
      <c r="K3015" s="278"/>
      <c r="L3015" s="277"/>
      <c r="M3015" s="276" t="s">
        <v>3902</v>
      </c>
      <c r="N3015" s="276" t="s">
        <v>9406</v>
      </c>
      <c r="O3015" s="276" t="s">
        <v>6166</v>
      </c>
    </row>
    <row r="3016" spans="1:15" ht="30.75" customHeight="1" x14ac:dyDescent="0.25">
      <c r="A3016" s="275">
        <v>40201015</v>
      </c>
      <c r="B3016" s="270" t="s">
        <v>2277</v>
      </c>
      <c r="C3016" s="272" t="s">
        <v>4843</v>
      </c>
      <c r="D3016" s="270" t="s">
        <v>9473</v>
      </c>
      <c r="E3016" s="272"/>
      <c r="F3016" s="273"/>
      <c r="G3016" s="272"/>
      <c r="H3016" s="272" t="s">
        <v>6154</v>
      </c>
      <c r="I3016" s="272" t="s">
        <v>6155</v>
      </c>
      <c r="J3016" s="272" t="s">
        <v>6156</v>
      </c>
      <c r="K3016" s="272"/>
      <c r="L3016" s="271"/>
      <c r="M3016" s="270" t="s">
        <v>9084</v>
      </c>
      <c r="N3016" s="270" t="s">
        <v>9085</v>
      </c>
      <c r="O3016" s="270" t="s">
        <v>6166</v>
      </c>
    </row>
    <row r="3017" spans="1:15" ht="30.75" customHeight="1" x14ac:dyDescent="0.25">
      <c r="A3017" s="281">
        <v>40201023</v>
      </c>
      <c r="B3017" s="276" t="s">
        <v>2278</v>
      </c>
      <c r="C3017" s="278" t="s">
        <v>4843</v>
      </c>
      <c r="D3017" s="276" t="s">
        <v>9474</v>
      </c>
      <c r="E3017" s="282"/>
      <c r="F3017" s="279"/>
      <c r="G3017" s="278"/>
      <c r="H3017" s="278" t="s">
        <v>6154</v>
      </c>
      <c r="I3017" s="278" t="s">
        <v>6155</v>
      </c>
      <c r="J3017" s="278" t="s">
        <v>6156</v>
      </c>
      <c r="K3017" s="278"/>
      <c r="L3017" s="277"/>
      <c r="M3017" s="276" t="s">
        <v>3767</v>
      </c>
      <c r="N3017" s="276" t="s">
        <v>7440</v>
      </c>
      <c r="O3017" s="276" t="s">
        <v>6166</v>
      </c>
    </row>
    <row r="3018" spans="1:15" ht="30.75" customHeight="1" x14ac:dyDescent="0.25">
      <c r="A3018" s="275">
        <v>40201031</v>
      </c>
      <c r="B3018" s="270" t="s">
        <v>2280</v>
      </c>
      <c r="C3018" s="272" t="s">
        <v>4843</v>
      </c>
      <c r="D3018" s="270" t="s">
        <v>9475</v>
      </c>
      <c r="E3018" s="272"/>
      <c r="F3018" s="273"/>
      <c r="G3018" s="272"/>
      <c r="H3018" s="272"/>
      <c r="I3018" s="272" t="s">
        <v>6155</v>
      </c>
      <c r="J3018" s="272" t="s">
        <v>6156</v>
      </c>
      <c r="K3018" s="272" t="s">
        <v>6157</v>
      </c>
      <c r="L3018" s="271"/>
      <c r="M3018" s="270" t="s">
        <v>9084</v>
      </c>
      <c r="N3018" s="270" t="s">
        <v>9085</v>
      </c>
      <c r="O3018" s="270" t="s">
        <v>6166</v>
      </c>
    </row>
    <row r="3019" spans="1:15" ht="30.75" customHeight="1" x14ac:dyDescent="0.25">
      <c r="A3019" s="281">
        <v>40201058</v>
      </c>
      <c r="B3019" s="276" t="s">
        <v>2281</v>
      </c>
      <c r="C3019" s="278" t="s">
        <v>4843</v>
      </c>
      <c r="D3019" s="276" t="s">
        <v>9476</v>
      </c>
      <c r="E3019" s="282"/>
      <c r="F3019" s="279"/>
      <c r="G3019" s="278"/>
      <c r="H3019" s="278" t="s">
        <v>6154</v>
      </c>
      <c r="I3019" s="278" t="s">
        <v>6155</v>
      </c>
      <c r="J3019" s="278" t="s">
        <v>6156</v>
      </c>
      <c r="K3019" s="278"/>
      <c r="L3019" s="277"/>
      <c r="M3019" s="276" t="s">
        <v>9084</v>
      </c>
      <c r="N3019" s="276" t="s">
        <v>9085</v>
      </c>
      <c r="O3019" s="276" t="s">
        <v>6166</v>
      </c>
    </row>
    <row r="3020" spans="1:15" ht="30.75" customHeight="1" x14ac:dyDescent="0.25">
      <c r="A3020" s="275">
        <v>40201066</v>
      </c>
      <c r="B3020" s="270" t="s">
        <v>2282</v>
      </c>
      <c r="C3020" s="272" t="s">
        <v>4843</v>
      </c>
      <c r="D3020" s="270" t="s">
        <v>9477</v>
      </c>
      <c r="E3020" s="272"/>
      <c r="F3020" s="273"/>
      <c r="G3020" s="272"/>
      <c r="H3020" s="272" t="s">
        <v>6154</v>
      </c>
      <c r="I3020" s="272" t="s">
        <v>6155</v>
      </c>
      <c r="J3020" s="272" t="s">
        <v>6156</v>
      </c>
      <c r="K3020" s="272"/>
      <c r="L3020" s="271"/>
      <c r="M3020" s="270" t="s">
        <v>9084</v>
      </c>
      <c r="N3020" s="270" t="s">
        <v>9085</v>
      </c>
      <c r="O3020" s="270" t="s">
        <v>6166</v>
      </c>
    </row>
    <row r="3021" spans="1:15" ht="30.75" customHeight="1" x14ac:dyDescent="0.25">
      <c r="A3021" s="281">
        <v>40201074</v>
      </c>
      <c r="B3021" s="276" t="s">
        <v>2283</v>
      </c>
      <c r="C3021" s="278" t="s">
        <v>4843</v>
      </c>
      <c r="D3021" s="276" t="s">
        <v>9478</v>
      </c>
      <c r="E3021" s="282"/>
      <c r="F3021" s="279"/>
      <c r="G3021" s="278"/>
      <c r="H3021" s="278" t="s">
        <v>6154</v>
      </c>
      <c r="I3021" s="278" t="s">
        <v>6155</v>
      </c>
      <c r="J3021" s="278" t="s">
        <v>6156</v>
      </c>
      <c r="K3021" s="278"/>
      <c r="L3021" s="277"/>
      <c r="M3021" s="276" t="s">
        <v>9084</v>
      </c>
      <c r="N3021" s="276" t="s">
        <v>9085</v>
      </c>
      <c r="O3021" s="276" t="s">
        <v>6166</v>
      </c>
    </row>
    <row r="3022" spans="1:15" ht="30.75" customHeight="1" x14ac:dyDescent="0.25">
      <c r="A3022" s="275">
        <v>40201082</v>
      </c>
      <c r="B3022" s="270" t="s">
        <v>2284</v>
      </c>
      <c r="C3022" s="272" t="s">
        <v>4843</v>
      </c>
      <c r="D3022" s="270" t="s">
        <v>9479</v>
      </c>
      <c r="E3022" s="272"/>
      <c r="F3022" s="273"/>
      <c r="G3022" s="272"/>
      <c r="H3022" s="272" t="s">
        <v>6154</v>
      </c>
      <c r="I3022" s="272" t="s">
        <v>6155</v>
      </c>
      <c r="J3022" s="272" t="s">
        <v>6156</v>
      </c>
      <c r="K3022" s="272"/>
      <c r="L3022" s="271"/>
      <c r="M3022" s="270" t="s">
        <v>9084</v>
      </c>
      <c r="N3022" s="270" t="s">
        <v>9085</v>
      </c>
      <c r="O3022" s="270" t="s">
        <v>6166</v>
      </c>
    </row>
    <row r="3023" spans="1:15" ht="30.75" customHeight="1" x14ac:dyDescent="0.25">
      <c r="A3023" s="281">
        <v>40201090</v>
      </c>
      <c r="B3023" s="276" t="s">
        <v>2285</v>
      </c>
      <c r="C3023" s="278" t="s">
        <v>4843</v>
      </c>
      <c r="D3023" s="276" t="s">
        <v>9479</v>
      </c>
      <c r="E3023" s="282"/>
      <c r="F3023" s="279"/>
      <c r="G3023" s="278"/>
      <c r="H3023" s="278" t="s">
        <v>6154</v>
      </c>
      <c r="I3023" s="278" t="s">
        <v>6155</v>
      </c>
      <c r="J3023" s="278" t="s">
        <v>6156</v>
      </c>
      <c r="K3023" s="278"/>
      <c r="L3023" s="277"/>
      <c r="M3023" s="276" t="s">
        <v>9084</v>
      </c>
      <c r="N3023" s="276" t="s">
        <v>9085</v>
      </c>
      <c r="O3023" s="276" t="s">
        <v>6166</v>
      </c>
    </row>
    <row r="3024" spans="1:15" ht="30.75" customHeight="1" x14ac:dyDescent="0.25">
      <c r="A3024" s="275">
        <v>40201104</v>
      </c>
      <c r="B3024" s="270" t="s">
        <v>2286</v>
      </c>
      <c r="C3024" s="272" t="s">
        <v>4843</v>
      </c>
      <c r="D3024" s="270" t="s">
        <v>9303</v>
      </c>
      <c r="E3024" s="272"/>
      <c r="F3024" s="273"/>
      <c r="G3024" s="272"/>
      <c r="H3024" s="272" t="s">
        <v>6154</v>
      </c>
      <c r="I3024" s="272" t="s">
        <v>6155</v>
      </c>
      <c r="J3024" s="272" t="s">
        <v>6156</v>
      </c>
      <c r="K3024" s="272"/>
      <c r="L3024" s="271"/>
      <c r="M3024" s="270" t="s">
        <v>9084</v>
      </c>
      <c r="N3024" s="270" t="s">
        <v>9085</v>
      </c>
      <c r="O3024" s="270" t="s">
        <v>6166</v>
      </c>
    </row>
    <row r="3025" spans="1:15" ht="30.75" customHeight="1" x14ac:dyDescent="0.25">
      <c r="A3025" s="281">
        <v>40201112</v>
      </c>
      <c r="B3025" s="276" t="s">
        <v>2287</v>
      </c>
      <c r="C3025" s="278" t="s">
        <v>4843</v>
      </c>
      <c r="D3025" s="276" t="s">
        <v>9303</v>
      </c>
      <c r="E3025" s="282"/>
      <c r="F3025" s="279"/>
      <c r="G3025" s="278"/>
      <c r="H3025" s="278" t="s">
        <v>6154</v>
      </c>
      <c r="I3025" s="278" t="s">
        <v>6155</v>
      </c>
      <c r="J3025" s="278" t="s">
        <v>6156</v>
      </c>
      <c r="K3025" s="278"/>
      <c r="L3025" s="277"/>
      <c r="M3025" s="276" t="s">
        <v>9084</v>
      </c>
      <c r="N3025" s="276" t="s">
        <v>9085</v>
      </c>
      <c r="O3025" s="276" t="s">
        <v>6166</v>
      </c>
    </row>
    <row r="3026" spans="1:15" ht="30.75" customHeight="1" x14ac:dyDescent="0.25">
      <c r="A3026" s="275">
        <v>40201120</v>
      </c>
      <c r="B3026" s="270" t="s">
        <v>2288</v>
      </c>
      <c r="C3026" s="272" t="s">
        <v>4843</v>
      </c>
      <c r="D3026" s="270" t="s">
        <v>9480</v>
      </c>
      <c r="E3026" s="272"/>
      <c r="F3026" s="273"/>
      <c r="G3026" s="272"/>
      <c r="H3026" s="272" t="s">
        <v>6154</v>
      </c>
      <c r="I3026" s="272" t="s">
        <v>6155</v>
      </c>
      <c r="J3026" s="272" t="s">
        <v>6156</v>
      </c>
      <c r="K3026" s="272"/>
      <c r="L3026" s="271"/>
      <c r="M3026" s="270" t="s">
        <v>9084</v>
      </c>
      <c r="N3026" s="270" t="s">
        <v>9085</v>
      </c>
      <c r="O3026" s="270" t="s">
        <v>6166</v>
      </c>
    </row>
    <row r="3027" spans="1:15" ht="30.75" customHeight="1" x14ac:dyDescent="0.25">
      <c r="A3027" s="281">
        <v>40201139</v>
      </c>
      <c r="B3027" s="276" t="s">
        <v>5102</v>
      </c>
      <c r="C3027" s="278" t="s">
        <v>4843</v>
      </c>
      <c r="D3027" s="276" t="s">
        <v>9481</v>
      </c>
      <c r="E3027" s="282"/>
      <c r="F3027" s="279"/>
      <c r="G3027" s="278"/>
      <c r="H3027" s="278" t="s">
        <v>6154</v>
      </c>
      <c r="I3027" s="278" t="s">
        <v>6155</v>
      </c>
      <c r="J3027" s="278" t="s">
        <v>6156</v>
      </c>
      <c r="K3027" s="278"/>
      <c r="L3027" s="277"/>
      <c r="M3027" s="276" t="s">
        <v>9084</v>
      </c>
      <c r="N3027" s="276" t="s">
        <v>9085</v>
      </c>
      <c r="O3027" s="276" t="s">
        <v>6166</v>
      </c>
    </row>
    <row r="3028" spans="1:15" ht="30.75" customHeight="1" x14ac:dyDescent="0.25">
      <c r="A3028" s="275">
        <v>40201147</v>
      </c>
      <c r="B3028" s="270" t="s">
        <v>4310</v>
      </c>
      <c r="C3028" s="272" t="s">
        <v>4843</v>
      </c>
      <c r="D3028" s="270" t="s">
        <v>9482</v>
      </c>
      <c r="E3028" s="272"/>
      <c r="F3028" s="273"/>
      <c r="G3028" s="272"/>
      <c r="H3028" s="272" t="s">
        <v>6154</v>
      </c>
      <c r="I3028" s="272" t="s">
        <v>6155</v>
      </c>
      <c r="J3028" s="272" t="s">
        <v>6156</v>
      </c>
      <c r="K3028" s="272"/>
      <c r="L3028" s="271"/>
      <c r="M3028" s="270" t="s">
        <v>9084</v>
      </c>
      <c r="N3028" s="270" t="s">
        <v>9085</v>
      </c>
      <c r="O3028" s="270" t="s">
        <v>6166</v>
      </c>
    </row>
    <row r="3029" spans="1:15" ht="30.75" customHeight="1" x14ac:dyDescent="0.25">
      <c r="A3029" s="281">
        <v>40201155</v>
      </c>
      <c r="B3029" s="276" t="s">
        <v>2290</v>
      </c>
      <c r="C3029" s="278" t="s">
        <v>4843</v>
      </c>
      <c r="D3029" s="276" t="s">
        <v>9238</v>
      </c>
      <c r="E3029" s="282"/>
      <c r="F3029" s="279"/>
      <c r="G3029" s="278"/>
      <c r="H3029" s="278" t="s">
        <v>6154</v>
      </c>
      <c r="I3029" s="278" t="s">
        <v>6155</v>
      </c>
      <c r="J3029" s="278" t="s">
        <v>6156</v>
      </c>
      <c r="K3029" s="278"/>
      <c r="L3029" s="277"/>
      <c r="M3029" s="276" t="s">
        <v>9084</v>
      </c>
      <c r="N3029" s="276" t="s">
        <v>9085</v>
      </c>
      <c r="O3029" s="276" t="s">
        <v>6166</v>
      </c>
    </row>
    <row r="3030" spans="1:15" ht="30.75" customHeight="1" x14ac:dyDescent="0.25">
      <c r="A3030" s="275">
        <v>40201163</v>
      </c>
      <c r="B3030" s="270" t="s">
        <v>2291</v>
      </c>
      <c r="C3030" s="272" t="s">
        <v>4843</v>
      </c>
      <c r="D3030" s="270" t="s">
        <v>9483</v>
      </c>
      <c r="E3030" s="272"/>
      <c r="F3030" s="273"/>
      <c r="G3030" s="272"/>
      <c r="H3030" s="272"/>
      <c r="I3030" s="272" t="s">
        <v>6155</v>
      </c>
      <c r="J3030" s="272" t="s">
        <v>6156</v>
      </c>
      <c r="K3030" s="272"/>
      <c r="L3030" s="271"/>
      <c r="M3030" s="270" t="s">
        <v>9084</v>
      </c>
      <c r="N3030" s="270" t="s">
        <v>9085</v>
      </c>
      <c r="O3030" s="270" t="s">
        <v>6166</v>
      </c>
    </row>
    <row r="3031" spans="1:15" ht="30.75" customHeight="1" x14ac:dyDescent="0.25">
      <c r="A3031" s="281">
        <v>40201171</v>
      </c>
      <c r="B3031" s="276" t="s">
        <v>2292</v>
      </c>
      <c r="C3031" s="278" t="s">
        <v>4843</v>
      </c>
      <c r="D3031" s="276" t="s">
        <v>9484</v>
      </c>
      <c r="E3031" s="282"/>
      <c r="F3031" s="279"/>
      <c r="G3031" s="278"/>
      <c r="H3031" s="278" t="s">
        <v>6154</v>
      </c>
      <c r="I3031" s="278" t="s">
        <v>6155</v>
      </c>
      <c r="J3031" s="278" t="s">
        <v>6156</v>
      </c>
      <c r="K3031" s="278"/>
      <c r="L3031" s="277"/>
      <c r="M3031" s="276" t="s">
        <v>9084</v>
      </c>
      <c r="N3031" s="276" t="s">
        <v>9085</v>
      </c>
      <c r="O3031" s="276" t="s">
        <v>6166</v>
      </c>
    </row>
    <row r="3032" spans="1:15" ht="30.75" customHeight="1" x14ac:dyDescent="0.25">
      <c r="A3032" s="275">
        <v>40201180</v>
      </c>
      <c r="B3032" s="270" t="s">
        <v>2293</v>
      </c>
      <c r="C3032" s="272" t="s">
        <v>4843</v>
      </c>
      <c r="D3032" s="270" t="s">
        <v>9485</v>
      </c>
      <c r="E3032" s="272"/>
      <c r="F3032" s="273"/>
      <c r="G3032" s="272"/>
      <c r="H3032" s="272" t="s">
        <v>6154</v>
      </c>
      <c r="I3032" s="272" t="s">
        <v>6155</v>
      </c>
      <c r="J3032" s="272" t="s">
        <v>6156</v>
      </c>
      <c r="K3032" s="272"/>
      <c r="L3032" s="271"/>
      <c r="M3032" s="270" t="s">
        <v>9084</v>
      </c>
      <c r="N3032" s="270" t="s">
        <v>9085</v>
      </c>
      <c r="O3032" s="270" t="s">
        <v>6166</v>
      </c>
    </row>
    <row r="3033" spans="1:15" ht="30.75" customHeight="1" x14ac:dyDescent="0.25">
      <c r="A3033" s="281">
        <v>40201198</v>
      </c>
      <c r="B3033" s="276" t="s">
        <v>2296</v>
      </c>
      <c r="C3033" s="278" t="s">
        <v>4843</v>
      </c>
      <c r="D3033" s="276" t="s">
        <v>9486</v>
      </c>
      <c r="E3033" s="282"/>
      <c r="F3033" s="279"/>
      <c r="G3033" s="278"/>
      <c r="H3033" s="278" t="s">
        <v>6154</v>
      </c>
      <c r="I3033" s="278" t="s">
        <v>6155</v>
      </c>
      <c r="J3033" s="278" t="s">
        <v>6156</v>
      </c>
      <c r="K3033" s="278"/>
      <c r="L3033" s="277"/>
      <c r="M3033" s="276" t="s">
        <v>9084</v>
      </c>
      <c r="N3033" s="276" t="s">
        <v>9085</v>
      </c>
      <c r="O3033" s="276" t="s">
        <v>6166</v>
      </c>
    </row>
    <row r="3034" spans="1:15" ht="30.75" customHeight="1" x14ac:dyDescent="0.25">
      <c r="A3034" s="275">
        <v>40201201</v>
      </c>
      <c r="B3034" s="270" t="s">
        <v>2297</v>
      </c>
      <c r="C3034" s="272" t="s">
        <v>4843</v>
      </c>
      <c r="D3034" s="270" t="s">
        <v>9486</v>
      </c>
      <c r="E3034" s="272"/>
      <c r="F3034" s="273"/>
      <c r="G3034" s="272"/>
      <c r="H3034" s="272" t="s">
        <v>6154</v>
      </c>
      <c r="I3034" s="272" t="s">
        <v>6155</v>
      </c>
      <c r="J3034" s="272" t="s">
        <v>6156</v>
      </c>
      <c r="K3034" s="272"/>
      <c r="L3034" s="271"/>
      <c r="M3034" s="270" t="s">
        <v>9084</v>
      </c>
      <c r="N3034" s="270" t="s">
        <v>9085</v>
      </c>
      <c r="O3034" s="270" t="s">
        <v>6166</v>
      </c>
    </row>
    <row r="3035" spans="1:15" ht="30.75" customHeight="1" x14ac:dyDescent="0.25">
      <c r="A3035" s="281">
        <v>40201210</v>
      </c>
      <c r="B3035" s="276" t="s">
        <v>2298</v>
      </c>
      <c r="C3035" s="278" t="s">
        <v>4843</v>
      </c>
      <c r="D3035" s="276" t="s">
        <v>9487</v>
      </c>
      <c r="E3035" s="282"/>
      <c r="F3035" s="279"/>
      <c r="G3035" s="278"/>
      <c r="H3035" s="278" t="s">
        <v>6154</v>
      </c>
      <c r="I3035" s="278" t="s">
        <v>6155</v>
      </c>
      <c r="J3035" s="278" t="s">
        <v>6156</v>
      </c>
      <c r="K3035" s="278"/>
      <c r="L3035" s="277"/>
      <c r="M3035" s="276" t="s">
        <v>9084</v>
      </c>
      <c r="N3035" s="276" t="s">
        <v>9085</v>
      </c>
      <c r="O3035" s="276" t="s">
        <v>6166</v>
      </c>
    </row>
    <row r="3036" spans="1:15" ht="30.75" customHeight="1" x14ac:dyDescent="0.25">
      <c r="A3036" s="275">
        <v>40201228</v>
      </c>
      <c r="B3036" s="270" t="s">
        <v>2299</v>
      </c>
      <c r="C3036" s="272" t="s">
        <v>4843</v>
      </c>
      <c r="D3036" s="270" t="s">
        <v>9487</v>
      </c>
      <c r="E3036" s="272"/>
      <c r="F3036" s="273"/>
      <c r="G3036" s="272"/>
      <c r="H3036" s="272" t="s">
        <v>6154</v>
      </c>
      <c r="I3036" s="272" t="s">
        <v>6155</v>
      </c>
      <c r="J3036" s="272" t="s">
        <v>6156</v>
      </c>
      <c r="K3036" s="272"/>
      <c r="L3036" s="271"/>
      <c r="M3036" s="270" t="s">
        <v>9084</v>
      </c>
      <c r="N3036" s="270" t="s">
        <v>9085</v>
      </c>
      <c r="O3036" s="270" t="s">
        <v>6166</v>
      </c>
    </row>
    <row r="3037" spans="1:15" ht="30.75" customHeight="1" x14ac:dyDescent="0.25">
      <c r="A3037" s="281">
        <v>40201236</v>
      </c>
      <c r="B3037" s="276" t="s">
        <v>2302</v>
      </c>
      <c r="C3037" s="278" t="s">
        <v>4843</v>
      </c>
      <c r="D3037" s="276" t="s">
        <v>9488</v>
      </c>
      <c r="E3037" s="282"/>
      <c r="F3037" s="279"/>
      <c r="G3037" s="278"/>
      <c r="H3037" s="278" t="s">
        <v>6154</v>
      </c>
      <c r="I3037" s="278" t="s">
        <v>6155</v>
      </c>
      <c r="J3037" s="278" t="s">
        <v>6156</v>
      </c>
      <c r="K3037" s="278"/>
      <c r="L3037" s="277"/>
      <c r="M3037" s="276" t="s">
        <v>9084</v>
      </c>
      <c r="N3037" s="276" t="s">
        <v>9085</v>
      </c>
      <c r="O3037" s="276" t="s">
        <v>6166</v>
      </c>
    </row>
    <row r="3038" spans="1:15" ht="30.75" customHeight="1" x14ac:dyDescent="0.25">
      <c r="A3038" s="275">
        <v>40201244</v>
      </c>
      <c r="B3038" s="270" t="s">
        <v>2303</v>
      </c>
      <c r="C3038" s="272" t="s">
        <v>4843</v>
      </c>
      <c r="D3038" s="270" t="s">
        <v>9488</v>
      </c>
      <c r="E3038" s="272"/>
      <c r="F3038" s="273"/>
      <c r="G3038" s="272"/>
      <c r="H3038" s="272" t="s">
        <v>6154</v>
      </c>
      <c r="I3038" s="272" t="s">
        <v>6155</v>
      </c>
      <c r="J3038" s="272" t="s">
        <v>6156</v>
      </c>
      <c r="K3038" s="272"/>
      <c r="L3038" s="271"/>
      <c r="M3038" s="270" t="s">
        <v>9084</v>
      </c>
      <c r="N3038" s="270" t="s">
        <v>9085</v>
      </c>
      <c r="O3038" s="270" t="s">
        <v>6166</v>
      </c>
    </row>
    <row r="3039" spans="1:15" ht="30.75" customHeight="1" x14ac:dyDescent="0.25">
      <c r="A3039" s="281">
        <v>40201252</v>
      </c>
      <c r="B3039" s="276" t="s">
        <v>2300</v>
      </c>
      <c r="C3039" s="278" t="s">
        <v>4843</v>
      </c>
      <c r="D3039" s="276" t="s">
        <v>9489</v>
      </c>
      <c r="E3039" s="282"/>
      <c r="F3039" s="279"/>
      <c r="G3039" s="278"/>
      <c r="H3039" s="278" t="s">
        <v>6154</v>
      </c>
      <c r="I3039" s="278" t="s">
        <v>6155</v>
      </c>
      <c r="J3039" s="278" t="s">
        <v>6156</v>
      </c>
      <c r="K3039" s="278"/>
      <c r="L3039" s="277"/>
      <c r="M3039" s="276" t="s">
        <v>9084</v>
      </c>
      <c r="N3039" s="276" t="s">
        <v>9085</v>
      </c>
      <c r="O3039" s="276" t="s">
        <v>6166</v>
      </c>
    </row>
    <row r="3040" spans="1:15" ht="30.75" customHeight="1" x14ac:dyDescent="0.25">
      <c r="A3040" s="275">
        <v>40201260</v>
      </c>
      <c r="B3040" s="270" t="s">
        <v>2301</v>
      </c>
      <c r="C3040" s="272" t="s">
        <v>4843</v>
      </c>
      <c r="D3040" s="270" t="s">
        <v>9489</v>
      </c>
      <c r="E3040" s="272"/>
      <c r="F3040" s="273"/>
      <c r="G3040" s="272"/>
      <c r="H3040" s="272" t="s">
        <v>6154</v>
      </c>
      <c r="I3040" s="272" t="s">
        <v>6155</v>
      </c>
      <c r="J3040" s="272" t="s">
        <v>6156</v>
      </c>
      <c r="K3040" s="272"/>
      <c r="L3040" s="271"/>
      <c r="M3040" s="270" t="s">
        <v>9084</v>
      </c>
      <c r="N3040" s="270" t="s">
        <v>9085</v>
      </c>
      <c r="O3040" s="270" t="s">
        <v>6166</v>
      </c>
    </row>
    <row r="3041" spans="1:15" ht="30.75" customHeight="1" x14ac:dyDescent="0.25">
      <c r="A3041" s="281">
        <v>40201279</v>
      </c>
      <c r="B3041" s="276" t="s">
        <v>2294</v>
      </c>
      <c r="C3041" s="278" t="s">
        <v>4843</v>
      </c>
      <c r="D3041" s="276" t="s">
        <v>9490</v>
      </c>
      <c r="E3041" s="282"/>
      <c r="F3041" s="279"/>
      <c r="G3041" s="278"/>
      <c r="H3041" s="278"/>
      <c r="I3041" s="278" t="s">
        <v>6155</v>
      </c>
      <c r="J3041" s="278" t="s">
        <v>6156</v>
      </c>
      <c r="K3041" s="278"/>
      <c r="L3041" s="277"/>
      <c r="M3041" s="276" t="s">
        <v>9084</v>
      </c>
      <c r="N3041" s="276" t="s">
        <v>9085</v>
      </c>
      <c r="O3041" s="276" t="s">
        <v>6166</v>
      </c>
    </row>
    <row r="3042" spans="1:15" ht="30.75" customHeight="1" x14ac:dyDescent="0.25">
      <c r="A3042" s="275">
        <v>40201287</v>
      </c>
      <c r="B3042" s="270" t="s">
        <v>2295</v>
      </c>
      <c r="C3042" s="272" t="s">
        <v>4843</v>
      </c>
      <c r="D3042" s="270" t="s">
        <v>9490</v>
      </c>
      <c r="E3042" s="272"/>
      <c r="F3042" s="273"/>
      <c r="G3042" s="272"/>
      <c r="H3042" s="272"/>
      <c r="I3042" s="272" t="s">
        <v>6155</v>
      </c>
      <c r="J3042" s="272" t="s">
        <v>6156</v>
      </c>
      <c r="K3042" s="272"/>
      <c r="L3042" s="271"/>
      <c r="M3042" s="270" t="s">
        <v>9084</v>
      </c>
      <c r="N3042" s="270" t="s">
        <v>9085</v>
      </c>
      <c r="O3042" s="270" t="s">
        <v>6166</v>
      </c>
    </row>
    <row r="3043" spans="1:15" ht="30.75" customHeight="1" x14ac:dyDescent="0.25">
      <c r="A3043" s="281">
        <v>40201309</v>
      </c>
      <c r="B3043" s="276" t="s">
        <v>2279</v>
      </c>
      <c r="C3043" s="278" t="s">
        <v>4843</v>
      </c>
      <c r="D3043" s="276" t="s">
        <v>9491</v>
      </c>
      <c r="E3043" s="282"/>
      <c r="F3043" s="279"/>
      <c r="G3043" s="278"/>
      <c r="H3043" s="278" t="s">
        <v>6154</v>
      </c>
      <c r="I3043" s="278" t="s">
        <v>6155</v>
      </c>
      <c r="J3043" s="278" t="s">
        <v>6156</v>
      </c>
      <c r="K3043" s="278"/>
      <c r="L3043" s="277"/>
      <c r="M3043" s="276" t="s">
        <v>9084</v>
      </c>
      <c r="N3043" s="276" t="s">
        <v>9085</v>
      </c>
      <c r="O3043" s="276" t="s">
        <v>6166</v>
      </c>
    </row>
    <row r="3044" spans="1:15" ht="30.75" customHeight="1" x14ac:dyDescent="0.25">
      <c r="A3044" s="275">
        <v>40201317</v>
      </c>
      <c r="B3044" s="270" t="s">
        <v>5103</v>
      </c>
      <c r="C3044" s="272" t="s">
        <v>4844</v>
      </c>
      <c r="D3044" s="270" t="s">
        <v>6161</v>
      </c>
      <c r="E3044" s="272"/>
      <c r="F3044" s="273"/>
      <c r="G3044" s="272" t="s">
        <v>6161</v>
      </c>
      <c r="H3044" s="272" t="s">
        <v>6161</v>
      </c>
      <c r="I3044" s="272" t="s">
        <v>6161</v>
      </c>
      <c r="J3044" s="272" t="s">
        <v>6161</v>
      </c>
      <c r="K3044" s="272" t="s">
        <v>6161</v>
      </c>
      <c r="L3044" s="271" t="s">
        <v>6161</v>
      </c>
      <c r="M3044" s="270" t="s">
        <v>6161</v>
      </c>
      <c r="N3044" s="270" t="s">
        <v>6161</v>
      </c>
      <c r="O3044" s="270" t="s">
        <v>6161</v>
      </c>
    </row>
    <row r="3045" spans="1:15" ht="30.75" customHeight="1" x14ac:dyDescent="0.25">
      <c r="A3045" s="281">
        <v>40201325</v>
      </c>
      <c r="B3045" s="276" t="s">
        <v>5104</v>
      </c>
      <c r="C3045" s="278" t="s">
        <v>4844</v>
      </c>
      <c r="D3045" s="276" t="s">
        <v>6161</v>
      </c>
      <c r="E3045" s="282"/>
      <c r="F3045" s="279"/>
      <c r="G3045" s="278" t="s">
        <v>6161</v>
      </c>
      <c r="H3045" s="278" t="s">
        <v>6161</v>
      </c>
      <c r="I3045" s="278" t="s">
        <v>6161</v>
      </c>
      <c r="J3045" s="278" t="s">
        <v>6161</v>
      </c>
      <c r="K3045" s="278" t="s">
        <v>6161</v>
      </c>
      <c r="L3045" s="277" t="s">
        <v>6161</v>
      </c>
      <c r="M3045" s="276" t="s">
        <v>6161</v>
      </c>
      <c r="N3045" s="276" t="s">
        <v>6161</v>
      </c>
      <c r="O3045" s="276" t="s">
        <v>6161</v>
      </c>
    </row>
    <row r="3046" spans="1:15" ht="30.75" customHeight="1" x14ac:dyDescent="0.25">
      <c r="A3046" s="275">
        <v>40201333</v>
      </c>
      <c r="B3046" s="270" t="s">
        <v>2289</v>
      </c>
      <c r="C3046" s="272" t="s">
        <v>4843</v>
      </c>
      <c r="D3046" s="270" t="s">
        <v>9481</v>
      </c>
      <c r="E3046" s="272"/>
      <c r="F3046" s="273"/>
      <c r="G3046" s="272"/>
      <c r="H3046" s="272" t="s">
        <v>6154</v>
      </c>
      <c r="I3046" s="272" t="s">
        <v>6155</v>
      </c>
      <c r="J3046" s="272" t="s">
        <v>6156</v>
      </c>
      <c r="K3046" s="272"/>
      <c r="L3046" s="271"/>
      <c r="M3046" s="270" t="s">
        <v>9084</v>
      </c>
      <c r="N3046" s="270" t="s">
        <v>9085</v>
      </c>
      <c r="O3046" s="270" t="s">
        <v>6166</v>
      </c>
    </row>
    <row r="3047" spans="1:15" ht="30.75" customHeight="1" x14ac:dyDescent="0.25">
      <c r="A3047" s="281">
        <v>40201341</v>
      </c>
      <c r="B3047" s="276" t="s">
        <v>5105</v>
      </c>
      <c r="C3047" s="278" t="s">
        <v>4843</v>
      </c>
      <c r="D3047" s="276" t="s">
        <v>9492</v>
      </c>
      <c r="E3047" s="282"/>
      <c r="F3047" s="279"/>
      <c r="G3047" s="278"/>
      <c r="H3047" s="278" t="s">
        <v>6154</v>
      </c>
      <c r="I3047" s="278" t="s">
        <v>6155</v>
      </c>
      <c r="J3047" s="278" t="s">
        <v>6156</v>
      </c>
      <c r="K3047" s="278"/>
      <c r="L3047" s="277">
        <v>141</v>
      </c>
      <c r="M3047" s="276" t="s">
        <v>9084</v>
      </c>
      <c r="N3047" s="276" t="s">
        <v>9085</v>
      </c>
      <c r="O3047" s="276" t="s">
        <v>6166</v>
      </c>
    </row>
    <row r="3048" spans="1:15" ht="30.75" customHeight="1" x14ac:dyDescent="0.25">
      <c r="A3048" s="275">
        <v>40201350</v>
      </c>
      <c r="B3048" s="270" t="s">
        <v>6387</v>
      </c>
      <c r="C3048" s="272" t="s">
        <v>4843</v>
      </c>
      <c r="D3048" s="270" t="s">
        <v>9479</v>
      </c>
      <c r="E3048" s="272"/>
      <c r="F3048" s="273"/>
      <c r="G3048" s="272"/>
      <c r="H3048" s="272" t="s">
        <v>6154</v>
      </c>
      <c r="I3048" s="272" t="s">
        <v>6155</v>
      </c>
      <c r="J3048" s="272" t="s">
        <v>6156</v>
      </c>
      <c r="K3048" s="272"/>
      <c r="L3048" s="271"/>
      <c r="M3048" s="270" t="s">
        <v>9084</v>
      </c>
      <c r="N3048" s="270" t="s">
        <v>9085</v>
      </c>
      <c r="O3048" s="270" t="s">
        <v>6166</v>
      </c>
    </row>
    <row r="3049" spans="1:15" ht="30.75" customHeight="1" x14ac:dyDescent="0.25">
      <c r="A3049" s="281">
        <v>40201368</v>
      </c>
      <c r="B3049" s="276" t="s">
        <v>6388</v>
      </c>
      <c r="C3049" s="278" t="s">
        <v>4843</v>
      </c>
      <c r="D3049" s="276" t="s">
        <v>9475</v>
      </c>
      <c r="E3049" s="282"/>
      <c r="F3049" s="279"/>
      <c r="G3049" s="278"/>
      <c r="H3049" s="278"/>
      <c r="I3049" s="278" t="s">
        <v>6155</v>
      </c>
      <c r="J3049" s="278" t="s">
        <v>6156</v>
      </c>
      <c r="K3049" s="278" t="s">
        <v>6157</v>
      </c>
      <c r="L3049" s="277"/>
      <c r="M3049" s="276" t="s">
        <v>9084</v>
      </c>
      <c r="N3049" s="276" t="s">
        <v>9085</v>
      </c>
      <c r="O3049" s="276" t="s">
        <v>6166</v>
      </c>
    </row>
    <row r="3050" spans="1:15" ht="30.75" customHeight="1" x14ac:dyDescent="0.25">
      <c r="A3050" s="275">
        <v>40201376</v>
      </c>
      <c r="B3050" s="270" t="s">
        <v>6389</v>
      </c>
      <c r="C3050" s="272" t="s">
        <v>4844</v>
      </c>
      <c r="D3050" s="270" t="s">
        <v>6161</v>
      </c>
      <c r="E3050" s="272"/>
      <c r="F3050" s="273"/>
      <c r="G3050" s="272" t="s">
        <v>6161</v>
      </c>
      <c r="H3050" s="272" t="s">
        <v>6161</v>
      </c>
      <c r="I3050" s="272" t="s">
        <v>6161</v>
      </c>
      <c r="J3050" s="272" t="s">
        <v>6161</v>
      </c>
      <c r="K3050" s="272" t="s">
        <v>6161</v>
      </c>
      <c r="L3050" s="271" t="s">
        <v>6161</v>
      </c>
      <c r="M3050" s="270" t="s">
        <v>6161</v>
      </c>
      <c r="N3050" s="270" t="s">
        <v>6161</v>
      </c>
      <c r="O3050" s="270" t="s">
        <v>6161</v>
      </c>
    </row>
    <row r="3051" spans="1:15" ht="30.75" customHeight="1" x14ac:dyDescent="0.25">
      <c r="A3051" s="281">
        <v>40201384</v>
      </c>
      <c r="B3051" s="276" t="s">
        <v>6390</v>
      </c>
      <c r="C3051" s="278" t="s">
        <v>4844</v>
      </c>
      <c r="D3051" s="276" t="s">
        <v>6161</v>
      </c>
      <c r="E3051" s="282"/>
      <c r="F3051" s="279"/>
      <c r="G3051" s="278" t="s">
        <v>6161</v>
      </c>
      <c r="H3051" s="278" t="s">
        <v>6161</v>
      </c>
      <c r="I3051" s="278" t="s">
        <v>6161</v>
      </c>
      <c r="J3051" s="278" t="s">
        <v>6161</v>
      </c>
      <c r="K3051" s="278" t="s">
        <v>6161</v>
      </c>
      <c r="L3051" s="277" t="s">
        <v>6161</v>
      </c>
      <c r="M3051" s="276" t="s">
        <v>6161</v>
      </c>
      <c r="N3051" s="276" t="s">
        <v>6161</v>
      </c>
      <c r="O3051" s="276" t="s">
        <v>6161</v>
      </c>
    </row>
    <row r="3052" spans="1:15" ht="30.75" customHeight="1" x14ac:dyDescent="0.25">
      <c r="A3052" s="275">
        <v>40201392</v>
      </c>
      <c r="B3052" s="270" t="s">
        <v>6391</v>
      </c>
      <c r="C3052" s="272" t="s">
        <v>4844</v>
      </c>
      <c r="D3052" s="270" t="s">
        <v>6161</v>
      </c>
      <c r="E3052" s="272"/>
      <c r="F3052" s="273"/>
      <c r="G3052" s="272" t="s">
        <v>6161</v>
      </c>
      <c r="H3052" s="272" t="s">
        <v>6161</v>
      </c>
      <c r="I3052" s="272" t="s">
        <v>6161</v>
      </c>
      <c r="J3052" s="272" t="s">
        <v>6161</v>
      </c>
      <c r="K3052" s="272" t="s">
        <v>6161</v>
      </c>
      <c r="L3052" s="271" t="s">
        <v>6161</v>
      </c>
      <c r="M3052" s="270" t="s">
        <v>6161</v>
      </c>
      <c r="N3052" s="270" t="s">
        <v>6161</v>
      </c>
      <c r="O3052" s="270" t="s">
        <v>6161</v>
      </c>
    </row>
    <row r="3053" spans="1:15" ht="30.75" customHeight="1" x14ac:dyDescent="0.25">
      <c r="A3053" s="281">
        <v>40201406</v>
      </c>
      <c r="B3053" s="276" t="s">
        <v>6392</v>
      </c>
      <c r="C3053" s="278" t="s">
        <v>4844</v>
      </c>
      <c r="D3053" s="276" t="s">
        <v>6161</v>
      </c>
      <c r="E3053" s="282"/>
      <c r="F3053" s="279"/>
      <c r="G3053" s="278" t="s">
        <v>6161</v>
      </c>
      <c r="H3053" s="278" t="s">
        <v>6161</v>
      </c>
      <c r="I3053" s="278" t="s">
        <v>6161</v>
      </c>
      <c r="J3053" s="278" t="s">
        <v>6161</v>
      </c>
      <c r="K3053" s="278" t="s">
        <v>6161</v>
      </c>
      <c r="L3053" s="277" t="s">
        <v>6161</v>
      </c>
      <c r="M3053" s="276" t="s">
        <v>6161</v>
      </c>
      <c r="N3053" s="276" t="s">
        <v>6161</v>
      </c>
      <c r="O3053" s="276" t="s">
        <v>6161</v>
      </c>
    </row>
    <row r="3054" spans="1:15" ht="30.75" customHeight="1" x14ac:dyDescent="0.25">
      <c r="A3054" s="275">
        <v>40202011</v>
      </c>
      <c r="B3054" s="270" t="s">
        <v>2304</v>
      </c>
      <c r="C3054" s="272" t="s">
        <v>4843</v>
      </c>
      <c r="D3054" s="270" t="s">
        <v>9493</v>
      </c>
      <c r="E3054" s="272"/>
      <c r="F3054" s="273"/>
      <c r="G3054" s="272"/>
      <c r="H3054" s="272"/>
      <c r="I3054" s="272" t="s">
        <v>6155</v>
      </c>
      <c r="J3054" s="272" t="s">
        <v>6156</v>
      </c>
      <c r="K3054" s="272"/>
      <c r="L3054" s="271"/>
      <c r="M3054" s="270" t="s">
        <v>9084</v>
      </c>
      <c r="N3054" s="270" t="s">
        <v>9085</v>
      </c>
      <c r="O3054" s="270" t="s">
        <v>6166</v>
      </c>
    </row>
    <row r="3055" spans="1:15" ht="30.75" customHeight="1" x14ac:dyDescent="0.25">
      <c r="A3055" s="281">
        <v>40202038</v>
      </c>
      <c r="B3055" s="276" t="s">
        <v>2327</v>
      </c>
      <c r="C3055" s="278" t="s">
        <v>4843</v>
      </c>
      <c r="D3055" s="276" t="s">
        <v>9481</v>
      </c>
      <c r="E3055" s="282"/>
      <c r="F3055" s="279"/>
      <c r="G3055" s="278"/>
      <c r="H3055" s="278" t="s">
        <v>6154</v>
      </c>
      <c r="I3055" s="278" t="s">
        <v>6155</v>
      </c>
      <c r="J3055" s="278" t="s">
        <v>6156</v>
      </c>
      <c r="K3055" s="278"/>
      <c r="L3055" s="277"/>
      <c r="M3055" s="276" t="s">
        <v>9084</v>
      </c>
      <c r="N3055" s="276" t="s">
        <v>9085</v>
      </c>
      <c r="O3055" s="276" t="s">
        <v>6166</v>
      </c>
    </row>
    <row r="3056" spans="1:15" ht="30.75" customHeight="1" x14ac:dyDescent="0.25">
      <c r="A3056" s="275">
        <v>40202046</v>
      </c>
      <c r="B3056" s="270" t="s">
        <v>2305</v>
      </c>
      <c r="C3056" s="272" t="s">
        <v>4843</v>
      </c>
      <c r="D3056" s="270" t="s">
        <v>9494</v>
      </c>
      <c r="E3056" s="272"/>
      <c r="F3056" s="273"/>
      <c r="G3056" s="272"/>
      <c r="H3056" s="272"/>
      <c r="I3056" s="272" t="s">
        <v>6155</v>
      </c>
      <c r="J3056" s="272" t="s">
        <v>6156</v>
      </c>
      <c r="K3056" s="272"/>
      <c r="L3056" s="271"/>
      <c r="M3056" s="270" t="s">
        <v>9084</v>
      </c>
      <c r="N3056" s="270" t="s">
        <v>9085</v>
      </c>
      <c r="O3056" s="270" t="s">
        <v>6166</v>
      </c>
    </row>
    <row r="3057" spans="1:15" ht="30.75" customHeight="1" x14ac:dyDescent="0.25">
      <c r="A3057" s="281">
        <v>40202054</v>
      </c>
      <c r="B3057" s="276" t="s">
        <v>2306</v>
      </c>
      <c r="C3057" s="278" t="s">
        <v>4843</v>
      </c>
      <c r="D3057" s="276" t="s">
        <v>9475</v>
      </c>
      <c r="E3057" s="282"/>
      <c r="F3057" s="279"/>
      <c r="G3057" s="278"/>
      <c r="H3057" s="278"/>
      <c r="I3057" s="278" t="s">
        <v>6155</v>
      </c>
      <c r="J3057" s="278" t="s">
        <v>6156</v>
      </c>
      <c r="K3057" s="278" t="s">
        <v>6157</v>
      </c>
      <c r="L3057" s="277"/>
      <c r="M3057" s="276" t="s">
        <v>9084</v>
      </c>
      <c r="N3057" s="276" t="s">
        <v>9085</v>
      </c>
      <c r="O3057" s="276" t="s">
        <v>6166</v>
      </c>
    </row>
    <row r="3058" spans="1:15" ht="30.75" customHeight="1" x14ac:dyDescent="0.25">
      <c r="A3058" s="275">
        <v>40202062</v>
      </c>
      <c r="B3058" s="270" t="s">
        <v>2307</v>
      </c>
      <c r="C3058" s="272" t="s">
        <v>4843</v>
      </c>
      <c r="D3058" s="270" t="s">
        <v>9495</v>
      </c>
      <c r="E3058" s="272"/>
      <c r="F3058" s="273"/>
      <c r="G3058" s="272"/>
      <c r="H3058" s="272"/>
      <c r="I3058" s="272" t="s">
        <v>6155</v>
      </c>
      <c r="J3058" s="272" t="s">
        <v>6156</v>
      </c>
      <c r="K3058" s="272"/>
      <c r="L3058" s="271"/>
      <c r="M3058" s="270" t="s">
        <v>9084</v>
      </c>
      <c r="N3058" s="270" t="s">
        <v>9085</v>
      </c>
      <c r="O3058" s="270" t="s">
        <v>6166</v>
      </c>
    </row>
    <row r="3059" spans="1:15" ht="30.75" customHeight="1" x14ac:dyDescent="0.25">
      <c r="A3059" s="281">
        <v>40202070</v>
      </c>
      <c r="B3059" s="276" t="s">
        <v>6393</v>
      </c>
      <c r="C3059" s="278" t="s">
        <v>4844</v>
      </c>
      <c r="D3059" s="276" t="s">
        <v>6161</v>
      </c>
      <c r="E3059" s="282"/>
      <c r="F3059" s="279"/>
      <c r="G3059" s="278" t="s">
        <v>6161</v>
      </c>
      <c r="H3059" s="278" t="s">
        <v>6161</v>
      </c>
      <c r="I3059" s="278" t="s">
        <v>6161</v>
      </c>
      <c r="J3059" s="278" t="s">
        <v>6161</v>
      </c>
      <c r="K3059" s="278" t="s">
        <v>6161</v>
      </c>
      <c r="L3059" s="277" t="s">
        <v>6161</v>
      </c>
      <c r="M3059" s="276" t="s">
        <v>6161</v>
      </c>
      <c r="N3059" s="276" t="s">
        <v>6161</v>
      </c>
      <c r="O3059" s="276" t="s">
        <v>6161</v>
      </c>
    </row>
    <row r="3060" spans="1:15" ht="30.75" customHeight="1" x14ac:dyDescent="0.25">
      <c r="A3060" s="275">
        <v>40202089</v>
      </c>
      <c r="B3060" s="270" t="s">
        <v>2308</v>
      </c>
      <c r="C3060" s="272" t="s">
        <v>4843</v>
      </c>
      <c r="D3060" s="270" t="s">
        <v>9496</v>
      </c>
      <c r="E3060" s="272"/>
      <c r="F3060" s="273"/>
      <c r="G3060" s="272"/>
      <c r="H3060" s="272" t="s">
        <v>6154</v>
      </c>
      <c r="I3060" s="272" t="s">
        <v>6155</v>
      </c>
      <c r="J3060" s="272" t="s">
        <v>6156</v>
      </c>
      <c r="K3060" s="272"/>
      <c r="L3060" s="271"/>
      <c r="M3060" s="270" t="s">
        <v>9084</v>
      </c>
      <c r="N3060" s="270" t="s">
        <v>9085</v>
      </c>
      <c r="O3060" s="270" t="s">
        <v>6166</v>
      </c>
    </row>
    <row r="3061" spans="1:15" ht="30.75" customHeight="1" x14ac:dyDescent="0.25">
      <c r="A3061" s="281">
        <v>40202097</v>
      </c>
      <c r="B3061" s="276" t="s">
        <v>2309</v>
      </c>
      <c r="C3061" s="278" t="s">
        <v>4843</v>
      </c>
      <c r="D3061" s="276" t="s">
        <v>9497</v>
      </c>
      <c r="E3061" s="282"/>
      <c r="F3061" s="279"/>
      <c r="G3061" s="278"/>
      <c r="H3061" s="278" t="s">
        <v>6154</v>
      </c>
      <c r="I3061" s="278" t="s">
        <v>6155</v>
      </c>
      <c r="J3061" s="278" t="s">
        <v>6156</v>
      </c>
      <c r="K3061" s="278"/>
      <c r="L3061" s="277"/>
      <c r="M3061" s="276" t="s">
        <v>9084</v>
      </c>
      <c r="N3061" s="276" t="s">
        <v>9085</v>
      </c>
      <c r="O3061" s="276" t="s">
        <v>6166</v>
      </c>
    </row>
    <row r="3062" spans="1:15" ht="30.75" customHeight="1" x14ac:dyDescent="0.25">
      <c r="A3062" s="275">
        <v>40202100</v>
      </c>
      <c r="B3062" s="270" t="s">
        <v>2310</v>
      </c>
      <c r="C3062" s="272" t="s">
        <v>4843</v>
      </c>
      <c r="D3062" s="270" t="s">
        <v>9498</v>
      </c>
      <c r="E3062" s="272"/>
      <c r="F3062" s="273"/>
      <c r="G3062" s="272"/>
      <c r="H3062" s="272"/>
      <c r="I3062" s="272" t="s">
        <v>6155</v>
      </c>
      <c r="J3062" s="272" t="s">
        <v>6156</v>
      </c>
      <c r="K3062" s="272" t="s">
        <v>6157</v>
      </c>
      <c r="L3062" s="271"/>
      <c r="M3062" s="270" t="s">
        <v>9084</v>
      </c>
      <c r="N3062" s="270" t="s">
        <v>9085</v>
      </c>
      <c r="O3062" s="270" t="s">
        <v>6166</v>
      </c>
    </row>
    <row r="3063" spans="1:15" ht="30.75" customHeight="1" x14ac:dyDescent="0.25">
      <c r="A3063" s="281">
        <v>40202119</v>
      </c>
      <c r="B3063" s="276" t="s">
        <v>2311</v>
      </c>
      <c r="C3063" s="278" t="s">
        <v>4843</v>
      </c>
      <c r="D3063" s="276" t="s">
        <v>9499</v>
      </c>
      <c r="E3063" s="282"/>
      <c r="F3063" s="279"/>
      <c r="G3063" s="278"/>
      <c r="H3063" s="278"/>
      <c r="I3063" s="278" t="s">
        <v>6155</v>
      </c>
      <c r="J3063" s="278" t="s">
        <v>6156</v>
      </c>
      <c r="K3063" s="278"/>
      <c r="L3063" s="277"/>
      <c r="M3063" s="276" t="s">
        <v>9084</v>
      </c>
      <c r="N3063" s="276" t="s">
        <v>9085</v>
      </c>
      <c r="O3063" s="276" t="s">
        <v>6166</v>
      </c>
    </row>
    <row r="3064" spans="1:15" ht="30.75" customHeight="1" x14ac:dyDescent="0.25">
      <c r="A3064" s="275">
        <v>40202127</v>
      </c>
      <c r="B3064" s="270" t="s">
        <v>2312</v>
      </c>
      <c r="C3064" s="272" t="s">
        <v>4843</v>
      </c>
      <c r="D3064" s="270" t="s">
        <v>9500</v>
      </c>
      <c r="E3064" s="272"/>
      <c r="F3064" s="273"/>
      <c r="G3064" s="272"/>
      <c r="H3064" s="272"/>
      <c r="I3064" s="272" t="s">
        <v>6155</v>
      </c>
      <c r="J3064" s="272" t="s">
        <v>6156</v>
      </c>
      <c r="K3064" s="272"/>
      <c r="L3064" s="271"/>
      <c r="M3064" s="270" t="s">
        <v>9084</v>
      </c>
      <c r="N3064" s="270" t="s">
        <v>9085</v>
      </c>
      <c r="O3064" s="270" t="s">
        <v>6166</v>
      </c>
    </row>
    <row r="3065" spans="1:15" ht="30.75" customHeight="1" x14ac:dyDescent="0.25">
      <c r="A3065" s="281">
        <v>40202135</v>
      </c>
      <c r="B3065" s="276" t="s">
        <v>6394</v>
      </c>
      <c r="C3065" s="278" t="s">
        <v>4843</v>
      </c>
      <c r="D3065" s="276" t="s">
        <v>9479</v>
      </c>
      <c r="E3065" s="282"/>
      <c r="F3065" s="279"/>
      <c r="G3065" s="278"/>
      <c r="H3065" s="278" t="s">
        <v>6154</v>
      </c>
      <c r="I3065" s="278" t="s">
        <v>6155</v>
      </c>
      <c r="J3065" s="278" t="s">
        <v>6156</v>
      </c>
      <c r="K3065" s="278"/>
      <c r="L3065" s="277"/>
      <c r="M3065" s="276" t="s">
        <v>9084</v>
      </c>
      <c r="N3065" s="276" t="s">
        <v>9085</v>
      </c>
      <c r="O3065" s="276" t="s">
        <v>6166</v>
      </c>
    </row>
    <row r="3066" spans="1:15" ht="30.75" customHeight="1" x14ac:dyDescent="0.25">
      <c r="A3066" s="275">
        <v>40202143</v>
      </c>
      <c r="B3066" s="270" t="s">
        <v>2317</v>
      </c>
      <c r="C3066" s="272" t="s">
        <v>4843</v>
      </c>
      <c r="D3066" s="270" t="s">
        <v>9501</v>
      </c>
      <c r="E3066" s="272"/>
      <c r="F3066" s="273"/>
      <c r="G3066" s="272"/>
      <c r="H3066" s="272" t="s">
        <v>6154</v>
      </c>
      <c r="I3066" s="272" t="s">
        <v>6155</v>
      </c>
      <c r="J3066" s="272" t="s">
        <v>6156</v>
      </c>
      <c r="K3066" s="272"/>
      <c r="L3066" s="271"/>
      <c r="M3066" s="270" t="s">
        <v>9084</v>
      </c>
      <c r="N3066" s="270" t="s">
        <v>9085</v>
      </c>
      <c r="O3066" s="270" t="s">
        <v>6166</v>
      </c>
    </row>
    <row r="3067" spans="1:15" ht="30.75" customHeight="1" x14ac:dyDescent="0.25">
      <c r="A3067" s="281">
        <v>40202151</v>
      </c>
      <c r="B3067" s="276" t="s">
        <v>2318</v>
      </c>
      <c r="C3067" s="278" t="s">
        <v>4843</v>
      </c>
      <c r="D3067" s="276" t="s">
        <v>9502</v>
      </c>
      <c r="E3067" s="282"/>
      <c r="F3067" s="279"/>
      <c r="G3067" s="278"/>
      <c r="H3067" s="278"/>
      <c r="I3067" s="278" t="s">
        <v>6155</v>
      </c>
      <c r="J3067" s="278" t="s">
        <v>6156</v>
      </c>
      <c r="K3067" s="278"/>
      <c r="L3067" s="277"/>
      <c r="M3067" s="276" t="s">
        <v>9084</v>
      </c>
      <c r="N3067" s="276" t="s">
        <v>9085</v>
      </c>
      <c r="O3067" s="276" t="s">
        <v>6166</v>
      </c>
    </row>
    <row r="3068" spans="1:15" ht="30.75" customHeight="1" x14ac:dyDescent="0.25">
      <c r="A3068" s="275">
        <v>40202160</v>
      </c>
      <c r="B3068" s="270" t="s">
        <v>2319</v>
      </c>
      <c r="C3068" s="272" t="s">
        <v>4843</v>
      </c>
      <c r="D3068" s="270" t="s">
        <v>9503</v>
      </c>
      <c r="E3068" s="272"/>
      <c r="F3068" s="273"/>
      <c r="G3068" s="272"/>
      <c r="H3068" s="272"/>
      <c r="I3068" s="272" t="s">
        <v>6155</v>
      </c>
      <c r="J3068" s="272" t="s">
        <v>6156</v>
      </c>
      <c r="K3068" s="272"/>
      <c r="L3068" s="271"/>
      <c r="M3068" s="270" t="s">
        <v>9084</v>
      </c>
      <c r="N3068" s="270" t="s">
        <v>9085</v>
      </c>
      <c r="O3068" s="270" t="s">
        <v>6166</v>
      </c>
    </row>
    <row r="3069" spans="1:15" ht="30.75" customHeight="1" x14ac:dyDescent="0.25">
      <c r="A3069" s="281">
        <v>40202178</v>
      </c>
      <c r="B3069" s="276" t="s">
        <v>2320</v>
      </c>
      <c r="C3069" s="278" t="s">
        <v>4843</v>
      </c>
      <c r="D3069" s="276" t="s">
        <v>9504</v>
      </c>
      <c r="E3069" s="282"/>
      <c r="F3069" s="279"/>
      <c r="G3069" s="278"/>
      <c r="H3069" s="278"/>
      <c r="I3069" s="278" t="s">
        <v>6155</v>
      </c>
      <c r="J3069" s="278" t="s">
        <v>6156</v>
      </c>
      <c r="K3069" s="278"/>
      <c r="L3069" s="277"/>
      <c r="M3069" s="276" t="s">
        <v>9084</v>
      </c>
      <c r="N3069" s="276" t="s">
        <v>9085</v>
      </c>
      <c r="O3069" s="276" t="s">
        <v>6166</v>
      </c>
    </row>
    <row r="3070" spans="1:15" ht="30.75" customHeight="1" x14ac:dyDescent="0.25">
      <c r="A3070" s="275">
        <v>40202178</v>
      </c>
      <c r="B3070" s="270" t="s">
        <v>2320</v>
      </c>
      <c r="C3070" s="272" t="s">
        <v>4843</v>
      </c>
      <c r="D3070" s="270" t="s">
        <v>9505</v>
      </c>
      <c r="E3070" s="272"/>
      <c r="F3070" s="273"/>
      <c r="G3070" s="272"/>
      <c r="H3070" s="272"/>
      <c r="I3070" s="272" t="s">
        <v>6155</v>
      </c>
      <c r="J3070" s="272" t="s">
        <v>6156</v>
      </c>
      <c r="K3070" s="272"/>
      <c r="L3070" s="271"/>
      <c r="M3070" s="270" t="s">
        <v>9084</v>
      </c>
      <c r="N3070" s="270" t="s">
        <v>9085</v>
      </c>
      <c r="O3070" s="270" t="s">
        <v>6166</v>
      </c>
    </row>
    <row r="3071" spans="1:15" ht="30.75" customHeight="1" x14ac:dyDescent="0.25">
      <c r="A3071" s="281">
        <v>40202178</v>
      </c>
      <c r="B3071" s="276" t="s">
        <v>2320</v>
      </c>
      <c r="C3071" s="278" t="s">
        <v>4843</v>
      </c>
      <c r="D3071" s="276" t="s">
        <v>9506</v>
      </c>
      <c r="E3071" s="282"/>
      <c r="F3071" s="279"/>
      <c r="G3071" s="278"/>
      <c r="H3071" s="278" t="s">
        <v>6154</v>
      </c>
      <c r="I3071" s="278" t="s">
        <v>6155</v>
      </c>
      <c r="J3071" s="278" t="s">
        <v>6156</v>
      </c>
      <c r="K3071" s="278"/>
      <c r="L3071" s="277"/>
      <c r="M3071" s="276" t="s">
        <v>9084</v>
      </c>
      <c r="N3071" s="276" t="s">
        <v>9085</v>
      </c>
      <c r="O3071" s="276" t="s">
        <v>6166</v>
      </c>
    </row>
    <row r="3072" spans="1:15" ht="30.75" customHeight="1" x14ac:dyDescent="0.25">
      <c r="A3072" s="275">
        <v>40202178</v>
      </c>
      <c r="B3072" s="270" t="s">
        <v>2320</v>
      </c>
      <c r="C3072" s="272" t="s">
        <v>4843</v>
      </c>
      <c r="D3072" s="270" t="s">
        <v>9507</v>
      </c>
      <c r="E3072" s="272"/>
      <c r="F3072" s="273"/>
      <c r="G3072" s="272"/>
      <c r="H3072" s="272"/>
      <c r="I3072" s="272" t="s">
        <v>6155</v>
      </c>
      <c r="J3072" s="272" t="s">
        <v>6156</v>
      </c>
      <c r="K3072" s="272"/>
      <c r="L3072" s="271"/>
      <c r="M3072" s="270" t="s">
        <v>3773</v>
      </c>
      <c r="N3072" s="270" t="s">
        <v>7595</v>
      </c>
      <c r="O3072" s="270" t="s">
        <v>6175</v>
      </c>
    </row>
    <row r="3073" spans="1:15" ht="30.75" customHeight="1" x14ac:dyDescent="0.25">
      <c r="A3073" s="281">
        <v>40202186</v>
      </c>
      <c r="B3073" s="276" t="s">
        <v>2321</v>
      </c>
      <c r="C3073" s="278" t="s">
        <v>4843</v>
      </c>
      <c r="D3073" s="276" t="s">
        <v>9508</v>
      </c>
      <c r="E3073" s="282"/>
      <c r="F3073" s="279"/>
      <c r="G3073" s="278"/>
      <c r="H3073" s="278" t="s">
        <v>6154</v>
      </c>
      <c r="I3073" s="278" t="s">
        <v>6155</v>
      </c>
      <c r="J3073" s="278" t="s">
        <v>6156</v>
      </c>
      <c r="K3073" s="278"/>
      <c r="L3073" s="277"/>
      <c r="M3073" s="276" t="s">
        <v>9084</v>
      </c>
      <c r="N3073" s="276" t="s">
        <v>9085</v>
      </c>
      <c r="O3073" s="276" t="s">
        <v>6166</v>
      </c>
    </row>
    <row r="3074" spans="1:15" ht="30.75" customHeight="1" x14ac:dyDescent="0.25">
      <c r="A3074" s="275">
        <v>40202194</v>
      </c>
      <c r="B3074" s="270" t="s">
        <v>2322</v>
      </c>
      <c r="C3074" s="272" t="s">
        <v>4843</v>
      </c>
      <c r="D3074" s="270" t="s">
        <v>9509</v>
      </c>
      <c r="E3074" s="272"/>
      <c r="F3074" s="273"/>
      <c r="G3074" s="272"/>
      <c r="H3074" s="272" t="s">
        <v>6154</v>
      </c>
      <c r="I3074" s="272" t="s">
        <v>6155</v>
      </c>
      <c r="J3074" s="272" t="s">
        <v>6156</v>
      </c>
      <c r="K3074" s="272"/>
      <c r="L3074" s="271"/>
      <c r="M3074" s="270" t="s">
        <v>9084</v>
      </c>
      <c r="N3074" s="270" t="s">
        <v>9085</v>
      </c>
      <c r="O3074" s="270" t="s">
        <v>6166</v>
      </c>
    </row>
    <row r="3075" spans="1:15" ht="30.75" customHeight="1" x14ac:dyDescent="0.25">
      <c r="A3075" s="281">
        <v>40202208</v>
      </c>
      <c r="B3075" s="276" t="s">
        <v>6395</v>
      </c>
      <c r="C3075" s="278" t="s">
        <v>4843</v>
      </c>
      <c r="D3075" s="276" t="s">
        <v>9510</v>
      </c>
      <c r="E3075" s="282"/>
      <c r="F3075" s="279"/>
      <c r="G3075" s="278"/>
      <c r="H3075" s="278"/>
      <c r="I3075" s="278" t="s">
        <v>6155</v>
      </c>
      <c r="J3075" s="278" t="s">
        <v>6156</v>
      </c>
      <c r="K3075" s="278"/>
      <c r="L3075" s="277"/>
      <c r="M3075" s="276" t="s">
        <v>9084</v>
      </c>
      <c r="N3075" s="276" t="s">
        <v>9085</v>
      </c>
      <c r="O3075" s="276" t="s">
        <v>6166</v>
      </c>
    </row>
    <row r="3076" spans="1:15" ht="30.75" customHeight="1" x14ac:dyDescent="0.25">
      <c r="A3076" s="275">
        <v>40202216</v>
      </c>
      <c r="B3076" s="270" t="s">
        <v>2324</v>
      </c>
      <c r="C3076" s="272" t="s">
        <v>4843</v>
      </c>
      <c r="D3076" s="270" t="s">
        <v>9511</v>
      </c>
      <c r="E3076" s="272"/>
      <c r="F3076" s="273"/>
      <c r="G3076" s="272"/>
      <c r="H3076" s="272"/>
      <c r="I3076" s="272" t="s">
        <v>6155</v>
      </c>
      <c r="J3076" s="272" t="s">
        <v>6156</v>
      </c>
      <c r="K3076" s="272"/>
      <c r="L3076" s="271"/>
      <c r="M3076" s="270" t="s">
        <v>9084</v>
      </c>
      <c r="N3076" s="270" t="s">
        <v>9085</v>
      </c>
      <c r="O3076" s="270" t="s">
        <v>6166</v>
      </c>
    </row>
    <row r="3077" spans="1:15" ht="30.75" customHeight="1" x14ac:dyDescent="0.25">
      <c r="A3077" s="281">
        <v>40202224</v>
      </c>
      <c r="B3077" s="276" t="s">
        <v>6396</v>
      </c>
      <c r="C3077" s="278" t="s">
        <v>4844</v>
      </c>
      <c r="D3077" s="276" t="s">
        <v>6161</v>
      </c>
      <c r="E3077" s="282"/>
      <c r="F3077" s="279"/>
      <c r="G3077" s="278" t="s">
        <v>6161</v>
      </c>
      <c r="H3077" s="278" t="s">
        <v>6161</v>
      </c>
      <c r="I3077" s="278" t="s">
        <v>6161</v>
      </c>
      <c r="J3077" s="278" t="s">
        <v>6161</v>
      </c>
      <c r="K3077" s="278" t="s">
        <v>6161</v>
      </c>
      <c r="L3077" s="277" t="s">
        <v>6161</v>
      </c>
      <c r="M3077" s="276" t="s">
        <v>6161</v>
      </c>
      <c r="N3077" s="276" t="s">
        <v>6161</v>
      </c>
      <c r="O3077" s="276" t="s">
        <v>6161</v>
      </c>
    </row>
    <row r="3078" spans="1:15" ht="30.75" customHeight="1" x14ac:dyDescent="0.25">
      <c r="A3078" s="275">
        <v>40202232</v>
      </c>
      <c r="B3078" s="270" t="s">
        <v>5106</v>
      </c>
      <c r="C3078" s="272" t="s">
        <v>4844</v>
      </c>
      <c r="D3078" s="270" t="s">
        <v>6161</v>
      </c>
      <c r="E3078" s="272"/>
      <c r="F3078" s="273"/>
      <c r="G3078" s="272" t="s">
        <v>6161</v>
      </c>
      <c r="H3078" s="272" t="s">
        <v>6161</v>
      </c>
      <c r="I3078" s="272" t="s">
        <v>6161</v>
      </c>
      <c r="J3078" s="272" t="s">
        <v>6161</v>
      </c>
      <c r="K3078" s="272" t="s">
        <v>6161</v>
      </c>
      <c r="L3078" s="271" t="s">
        <v>6161</v>
      </c>
      <c r="M3078" s="270" t="s">
        <v>6161</v>
      </c>
      <c r="N3078" s="270" t="s">
        <v>6161</v>
      </c>
      <c r="O3078" s="270" t="s">
        <v>6161</v>
      </c>
    </row>
    <row r="3079" spans="1:15" ht="30.75" customHeight="1" x14ac:dyDescent="0.25">
      <c r="A3079" s="281">
        <v>40202240</v>
      </c>
      <c r="B3079" s="276" t="s">
        <v>2325</v>
      </c>
      <c r="C3079" s="278" t="s">
        <v>4843</v>
      </c>
      <c r="D3079" s="276" t="s">
        <v>9303</v>
      </c>
      <c r="E3079" s="282"/>
      <c r="F3079" s="279"/>
      <c r="G3079" s="278"/>
      <c r="H3079" s="278" t="s">
        <v>6154</v>
      </c>
      <c r="I3079" s="278" t="s">
        <v>6155</v>
      </c>
      <c r="J3079" s="278" t="s">
        <v>6156</v>
      </c>
      <c r="K3079" s="278"/>
      <c r="L3079" s="277"/>
      <c r="M3079" s="276" t="s">
        <v>9084</v>
      </c>
      <c r="N3079" s="276" t="s">
        <v>9085</v>
      </c>
      <c r="O3079" s="276" t="s">
        <v>6166</v>
      </c>
    </row>
    <row r="3080" spans="1:15" ht="30.75" customHeight="1" x14ac:dyDescent="0.25">
      <c r="A3080" s="275">
        <v>40202259</v>
      </c>
      <c r="B3080" s="270" t="s">
        <v>4312</v>
      </c>
      <c r="C3080" s="272" t="s">
        <v>4843</v>
      </c>
      <c r="D3080" s="270" t="s">
        <v>9512</v>
      </c>
      <c r="E3080" s="272"/>
      <c r="F3080" s="273"/>
      <c r="G3080" s="272"/>
      <c r="H3080" s="272" t="s">
        <v>6154</v>
      </c>
      <c r="I3080" s="272" t="s">
        <v>6155</v>
      </c>
      <c r="J3080" s="272" t="s">
        <v>6156</v>
      </c>
      <c r="K3080" s="272"/>
      <c r="L3080" s="271"/>
      <c r="M3080" s="270" t="s">
        <v>9084</v>
      </c>
      <c r="N3080" s="270" t="s">
        <v>9085</v>
      </c>
      <c r="O3080" s="270" t="s">
        <v>6166</v>
      </c>
    </row>
    <row r="3081" spans="1:15" ht="30.75" customHeight="1" x14ac:dyDescent="0.25">
      <c r="A3081" s="281">
        <v>40202267</v>
      </c>
      <c r="B3081" s="276" t="s">
        <v>2329</v>
      </c>
      <c r="C3081" s="278" t="s">
        <v>4843</v>
      </c>
      <c r="D3081" s="276" t="s">
        <v>9513</v>
      </c>
      <c r="E3081" s="282"/>
      <c r="F3081" s="279"/>
      <c r="G3081" s="278"/>
      <c r="H3081" s="278" t="s">
        <v>6154</v>
      </c>
      <c r="I3081" s="278" t="s">
        <v>6155</v>
      </c>
      <c r="J3081" s="278" t="s">
        <v>6156</v>
      </c>
      <c r="K3081" s="278"/>
      <c r="L3081" s="277"/>
      <c r="M3081" s="276" t="s">
        <v>9084</v>
      </c>
      <c r="N3081" s="276" t="s">
        <v>9085</v>
      </c>
      <c r="O3081" s="276" t="s">
        <v>6166</v>
      </c>
    </row>
    <row r="3082" spans="1:15" ht="30.75" customHeight="1" x14ac:dyDescent="0.25">
      <c r="A3082" s="275">
        <v>40202283</v>
      </c>
      <c r="B3082" s="270" t="s">
        <v>2330</v>
      </c>
      <c r="C3082" s="272" t="s">
        <v>4843</v>
      </c>
      <c r="D3082" s="270" t="s">
        <v>9514</v>
      </c>
      <c r="E3082" s="272"/>
      <c r="F3082" s="273"/>
      <c r="G3082" s="272"/>
      <c r="H3082" s="272"/>
      <c r="I3082" s="272" t="s">
        <v>6155</v>
      </c>
      <c r="J3082" s="272" t="s">
        <v>6156</v>
      </c>
      <c r="K3082" s="272"/>
      <c r="L3082" s="271"/>
      <c r="M3082" s="270" t="s">
        <v>9084</v>
      </c>
      <c r="N3082" s="270" t="s">
        <v>9085</v>
      </c>
      <c r="O3082" s="270" t="s">
        <v>6166</v>
      </c>
    </row>
    <row r="3083" spans="1:15" ht="30.75" customHeight="1" x14ac:dyDescent="0.25">
      <c r="A3083" s="281">
        <v>40202291</v>
      </c>
      <c r="B3083" s="276" t="s">
        <v>2331</v>
      </c>
      <c r="C3083" s="278" t="s">
        <v>4843</v>
      </c>
      <c r="D3083" s="276" t="s">
        <v>9515</v>
      </c>
      <c r="E3083" s="282"/>
      <c r="F3083" s="279"/>
      <c r="G3083" s="278"/>
      <c r="H3083" s="278"/>
      <c r="I3083" s="278" t="s">
        <v>6155</v>
      </c>
      <c r="J3083" s="278" t="s">
        <v>6156</v>
      </c>
      <c r="K3083" s="278"/>
      <c r="L3083" s="277"/>
      <c r="M3083" s="276" t="s">
        <v>9084</v>
      </c>
      <c r="N3083" s="276" t="s">
        <v>9085</v>
      </c>
      <c r="O3083" s="276" t="s">
        <v>6166</v>
      </c>
    </row>
    <row r="3084" spans="1:15" ht="30.75" customHeight="1" x14ac:dyDescent="0.25">
      <c r="A3084" s="275">
        <v>40202313</v>
      </c>
      <c r="B3084" s="270" t="s">
        <v>2332</v>
      </c>
      <c r="C3084" s="272" t="s">
        <v>4843</v>
      </c>
      <c r="D3084" s="270" t="s">
        <v>9517</v>
      </c>
      <c r="E3084" s="272"/>
      <c r="F3084" s="273"/>
      <c r="G3084" s="272"/>
      <c r="H3084" s="272"/>
      <c r="I3084" s="272" t="s">
        <v>6155</v>
      </c>
      <c r="J3084" s="272" t="s">
        <v>6156</v>
      </c>
      <c r="K3084" s="272"/>
      <c r="L3084" s="271"/>
      <c r="M3084" s="270" t="s">
        <v>9084</v>
      </c>
      <c r="N3084" s="270" t="s">
        <v>9085</v>
      </c>
      <c r="O3084" s="270" t="s">
        <v>6166</v>
      </c>
    </row>
    <row r="3085" spans="1:15" ht="30.75" customHeight="1" x14ac:dyDescent="0.25">
      <c r="A3085" s="281">
        <v>40202330</v>
      </c>
      <c r="B3085" s="276" t="s">
        <v>6140</v>
      </c>
      <c r="C3085" s="278" t="s">
        <v>4843</v>
      </c>
      <c r="D3085" s="276" t="s">
        <v>9509</v>
      </c>
      <c r="E3085" s="282"/>
      <c r="F3085" s="279"/>
      <c r="G3085" s="278"/>
      <c r="H3085" s="278" t="s">
        <v>6154</v>
      </c>
      <c r="I3085" s="278" t="s">
        <v>6155</v>
      </c>
      <c r="J3085" s="278" t="s">
        <v>6156</v>
      </c>
      <c r="K3085" s="278"/>
      <c r="L3085" s="277"/>
      <c r="M3085" s="276" t="s">
        <v>9084</v>
      </c>
      <c r="N3085" s="276" t="s">
        <v>9085</v>
      </c>
      <c r="O3085" s="276" t="s">
        <v>6166</v>
      </c>
    </row>
    <row r="3086" spans="1:15" ht="30.75" customHeight="1" x14ac:dyDescent="0.25">
      <c r="A3086" s="275">
        <v>40202348</v>
      </c>
      <c r="B3086" s="270" t="s">
        <v>2333</v>
      </c>
      <c r="C3086" s="272" t="s">
        <v>4843</v>
      </c>
      <c r="D3086" s="270" t="s">
        <v>9518</v>
      </c>
      <c r="E3086" s="272"/>
      <c r="F3086" s="273"/>
      <c r="G3086" s="272"/>
      <c r="H3086" s="272" t="s">
        <v>6154</v>
      </c>
      <c r="I3086" s="272" t="s">
        <v>6155</v>
      </c>
      <c r="J3086" s="272" t="s">
        <v>6156</v>
      </c>
      <c r="K3086" s="272"/>
      <c r="L3086" s="271"/>
      <c r="M3086" s="270" t="s">
        <v>9084</v>
      </c>
      <c r="N3086" s="270" t="s">
        <v>9085</v>
      </c>
      <c r="O3086" s="270" t="s">
        <v>6166</v>
      </c>
    </row>
    <row r="3087" spans="1:15" ht="30.75" customHeight="1" x14ac:dyDescent="0.25">
      <c r="A3087" s="281">
        <v>40202356</v>
      </c>
      <c r="B3087" s="276" t="s">
        <v>2334</v>
      </c>
      <c r="C3087" s="278" t="s">
        <v>4843</v>
      </c>
      <c r="D3087" s="276" t="s">
        <v>9519</v>
      </c>
      <c r="E3087" s="282"/>
      <c r="F3087" s="279"/>
      <c r="G3087" s="278"/>
      <c r="H3087" s="278"/>
      <c r="I3087" s="278" t="s">
        <v>6155</v>
      </c>
      <c r="J3087" s="278" t="s">
        <v>6156</v>
      </c>
      <c r="K3087" s="278"/>
      <c r="L3087" s="277"/>
      <c r="M3087" s="276" t="s">
        <v>9084</v>
      </c>
      <c r="N3087" s="276" t="s">
        <v>9085</v>
      </c>
      <c r="O3087" s="276" t="s">
        <v>6166</v>
      </c>
    </row>
    <row r="3088" spans="1:15" ht="30.75" customHeight="1" x14ac:dyDescent="0.25">
      <c r="A3088" s="275">
        <v>40202364</v>
      </c>
      <c r="B3088" s="270" t="s">
        <v>2335</v>
      </c>
      <c r="C3088" s="272" t="s">
        <v>4843</v>
      </c>
      <c r="D3088" s="270" t="s">
        <v>9520</v>
      </c>
      <c r="E3088" s="272"/>
      <c r="F3088" s="273"/>
      <c r="G3088" s="272"/>
      <c r="H3088" s="272"/>
      <c r="I3088" s="272" t="s">
        <v>6155</v>
      </c>
      <c r="J3088" s="272" t="s">
        <v>6156</v>
      </c>
      <c r="K3088" s="272"/>
      <c r="L3088" s="271"/>
      <c r="M3088" s="270" t="s">
        <v>9084</v>
      </c>
      <c r="N3088" s="270" t="s">
        <v>9085</v>
      </c>
      <c r="O3088" s="270" t="s">
        <v>6166</v>
      </c>
    </row>
    <row r="3089" spans="1:15" ht="30.75" customHeight="1" x14ac:dyDescent="0.25">
      <c r="A3089" s="281">
        <v>40202372</v>
      </c>
      <c r="B3089" s="276" t="s">
        <v>2336</v>
      </c>
      <c r="C3089" s="278" t="s">
        <v>4843</v>
      </c>
      <c r="D3089" s="276" t="s">
        <v>9521</v>
      </c>
      <c r="E3089" s="282"/>
      <c r="F3089" s="279"/>
      <c r="G3089" s="278"/>
      <c r="H3089" s="278"/>
      <c r="I3089" s="278" t="s">
        <v>6155</v>
      </c>
      <c r="J3089" s="278" t="s">
        <v>6156</v>
      </c>
      <c r="K3089" s="278"/>
      <c r="L3089" s="277"/>
      <c r="M3089" s="276" t="s">
        <v>9084</v>
      </c>
      <c r="N3089" s="276" t="s">
        <v>9085</v>
      </c>
      <c r="O3089" s="276" t="s">
        <v>6166</v>
      </c>
    </row>
    <row r="3090" spans="1:15" ht="30.75" customHeight="1" x14ac:dyDescent="0.25">
      <c r="A3090" s="275">
        <v>40202399</v>
      </c>
      <c r="B3090" s="270" t="s">
        <v>2337</v>
      </c>
      <c r="C3090" s="272" t="s">
        <v>4843</v>
      </c>
      <c r="D3090" s="270" t="s">
        <v>9520</v>
      </c>
      <c r="E3090" s="272"/>
      <c r="F3090" s="273"/>
      <c r="G3090" s="272"/>
      <c r="H3090" s="272"/>
      <c r="I3090" s="272" t="s">
        <v>6155</v>
      </c>
      <c r="J3090" s="272" t="s">
        <v>6156</v>
      </c>
      <c r="K3090" s="272"/>
      <c r="L3090" s="271"/>
      <c r="M3090" s="270" t="s">
        <v>9084</v>
      </c>
      <c r="N3090" s="270" t="s">
        <v>9085</v>
      </c>
      <c r="O3090" s="270" t="s">
        <v>6166</v>
      </c>
    </row>
    <row r="3091" spans="1:15" ht="30.75" customHeight="1" x14ac:dyDescent="0.25">
      <c r="A3091" s="281">
        <v>40202410</v>
      </c>
      <c r="B3091" s="276" t="s">
        <v>5107</v>
      </c>
      <c r="C3091" s="278" t="s">
        <v>4843</v>
      </c>
      <c r="D3091" s="276" t="s">
        <v>9083</v>
      </c>
      <c r="E3091" s="282"/>
      <c r="F3091" s="279"/>
      <c r="G3091" s="278"/>
      <c r="H3091" s="278" t="s">
        <v>6154</v>
      </c>
      <c r="I3091" s="278" t="s">
        <v>6155</v>
      </c>
      <c r="J3091" s="278" t="s">
        <v>6156</v>
      </c>
      <c r="K3091" s="278"/>
      <c r="L3091" s="277"/>
      <c r="M3091" s="276" t="s">
        <v>9084</v>
      </c>
      <c r="N3091" s="276" t="s">
        <v>9085</v>
      </c>
      <c r="O3091" s="276" t="s">
        <v>6166</v>
      </c>
    </row>
    <row r="3092" spans="1:15" ht="30.75" customHeight="1" x14ac:dyDescent="0.25">
      <c r="A3092" s="275">
        <v>40202429</v>
      </c>
      <c r="B3092" s="270" t="s">
        <v>2339</v>
      </c>
      <c r="C3092" s="272" t="s">
        <v>4843</v>
      </c>
      <c r="D3092" s="270" t="s">
        <v>9522</v>
      </c>
      <c r="E3092" s="272"/>
      <c r="F3092" s="273"/>
      <c r="G3092" s="272"/>
      <c r="H3092" s="272" t="s">
        <v>6154</v>
      </c>
      <c r="I3092" s="272" t="s">
        <v>6155</v>
      </c>
      <c r="J3092" s="272" t="s">
        <v>6156</v>
      </c>
      <c r="K3092" s="272"/>
      <c r="L3092" s="271"/>
      <c r="M3092" s="270" t="s">
        <v>3773</v>
      </c>
      <c r="N3092" s="270" t="s">
        <v>7595</v>
      </c>
      <c r="O3092" s="270" t="s">
        <v>6175</v>
      </c>
    </row>
    <row r="3093" spans="1:15" ht="30.75" customHeight="1" x14ac:dyDescent="0.25">
      <c r="A3093" s="281">
        <v>40202429</v>
      </c>
      <c r="B3093" s="276" t="s">
        <v>2339</v>
      </c>
      <c r="C3093" s="278" t="s">
        <v>4843</v>
      </c>
      <c r="D3093" s="276" t="s">
        <v>9523</v>
      </c>
      <c r="E3093" s="282"/>
      <c r="F3093" s="279"/>
      <c r="G3093" s="278"/>
      <c r="H3093" s="278" t="s">
        <v>6154</v>
      </c>
      <c r="I3093" s="278" t="s">
        <v>6155</v>
      </c>
      <c r="J3093" s="278" t="s">
        <v>6156</v>
      </c>
      <c r="K3093" s="278"/>
      <c r="L3093" s="277"/>
      <c r="M3093" s="276" t="s">
        <v>9084</v>
      </c>
      <c r="N3093" s="276" t="s">
        <v>9085</v>
      </c>
      <c r="O3093" s="276" t="s">
        <v>6166</v>
      </c>
    </row>
    <row r="3094" spans="1:15" ht="30.75" customHeight="1" x14ac:dyDescent="0.25">
      <c r="A3094" s="275">
        <v>40202437</v>
      </c>
      <c r="B3094" s="270" t="s">
        <v>2340</v>
      </c>
      <c r="C3094" s="272" t="s">
        <v>4843</v>
      </c>
      <c r="D3094" s="270" t="s">
        <v>9522</v>
      </c>
      <c r="E3094" s="272"/>
      <c r="F3094" s="273"/>
      <c r="G3094" s="272"/>
      <c r="H3094" s="272" t="s">
        <v>6154</v>
      </c>
      <c r="I3094" s="272" t="s">
        <v>6155</v>
      </c>
      <c r="J3094" s="272" t="s">
        <v>6156</v>
      </c>
      <c r="K3094" s="272"/>
      <c r="L3094" s="271"/>
      <c r="M3094" s="270" t="s">
        <v>3773</v>
      </c>
      <c r="N3094" s="270" t="s">
        <v>7595</v>
      </c>
      <c r="O3094" s="270" t="s">
        <v>6175</v>
      </c>
    </row>
    <row r="3095" spans="1:15" ht="30.75" customHeight="1" x14ac:dyDescent="0.25">
      <c r="A3095" s="281">
        <v>40202437</v>
      </c>
      <c r="B3095" s="276" t="s">
        <v>2340</v>
      </c>
      <c r="C3095" s="278" t="s">
        <v>4843</v>
      </c>
      <c r="D3095" s="276" t="s">
        <v>9523</v>
      </c>
      <c r="E3095" s="282"/>
      <c r="F3095" s="279"/>
      <c r="G3095" s="278"/>
      <c r="H3095" s="278" t="s">
        <v>6154</v>
      </c>
      <c r="I3095" s="278" t="s">
        <v>6155</v>
      </c>
      <c r="J3095" s="278" t="s">
        <v>6156</v>
      </c>
      <c r="K3095" s="278"/>
      <c r="L3095" s="277"/>
      <c r="M3095" s="276" t="s">
        <v>9084</v>
      </c>
      <c r="N3095" s="276" t="s">
        <v>9085</v>
      </c>
      <c r="O3095" s="276" t="s">
        <v>6166</v>
      </c>
    </row>
    <row r="3096" spans="1:15" ht="30.75" customHeight="1" x14ac:dyDescent="0.25">
      <c r="A3096" s="275">
        <v>40202445</v>
      </c>
      <c r="B3096" s="270" t="s">
        <v>2341</v>
      </c>
      <c r="C3096" s="272" t="s">
        <v>4843</v>
      </c>
      <c r="D3096" s="270" t="s">
        <v>9524</v>
      </c>
      <c r="E3096" s="272"/>
      <c r="F3096" s="273"/>
      <c r="G3096" s="272"/>
      <c r="H3096" s="272" t="s">
        <v>6154</v>
      </c>
      <c r="I3096" s="272" t="s">
        <v>6155</v>
      </c>
      <c r="J3096" s="272" t="s">
        <v>6156</v>
      </c>
      <c r="K3096" s="272"/>
      <c r="L3096" s="271"/>
      <c r="M3096" s="270" t="s">
        <v>9084</v>
      </c>
      <c r="N3096" s="270" t="s">
        <v>9085</v>
      </c>
      <c r="O3096" s="270" t="s">
        <v>6166</v>
      </c>
    </row>
    <row r="3097" spans="1:15" ht="30.75" customHeight="1" x14ac:dyDescent="0.25">
      <c r="A3097" s="281">
        <v>40202453</v>
      </c>
      <c r="B3097" s="276" t="s">
        <v>2342</v>
      </c>
      <c r="C3097" s="278" t="s">
        <v>4843</v>
      </c>
      <c r="D3097" s="276" t="s">
        <v>9525</v>
      </c>
      <c r="E3097" s="282"/>
      <c r="F3097" s="279"/>
      <c r="G3097" s="278"/>
      <c r="H3097" s="278" t="s">
        <v>6154</v>
      </c>
      <c r="I3097" s="278" t="s">
        <v>6155</v>
      </c>
      <c r="J3097" s="278" t="s">
        <v>6156</v>
      </c>
      <c r="K3097" s="278"/>
      <c r="L3097" s="277"/>
      <c r="M3097" s="276" t="s">
        <v>9084</v>
      </c>
      <c r="N3097" s="276" t="s">
        <v>9085</v>
      </c>
      <c r="O3097" s="276" t="s">
        <v>6166</v>
      </c>
    </row>
    <row r="3098" spans="1:15" ht="30.75" customHeight="1" x14ac:dyDescent="0.25">
      <c r="A3098" s="275">
        <v>40202470</v>
      </c>
      <c r="B3098" s="270" t="s">
        <v>6128</v>
      </c>
      <c r="C3098" s="272" t="s">
        <v>4843</v>
      </c>
      <c r="D3098" s="270" t="s">
        <v>9526</v>
      </c>
      <c r="E3098" s="272"/>
      <c r="F3098" s="273"/>
      <c r="G3098" s="272"/>
      <c r="H3098" s="272"/>
      <c r="I3098" s="272" t="s">
        <v>6155</v>
      </c>
      <c r="J3098" s="272" t="s">
        <v>6156</v>
      </c>
      <c r="K3098" s="272"/>
      <c r="L3098" s="271"/>
      <c r="M3098" s="270" t="s">
        <v>9084</v>
      </c>
      <c r="N3098" s="270" t="s">
        <v>9085</v>
      </c>
      <c r="O3098" s="270" t="s">
        <v>6166</v>
      </c>
    </row>
    <row r="3099" spans="1:15" ht="30.75" customHeight="1" x14ac:dyDescent="0.25">
      <c r="A3099" s="281">
        <v>40202488</v>
      </c>
      <c r="B3099" s="276" t="s">
        <v>6397</v>
      </c>
      <c r="C3099" s="278" t="s">
        <v>4843</v>
      </c>
      <c r="D3099" s="276" t="s">
        <v>9527</v>
      </c>
      <c r="E3099" s="282"/>
      <c r="F3099" s="279"/>
      <c r="G3099" s="278"/>
      <c r="H3099" s="278" t="s">
        <v>6154</v>
      </c>
      <c r="I3099" s="278" t="s">
        <v>6155</v>
      </c>
      <c r="J3099" s="278" t="s">
        <v>6156</v>
      </c>
      <c r="K3099" s="278"/>
      <c r="L3099" s="277"/>
      <c r="M3099" s="276" t="s">
        <v>9084</v>
      </c>
      <c r="N3099" s="276" t="s">
        <v>9085</v>
      </c>
      <c r="O3099" s="276" t="s">
        <v>6166</v>
      </c>
    </row>
    <row r="3100" spans="1:15" ht="30.75" customHeight="1" x14ac:dyDescent="0.25">
      <c r="A3100" s="275">
        <v>40202496</v>
      </c>
      <c r="B3100" s="270" t="s">
        <v>2344</v>
      </c>
      <c r="C3100" s="272" t="s">
        <v>4843</v>
      </c>
      <c r="D3100" s="270" t="s">
        <v>8520</v>
      </c>
      <c r="E3100" s="272"/>
      <c r="F3100" s="273"/>
      <c r="G3100" s="272"/>
      <c r="H3100" s="272" t="s">
        <v>6154</v>
      </c>
      <c r="I3100" s="272" t="s">
        <v>6155</v>
      </c>
      <c r="J3100" s="272" t="s">
        <v>6156</v>
      </c>
      <c r="K3100" s="272"/>
      <c r="L3100" s="271"/>
      <c r="M3100" s="270" t="s">
        <v>3767</v>
      </c>
      <c r="N3100" s="270" t="s">
        <v>7440</v>
      </c>
      <c r="O3100" s="270" t="s">
        <v>6166</v>
      </c>
    </row>
    <row r="3101" spans="1:15" ht="30.75" customHeight="1" x14ac:dyDescent="0.25">
      <c r="A3101" s="281">
        <v>40202496</v>
      </c>
      <c r="B3101" s="276" t="s">
        <v>2344</v>
      </c>
      <c r="C3101" s="278" t="s">
        <v>4843</v>
      </c>
      <c r="D3101" s="276" t="s">
        <v>9528</v>
      </c>
      <c r="E3101" s="282"/>
      <c r="F3101" s="279"/>
      <c r="G3101" s="278"/>
      <c r="H3101" s="278"/>
      <c r="I3101" s="278" t="s">
        <v>6155</v>
      </c>
      <c r="J3101" s="278" t="s">
        <v>6156</v>
      </c>
      <c r="K3101" s="278"/>
      <c r="L3101" s="277"/>
      <c r="M3101" s="276" t="s">
        <v>9084</v>
      </c>
      <c r="N3101" s="276" t="s">
        <v>9085</v>
      </c>
      <c r="O3101" s="276" t="s">
        <v>6166</v>
      </c>
    </row>
    <row r="3102" spans="1:15" ht="30.75" customHeight="1" x14ac:dyDescent="0.25">
      <c r="A3102" s="275">
        <v>40202496</v>
      </c>
      <c r="B3102" s="270" t="s">
        <v>2344</v>
      </c>
      <c r="C3102" s="272" t="s">
        <v>4843</v>
      </c>
      <c r="D3102" s="270" t="s">
        <v>9529</v>
      </c>
      <c r="E3102" s="272"/>
      <c r="F3102" s="273"/>
      <c r="G3102" s="272"/>
      <c r="H3102" s="272"/>
      <c r="I3102" s="272" t="s">
        <v>6155</v>
      </c>
      <c r="J3102" s="272" t="s">
        <v>6156</v>
      </c>
      <c r="K3102" s="272"/>
      <c r="L3102" s="271"/>
      <c r="M3102" s="270" t="s">
        <v>9084</v>
      </c>
      <c r="N3102" s="270" t="s">
        <v>9085</v>
      </c>
      <c r="O3102" s="270" t="s">
        <v>6166</v>
      </c>
    </row>
    <row r="3103" spans="1:15" ht="30.75" customHeight="1" x14ac:dyDescent="0.25">
      <c r="A3103" s="281">
        <v>40202500</v>
      </c>
      <c r="B3103" s="276" t="s">
        <v>2345</v>
      </c>
      <c r="C3103" s="278" t="s">
        <v>4843</v>
      </c>
      <c r="D3103" s="276" t="s">
        <v>9528</v>
      </c>
      <c r="E3103" s="282"/>
      <c r="F3103" s="279"/>
      <c r="G3103" s="278"/>
      <c r="H3103" s="278"/>
      <c r="I3103" s="278" t="s">
        <v>6155</v>
      </c>
      <c r="J3103" s="278" t="s">
        <v>6156</v>
      </c>
      <c r="K3103" s="278"/>
      <c r="L3103" s="277"/>
      <c r="M3103" s="276" t="s">
        <v>9084</v>
      </c>
      <c r="N3103" s="276" t="s">
        <v>9085</v>
      </c>
      <c r="O3103" s="276" t="s">
        <v>6166</v>
      </c>
    </row>
    <row r="3104" spans="1:15" ht="30.75" customHeight="1" x14ac:dyDescent="0.25">
      <c r="A3104" s="275">
        <v>40202518</v>
      </c>
      <c r="B3104" s="270" t="s">
        <v>2346</v>
      </c>
      <c r="C3104" s="272" t="s">
        <v>4843</v>
      </c>
      <c r="D3104" s="270" t="s">
        <v>9530</v>
      </c>
      <c r="E3104" s="272"/>
      <c r="F3104" s="273"/>
      <c r="G3104" s="272"/>
      <c r="H3104" s="272" t="s">
        <v>6154</v>
      </c>
      <c r="I3104" s="272" t="s">
        <v>6155</v>
      </c>
      <c r="J3104" s="272" t="s">
        <v>6156</v>
      </c>
      <c r="K3104" s="272"/>
      <c r="L3104" s="271"/>
      <c r="M3104" s="270" t="s">
        <v>9084</v>
      </c>
      <c r="N3104" s="270" t="s">
        <v>9085</v>
      </c>
      <c r="O3104" s="270" t="s">
        <v>6166</v>
      </c>
    </row>
    <row r="3105" spans="1:15" ht="30.75" customHeight="1" x14ac:dyDescent="0.25">
      <c r="A3105" s="281">
        <v>40202518</v>
      </c>
      <c r="B3105" s="276" t="s">
        <v>2346</v>
      </c>
      <c r="C3105" s="278" t="s">
        <v>4843</v>
      </c>
      <c r="D3105" s="276" t="s">
        <v>9529</v>
      </c>
      <c r="E3105" s="282"/>
      <c r="F3105" s="279"/>
      <c r="G3105" s="278"/>
      <c r="H3105" s="278"/>
      <c r="I3105" s="278" t="s">
        <v>6155</v>
      </c>
      <c r="J3105" s="278" t="s">
        <v>6156</v>
      </c>
      <c r="K3105" s="278"/>
      <c r="L3105" s="277"/>
      <c r="M3105" s="276" t="s">
        <v>9084</v>
      </c>
      <c r="N3105" s="276" t="s">
        <v>9085</v>
      </c>
      <c r="O3105" s="276" t="s">
        <v>6166</v>
      </c>
    </row>
    <row r="3106" spans="1:15" ht="30.75" customHeight="1" x14ac:dyDescent="0.25">
      <c r="A3106" s="275">
        <v>40202526</v>
      </c>
      <c r="B3106" s="270" t="s">
        <v>2347</v>
      </c>
      <c r="C3106" s="272" t="s">
        <v>4843</v>
      </c>
      <c r="D3106" s="270" t="s">
        <v>9528</v>
      </c>
      <c r="E3106" s="272"/>
      <c r="F3106" s="273"/>
      <c r="G3106" s="272"/>
      <c r="H3106" s="272"/>
      <c r="I3106" s="272" t="s">
        <v>6155</v>
      </c>
      <c r="J3106" s="272" t="s">
        <v>6156</v>
      </c>
      <c r="K3106" s="272"/>
      <c r="L3106" s="271"/>
      <c r="M3106" s="270" t="s">
        <v>9084</v>
      </c>
      <c r="N3106" s="270" t="s">
        <v>9085</v>
      </c>
      <c r="O3106" s="270" t="s">
        <v>6166</v>
      </c>
    </row>
    <row r="3107" spans="1:15" ht="30.75" customHeight="1" x14ac:dyDescent="0.25">
      <c r="A3107" s="281">
        <v>40202534</v>
      </c>
      <c r="B3107" s="276" t="s">
        <v>2348</v>
      </c>
      <c r="C3107" s="278" t="s">
        <v>4843</v>
      </c>
      <c r="D3107" s="276" t="s">
        <v>9531</v>
      </c>
      <c r="E3107" s="282"/>
      <c r="F3107" s="279"/>
      <c r="G3107" s="278"/>
      <c r="H3107" s="278" t="s">
        <v>6154</v>
      </c>
      <c r="I3107" s="278" t="s">
        <v>6155</v>
      </c>
      <c r="J3107" s="278" t="s">
        <v>6156</v>
      </c>
      <c r="K3107" s="278"/>
      <c r="L3107" s="277"/>
      <c r="M3107" s="276" t="s">
        <v>9084</v>
      </c>
      <c r="N3107" s="276" t="s">
        <v>9085</v>
      </c>
      <c r="O3107" s="276" t="s">
        <v>6166</v>
      </c>
    </row>
    <row r="3108" spans="1:15" ht="30.75" customHeight="1" x14ac:dyDescent="0.25">
      <c r="A3108" s="275">
        <v>40202542</v>
      </c>
      <c r="B3108" s="270" t="s">
        <v>2349</v>
      </c>
      <c r="C3108" s="272" t="s">
        <v>4843</v>
      </c>
      <c r="D3108" s="270" t="s">
        <v>9532</v>
      </c>
      <c r="E3108" s="272"/>
      <c r="F3108" s="273"/>
      <c r="G3108" s="272"/>
      <c r="H3108" s="272" t="s">
        <v>6154</v>
      </c>
      <c r="I3108" s="272" t="s">
        <v>6155</v>
      </c>
      <c r="J3108" s="272" t="s">
        <v>6156</v>
      </c>
      <c r="K3108" s="272"/>
      <c r="L3108" s="271"/>
      <c r="M3108" s="270" t="s">
        <v>9084</v>
      </c>
      <c r="N3108" s="270" t="s">
        <v>9085</v>
      </c>
      <c r="O3108" s="270" t="s">
        <v>6166</v>
      </c>
    </row>
    <row r="3109" spans="1:15" ht="30.75" customHeight="1" x14ac:dyDescent="0.25">
      <c r="A3109" s="281">
        <v>40202550</v>
      </c>
      <c r="B3109" s="276" t="s">
        <v>2350</v>
      </c>
      <c r="C3109" s="278" t="s">
        <v>4843</v>
      </c>
      <c r="D3109" s="276" t="s">
        <v>9533</v>
      </c>
      <c r="E3109" s="282"/>
      <c r="F3109" s="279"/>
      <c r="G3109" s="278"/>
      <c r="H3109" s="278" t="s">
        <v>6154</v>
      </c>
      <c r="I3109" s="278" t="s">
        <v>6155</v>
      </c>
      <c r="J3109" s="278" t="s">
        <v>6156</v>
      </c>
      <c r="K3109" s="278"/>
      <c r="L3109" s="277"/>
      <c r="M3109" s="276" t="s">
        <v>9084</v>
      </c>
      <c r="N3109" s="276" t="s">
        <v>9085</v>
      </c>
      <c r="O3109" s="276" t="s">
        <v>6166</v>
      </c>
    </row>
    <row r="3110" spans="1:15" ht="30.75" customHeight="1" x14ac:dyDescent="0.25">
      <c r="A3110" s="275">
        <v>40202569</v>
      </c>
      <c r="B3110" s="270" t="s">
        <v>2351</v>
      </c>
      <c r="C3110" s="272" t="s">
        <v>4843</v>
      </c>
      <c r="D3110" s="270" t="s">
        <v>9083</v>
      </c>
      <c r="E3110" s="272"/>
      <c r="F3110" s="273"/>
      <c r="G3110" s="272"/>
      <c r="H3110" s="272" t="s">
        <v>6154</v>
      </c>
      <c r="I3110" s="272" t="s">
        <v>6155</v>
      </c>
      <c r="J3110" s="272" t="s">
        <v>6156</v>
      </c>
      <c r="K3110" s="272"/>
      <c r="L3110" s="271"/>
      <c r="M3110" s="270" t="s">
        <v>9084</v>
      </c>
      <c r="N3110" s="270" t="s">
        <v>9085</v>
      </c>
      <c r="O3110" s="270" t="s">
        <v>6166</v>
      </c>
    </row>
    <row r="3111" spans="1:15" ht="30.75" customHeight="1" x14ac:dyDescent="0.25">
      <c r="A3111" s="281">
        <v>40202577</v>
      </c>
      <c r="B3111" s="276" t="s">
        <v>2352</v>
      </c>
      <c r="C3111" s="278" t="s">
        <v>4843</v>
      </c>
      <c r="D3111" s="276" t="s">
        <v>9083</v>
      </c>
      <c r="E3111" s="282"/>
      <c r="F3111" s="279"/>
      <c r="G3111" s="278"/>
      <c r="H3111" s="278" t="s">
        <v>6154</v>
      </c>
      <c r="I3111" s="278" t="s">
        <v>6155</v>
      </c>
      <c r="J3111" s="278" t="s">
        <v>6156</v>
      </c>
      <c r="K3111" s="278"/>
      <c r="L3111" s="277"/>
      <c r="M3111" s="276" t="s">
        <v>9084</v>
      </c>
      <c r="N3111" s="276" t="s">
        <v>9085</v>
      </c>
      <c r="O3111" s="276" t="s">
        <v>6166</v>
      </c>
    </row>
    <row r="3112" spans="1:15" ht="30.75" customHeight="1" x14ac:dyDescent="0.25">
      <c r="A3112" s="275">
        <v>40202585</v>
      </c>
      <c r="B3112" s="270" t="s">
        <v>2353</v>
      </c>
      <c r="C3112" s="272" t="s">
        <v>4843</v>
      </c>
      <c r="D3112" s="270" t="s">
        <v>9083</v>
      </c>
      <c r="E3112" s="272"/>
      <c r="F3112" s="273"/>
      <c r="G3112" s="272"/>
      <c r="H3112" s="272" t="s">
        <v>6154</v>
      </c>
      <c r="I3112" s="272" t="s">
        <v>6155</v>
      </c>
      <c r="J3112" s="272" t="s">
        <v>6156</v>
      </c>
      <c r="K3112" s="272"/>
      <c r="L3112" s="271"/>
      <c r="M3112" s="270" t="s">
        <v>9084</v>
      </c>
      <c r="N3112" s="270" t="s">
        <v>9085</v>
      </c>
      <c r="O3112" s="270" t="s">
        <v>6166</v>
      </c>
    </row>
    <row r="3113" spans="1:15" ht="30.75" customHeight="1" x14ac:dyDescent="0.25">
      <c r="A3113" s="281">
        <v>40202593</v>
      </c>
      <c r="B3113" s="276" t="s">
        <v>2354</v>
      </c>
      <c r="C3113" s="278" t="s">
        <v>4843</v>
      </c>
      <c r="D3113" s="276" t="s">
        <v>9534</v>
      </c>
      <c r="E3113" s="282"/>
      <c r="F3113" s="279"/>
      <c r="G3113" s="278"/>
      <c r="H3113" s="278" t="s">
        <v>6154</v>
      </c>
      <c r="I3113" s="278" t="s">
        <v>6155</v>
      </c>
      <c r="J3113" s="278" t="s">
        <v>6156</v>
      </c>
      <c r="K3113" s="278"/>
      <c r="L3113" s="277"/>
      <c r="M3113" s="276" t="s">
        <v>9084</v>
      </c>
      <c r="N3113" s="276" t="s">
        <v>9085</v>
      </c>
      <c r="O3113" s="276" t="s">
        <v>6166</v>
      </c>
    </row>
    <row r="3114" spans="1:15" ht="30.75" customHeight="1" x14ac:dyDescent="0.25">
      <c r="A3114" s="275">
        <v>40202607</v>
      </c>
      <c r="B3114" s="270" t="s">
        <v>2359</v>
      </c>
      <c r="C3114" s="272" t="s">
        <v>4843</v>
      </c>
      <c r="D3114" s="270" t="s">
        <v>9535</v>
      </c>
      <c r="E3114" s="272"/>
      <c r="F3114" s="273"/>
      <c r="G3114" s="272"/>
      <c r="H3114" s="272" t="s">
        <v>6154</v>
      </c>
      <c r="I3114" s="272" t="s">
        <v>6155</v>
      </c>
      <c r="J3114" s="272" t="s">
        <v>6156</v>
      </c>
      <c r="K3114" s="272"/>
      <c r="L3114" s="271"/>
      <c r="M3114" s="270" t="s">
        <v>9084</v>
      </c>
      <c r="N3114" s="270" t="s">
        <v>9085</v>
      </c>
      <c r="O3114" s="270" t="s">
        <v>6166</v>
      </c>
    </row>
    <row r="3115" spans="1:15" ht="30.75" customHeight="1" x14ac:dyDescent="0.25">
      <c r="A3115" s="281">
        <v>40202615</v>
      </c>
      <c r="B3115" s="276" t="s">
        <v>2326</v>
      </c>
      <c r="C3115" s="278" t="s">
        <v>4843</v>
      </c>
      <c r="D3115" s="276" t="s">
        <v>9536</v>
      </c>
      <c r="E3115" s="282"/>
      <c r="F3115" s="279"/>
      <c r="G3115" s="278"/>
      <c r="H3115" s="278" t="s">
        <v>6154</v>
      </c>
      <c r="I3115" s="278" t="s">
        <v>6155</v>
      </c>
      <c r="J3115" s="278" t="s">
        <v>6156</v>
      </c>
      <c r="K3115" s="278"/>
      <c r="L3115" s="277"/>
      <c r="M3115" s="276" t="s">
        <v>9084</v>
      </c>
      <c r="N3115" s="276" t="s">
        <v>9085</v>
      </c>
      <c r="O3115" s="276" t="s">
        <v>6166</v>
      </c>
    </row>
    <row r="3116" spans="1:15" ht="30.75" customHeight="1" x14ac:dyDescent="0.25">
      <c r="A3116" s="275">
        <v>40202623</v>
      </c>
      <c r="B3116" s="270" t="s">
        <v>2360</v>
      </c>
      <c r="C3116" s="272" t="s">
        <v>4843</v>
      </c>
      <c r="D3116" s="270" t="s">
        <v>8492</v>
      </c>
      <c r="E3116" s="272"/>
      <c r="F3116" s="273"/>
      <c r="G3116" s="272"/>
      <c r="H3116" s="272" t="s">
        <v>6154</v>
      </c>
      <c r="I3116" s="272" t="s">
        <v>6155</v>
      </c>
      <c r="J3116" s="272" t="s">
        <v>6156</v>
      </c>
      <c r="K3116" s="272"/>
      <c r="L3116" s="271"/>
      <c r="M3116" s="270" t="s">
        <v>3840</v>
      </c>
      <c r="N3116" s="270" t="s">
        <v>8478</v>
      </c>
      <c r="O3116" s="270" t="s">
        <v>6175</v>
      </c>
    </row>
    <row r="3117" spans="1:15" ht="30.75" customHeight="1" x14ac:dyDescent="0.25">
      <c r="A3117" s="281">
        <v>40202631</v>
      </c>
      <c r="B3117" s="276" t="s">
        <v>2361</v>
      </c>
      <c r="C3117" s="278" t="s">
        <v>4843</v>
      </c>
      <c r="D3117" s="276" t="s">
        <v>9537</v>
      </c>
      <c r="E3117" s="282"/>
      <c r="F3117" s="279"/>
      <c r="G3117" s="278"/>
      <c r="H3117" s="278"/>
      <c r="I3117" s="278" t="s">
        <v>6155</v>
      </c>
      <c r="J3117" s="278" t="s">
        <v>6156</v>
      </c>
      <c r="K3117" s="278"/>
      <c r="L3117" s="277"/>
      <c r="M3117" s="276" t="s">
        <v>9084</v>
      </c>
      <c r="N3117" s="276" t="s">
        <v>9085</v>
      </c>
      <c r="O3117" s="276" t="s">
        <v>6166</v>
      </c>
    </row>
    <row r="3118" spans="1:15" ht="30.75" customHeight="1" x14ac:dyDescent="0.25">
      <c r="A3118" s="275">
        <v>40202640</v>
      </c>
      <c r="B3118" s="270" t="s">
        <v>2362</v>
      </c>
      <c r="C3118" s="272" t="s">
        <v>4843</v>
      </c>
      <c r="D3118" s="270" t="s">
        <v>9538</v>
      </c>
      <c r="E3118" s="272"/>
      <c r="F3118" s="273"/>
      <c r="G3118" s="272"/>
      <c r="H3118" s="272"/>
      <c r="I3118" s="272" t="s">
        <v>6155</v>
      </c>
      <c r="J3118" s="272" t="s">
        <v>6156</v>
      </c>
      <c r="K3118" s="272"/>
      <c r="L3118" s="271"/>
      <c r="M3118" s="270" t="s">
        <v>9084</v>
      </c>
      <c r="N3118" s="270" t="s">
        <v>9085</v>
      </c>
      <c r="O3118" s="270" t="s">
        <v>6166</v>
      </c>
    </row>
    <row r="3119" spans="1:15" ht="30.75" customHeight="1" x14ac:dyDescent="0.25">
      <c r="A3119" s="281">
        <v>40202658</v>
      </c>
      <c r="B3119" s="276" t="s">
        <v>6398</v>
      </c>
      <c r="C3119" s="278" t="s">
        <v>4844</v>
      </c>
      <c r="D3119" s="276" t="s">
        <v>6161</v>
      </c>
      <c r="E3119" s="282"/>
      <c r="F3119" s="279"/>
      <c r="G3119" s="278" t="s">
        <v>6161</v>
      </c>
      <c r="H3119" s="278" t="s">
        <v>6161</v>
      </c>
      <c r="I3119" s="278" t="s">
        <v>6161</v>
      </c>
      <c r="J3119" s="278" t="s">
        <v>6161</v>
      </c>
      <c r="K3119" s="278" t="s">
        <v>6161</v>
      </c>
      <c r="L3119" s="277" t="s">
        <v>6161</v>
      </c>
      <c r="M3119" s="276" t="s">
        <v>6161</v>
      </c>
      <c r="N3119" s="276" t="s">
        <v>6161</v>
      </c>
      <c r="O3119" s="276" t="s">
        <v>6161</v>
      </c>
    </row>
    <row r="3120" spans="1:15" ht="30.75" customHeight="1" x14ac:dyDescent="0.25">
      <c r="A3120" s="275">
        <v>40202666</v>
      </c>
      <c r="B3120" s="270" t="s">
        <v>2313</v>
      </c>
      <c r="C3120" s="272" t="s">
        <v>4843</v>
      </c>
      <c r="D3120" s="270" t="s">
        <v>9479</v>
      </c>
      <c r="E3120" s="272"/>
      <c r="F3120" s="273"/>
      <c r="G3120" s="272"/>
      <c r="H3120" s="272" t="s">
        <v>6154</v>
      </c>
      <c r="I3120" s="272" t="s">
        <v>6155</v>
      </c>
      <c r="J3120" s="272" t="s">
        <v>6156</v>
      </c>
      <c r="K3120" s="272"/>
      <c r="L3120" s="271"/>
      <c r="M3120" s="270" t="s">
        <v>9084</v>
      </c>
      <c r="N3120" s="270" t="s">
        <v>9085</v>
      </c>
      <c r="O3120" s="270" t="s">
        <v>6166</v>
      </c>
    </row>
    <row r="3121" spans="1:15" ht="30.75" customHeight="1" x14ac:dyDescent="0.25">
      <c r="A3121" s="281">
        <v>40202674</v>
      </c>
      <c r="B3121" s="276" t="s">
        <v>2314</v>
      </c>
      <c r="C3121" s="278" t="s">
        <v>4843</v>
      </c>
      <c r="D3121" s="276" t="s">
        <v>9479</v>
      </c>
      <c r="E3121" s="282"/>
      <c r="F3121" s="279"/>
      <c r="G3121" s="278"/>
      <c r="H3121" s="278" t="s">
        <v>6154</v>
      </c>
      <c r="I3121" s="278" t="s">
        <v>6155</v>
      </c>
      <c r="J3121" s="278" t="s">
        <v>6156</v>
      </c>
      <c r="K3121" s="278"/>
      <c r="L3121" s="277"/>
      <c r="M3121" s="276" t="s">
        <v>9084</v>
      </c>
      <c r="N3121" s="276" t="s">
        <v>9085</v>
      </c>
      <c r="O3121" s="276" t="s">
        <v>6166</v>
      </c>
    </row>
    <row r="3122" spans="1:15" ht="30.75" customHeight="1" x14ac:dyDescent="0.25">
      <c r="A3122" s="275">
        <v>40202682</v>
      </c>
      <c r="B3122" s="270" t="s">
        <v>2356</v>
      </c>
      <c r="C3122" s="272" t="s">
        <v>4843</v>
      </c>
      <c r="D3122" s="270" t="s">
        <v>9485</v>
      </c>
      <c r="E3122" s="272"/>
      <c r="F3122" s="273"/>
      <c r="G3122" s="272"/>
      <c r="H3122" s="272" t="s">
        <v>6154</v>
      </c>
      <c r="I3122" s="272" t="s">
        <v>6155</v>
      </c>
      <c r="J3122" s="272" t="s">
        <v>6156</v>
      </c>
      <c r="K3122" s="272"/>
      <c r="L3122" s="271"/>
      <c r="M3122" s="270" t="s">
        <v>9084</v>
      </c>
      <c r="N3122" s="270" t="s">
        <v>9085</v>
      </c>
      <c r="O3122" s="270" t="s">
        <v>6166</v>
      </c>
    </row>
    <row r="3123" spans="1:15" ht="30.75" customHeight="1" x14ac:dyDescent="0.25">
      <c r="A3123" s="281">
        <v>40202690</v>
      </c>
      <c r="B3123" s="276" t="s">
        <v>2355</v>
      </c>
      <c r="C3123" s="278" t="s">
        <v>4843</v>
      </c>
      <c r="D3123" s="276" t="s">
        <v>9484</v>
      </c>
      <c r="E3123" s="282"/>
      <c r="F3123" s="279"/>
      <c r="G3123" s="278"/>
      <c r="H3123" s="278" t="s">
        <v>6154</v>
      </c>
      <c r="I3123" s="278" t="s">
        <v>6155</v>
      </c>
      <c r="J3123" s="278" t="s">
        <v>6156</v>
      </c>
      <c r="K3123" s="278"/>
      <c r="L3123" s="277"/>
      <c r="M3123" s="276" t="s">
        <v>9084</v>
      </c>
      <c r="N3123" s="276" t="s">
        <v>9085</v>
      </c>
      <c r="O3123" s="276" t="s">
        <v>6166</v>
      </c>
    </row>
    <row r="3124" spans="1:15" ht="30.75" customHeight="1" x14ac:dyDescent="0.25">
      <c r="A3124" s="275">
        <v>40202704</v>
      </c>
      <c r="B3124" s="270" t="s">
        <v>2315</v>
      </c>
      <c r="C3124" s="272" t="s">
        <v>4843</v>
      </c>
      <c r="D3124" s="270" t="s">
        <v>9479</v>
      </c>
      <c r="E3124" s="272"/>
      <c r="F3124" s="273"/>
      <c r="G3124" s="272"/>
      <c r="H3124" s="272" t="s">
        <v>6154</v>
      </c>
      <c r="I3124" s="272" t="s">
        <v>6155</v>
      </c>
      <c r="J3124" s="272" t="s">
        <v>6156</v>
      </c>
      <c r="K3124" s="272"/>
      <c r="L3124" s="271"/>
      <c r="M3124" s="270" t="s">
        <v>9084</v>
      </c>
      <c r="N3124" s="270" t="s">
        <v>9085</v>
      </c>
      <c r="O3124" s="270" t="s">
        <v>6166</v>
      </c>
    </row>
    <row r="3125" spans="1:15" ht="30.75" customHeight="1" x14ac:dyDescent="0.25">
      <c r="A3125" s="281">
        <v>40202712</v>
      </c>
      <c r="B3125" s="276" t="s">
        <v>2316</v>
      </c>
      <c r="C3125" s="278" t="s">
        <v>4843</v>
      </c>
      <c r="D3125" s="276" t="s">
        <v>9479</v>
      </c>
      <c r="E3125" s="282"/>
      <c r="F3125" s="279"/>
      <c r="G3125" s="278"/>
      <c r="H3125" s="278" t="s">
        <v>6154</v>
      </c>
      <c r="I3125" s="278" t="s">
        <v>6155</v>
      </c>
      <c r="J3125" s="278" t="s">
        <v>6156</v>
      </c>
      <c r="K3125" s="278"/>
      <c r="L3125" s="277"/>
      <c r="M3125" s="276" t="s">
        <v>9084</v>
      </c>
      <c r="N3125" s="276" t="s">
        <v>9085</v>
      </c>
      <c r="O3125" s="276" t="s">
        <v>6166</v>
      </c>
    </row>
    <row r="3126" spans="1:15" ht="30.75" customHeight="1" x14ac:dyDescent="0.25">
      <c r="A3126" s="275">
        <v>40202712</v>
      </c>
      <c r="B3126" s="270" t="s">
        <v>2316</v>
      </c>
      <c r="C3126" s="272" t="s">
        <v>4843</v>
      </c>
      <c r="D3126" s="270" t="s">
        <v>9526</v>
      </c>
      <c r="E3126" s="272"/>
      <c r="F3126" s="273"/>
      <c r="G3126" s="272"/>
      <c r="H3126" s="272"/>
      <c r="I3126" s="272" t="s">
        <v>6155</v>
      </c>
      <c r="J3126" s="272" t="s">
        <v>6156</v>
      </c>
      <c r="K3126" s="272"/>
      <c r="L3126" s="271"/>
      <c r="M3126" s="270" t="s">
        <v>9084</v>
      </c>
      <c r="N3126" s="270" t="s">
        <v>9085</v>
      </c>
      <c r="O3126" s="270" t="s">
        <v>6166</v>
      </c>
    </row>
    <row r="3127" spans="1:15" ht="30.75" customHeight="1" x14ac:dyDescent="0.25">
      <c r="A3127" s="281">
        <v>40202720</v>
      </c>
      <c r="B3127" s="276" t="s">
        <v>2357</v>
      </c>
      <c r="C3127" s="278" t="s">
        <v>4843</v>
      </c>
      <c r="D3127" s="276" t="s">
        <v>9484</v>
      </c>
      <c r="E3127" s="282"/>
      <c r="F3127" s="279"/>
      <c r="G3127" s="278"/>
      <c r="H3127" s="278" t="s">
        <v>6154</v>
      </c>
      <c r="I3127" s="278" t="s">
        <v>6155</v>
      </c>
      <c r="J3127" s="278" t="s">
        <v>6156</v>
      </c>
      <c r="K3127" s="278"/>
      <c r="L3127" s="277"/>
      <c r="M3127" s="276" t="s">
        <v>9084</v>
      </c>
      <c r="N3127" s="276" t="s">
        <v>9085</v>
      </c>
      <c r="O3127" s="276" t="s">
        <v>6166</v>
      </c>
    </row>
    <row r="3128" spans="1:15" ht="30.75" customHeight="1" x14ac:dyDescent="0.25">
      <c r="A3128" s="275">
        <v>40202739</v>
      </c>
      <c r="B3128" s="270" t="s">
        <v>2358</v>
      </c>
      <c r="C3128" s="272" t="s">
        <v>4843</v>
      </c>
      <c r="D3128" s="270" t="s">
        <v>9485</v>
      </c>
      <c r="E3128" s="272"/>
      <c r="F3128" s="273"/>
      <c r="G3128" s="272"/>
      <c r="H3128" s="272" t="s">
        <v>6154</v>
      </c>
      <c r="I3128" s="272" t="s">
        <v>6155</v>
      </c>
      <c r="J3128" s="272" t="s">
        <v>6156</v>
      </c>
      <c r="K3128" s="272"/>
      <c r="L3128" s="271"/>
      <c r="M3128" s="270" t="s">
        <v>9084</v>
      </c>
      <c r="N3128" s="270" t="s">
        <v>9085</v>
      </c>
      <c r="O3128" s="270" t="s">
        <v>6166</v>
      </c>
    </row>
    <row r="3129" spans="1:15" ht="30.75" customHeight="1" x14ac:dyDescent="0.25">
      <c r="A3129" s="281">
        <v>40202747</v>
      </c>
      <c r="B3129" s="276" t="s">
        <v>2328</v>
      </c>
      <c r="C3129" s="278" t="s">
        <v>4843</v>
      </c>
      <c r="D3129" s="276" t="s">
        <v>9481</v>
      </c>
      <c r="E3129" s="282"/>
      <c r="F3129" s="279"/>
      <c r="G3129" s="278"/>
      <c r="H3129" s="278" t="s">
        <v>6154</v>
      </c>
      <c r="I3129" s="278" t="s">
        <v>6155</v>
      </c>
      <c r="J3129" s="278" t="s">
        <v>6156</v>
      </c>
      <c r="K3129" s="278"/>
      <c r="L3129" s="277"/>
      <c r="M3129" s="276" t="s">
        <v>9084</v>
      </c>
      <c r="N3129" s="276" t="s">
        <v>9085</v>
      </c>
      <c r="O3129" s="276" t="s">
        <v>6166</v>
      </c>
    </row>
    <row r="3130" spans="1:15" ht="30.75" customHeight="1" x14ac:dyDescent="0.25">
      <c r="A3130" s="275">
        <v>40202755</v>
      </c>
      <c r="B3130" s="270" t="s">
        <v>5108</v>
      </c>
      <c r="C3130" s="272" t="s">
        <v>4844</v>
      </c>
      <c r="D3130" s="270" t="s">
        <v>6161</v>
      </c>
      <c r="E3130" s="272"/>
      <c r="F3130" s="273"/>
      <c r="G3130" s="272" t="s">
        <v>6161</v>
      </c>
      <c r="H3130" s="272" t="s">
        <v>6161</v>
      </c>
      <c r="I3130" s="272" t="s">
        <v>6161</v>
      </c>
      <c r="J3130" s="272" t="s">
        <v>6161</v>
      </c>
      <c r="K3130" s="272" t="s">
        <v>6161</v>
      </c>
      <c r="L3130" s="271" t="s">
        <v>6161</v>
      </c>
      <c r="M3130" s="270" t="s">
        <v>6161</v>
      </c>
      <c r="N3130" s="270" t="s">
        <v>6161</v>
      </c>
      <c r="O3130" s="270" t="s">
        <v>6161</v>
      </c>
    </row>
    <row r="3131" spans="1:15" ht="30.75" customHeight="1" x14ac:dyDescent="0.25">
      <c r="A3131" s="281">
        <v>40202763</v>
      </c>
      <c r="B3131" s="276" t="s">
        <v>2338</v>
      </c>
      <c r="C3131" s="278" t="s">
        <v>4843</v>
      </c>
      <c r="D3131" s="276" t="s">
        <v>9539</v>
      </c>
      <c r="E3131" s="282"/>
      <c r="F3131" s="279"/>
      <c r="G3131" s="278"/>
      <c r="H3131" s="278" t="s">
        <v>6154</v>
      </c>
      <c r="I3131" s="278" t="s">
        <v>6155</v>
      </c>
      <c r="J3131" s="278" t="s">
        <v>6156</v>
      </c>
      <c r="K3131" s="278"/>
      <c r="L3131" s="277"/>
      <c r="M3131" s="276" t="s">
        <v>9084</v>
      </c>
      <c r="N3131" s="276" t="s">
        <v>9085</v>
      </c>
      <c r="O3131" s="276" t="s">
        <v>6166</v>
      </c>
    </row>
    <row r="3132" spans="1:15" ht="30.75" customHeight="1" x14ac:dyDescent="0.25">
      <c r="A3132" s="275">
        <v>40202771</v>
      </c>
      <c r="B3132" s="270" t="s">
        <v>6399</v>
      </c>
      <c r="C3132" s="272" t="s">
        <v>4844</v>
      </c>
      <c r="D3132" s="270" t="s">
        <v>6161</v>
      </c>
      <c r="E3132" s="272"/>
      <c r="F3132" s="273"/>
      <c r="G3132" s="272" t="s">
        <v>6161</v>
      </c>
      <c r="H3132" s="272" t="s">
        <v>6161</v>
      </c>
      <c r="I3132" s="272" t="s">
        <v>6161</v>
      </c>
      <c r="J3132" s="272" t="s">
        <v>6161</v>
      </c>
      <c r="K3132" s="272" t="s">
        <v>6161</v>
      </c>
      <c r="L3132" s="271" t="s">
        <v>6161</v>
      </c>
      <c r="M3132" s="270" t="s">
        <v>6161</v>
      </c>
      <c r="N3132" s="270" t="s">
        <v>6161</v>
      </c>
      <c r="O3132" s="270" t="s">
        <v>6161</v>
      </c>
    </row>
    <row r="3133" spans="1:15" ht="30.75" customHeight="1" x14ac:dyDescent="0.25">
      <c r="A3133" s="281">
        <v>40202780</v>
      </c>
      <c r="B3133" s="276" t="s">
        <v>9540</v>
      </c>
      <c r="C3133" s="278" t="s">
        <v>4843</v>
      </c>
      <c r="D3133" s="276" t="s">
        <v>9541</v>
      </c>
      <c r="E3133" s="282"/>
      <c r="F3133" s="279"/>
      <c r="G3133" s="278"/>
      <c r="H3133" s="278" t="s">
        <v>6154</v>
      </c>
      <c r="I3133" s="278" t="s">
        <v>6155</v>
      </c>
      <c r="J3133" s="278" t="s">
        <v>6156</v>
      </c>
      <c r="K3133" s="278" t="s">
        <v>6157</v>
      </c>
      <c r="L3133" s="277"/>
      <c r="M3133" s="276" t="s">
        <v>7518</v>
      </c>
      <c r="N3133" s="276" t="s">
        <v>7519</v>
      </c>
      <c r="O3133" s="276" t="s">
        <v>6166</v>
      </c>
    </row>
    <row r="3134" spans="1:15" ht="30.75" customHeight="1" x14ac:dyDescent="0.25">
      <c r="A3134" s="275">
        <v>40202798</v>
      </c>
      <c r="B3134" s="270" t="s">
        <v>9542</v>
      </c>
      <c r="C3134" s="272" t="s">
        <v>4843</v>
      </c>
      <c r="D3134" s="270" t="s">
        <v>11165</v>
      </c>
      <c r="E3134" s="274" t="s">
        <v>11164</v>
      </c>
      <c r="F3134" s="273">
        <v>45464</v>
      </c>
      <c r="G3134" s="272"/>
      <c r="H3134" s="272"/>
      <c r="I3134" s="272" t="s">
        <v>6155</v>
      </c>
      <c r="J3134" s="272" t="s">
        <v>6156</v>
      </c>
      <c r="K3134" s="272" t="s">
        <v>6157</v>
      </c>
      <c r="L3134" s="271">
        <v>165</v>
      </c>
      <c r="M3134" s="270" t="s">
        <v>9084</v>
      </c>
      <c r="N3134" s="270" t="s">
        <v>9085</v>
      </c>
      <c r="O3134" s="270" t="s">
        <v>6166</v>
      </c>
    </row>
    <row r="3135" spans="1:15" ht="30.75" customHeight="1" x14ac:dyDescent="0.25">
      <c r="A3135" s="281">
        <v>40202801</v>
      </c>
      <c r="B3135" s="276" t="s">
        <v>11163</v>
      </c>
      <c r="C3135" s="278" t="s">
        <v>4844</v>
      </c>
      <c r="D3135" s="276" t="s">
        <v>6161</v>
      </c>
      <c r="E3135" s="282"/>
      <c r="F3135" s="279"/>
      <c r="G3135" s="278" t="s">
        <v>6161</v>
      </c>
      <c r="H3135" s="278" t="s">
        <v>6161</v>
      </c>
      <c r="I3135" s="278" t="s">
        <v>6161</v>
      </c>
      <c r="J3135" s="278" t="s">
        <v>6161</v>
      </c>
      <c r="K3135" s="278" t="s">
        <v>6161</v>
      </c>
      <c r="L3135" s="277" t="s">
        <v>6161</v>
      </c>
      <c r="M3135" s="276" t="s">
        <v>6161</v>
      </c>
      <c r="N3135" s="276" t="s">
        <v>6161</v>
      </c>
      <c r="O3135" s="276" t="s">
        <v>6161</v>
      </c>
    </row>
    <row r="3136" spans="1:15" ht="30.75" customHeight="1" x14ac:dyDescent="0.25">
      <c r="A3136" s="275">
        <v>40202810</v>
      </c>
      <c r="B3136" s="270" t="s">
        <v>9543</v>
      </c>
      <c r="C3136" s="272" t="s">
        <v>4844</v>
      </c>
      <c r="D3136" s="270" t="s">
        <v>6161</v>
      </c>
      <c r="E3136" s="272"/>
      <c r="F3136" s="273"/>
      <c r="G3136" s="272" t="s">
        <v>6161</v>
      </c>
      <c r="H3136" s="272" t="s">
        <v>6161</v>
      </c>
      <c r="I3136" s="272" t="s">
        <v>6161</v>
      </c>
      <c r="J3136" s="272" t="s">
        <v>6161</v>
      </c>
      <c r="K3136" s="272" t="s">
        <v>6161</v>
      </c>
      <c r="L3136" s="271" t="s">
        <v>6161</v>
      </c>
      <c r="M3136" s="270" t="s">
        <v>6161</v>
      </c>
      <c r="N3136" s="270" t="s">
        <v>6161</v>
      </c>
      <c r="O3136" s="270" t="s">
        <v>6161</v>
      </c>
    </row>
    <row r="3137" spans="1:15" ht="30.75" customHeight="1" x14ac:dyDescent="0.25">
      <c r="A3137" s="281">
        <v>40202828</v>
      </c>
      <c r="B3137" s="276" t="s">
        <v>9544</v>
      </c>
      <c r="C3137" s="278" t="s">
        <v>4844</v>
      </c>
      <c r="D3137" s="276" t="s">
        <v>6161</v>
      </c>
      <c r="E3137" s="282"/>
      <c r="F3137" s="279"/>
      <c r="G3137" s="278" t="s">
        <v>6161</v>
      </c>
      <c r="H3137" s="278" t="s">
        <v>6161</v>
      </c>
      <c r="I3137" s="278" t="s">
        <v>6161</v>
      </c>
      <c r="J3137" s="278" t="s">
        <v>6161</v>
      </c>
      <c r="K3137" s="278" t="s">
        <v>6161</v>
      </c>
      <c r="L3137" s="277" t="s">
        <v>6161</v>
      </c>
      <c r="M3137" s="276" t="s">
        <v>6161</v>
      </c>
      <c r="N3137" s="276" t="s">
        <v>6161</v>
      </c>
      <c r="O3137" s="276" t="s">
        <v>6161</v>
      </c>
    </row>
    <row r="3138" spans="1:15" ht="30.75" customHeight="1" x14ac:dyDescent="0.25">
      <c r="A3138" s="275">
        <v>40202836</v>
      </c>
      <c r="B3138" s="270" t="s">
        <v>9545</v>
      </c>
      <c r="C3138" s="272" t="s">
        <v>4844</v>
      </c>
      <c r="D3138" s="270" t="s">
        <v>6161</v>
      </c>
      <c r="E3138" s="272"/>
      <c r="F3138" s="273"/>
      <c r="G3138" s="272" t="s">
        <v>6161</v>
      </c>
      <c r="H3138" s="272" t="s">
        <v>6161</v>
      </c>
      <c r="I3138" s="272" t="s">
        <v>6161</v>
      </c>
      <c r="J3138" s="272" t="s">
        <v>6161</v>
      </c>
      <c r="K3138" s="272" t="s">
        <v>6161</v>
      </c>
      <c r="L3138" s="271" t="s">
        <v>6161</v>
      </c>
      <c r="M3138" s="270" t="s">
        <v>6161</v>
      </c>
      <c r="N3138" s="270" t="s">
        <v>6161</v>
      </c>
      <c r="O3138" s="270" t="s">
        <v>6161</v>
      </c>
    </row>
    <row r="3139" spans="1:15" ht="30.75" customHeight="1" x14ac:dyDescent="0.25">
      <c r="A3139" s="281">
        <v>40301010</v>
      </c>
      <c r="B3139" s="276" t="s">
        <v>5109</v>
      </c>
      <c r="C3139" s="278" t="s">
        <v>4843</v>
      </c>
      <c r="D3139" s="276" t="s">
        <v>9546</v>
      </c>
      <c r="E3139" s="282"/>
      <c r="F3139" s="279"/>
      <c r="G3139" s="278"/>
      <c r="H3139" s="278" t="s">
        <v>6154</v>
      </c>
      <c r="I3139" s="278" t="s">
        <v>6155</v>
      </c>
      <c r="J3139" s="278" t="s">
        <v>6156</v>
      </c>
      <c r="K3139" s="278"/>
      <c r="L3139" s="277"/>
      <c r="M3139" s="276" t="s">
        <v>9547</v>
      </c>
      <c r="N3139" s="276" t="s">
        <v>9548</v>
      </c>
      <c r="O3139" s="276" t="s">
        <v>6166</v>
      </c>
    </row>
    <row r="3140" spans="1:15" ht="30.75" customHeight="1" x14ac:dyDescent="0.25">
      <c r="A3140" s="275">
        <v>40301028</v>
      </c>
      <c r="B3140" s="270" t="s">
        <v>5110</v>
      </c>
      <c r="C3140" s="272" t="s">
        <v>4843</v>
      </c>
      <c r="D3140" s="270" t="s">
        <v>9549</v>
      </c>
      <c r="E3140" s="272"/>
      <c r="F3140" s="273"/>
      <c r="G3140" s="272"/>
      <c r="H3140" s="272" t="s">
        <v>6154</v>
      </c>
      <c r="I3140" s="272" t="s">
        <v>6155</v>
      </c>
      <c r="J3140" s="272" t="s">
        <v>6156</v>
      </c>
      <c r="K3140" s="272"/>
      <c r="L3140" s="271"/>
      <c r="M3140" s="270" t="s">
        <v>9547</v>
      </c>
      <c r="N3140" s="270" t="s">
        <v>9548</v>
      </c>
      <c r="O3140" s="270" t="s">
        <v>6166</v>
      </c>
    </row>
    <row r="3141" spans="1:15" ht="30.75" customHeight="1" x14ac:dyDescent="0.25">
      <c r="A3141" s="281">
        <v>40301036</v>
      </c>
      <c r="B3141" s="276" t="s">
        <v>5111</v>
      </c>
      <c r="C3141" s="278" t="s">
        <v>4843</v>
      </c>
      <c r="D3141" s="276" t="s">
        <v>9550</v>
      </c>
      <c r="E3141" s="282"/>
      <c r="F3141" s="279"/>
      <c r="G3141" s="278"/>
      <c r="H3141" s="278" t="s">
        <v>6154</v>
      </c>
      <c r="I3141" s="278" t="s">
        <v>6155</v>
      </c>
      <c r="J3141" s="278" t="s">
        <v>6156</v>
      </c>
      <c r="K3141" s="278"/>
      <c r="L3141" s="277"/>
      <c r="M3141" s="276" t="s">
        <v>9547</v>
      </c>
      <c r="N3141" s="276" t="s">
        <v>9548</v>
      </c>
      <c r="O3141" s="276" t="s">
        <v>6166</v>
      </c>
    </row>
    <row r="3142" spans="1:15" ht="30.75" customHeight="1" x14ac:dyDescent="0.25">
      <c r="A3142" s="275">
        <v>40301044</v>
      </c>
      <c r="B3142" s="270" t="s">
        <v>5112</v>
      </c>
      <c r="C3142" s="272" t="s">
        <v>4843</v>
      </c>
      <c r="D3142" s="270" t="s">
        <v>9551</v>
      </c>
      <c r="E3142" s="272"/>
      <c r="F3142" s="273"/>
      <c r="G3142" s="272"/>
      <c r="H3142" s="272" t="s">
        <v>6154</v>
      </c>
      <c r="I3142" s="272" t="s">
        <v>6155</v>
      </c>
      <c r="J3142" s="272" t="s">
        <v>6156</v>
      </c>
      <c r="K3142" s="272"/>
      <c r="L3142" s="271"/>
      <c r="M3142" s="270" t="s">
        <v>9547</v>
      </c>
      <c r="N3142" s="270" t="s">
        <v>9548</v>
      </c>
      <c r="O3142" s="270" t="s">
        <v>6166</v>
      </c>
    </row>
    <row r="3143" spans="1:15" ht="30.75" customHeight="1" x14ac:dyDescent="0.25">
      <c r="A3143" s="281">
        <v>40301052</v>
      </c>
      <c r="B3143" s="276" t="s">
        <v>5113</v>
      </c>
      <c r="C3143" s="278" t="s">
        <v>4844</v>
      </c>
      <c r="D3143" s="276" t="s">
        <v>6161</v>
      </c>
      <c r="E3143" s="282"/>
      <c r="F3143" s="279"/>
      <c r="G3143" s="278" t="s">
        <v>6161</v>
      </c>
      <c r="H3143" s="278" t="s">
        <v>6161</v>
      </c>
      <c r="I3143" s="278" t="s">
        <v>6161</v>
      </c>
      <c r="J3143" s="278" t="s">
        <v>6161</v>
      </c>
      <c r="K3143" s="278" t="s">
        <v>6161</v>
      </c>
      <c r="L3143" s="277" t="s">
        <v>6161</v>
      </c>
      <c r="M3143" s="276" t="s">
        <v>6161</v>
      </c>
      <c r="N3143" s="276" t="s">
        <v>6161</v>
      </c>
      <c r="O3143" s="276" t="s">
        <v>6161</v>
      </c>
    </row>
    <row r="3144" spans="1:15" ht="30.75" customHeight="1" x14ac:dyDescent="0.25">
      <c r="A3144" s="275">
        <v>40301060</v>
      </c>
      <c r="B3144" s="270" t="s">
        <v>5114</v>
      </c>
      <c r="C3144" s="272" t="s">
        <v>4843</v>
      </c>
      <c r="D3144" s="270" t="s">
        <v>9552</v>
      </c>
      <c r="E3144" s="272"/>
      <c r="F3144" s="273"/>
      <c r="G3144" s="272"/>
      <c r="H3144" s="272" t="s">
        <v>6154</v>
      </c>
      <c r="I3144" s="272" t="s">
        <v>6155</v>
      </c>
      <c r="J3144" s="272" t="s">
        <v>6156</v>
      </c>
      <c r="K3144" s="272"/>
      <c r="L3144" s="271"/>
      <c r="M3144" s="270" t="s">
        <v>9547</v>
      </c>
      <c r="N3144" s="270" t="s">
        <v>9548</v>
      </c>
      <c r="O3144" s="270" t="s">
        <v>6166</v>
      </c>
    </row>
    <row r="3145" spans="1:15" ht="30.75" customHeight="1" x14ac:dyDescent="0.25">
      <c r="A3145" s="281">
        <v>40301079</v>
      </c>
      <c r="B3145" s="276" t="s">
        <v>5115</v>
      </c>
      <c r="C3145" s="278" t="s">
        <v>4844</v>
      </c>
      <c r="D3145" s="276" t="s">
        <v>6161</v>
      </c>
      <c r="E3145" s="282"/>
      <c r="F3145" s="279"/>
      <c r="G3145" s="278" t="s">
        <v>6161</v>
      </c>
      <c r="H3145" s="278" t="s">
        <v>6161</v>
      </c>
      <c r="I3145" s="278" t="s">
        <v>6161</v>
      </c>
      <c r="J3145" s="278" t="s">
        <v>6161</v>
      </c>
      <c r="K3145" s="278" t="s">
        <v>6161</v>
      </c>
      <c r="L3145" s="277" t="s">
        <v>6161</v>
      </c>
      <c r="M3145" s="276" t="s">
        <v>6161</v>
      </c>
      <c r="N3145" s="276" t="s">
        <v>6161</v>
      </c>
      <c r="O3145" s="276" t="s">
        <v>6161</v>
      </c>
    </row>
    <row r="3146" spans="1:15" ht="30.75" customHeight="1" x14ac:dyDescent="0.25">
      <c r="A3146" s="275">
        <v>40301087</v>
      </c>
      <c r="B3146" s="270" t="s">
        <v>5116</v>
      </c>
      <c r="C3146" s="272" t="s">
        <v>4843</v>
      </c>
      <c r="D3146" s="270" t="s">
        <v>9553</v>
      </c>
      <c r="E3146" s="272"/>
      <c r="F3146" s="273"/>
      <c r="G3146" s="272"/>
      <c r="H3146" s="272" t="s">
        <v>6154</v>
      </c>
      <c r="I3146" s="272" t="s">
        <v>6155</v>
      </c>
      <c r="J3146" s="272" t="s">
        <v>6156</v>
      </c>
      <c r="K3146" s="272"/>
      <c r="L3146" s="271"/>
      <c r="M3146" s="270" t="s">
        <v>9547</v>
      </c>
      <c r="N3146" s="270" t="s">
        <v>9548</v>
      </c>
      <c r="O3146" s="270" t="s">
        <v>6166</v>
      </c>
    </row>
    <row r="3147" spans="1:15" ht="30.75" customHeight="1" x14ac:dyDescent="0.25">
      <c r="A3147" s="281">
        <v>40301095</v>
      </c>
      <c r="B3147" s="276" t="s">
        <v>5117</v>
      </c>
      <c r="C3147" s="278" t="s">
        <v>4844</v>
      </c>
      <c r="D3147" s="276" t="s">
        <v>6161</v>
      </c>
      <c r="E3147" s="282"/>
      <c r="F3147" s="279"/>
      <c r="G3147" s="278" t="s">
        <v>6161</v>
      </c>
      <c r="H3147" s="278" t="s">
        <v>6161</v>
      </c>
      <c r="I3147" s="278" t="s">
        <v>6161</v>
      </c>
      <c r="J3147" s="278" t="s">
        <v>6161</v>
      </c>
      <c r="K3147" s="278" t="s">
        <v>6161</v>
      </c>
      <c r="L3147" s="277" t="s">
        <v>6161</v>
      </c>
      <c r="M3147" s="276" t="s">
        <v>6161</v>
      </c>
      <c r="N3147" s="276" t="s">
        <v>6161</v>
      </c>
      <c r="O3147" s="276" t="s">
        <v>6161</v>
      </c>
    </row>
    <row r="3148" spans="1:15" ht="30.75" customHeight="1" x14ac:dyDescent="0.25">
      <c r="A3148" s="275">
        <v>40301109</v>
      </c>
      <c r="B3148" s="270" t="s">
        <v>5118</v>
      </c>
      <c r="C3148" s="272" t="s">
        <v>4843</v>
      </c>
      <c r="D3148" s="270" t="s">
        <v>9554</v>
      </c>
      <c r="E3148" s="272"/>
      <c r="F3148" s="273"/>
      <c r="G3148" s="272"/>
      <c r="H3148" s="272" t="s">
        <v>6154</v>
      </c>
      <c r="I3148" s="272" t="s">
        <v>6155</v>
      </c>
      <c r="J3148" s="272" t="s">
        <v>6156</v>
      </c>
      <c r="K3148" s="272"/>
      <c r="L3148" s="271"/>
      <c r="M3148" s="270" t="s">
        <v>9547</v>
      </c>
      <c r="N3148" s="270" t="s">
        <v>9548</v>
      </c>
      <c r="O3148" s="270" t="s">
        <v>6166</v>
      </c>
    </row>
    <row r="3149" spans="1:15" ht="30.75" customHeight="1" x14ac:dyDescent="0.25">
      <c r="A3149" s="281">
        <v>40301117</v>
      </c>
      <c r="B3149" s="276" t="s">
        <v>5119</v>
      </c>
      <c r="C3149" s="278" t="s">
        <v>4843</v>
      </c>
      <c r="D3149" s="276" t="s">
        <v>9555</v>
      </c>
      <c r="E3149" s="282"/>
      <c r="F3149" s="279"/>
      <c r="G3149" s="278"/>
      <c r="H3149" s="278" t="s">
        <v>6154</v>
      </c>
      <c r="I3149" s="278" t="s">
        <v>6155</v>
      </c>
      <c r="J3149" s="278" t="s">
        <v>6156</v>
      </c>
      <c r="K3149" s="278"/>
      <c r="L3149" s="277"/>
      <c r="M3149" s="276" t="s">
        <v>9547</v>
      </c>
      <c r="N3149" s="276" t="s">
        <v>9548</v>
      </c>
      <c r="O3149" s="276" t="s">
        <v>6166</v>
      </c>
    </row>
    <row r="3150" spans="1:15" ht="30.75" customHeight="1" x14ac:dyDescent="0.25">
      <c r="A3150" s="275">
        <v>40301125</v>
      </c>
      <c r="B3150" s="270" t="s">
        <v>5120</v>
      </c>
      <c r="C3150" s="272" t="s">
        <v>4843</v>
      </c>
      <c r="D3150" s="270" t="s">
        <v>9556</v>
      </c>
      <c r="E3150" s="272"/>
      <c r="F3150" s="273"/>
      <c r="G3150" s="272"/>
      <c r="H3150" s="272" t="s">
        <v>6154</v>
      </c>
      <c r="I3150" s="272" t="s">
        <v>6155</v>
      </c>
      <c r="J3150" s="272" t="s">
        <v>6156</v>
      </c>
      <c r="K3150" s="272"/>
      <c r="L3150" s="271"/>
      <c r="M3150" s="270" t="s">
        <v>9547</v>
      </c>
      <c r="N3150" s="270" t="s">
        <v>9548</v>
      </c>
      <c r="O3150" s="270" t="s">
        <v>6166</v>
      </c>
    </row>
    <row r="3151" spans="1:15" ht="30.75" customHeight="1" x14ac:dyDescent="0.25">
      <c r="A3151" s="281">
        <v>40301133</v>
      </c>
      <c r="B3151" s="276" t="s">
        <v>5121</v>
      </c>
      <c r="C3151" s="278" t="s">
        <v>4843</v>
      </c>
      <c r="D3151" s="276" t="s">
        <v>9557</v>
      </c>
      <c r="E3151" s="282"/>
      <c r="F3151" s="279"/>
      <c r="G3151" s="278"/>
      <c r="H3151" s="278" t="s">
        <v>6154</v>
      </c>
      <c r="I3151" s="278" t="s">
        <v>6155</v>
      </c>
      <c r="J3151" s="278" t="s">
        <v>6156</v>
      </c>
      <c r="K3151" s="278"/>
      <c r="L3151" s="277"/>
      <c r="M3151" s="276" t="s">
        <v>9547</v>
      </c>
      <c r="N3151" s="276" t="s">
        <v>9548</v>
      </c>
      <c r="O3151" s="276" t="s">
        <v>6166</v>
      </c>
    </row>
    <row r="3152" spans="1:15" ht="30.75" customHeight="1" x14ac:dyDescent="0.25">
      <c r="A3152" s="275">
        <v>40301141</v>
      </c>
      <c r="B3152" s="270" t="s">
        <v>5122</v>
      </c>
      <c r="C3152" s="272" t="s">
        <v>4843</v>
      </c>
      <c r="D3152" s="270" t="s">
        <v>9558</v>
      </c>
      <c r="E3152" s="272"/>
      <c r="F3152" s="273"/>
      <c r="G3152" s="272"/>
      <c r="H3152" s="272" t="s">
        <v>6154</v>
      </c>
      <c r="I3152" s="272" t="s">
        <v>6155</v>
      </c>
      <c r="J3152" s="272" t="s">
        <v>6156</v>
      </c>
      <c r="K3152" s="272"/>
      <c r="L3152" s="271"/>
      <c r="M3152" s="270" t="s">
        <v>9547</v>
      </c>
      <c r="N3152" s="270" t="s">
        <v>9548</v>
      </c>
      <c r="O3152" s="270" t="s">
        <v>6166</v>
      </c>
    </row>
    <row r="3153" spans="1:15" ht="30.75" customHeight="1" x14ac:dyDescent="0.25">
      <c r="A3153" s="281">
        <v>40301150</v>
      </c>
      <c r="B3153" s="276" t="s">
        <v>5123</v>
      </c>
      <c r="C3153" s="278" t="s">
        <v>4843</v>
      </c>
      <c r="D3153" s="276" t="s">
        <v>9559</v>
      </c>
      <c r="E3153" s="282"/>
      <c r="F3153" s="279"/>
      <c r="G3153" s="278"/>
      <c r="H3153" s="278" t="s">
        <v>6154</v>
      </c>
      <c r="I3153" s="278" t="s">
        <v>6155</v>
      </c>
      <c r="J3153" s="278" t="s">
        <v>6156</v>
      </c>
      <c r="K3153" s="278"/>
      <c r="L3153" s="277"/>
      <c r="M3153" s="276" t="s">
        <v>9547</v>
      </c>
      <c r="N3153" s="276" t="s">
        <v>9548</v>
      </c>
      <c r="O3153" s="276" t="s">
        <v>6166</v>
      </c>
    </row>
    <row r="3154" spans="1:15" ht="30.75" customHeight="1" x14ac:dyDescent="0.25">
      <c r="A3154" s="275">
        <v>40301168</v>
      </c>
      <c r="B3154" s="270" t="s">
        <v>5124</v>
      </c>
      <c r="C3154" s="272" t="s">
        <v>4843</v>
      </c>
      <c r="D3154" s="270" t="s">
        <v>9560</v>
      </c>
      <c r="E3154" s="272"/>
      <c r="F3154" s="273"/>
      <c r="G3154" s="272"/>
      <c r="H3154" s="272" t="s">
        <v>6154</v>
      </c>
      <c r="I3154" s="272" t="s">
        <v>6155</v>
      </c>
      <c r="J3154" s="272" t="s">
        <v>6156</v>
      </c>
      <c r="K3154" s="272"/>
      <c r="L3154" s="271"/>
      <c r="M3154" s="270" t="s">
        <v>9547</v>
      </c>
      <c r="N3154" s="270" t="s">
        <v>9548</v>
      </c>
      <c r="O3154" s="270" t="s">
        <v>6166</v>
      </c>
    </row>
    <row r="3155" spans="1:15" ht="30.75" customHeight="1" x14ac:dyDescent="0.25">
      <c r="A3155" s="281">
        <v>40301168</v>
      </c>
      <c r="B3155" s="276" t="s">
        <v>5124</v>
      </c>
      <c r="C3155" s="278" t="s">
        <v>4843</v>
      </c>
      <c r="D3155" s="276" t="s">
        <v>9561</v>
      </c>
      <c r="E3155" s="282"/>
      <c r="F3155" s="279"/>
      <c r="G3155" s="278"/>
      <c r="H3155" s="278" t="s">
        <v>6154</v>
      </c>
      <c r="I3155" s="278" t="s">
        <v>6155</v>
      </c>
      <c r="J3155" s="278" t="s">
        <v>6156</v>
      </c>
      <c r="K3155" s="278"/>
      <c r="L3155" s="277"/>
      <c r="M3155" s="276" t="s">
        <v>9547</v>
      </c>
      <c r="N3155" s="276" t="s">
        <v>9548</v>
      </c>
      <c r="O3155" s="276" t="s">
        <v>6166</v>
      </c>
    </row>
    <row r="3156" spans="1:15" ht="30.75" customHeight="1" x14ac:dyDescent="0.25">
      <c r="A3156" s="275">
        <v>40301176</v>
      </c>
      <c r="B3156" s="270" t="s">
        <v>5125</v>
      </c>
      <c r="C3156" s="272" t="s">
        <v>4844</v>
      </c>
      <c r="D3156" s="270" t="s">
        <v>6161</v>
      </c>
      <c r="E3156" s="272"/>
      <c r="F3156" s="273"/>
      <c r="G3156" s="272" t="s">
        <v>6161</v>
      </c>
      <c r="H3156" s="272" t="s">
        <v>6161</v>
      </c>
      <c r="I3156" s="272" t="s">
        <v>6161</v>
      </c>
      <c r="J3156" s="272" t="s">
        <v>6161</v>
      </c>
      <c r="K3156" s="272" t="s">
        <v>6161</v>
      </c>
      <c r="L3156" s="271" t="s">
        <v>6161</v>
      </c>
      <c r="M3156" s="270" t="s">
        <v>6161</v>
      </c>
      <c r="N3156" s="270" t="s">
        <v>6161</v>
      </c>
      <c r="O3156" s="270" t="s">
        <v>6161</v>
      </c>
    </row>
    <row r="3157" spans="1:15" ht="30.75" customHeight="1" x14ac:dyDescent="0.25">
      <c r="A3157" s="281">
        <v>40301184</v>
      </c>
      <c r="B3157" s="276" t="s">
        <v>5126</v>
      </c>
      <c r="C3157" s="278" t="s">
        <v>4843</v>
      </c>
      <c r="D3157" s="276" t="s">
        <v>9562</v>
      </c>
      <c r="E3157" s="282"/>
      <c r="F3157" s="279"/>
      <c r="G3157" s="278"/>
      <c r="H3157" s="278" t="s">
        <v>6154</v>
      </c>
      <c r="I3157" s="278" t="s">
        <v>6155</v>
      </c>
      <c r="J3157" s="278" t="s">
        <v>6156</v>
      </c>
      <c r="K3157" s="278"/>
      <c r="L3157" s="277"/>
      <c r="M3157" s="276" t="s">
        <v>9547</v>
      </c>
      <c r="N3157" s="276" t="s">
        <v>9548</v>
      </c>
      <c r="O3157" s="276" t="s">
        <v>6166</v>
      </c>
    </row>
    <row r="3158" spans="1:15" ht="30.75" customHeight="1" x14ac:dyDescent="0.25">
      <c r="A3158" s="275">
        <v>40301192</v>
      </c>
      <c r="B3158" s="270" t="s">
        <v>2377</v>
      </c>
      <c r="C3158" s="272" t="s">
        <v>4843</v>
      </c>
      <c r="D3158" s="270" t="s">
        <v>9563</v>
      </c>
      <c r="E3158" s="272"/>
      <c r="F3158" s="273"/>
      <c r="G3158" s="272"/>
      <c r="H3158" s="272" t="s">
        <v>6154</v>
      </c>
      <c r="I3158" s="272" t="s">
        <v>6155</v>
      </c>
      <c r="J3158" s="272" t="s">
        <v>6156</v>
      </c>
      <c r="K3158" s="272"/>
      <c r="L3158" s="271"/>
      <c r="M3158" s="270" t="s">
        <v>9547</v>
      </c>
      <c r="N3158" s="270" t="s">
        <v>9548</v>
      </c>
      <c r="O3158" s="270" t="s">
        <v>6166</v>
      </c>
    </row>
    <row r="3159" spans="1:15" ht="30.75" customHeight="1" x14ac:dyDescent="0.25">
      <c r="A3159" s="281">
        <v>40301206</v>
      </c>
      <c r="B3159" s="276" t="s">
        <v>2378</v>
      </c>
      <c r="C3159" s="278" t="s">
        <v>4843</v>
      </c>
      <c r="D3159" s="276" t="s">
        <v>9564</v>
      </c>
      <c r="E3159" s="282"/>
      <c r="F3159" s="279"/>
      <c r="G3159" s="278"/>
      <c r="H3159" s="278" t="s">
        <v>6154</v>
      </c>
      <c r="I3159" s="278" t="s">
        <v>6155</v>
      </c>
      <c r="J3159" s="278" t="s">
        <v>6156</v>
      </c>
      <c r="K3159" s="278" t="s">
        <v>6157</v>
      </c>
      <c r="L3159" s="277">
        <v>2</v>
      </c>
      <c r="M3159" s="276" t="s">
        <v>9547</v>
      </c>
      <c r="N3159" s="276" t="s">
        <v>9548</v>
      </c>
      <c r="O3159" s="276" t="s">
        <v>6166</v>
      </c>
    </row>
    <row r="3160" spans="1:15" ht="30.75" customHeight="1" x14ac:dyDescent="0.25">
      <c r="A3160" s="275">
        <v>40301214</v>
      </c>
      <c r="B3160" s="270" t="s">
        <v>2379</v>
      </c>
      <c r="C3160" s="272" t="s">
        <v>4843</v>
      </c>
      <c r="D3160" s="270" t="s">
        <v>9564</v>
      </c>
      <c r="E3160" s="272"/>
      <c r="F3160" s="273"/>
      <c r="G3160" s="272"/>
      <c r="H3160" s="272" t="s">
        <v>6154</v>
      </c>
      <c r="I3160" s="272" t="s">
        <v>6155</v>
      </c>
      <c r="J3160" s="272" t="s">
        <v>6156</v>
      </c>
      <c r="K3160" s="272" t="s">
        <v>6157</v>
      </c>
      <c r="L3160" s="271">
        <v>2</v>
      </c>
      <c r="M3160" s="270" t="s">
        <v>9547</v>
      </c>
      <c r="N3160" s="270" t="s">
        <v>9548</v>
      </c>
      <c r="O3160" s="270" t="s">
        <v>6166</v>
      </c>
    </row>
    <row r="3161" spans="1:15" ht="30.75" customHeight="1" x14ac:dyDescent="0.25">
      <c r="A3161" s="281">
        <v>40301222</v>
      </c>
      <c r="B3161" s="276" t="s">
        <v>5127</v>
      </c>
      <c r="C3161" s="278" t="s">
        <v>4843</v>
      </c>
      <c r="D3161" s="276" t="s">
        <v>9565</v>
      </c>
      <c r="E3161" s="282"/>
      <c r="F3161" s="279"/>
      <c r="G3161" s="278"/>
      <c r="H3161" s="278" t="s">
        <v>6154</v>
      </c>
      <c r="I3161" s="278" t="s">
        <v>6155</v>
      </c>
      <c r="J3161" s="278" t="s">
        <v>6156</v>
      </c>
      <c r="K3161" s="278"/>
      <c r="L3161" s="277"/>
      <c r="M3161" s="276" t="s">
        <v>9547</v>
      </c>
      <c r="N3161" s="276" t="s">
        <v>9548</v>
      </c>
      <c r="O3161" s="276" t="s">
        <v>6166</v>
      </c>
    </row>
    <row r="3162" spans="1:15" ht="30.75" customHeight="1" x14ac:dyDescent="0.25">
      <c r="A3162" s="275">
        <v>40301230</v>
      </c>
      <c r="B3162" s="270" t="s">
        <v>5128</v>
      </c>
      <c r="C3162" s="272" t="s">
        <v>4843</v>
      </c>
      <c r="D3162" s="270" t="s">
        <v>9566</v>
      </c>
      <c r="E3162" s="272"/>
      <c r="F3162" s="273"/>
      <c r="G3162" s="272"/>
      <c r="H3162" s="272" t="s">
        <v>6154</v>
      </c>
      <c r="I3162" s="272" t="s">
        <v>6155</v>
      </c>
      <c r="J3162" s="272" t="s">
        <v>6156</v>
      </c>
      <c r="K3162" s="272"/>
      <c r="L3162" s="271"/>
      <c r="M3162" s="270" t="s">
        <v>9547</v>
      </c>
      <c r="N3162" s="270" t="s">
        <v>9548</v>
      </c>
      <c r="O3162" s="270" t="s">
        <v>6166</v>
      </c>
    </row>
    <row r="3163" spans="1:15" ht="30.75" customHeight="1" x14ac:dyDescent="0.25">
      <c r="A3163" s="281">
        <v>40301249</v>
      </c>
      <c r="B3163" s="276" t="s">
        <v>5129</v>
      </c>
      <c r="C3163" s="278" t="s">
        <v>4843</v>
      </c>
      <c r="D3163" s="276" t="s">
        <v>9567</v>
      </c>
      <c r="E3163" s="282"/>
      <c r="F3163" s="279"/>
      <c r="G3163" s="278"/>
      <c r="H3163" s="278" t="s">
        <v>6154</v>
      </c>
      <c r="I3163" s="278" t="s">
        <v>6155</v>
      </c>
      <c r="J3163" s="278" t="s">
        <v>6156</v>
      </c>
      <c r="K3163" s="278"/>
      <c r="L3163" s="277"/>
      <c r="M3163" s="276" t="s">
        <v>9547</v>
      </c>
      <c r="N3163" s="276" t="s">
        <v>9548</v>
      </c>
      <c r="O3163" s="276" t="s">
        <v>6166</v>
      </c>
    </row>
    <row r="3164" spans="1:15" ht="30.75" customHeight="1" x14ac:dyDescent="0.25">
      <c r="A3164" s="275">
        <v>40301257</v>
      </c>
      <c r="B3164" s="270" t="s">
        <v>5130</v>
      </c>
      <c r="C3164" s="272" t="s">
        <v>4843</v>
      </c>
      <c r="D3164" s="270" t="s">
        <v>9568</v>
      </c>
      <c r="E3164" s="272"/>
      <c r="F3164" s="273"/>
      <c r="G3164" s="272"/>
      <c r="H3164" s="272" t="s">
        <v>6154</v>
      </c>
      <c r="I3164" s="272" t="s">
        <v>6155</v>
      </c>
      <c r="J3164" s="272" t="s">
        <v>6156</v>
      </c>
      <c r="K3164" s="272"/>
      <c r="L3164" s="271"/>
      <c r="M3164" s="270" t="s">
        <v>9547</v>
      </c>
      <c r="N3164" s="270" t="s">
        <v>9548</v>
      </c>
      <c r="O3164" s="270" t="s">
        <v>6166</v>
      </c>
    </row>
    <row r="3165" spans="1:15" ht="30.75" customHeight="1" x14ac:dyDescent="0.25">
      <c r="A3165" s="281">
        <v>40301265</v>
      </c>
      <c r="B3165" s="276" t="s">
        <v>5131</v>
      </c>
      <c r="C3165" s="278" t="s">
        <v>4843</v>
      </c>
      <c r="D3165" s="276" t="s">
        <v>9569</v>
      </c>
      <c r="E3165" s="282"/>
      <c r="F3165" s="279"/>
      <c r="G3165" s="278"/>
      <c r="H3165" s="278" t="s">
        <v>6154</v>
      </c>
      <c r="I3165" s="278" t="s">
        <v>6155</v>
      </c>
      <c r="J3165" s="278" t="s">
        <v>6156</v>
      </c>
      <c r="K3165" s="278"/>
      <c r="L3165" s="277"/>
      <c r="M3165" s="276" t="s">
        <v>9547</v>
      </c>
      <c r="N3165" s="276" t="s">
        <v>9548</v>
      </c>
      <c r="O3165" s="276" t="s">
        <v>6166</v>
      </c>
    </row>
    <row r="3166" spans="1:15" ht="30.75" customHeight="1" x14ac:dyDescent="0.25">
      <c r="A3166" s="275">
        <v>40301273</v>
      </c>
      <c r="B3166" s="270" t="s">
        <v>5132</v>
      </c>
      <c r="C3166" s="272" t="s">
        <v>4843</v>
      </c>
      <c r="D3166" s="270" t="s">
        <v>9570</v>
      </c>
      <c r="E3166" s="272"/>
      <c r="F3166" s="273"/>
      <c r="G3166" s="272"/>
      <c r="H3166" s="272" t="s">
        <v>6154</v>
      </c>
      <c r="I3166" s="272" t="s">
        <v>6155</v>
      </c>
      <c r="J3166" s="272" t="s">
        <v>6156</v>
      </c>
      <c r="K3166" s="272"/>
      <c r="L3166" s="271"/>
      <c r="M3166" s="270" t="s">
        <v>9547</v>
      </c>
      <c r="N3166" s="270" t="s">
        <v>9548</v>
      </c>
      <c r="O3166" s="270" t="s">
        <v>6166</v>
      </c>
    </row>
    <row r="3167" spans="1:15" ht="30.75" customHeight="1" x14ac:dyDescent="0.25">
      <c r="A3167" s="281">
        <v>40301281</v>
      </c>
      <c r="B3167" s="276" t="s">
        <v>5133</v>
      </c>
      <c r="C3167" s="278" t="s">
        <v>4843</v>
      </c>
      <c r="D3167" s="276" t="s">
        <v>9571</v>
      </c>
      <c r="E3167" s="282"/>
      <c r="F3167" s="279"/>
      <c r="G3167" s="278"/>
      <c r="H3167" s="278" t="s">
        <v>6154</v>
      </c>
      <c r="I3167" s="278" t="s">
        <v>6155</v>
      </c>
      <c r="J3167" s="278" t="s">
        <v>6156</v>
      </c>
      <c r="K3167" s="278"/>
      <c r="L3167" s="277"/>
      <c r="M3167" s="276" t="s">
        <v>9547</v>
      </c>
      <c r="N3167" s="276" t="s">
        <v>9548</v>
      </c>
      <c r="O3167" s="276" t="s">
        <v>6166</v>
      </c>
    </row>
    <row r="3168" spans="1:15" ht="30.75" customHeight="1" x14ac:dyDescent="0.25">
      <c r="A3168" s="275">
        <v>40301281</v>
      </c>
      <c r="B3168" s="270" t="s">
        <v>5133</v>
      </c>
      <c r="C3168" s="272" t="s">
        <v>4843</v>
      </c>
      <c r="D3168" s="270" t="s">
        <v>9572</v>
      </c>
      <c r="E3168" s="272"/>
      <c r="F3168" s="273"/>
      <c r="G3168" s="272"/>
      <c r="H3168" s="272" t="s">
        <v>6154</v>
      </c>
      <c r="I3168" s="272" t="s">
        <v>6155</v>
      </c>
      <c r="J3168" s="272" t="s">
        <v>6156</v>
      </c>
      <c r="K3168" s="272"/>
      <c r="L3168" s="271"/>
      <c r="M3168" s="270" t="s">
        <v>9547</v>
      </c>
      <c r="N3168" s="270" t="s">
        <v>9548</v>
      </c>
      <c r="O3168" s="270" t="s">
        <v>6166</v>
      </c>
    </row>
    <row r="3169" spans="1:15" ht="30.75" customHeight="1" x14ac:dyDescent="0.25">
      <c r="A3169" s="281">
        <v>40301290</v>
      </c>
      <c r="B3169" s="276" t="s">
        <v>2388</v>
      </c>
      <c r="C3169" s="278" t="s">
        <v>4843</v>
      </c>
      <c r="D3169" s="276" t="s">
        <v>9573</v>
      </c>
      <c r="E3169" s="282"/>
      <c r="F3169" s="279"/>
      <c r="G3169" s="278"/>
      <c r="H3169" s="278" t="s">
        <v>6154</v>
      </c>
      <c r="I3169" s="278" t="s">
        <v>6155</v>
      </c>
      <c r="J3169" s="278" t="s">
        <v>6156</v>
      </c>
      <c r="K3169" s="278"/>
      <c r="L3169" s="277"/>
      <c r="M3169" s="276" t="s">
        <v>9547</v>
      </c>
      <c r="N3169" s="276" t="s">
        <v>9548</v>
      </c>
      <c r="O3169" s="276" t="s">
        <v>6166</v>
      </c>
    </row>
    <row r="3170" spans="1:15" ht="30.75" customHeight="1" x14ac:dyDescent="0.25">
      <c r="A3170" s="275">
        <v>40301303</v>
      </c>
      <c r="B3170" s="270" t="s">
        <v>5134</v>
      </c>
      <c r="C3170" s="272" t="s">
        <v>4843</v>
      </c>
      <c r="D3170" s="270" t="s">
        <v>9574</v>
      </c>
      <c r="E3170" s="272"/>
      <c r="F3170" s="273"/>
      <c r="G3170" s="272"/>
      <c r="H3170" s="272" t="s">
        <v>6154</v>
      </c>
      <c r="I3170" s="272" t="s">
        <v>6155</v>
      </c>
      <c r="J3170" s="272" t="s">
        <v>6156</v>
      </c>
      <c r="K3170" s="272"/>
      <c r="L3170" s="271"/>
      <c r="M3170" s="270" t="s">
        <v>9547</v>
      </c>
      <c r="N3170" s="270" t="s">
        <v>9548</v>
      </c>
      <c r="O3170" s="270" t="s">
        <v>6166</v>
      </c>
    </row>
    <row r="3171" spans="1:15" ht="30.75" customHeight="1" x14ac:dyDescent="0.25">
      <c r="A3171" s="281">
        <v>40301311</v>
      </c>
      <c r="B3171" s="276" t="s">
        <v>5135</v>
      </c>
      <c r="C3171" s="278" t="s">
        <v>4843</v>
      </c>
      <c r="D3171" s="276" t="s">
        <v>9575</v>
      </c>
      <c r="E3171" s="282"/>
      <c r="F3171" s="279"/>
      <c r="G3171" s="278"/>
      <c r="H3171" s="278" t="s">
        <v>6154</v>
      </c>
      <c r="I3171" s="278" t="s">
        <v>6155</v>
      </c>
      <c r="J3171" s="278" t="s">
        <v>6156</v>
      </c>
      <c r="K3171" s="278"/>
      <c r="L3171" s="277"/>
      <c r="M3171" s="276" t="s">
        <v>9547</v>
      </c>
      <c r="N3171" s="276" t="s">
        <v>9548</v>
      </c>
      <c r="O3171" s="276" t="s">
        <v>6166</v>
      </c>
    </row>
    <row r="3172" spans="1:15" ht="30.75" customHeight="1" x14ac:dyDescent="0.25">
      <c r="A3172" s="275">
        <v>40301320</v>
      </c>
      <c r="B3172" s="270" t="s">
        <v>5136</v>
      </c>
      <c r="C3172" s="272" t="s">
        <v>4843</v>
      </c>
      <c r="D3172" s="270" t="s">
        <v>9576</v>
      </c>
      <c r="E3172" s="272"/>
      <c r="F3172" s="273"/>
      <c r="G3172" s="272"/>
      <c r="H3172" s="272" t="s">
        <v>6154</v>
      </c>
      <c r="I3172" s="272" t="s">
        <v>6155</v>
      </c>
      <c r="J3172" s="272" t="s">
        <v>6156</v>
      </c>
      <c r="K3172" s="272"/>
      <c r="L3172" s="271"/>
      <c r="M3172" s="270" t="s">
        <v>9547</v>
      </c>
      <c r="N3172" s="270" t="s">
        <v>9548</v>
      </c>
      <c r="O3172" s="270" t="s">
        <v>6166</v>
      </c>
    </row>
    <row r="3173" spans="1:15" ht="30.75" customHeight="1" x14ac:dyDescent="0.25">
      <c r="A3173" s="281">
        <v>40301338</v>
      </c>
      <c r="B3173" s="276" t="s">
        <v>5137</v>
      </c>
      <c r="C3173" s="278" t="s">
        <v>4844</v>
      </c>
      <c r="D3173" s="276" t="s">
        <v>6161</v>
      </c>
      <c r="E3173" s="282"/>
      <c r="F3173" s="279"/>
      <c r="G3173" s="278" t="s">
        <v>6161</v>
      </c>
      <c r="H3173" s="278" t="s">
        <v>6161</v>
      </c>
      <c r="I3173" s="278" t="s">
        <v>6161</v>
      </c>
      <c r="J3173" s="278" t="s">
        <v>6161</v>
      </c>
      <c r="K3173" s="278" t="s">
        <v>6161</v>
      </c>
      <c r="L3173" s="277" t="s">
        <v>6161</v>
      </c>
      <c r="M3173" s="276" t="s">
        <v>6161</v>
      </c>
      <c r="N3173" s="276" t="s">
        <v>6161</v>
      </c>
      <c r="O3173" s="276" t="s">
        <v>6161</v>
      </c>
    </row>
    <row r="3174" spans="1:15" ht="30.75" customHeight="1" x14ac:dyDescent="0.25">
      <c r="A3174" s="275">
        <v>40301346</v>
      </c>
      <c r="B3174" s="270" t="s">
        <v>5138</v>
      </c>
      <c r="C3174" s="272" t="s">
        <v>4843</v>
      </c>
      <c r="D3174" s="270" t="s">
        <v>9577</v>
      </c>
      <c r="E3174" s="272"/>
      <c r="F3174" s="273"/>
      <c r="G3174" s="272"/>
      <c r="H3174" s="272" t="s">
        <v>6154</v>
      </c>
      <c r="I3174" s="272" t="s">
        <v>6155</v>
      </c>
      <c r="J3174" s="272" t="s">
        <v>6156</v>
      </c>
      <c r="K3174" s="272"/>
      <c r="L3174" s="271"/>
      <c r="M3174" s="270" t="s">
        <v>9547</v>
      </c>
      <c r="N3174" s="270" t="s">
        <v>9548</v>
      </c>
      <c r="O3174" s="270" t="s">
        <v>6166</v>
      </c>
    </row>
    <row r="3175" spans="1:15" ht="30.75" customHeight="1" x14ac:dyDescent="0.25">
      <c r="A3175" s="281">
        <v>40301354</v>
      </c>
      <c r="B3175" s="276" t="s">
        <v>5139</v>
      </c>
      <c r="C3175" s="278" t="s">
        <v>4843</v>
      </c>
      <c r="D3175" s="276" t="s">
        <v>9578</v>
      </c>
      <c r="E3175" s="282"/>
      <c r="F3175" s="279"/>
      <c r="G3175" s="278"/>
      <c r="H3175" s="278" t="s">
        <v>6154</v>
      </c>
      <c r="I3175" s="278" t="s">
        <v>6155</v>
      </c>
      <c r="J3175" s="278" t="s">
        <v>6156</v>
      </c>
      <c r="K3175" s="278"/>
      <c r="L3175" s="277"/>
      <c r="M3175" s="276" t="s">
        <v>9547</v>
      </c>
      <c r="N3175" s="276" t="s">
        <v>9548</v>
      </c>
      <c r="O3175" s="276" t="s">
        <v>6166</v>
      </c>
    </row>
    <row r="3176" spans="1:15" ht="30.75" customHeight="1" x14ac:dyDescent="0.25">
      <c r="A3176" s="275">
        <v>40301362</v>
      </c>
      <c r="B3176" s="270" t="s">
        <v>5140</v>
      </c>
      <c r="C3176" s="272" t="s">
        <v>4843</v>
      </c>
      <c r="D3176" s="270" t="s">
        <v>9579</v>
      </c>
      <c r="E3176" s="272"/>
      <c r="F3176" s="273"/>
      <c r="G3176" s="272"/>
      <c r="H3176" s="272" t="s">
        <v>6154</v>
      </c>
      <c r="I3176" s="272" t="s">
        <v>6155</v>
      </c>
      <c r="J3176" s="272" t="s">
        <v>6156</v>
      </c>
      <c r="K3176" s="272"/>
      <c r="L3176" s="271"/>
      <c r="M3176" s="270" t="s">
        <v>9547</v>
      </c>
      <c r="N3176" s="270" t="s">
        <v>9548</v>
      </c>
      <c r="O3176" s="270" t="s">
        <v>6166</v>
      </c>
    </row>
    <row r="3177" spans="1:15" ht="30.75" customHeight="1" x14ac:dyDescent="0.25">
      <c r="A3177" s="281">
        <v>40301370</v>
      </c>
      <c r="B3177" s="276" t="s">
        <v>5141</v>
      </c>
      <c r="C3177" s="278" t="s">
        <v>4843</v>
      </c>
      <c r="D3177" s="276" t="s">
        <v>9575</v>
      </c>
      <c r="E3177" s="282"/>
      <c r="F3177" s="279"/>
      <c r="G3177" s="278"/>
      <c r="H3177" s="278" t="s">
        <v>6154</v>
      </c>
      <c r="I3177" s="278" t="s">
        <v>6155</v>
      </c>
      <c r="J3177" s="278" t="s">
        <v>6156</v>
      </c>
      <c r="K3177" s="278"/>
      <c r="L3177" s="277"/>
      <c r="M3177" s="276" t="s">
        <v>9547</v>
      </c>
      <c r="N3177" s="276" t="s">
        <v>9548</v>
      </c>
      <c r="O3177" s="276" t="s">
        <v>6166</v>
      </c>
    </row>
    <row r="3178" spans="1:15" ht="30.75" customHeight="1" x14ac:dyDescent="0.25">
      <c r="A3178" s="275">
        <v>40301370</v>
      </c>
      <c r="B3178" s="270" t="s">
        <v>5141</v>
      </c>
      <c r="C3178" s="272" t="s">
        <v>4843</v>
      </c>
      <c r="D3178" s="270" t="s">
        <v>9580</v>
      </c>
      <c r="E3178" s="272"/>
      <c r="F3178" s="273"/>
      <c r="G3178" s="272"/>
      <c r="H3178" s="272" t="s">
        <v>6154</v>
      </c>
      <c r="I3178" s="272" t="s">
        <v>6155</v>
      </c>
      <c r="J3178" s="272" t="s">
        <v>6156</v>
      </c>
      <c r="K3178" s="272"/>
      <c r="L3178" s="271"/>
      <c r="M3178" s="270" t="s">
        <v>9547</v>
      </c>
      <c r="N3178" s="270" t="s">
        <v>9548</v>
      </c>
      <c r="O3178" s="270" t="s">
        <v>6166</v>
      </c>
    </row>
    <row r="3179" spans="1:15" ht="30.75" customHeight="1" x14ac:dyDescent="0.25">
      <c r="A3179" s="281">
        <v>40301389</v>
      </c>
      <c r="B3179" s="276" t="s">
        <v>5142</v>
      </c>
      <c r="C3179" s="278" t="s">
        <v>4843</v>
      </c>
      <c r="D3179" s="276" t="s">
        <v>9581</v>
      </c>
      <c r="E3179" s="282"/>
      <c r="F3179" s="279"/>
      <c r="G3179" s="278"/>
      <c r="H3179" s="278" t="s">
        <v>6154</v>
      </c>
      <c r="I3179" s="278" t="s">
        <v>6155</v>
      </c>
      <c r="J3179" s="278" t="s">
        <v>6156</v>
      </c>
      <c r="K3179" s="278"/>
      <c r="L3179" s="277"/>
      <c r="M3179" s="276" t="s">
        <v>9547</v>
      </c>
      <c r="N3179" s="276" t="s">
        <v>9548</v>
      </c>
      <c r="O3179" s="276" t="s">
        <v>6166</v>
      </c>
    </row>
    <row r="3180" spans="1:15" ht="30.75" customHeight="1" x14ac:dyDescent="0.25">
      <c r="A3180" s="275">
        <v>40301397</v>
      </c>
      <c r="B3180" s="270" t="s">
        <v>5143</v>
      </c>
      <c r="C3180" s="272" t="s">
        <v>4843</v>
      </c>
      <c r="D3180" s="270" t="s">
        <v>9582</v>
      </c>
      <c r="E3180" s="272"/>
      <c r="F3180" s="273"/>
      <c r="G3180" s="272"/>
      <c r="H3180" s="272" t="s">
        <v>6154</v>
      </c>
      <c r="I3180" s="272" t="s">
        <v>6155</v>
      </c>
      <c r="J3180" s="272" t="s">
        <v>6156</v>
      </c>
      <c r="K3180" s="272"/>
      <c r="L3180" s="271"/>
      <c r="M3180" s="270" t="s">
        <v>9547</v>
      </c>
      <c r="N3180" s="270" t="s">
        <v>9548</v>
      </c>
      <c r="O3180" s="270" t="s">
        <v>6166</v>
      </c>
    </row>
    <row r="3181" spans="1:15" ht="30.75" customHeight="1" x14ac:dyDescent="0.25">
      <c r="A3181" s="281">
        <v>40301400</v>
      </c>
      <c r="B3181" s="276" t="s">
        <v>5144</v>
      </c>
      <c r="C3181" s="278" t="s">
        <v>4843</v>
      </c>
      <c r="D3181" s="276" t="s">
        <v>9583</v>
      </c>
      <c r="E3181" s="282"/>
      <c r="F3181" s="279"/>
      <c r="G3181" s="278"/>
      <c r="H3181" s="278" t="s">
        <v>6154</v>
      </c>
      <c r="I3181" s="278" t="s">
        <v>6155</v>
      </c>
      <c r="J3181" s="278" t="s">
        <v>6156</v>
      </c>
      <c r="K3181" s="278"/>
      <c r="L3181" s="277"/>
      <c r="M3181" s="276" t="s">
        <v>9547</v>
      </c>
      <c r="N3181" s="276" t="s">
        <v>9548</v>
      </c>
      <c r="O3181" s="276" t="s">
        <v>6166</v>
      </c>
    </row>
    <row r="3182" spans="1:15" ht="30.75" customHeight="1" x14ac:dyDescent="0.25">
      <c r="A3182" s="275">
        <v>40301419</v>
      </c>
      <c r="B3182" s="270" t="s">
        <v>5145</v>
      </c>
      <c r="C3182" s="272" t="s">
        <v>4843</v>
      </c>
      <c r="D3182" s="270" t="s">
        <v>9584</v>
      </c>
      <c r="E3182" s="272"/>
      <c r="F3182" s="273"/>
      <c r="G3182" s="272"/>
      <c r="H3182" s="272" t="s">
        <v>6154</v>
      </c>
      <c r="I3182" s="272" t="s">
        <v>6155</v>
      </c>
      <c r="J3182" s="272" t="s">
        <v>6156</v>
      </c>
      <c r="K3182" s="272"/>
      <c r="L3182" s="271"/>
      <c r="M3182" s="270" t="s">
        <v>9547</v>
      </c>
      <c r="N3182" s="270" t="s">
        <v>9548</v>
      </c>
      <c r="O3182" s="270" t="s">
        <v>6166</v>
      </c>
    </row>
    <row r="3183" spans="1:15" ht="30.75" customHeight="1" x14ac:dyDescent="0.25">
      <c r="A3183" s="281">
        <v>40301427</v>
      </c>
      <c r="B3183" s="276" t="s">
        <v>5146</v>
      </c>
      <c r="C3183" s="278" t="s">
        <v>4843</v>
      </c>
      <c r="D3183" s="276" t="s">
        <v>9585</v>
      </c>
      <c r="E3183" s="282"/>
      <c r="F3183" s="279"/>
      <c r="G3183" s="278"/>
      <c r="H3183" s="278" t="s">
        <v>6154</v>
      </c>
      <c r="I3183" s="278" t="s">
        <v>6155</v>
      </c>
      <c r="J3183" s="278" t="s">
        <v>6156</v>
      </c>
      <c r="K3183" s="278"/>
      <c r="L3183" s="277"/>
      <c r="M3183" s="276" t="s">
        <v>9547</v>
      </c>
      <c r="N3183" s="276" t="s">
        <v>9548</v>
      </c>
      <c r="O3183" s="276" t="s">
        <v>6166</v>
      </c>
    </row>
    <row r="3184" spans="1:15" ht="30.75" customHeight="1" x14ac:dyDescent="0.25">
      <c r="A3184" s="275">
        <v>40301435</v>
      </c>
      <c r="B3184" s="270" t="s">
        <v>5147</v>
      </c>
      <c r="C3184" s="272" t="s">
        <v>4843</v>
      </c>
      <c r="D3184" s="270" t="s">
        <v>9561</v>
      </c>
      <c r="E3184" s="272"/>
      <c r="F3184" s="273"/>
      <c r="G3184" s="272"/>
      <c r="H3184" s="272" t="s">
        <v>6154</v>
      </c>
      <c r="I3184" s="272" t="s">
        <v>6155</v>
      </c>
      <c r="J3184" s="272" t="s">
        <v>6156</v>
      </c>
      <c r="K3184" s="272"/>
      <c r="L3184" s="271"/>
      <c r="M3184" s="270" t="s">
        <v>9547</v>
      </c>
      <c r="N3184" s="270" t="s">
        <v>9548</v>
      </c>
      <c r="O3184" s="270" t="s">
        <v>6166</v>
      </c>
    </row>
    <row r="3185" spans="1:15" ht="30.75" customHeight="1" x14ac:dyDescent="0.25">
      <c r="A3185" s="281">
        <v>40301443</v>
      </c>
      <c r="B3185" s="276" t="s">
        <v>5148</v>
      </c>
      <c r="C3185" s="278" t="s">
        <v>4843</v>
      </c>
      <c r="D3185" s="276" t="s">
        <v>9586</v>
      </c>
      <c r="E3185" s="282"/>
      <c r="F3185" s="279"/>
      <c r="G3185" s="278"/>
      <c r="H3185" s="278" t="s">
        <v>6154</v>
      </c>
      <c r="I3185" s="278" t="s">
        <v>6155</v>
      </c>
      <c r="J3185" s="278" t="s">
        <v>6156</v>
      </c>
      <c r="K3185" s="278"/>
      <c r="L3185" s="277"/>
      <c r="M3185" s="276" t="s">
        <v>9547</v>
      </c>
      <c r="N3185" s="276" t="s">
        <v>9548</v>
      </c>
      <c r="O3185" s="276" t="s">
        <v>6166</v>
      </c>
    </row>
    <row r="3186" spans="1:15" ht="30.75" customHeight="1" x14ac:dyDescent="0.25">
      <c r="A3186" s="275">
        <v>40301451</v>
      </c>
      <c r="B3186" s="270" t="s">
        <v>5149</v>
      </c>
      <c r="C3186" s="272" t="s">
        <v>4843</v>
      </c>
      <c r="D3186" s="270" t="s">
        <v>9587</v>
      </c>
      <c r="E3186" s="272"/>
      <c r="F3186" s="273"/>
      <c r="G3186" s="272"/>
      <c r="H3186" s="272" t="s">
        <v>6154</v>
      </c>
      <c r="I3186" s="272" t="s">
        <v>6155</v>
      </c>
      <c r="J3186" s="272" t="s">
        <v>6156</v>
      </c>
      <c r="K3186" s="272"/>
      <c r="L3186" s="271"/>
      <c r="M3186" s="270" t="s">
        <v>9547</v>
      </c>
      <c r="N3186" s="270" t="s">
        <v>9548</v>
      </c>
      <c r="O3186" s="270" t="s">
        <v>6166</v>
      </c>
    </row>
    <row r="3187" spans="1:15" ht="30.75" customHeight="1" x14ac:dyDescent="0.25">
      <c r="A3187" s="281">
        <v>40301460</v>
      </c>
      <c r="B3187" s="276" t="s">
        <v>5150</v>
      </c>
      <c r="C3187" s="278" t="s">
        <v>4843</v>
      </c>
      <c r="D3187" s="276" t="s">
        <v>9588</v>
      </c>
      <c r="E3187" s="282"/>
      <c r="F3187" s="279"/>
      <c r="G3187" s="278"/>
      <c r="H3187" s="278" t="s">
        <v>6154</v>
      </c>
      <c r="I3187" s="278" t="s">
        <v>6155</v>
      </c>
      <c r="J3187" s="278" t="s">
        <v>6156</v>
      </c>
      <c r="K3187" s="278"/>
      <c r="L3187" s="277"/>
      <c r="M3187" s="276" t="s">
        <v>9547</v>
      </c>
      <c r="N3187" s="276" t="s">
        <v>9548</v>
      </c>
      <c r="O3187" s="276" t="s">
        <v>6166</v>
      </c>
    </row>
    <row r="3188" spans="1:15" ht="30.75" customHeight="1" x14ac:dyDescent="0.25">
      <c r="A3188" s="275">
        <v>40301478</v>
      </c>
      <c r="B3188" s="270" t="s">
        <v>5151</v>
      </c>
      <c r="C3188" s="272" t="s">
        <v>4843</v>
      </c>
      <c r="D3188" s="270" t="s">
        <v>9589</v>
      </c>
      <c r="E3188" s="272"/>
      <c r="F3188" s="273"/>
      <c r="G3188" s="272"/>
      <c r="H3188" s="272" t="s">
        <v>6154</v>
      </c>
      <c r="I3188" s="272" t="s">
        <v>6155</v>
      </c>
      <c r="J3188" s="272" t="s">
        <v>6156</v>
      </c>
      <c r="K3188" s="272"/>
      <c r="L3188" s="271"/>
      <c r="M3188" s="270" t="s">
        <v>9547</v>
      </c>
      <c r="N3188" s="270" t="s">
        <v>9548</v>
      </c>
      <c r="O3188" s="270" t="s">
        <v>6166</v>
      </c>
    </row>
    <row r="3189" spans="1:15" ht="30.75" customHeight="1" x14ac:dyDescent="0.25">
      <c r="A3189" s="281">
        <v>40301486</v>
      </c>
      <c r="B3189" s="276" t="s">
        <v>5152</v>
      </c>
      <c r="C3189" s="278" t="s">
        <v>4843</v>
      </c>
      <c r="D3189" s="276" t="s">
        <v>9590</v>
      </c>
      <c r="E3189" s="282"/>
      <c r="F3189" s="279"/>
      <c r="G3189" s="278"/>
      <c r="H3189" s="278" t="s">
        <v>6154</v>
      </c>
      <c r="I3189" s="278" t="s">
        <v>6155</v>
      </c>
      <c r="J3189" s="278" t="s">
        <v>6156</v>
      </c>
      <c r="K3189" s="278"/>
      <c r="L3189" s="277"/>
      <c r="M3189" s="276" t="s">
        <v>9547</v>
      </c>
      <c r="N3189" s="276" t="s">
        <v>9548</v>
      </c>
      <c r="O3189" s="276" t="s">
        <v>6166</v>
      </c>
    </row>
    <row r="3190" spans="1:15" ht="30.75" customHeight="1" x14ac:dyDescent="0.25">
      <c r="A3190" s="275">
        <v>40301494</v>
      </c>
      <c r="B3190" s="270" t="s">
        <v>2406</v>
      </c>
      <c r="C3190" s="272" t="s">
        <v>4843</v>
      </c>
      <c r="D3190" s="270" t="s">
        <v>9591</v>
      </c>
      <c r="E3190" s="272"/>
      <c r="F3190" s="273"/>
      <c r="G3190" s="272"/>
      <c r="H3190" s="272" t="s">
        <v>6154</v>
      </c>
      <c r="I3190" s="272" t="s">
        <v>6155</v>
      </c>
      <c r="J3190" s="272" t="s">
        <v>6156</v>
      </c>
      <c r="K3190" s="272"/>
      <c r="L3190" s="271"/>
      <c r="M3190" s="270" t="s">
        <v>9547</v>
      </c>
      <c r="N3190" s="270" t="s">
        <v>9548</v>
      </c>
      <c r="O3190" s="270" t="s">
        <v>6166</v>
      </c>
    </row>
    <row r="3191" spans="1:15" ht="30.75" customHeight="1" x14ac:dyDescent="0.25">
      <c r="A3191" s="281">
        <v>40301508</v>
      </c>
      <c r="B3191" s="276" t="s">
        <v>2407</v>
      </c>
      <c r="C3191" s="278" t="s">
        <v>4843</v>
      </c>
      <c r="D3191" s="276" t="s">
        <v>9592</v>
      </c>
      <c r="E3191" s="282"/>
      <c r="F3191" s="279"/>
      <c r="G3191" s="278"/>
      <c r="H3191" s="278" t="s">
        <v>6154</v>
      </c>
      <c r="I3191" s="278" t="s">
        <v>6155</v>
      </c>
      <c r="J3191" s="278" t="s">
        <v>6156</v>
      </c>
      <c r="K3191" s="278"/>
      <c r="L3191" s="277"/>
      <c r="M3191" s="276" t="s">
        <v>9547</v>
      </c>
      <c r="N3191" s="276" t="s">
        <v>9548</v>
      </c>
      <c r="O3191" s="276" t="s">
        <v>6166</v>
      </c>
    </row>
    <row r="3192" spans="1:15" ht="30.75" customHeight="1" x14ac:dyDescent="0.25">
      <c r="A3192" s="275">
        <v>40301516</v>
      </c>
      <c r="B3192" s="270" t="s">
        <v>2408</v>
      </c>
      <c r="C3192" s="272" t="s">
        <v>4843</v>
      </c>
      <c r="D3192" s="270" t="s">
        <v>9593</v>
      </c>
      <c r="E3192" s="272"/>
      <c r="F3192" s="273"/>
      <c r="G3192" s="272"/>
      <c r="H3192" s="272" t="s">
        <v>6154</v>
      </c>
      <c r="I3192" s="272" t="s">
        <v>6155</v>
      </c>
      <c r="J3192" s="272" t="s">
        <v>6156</v>
      </c>
      <c r="K3192" s="272"/>
      <c r="L3192" s="271"/>
      <c r="M3192" s="270" t="s">
        <v>9547</v>
      </c>
      <c r="N3192" s="270" t="s">
        <v>9548</v>
      </c>
      <c r="O3192" s="270" t="s">
        <v>6166</v>
      </c>
    </row>
    <row r="3193" spans="1:15" ht="30.75" customHeight="1" x14ac:dyDescent="0.25">
      <c r="A3193" s="281">
        <v>40301524</v>
      </c>
      <c r="B3193" s="276" t="s">
        <v>2409</v>
      </c>
      <c r="C3193" s="278" t="s">
        <v>4843</v>
      </c>
      <c r="D3193" s="276" t="s">
        <v>9594</v>
      </c>
      <c r="E3193" s="282"/>
      <c r="F3193" s="279"/>
      <c r="G3193" s="278"/>
      <c r="H3193" s="278" t="s">
        <v>6154</v>
      </c>
      <c r="I3193" s="278" t="s">
        <v>6155</v>
      </c>
      <c r="J3193" s="278" t="s">
        <v>6156</v>
      </c>
      <c r="K3193" s="278"/>
      <c r="L3193" s="277"/>
      <c r="M3193" s="276" t="s">
        <v>9547</v>
      </c>
      <c r="N3193" s="276" t="s">
        <v>9548</v>
      </c>
      <c r="O3193" s="276" t="s">
        <v>6166</v>
      </c>
    </row>
    <row r="3194" spans="1:15" ht="30.75" customHeight="1" x14ac:dyDescent="0.25">
      <c r="A3194" s="275">
        <v>40301532</v>
      </c>
      <c r="B3194" s="270" t="s">
        <v>5153</v>
      </c>
      <c r="C3194" s="272" t="s">
        <v>4844</v>
      </c>
      <c r="D3194" s="270" t="s">
        <v>6161</v>
      </c>
      <c r="E3194" s="272"/>
      <c r="F3194" s="273"/>
      <c r="G3194" s="272" t="s">
        <v>6161</v>
      </c>
      <c r="H3194" s="272" t="s">
        <v>6161</v>
      </c>
      <c r="I3194" s="272" t="s">
        <v>6161</v>
      </c>
      <c r="J3194" s="272" t="s">
        <v>6161</v>
      </c>
      <c r="K3194" s="272" t="s">
        <v>6161</v>
      </c>
      <c r="L3194" s="271" t="s">
        <v>6161</v>
      </c>
      <c r="M3194" s="270" t="s">
        <v>6161</v>
      </c>
      <c r="N3194" s="270" t="s">
        <v>6161</v>
      </c>
      <c r="O3194" s="270" t="s">
        <v>6161</v>
      </c>
    </row>
    <row r="3195" spans="1:15" ht="30.75" customHeight="1" x14ac:dyDescent="0.25">
      <c r="A3195" s="281">
        <v>40301540</v>
      </c>
      <c r="B3195" s="276" t="s">
        <v>5154</v>
      </c>
      <c r="C3195" s="278" t="s">
        <v>4843</v>
      </c>
      <c r="D3195" s="276" t="s">
        <v>9575</v>
      </c>
      <c r="E3195" s="282"/>
      <c r="F3195" s="279"/>
      <c r="G3195" s="278"/>
      <c r="H3195" s="278" t="s">
        <v>6154</v>
      </c>
      <c r="I3195" s="278" t="s">
        <v>6155</v>
      </c>
      <c r="J3195" s="278" t="s">
        <v>6156</v>
      </c>
      <c r="K3195" s="278"/>
      <c r="L3195" s="277"/>
      <c r="M3195" s="276" t="s">
        <v>9547</v>
      </c>
      <c r="N3195" s="276" t="s">
        <v>9548</v>
      </c>
      <c r="O3195" s="276" t="s">
        <v>6166</v>
      </c>
    </row>
    <row r="3196" spans="1:15" ht="30.75" customHeight="1" x14ac:dyDescent="0.25">
      <c r="A3196" s="275">
        <v>40301559</v>
      </c>
      <c r="B3196" s="270" t="s">
        <v>5155</v>
      </c>
      <c r="C3196" s="272" t="s">
        <v>4843</v>
      </c>
      <c r="D3196" s="270" t="s">
        <v>9595</v>
      </c>
      <c r="E3196" s="272"/>
      <c r="F3196" s="273"/>
      <c r="G3196" s="272"/>
      <c r="H3196" s="272" t="s">
        <v>6154</v>
      </c>
      <c r="I3196" s="272" t="s">
        <v>6155</v>
      </c>
      <c r="J3196" s="272" t="s">
        <v>6156</v>
      </c>
      <c r="K3196" s="272"/>
      <c r="L3196" s="271"/>
      <c r="M3196" s="270" t="s">
        <v>9547</v>
      </c>
      <c r="N3196" s="270" t="s">
        <v>9548</v>
      </c>
      <c r="O3196" s="270" t="s">
        <v>6166</v>
      </c>
    </row>
    <row r="3197" spans="1:15" ht="30.75" customHeight="1" x14ac:dyDescent="0.25">
      <c r="A3197" s="281">
        <v>40301567</v>
      </c>
      <c r="B3197" s="276" t="s">
        <v>5156</v>
      </c>
      <c r="C3197" s="278" t="s">
        <v>4843</v>
      </c>
      <c r="D3197" s="276" t="s">
        <v>9596</v>
      </c>
      <c r="E3197" s="282"/>
      <c r="F3197" s="279"/>
      <c r="G3197" s="278"/>
      <c r="H3197" s="278" t="s">
        <v>6154</v>
      </c>
      <c r="I3197" s="278" t="s">
        <v>6155</v>
      </c>
      <c r="J3197" s="278" t="s">
        <v>6156</v>
      </c>
      <c r="K3197" s="278"/>
      <c r="L3197" s="277"/>
      <c r="M3197" s="276" t="s">
        <v>9547</v>
      </c>
      <c r="N3197" s="276" t="s">
        <v>9548</v>
      </c>
      <c r="O3197" s="276" t="s">
        <v>6166</v>
      </c>
    </row>
    <row r="3198" spans="1:15" ht="30.75" customHeight="1" x14ac:dyDescent="0.25">
      <c r="A3198" s="275">
        <v>40301575</v>
      </c>
      <c r="B3198" s="270" t="s">
        <v>5157</v>
      </c>
      <c r="C3198" s="272" t="s">
        <v>4844</v>
      </c>
      <c r="D3198" s="270" t="s">
        <v>6161</v>
      </c>
      <c r="E3198" s="272"/>
      <c r="F3198" s="273"/>
      <c r="G3198" s="272" t="s">
        <v>6161</v>
      </c>
      <c r="H3198" s="272" t="s">
        <v>6161</v>
      </c>
      <c r="I3198" s="272" t="s">
        <v>6161</v>
      </c>
      <c r="J3198" s="272" t="s">
        <v>6161</v>
      </c>
      <c r="K3198" s="272" t="s">
        <v>6161</v>
      </c>
      <c r="L3198" s="271" t="s">
        <v>6161</v>
      </c>
      <c r="M3198" s="270" t="s">
        <v>6161</v>
      </c>
      <c r="N3198" s="270" t="s">
        <v>6161</v>
      </c>
      <c r="O3198" s="270" t="s">
        <v>6161</v>
      </c>
    </row>
    <row r="3199" spans="1:15" ht="30.75" customHeight="1" x14ac:dyDescent="0.25">
      <c r="A3199" s="281">
        <v>40301583</v>
      </c>
      <c r="B3199" s="276" t="s">
        <v>5158</v>
      </c>
      <c r="C3199" s="278" t="s">
        <v>4843</v>
      </c>
      <c r="D3199" s="276" t="s">
        <v>9597</v>
      </c>
      <c r="E3199" s="282"/>
      <c r="F3199" s="279"/>
      <c r="G3199" s="278"/>
      <c r="H3199" s="278" t="s">
        <v>6154</v>
      </c>
      <c r="I3199" s="278" t="s">
        <v>6155</v>
      </c>
      <c r="J3199" s="278" t="s">
        <v>6156</v>
      </c>
      <c r="K3199" s="278"/>
      <c r="L3199" s="277"/>
      <c r="M3199" s="276" t="s">
        <v>9547</v>
      </c>
      <c r="N3199" s="276" t="s">
        <v>9548</v>
      </c>
      <c r="O3199" s="276" t="s">
        <v>6166</v>
      </c>
    </row>
    <row r="3200" spans="1:15" ht="30.75" customHeight="1" x14ac:dyDescent="0.25">
      <c r="A3200" s="275">
        <v>40301591</v>
      </c>
      <c r="B3200" s="270" t="s">
        <v>5159</v>
      </c>
      <c r="C3200" s="272" t="s">
        <v>4843</v>
      </c>
      <c r="D3200" s="270" t="s">
        <v>9598</v>
      </c>
      <c r="E3200" s="272"/>
      <c r="F3200" s="273"/>
      <c r="G3200" s="272"/>
      <c r="H3200" s="272" t="s">
        <v>6154</v>
      </c>
      <c r="I3200" s="272" t="s">
        <v>6155</v>
      </c>
      <c r="J3200" s="272" t="s">
        <v>6156</v>
      </c>
      <c r="K3200" s="272"/>
      <c r="L3200" s="271"/>
      <c r="M3200" s="270" t="s">
        <v>9547</v>
      </c>
      <c r="N3200" s="270" t="s">
        <v>9548</v>
      </c>
      <c r="O3200" s="270" t="s">
        <v>6166</v>
      </c>
    </row>
    <row r="3201" spans="1:15" ht="30.75" customHeight="1" x14ac:dyDescent="0.25">
      <c r="A3201" s="281">
        <v>40301605</v>
      </c>
      <c r="B3201" s="276" t="s">
        <v>5160</v>
      </c>
      <c r="C3201" s="278" t="s">
        <v>4843</v>
      </c>
      <c r="D3201" s="276" t="s">
        <v>9599</v>
      </c>
      <c r="E3201" s="282"/>
      <c r="F3201" s="279"/>
      <c r="G3201" s="278"/>
      <c r="H3201" s="278" t="s">
        <v>6154</v>
      </c>
      <c r="I3201" s="278" t="s">
        <v>6155</v>
      </c>
      <c r="J3201" s="278" t="s">
        <v>6156</v>
      </c>
      <c r="K3201" s="278"/>
      <c r="L3201" s="277"/>
      <c r="M3201" s="276" t="s">
        <v>9547</v>
      </c>
      <c r="N3201" s="276" t="s">
        <v>9548</v>
      </c>
      <c r="O3201" s="276" t="s">
        <v>6166</v>
      </c>
    </row>
    <row r="3202" spans="1:15" ht="30.75" customHeight="1" x14ac:dyDescent="0.25">
      <c r="A3202" s="275">
        <v>40301613</v>
      </c>
      <c r="B3202" s="270" t="s">
        <v>5161</v>
      </c>
      <c r="C3202" s="272" t="s">
        <v>4844</v>
      </c>
      <c r="D3202" s="270" t="s">
        <v>6161</v>
      </c>
      <c r="E3202" s="272"/>
      <c r="F3202" s="273"/>
      <c r="G3202" s="272" t="s">
        <v>6161</v>
      </c>
      <c r="H3202" s="272" t="s">
        <v>6161</v>
      </c>
      <c r="I3202" s="272" t="s">
        <v>6161</v>
      </c>
      <c r="J3202" s="272" t="s">
        <v>6161</v>
      </c>
      <c r="K3202" s="272" t="s">
        <v>6161</v>
      </c>
      <c r="L3202" s="271" t="s">
        <v>6161</v>
      </c>
      <c r="M3202" s="270" t="s">
        <v>6161</v>
      </c>
      <c r="N3202" s="270" t="s">
        <v>6161</v>
      </c>
      <c r="O3202" s="270" t="s">
        <v>6161</v>
      </c>
    </row>
    <row r="3203" spans="1:15" ht="30.75" customHeight="1" x14ac:dyDescent="0.25">
      <c r="A3203" s="281">
        <v>40301621</v>
      </c>
      <c r="B3203" s="276" t="s">
        <v>5162</v>
      </c>
      <c r="C3203" s="278" t="s">
        <v>4843</v>
      </c>
      <c r="D3203" s="276" t="s">
        <v>9600</v>
      </c>
      <c r="E3203" s="282"/>
      <c r="F3203" s="279"/>
      <c r="G3203" s="278"/>
      <c r="H3203" s="278" t="s">
        <v>6154</v>
      </c>
      <c r="I3203" s="278" t="s">
        <v>6155</v>
      </c>
      <c r="J3203" s="278" t="s">
        <v>6156</v>
      </c>
      <c r="K3203" s="278"/>
      <c r="L3203" s="277"/>
      <c r="M3203" s="276" t="s">
        <v>9547</v>
      </c>
      <c r="N3203" s="276" t="s">
        <v>9548</v>
      </c>
      <c r="O3203" s="276" t="s">
        <v>6166</v>
      </c>
    </row>
    <row r="3204" spans="1:15" ht="30.75" customHeight="1" x14ac:dyDescent="0.25">
      <c r="A3204" s="275">
        <v>40301630</v>
      </c>
      <c r="B3204" s="270" t="s">
        <v>5163</v>
      </c>
      <c r="C3204" s="272" t="s">
        <v>4843</v>
      </c>
      <c r="D3204" s="270" t="s">
        <v>9601</v>
      </c>
      <c r="E3204" s="272"/>
      <c r="F3204" s="273"/>
      <c r="G3204" s="272"/>
      <c r="H3204" s="272" t="s">
        <v>6154</v>
      </c>
      <c r="I3204" s="272" t="s">
        <v>6155</v>
      </c>
      <c r="J3204" s="272" t="s">
        <v>6156</v>
      </c>
      <c r="K3204" s="272"/>
      <c r="L3204" s="271"/>
      <c r="M3204" s="270" t="s">
        <v>9547</v>
      </c>
      <c r="N3204" s="270" t="s">
        <v>9548</v>
      </c>
      <c r="O3204" s="270" t="s">
        <v>6166</v>
      </c>
    </row>
    <row r="3205" spans="1:15" ht="30.75" customHeight="1" x14ac:dyDescent="0.25">
      <c r="A3205" s="281">
        <v>40301648</v>
      </c>
      <c r="B3205" s="276" t="s">
        <v>5164</v>
      </c>
      <c r="C3205" s="278" t="s">
        <v>4843</v>
      </c>
      <c r="D3205" s="276" t="s">
        <v>9602</v>
      </c>
      <c r="E3205" s="282"/>
      <c r="F3205" s="279"/>
      <c r="G3205" s="278"/>
      <c r="H3205" s="278" t="s">
        <v>6154</v>
      </c>
      <c r="I3205" s="278" t="s">
        <v>6155</v>
      </c>
      <c r="J3205" s="278" t="s">
        <v>6156</v>
      </c>
      <c r="K3205" s="278"/>
      <c r="L3205" s="277"/>
      <c r="M3205" s="276" t="s">
        <v>9547</v>
      </c>
      <c r="N3205" s="276" t="s">
        <v>9548</v>
      </c>
      <c r="O3205" s="276" t="s">
        <v>6166</v>
      </c>
    </row>
    <row r="3206" spans="1:15" ht="30.75" customHeight="1" x14ac:dyDescent="0.25">
      <c r="A3206" s="275">
        <v>40301648</v>
      </c>
      <c r="B3206" s="270" t="s">
        <v>5164</v>
      </c>
      <c r="C3206" s="272" t="s">
        <v>4843</v>
      </c>
      <c r="D3206" s="270" t="s">
        <v>9603</v>
      </c>
      <c r="E3206" s="272"/>
      <c r="F3206" s="273"/>
      <c r="G3206" s="272"/>
      <c r="H3206" s="272" t="s">
        <v>6154</v>
      </c>
      <c r="I3206" s="272" t="s">
        <v>6155</v>
      </c>
      <c r="J3206" s="272" t="s">
        <v>6156</v>
      </c>
      <c r="K3206" s="272"/>
      <c r="L3206" s="271"/>
      <c r="M3206" s="270" t="s">
        <v>9547</v>
      </c>
      <c r="N3206" s="270" t="s">
        <v>9548</v>
      </c>
      <c r="O3206" s="270" t="s">
        <v>6166</v>
      </c>
    </row>
    <row r="3207" spans="1:15" ht="30.75" customHeight="1" x14ac:dyDescent="0.25">
      <c r="A3207" s="281">
        <v>40301656</v>
      </c>
      <c r="B3207" s="276" t="s">
        <v>5165</v>
      </c>
      <c r="C3207" s="278" t="s">
        <v>4843</v>
      </c>
      <c r="D3207" s="276" t="s">
        <v>9604</v>
      </c>
      <c r="E3207" s="282"/>
      <c r="F3207" s="279"/>
      <c r="G3207" s="278"/>
      <c r="H3207" s="278" t="s">
        <v>6154</v>
      </c>
      <c r="I3207" s="278" t="s">
        <v>6155</v>
      </c>
      <c r="J3207" s="278" t="s">
        <v>6156</v>
      </c>
      <c r="K3207" s="278"/>
      <c r="L3207" s="277"/>
      <c r="M3207" s="276" t="s">
        <v>9547</v>
      </c>
      <c r="N3207" s="276" t="s">
        <v>9548</v>
      </c>
      <c r="O3207" s="276" t="s">
        <v>6166</v>
      </c>
    </row>
    <row r="3208" spans="1:15" ht="30.75" customHeight="1" x14ac:dyDescent="0.25">
      <c r="A3208" s="275">
        <v>40301664</v>
      </c>
      <c r="B3208" s="270" t="s">
        <v>5166</v>
      </c>
      <c r="C3208" s="272" t="s">
        <v>4843</v>
      </c>
      <c r="D3208" s="270" t="s">
        <v>9605</v>
      </c>
      <c r="E3208" s="272"/>
      <c r="F3208" s="273"/>
      <c r="G3208" s="272"/>
      <c r="H3208" s="272" t="s">
        <v>6154</v>
      </c>
      <c r="I3208" s="272" t="s">
        <v>6155</v>
      </c>
      <c r="J3208" s="272" t="s">
        <v>6156</v>
      </c>
      <c r="K3208" s="272"/>
      <c r="L3208" s="271"/>
      <c r="M3208" s="270" t="s">
        <v>9547</v>
      </c>
      <c r="N3208" s="270" t="s">
        <v>9548</v>
      </c>
      <c r="O3208" s="270" t="s">
        <v>6166</v>
      </c>
    </row>
    <row r="3209" spans="1:15" ht="30.75" customHeight="1" x14ac:dyDescent="0.25">
      <c r="A3209" s="281">
        <v>40301672</v>
      </c>
      <c r="B3209" s="276" t="s">
        <v>5167</v>
      </c>
      <c r="C3209" s="278" t="s">
        <v>4843</v>
      </c>
      <c r="D3209" s="276" t="s">
        <v>9606</v>
      </c>
      <c r="E3209" s="282"/>
      <c r="F3209" s="279"/>
      <c r="G3209" s="278"/>
      <c r="H3209" s="278" t="s">
        <v>6154</v>
      </c>
      <c r="I3209" s="278" t="s">
        <v>6155</v>
      </c>
      <c r="J3209" s="278" t="s">
        <v>6156</v>
      </c>
      <c r="K3209" s="278" t="s">
        <v>6157</v>
      </c>
      <c r="L3209" s="277"/>
      <c r="M3209" s="276" t="s">
        <v>3922</v>
      </c>
      <c r="N3209" s="276" t="s">
        <v>9607</v>
      </c>
      <c r="O3209" s="276" t="s">
        <v>6166</v>
      </c>
    </row>
    <row r="3210" spans="1:15" ht="30.75" customHeight="1" x14ac:dyDescent="0.25">
      <c r="A3210" s="275">
        <v>40301680</v>
      </c>
      <c r="B3210" s="270" t="s">
        <v>2423</v>
      </c>
      <c r="C3210" s="272" t="s">
        <v>4843</v>
      </c>
      <c r="D3210" s="270" t="s">
        <v>9608</v>
      </c>
      <c r="E3210" s="272"/>
      <c r="F3210" s="273"/>
      <c r="G3210" s="272"/>
      <c r="H3210" s="272" t="s">
        <v>6154</v>
      </c>
      <c r="I3210" s="272" t="s">
        <v>6155</v>
      </c>
      <c r="J3210" s="272" t="s">
        <v>6156</v>
      </c>
      <c r="K3210" s="272"/>
      <c r="L3210" s="271"/>
      <c r="M3210" s="270" t="s">
        <v>9547</v>
      </c>
      <c r="N3210" s="270" t="s">
        <v>9548</v>
      </c>
      <c r="O3210" s="270" t="s">
        <v>6166</v>
      </c>
    </row>
    <row r="3211" spans="1:15" ht="30.75" customHeight="1" x14ac:dyDescent="0.25">
      <c r="A3211" s="281">
        <v>40301699</v>
      </c>
      <c r="B3211" s="276" t="s">
        <v>5168</v>
      </c>
      <c r="C3211" s="278" t="s">
        <v>4843</v>
      </c>
      <c r="D3211" s="276" t="s">
        <v>9609</v>
      </c>
      <c r="E3211" s="282"/>
      <c r="F3211" s="279"/>
      <c r="G3211" s="278"/>
      <c r="H3211" s="278" t="s">
        <v>6154</v>
      </c>
      <c r="I3211" s="278" t="s">
        <v>6155</v>
      </c>
      <c r="J3211" s="278" t="s">
        <v>6156</v>
      </c>
      <c r="K3211" s="278"/>
      <c r="L3211" s="277"/>
      <c r="M3211" s="276" t="s">
        <v>9547</v>
      </c>
      <c r="N3211" s="276" t="s">
        <v>9548</v>
      </c>
      <c r="O3211" s="276" t="s">
        <v>6166</v>
      </c>
    </row>
    <row r="3212" spans="1:15" ht="30.75" customHeight="1" x14ac:dyDescent="0.25">
      <c r="A3212" s="275">
        <v>40301702</v>
      </c>
      <c r="B3212" s="270" t="s">
        <v>5169</v>
      </c>
      <c r="C3212" s="272" t="s">
        <v>4843</v>
      </c>
      <c r="D3212" s="270" t="s">
        <v>9610</v>
      </c>
      <c r="E3212" s="272"/>
      <c r="F3212" s="273"/>
      <c r="G3212" s="272"/>
      <c r="H3212" s="272" t="s">
        <v>6154</v>
      </c>
      <c r="I3212" s="272" t="s">
        <v>6155</v>
      </c>
      <c r="J3212" s="272" t="s">
        <v>6156</v>
      </c>
      <c r="K3212" s="272"/>
      <c r="L3212" s="271"/>
      <c r="M3212" s="270" t="s">
        <v>9547</v>
      </c>
      <c r="N3212" s="270" t="s">
        <v>9548</v>
      </c>
      <c r="O3212" s="270" t="s">
        <v>6166</v>
      </c>
    </row>
    <row r="3213" spans="1:15" ht="30.75" customHeight="1" x14ac:dyDescent="0.25">
      <c r="A3213" s="281">
        <v>40301710</v>
      </c>
      <c r="B3213" s="276" t="s">
        <v>5170</v>
      </c>
      <c r="C3213" s="278" t="s">
        <v>4844</v>
      </c>
      <c r="D3213" s="276" t="s">
        <v>6161</v>
      </c>
      <c r="E3213" s="282"/>
      <c r="F3213" s="279"/>
      <c r="G3213" s="278" t="s">
        <v>6161</v>
      </c>
      <c r="H3213" s="278" t="s">
        <v>6161</v>
      </c>
      <c r="I3213" s="278" t="s">
        <v>6161</v>
      </c>
      <c r="J3213" s="278" t="s">
        <v>6161</v>
      </c>
      <c r="K3213" s="278" t="s">
        <v>6161</v>
      </c>
      <c r="L3213" s="277" t="s">
        <v>6161</v>
      </c>
      <c r="M3213" s="276" t="s">
        <v>6161</v>
      </c>
      <c r="N3213" s="276" t="s">
        <v>6161</v>
      </c>
      <c r="O3213" s="276" t="s">
        <v>6161</v>
      </c>
    </row>
    <row r="3214" spans="1:15" ht="30.75" customHeight="1" x14ac:dyDescent="0.25">
      <c r="A3214" s="275">
        <v>40301729</v>
      </c>
      <c r="B3214" s="270" t="s">
        <v>5171</v>
      </c>
      <c r="C3214" s="272" t="s">
        <v>4843</v>
      </c>
      <c r="D3214" s="270" t="s">
        <v>9611</v>
      </c>
      <c r="E3214" s="272"/>
      <c r="F3214" s="273"/>
      <c r="G3214" s="272"/>
      <c r="H3214" s="272" t="s">
        <v>6154</v>
      </c>
      <c r="I3214" s="272" t="s">
        <v>6155</v>
      </c>
      <c r="J3214" s="272" t="s">
        <v>6156</v>
      </c>
      <c r="K3214" s="272"/>
      <c r="L3214" s="271"/>
      <c r="M3214" s="270" t="s">
        <v>9547</v>
      </c>
      <c r="N3214" s="270" t="s">
        <v>9548</v>
      </c>
      <c r="O3214" s="270" t="s">
        <v>6166</v>
      </c>
    </row>
    <row r="3215" spans="1:15" ht="30.75" customHeight="1" x14ac:dyDescent="0.25">
      <c r="A3215" s="281">
        <v>40301737</v>
      </c>
      <c r="B3215" s="276" t="s">
        <v>5172</v>
      </c>
      <c r="C3215" s="278" t="s">
        <v>4843</v>
      </c>
      <c r="D3215" s="276" t="s">
        <v>9612</v>
      </c>
      <c r="E3215" s="282"/>
      <c r="F3215" s="279"/>
      <c r="G3215" s="278"/>
      <c r="H3215" s="278" t="s">
        <v>6154</v>
      </c>
      <c r="I3215" s="278" t="s">
        <v>6155</v>
      </c>
      <c r="J3215" s="278" t="s">
        <v>6156</v>
      </c>
      <c r="K3215" s="278"/>
      <c r="L3215" s="277"/>
      <c r="M3215" s="276" t="s">
        <v>9547</v>
      </c>
      <c r="N3215" s="276" t="s">
        <v>9548</v>
      </c>
      <c r="O3215" s="276" t="s">
        <v>6166</v>
      </c>
    </row>
    <row r="3216" spans="1:15" ht="30.75" customHeight="1" x14ac:dyDescent="0.25">
      <c r="A3216" s="275">
        <v>40301745</v>
      </c>
      <c r="B3216" s="270" t="s">
        <v>5173</v>
      </c>
      <c r="C3216" s="272" t="s">
        <v>4843</v>
      </c>
      <c r="D3216" s="270" t="s">
        <v>9613</v>
      </c>
      <c r="E3216" s="272"/>
      <c r="F3216" s="273"/>
      <c r="G3216" s="272"/>
      <c r="H3216" s="272" t="s">
        <v>6154</v>
      </c>
      <c r="I3216" s="272" t="s">
        <v>6155</v>
      </c>
      <c r="J3216" s="272" t="s">
        <v>6156</v>
      </c>
      <c r="K3216" s="272"/>
      <c r="L3216" s="271"/>
      <c r="M3216" s="270" t="s">
        <v>9547</v>
      </c>
      <c r="N3216" s="270" t="s">
        <v>9548</v>
      </c>
      <c r="O3216" s="270" t="s">
        <v>6166</v>
      </c>
    </row>
    <row r="3217" spans="1:15" ht="30.75" customHeight="1" x14ac:dyDescent="0.25">
      <c r="A3217" s="281">
        <v>40301753</v>
      </c>
      <c r="B3217" s="276" t="s">
        <v>5174</v>
      </c>
      <c r="C3217" s="278" t="s">
        <v>4843</v>
      </c>
      <c r="D3217" s="276" t="s">
        <v>9614</v>
      </c>
      <c r="E3217" s="282"/>
      <c r="F3217" s="279"/>
      <c r="G3217" s="278"/>
      <c r="H3217" s="278" t="s">
        <v>6154</v>
      </c>
      <c r="I3217" s="278" t="s">
        <v>6155</v>
      </c>
      <c r="J3217" s="278" t="s">
        <v>6156</v>
      </c>
      <c r="K3217" s="278"/>
      <c r="L3217" s="277"/>
      <c r="M3217" s="276" t="s">
        <v>9547</v>
      </c>
      <c r="N3217" s="276" t="s">
        <v>9548</v>
      </c>
      <c r="O3217" s="276" t="s">
        <v>6166</v>
      </c>
    </row>
    <row r="3218" spans="1:15" ht="30.75" customHeight="1" x14ac:dyDescent="0.25">
      <c r="A3218" s="275">
        <v>40301761</v>
      </c>
      <c r="B3218" s="270" t="s">
        <v>2429</v>
      </c>
      <c r="C3218" s="272" t="s">
        <v>4843</v>
      </c>
      <c r="D3218" s="270" t="s">
        <v>9615</v>
      </c>
      <c r="E3218" s="272"/>
      <c r="F3218" s="273"/>
      <c r="G3218" s="272"/>
      <c r="H3218" s="272" t="s">
        <v>6154</v>
      </c>
      <c r="I3218" s="272" t="s">
        <v>6155</v>
      </c>
      <c r="J3218" s="272" t="s">
        <v>6156</v>
      </c>
      <c r="K3218" s="272"/>
      <c r="L3218" s="271"/>
      <c r="M3218" s="270" t="s">
        <v>9547</v>
      </c>
      <c r="N3218" s="270" t="s">
        <v>9548</v>
      </c>
      <c r="O3218" s="270" t="s">
        <v>6166</v>
      </c>
    </row>
    <row r="3219" spans="1:15" ht="30.75" customHeight="1" x14ac:dyDescent="0.25">
      <c r="A3219" s="281">
        <v>40301770</v>
      </c>
      <c r="B3219" s="276" t="s">
        <v>2430</v>
      </c>
      <c r="C3219" s="278" t="s">
        <v>4843</v>
      </c>
      <c r="D3219" s="276" t="s">
        <v>9616</v>
      </c>
      <c r="E3219" s="282"/>
      <c r="F3219" s="279"/>
      <c r="G3219" s="278"/>
      <c r="H3219" s="278" t="s">
        <v>6154</v>
      </c>
      <c r="I3219" s="278" t="s">
        <v>6155</v>
      </c>
      <c r="J3219" s="278" t="s">
        <v>6156</v>
      </c>
      <c r="K3219" s="278"/>
      <c r="L3219" s="277"/>
      <c r="M3219" s="276" t="s">
        <v>9547</v>
      </c>
      <c r="N3219" s="276" t="s">
        <v>9548</v>
      </c>
      <c r="O3219" s="276" t="s">
        <v>6166</v>
      </c>
    </row>
    <row r="3220" spans="1:15" ht="30.75" customHeight="1" x14ac:dyDescent="0.25">
      <c r="A3220" s="275">
        <v>40301788</v>
      </c>
      <c r="B3220" s="270" t="s">
        <v>2431</v>
      </c>
      <c r="C3220" s="272" t="s">
        <v>4843</v>
      </c>
      <c r="D3220" s="270" t="s">
        <v>9617</v>
      </c>
      <c r="E3220" s="272"/>
      <c r="F3220" s="273"/>
      <c r="G3220" s="272"/>
      <c r="H3220" s="272" t="s">
        <v>6154</v>
      </c>
      <c r="I3220" s="272" t="s">
        <v>6155</v>
      </c>
      <c r="J3220" s="272" t="s">
        <v>6156</v>
      </c>
      <c r="K3220" s="272"/>
      <c r="L3220" s="271"/>
      <c r="M3220" s="270" t="s">
        <v>9547</v>
      </c>
      <c r="N3220" s="270" t="s">
        <v>9548</v>
      </c>
      <c r="O3220" s="270" t="s">
        <v>6166</v>
      </c>
    </row>
    <row r="3221" spans="1:15" ht="30.75" customHeight="1" x14ac:dyDescent="0.25">
      <c r="A3221" s="281">
        <v>40301796</v>
      </c>
      <c r="B3221" s="276" t="s">
        <v>5175</v>
      </c>
      <c r="C3221" s="278" t="s">
        <v>4843</v>
      </c>
      <c r="D3221" s="276" t="s">
        <v>9618</v>
      </c>
      <c r="E3221" s="282"/>
      <c r="F3221" s="279"/>
      <c r="G3221" s="278"/>
      <c r="H3221" s="278" t="s">
        <v>6154</v>
      </c>
      <c r="I3221" s="278" t="s">
        <v>6155</v>
      </c>
      <c r="J3221" s="278" t="s">
        <v>6156</v>
      </c>
      <c r="K3221" s="278"/>
      <c r="L3221" s="277"/>
      <c r="M3221" s="276" t="s">
        <v>9547</v>
      </c>
      <c r="N3221" s="276" t="s">
        <v>9548</v>
      </c>
      <c r="O3221" s="276" t="s">
        <v>6166</v>
      </c>
    </row>
    <row r="3222" spans="1:15" ht="30.75" customHeight="1" x14ac:dyDescent="0.25">
      <c r="A3222" s="275">
        <v>40301800</v>
      </c>
      <c r="B3222" s="270" t="s">
        <v>5176</v>
      </c>
      <c r="C3222" s="272" t="s">
        <v>4843</v>
      </c>
      <c r="D3222" s="270" t="s">
        <v>9561</v>
      </c>
      <c r="E3222" s="272"/>
      <c r="F3222" s="273"/>
      <c r="G3222" s="272"/>
      <c r="H3222" s="272" t="s">
        <v>6154</v>
      </c>
      <c r="I3222" s="272" t="s">
        <v>6155</v>
      </c>
      <c r="J3222" s="272" t="s">
        <v>6156</v>
      </c>
      <c r="K3222" s="272"/>
      <c r="L3222" s="271"/>
      <c r="M3222" s="270" t="s">
        <v>9547</v>
      </c>
      <c r="N3222" s="270" t="s">
        <v>9548</v>
      </c>
      <c r="O3222" s="270" t="s">
        <v>6166</v>
      </c>
    </row>
    <row r="3223" spans="1:15" ht="30.75" customHeight="1" x14ac:dyDescent="0.25">
      <c r="A3223" s="281">
        <v>40301800</v>
      </c>
      <c r="B3223" s="276" t="s">
        <v>5176</v>
      </c>
      <c r="C3223" s="278" t="s">
        <v>4843</v>
      </c>
      <c r="D3223" s="276" t="s">
        <v>9619</v>
      </c>
      <c r="E3223" s="282"/>
      <c r="F3223" s="279"/>
      <c r="G3223" s="278"/>
      <c r="H3223" s="278" t="s">
        <v>6154</v>
      </c>
      <c r="I3223" s="278" t="s">
        <v>6155</v>
      </c>
      <c r="J3223" s="278" t="s">
        <v>6156</v>
      </c>
      <c r="K3223" s="278"/>
      <c r="L3223" s="277"/>
      <c r="M3223" s="276" t="s">
        <v>9547</v>
      </c>
      <c r="N3223" s="276" t="s">
        <v>9548</v>
      </c>
      <c r="O3223" s="276" t="s">
        <v>6166</v>
      </c>
    </row>
    <row r="3224" spans="1:15" ht="30.75" customHeight="1" x14ac:dyDescent="0.25">
      <c r="A3224" s="275">
        <v>40301818</v>
      </c>
      <c r="B3224" s="270" t="s">
        <v>2435</v>
      </c>
      <c r="C3224" s="272" t="s">
        <v>4843</v>
      </c>
      <c r="D3224" s="270" t="s">
        <v>9620</v>
      </c>
      <c r="E3224" s="272"/>
      <c r="F3224" s="273"/>
      <c r="G3224" s="272"/>
      <c r="H3224" s="272" t="s">
        <v>6154</v>
      </c>
      <c r="I3224" s="272" t="s">
        <v>6155</v>
      </c>
      <c r="J3224" s="272" t="s">
        <v>6156</v>
      </c>
      <c r="K3224" s="272"/>
      <c r="L3224" s="271"/>
      <c r="M3224" s="270" t="s">
        <v>9547</v>
      </c>
      <c r="N3224" s="270" t="s">
        <v>9548</v>
      </c>
      <c r="O3224" s="270" t="s">
        <v>6166</v>
      </c>
    </row>
    <row r="3225" spans="1:15" ht="30.75" customHeight="1" x14ac:dyDescent="0.25">
      <c r="A3225" s="281">
        <v>40301826</v>
      </c>
      <c r="B3225" s="276" t="s">
        <v>5177</v>
      </c>
      <c r="C3225" s="278" t="s">
        <v>4843</v>
      </c>
      <c r="D3225" s="276" t="s">
        <v>9561</v>
      </c>
      <c r="E3225" s="282"/>
      <c r="F3225" s="279"/>
      <c r="G3225" s="278"/>
      <c r="H3225" s="278" t="s">
        <v>6154</v>
      </c>
      <c r="I3225" s="278" t="s">
        <v>6155</v>
      </c>
      <c r="J3225" s="278" t="s">
        <v>6156</v>
      </c>
      <c r="K3225" s="278"/>
      <c r="L3225" s="277"/>
      <c r="M3225" s="276" t="s">
        <v>9547</v>
      </c>
      <c r="N3225" s="276" t="s">
        <v>9548</v>
      </c>
      <c r="O3225" s="276" t="s">
        <v>6166</v>
      </c>
    </row>
    <row r="3226" spans="1:15" ht="30.75" customHeight="1" x14ac:dyDescent="0.25">
      <c r="A3226" s="275">
        <v>40301834</v>
      </c>
      <c r="B3226" s="270" t="s">
        <v>5178</v>
      </c>
      <c r="C3226" s="272" t="s">
        <v>4843</v>
      </c>
      <c r="D3226" s="270" t="s">
        <v>9561</v>
      </c>
      <c r="E3226" s="272"/>
      <c r="F3226" s="273"/>
      <c r="G3226" s="272"/>
      <c r="H3226" s="272" t="s">
        <v>6154</v>
      </c>
      <c r="I3226" s="272" t="s">
        <v>6155</v>
      </c>
      <c r="J3226" s="272" t="s">
        <v>6156</v>
      </c>
      <c r="K3226" s="272"/>
      <c r="L3226" s="271"/>
      <c r="M3226" s="270" t="s">
        <v>9547</v>
      </c>
      <c r="N3226" s="270" t="s">
        <v>9548</v>
      </c>
      <c r="O3226" s="270" t="s">
        <v>6166</v>
      </c>
    </row>
    <row r="3227" spans="1:15" ht="30.75" customHeight="1" x14ac:dyDescent="0.25">
      <c r="A3227" s="281">
        <v>40301842</v>
      </c>
      <c r="B3227" s="276" t="s">
        <v>5179</v>
      </c>
      <c r="C3227" s="278" t="s">
        <v>4843</v>
      </c>
      <c r="D3227" s="276" t="s">
        <v>9621</v>
      </c>
      <c r="E3227" s="282"/>
      <c r="F3227" s="279"/>
      <c r="G3227" s="278"/>
      <c r="H3227" s="278" t="s">
        <v>6154</v>
      </c>
      <c r="I3227" s="278" t="s">
        <v>6155</v>
      </c>
      <c r="J3227" s="278" t="s">
        <v>6156</v>
      </c>
      <c r="K3227" s="278"/>
      <c r="L3227" s="277"/>
      <c r="M3227" s="276" t="s">
        <v>9547</v>
      </c>
      <c r="N3227" s="276" t="s">
        <v>9548</v>
      </c>
      <c r="O3227" s="276" t="s">
        <v>6166</v>
      </c>
    </row>
    <row r="3228" spans="1:15" ht="30.75" customHeight="1" x14ac:dyDescent="0.25">
      <c r="A3228" s="275">
        <v>40301850</v>
      </c>
      <c r="B3228" s="270" t="s">
        <v>5180</v>
      </c>
      <c r="C3228" s="272" t="s">
        <v>4843</v>
      </c>
      <c r="D3228" s="270" t="s">
        <v>9622</v>
      </c>
      <c r="E3228" s="272"/>
      <c r="F3228" s="273"/>
      <c r="G3228" s="272"/>
      <c r="H3228" s="272" t="s">
        <v>6154</v>
      </c>
      <c r="I3228" s="272" t="s">
        <v>6155</v>
      </c>
      <c r="J3228" s="272" t="s">
        <v>6156</v>
      </c>
      <c r="K3228" s="272"/>
      <c r="L3228" s="271"/>
      <c r="M3228" s="270" t="s">
        <v>3915</v>
      </c>
      <c r="N3228" s="270" t="s">
        <v>9548</v>
      </c>
      <c r="O3228" s="270" t="s">
        <v>6166</v>
      </c>
    </row>
    <row r="3229" spans="1:15" ht="30.75" customHeight="1" x14ac:dyDescent="0.25">
      <c r="A3229" s="281">
        <v>40301869</v>
      </c>
      <c r="B3229" s="276" t="s">
        <v>5181</v>
      </c>
      <c r="C3229" s="278" t="s">
        <v>4843</v>
      </c>
      <c r="D3229" s="276" t="s">
        <v>9623</v>
      </c>
      <c r="E3229" s="282"/>
      <c r="F3229" s="279"/>
      <c r="G3229" s="278"/>
      <c r="H3229" s="278" t="s">
        <v>6154</v>
      </c>
      <c r="I3229" s="278" t="s">
        <v>6155</v>
      </c>
      <c r="J3229" s="278" t="s">
        <v>6156</v>
      </c>
      <c r="K3229" s="278"/>
      <c r="L3229" s="277"/>
      <c r="M3229" s="276" t="s">
        <v>9547</v>
      </c>
      <c r="N3229" s="276" t="s">
        <v>9548</v>
      </c>
      <c r="O3229" s="276" t="s">
        <v>6166</v>
      </c>
    </row>
    <row r="3230" spans="1:15" ht="30.75" customHeight="1" x14ac:dyDescent="0.25">
      <c r="A3230" s="275">
        <v>40301877</v>
      </c>
      <c r="B3230" s="270" t="s">
        <v>5182</v>
      </c>
      <c r="C3230" s="272" t="s">
        <v>4843</v>
      </c>
      <c r="D3230" s="270" t="s">
        <v>9624</v>
      </c>
      <c r="E3230" s="272"/>
      <c r="F3230" s="273"/>
      <c r="G3230" s="272"/>
      <c r="H3230" s="272" t="s">
        <v>6154</v>
      </c>
      <c r="I3230" s="272" t="s">
        <v>6155</v>
      </c>
      <c r="J3230" s="272" t="s">
        <v>6156</v>
      </c>
      <c r="K3230" s="272"/>
      <c r="L3230" s="271"/>
      <c r="M3230" s="270" t="s">
        <v>9547</v>
      </c>
      <c r="N3230" s="270" t="s">
        <v>9548</v>
      </c>
      <c r="O3230" s="270" t="s">
        <v>6166</v>
      </c>
    </row>
    <row r="3231" spans="1:15" ht="30.75" customHeight="1" x14ac:dyDescent="0.25">
      <c r="A3231" s="281">
        <v>40301885</v>
      </c>
      <c r="B3231" s="276" t="s">
        <v>5183</v>
      </c>
      <c r="C3231" s="278" t="s">
        <v>4843</v>
      </c>
      <c r="D3231" s="276" t="s">
        <v>9625</v>
      </c>
      <c r="E3231" s="282"/>
      <c r="F3231" s="279"/>
      <c r="G3231" s="278"/>
      <c r="H3231" s="278" t="s">
        <v>6154</v>
      </c>
      <c r="I3231" s="278" t="s">
        <v>6155</v>
      </c>
      <c r="J3231" s="278" t="s">
        <v>6156</v>
      </c>
      <c r="K3231" s="278"/>
      <c r="L3231" s="277"/>
      <c r="M3231" s="276" t="s">
        <v>9547</v>
      </c>
      <c r="N3231" s="276" t="s">
        <v>9548</v>
      </c>
      <c r="O3231" s="276" t="s">
        <v>6166</v>
      </c>
    </row>
    <row r="3232" spans="1:15" ht="30.75" customHeight="1" x14ac:dyDescent="0.25">
      <c r="A3232" s="275">
        <v>40301893</v>
      </c>
      <c r="B3232" s="270" t="s">
        <v>5184</v>
      </c>
      <c r="C3232" s="272" t="s">
        <v>4843</v>
      </c>
      <c r="D3232" s="270" t="s">
        <v>9626</v>
      </c>
      <c r="E3232" s="272"/>
      <c r="F3232" s="273"/>
      <c r="G3232" s="272"/>
      <c r="H3232" s="272" t="s">
        <v>6154</v>
      </c>
      <c r="I3232" s="272" t="s">
        <v>6155</v>
      </c>
      <c r="J3232" s="272" t="s">
        <v>6156</v>
      </c>
      <c r="K3232" s="272"/>
      <c r="L3232" s="271"/>
      <c r="M3232" s="270" t="s">
        <v>9547</v>
      </c>
      <c r="N3232" s="270" t="s">
        <v>9548</v>
      </c>
      <c r="O3232" s="270" t="s">
        <v>6166</v>
      </c>
    </row>
    <row r="3233" spans="1:15" ht="30.75" customHeight="1" x14ac:dyDescent="0.25">
      <c r="A3233" s="281">
        <v>40301907</v>
      </c>
      <c r="B3233" s="276" t="s">
        <v>5185</v>
      </c>
      <c r="C3233" s="278" t="s">
        <v>4843</v>
      </c>
      <c r="D3233" s="276" t="s">
        <v>9627</v>
      </c>
      <c r="E3233" s="282"/>
      <c r="F3233" s="279"/>
      <c r="G3233" s="278"/>
      <c r="H3233" s="278" t="s">
        <v>6154</v>
      </c>
      <c r="I3233" s="278" t="s">
        <v>6155</v>
      </c>
      <c r="J3233" s="278" t="s">
        <v>6156</v>
      </c>
      <c r="K3233" s="278"/>
      <c r="L3233" s="277"/>
      <c r="M3233" s="276" t="s">
        <v>9547</v>
      </c>
      <c r="N3233" s="276" t="s">
        <v>9548</v>
      </c>
      <c r="O3233" s="276" t="s">
        <v>6166</v>
      </c>
    </row>
    <row r="3234" spans="1:15" ht="30.75" customHeight="1" x14ac:dyDescent="0.25">
      <c r="A3234" s="275">
        <v>40301915</v>
      </c>
      <c r="B3234" s="270" t="s">
        <v>5186</v>
      </c>
      <c r="C3234" s="272" t="s">
        <v>4843</v>
      </c>
      <c r="D3234" s="270" t="s">
        <v>9628</v>
      </c>
      <c r="E3234" s="272"/>
      <c r="F3234" s="273"/>
      <c r="G3234" s="272"/>
      <c r="H3234" s="272" t="s">
        <v>6154</v>
      </c>
      <c r="I3234" s="272" t="s">
        <v>6155</v>
      </c>
      <c r="J3234" s="272" t="s">
        <v>6156</v>
      </c>
      <c r="K3234" s="272"/>
      <c r="L3234" s="271"/>
      <c r="M3234" s="270" t="s">
        <v>9547</v>
      </c>
      <c r="N3234" s="270" t="s">
        <v>9548</v>
      </c>
      <c r="O3234" s="270" t="s">
        <v>6166</v>
      </c>
    </row>
    <row r="3235" spans="1:15" ht="30.75" customHeight="1" x14ac:dyDescent="0.25">
      <c r="A3235" s="281">
        <v>40301923</v>
      </c>
      <c r="B3235" s="276" t="s">
        <v>5187</v>
      </c>
      <c r="C3235" s="278" t="s">
        <v>4843</v>
      </c>
      <c r="D3235" s="276" t="s">
        <v>9629</v>
      </c>
      <c r="E3235" s="282"/>
      <c r="F3235" s="279"/>
      <c r="G3235" s="278"/>
      <c r="H3235" s="278" t="s">
        <v>6154</v>
      </c>
      <c r="I3235" s="278" t="s">
        <v>6155</v>
      </c>
      <c r="J3235" s="278"/>
      <c r="K3235" s="278"/>
      <c r="L3235" s="277"/>
      <c r="M3235" s="276" t="s">
        <v>9630</v>
      </c>
      <c r="N3235" s="276" t="s">
        <v>9548</v>
      </c>
      <c r="O3235" s="276" t="s">
        <v>6166</v>
      </c>
    </row>
    <row r="3236" spans="1:15" ht="30.75" customHeight="1" x14ac:dyDescent="0.25">
      <c r="A3236" s="275">
        <v>40301931</v>
      </c>
      <c r="B3236" s="270" t="s">
        <v>5188</v>
      </c>
      <c r="C3236" s="272" t="s">
        <v>4843</v>
      </c>
      <c r="D3236" s="270" t="s">
        <v>9631</v>
      </c>
      <c r="E3236" s="272"/>
      <c r="F3236" s="273"/>
      <c r="G3236" s="272"/>
      <c r="H3236" s="272" t="s">
        <v>6154</v>
      </c>
      <c r="I3236" s="272" t="s">
        <v>6155</v>
      </c>
      <c r="J3236" s="272" t="s">
        <v>6156</v>
      </c>
      <c r="K3236" s="272"/>
      <c r="L3236" s="271"/>
      <c r="M3236" s="270" t="s">
        <v>9547</v>
      </c>
      <c r="N3236" s="270" t="s">
        <v>9548</v>
      </c>
      <c r="O3236" s="270" t="s">
        <v>6166</v>
      </c>
    </row>
    <row r="3237" spans="1:15" ht="30.75" customHeight="1" x14ac:dyDescent="0.25">
      <c r="A3237" s="281">
        <v>40301940</v>
      </c>
      <c r="B3237" s="276" t="s">
        <v>5189</v>
      </c>
      <c r="C3237" s="278" t="s">
        <v>4843</v>
      </c>
      <c r="D3237" s="276" t="s">
        <v>9632</v>
      </c>
      <c r="E3237" s="282"/>
      <c r="F3237" s="279"/>
      <c r="G3237" s="278"/>
      <c r="H3237" s="278" t="s">
        <v>6154</v>
      </c>
      <c r="I3237" s="278" t="s">
        <v>6155</v>
      </c>
      <c r="J3237" s="278" t="s">
        <v>6156</v>
      </c>
      <c r="K3237" s="278"/>
      <c r="L3237" s="277"/>
      <c r="M3237" s="276" t="s">
        <v>9547</v>
      </c>
      <c r="N3237" s="276" t="s">
        <v>9548</v>
      </c>
      <c r="O3237" s="276" t="s">
        <v>6166</v>
      </c>
    </row>
    <row r="3238" spans="1:15" ht="30.75" customHeight="1" x14ac:dyDescent="0.25">
      <c r="A3238" s="275">
        <v>40301958</v>
      </c>
      <c r="B3238" s="270" t="s">
        <v>5190</v>
      </c>
      <c r="C3238" s="272" t="s">
        <v>4843</v>
      </c>
      <c r="D3238" s="270" t="s">
        <v>9633</v>
      </c>
      <c r="E3238" s="272"/>
      <c r="F3238" s="273"/>
      <c r="G3238" s="272"/>
      <c r="H3238" s="272" t="s">
        <v>6154</v>
      </c>
      <c r="I3238" s="272" t="s">
        <v>6155</v>
      </c>
      <c r="J3238" s="272" t="s">
        <v>6156</v>
      </c>
      <c r="K3238" s="272"/>
      <c r="L3238" s="271"/>
      <c r="M3238" s="270" t="s">
        <v>9547</v>
      </c>
      <c r="N3238" s="270" t="s">
        <v>9548</v>
      </c>
      <c r="O3238" s="270" t="s">
        <v>6166</v>
      </c>
    </row>
    <row r="3239" spans="1:15" ht="30.75" customHeight="1" x14ac:dyDescent="0.25">
      <c r="A3239" s="281">
        <v>40301966</v>
      </c>
      <c r="B3239" s="276" t="s">
        <v>5191</v>
      </c>
      <c r="C3239" s="278" t="s">
        <v>4843</v>
      </c>
      <c r="D3239" s="276" t="s">
        <v>9634</v>
      </c>
      <c r="E3239" s="282"/>
      <c r="F3239" s="279"/>
      <c r="G3239" s="278"/>
      <c r="H3239" s="278" t="s">
        <v>6154</v>
      </c>
      <c r="I3239" s="278" t="s">
        <v>6155</v>
      </c>
      <c r="J3239" s="278" t="s">
        <v>6156</v>
      </c>
      <c r="K3239" s="278"/>
      <c r="L3239" s="277"/>
      <c r="M3239" s="276" t="s">
        <v>9547</v>
      </c>
      <c r="N3239" s="276" t="s">
        <v>9548</v>
      </c>
      <c r="O3239" s="276" t="s">
        <v>6166</v>
      </c>
    </row>
    <row r="3240" spans="1:15" ht="30.75" customHeight="1" x14ac:dyDescent="0.25">
      <c r="A3240" s="275">
        <v>40301974</v>
      </c>
      <c r="B3240" s="270" t="s">
        <v>5192</v>
      </c>
      <c r="C3240" s="272" t="s">
        <v>4843</v>
      </c>
      <c r="D3240" s="270" t="s">
        <v>9635</v>
      </c>
      <c r="E3240" s="272"/>
      <c r="F3240" s="273"/>
      <c r="G3240" s="272"/>
      <c r="H3240" s="272" t="s">
        <v>6154</v>
      </c>
      <c r="I3240" s="272" t="s">
        <v>6155</v>
      </c>
      <c r="J3240" s="272" t="s">
        <v>6156</v>
      </c>
      <c r="K3240" s="272"/>
      <c r="L3240" s="271"/>
      <c r="M3240" s="270" t="s">
        <v>9547</v>
      </c>
      <c r="N3240" s="270" t="s">
        <v>9548</v>
      </c>
      <c r="O3240" s="270" t="s">
        <v>6166</v>
      </c>
    </row>
    <row r="3241" spans="1:15" ht="30.75" customHeight="1" x14ac:dyDescent="0.25">
      <c r="A3241" s="281">
        <v>40301982</v>
      </c>
      <c r="B3241" s="276" t="s">
        <v>5193</v>
      </c>
      <c r="C3241" s="278" t="s">
        <v>4843</v>
      </c>
      <c r="D3241" s="276" t="s">
        <v>9636</v>
      </c>
      <c r="E3241" s="282"/>
      <c r="F3241" s="279"/>
      <c r="G3241" s="278"/>
      <c r="H3241" s="278" t="s">
        <v>6154</v>
      </c>
      <c r="I3241" s="278" t="s">
        <v>6155</v>
      </c>
      <c r="J3241" s="278" t="s">
        <v>6156</v>
      </c>
      <c r="K3241" s="278" t="s">
        <v>6157</v>
      </c>
      <c r="L3241" s="277">
        <v>26</v>
      </c>
      <c r="M3241" s="276" t="s">
        <v>9547</v>
      </c>
      <c r="N3241" s="276" t="s">
        <v>9548</v>
      </c>
      <c r="O3241" s="276" t="s">
        <v>6166</v>
      </c>
    </row>
    <row r="3242" spans="1:15" ht="30.75" customHeight="1" x14ac:dyDescent="0.25">
      <c r="A3242" s="275">
        <v>40301990</v>
      </c>
      <c r="B3242" s="270" t="s">
        <v>5194</v>
      </c>
      <c r="C3242" s="272" t="s">
        <v>4843</v>
      </c>
      <c r="D3242" s="270" t="s">
        <v>9637</v>
      </c>
      <c r="E3242" s="272"/>
      <c r="F3242" s="273"/>
      <c r="G3242" s="272"/>
      <c r="H3242" s="272" t="s">
        <v>6154</v>
      </c>
      <c r="I3242" s="272" t="s">
        <v>6155</v>
      </c>
      <c r="J3242" s="272" t="s">
        <v>6156</v>
      </c>
      <c r="K3242" s="272"/>
      <c r="L3242" s="271"/>
      <c r="M3242" s="270" t="s">
        <v>9547</v>
      </c>
      <c r="N3242" s="270" t="s">
        <v>9548</v>
      </c>
      <c r="O3242" s="270" t="s">
        <v>6166</v>
      </c>
    </row>
    <row r="3243" spans="1:15" ht="30.75" customHeight="1" x14ac:dyDescent="0.25">
      <c r="A3243" s="281">
        <v>40302016</v>
      </c>
      <c r="B3243" s="276" t="s">
        <v>5195</v>
      </c>
      <c r="C3243" s="278" t="s">
        <v>4843</v>
      </c>
      <c r="D3243" s="276" t="s">
        <v>9638</v>
      </c>
      <c r="E3243" s="282"/>
      <c r="F3243" s="279"/>
      <c r="G3243" s="278"/>
      <c r="H3243" s="278" t="s">
        <v>6154</v>
      </c>
      <c r="I3243" s="278" t="s">
        <v>6155</v>
      </c>
      <c r="J3243" s="278" t="s">
        <v>6156</v>
      </c>
      <c r="K3243" s="278"/>
      <c r="L3243" s="277"/>
      <c r="M3243" s="276" t="s">
        <v>9547</v>
      </c>
      <c r="N3243" s="276" t="s">
        <v>9548</v>
      </c>
      <c r="O3243" s="276" t="s">
        <v>6166</v>
      </c>
    </row>
    <row r="3244" spans="1:15" ht="30.75" customHeight="1" x14ac:dyDescent="0.25">
      <c r="A3244" s="275">
        <v>40302024</v>
      </c>
      <c r="B3244" s="270" t="s">
        <v>6400</v>
      </c>
      <c r="C3244" s="272" t="s">
        <v>4843</v>
      </c>
      <c r="D3244" s="270" t="s">
        <v>9583</v>
      </c>
      <c r="E3244" s="272"/>
      <c r="F3244" s="273"/>
      <c r="G3244" s="272"/>
      <c r="H3244" s="272" t="s">
        <v>6154</v>
      </c>
      <c r="I3244" s="272" t="s">
        <v>6155</v>
      </c>
      <c r="J3244" s="272" t="s">
        <v>6156</v>
      </c>
      <c r="K3244" s="272"/>
      <c r="L3244" s="271"/>
      <c r="M3244" s="270" t="s">
        <v>9547</v>
      </c>
      <c r="N3244" s="270" t="s">
        <v>9548</v>
      </c>
      <c r="O3244" s="270" t="s">
        <v>6166</v>
      </c>
    </row>
    <row r="3245" spans="1:15" ht="30.75" customHeight="1" x14ac:dyDescent="0.25">
      <c r="A3245" s="281">
        <v>40302024</v>
      </c>
      <c r="B3245" s="276" t="s">
        <v>6400</v>
      </c>
      <c r="C3245" s="278" t="s">
        <v>4843</v>
      </c>
      <c r="D3245" s="276" t="s">
        <v>9595</v>
      </c>
      <c r="E3245" s="282"/>
      <c r="F3245" s="279"/>
      <c r="G3245" s="278"/>
      <c r="H3245" s="278" t="s">
        <v>6154</v>
      </c>
      <c r="I3245" s="278" t="s">
        <v>6155</v>
      </c>
      <c r="J3245" s="278" t="s">
        <v>6156</v>
      </c>
      <c r="K3245" s="278"/>
      <c r="L3245" s="277"/>
      <c r="M3245" s="276" t="s">
        <v>9547</v>
      </c>
      <c r="N3245" s="276" t="s">
        <v>9548</v>
      </c>
      <c r="O3245" s="276" t="s">
        <v>6166</v>
      </c>
    </row>
    <row r="3246" spans="1:15" ht="30.75" customHeight="1" x14ac:dyDescent="0.25">
      <c r="A3246" s="275">
        <v>40302024</v>
      </c>
      <c r="B3246" s="270" t="s">
        <v>6400</v>
      </c>
      <c r="C3246" s="272" t="s">
        <v>4843</v>
      </c>
      <c r="D3246" s="270" t="s">
        <v>9638</v>
      </c>
      <c r="E3246" s="272"/>
      <c r="F3246" s="273"/>
      <c r="G3246" s="272"/>
      <c r="H3246" s="272" t="s">
        <v>6154</v>
      </c>
      <c r="I3246" s="272" t="s">
        <v>6155</v>
      </c>
      <c r="J3246" s="272" t="s">
        <v>6156</v>
      </c>
      <c r="K3246" s="272"/>
      <c r="L3246" s="271"/>
      <c r="M3246" s="270" t="s">
        <v>9547</v>
      </c>
      <c r="N3246" s="270" t="s">
        <v>9548</v>
      </c>
      <c r="O3246" s="270" t="s">
        <v>6166</v>
      </c>
    </row>
    <row r="3247" spans="1:15" ht="30.75" customHeight="1" x14ac:dyDescent="0.25">
      <c r="A3247" s="281">
        <v>40302024</v>
      </c>
      <c r="B3247" s="276" t="s">
        <v>6400</v>
      </c>
      <c r="C3247" s="278" t="s">
        <v>4843</v>
      </c>
      <c r="D3247" s="276" t="s">
        <v>9639</v>
      </c>
      <c r="E3247" s="282"/>
      <c r="F3247" s="279"/>
      <c r="G3247" s="278"/>
      <c r="H3247" s="278" t="s">
        <v>6154</v>
      </c>
      <c r="I3247" s="278" t="s">
        <v>6155</v>
      </c>
      <c r="J3247" s="278" t="s">
        <v>6156</v>
      </c>
      <c r="K3247" s="278"/>
      <c r="L3247" s="277"/>
      <c r="M3247" s="276" t="s">
        <v>4331</v>
      </c>
      <c r="N3247" s="276" t="s">
        <v>9548</v>
      </c>
      <c r="O3247" s="276" t="s">
        <v>6166</v>
      </c>
    </row>
    <row r="3248" spans="1:15" ht="30.75" customHeight="1" x14ac:dyDescent="0.25">
      <c r="A3248" s="275">
        <v>40302024</v>
      </c>
      <c r="B3248" s="270" t="s">
        <v>6400</v>
      </c>
      <c r="C3248" s="272" t="s">
        <v>4843</v>
      </c>
      <c r="D3248" s="270" t="s">
        <v>9640</v>
      </c>
      <c r="E3248" s="272"/>
      <c r="F3248" s="273"/>
      <c r="G3248" s="272"/>
      <c r="H3248" s="272" t="s">
        <v>6154</v>
      </c>
      <c r="I3248" s="272" t="s">
        <v>6155</v>
      </c>
      <c r="J3248" s="272" t="s">
        <v>6156</v>
      </c>
      <c r="K3248" s="272"/>
      <c r="L3248" s="271"/>
      <c r="M3248" s="270" t="s">
        <v>9547</v>
      </c>
      <c r="N3248" s="270" t="s">
        <v>9548</v>
      </c>
      <c r="O3248" s="270" t="s">
        <v>6166</v>
      </c>
    </row>
    <row r="3249" spans="1:15" ht="30.75" customHeight="1" x14ac:dyDescent="0.25">
      <c r="A3249" s="281">
        <v>40302024</v>
      </c>
      <c r="B3249" s="276" t="s">
        <v>6400</v>
      </c>
      <c r="C3249" s="278" t="s">
        <v>4843</v>
      </c>
      <c r="D3249" s="276" t="s">
        <v>9641</v>
      </c>
      <c r="E3249" s="282"/>
      <c r="F3249" s="279"/>
      <c r="G3249" s="278"/>
      <c r="H3249" s="278" t="s">
        <v>6154</v>
      </c>
      <c r="I3249" s="278" t="s">
        <v>6155</v>
      </c>
      <c r="J3249" s="278" t="s">
        <v>6156</v>
      </c>
      <c r="K3249" s="278"/>
      <c r="L3249" s="277"/>
      <c r="M3249" s="276" t="s">
        <v>9547</v>
      </c>
      <c r="N3249" s="276" t="s">
        <v>9548</v>
      </c>
      <c r="O3249" s="276" t="s">
        <v>6166</v>
      </c>
    </row>
    <row r="3250" spans="1:15" ht="30.75" customHeight="1" x14ac:dyDescent="0.25">
      <c r="A3250" s="275">
        <v>40302024</v>
      </c>
      <c r="B3250" s="270" t="s">
        <v>6400</v>
      </c>
      <c r="C3250" s="272" t="s">
        <v>4843</v>
      </c>
      <c r="D3250" s="270" t="s">
        <v>9642</v>
      </c>
      <c r="E3250" s="272"/>
      <c r="F3250" s="273"/>
      <c r="G3250" s="272"/>
      <c r="H3250" s="272" t="s">
        <v>6154</v>
      </c>
      <c r="I3250" s="272" t="s">
        <v>6155</v>
      </c>
      <c r="J3250" s="272" t="s">
        <v>6156</v>
      </c>
      <c r="K3250" s="272"/>
      <c r="L3250" s="271"/>
      <c r="M3250" s="270" t="s">
        <v>9547</v>
      </c>
      <c r="N3250" s="270" t="s">
        <v>9548</v>
      </c>
      <c r="O3250" s="270" t="s">
        <v>6166</v>
      </c>
    </row>
    <row r="3251" spans="1:15" ht="30.75" customHeight="1" x14ac:dyDescent="0.25">
      <c r="A3251" s="281">
        <v>40302032</v>
      </c>
      <c r="B3251" s="276" t="s">
        <v>5196</v>
      </c>
      <c r="C3251" s="278" t="s">
        <v>4843</v>
      </c>
      <c r="D3251" s="276" t="s">
        <v>9643</v>
      </c>
      <c r="E3251" s="282"/>
      <c r="F3251" s="279"/>
      <c r="G3251" s="278"/>
      <c r="H3251" s="278" t="s">
        <v>6154</v>
      </c>
      <c r="I3251" s="278" t="s">
        <v>6155</v>
      </c>
      <c r="J3251" s="278" t="s">
        <v>6156</v>
      </c>
      <c r="K3251" s="278"/>
      <c r="L3251" s="277"/>
      <c r="M3251" s="276" t="s">
        <v>9547</v>
      </c>
      <c r="N3251" s="276" t="s">
        <v>9548</v>
      </c>
      <c r="O3251" s="276" t="s">
        <v>6166</v>
      </c>
    </row>
    <row r="3252" spans="1:15" ht="30.75" customHeight="1" x14ac:dyDescent="0.25">
      <c r="A3252" s="275">
        <v>40302040</v>
      </c>
      <c r="B3252" s="270" t="s">
        <v>5197</v>
      </c>
      <c r="C3252" s="272" t="s">
        <v>4843</v>
      </c>
      <c r="D3252" s="270" t="s">
        <v>9644</v>
      </c>
      <c r="E3252" s="272"/>
      <c r="F3252" s="273"/>
      <c r="G3252" s="272"/>
      <c r="H3252" s="272" t="s">
        <v>6154</v>
      </c>
      <c r="I3252" s="272" t="s">
        <v>6155</v>
      </c>
      <c r="J3252" s="272" t="s">
        <v>6156</v>
      </c>
      <c r="K3252" s="272"/>
      <c r="L3252" s="271"/>
      <c r="M3252" s="270" t="s">
        <v>9547</v>
      </c>
      <c r="N3252" s="270" t="s">
        <v>9548</v>
      </c>
      <c r="O3252" s="270" t="s">
        <v>6166</v>
      </c>
    </row>
    <row r="3253" spans="1:15" ht="30.75" customHeight="1" x14ac:dyDescent="0.25">
      <c r="A3253" s="281">
        <v>40302059</v>
      </c>
      <c r="B3253" s="276" t="s">
        <v>5198</v>
      </c>
      <c r="C3253" s="278" t="s">
        <v>4843</v>
      </c>
      <c r="D3253" s="276" t="s">
        <v>9645</v>
      </c>
      <c r="E3253" s="282"/>
      <c r="F3253" s="279"/>
      <c r="G3253" s="278"/>
      <c r="H3253" s="278" t="s">
        <v>6154</v>
      </c>
      <c r="I3253" s="278" t="s">
        <v>6155</v>
      </c>
      <c r="J3253" s="278" t="s">
        <v>6156</v>
      </c>
      <c r="K3253" s="278"/>
      <c r="L3253" s="277"/>
      <c r="M3253" s="276" t="s">
        <v>9547</v>
      </c>
      <c r="N3253" s="276" t="s">
        <v>9548</v>
      </c>
      <c r="O3253" s="276" t="s">
        <v>6166</v>
      </c>
    </row>
    <row r="3254" spans="1:15" ht="30.75" customHeight="1" x14ac:dyDescent="0.25">
      <c r="A3254" s="275">
        <v>40302067</v>
      </c>
      <c r="B3254" s="270" t="s">
        <v>5199</v>
      </c>
      <c r="C3254" s="272" t="s">
        <v>4843</v>
      </c>
      <c r="D3254" s="270" t="s">
        <v>9646</v>
      </c>
      <c r="E3254" s="272"/>
      <c r="F3254" s="273"/>
      <c r="G3254" s="272"/>
      <c r="H3254" s="272" t="s">
        <v>6154</v>
      </c>
      <c r="I3254" s="272" t="s">
        <v>6155</v>
      </c>
      <c r="J3254" s="272" t="s">
        <v>6156</v>
      </c>
      <c r="K3254" s="272"/>
      <c r="L3254" s="271"/>
      <c r="M3254" s="270" t="s">
        <v>9547</v>
      </c>
      <c r="N3254" s="270" t="s">
        <v>9548</v>
      </c>
      <c r="O3254" s="270" t="s">
        <v>6166</v>
      </c>
    </row>
    <row r="3255" spans="1:15" ht="30.75" customHeight="1" x14ac:dyDescent="0.25">
      <c r="A3255" s="281">
        <v>40302075</v>
      </c>
      <c r="B3255" s="276" t="s">
        <v>5200</v>
      </c>
      <c r="C3255" s="278" t="s">
        <v>4843</v>
      </c>
      <c r="D3255" s="276" t="s">
        <v>9647</v>
      </c>
      <c r="E3255" s="282"/>
      <c r="F3255" s="279"/>
      <c r="G3255" s="278"/>
      <c r="H3255" s="278" t="s">
        <v>6154</v>
      </c>
      <c r="I3255" s="278" t="s">
        <v>6155</v>
      </c>
      <c r="J3255" s="278" t="s">
        <v>6156</v>
      </c>
      <c r="K3255" s="278"/>
      <c r="L3255" s="277"/>
      <c r="M3255" s="276" t="s">
        <v>9547</v>
      </c>
      <c r="N3255" s="276" t="s">
        <v>9548</v>
      </c>
      <c r="O3255" s="276" t="s">
        <v>6166</v>
      </c>
    </row>
    <row r="3256" spans="1:15" ht="30.75" customHeight="1" x14ac:dyDescent="0.25">
      <c r="A3256" s="275">
        <v>40302083</v>
      </c>
      <c r="B3256" s="270" t="s">
        <v>5201</v>
      </c>
      <c r="C3256" s="272" t="s">
        <v>4843</v>
      </c>
      <c r="D3256" s="270" t="s">
        <v>9648</v>
      </c>
      <c r="E3256" s="272"/>
      <c r="F3256" s="273"/>
      <c r="G3256" s="272"/>
      <c r="H3256" s="272" t="s">
        <v>6154</v>
      </c>
      <c r="I3256" s="272" t="s">
        <v>6155</v>
      </c>
      <c r="J3256" s="272" t="s">
        <v>6156</v>
      </c>
      <c r="K3256" s="272"/>
      <c r="L3256" s="271"/>
      <c r="M3256" s="270" t="s">
        <v>9547</v>
      </c>
      <c r="N3256" s="270" t="s">
        <v>9548</v>
      </c>
      <c r="O3256" s="270" t="s">
        <v>6166</v>
      </c>
    </row>
    <row r="3257" spans="1:15" ht="30.75" customHeight="1" x14ac:dyDescent="0.25">
      <c r="A3257" s="281">
        <v>40302091</v>
      </c>
      <c r="B3257" s="276" t="s">
        <v>5202</v>
      </c>
      <c r="C3257" s="278" t="s">
        <v>4843</v>
      </c>
      <c r="D3257" s="276" t="s">
        <v>9649</v>
      </c>
      <c r="E3257" s="282"/>
      <c r="F3257" s="279"/>
      <c r="G3257" s="278"/>
      <c r="H3257" s="278" t="s">
        <v>6154</v>
      </c>
      <c r="I3257" s="278" t="s">
        <v>6155</v>
      </c>
      <c r="J3257" s="278" t="s">
        <v>6156</v>
      </c>
      <c r="K3257" s="278" t="s">
        <v>6157</v>
      </c>
      <c r="L3257" s="277"/>
      <c r="M3257" s="276" t="s">
        <v>3922</v>
      </c>
      <c r="N3257" s="276" t="s">
        <v>9607</v>
      </c>
      <c r="O3257" s="276" t="s">
        <v>6166</v>
      </c>
    </row>
    <row r="3258" spans="1:15" ht="30.75" customHeight="1" x14ac:dyDescent="0.25">
      <c r="A3258" s="275">
        <v>40302091</v>
      </c>
      <c r="B3258" s="270" t="s">
        <v>5202</v>
      </c>
      <c r="C3258" s="272" t="s">
        <v>4843</v>
      </c>
      <c r="D3258" s="270" t="s">
        <v>9650</v>
      </c>
      <c r="E3258" s="272"/>
      <c r="F3258" s="273"/>
      <c r="G3258" s="272"/>
      <c r="H3258" s="272" t="s">
        <v>6154</v>
      </c>
      <c r="I3258" s="272" t="s">
        <v>6155</v>
      </c>
      <c r="J3258" s="272" t="s">
        <v>6156</v>
      </c>
      <c r="K3258" s="272"/>
      <c r="L3258" s="271"/>
      <c r="M3258" s="270" t="s">
        <v>9547</v>
      </c>
      <c r="N3258" s="270" t="s">
        <v>9548</v>
      </c>
      <c r="O3258" s="270" t="s">
        <v>6166</v>
      </c>
    </row>
    <row r="3259" spans="1:15" ht="30.75" customHeight="1" x14ac:dyDescent="0.25">
      <c r="A3259" s="281">
        <v>40302105</v>
      </c>
      <c r="B3259" s="276" t="s">
        <v>5203</v>
      </c>
      <c r="C3259" s="278" t="s">
        <v>4843</v>
      </c>
      <c r="D3259" s="276" t="s">
        <v>9651</v>
      </c>
      <c r="E3259" s="282"/>
      <c r="F3259" s="279"/>
      <c r="G3259" s="278"/>
      <c r="H3259" s="278" t="s">
        <v>6154</v>
      </c>
      <c r="I3259" s="278" t="s">
        <v>6155</v>
      </c>
      <c r="J3259" s="278" t="s">
        <v>6156</v>
      </c>
      <c r="K3259" s="278"/>
      <c r="L3259" s="277"/>
      <c r="M3259" s="276" t="s">
        <v>9547</v>
      </c>
      <c r="N3259" s="276" t="s">
        <v>9548</v>
      </c>
      <c r="O3259" s="276" t="s">
        <v>6166</v>
      </c>
    </row>
    <row r="3260" spans="1:15" ht="30.75" customHeight="1" x14ac:dyDescent="0.25">
      <c r="A3260" s="275">
        <v>40302113</v>
      </c>
      <c r="B3260" s="270" t="s">
        <v>5204</v>
      </c>
      <c r="C3260" s="272" t="s">
        <v>4843</v>
      </c>
      <c r="D3260" s="270" t="s">
        <v>9652</v>
      </c>
      <c r="E3260" s="272"/>
      <c r="F3260" s="273"/>
      <c r="G3260" s="272"/>
      <c r="H3260" s="272" t="s">
        <v>6154</v>
      </c>
      <c r="I3260" s="272" t="s">
        <v>6155</v>
      </c>
      <c r="J3260" s="272" t="s">
        <v>6156</v>
      </c>
      <c r="K3260" s="272"/>
      <c r="L3260" s="271"/>
      <c r="M3260" s="270" t="s">
        <v>9547</v>
      </c>
      <c r="N3260" s="270" t="s">
        <v>9548</v>
      </c>
      <c r="O3260" s="270" t="s">
        <v>6166</v>
      </c>
    </row>
    <row r="3261" spans="1:15" ht="30.75" customHeight="1" x14ac:dyDescent="0.25">
      <c r="A3261" s="281">
        <v>40302121</v>
      </c>
      <c r="B3261" s="276" t="s">
        <v>5205</v>
      </c>
      <c r="C3261" s="278" t="s">
        <v>4843</v>
      </c>
      <c r="D3261" s="276" t="s">
        <v>9575</v>
      </c>
      <c r="E3261" s="282"/>
      <c r="F3261" s="279"/>
      <c r="G3261" s="278"/>
      <c r="H3261" s="278" t="s">
        <v>6154</v>
      </c>
      <c r="I3261" s="278" t="s">
        <v>6155</v>
      </c>
      <c r="J3261" s="278" t="s">
        <v>6156</v>
      </c>
      <c r="K3261" s="278"/>
      <c r="L3261" s="277"/>
      <c r="M3261" s="276" t="s">
        <v>9547</v>
      </c>
      <c r="N3261" s="276" t="s">
        <v>9548</v>
      </c>
      <c r="O3261" s="276" t="s">
        <v>6166</v>
      </c>
    </row>
    <row r="3262" spans="1:15" ht="30.75" customHeight="1" x14ac:dyDescent="0.25">
      <c r="A3262" s="275">
        <v>40302130</v>
      </c>
      <c r="B3262" s="270" t="s">
        <v>5206</v>
      </c>
      <c r="C3262" s="272" t="s">
        <v>4843</v>
      </c>
      <c r="D3262" s="270" t="s">
        <v>9572</v>
      </c>
      <c r="E3262" s="272"/>
      <c r="F3262" s="273"/>
      <c r="G3262" s="272"/>
      <c r="H3262" s="272" t="s">
        <v>6154</v>
      </c>
      <c r="I3262" s="272" t="s">
        <v>6155</v>
      </c>
      <c r="J3262" s="272" t="s">
        <v>6156</v>
      </c>
      <c r="K3262" s="272"/>
      <c r="L3262" s="271"/>
      <c r="M3262" s="270" t="s">
        <v>9547</v>
      </c>
      <c r="N3262" s="270" t="s">
        <v>9548</v>
      </c>
      <c r="O3262" s="270" t="s">
        <v>6166</v>
      </c>
    </row>
    <row r="3263" spans="1:15" ht="30.75" customHeight="1" x14ac:dyDescent="0.25">
      <c r="A3263" s="281">
        <v>40302148</v>
      </c>
      <c r="B3263" s="276" t="s">
        <v>5207</v>
      </c>
      <c r="C3263" s="278" t="s">
        <v>4844</v>
      </c>
      <c r="D3263" s="276" t="s">
        <v>6161</v>
      </c>
      <c r="E3263" s="282"/>
      <c r="F3263" s="279"/>
      <c r="G3263" s="278" t="s">
        <v>6161</v>
      </c>
      <c r="H3263" s="278" t="s">
        <v>6161</v>
      </c>
      <c r="I3263" s="278" t="s">
        <v>6161</v>
      </c>
      <c r="J3263" s="278" t="s">
        <v>6161</v>
      </c>
      <c r="K3263" s="278" t="s">
        <v>6161</v>
      </c>
      <c r="L3263" s="277" t="s">
        <v>6161</v>
      </c>
      <c r="M3263" s="276" t="s">
        <v>6161</v>
      </c>
      <c r="N3263" s="276" t="s">
        <v>6161</v>
      </c>
      <c r="O3263" s="276" t="s">
        <v>6161</v>
      </c>
    </row>
    <row r="3264" spans="1:15" ht="30.75" customHeight="1" x14ac:dyDescent="0.25">
      <c r="A3264" s="275">
        <v>40302156</v>
      </c>
      <c r="B3264" s="270" t="s">
        <v>5208</v>
      </c>
      <c r="C3264" s="272" t="s">
        <v>4843</v>
      </c>
      <c r="D3264" s="270" t="s">
        <v>9577</v>
      </c>
      <c r="E3264" s="272"/>
      <c r="F3264" s="273"/>
      <c r="G3264" s="272"/>
      <c r="H3264" s="272" t="s">
        <v>6154</v>
      </c>
      <c r="I3264" s="272" t="s">
        <v>6155</v>
      </c>
      <c r="J3264" s="272" t="s">
        <v>6156</v>
      </c>
      <c r="K3264" s="272"/>
      <c r="L3264" s="271"/>
      <c r="M3264" s="270" t="s">
        <v>9547</v>
      </c>
      <c r="N3264" s="270" t="s">
        <v>9548</v>
      </c>
      <c r="O3264" s="270" t="s">
        <v>6166</v>
      </c>
    </row>
    <row r="3265" spans="1:15" ht="30.75" customHeight="1" x14ac:dyDescent="0.25">
      <c r="A3265" s="281">
        <v>40302164</v>
      </c>
      <c r="B3265" s="276" t="s">
        <v>2469</v>
      </c>
      <c r="C3265" s="278" t="s">
        <v>4843</v>
      </c>
      <c r="D3265" s="276" t="s">
        <v>9640</v>
      </c>
      <c r="E3265" s="282"/>
      <c r="F3265" s="279"/>
      <c r="G3265" s="278"/>
      <c r="H3265" s="278" t="s">
        <v>6154</v>
      </c>
      <c r="I3265" s="278" t="s">
        <v>6155</v>
      </c>
      <c r="J3265" s="278" t="s">
        <v>6156</v>
      </c>
      <c r="K3265" s="278"/>
      <c r="L3265" s="277"/>
      <c r="M3265" s="276" t="s">
        <v>9547</v>
      </c>
      <c r="N3265" s="276" t="s">
        <v>9548</v>
      </c>
      <c r="O3265" s="276" t="s">
        <v>6166</v>
      </c>
    </row>
    <row r="3266" spans="1:15" ht="30.75" customHeight="1" x14ac:dyDescent="0.25">
      <c r="A3266" s="275">
        <v>40302172</v>
      </c>
      <c r="B3266" s="270" t="s">
        <v>5209</v>
      </c>
      <c r="C3266" s="272" t="s">
        <v>4844</v>
      </c>
      <c r="D3266" s="270" t="s">
        <v>6161</v>
      </c>
      <c r="E3266" s="272"/>
      <c r="F3266" s="273"/>
      <c r="G3266" s="272" t="s">
        <v>6161</v>
      </c>
      <c r="H3266" s="272" t="s">
        <v>6161</v>
      </c>
      <c r="I3266" s="272" t="s">
        <v>6161</v>
      </c>
      <c r="J3266" s="272" t="s">
        <v>6161</v>
      </c>
      <c r="K3266" s="272" t="s">
        <v>6161</v>
      </c>
      <c r="L3266" s="271" t="s">
        <v>6161</v>
      </c>
      <c r="M3266" s="270" t="s">
        <v>6161</v>
      </c>
      <c r="N3266" s="270" t="s">
        <v>6161</v>
      </c>
      <c r="O3266" s="270" t="s">
        <v>6161</v>
      </c>
    </row>
    <row r="3267" spans="1:15" ht="30.75" customHeight="1" x14ac:dyDescent="0.25">
      <c r="A3267" s="281">
        <v>40302180</v>
      </c>
      <c r="B3267" s="276" t="s">
        <v>5210</v>
      </c>
      <c r="C3267" s="278" t="s">
        <v>4843</v>
      </c>
      <c r="D3267" s="276" t="s">
        <v>9574</v>
      </c>
      <c r="E3267" s="282"/>
      <c r="F3267" s="279"/>
      <c r="G3267" s="278"/>
      <c r="H3267" s="278" t="s">
        <v>6154</v>
      </c>
      <c r="I3267" s="278" t="s">
        <v>6155</v>
      </c>
      <c r="J3267" s="278" t="s">
        <v>6156</v>
      </c>
      <c r="K3267" s="278"/>
      <c r="L3267" s="277"/>
      <c r="M3267" s="276" t="s">
        <v>9547</v>
      </c>
      <c r="N3267" s="276" t="s">
        <v>9548</v>
      </c>
      <c r="O3267" s="276" t="s">
        <v>6166</v>
      </c>
    </row>
    <row r="3268" spans="1:15" ht="30.75" customHeight="1" x14ac:dyDescent="0.25">
      <c r="A3268" s="275">
        <v>40302199</v>
      </c>
      <c r="B3268" s="270" t="s">
        <v>5211</v>
      </c>
      <c r="C3268" s="272" t="s">
        <v>4843</v>
      </c>
      <c r="D3268" s="270" t="s">
        <v>9653</v>
      </c>
      <c r="E3268" s="272"/>
      <c r="F3268" s="273"/>
      <c r="G3268" s="272"/>
      <c r="H3268" s="272" t="s">
        <v>6154</v>
      </c>
      <c r="I3268" s="272" t="s">
        <v>6155</v>
      </c>
      <c r="J3268" s="272" t="s">
        <v>6156</v>
      </c>
      <c r="K3268" s="272"/>
      <c r="L3268" s="271"/>
      <c r="M3268" s="270" t="s">
        <v>9547</v>
      </c>
      <c r="N3268" s="270" t="s">
        <v>9548</v>
      </c>
      <c r="O3268" s="270" t="s">
        <v>6166</v>
      </c>
    </row>
    <row r="3269" spans="1:15" ht="30.75" customHeight="1" x14ac:dyDescent="0.25">
      <c r="A3269" s="281">
        <v>40302202</v>
      </c>
      <c r="B3269" s="276" t="s">
        <v>5212</v>
      </c>
      <c r="C3269" s="278" t="s">
        <v>4844</v>
      </c>
      <c r="D3269" s="276" t="s">
        <v>6161</v>
      </c>
      <c r="E3269" s="282"/>
      <c r="F3269" s="279"/>
      <c r="G3269" s="278" t="s">
        <v>6161</v>
      </c>
      <c r="H3269" s="278" t="s">
        <v>6161</v>
      </c>
      <c r="I3269" s="278" t="s">
        <v>6161</v>
      </c>
      <c r="J3269" s="278" t="s">
        <v>6161</v>
      </c>
      <c r="K3269" s="278" t="s">
        <v>6161</v>
      </c>
      <c r="L3269" s="277" t="s">
        <v>6161</v>
      </c>
      <c r="M3269" s="276" t="s">
        <v>6161</v>
      </c>
      <c r="N3269" s="276" t="s">
        <v>6161</v>
      </c>
      <c r="O3269" s="276" t="s">
        <v>6161</v>
      </c>
    </row>
    <row r="3270" spans="1:15" ht="30.75" customHeight="1" x14ac:dyDescent="0.25">
      <c r="A3270" s="275">
        <v>40302210</v>
      </c>
      <c r="B3270" s="270" t="s">
        <v>5213</v>
      </c>
      <c r="C3270" s="272" t="s">
        <v>4844</v>
      </c>
      <c r="D3270" s="270" t="s">
        <v>6161</v>
      </c>
      <c r="E3270" s="272"/>
      <c r="F3270" s="273"/>
      <c r="G3270" s="272" t="s">
        <v>6161</v>
      </c>
      <c r="H3270" s="272" t="s">
        <v>6161</v>
      </c>
      <c r="I3270" s="272" t="s">
        <v>6161</v>
      </c>
      <c r="J3270" s="272" t="s">
        <v>6161</v>
      </c>
      <c r="K3270" s="272" t="s">
        <v>6161</v>
      </c>
      <c r="L3270" s="271" t="s">
        <v>6161</v>
      </c>
      <c r="M3270" s="270" t="s">
        <v>6161</v>
      </c>
      <c r="N3270" s="270" t="s">
        <v>6161</v>
      </c>
      <c r="O3270" s="270" t="s">
        <v>6161</v>
      </c>
    </row>
    <row r="3271" spans="1:15" ht="30.75" customHeight="1" x14ac:dyDescent="0.25">
      <c r="A3271" s="281">
        <v>40302229</v>
      </c>
      <c r="B3271" s="276" t="s">
        <v>5214</v>
      </c>
      <c r="C3271" s="278" t="s">
        <v>4843</v>
      </c>
      <c r="D3271" s="276" t="s">
        <v>9654</v>
      </c>
      <c r="E3271" s="282"/>
      <c r="F3271" s="279"/>
      <c r="G3271" s="278"/>
      <c r="H3271" s="278" t="s">
        <v>6154</v>
      </c>
      <c r="I3271" s="278" t="s">
        <v>6155</v>
      </c>
      <c r="J3271" s="278" t="s">
        <v>6156</v>
      </c>
      <c r="K3271" s="278"/>
      <c r="L3271" s="277"/>
      <c r="M3271" s="276" t="s">
        <v>9547</v>
      </c>
      <c r="N3271" s="276" t="s">
        <v>9548</v>
      </c>
      <c r="O3271" s="276" t="s">
        <v>6166</v>
      </c>
    </row>
    <row r="3272" spans="1:15" ht="30.75" customHeight="1" x14ac:dyDescent="0.25">
      <c r="A3272" s="275">
        <v>40302237</v>
      </c>
      <c r="B3272" s="270" t="s">
        <v>5215</v>
      </c>
      <c r="C3272" s="272" t="s">
        <v>4843</v>
      </c>
      <c r="D3272" s="270" t="s">
        <v>9655</v>
      </c>
      <c r="E3272" s="272"/>
      <c r="F3272" s="273"/>
      <c r="G3272" s="272"/>
      <c r="H3272" s="272" t="s">
        <v>6154</v>
      </c>
      <c r="I3272" s="272" t="s">
        <v>6155</v>
      </c>
      <c r="J3272" s="272" t="s">
        <v>6156</v>
      </c>
      <c r="K3272" s="272"/>
      <c r="L3272" s="271"/>
      <c r="M3272" s="270" t="s">
        <v>9547</v>
      </c>
      <c r="N3272" s="270" t="s">
        <v>9548</v>
      </c>
      <c r="O3272" s="270" t="s">
        <v>6166</v>
      </c>
    </row>
    <row r="3273" spans="1:15" ht="30.75" customHeight="1" x14ac:dyDescent="0.25">
      <c r="A3273" s="281">
        <v>40302245</v>
      </c>
      <c r="B3273" s="276" t="s">
        <v>5216</v>
      </c>
      <c r="C3273" s="278" t="s">
        <v>4843</v>
      </c>
      <c r="D3273" s="276" t="s">
        <v>9656</v>
      </c>
      <c r="E3273" s="282"/>
      <c r="F3273" s="279"/>
      <c r="G3273" s="278"/>
      <c r="H3273" s="278" t="s">
        <v>6154</v>
      </c>
      <c r="I3273" s="278" t="s">
        <v>6155</v>
      </c>
      <c r="J3273" s="278" t="s">
        <v>6156</v>
      </c>
      <c r="K3273" s="278"/>
      <c r="L3273" s="277"/>
      <c r="M3273" s="276" t="s">
        <v>9547</v>
      </c>
      <c r="N3273" s="276" t="s">
        <v>9548</v>
      </c>
      <c r="O3273" s="276" t="s">
        <v>6166</v>
      </c>
    </row>
    <row r="3274" spans="1:15" ht="30.75" customHeight="1" x14ac:dyDescent="0.25">
      <c r="A3274" s="275">
        <v>40302245</v>
      </c>
      <c r="B3274" s="270" t="s">
        <v>5216</v>
      </c>
      <c r="C3274" s="272" t="s">
        <v>4843</v>
      </c>
      <c r="D3274" s="270" t="s">
        <v>9657</v>
      </c>
      <c r="E3274" s="272"/>
      <c r="F3274" s="273"/>
      <c r="G3274" s="272"/>
      <c r="H3274" s="272" t="s">
        <v>6154</v>
      </c>
      <c r="I3274" s="272" t="s">
        <v>6155</v>
      </c>
      <c r="J3274" s="272" t="s">
        <v>6156</v>
      </c>
      <c r="K3274" s="272"/>
      <c r="L3274" s="271"/>
      <c r="M3274" s="270" t="s">
        <v>9658</v>
      </c>
      <c r="N3274" s="270" t="s">
        <v>9548</v>
      </c>
      <c r="O3274" s="270" t="s">
        <v>6166</v>
      </c>
    </row>
    <row r="3275" spans="1:15" ht="30.75" customHeight="1" x14ac:dyDescent="0.25">
      <c r="A3275" s="281">
        <v>40302253</v>
      </c>
      <c r="B3275" s="276" t="s">
        <v>5217</v>
      </c>
      <c r="C3275" s="278" t="s">
        <v>4844</v>
      </c>
      <c r="D3275" s="276" t="s">
        <v>6161</v>
      </c>
      <c r="E3275" s="282"/>
      <c r="F3275" s="279"/>
      <c r="G3275" s="278" t="s">
        <v>6161</v>
      </c>
      <c r="H3275" s="278" t="s">
        <v>6161</v>
      </c>
      <c r="I3275" s="278" t="s">
        <v>6161</v>
      </c>
      <c r="J3275" s="278" t="s">
        <v>6161</v>
      </c>
      <c r="K3275" s="278" t="s">
        <v>6161</v>
      </c>
      <c r="L3275" s="277" t="s">
        <v>6161</v>
      </c>
      <c r="M3275" s="276" t="s">
        <v>6161</v>
      </c>
      <c r="N3275" s="276" t="s">
        <v>6161</v>
      </c>
      <c r="O3275" s="276" t="s">
        <v>6161</v>
      </c>
    </row>
    <row r="3276" spans="1:15" ht="30.75" customHeight="1" x14ac:dyDescent="0.25">
      <c r="A3276" s="275">
        <v>40302261</v>
      </c>
      <c r="B3276" s="270" t="s">
        <v>5218</v>
      </c>
      <c r="C3276" s="272" t="s">
        <v>4844</v>
      </c>
      <c r="D3276" s="270" t="s">
        <v>6161</v>
      </c>
      <c r="E3276" s="272"/>
      <c r="F3276" s="273"/>
      <c r="G3276" s="272" t="s">
        <v>6161</v>
      </c>
      <c r="H3276" s="272" t="s">
        <v>6161</v>
      </c>
      <c r="I3276" s="272" t="s">
        <v>6161</v>
      </c>
      <c r="J3276" s="272" t="s">
        <v>6161</v>
      </c>
      <c r="K3276" s="272" t="s">
        <v>6161</v>
      </c>
      <c r="L3276" s="271" t="s">
        <v>6161</v>
      </c>
      <c r="M3276" s="270" t="s">
        <v>6161</v>
      </c>
      <c r="N3276" s="270" t="s">
        <v>6161</v>
      </c>
      <c r="O3276" s="270" t="s">
        <v>6161</v>
      </c>
    </row>
    <row r="3277" spans="1:15" ht="30.75" customHeight="1" x14ac:dyDescent="0.25">
      <c r="A3277" s="281">
        <v>40302270</v>
      </c>
      <c r="B3277" s="276" t="s">
        <v>5219</v>
      </c>
      <c r="C3277" s="278" t="s">
        <v>4843</v>
      </c>
      <c r="D3277" s="276" t="s">
        <v>9659</v>
      </c>
      <c r="E3277" s="282"/>
      <c r="F3277" s="279"/>
      <c r="G3277" s="278"/>
      <c r="H3277" s="278" t="s">
        <v>6154</v>
      </c>
      <c r="I3277" s="278" t="s">
        <v>6155</v>
      </c>
      <c r="J3277" s="278" t="s">
        <v>6156</v>
      </c>
      <c r="K3277" s="278"/>
      <c r="L3277" s="277"/>
      <c r="M3277" s="276" t="s">
        <v>9547</v>
      </c>
      <c r="N3277" s="276" t="s">
        <v>9548</v>
      </c>
      <c r="O3277" s="276" t="s">
        <v>6166</v>
      </c>
    </row>
    <row r="3278" spans="1:15" ht="30.75" customHeight="1" x14ac:dyDescent="0.25">
      <c r="A3278" s="275">
        <v>40302288</v>
      </c>
      <c r="B3278" s="270" t="s">
        <v>5220</v>
      </c>
      <c r="C3278" s="272" t="s">
        <v>4843</v>
      </c>
      <c r="D3278" s="270" t="s">
        <v>9561</v>
      </c>
      <c r="E3278" s="272"/>
      <c r="F3278" s="273"/>
      <c r="G3278" s="272"/>
      <c r="H3278" s="272" t="s">
        <v>6154</v>
      </c>
      <c r="I3278" s="272" t="s">
        <v>6155</v>
      </c>
      <c r="J3278" s="272" t="s">
        <v>6156</v>
      </c>
      <c r="K3278" s="272"/>
      <c r="L3278" s="271"/>
      <c r="M3278" s="270" t="s">
        <v>9547</v>
      </c>
      <c r="N3278" s="270" t="s">
        <v>9548</v>
      </c>
      <c r="O3278" s="270" t="s">
        <v>6166</v>
      </c>
    </row>
    <row r="3279" spans="1:15" ht="30.75" customHeight="1" x14ac:dyDescent="0.25">
      <c r="A3279" s="281">
        <v>40302296</v>
      </c>
      <c r="B3279" s="276" t="s">
        <v>5221</v>
      </c>
      <c r="C3279" s="278" t="s">
        <v>4843</v>
      </c>
      <c r="D3279" s="276" t="s">
        <v>9660</v>
      </c>
      <c r="E3279" s="282"/>
      <c r="F3279" s="279"/>
      <c r="G3279" s="278"/>
      <c r="H3279" s="278" t="s">
        <v>6154</v>
      </c>
      <c r="I3279" s="278" t="s">
        <v>6155</v>
      </c>
      <c r="J3279" s="278" t="s">
        <v>6156</v>
      </c>
      <c r="K3279" s="278"/>
      <c r="L3279" s="277"/>
      <c r="M3279" s="276" t="s">
        <v>9547</v>
      </c>
      <c r="N3279" s="276" t="s">
        <v>9548</v>
      </c>
      <c r="O3279" s="276" t="s">
        <v>6166</v>
      </c>
    </row>
    <row r="3280" spans="1:15" ht="30.75" customHeight="1" x14ac:dyDescent="0.25">
      <c r="A3280" s="275">
        <v>40302296</v>
      </c>
      <c r="B3280" s="270" t="s">
        <v>5221</v>
      </c>
      <c r="C3280" s="272" t="s">
        <v>4843</v>
      </c>
      <c r="D3280" s="270" t="s">
        <v>9661</v>
      </c>
      <c r="E3280" s="272"/>
      <c r="F3280" s="273"/>
      <c r="G3280" s="272"/>
      <c r="H3280" s="272" t="s">
        <v>6154</v>
      </c>
      <c r="I3280" s="272" t="s">
        <v>6155</v>
      </c>
      <c r="J3280" s="272" t="s">
        <v>6156</v>
      </c>
      <c r="K3280" s="272"/>
      <c r="L3280" s="271"/>
      <c r="M3280" s="270" t="s">
        <v>4331</v>
      </c>
      <c r="N3280" s="270" t="s">
        <v>9548</v>
      </c>
      <c r="O3280" s="270" t="s">
        <v>6166</v>
      </c>
    </row>
    <row r="3281" spans="1:15" ht="30.75" customHeight="1" x14ac:dyDescent="0.25">
      <c r="A3281" s="281">
        <v>40302300</v>
      </c>
      <c r="B3281" s="276" t="s">
        <v>5222</v>
      </c>
      <c r="C3281" s="278" t="s">
        <v>4843</v>
      </c>
      <c r="D3281" s="276" t="s">
        <v>9662</v>
      </c>
      <c r="E3281" s="282"/>
      <c r="F3281" s="279"/>
      <c r="G3281" s="278"/>
      <c r="H3281" s="278" t="s">
        <v>6154</v>
      </c>
      <c r="I3281" s="278" t="s">
        <v>6155</v>
      </c>
      <c r="J3281" s="278" t="s">
        <v>6156</v>
      </c>
      <c r="K3281" s="278"/>
      <c r="L3281" s="277"/>
      <c r="M3281" s="276" t="s">
        <v>9547</v>
      </c>
      <c r="N3281" s="276" t="s">
        <v>9548</v>
      </c>
      <c r="O3281" s="276" t="s">
        <v>6166</v>
      </c>
    </row>
    <row r="3282" spans="1:15" ht="30.75" customHeight="1" x14ac:dyDescent="0.25">
      <c r="A3282" s="275">
        <v>40302318</v>
      </c>
      <c r="B3282" s="270" t="s">
        <v>5223</v>
      </c>
      <c r="C3282" s="272" t="s">
        <v>4843</v>
      </c>
      <c r="D3282" s="270" t="s">
        <v>9641</v>
      </c>
      <c r="E3282" s="272"/>
      <c r="F3282" s="273"/>
      <c r="G3282" s="272"/>
      <c r="H3282" s="272" t="s">
        <v>6154</v>
      </c>
      <c r="I3282" s="272" t="s">
        <v>6155</v>
      </c>
      <c r="J3282" s="272" t="s">
        <v>6156</v>
      </c>
      <c r="K3282" s="272"/>
      <c r="L3282" s="271"/>
      <c r="M3282" s="270" t="s">
        <v>9547</v>
      </c>
      <c r="N3282" s="270" t="s">
        <v>9548</v>
      </c>
      <c r="O3282" s="270" t="s">
        <v>6166</v>
      </c>
    </row>
    <row r="3283" spans="1:15" ht="30.75" customHeight="1" x14ac:dyDescent="0.25">
      <c r="A3283" s="281">
        <v>40302326</v>
      </c>
      <c r="B3283" s="276" t="s">
        <v>5224</v>
      </c>
      <c r="C3283" s="278" t="s">
        <v>4843</v>
      </c>
      <c r="D3283" s="276" t="s">
        <v>9663</v>
      </c>
      <c r="E3283" s="282"/>
      <c r="F3283" s="279"/>
      <c r="G3283" s="278"/>
      <c r="H3283" s="278" t="s">
        <v>6154</v>
      </c>
      <c r="I3283" s="278" t="s">
        <v>6155</v>
      </c>
      <c r="J3283" s="278" t="s">
        <v>6156</v>
      </c>
      <c r="K3283" s="278"/>
      <c r="L3283" s="277"/>
      <c r="M3283" s="276" t="s">
        <v>9547</v>
      </c>
      <c r="N3283" s="276" t="s">
        <v>9548</v>
      </c>
      <c r="O3283" s="276" t="s">
        <v>6166</v>
      </c>
    </row>
    <row r="3284" spans="1:15" ht="30.75" customHeight="1" x14ac:dyDescent="0.25">
      <c r="A3284" s="275">
        <v>40302334</v>
      </c>
      <c r="B3284" s="270" t="s">
        <v>5225</v>
      </c>
      <c r="C3284" s="272" t="s">
        <v>4843</v>
      </c>
      <c r="D3284" s="270" t="s">
        <v>9561</v>
      </c>
      <c r="E3284" s="272"/>
      <c r="F3284" s="273"/>
      <c r="G3284" s="272"/>
      <c r="H3284" s="272" t="s">
        <v>6154</v>
      </c>
      <c r="I3284" s="272" t="s">
        <v>6155</v>
      </c>
      <c r="J3284" s="272" t="s">
        <v>6156</v>
      </c>
      <c r="K3284" s="272"/>
      <c r="L3284" s="271"/>
      <c r="M3284" s="270" t="s">
        <v>9547</v>
      </c>
      <c r="N3284" s="270" t="s">
        <v>9548</v>
      </c>
      <c r="O3284" s="270" t="s">
        <v>6166</v>
      </c>
    </row>
    <row r="3285" spans="1:15" ht="30.75" customHeight="1" x14ac:dyDescent="0.25">
      <c r="A3285" s="281">
        <v>40302342</v>
      </c>
      <c r="B3285" s="276" t="s">
        <v>5226</v>
      </c>
      <c r="C3285" s="278" t="s">
        <v>4843</v>
      </c>
      <c r="D3285" s="276" t="s">
        <v>9574</v>
      </c>
      <c r="E3285" s="282"/>
      <c r="F3285" s="279"/>
      <c r="G3285" s="278"/>
      <c r="H3285" s="278" t="s">
        <v>6154</v>
      </c>
      <c r="I3285" s="278" t="s">
        <v>6155</v>
      </c>
      <c r="J3285" s="278" t="s">
        <v>6156</v>
      </c>
      <c r="K3285" s="278"/>
      <c r="L3285" s="277"/>
      <c r="M3285" s="276" t="s">
        <v>9547</v>
      </c>
      <c r="N3285" s="276" t="s">
        <v>9548</v>
      </c>
      <c r="O3285" s="276" t="s">
        <v>6166</v>
      </c>
    </row>
    <row r="3286" spans="1:15" ht="30.75" customHeight="1" x14ac:dyDescent="0.25">
      <c r="A3286" s="275">
        <v>40302350</v>
      </c>
      <c r="B3286" s="270" t="s">
        <v>5227</v>
      </c>
      <c r="C3286" s="272" t="s">
        <v>4843</v>
      </c>
      <c r="D3286" s="270" t="s">
        <v>9574</v>
      </c>
      <c r="E3286" s="272"/>
      <c r="F3286" s="273"/>
      <c r="G3286" s="272"/>
      <c r="H3286" s="272" t="s">
        <v>6154</v>
      </c>
      <c r="I3286" s="272" t="s">
        <v>6155</v>
      </c>
      <c r="J3286" s="272" t="s">
        <v>6156</v>
      </c>
      <c r="K3286" s="272"/>
      <c r="L3286" s="271"/>
      <c r="M3286" s="270" t="s">
        <v>9547</v>
      </c>
      <c r="N3286" s="270" t="s">
        <v>9548</v>
      </c>
      <c r="O3286" s="270" t="s">
        <v>6166</v>
      </c>
    </row>
    <row r="3287" spans="1:15" ht="30.75" customHeight="1" x14ac:dyDescent="0.25">
      <c r="A3287" s="281">
        <v>40302369</v>
      </c>
      <c r="B3287" s="276" t="s">
        <v>5228</v>
      </c>
      <c r="C3287" s="278" t="s">
        <v>4844</v>
      </c>
      <c r="D3287" s="276" t="s">
        <v>6161</v>
      </c>
      <c r="E3287" s="282"/>
      <c r="F3287" s="279"/>
      <c r="G3287" s="278" t="s">
        <v>6161</v>
      </c>
      <c r="H3287" s="278" t="s">
        <v>6161</v>
      </c>
      <c r="I3287" s="278" t="s">
        <v>6161</v>
      </c>
      <c r="J3287" s="278" t="s">
        <v>6161</v>
      </c>
      <c r="K3287" s="278" t="s">
        <v>6161</v>
      </c>
      <c r="L3287" s="277" t="s">
        <v>6161</v>
      </c>
      <c r="M3287" s="276" t="s">
        <v>6161</v>
      </c>
      <c r="N3287" s="276" t="s">
        <v>6161</v>
      </c>
      <c r="O3287" s="276" t="s">
        <v>6161</v>
      </c>
    </row>
    <row r="3288" spans="1:15" ht="30.75" customHeight="1" x14ac:dyDescent="0.25">
      <c r="A3288" s="275">
        <v>40302377</v>
      </c>
      <c r="B3288" s="270" t="s">
        <v>5229</v>
      </c>
      <c r="C3288" s="272" t="s">
        <v>4843</v>
      </c>
      <c r="D3288" s="270" t="s">
        <v>9664</v>
      </c>
      <c r="E3288" s="272"/>
      <c r="F3288" s="273"/>
      <c r="G3288" s="272"/>
      <c r="H3288" s="272" t="s">
        <v>6154</v>
      </c>
      <c r="I3288" s="272" t="s">
        <v>6155</v>
      </c>
      <c r="J3288" s="272" t="s">
        <v>6156</v>
      </c>
      <c r="K3288" s="272"/>
      <c r="L3288" s="271"/>
      <c r="M3288" s="270" t="s">
        <v>9547</v>
      </c>
      <c r="N3288" s="270" t="s">
        <v>9548</v>
      </c>
      <c r="O3288" s="270" t="s">
        <v>6166</v>
      </c>
    </row>
    <row r="3289" spans="1:15" ht="30.75" customHeight="1" x14ac:dyDescent="0.25">
      <c r="A3289" s="281">
        <v>40302385</v>
      </c>
      <c r="B3289" s="276" t="s">
        <v>5230</v>
      </c>
      <c r="C3289" s="278" t="s">
        <v>4843</v>
      </c>
      <c r="D3289" s="276" t="s">
        <v>9665</v>
      </c>
      <c r="E3289" s="282"/>
      <c r="F3289" s="279"/>
      <c r="G3289" s="278"/>
      <c r="H3289" s="278" t="s">
        <v>6154</v>
      </c>
      <c r="I3289" s="278" t="s">
        <v>6155</v>
      </c>
      <c r="J3289" s="278" t="s">
        <v>6156</v>
      </c>
      <c r="K3289" s="278"/>
      <c r="L3289" s="277"/>
      <c r="M3289" s="276" t="s">
        <v>9547</v>
      </c>
      <c r="N3289" s="276" t="s">
        <v>9548</v>
      </c>
      <c r="O3289" s="276" t="s">
        <v>6166</v>
      </c>
    </row>
    <row r="3290" spans="1:15" ht="30.75" customHeight="1" x14ac:dyDescent="0.25">
      <c r="A3290" s="275">
        <v>40302393</v>
      </c>
      <c r="B3290" s="270" t="s">
        <v>5231</v>
      </c>
      <c r="C3290" s="272" t="s">
        <v>4843</v>
      </c>
      <c r="D3290" s="270" t="s">
        <v>9574</v>
      </c>
      <c r="E3290" s="272"/>
      <c r="F3290" s="273"/>
      <c r="G3290" s="272"/>
      <c r="H3290" s="272" t="s">
        <v>6154</v>
      </c>
      <c r="I3290" s="272" t="s">
        <v>6155</v>
      </c>
      <c r="J3290" s="272" t="s">
        <v>6156</v>
      </c>
      <c r="K3290" s="272"/>
      <c r="L3290" s="271"/>
      <c r="M3290" s="270" t="s">
        <v>9547</v>
      </c>
      <c r="N3290" s="270" t="s">
        <v>9548</v>
      </c>
      <c r="O3290" s="270" t="s">
        <v>6166</v>
      </c>
    </row>
    <row r="3291" spans="1:15" ht="30.75" customHeight="1" x14ac:dyDescent="0.25">
      <c r="A3291" s="281">
        <v>40302407</v>
      </c>
      <c r="B3291" s="276" t="s">
        <v>5232</v>
      </c>
      <c r="C3291" s="278" t="s">
        <v>4843</v>
      </c>
      <c r="D3291" s="276" t="s">
        <v>9666</v>
      </c>
      <c r="E3291" s="282"/>
      <c r="F3291" s="279"/>
      <c r="G3291" s="278"/>
      <c r="H3291" s="278" t="s">
        <v>6154</v>
      </c>
      <c r="I3291" s="278" t="s">
        <v>6155</v>
      </c>
      <c r="J3291" s="278" t="s">
        <v>6156</v>
      </c>
      <c r="K3291" s="278"/>
      <c r="L3291" s="277"/>
      <c r="M3291" s="276" t="s">
        <v>9547</v>
      </c>
      <c r="N3291" s="276" t="s">
        <v>9548</v>
      </c>
      <c r="O3291" s="276" t="s">
        <v>6166</v>
      </c>
    </row>
    <row r="3292" spans="1:15" ht="30.75" customHeight="1" x14ac:dyDescent="0.25">
      <c r="A3292" s="275">
        <v>40302415</v>
      </c>
      <c r="B3292" s="270" t="s">
        <v>2496</v>
      </c>
      <c r="C3292" s="272" t="s">
        <v>4843</v>
      </c>
      <c r="D3292" s="270" t="s">
        <v>9667</v>
      </c>
      <c r="E3292" s="272"/>
      <c r="F3292" s="273"/>
      <c r="G3292" s="272"/>
      <c r="H3292" s="272" t="s">
        <v>6154</v>
      </c>
      <c r="I3292" s="272" t="s">
        <v>6155</v>
      </c>
      <c r="J3292" s="272" t="s">
        <v>6156</v>
      </c>
      <c r="K3292" s="272"/>
      <c r="L3292" s="271"/>
      <c r="M3292" s="270" t="s">
        <v>9547</v>
      </c>
      <c r="N3292" s="270" t="s">
        <v>9548</v>
      </c>
      <c r="O3292" s="270" t="s">
        <v>6166</v>
      </c>
    </row>
    <row r="3293" spans="1:15" ht="30.75" customHeight="1" x14ac:dyDescent="0.25">
      <c r="A3293" s="281">
        <v>40302423</v>
      </c>
      <c r="B3293" s="276" t="s">
        <v>5233</v>
      </c>
      <c r="C3293" s="278" t="s">
        <v>4843</v>
      </c>
      <c r="D3293" s="276" t="s">
        <v>9642</v>
      </c>
      <c r="E3293" s="282"/>
      <c r="F3293" s="279"/>
      <c r="G3293" s="278"/>
      <c r="H3293" s="278" t="s">
        <v>6154</v>
      </c>
      <c r="I3293" s="278" t="s">
        <v>6155</v>
      </c>
      <c r="J3293" s="278" t="s">
        <v>6156</v>
      </c>
      <c r="K3293" s="278"/>
      <c r="L3293" s="277"/>
      <c r="M3293" s="276" t="s">
        <v>9547</v>
      </c>
      <c r="N3293" s="276" t="s">
        <v>9548</v>
      </c>
      <c r="O3293" s="276" t="s">
        <v>6166</v>
      </c>
    </row>
    <row r="3294" spans="1:15" ht="30.75" customHeight="1" x14ac:dyDescent="0.25">
      <c r="A3294" s="275">
        <v>40302431</v>
      </c>
      <c r="B3294" s="270" t="s">
        <v>5234</v>
      </c>
      <c r="C3294" s="272" t="s">
        <v>4843</v>
      </c>
      <c r="D3294" s="270" t="s">
        <v>9668</v>
      </c>
      <c r="E3294" s="272"/>
      <c r="F3294" s="273"/>
      <c r="G3294" s="272"/>
      <c r="H3294" s="272" t="s">
        <v>6154</v>
      </c>
      <c r="I3294" s="272" t="s">
        <v>6155</v>
      </c>
      <c r="J3294" s="272" t="s">
        <v>6156</v>
      </c>
      <c r="K3294" s="272" t="s">
        <v>6157</v>
      </c>
      <c r="L3294" s="271">
        <v>63</v>
      </c>
      <c r="M3294" s="270" t="s">
        <v>9547</v>
      </c>
      <c r="N3294" s="270" t="s">
        <v>9548</v>
      </c>
      <c r="O3294" s="270" t="s">
        <v>6166</v>
      </c>
    </row>
    <row r="3295" spans="1:15" ht="30.75" customHeight="1" x14ac:dyDescent="0.25">
      <c r="A3295" s="281">
        <v>40302440</v>
      </c>
      <c r="B3295" s="276" t="s">
        <v>5235</v>
      </c>
      <c r="C3295" s="278" t="s">
        <v>4844</v>
      </c>
      <c r="D3295" s="276" t="s">
        <v>6161</v>
      </c>
      <c r="E3295" s="282"/>
      <c r="F3295" s="279"/>
      <c r="G3295" s="278" t="s">
        <v>6161</v>
      </c>
      <c r="H3295" s="278" t="s">
        <v>6161</v>
      </c>
      <c r="I3295" s="278" t="s">
        <v>6161</v>
      </c>
      <c r="J3295" s="278" t="s">
        <v>6161</v>
      </c>
      <c r="K3295" s="278" t="s">
        <v>6161</v>
      </c>
      <c r="L3295" s="277" t="s">
        <v>6161</v>
      </c>
      <c r="M3295" s="276" t="s">
        <v>6161</v>
      </c>
      <c r="N3295" s="276" t="s">
        <v>6161</v>
      </c>
      <c r="O3295" s="276" t="s">
        <v>6161</v>
      </c>
    </row>
    <row r="3296" spans="1:15" ht="30.75" customHeight="1" x14ac:dyDescent="0.25">
      <c r="A3296" s="275">
        <v>40302458</v>
      </c>
      <c r="B3296" s="270" t="s">
        <v>5236</v>
      </c>
      <c r="C3296" s="272" t="s">
        <v>4843</v>
      </c>
      <c r="D3296" s="270" t="s">
        <v>9590</v>
      </c>
      <c r="E3296" s="272"/>
      <c r="F3296" s="273"/>
      <c r="G3296" s="272"/>
      <c r="H3296" s="272" t="s">
        <v>6154</v>
      </c>
      <c r="I3296" s="272" t="s">
        <v>6155</v>
      </c>
      <c r="J3296" s="272" t="s">
        <v>6156</v>
      </c>
      <c r="K3296" s="272"/>
      <c r="L3296" s="271"/>
      <c r="M3296" s="270" t="s">
        <v>9547</v>
      </c>
      <c r="N3296" s="270" t="s">
        <v>9548</v>
      </c>
      <c r="O3296" s="270" t="s">
        <v>6166</v>
      </c>
    </row>
    <row r="3297" spans="1:15" ht="30.75" customHeight="1" x14ac:dyDescent="0.25">
      <c r="A3297" s="281">
        <v>40302466</v>
      </c>
      <c r="B3297" s="276" t="s">
        <v>5237</v>
      </c>
      <c r="C3297" s="278" t="s">
        <v>4844</v>
      </c>
      <c r="D3297" s="276" t="s">
        <v>6161</v>
      </c>
      <c r="E3297" s="282"/>
      <c r="F3297" s="279"/>
      <c r="G3297" s="278" t="s">
        <v>6161</v>
      </c>
      <c r="H3297" s="278" t="s">
        <v>6161</v>
      </c>
      <c r="I3297" s="278" t="s">
        <v>6161</v>
      </c>
      <c r="J3297" s="278" t="s">
        <v>6161</v>
      </c>
      <c r="K3297" s="278" t="s">
        <v>6161</v>
      </c>
      <c r="L3297" s="277" t="s">
        <v>6161</v>
      </c>
      <c r="M3297" s="276" t="s">
        <v>6161</v>
      </c>
      <c r="N3297" s="276" t="s">
        <v>6161</v>
      </c>
      <c r="O3297" s="276" t="s">
        <v>6161</v>
      </c>
    </row>
    <row r="3298" spans="1:15" ht="30.75" customHeight="1" x14ac:dyDescent="0.25">
      <c r="A3298" s="275">
        <v>40302474</v>
      </c>
      <c r="B3298" s="270" t="s">
        <v>5238</v>
      </c>
      <c r="C3298" s="272" t="s">
        <v>4843</v>
      </c>
      <c r="D3298" s="270" t="s">
        <v>9669</v>
      </c>
      <c r="E3298" s="272"/>
      <c r="F3298" s="273"/>
      <c r="G3298" s="272"/>
      <c r="H3298" s="272" t="s">
        <v>6154</v>
      </c>
      <c r="I3298" s="272" t="s">
        <v>6155</v>
      </c>
      <c r="J3298" s="272" t="s">
        <v>6156</v>
      </c>
      <c r="K3298" s="272"/>
      <c r="L3298" s="271"/>
      <c r="M3298" s="270" t="s">
        <v>9547</v>
      </c>
      <c r="N3298" s="270" t="s">
        <v>9548</v>
      </c>
      <c r="O3298" s="270" t="s">
        <v>6166</v>
      </c>
    </row>
    <row r="3299" spans="1:15" ht="30.75" customHeight="1" x14ac:dyDescent="0.25">
      <c r="A3299" s="281">
        <v>40302482</v>
      </c>
      <c r="B3299" s="276" t="s">
        <v>2501</v>
      </c>
      <c r="C3299" s="278" t="s">
        <v>4843</v>
      </c>
      <c r="D3299" s="276" t="s">
        <v>9670</v>
      </c>
      <c r="E3299" s="282"/>
      <c r="F3299" s="279"/>
      <c r="G3299" s="278"/>
      <c r="H3299" s="278" t="s">
        <v>6154</v>
      </c>
      <c r="I3299" s="278" t="s">
        <v>6155</v>
      </c>
      <c r="J3299" s="278" t="s">
        <v>6156</v>
      </c>
      <c r="K3299" s="278"/>
      <c r="L3299" s="277"/>
      <c r="M3299" s="276" t="s">
        <v>9547</v>
      </c>
      <c r="N3299" s="276" t="s">
        <v>9548</v>
      </c>
      <c r="O3299" s="276" t="s">
        <v>6166</v>
      </c>
    </row>
    <row r="3300" spans="1:15" ht="30.75" customHeight="1" x14ac:dyDescent="0.25">
      <c r="A3300" s="275">
        <v>40302490</v>
      </c>
      <c r="B3300" s="270" t="s">
        <v>5239</v>
      </c>
      <c r="C3300" s="272" t="s">
        <v>4843</v>
      </c>
      <c r="D3300" s="270" t="s">
        <v>9671</v>
      </c>
      <c r="E3300" s="272"/>
      <c r="F3300" s="273"/>
      <c r="G3300" s="272"/>
      <c r="H3300" s="272" t="s">
        <v>6154</v>
      </c>
      <c r="I3300" s="272" t="s">
        <v>6155</v>
      </c>
      <c r="J3300" s="272" t="s">
        <v>6156</v>
      </c>
      <c r="K3300" s="272"/>
      <c r="L3300" s="271"/>
      <c r="M3300" s="270" t="s">
        <v>9547</v>
      </c>
      <c r="N3300" s="270" t="s">
        <v>9548</v>
      </c>
      <c r="O3300" s="270" t="s">
        <v>6166</v>
      </c>
    </row>
    <row r="3301" spans="1:15" ht="30.75" customHeight="1" x14ac:dyDescent="0.25">
      <c r="A3301" s="281">
        <v>40302504</v>
      </c>
      <c r="B3301" s="276" t="s">
        <v>5240</v>
      </c>
      <c r="C3301" s="278" t="s">
        <v>4843</v>
      </c>
      <c r="D3301" s="276" t="s">
        <v>9672</v>
      </c>
      <c r="E3301" s="282"/>
      <c r="F3301" s="279"/>
      <c r="G3301" s="278"/>
      <c r="H3301" s="278" t="s">
        <v>6154</v>
      </c>
      <c r="I3301" s="278" t="s">
        <v>6155</v>
      </c>
      <c r="J3301" s="278" t="s">
        <v>6156</v>
      </c>
      <c r="K3301" s="278"/>
      <c r="L3301" s="277"/>
      <c r="M3301" s="276" t="s">
        <v>9547</v>
      </c>
      <c r="N3301" s="276" t="s">
        <v>9548</v>
      </c>
      <c r="O3301" s="276" t="s">
        <v>6166</v>
      </c>
    </row>
    <row r="3302" spans="1:15" ht="30.75" customHeight="1" x14ac:dyDescent="0.25">
      <c r="A3302" s="275">
        <v>40302512</v>
      </c>
      <c r="B3302" s="270" t="s">
        <v>5241</v>
      </c>
      <c r="C3302" s="272" t="s">
        <v>4843</v>
      </c>
      <c r="D3302" s="270" t="s">
        <v>9673</v>
      </c>
      <c r="E3302" s="272"/>
      <c r="F3302" s="273"/>
      <c r="G3302" s="272"/>
      <c r="H3302" s="272" t="s">
        <v>6154</v>
      </c>
      <c r="I3302" s="272" t="s">
        <v>6155</v>
      </c>
      <c r="J3302" s="272" t="s">
        <v>6156</v>
      </c>
      <c r="K3302" s="272"/>
      <c r="L3302" s="271"/>
      <c r="M3302" s="270" t="s">
        <v>9547</v>
      </c>
      <c r="N3302" s="270" t="s">
        <v>9548</v>
      </c>
      <c r="O3302" s="270" t="s">
        <v>6166</v>
      </c>
    </row>
    <row r="3303" spans="1:15" ht="30.75" customHeight="1" x14ac:dyDescent="0.25">
      <c r="A3303" s="281">
        <v>40302520</v>
      </c>
      <c r="B3303" s="276" t="s">
        <v>5242</v>
      </c>
      <c r="C3303" s="278" t="s">
        <v>4843</v>
      </c>
      <c r="D3303" s="276" t="s">
        <v>9674</v>
      </c>
      <c r="E3303" s="282"/>
      <c r="F3303" s="279"/>
      <c r="G3303" s="278"/>
      <c r="H3303" s="278" t="s">
        <v>6154</v>
      </c>
      <c r="I3303" s="278" t="s">
        <v>6155</v>
      </c>
      <c r="J3303" s="278" t="s">
        <v>6156</v>
      </c>
      <c r="K3303" s="278"/>
      <c r="L3303" s="277"/>
      <c r="M3303" s="276" t="s">
        <v>9547</v>
      </c>
      <c r="N3303" s="276" t="s">
        <v>9548</v>
      </c>
      <c r="O3303" s="276" t="s">
        <v>6166</v>
      </c>
    </row>
    <row r="3304" spans="1:15" ht="30.75" customHeight="1" x14ac:dyDescent="0.25">
      <c r="A3304" s="275">
        <v>40302539</v>
      </c>
      <c r="B3304" s="270" t="s">
        <v>5243</v>
      </c>
      <c r="C3304" s="272" t="s">
        <v>4843</v>
      </c>
      <c r="D3304" s="270" t="s">
        <v>9613</v>
      </c>
      <c r="E3304" s="272"/>
      <c r="F3304" s="273"/>
      <c r="G3304" s="272"/>
      <c r="H3304" s="272" t="s">
        <v>6154</v>
      </c>
      <c r="I3304" s="272" t="s">
        <v>6155</v>
      </c>
      <c r="J3304" s="272" t="s">
        <v>6156</v>
      </c>
      <c r="K3304" s="272"/>
      <c r="L3304" s="271"/>
      <c r="M3304" s="270" t="s">
        <v>9547</v>
      </c>
      <c r="N3304" s="270" t="s">
        <v>9548</v>
      </c>
      <c r="O3304" s="270" t="s">
        <v>6166</v>
      </c>
    </row>
    <row r="3305" spans="1:15" ht="30.75" customHeight="1" x14ac:dyDescent="0.25">
      <c r="A3305" s="281">
        <v>40302547</v>
      </c>
      <c r="B3305" s="276" t="s">
        <v>5244</v>
      </c>
      <c r="C3305" s="278" t="s">
        <v>4843</v>
      </c>
      <c r="D3305" s="276" t="s">
        <v>9675</v>
      </c>
      <c r="E3305" s="282"/>
      <c r="F3305" s="279"/>
      <c r="G3305" s="278"/>
      <c r="H3305" s="278" t="s">
        <v>6154</v>
      </c>
      <c r="I3305" s="278" t="s">
        <v>6155</v>
      </c>
      <c r="J3305" s="278" t="s">
        <v>6156</v>
      </c>
      <c r="K3305" s="278"/>
      <c r="L3305" s="277"/>
      <c r="M3305" s="276" t="s">
        <v>9547</v>
      </c>
      <c r="N3305" s="276" t="s">
        <v>9548</v>
      </c>
      <c r="O3305" s="276" t="s">
        <v>6166</v>
      </c>
    </row>
    <row r="3306" spans="1:15" ht="30.75" customHeight="1" x14ac:dyDescent="0.25">
      <c r="A3306" s="275">
        <v>40302555</v>
      </c>
      <c r="B3306" s="270" t="s">
        <v>5245</v>
      </c>
      <c r="C3306" s="272" t="s">
        <v>4843</v>
      </c>
      <c r="D3306" s="270" t="s">
        <v>9575</v>
      </c>
      <c r="E3306" s="272"/>
      <c r="F3306" s="273"/>
      <c r="G3306" s="272"/>
      <c r="H3306" s="272" t="s">
        <v>6154</v>
      </c>
      <c r="I3306" s="272" t="s">
        <v>6155</v>
      </c>
      <c r="J3306" s="272" t="s">
        <v>6156</v>
      </c>
      <c r="K3306" s="272"/>
      <c r="L3306" s="271"/>
      <c r="M3306" s="270" t="s">
        <v>9547</v>
      </c>
      <c r="N3306" s="270" t="s">
        <v>9548</v>
      </c>
      <c r="O3306" s="270" t="s">
        <v>6166</v>
      </c>
    </row>
    <row r="3307" spans="1:15" ht="30.75" customHeight="1" x14ac:dyDescent="0.25">
      <c r="A3307" s="281">
        <v>40302563</v>
      </c>
      <c r="B3307" s="276" t="s">
        <v>5246</v>
      </c>
      <c r="C3307" s="278" t="s">
        <v>4843</v>
      </c>
      <c r="D3307" s="276" t="s">
        <v>9676</v>
      </c>
      <c r="E3307" s="282"/>
      <c r="F3307" s="279"/>
      <c r="G3307" s="278"/>
      <c r="H3307" s="278" t="s">
        <v>6154</v>
      </c>
      <c r="I3307" s="278" t="s">
        <v>6155</v>
      </c>
      <c r="J3307" s="278" t="s">
        <v>6156</v>
      </c>
      <c r="K3307" s="278"/>
      <c r="L3307" s="277"/>
      <c r="M3307" s="276" t="s">
        <v>9547</v>
      </c>
      <c r="N3307" s="276" t="s">
        <v>9548</v>
      </c>
      <c r="O3307" s="276" t="s">
        <v>6166</v>
      </c>
    </row>
    <row r="3308" spans="1:15" ht="30.75" customHeight="1" x14ac:dyDescent="0.25">
      <c r="A3308" s="275">
        <v>40302571</v>
      </c>
      <c r="B3308" s="270" t="s">
        <v>5247</v>
      </c>
      <c r="C3308" s="272" t="s">
        <v>4843</v>
      </c>
      <c r="D3308" s="270" t="s">
        <v>9677</v>
      </c>
      <c r="E3308" s="272"/>
      <c r="F3308" s="273"/>
      <c r="G3308" s="272"/>
      <c r="H3308" s="272" t="s">
        <v>6154</v>
      </c>
      <c r="I3308" s="272" t="s">
        <v>6155</v>
      </c>
      <c r="J3308" s="272" t="s">
        <v>6156</v>
      </c>
      <c r="K3308" s="272"/>
      <c r="L3308" s="271"/>
      <c r="M3308" s="270" t="s">
        <v>9547</v>
      </c>
      <c r="N3308" s="270" t="s">
        <v>9548</v>
      </c>
      <c r="O3308" s="270" t="s">
        <v>6166</v>
      </c>
    </row>
    <row r="3309" spans="1:15" ht="30.75" customHeight="1" x14ac:dyDescent="0.25">
      <c r="A3309" s="281">
        <v>40302580</v>
      </c>
      <c r="B3309" s="276" t="s">
        <v>5248</v>
      </c>
      <c r="C3309" s="278" t="s">
        <v>4843</v>
      </c>
      <c r="D3309" s="276" t="s">
        <v>9678</v>
      </c>
      <c r="E3309" s="282"/>
      <c r="F3309" s="279"/>
      <c r="G3309" s="278"/>
      <c r="H3309" s="278" t="s">
        <v>6154</v>
      </c>
      <c r="I3309" s="278" t="s">
        <v>6155</v>
      </c>
      <c r="J3309" s="278" t="s">
        <v>6156</v>
      </c>
      <c r="K3309" s="278"/>
      <c r="L3309" s="277"/>
      <c r="M3309" s="276" t="s">
        <v>9547</v>
      </c>
      <c r="N3309" s="276" t="s">
        <v>9548</v>
      </c>
      <c r="O3309" s="276" t="s">
        <v>6166</v>
      </c>
    </row>
    <row r="3310" spans="1:15" ht="30.75" customHeight="1" x14ac:dyDescent="0.25">
      <c r="A3310" s="275">
        <v>40302598</v>
      </c>
      <c r="B3310" s="270" t="s">
        <v>5249</v>
      </c>
      <c r="C3310" s="272" t="s">
        <v>4843</v>
      </c>
      <c r="D3310" s="270" t="s">
        <v>9679</v>
      </c>
      <c r="E3310" s="272"/>
      <c r="F3310" s="273"/>
      <c r="G3310" s="272"/>
      <c r="H3310" s="272" t="s">
        <v>6154</v>
      </c>
      <c r="I3310" s="272" t="s">
        <v>6155</v>
      </c>
      <c r="J3310" s="272" t="s">
        <v>6156</v>
      </c>
      <c r="K3310" s="272"/>
      <c r="L3310" s="271"/>
      <c r="M3310" s="270" t="s">
        <v>9547</v>
      </c>
      <c r="N3310" s="270" t="s">
        <v>9548</v>
      </c>
      <c r="O3310" s="270" t="s">
        <v>6166</v>
      </c>
    </row>
    <row r="3311" spans="1:15" ht="30.75" customHeight="1" x14ac:dyDescent="0.25">
      <c r="A3311" s="281">
        <v>40302601</v>
      </c>
      <c r="B3311" s="276" t="s">
        <v>5250</v>
      </c>
      <c r="C3311" s="278" t="s">
        <v>4843</v>
      </c>
      <c r="D3311" s="276" t="s">
        <v>9680</v>
      </c>
      <c r="E3311" s="282"/>
      <c r="F3311" s="279"/>
      <c r="G3311" s="278"/>
      <c r="H3311" s="278" t="s">
        <v>6154</v>
      </c>
      <c r="I3311" s="278" t="s">
        <v>6155</v>
      </c>
      <c r="J3311" s="278" t="s">
        <v>6156</v>
      </c>
      <c r="K3311" s="278"/>
      <c r="L3311" s="277"/>
      <c r="M3311" s="276" t="s">
        <v>9547</v>
      </c>
      <c r="N3311" s="276" t="s">
        <v>9548</v>
      </c>
      <c r="O3311" s="276" t="s">
        <v>6166</v>
      </c>
    </row>
    <row r="3312" spans="1:15" ht="30.75" customHeight="1" x14ac:dyDescent="0.25">
      <c r="A3312" s="275">
        <v>40302610</v>
      </c>
      <c r="B3312" s="270" t="s">
        <v>5251</v>
      </c>
      <c r="C3312" s="272" t="s">
        <v>4843</v>
      </c>
      <c r="D3312" s="270" t="s">
        <v>9681</v>
      </c>
      <c r="E3312" s="272"/>
      <c r="F3312" s="273"/>
      <c r="G3312" s="272"/>
      <c r="H3312" s="272" t="s">
        <v>6154</v>
      </c>
      <c r="I3312" s="272" t="s">
        <v>6155</v>
      </c>
      <c r="J3312" s="272" t="s">
        <v>6156</v>
      </c>
      <c r="K3312" s="272"/>
      <c r="L3312" s="271">
        <v>77</v>
      </c>
      <c r="M3312" s="270" t="s">
        <v>9547</v>
      </c>
      <c r="N3312" s="270" t="s">
        <v>9548</v>
      </c>
      <c r="O3312" s="270" t="s">
        <v>6166</v>
      </c>
    </row>
    <row r="3313" spans="1:15" ht="30.75" customHeight="1" x14ac:dyDescent="0.25">
      <c r="A3313" s="281">
        <v>40302628</v>
      </c>
      <c r="B3313" s="276" t="s">
        <v>2516</v>
      </c>
      <c r="C3313" s="278" t="s">
        <v>4843</v>
      </c>
      <c r="D3313" s="276" t="s">
        <v>9682</v>
      </c>
      <c r="E3313" s="282"/>
      <c r="F3313" s="279"/>
      <c r="G3313" s="278"/>
      <c r="H3313" s="278" t="s">
        <v>6154</v>
      </c>
      <c r="I3313" s="278" t="s">
        <v>6155</v>
      </c>
      <c r="J3313" s="278" t="s">
        <v>6156</v>
      </c>
      <c r="K3313" s="278"/>
      <c r="L3313" s="277"/>
      <c r="M3313" s="276" t="s">
        <v>9547</v>
      </c>
      <c r="N3313" s="276" t="s">
        <v>9548</v>
      </c>
      <c r="O3313" s="276" t="s">
        <v>6166</v>
      </c>
    </row>
    <row r="3314" spans="1:15" ht="30.75" customHeight="1" x14ac:dyDescent="0.25">
      <c r="A3314" s="275">
        <v>40302636</v>
      </c>
      <c r="B3314" s="270" t="s">
        <v>5252</v>
      </c>
      <c r="C3314" s="272" t="s">
        <v>4843</v>
      </c>
      <c r="D3314" s="270" t="s">
        <v>9683</v>
      </c>
      <c r="E3314" s="272"/>
      <c r="F3314" s="273"/>
      <c r="G3314" s="272"/>
      <c r="H3314" s="272" t="s">
        <v>6154</v>
      </c>
      <c r="I3314" s="272" t="s">
        <v>6155</v>
      </c>
      <c r="J3314" s="272" t="s">
        <v>6156</v>
      </c>
      <c r="K3314" s="272"/>
      <c r="L3314" s="271"/>
      <c r="M3314" s="270" t="s">
        <v>9547</v>
      </c>
      <c r="N3314" s="270" t="s">
        <v>9548</v>
      </c>
      <c r="O3314" s="270" t="s">
        <v>6166</v>
      </c>
    </row>
    <row r="3315" spans="1:15" ht="30.75" customHeight="1" x14ac:dyDescent="0.25">
      <c r="A3315" s="281">
        <v>40302644</v>
      </c>
      <c r="B3315" s="276" t="s">
        <v>2476</v>
      </c>
      <c r="C3315" s="278" t="s">
        <v>4843</v>
      </c>
      <c r="D3315" s="276" t="s">
        <v>9684</v>
      </c>
      <c r="E3315" s="282"/>
      <c r="F3315" s="279"/>
      <c r="G3315" s="278"/>
      <c r="H3315" s="278" t="s">
        <v>6154</v>
      </c>
      <c r="I3315" s="278" t="s">
        <v>6155</v>
      </c>
      <c r="J3315" s="278" t="s">
        <v>6156</v>
      </c>
      <c r="K3315" s="278"/>
      <c r="L3315" s="277"/>
      <c r="M3315" s="276" t="s">
        <v>9547</v>
      </c>
      <c r="N3315" s="276" t="s">
        <v>9548</v>
      </c>
      <c r="O3315" s="276" t="s">
        <v>6166</v>
      </c>
    </row>
    <row r="3316" spans="1:15" ht="30.75" customHeight="1" x14ac:dyDescent="0.25">
      <c r="A3316" s="275">
        <v>40302652</v>
      </c>
      <c r="B3316" s="270" t="s">
        <v>5253</v>
      </c>
      <c r="C3316" s="272" t="s">
        <v>4843</v>
      </c>
      <c r="D3316" s="270" t="s">
        <v>9685</v>
      </c>
      <c r="E3316" s="272"/>
      <c r="F3316" s="273"/>
      <c r="G3316" s="272"/>
      <c r="H3316" s="272" t="s">
        <v>6154</v>
      </c>
      <c r="I3316" s="272" t="s">
        <v>6155</v>
      </c>
      <c r="J3316" s="272" t="s">
        <v>6156</v>
      </c>
      <c r="K3316" s="272"/>
      <c r="L3316" s="271"/>
      <c r="M3316" s="270" t="s">
        <v>9547</v>
      </c>
      <c r="N3316" s="270" t="s">
        <v>9548</v>
      </c>
      <c r="O3316" s="270" t="s">
        <v>6166</v>
      </c>
    </row>
    <row r="3317" spans="1:15" ht="30.75" customHeight="1" x14ac:dyDescent="0.25">
      <c r="A3317" s="281">
        <v>40302679</v>
      </c>
      <c r="B3317" s="276" t="s">
        <v>5254</v>
      </c>
      <c r="C3317" s="278" t="s">
        <v>4843</v>
      </c>
      <c r="D3317" s="276" t="s">
        <v>9686</v>
      </c>
      <c r="E3317" s="282"/>
      <c r="F3317" s="279"/>
      <c r="G3317" s="278"/>
      <c r="H3317" s="278" t="s">
        <v>6154</v>
      </c>
      <c r="I3317" s="278" t="s">
        <v>6155</v>
      </c>
      <c r="J3317" s="278" t="s">
        <v>6156</v>
      </c>
      <c r="K3317" s="278"/>
      <c r="L3317" s="277"/>
      <c r="M3317" s="276" t="s">
        <v>9547</v>
      </c>
      <c r="N3317" s="276" t="s">
        <v>9548</v>
      </c>
      <c r="O3317" s="276" t="s">
        <v>6166</v>
      </c>
    </row>
    <row r="3318" spans="1:15" ht="30.75" customHeight="1" x14ac:dyDescent="0.25">
      <c r="A3318" s="275">
        <v>40302687</v>
      </c>
      <c r="B3318" s="270" t="s">
        <v>5255</v>
      </c>
      <c r="C3318" s="272" t="s">
        <v>4843</v>
      </c>
      <c r="D3318" s="270" t="s">
        <v>9687</v>
      </c>
      <c r="E3318" s="272"/>
      <c r="F3318" s="273"/>
      <c r="G3318" s="272"/>
      <c r="H3318" s="272" t="s">
        <v>6154</v>
      </c>
      <c r="I3318" s="272" t="s">
        <v>6155</v>
      </c>
      <c r="J3318" s="272" t="s">
        <v>6156</v>
      </c>
      <c r="K3318" s="272"/>
      <c r="L3318" s="271">
        <v>127</v>
      </c>
      <c r="M3318" s="270" t="s">
        <v>9547</v>
      </c>
      <c r="N3318" s="270" t="s">
        <v>9548</v>
      </c>
      <c r="O3318" s="270" t="s">
        <v>6166</v>
      </c>
    </row>
    <row r="3319" spans="1:15" ht="30.75" customHeight="1" x14ac:dyDescent="0.25">
      <c r="A3319" s="281">
        <v>40302695</v>
      </c>
      <c r="B3319" s="276" t="s">
        <v>5256</v>
      </c>
      <c r="C3319" s="278" t="s">
        <v>4843</v>
      </c>
      <c r="D3319" s="276" t="s">
        <v>9688</v>
      </c>
      <c r="E3319" s="282"/>
      <c r="F3319" s="279"/>
      <c r="G3319" s="278"/>
      <c r="H3319" s="278" t="s">
        <v>6154</v>
      </c>
      <c r="I3319" s="278" t="s">
        <v>6155</v>
      </c>
      <c r="J3319" s="278" t="s">
        <v>6156</v>
      </c>
      <c r="K3319" s="278"/>
      <c r="L3319" s="277"/>
      <c r="M3319" s="276" t="s">
        <v>9547</v>
      </c>
      <c r="N3319" s="276" t="s">
        <v>9548</v>
      </c>
      <c r="O3319" s="276" t="s">
        <v>6166</v>
      </c>
    </row>
    <row r="3320" spans="1:15" ht="30.75" customHeight="1" x14ac:dyDescent="0.25">
      <c r="A3320" s="275">
        <v>40302709</v>
      </c>
      <c r="B3320" s="270" t="s">
        <v>2502</v>
      </c>
      <c r="C3320" s="272" t="s">
        <v>4843</v>
      </c>
      <c r="D3320" s="270" t="s">
        <v>9689</v>
      </c>
      <c r="E3320" s="272"/>
      <c r="F3320" s="273"/>
      <c r="G3320" s="272"/>
      <c r="H3320" s="272" t="s">
        <v>6154</v>
      </c>
      <c r="I3320" s="272" t="s">
        <v>6155</v>
      </c>
      <c r="J3320" s="272" t="s">
        <v>6156</v>
      </c>
      <c r="K3320" s="272"/>
      <c r="L3320" s="271"/>
      <c r="M3320" s="270" t="s">
        <v>9547</v>
      </c>
      <c r="N3320" s="270" t="s">
        <v>9548</v>
      </c>
      <c r="O3320" s="270" t="s">
        <v>6166</v>
      </c>
    </row>
    <row r="3321" spans="1:15" ht="30.75" customHeight="1" x14ac:dyDescent="0.25">
      <c r="A3321" s="281">
        <v>40302717</v>
      </c>
      <c r="B3321" s="276" t="s">
        <v>2432</v>
      </c>
      <c r="C3321" s="278" t="s">
        <v>4843</v>
      </c>
      <c r="D3321" s="276" t="s">
        <v>9690</v>
      </c>
      <c r="E3321" s="282"/>
      <c r="F3321" s="279"/>
      <c r="G3321" s="278"/>
      <c r="H3321" s="278" t="s">
        <v>6154</v>
      </c>
      <c r="I3321" s="278" t="s">
        <v>6155</v>
      </c>
      <c r="J3321" s="278" t="s">
        <v>6156</v>
      </c>
      <c r="K3321" s="278" t="s">
        <v>6157</v>
      </c>
      <c r="L3321" s="277">
        <v>22</v>
      </c>
      <c r="M3321" s="276" t="s">
        <v>9547</v>
      </c>
      <c r="N3321" s="276" t="s">
        <v>9548</v>
      </c>
      <c r="O3321" s="276" t="s">
        <v>6166</v>
      </c>
    </row>
    <row r="3322" spans="1:15" ht="30.75" customHeight="1" x14ac:dyDescent="0.25">
      <c r="A3322" s="275">
        <v>40302725</v>
      </c>
      <c r="B3322" s="270" t="s">
        <v>2467</v>
      </c>
      <c r="C3322" s="272" t="s">
        <v>4843</v>
      </c>
      <c r="D3322" s="270" t="s">
        <v>9691</v>
      </c>
      <c r="E3322" s="272"/>
      <c r="F3322" s="273"/>
      <c r="G3322" s="272"/>
      <c r="H3322" s="272" t="s">
        <v>6154</v>
      </c>
      <c r="I3322" s="272" t="s">
        <v>6155</v>
      </c>
      <c r="J3322" s="272" t="s">
        <v>6156</v>
      </c>
      <c r="K3322" s="272" t="s">
        <v>6157</v>
      </c>
      <c r="L3322" s="271">
        <v>47</v>
      </c>
      <c r="M3322" s="270" t="s">
        <v>9547</v>
      </c>
      <c r="N3322" s="270" t="s">
        <v>9548</v>
      </c>
      <c r="O3322" s="270" t="s">
        <v>6166</v>
      </c>
    </row>
    <row r="3323" spans="1:15" ht="30.75" customHeight="1" x14ac:dyDescent="0.25">
      <c r="A3323" s="281">
        <v>40302733</v>
      </c>
      <c r="B3323" s="276" t="s">
        <v>5257</v>
      </c>
      <c r="C3323" s="278" t="s">
        <v>4843</v>
      </c>
      <c r="D3323" s="276" t="s">
        <v>9647</v>
      </c>
      <c r="E3323" s="282"/>
      <c r="F3323" s="279"/>
      <c r="G3323" s="278"/>
      <c r="H3323" s="278" t="s">
        <v>6154</v>
      </c>
      <c r="I3323" s="278" t="s">
        <v>6155</v>
      </c>
      <c r="J3323" s="278" t="s">
        <v>6156</v>
      </c>
      <c r="K3323" s="278"/>
      <c r="L3323" s="277"/>
      <c r="M3323" s="276" t="s">
        <v>9547</v>
      </c>
      <c r="N3323" s="276" t="s">
        <v>9548</v>
      </c>
      <c r="O3323" s="276" t="s">
        <v>6166</v>
      </c>
    </row>
    <row r="3324" spans="1:15" ht="30.75" customHeight="1" x14ac:dyDescent="0.25">
      <c r="A3324" s="275">
        <v>40302741</v>
      </c>
      <c r="B3324" s="270" t="s">
        <v>5258</v>
      </c>
      <c r="C3324" s="272" t="s">
        <v>4843</v>
      </c>
      <c r="D3324" s="270" t="s">
        <v>9561</v>
      </c>
      <c r="E3324" s="272"/>
      <c r="F3324" s="273"/>
      <c r="G3324" s="272"/>
      <c r="H3324" s="272" t="s">
        <v>6154</v>
      </c>
      <c r="I3324" s="272" t="s">
        <v>6155</v>
      </c>
      <c r="J3324" s="272" t="s">
        <v>6156</v>
      </c>
      <c r="K3324" s="272"/>
      <c r="L3324" s="271"/>
      <c r="M3324" s="270" t="s">
        <v>9547</v>
      </c>
      <c r="N3324" s="270" t="s">
        <v>9548</v>
      </c>
      <c r="O3324" s="270" t="s">
        <v>6166</v>
      </c>
    </row>
    <row r="3325" spans="1:15" ht="30.75" customHeight="1" x14ac:dyDescent="0.25">
      <c r="A3325" s="281">
        <v>40302750</v>
      </c>
      <c r="B3325" s="276" t="s">
        <v>5259</v>
      </c>
      <c r="C3325" s="278" t="s">
        <v>4843</v>
      </c>
      <c r="D3325" s="276" t="s">
        <v>9692</v>
      </c>
      <c r="E3325" s="282"/>
      <c r="F3325" s="279"/>
      <c r="G3325" s="278"/>
      <c r="H3325" s="278" t="s">
        <v>6154</v>
      </c>
      <c r="I3325" s="278" t="s">
        <v>6155</v>
      </c>
      <c r="J3325" s="278" t="s">
        <v>6156</v>
      </c>
      <c r="K3325" s="278"/>
      <c r="L3325" s="277"/>
      <c r="M3325" s="276" t="s">
        <v>9547</v>
      </c>
      <c r="N3325" s="276" t="s">
        <v>9548</v>
      </c>
      <c r="O3325" s="276" t="s">
        <v>6166</v>
      </c>
    </row>
    <row r="3326" spans="1:15" ht="30.75" customHeight="1" x14ac:dyDescent="0.25">
      <c r="A3326" s="275">
        <v>40302750</v>
      </c>
      <c r="B3326" s="270" t="s">
        <v>5259</v>
      </c>
      <c r="C3326" s="272" t="s">
        <v>4843</v>
      </c>
      <c r="D3326" s="270" t="s">
        <v>9597</v>
      </c>
      <c r="E3326" s="272"/>
      <c r="F3326" s="273"/>
      <c r="G3326" s="272"/>
      <c r="H3326" s="272" t="s">
        <v>6154</v>
      </c>
      <c r="I3326" s="272" t="s">
        <v>6155</v>
      </c>
      <c r="J3326" s="272" t="s">
        <v>6156</v>
      </c>
      <c r="K3326" s="272"/>
      <c r="L3326" s="271"/>
      <c r="M3326" s="270" t="s">
        <v>9547</v>
      </c>
      <c r="N3326" s="270" t="s">
        <v>9548</v>
      </c>
      <c r="O3326" s="270" t="s">
        <v>6166</v>
      </c>
    </row>
    <row r="3327" spans="1:15" ht="30.75" customHeight="1" x14ac:dyDescent="0.25">
      <c r="A3327" s="281">
        <v>40302750</v>
      </c>
      <c r="B3327" s="276" t="s">
        <v>5259</v>
      </c>
      <c r="C3327" s="278" t="s">
        <v>4843</v>
      </c>
      <c r="D3327" s="276" t="s">
        <v>9598</v>
      </c>
      <c r="E3327" s="282"/>
      <c r="F3327" s="279"/>
      <c r="G3327" s="278"/>
      <c r="H3327" s="278" t="s">
        <v>6154</v>
      </c>
      <c r="I3327" s="278" t="s">
        <v>6155</v>
      </c>
      <c r="J3327" s="278" t="s">
        <v>6156</v>
      </c>
      <c r="K3327" s="278"/>
      <c r="L3327" s="277"/>
      <c r="M3327" s="276" t="s">
        <v>9547</v>
      </c>
      <c r="N3327" s="276" t="s">
        <v>9548</v>
      </c>
      <c r="O3327" s="276" t="s">
        <v>6166</v>
      </c>
    </row>
    <row r="3328" spans="1:15" ht="30.75" customHeight="1" x14ac:dyDescent="0.25">
      <c r="A3328" s="275">
        <v>40302750</v>
      </c>
      <c r="B3328" s="270" t="s">
        <v>5259</v>
      </c>
      <c r="C3328" s="272" t="s">
        <v>4843</v>
      </c>
      <c r="D3328" s="270" t="s">
        <v>9688</v>
      </c>
      <c r="E3328" s="272"/>
      <c r="F3328" s="273"/>
      <c r="G3328" s="272"/>
      <c r="H3328" s="272" t="s">
        <v>6154</v>
      </c>
      <c r="I3328" s="272" t="s">
        <v>6155</v>
      </c>
      <c r="J3328" s="272" t="s">
        <v>6156</v>
      </c>
      <c r="K3328" s="272"/>
      <c r="L3328" s="271"/>
      <c r="M3328" s="270" t="s">
        <v>9547</v>
      </c>
      <c r="N3328" s="270" t="s">
        <v>9548</v>
      </c>
      <c r="O3328" s="270" t="s">
        <v>6166</v>
      </c>
    </row>
    <row r="3329" spans="1:15" ht="30.75" customHeight="1" x14ac:dyDescent="0.25">
      <c r="A3329" s="281">
        <v>40302750</v>
      </c>
      <c r="B3329" s="276" t="s">
        <v>5259</v>
      </c>
      <c r="C3329" s="278" t="s">
        <v>4843</v>
      </c>
      <c r="D3329" s="276" t="s">
        <v>9599</v>
      </c>
      <c r="E3329" s="282"/>
      <c r="F3329" s="279"/>
      <c r="G3329" s="278"/>
      <c r="H3329" s="278" t="s">
        <v>6154</v>
      </c>
      <c r="I3329" s="278" t="s">
        <v>6155</v>
      </c>
      <c r="J3329" s="278" t="s">
        <v>6156</v>
      </c>
      <c r="K3329" s="278"/>
      <c r="L3329" s="277"/>
      <c r="M3329" s="276" t="s">
        <v>9547</v>
      </c>
      <c r="N3329" s="276" t="s">
        <v>9548</v>
      </c>
      <c r="O3329" s="276" t="s">
        <v>6166</v>
      </c>
    </row>
    <row r="3330" spans="1:15" ht="30.75" customHeight="1" x14ac:dyDescent="0.25">
      <c r="A3330" s="275">
        <v>40302750</v>
      </c>
      <c r="B3330" s="270" t="s">
        <v>5259</v>
      </c>
      <c r="C3330" s="272" t="s">
        <v>4843</v>
      </c>
      <c r="D3330" s="270" t="s">
        <v>9683</v>
      </c>
      <c r="E3330" s="272"/>
      <c r="F3330" s="273"/>
      <c r="G3330" s="272"/>
      <c r="H3330" s="272" t="s">
        <v>6154</v>
      </c>
      <c r="I3330" s="272" t="s">
        <v>6155</v>
      </c>
      <c r="J3330" s="272" t="s">
        <v>6156</v>
      </c>
      <c r="K3330" s="272"/>
      <c r="L3330" s="271"/>
      <c r="M3330" s="270" t="s">
        <v>9547</v>
      </c>
      <c r="N3330" s="270" t="s">
        <v>9548</v>
      </c>
      <c r="O3330" s="270" t="s">
        <v>6166</v>
      </c>
    </row>
    <row r="3331" spans="1:15" ht="30.75" customHeight="1" x14ac:dyDescent="0.25">
      <c r="A3331" s="281">
        <v>40302750</v>
      </c>
      <c r="B3331" s="276" t="s">
        <v>5259</v>
      </c>
      <c r="C3331" s="278" t="s">
        <v>4843</v>
      </c>
      <c r="D3331" s="276" t="s">
        <v>9675</v>
      </c>
      <c r="E3331" s="282"/>
      <c r="F3331" s="279"/>
      <c r="G3331" s="278"/>
      <c r="H3331" s="278" t="s">
        <v>6154</v>
      </c>
      <c r="I3331" s="278" t="s">
        <v>6155</v>
      </c>
      <c r="J3331" s="278" t="s">
        <v>6156</v>
      </c>
      <c r="K3331" s="278"/>
      <c r="L3331" s="277"/>
      <c r="M3331" s="276" t="s">
        <v>9547</v>
      </c>
      <c r="N3331" s="276" t="s">
        <v>9548</v>
      </c>
      <c r="O3331" s="276" t="s">
        <v>6166</v>
      </c>
    </row>
    <row r="3332" spans="1:15" ht="30.75" customHeight="1" x14ac:dyDescent="0.25">
      <c r="A3332" s="275">
        <v>40302768</v>
      </c>
      <c r="B3332" s="270" t="s">
        <v>5260</v>
      </c>
      <c r="C3332" s="272" t="s">
        <v>4843</v>
      </c>
      <c r="D3332" s="270" t="s">
        <v>9693</v>
      </c>
      <c r="E3332" s="272"/>
      <c r="F3332" s="273"/>
      <c r="G3332" s="272"/>
      <c r="H3332" s="272" t="s">
        <v>6154</v>
      </c>
      <c r="I3332" s="272" t="s">
        <v>6155</v>
      </c>
      <c r="J3332" s="272" t="s">
        <v>6156</v>
      </c>
      <c r="K3332" s="272"/>
      <c r="L3332" s="271"/>
      <c r="M3332" s="270" t="s">
        <v>9547</v>
      </c>
      <c r="N3332" s="270" t="s">
        <v>9548</v>
      </c>
      <c r="O3332" s="270" t="s">
        <v>6166</v>
      </c>
    </row>
    <row r="3333" spans="1:15" ht="30.75" customHeight="1" x14ac:dyDescent="0.25">
      <c r="A3333" s="281">
        <v>40302776</v>
      </c>
      <c r="B3333" s="276" t="s">
        <v>5261</v>
      </c>
      <c r="C3333" s="278" t="s">
        <v>4843</v>
      </c>
      <c r="D3333" s="276" t="s">
        <v>9694</v>
      </c>
      <c r="E3333" s="282"/>
      <c r="F3333" s="279"/>
      <c r="G3333" s="278"/>
      <c r="H3333" s="278" t="s">
        <v>6154</v>
      </c>
      <c r="I3333" s="278" t="s">
        <v>6155</v>
      </c>
      <c r="J3333" s="278" t="s">
        <v>6156</v>
      </c>
      <c r="K3333" s="278"/>
      <c r="L3333" s="277"/>
      <c r="M3333" s="276" t="s">
        <v>9547</v>
      </c>
      <c r="N3333" s="276" t="s">
        <v>9548</v>
      </c>
      <c r="O3333" s="276" t="s">
        <v>6166</v>
      </c>
    </row>
    <row r="3334" spans="1:15" ht="30.75" customHeight="1" x14ac:dyDescent="0.25">
      <c r="A3334" s="275">
        <v>40302784</v>
      </c>
      <c r="B3334" s="270" t="s">
        <v>5262</v>
      </c>
      <c r="C3334" s="272" t="s">
        <v>4844</v>
      </c>
      <c r="D3334" s="270" t="s">
        <v>6161</v>
      </c>
      <c r="E3334" s="272"/>
      <c r="F3334" s="273"/>
      <c r="G3334" s="272" t="s">
        <v>6161</v>
      </c>
      <c r="H3334" s="272" t="s">
        <v>6161</v>
      </c>
      <c r="I3334" s="272" t="s">
        <v>6161</v>
      </c>
      <c r="J3334" s="272" t="s">
        <v>6161</v>
      </c>
      <c r="K3334" s="272" t="s">
        <v>6161</v>
      </c>
      <c r="L3334" s="271" t="s">
        <v>6161</v>
      </c>
      <c r="M3334" s="270" t="s">
        <v>6161</v>
      </c>
      <c r="N3334" s="270" t="s">
        <v>6161</v>
      </c>
      <c r="O3334" s="270" t="s">
        <v>6161</v>
      </c>
    </row>
    <row r="3335" spans="1:15" ht="30.75" customHeight="1" x14ac:dyDescent="0.25">
      <c r="A3335" s="281">
        <v>40302792</v>
      </c>
      <c r="B3335" s="276" t="s">
        <v>5263</v>
      </c>
      <c r="C3335" s="278" t="s">
        <v>4844</v>
      </c>
      <c r="D3335" s="276" t="s">
        <v>6161</v>
      </c>
      <c r="E3335" s="282"/>
      <c r="F3335" s="279"/>
      <c r="G3335" s="278" t="s">
        <v>6161</v>
      </c>
      <c r="H3335" s="278" t="s">
        <v>6161</v>
      </c>
      <c r="I3335" s="278" t="s">
        <v>6161</v>
      </c>
      <c r="J3335" s="278" t="s">
        <v>6161</v>
      </c>
      <c r="K3335" s="278" t="s">
        <v>6161</v>
      </c>
      <c r="L3335" s="277" t="s">
        <v>6161</v>
      </c>
      <c r="M3335" s="276" t="s">
        <v>6161</v>
      </c>
      <c r="N3335" s="276" t="s">
        <v>6161</v>
      </c>
      <c r="O3335" s="276" t="s">
        <v>6161</v>
      </c>
    </row>
    <row r="3336" spans="1:15" ht="30.75" customHeight="1" x14ac:dyDescent="0.25">
      <c r="A3336" s="275">
        <v>40302806</v>
      </c>
      <c r="B3336" s="270" t="s">
        <v>5264</v>
      </c>
      <c r="C3336" s="272" t="s">
        <v>4844</v>
      </c>
      <c r="D3336" s="270" t="s">
        <v>6161</v>
      </c>
      <c r="E3336" s="272"/>
      <c r="F3336" s="273"/>
      <c r="G3336" s="272" t="s">
        <v>6161</v>
      </c>
      <c r="H3336" s="272" t="s">
        <v>6161</v>
      </c>
      <c r="I3336" s="272" t="s">
        <v>6161</v>
      </c>
      <c r="J3336" s="272" t="s">
        <v>6161</v>
      </c>
      <c r="K3336" s="272" t="s">
        <v>6161</v>
      </c>
      <c r="L3336" s="271" t="s">
        <v>6161</v>
      </c>
      <c r="M3336" s="270" t="s">
        <v>6161</v>
      </c>
      <c r="N3336" s="270" t="s">
        <v>6161</v>
      </c>
      <c r="O3336" s="270" t="s">
        <v>6161</v>
      </c>
    </row>
    <row r="3337" spans="1:15" ht="30.75" customHeight="1" x14ac:dyDescent="0.25">
      <c r="A3337" s="281">
        <v>40302814</v>
      </c>
      <c r="B3337" s="276" t="s">
        <v>5265</v>
      </c>
      <c r="C3337" s="278" t="s">
        <v>4844</v>
      </c>
      <c r="D3337" s="276" t="s">
        <v>6161</v>
      </c>
      <c r="E3337" s="282"/>
      <c r="F3337" s="279"/>
      <c r="G3337" s="278" t="s">
        <v>6161</v>
      </c>
      <c r="H3337" s="278" t="s">
        <v>6161</v>
      </c>
      <c r="I3337" s="278" t="s">
        <v>6161</v>
      </c>
      <c r="J3337" s="278" t="s">
        <v>6161</v>
      </c>
      <c r="K3337" s="278" t="s">
        <v>6161</v>
      </c>
      <c r="L3337" s="277" t="s">
        <v>6161</v>
      </c>
      <c r="M3337" s="276" t="s">
        <v>6161</v>
      </c>
      <c r="N3337" s="276" t="s">
        <v>6161</v>
      </c>
      <c r="O3337" s="276" t="s">
        <v>6161</v>
      </c>
    </row>
    <row r="3338" spans="1:15" ht="30.75" customHeight="1" x14ac:dyDescent="0.25">
      <c r="A3338" s="275">
        <v>40302822</v>
      </c>
      <c r="B3338" s="270" t="s">
        <v>5266</v>
      </c>
      <c r="C3338" s="272" t="s">
        <v>4844</v>
      </c>
      <c r="D3338" s="270" t="s">
        <v>6161</v>
      </c>
      <c r="E3338" s="272"/>
      <c r="F3338" s="273"/>
      <c r="G3338" s="272" t="s">
        <v>6161</v>
      </c>
      <c r="H3338" s="272" t="s">
        <v>6161</v>
      </c>
      <c r="I3338" s="272" t="s">
        <v>6161</v>
      </c>
      <c r="J3338" s="272" t="s">
        <v>6161</v>
      </c>
      <c r="K3338" s="272" t="s">
        <v>6161</v>
      </c>
      <c r="L3338" s="271" t="s">
        <v>6161</v>
      </c>
      <c r="M3338" s="270" t="s">
        <v>6161</v>
      </c>
      <c r="N3338" s="270" t="s">
        <v>6161</v>
      </c>
      <c r="O3338" s="270" t="s">
        <v>6161</v>
      </c>
    </row>
    <row r="3339" spans="1:15" ht="30.75" customHeight="1" x14ac:dyDescent="0.25">
      <c r="A3339" s="281">
        <v>40302830</v>
      </c>
      <c r="B3339" s="276" t="s">
        <v>6401</v>
      </c>
      <c r="C3339" s="278" t="s">
        <v>4843</v>
      </c>
      <c r="D3339" s="276" t="s">
        <v>9695</v>
      </c>
      <c r="E3339" s="282"/>
      <c r="F3339" s="279"/>
      <c r="G3339" s="278"/>
      <c r="H3339" s="278" t="s">
        <v>6154</v>
      </c>
      <c r="I3339" s="278" t="s">
        <v>6155</v>
      </c>
      <c r="J3339" s="278" t="s">
        <v>6156</v>
      </c>
      <c r="K3339" s="278"/>
      <c r="L3339" s="277"/>
      <c r="M3339" s="276" t="s">
        <v>9547</v>
      </c>
      <c r="N3339" s="276" t="s">
        <v>9548</v>
      </c>
      <c r="O3339" s="276" t="s">
        <v>6166</v>
      </c>
    </row>
    <row r="3340" spans="1:15" ht="30.75" customHeight="1" x14ac:dyDescent="0.25">
      <c r="A3340" s="275">
        <v>40302849</v>
      </c>
      <c r="B3340" s="270" t="s">
        <v>5267</v>
      </c>
      <c r="C3340" s="272" t="s">
        <v>4844</v>
      </c>
      <c r="D3340" s="270" t="s">
        <v>6161</v>
      </c>
      <c r="E3340" s="272"/>
      <c r="F3340" s="273"/>
      <c r="G3340" s="272" t="s">
        <v>6161</v>
      </c>
      <c r="H3340" s="272" t="s">
        <v>6161</v>
      </c>
      <c r="I3340" s="272" t="s">
        <v>6161</v>
      </c>
      <c r="J3340" s="272" t="s">
        <v>6161</v>
      </c>
      <c r="K3340" s="272" t="s">
        <v>6161</v>
      </c>
      <c r="L3340" s="271" t="s">
        <v>6161</v>
      </c>
      <c r="M3340" s="270" t="s">
        <v>6161</v>
      </c>
      <c r="N3340" s="270" t="s">
        <v>6161</v>
      </c>
      <c r="O3340" s="270" t="s">
        <v>6161</v>
      </c>
    </row>
    <row r="3341" spans="1:15" ht="30.75" customHeight="1" x14ac:dyDescent="0.25">
      <c r="A3341" s="281">
        <v>40302857</v>
      </c>
      <c r="B3341" s="276" t="s">
        <v>5268</v>
      </c>
      <c r="C3341" s="278" t="s">
        <v>4844</v>
      </c>
      <c r="D3341" s="276" t="s">
        <v>6161</v>
      </c>
      <c r="E3341" s="282"/>
      <c r="F3341" s="279"/>
      <c r="G3341" s="278" t="s">
        <v>6161</v>
      </c>
      <c r="H3341" s="278" t="s">
        <v>6161</v>
      </c>
      <c r="I3341" s="278" t="s">
        <v>6161</v>
      </c>
      <c r="J3341" s="278" t="s">
        <v>6161</v>
      </c>
      <c r="K3341" s="278" t="s">
        <v>6161</v>
      </c>
      <c r="L3341" s="277" t="s">
        <v>6161</v>
      </c>
      <c r="M3341" s="276" t="s">
        <v>6161</v>
      </c>
      <c r="N3341" s="276" t="s">
        <v>6161</v>
      </c>
      <c r="O3341" s="276" t="s">
        <v>6161</v>
      </c>
    </row>
    <row r="3342" spans="1:15" ht="30.75" customHeight="1" x14ac:dyDescent="0.25">
      <c r="A3342" s="275">
        <v>40302865</v>
      </c>
      <c r="B3342" s="270" t="s">
        <v>5269</v>
      </c>
      <c r="C3342" s="272" t="s">
        <v>4844</v>
      </c>
      <c r="D3342" s="270" t="s">
        <v>6161</v>
      </c>
      <c r="E3342" s="272"/>
      <c r="F3342" s="273"/>
      <c r="G3342" s="272" t="s">
        <v>6161</v>
      </c>
      <c r="H3342" s="272" t="s">
        <v>6161</v>
      </c>
      <c r="I3342" s="272" t="s">
        <v>6161</v>
      </c>
      <c r="J3342" s="272" t="s">
        <v>6161</v>
      </c>
      <c r="K3342" s="272" t="s">
        <v>6161</v>
      </c>
      <c r="L3342" s="271" t="s">
        <v>6161</v>
      </c>
      <c r="M3342" s="270" t="s">
        <v>6161</v>
      </c>
      <c r="N3342" s="270" t="s">
        <v>6161</v>
      </c>
      <c r="O3342" s="270" t="s">
        <v>6161</v>
      </c>
    </row>
    <row r="3343" spans="1:15" ht="30.75" customHeight="1" x14ac:dyDescent="0.25">
      <c r="A3343" s="281">
        <v>40302873</v>
      </c>
      <c r="B3343" s="276" t="s">
        <v>5270</v>
      </c>
      <c r="C3343" s="278" t="s">
        <v>4844</v>
      </c>
      <c r="D3343" s="276" t="s">
        <v>6161</v>
      </c>
      <c r="E3343" s="282"/>
      <c r="F3343" s="279"/>
      <c r="G3343" s="278" t="s">
        <v>6161</v>
      </c>
      <c r="H3343" s="278" t="s">
        <v>6161</v>
      </c>
      <c r="I3343" s="278" t="s">
        <v>6161</v>
      </c>
      <c r="J3343" s="278" t="s">
        <v>6161</v>
      </c>
      <c r="K3343" s="278" t="s">
        <v>6161</v>
      </c>
      <c r="L3343" s="277" t="s">
        <v>6161</v>
      </c>
      <c r="M3343" s="276" t="s">
        <v>6161</v>
      </c>
      <c r="N3343" s="276" t="s">
        <v>6161</v>
      </c>
      <c r="O3343" s="276" t="s">
        <v>6161</v>
      </c>
    </row>
    <row r="3344" spans="1:15" ht="30.75" customHeight="1" x14ac:dyDescent="0.25">
      <c r="A3344" s="275">
        <v>40302881</v>
      </c>
      <c r="B3344" s="270" t="s">
        <v>5271</v>
      </c>
      <c r="C3344" s="272" t="s">
        <v>4843</v>
      </c>
      <c r="D3344" s="270" t="s">
        <v>9590</v>
      </c>
      <c r="E3344" s="272"/>
      <c r="F3344" s="273"/>
      <c r="G3344" s="272"/>
      <c r="H3344" s="272" t="s">
        <v>6154</v>
      </c>
      <c r="I3344" s="272" t="s">
        <v>6155</v>
      </c>
      <c r="J3344" s="272" t="s">
        <v>6156</v>
      </c>
      <c r="K3344" s="272"/>
      <c r="L3344" s="271"/>
      <c r="M3344" s="270" t="s">
        <v>9547</v>
      </c>
      <c r="N3344" s="270" t="s">
        <v>9548</v>
      </c>
      <c r="O3344" s="270" t="s">
        <v>6166</v>
      </c>
    </row>
    <row r="3345" spans="1:15" ht="30.75" customHeight="1" x14ac:dyDescent="0.25">
      <c r="A3345" s="281">
        <v>40302881</v>
      </c>
      <c r="B3345" s="276" t="s">
        <v>5271</v>
      </c>
      <c r="C3345" s="278" t="s">
        <v>4843</v>
      </c>
      <c r="D3345" s="276" t="s">
        <v>9577</v>
      </c>
      <c r="E3345" s="282"/>
      <c r="F3345" s="279"/>
      <c r="G3345" s="278"/>
      <c r="H3345" s="278" t="s">
        <v>6154</v>
      </c>
      <c r="I3345" s="278" t="s">
        <v>6155</v>
      </c>
      <c r="J3345" s="278" t="s">
        <v>6156</v>
      </c>
      <c r="K3345" s="278"/>
      <c r="L3345" s="277"/>
      <c r="M3345" s="276" t="s">
        <v>9547</v>
      </c>
      <c r="N3345" s="276" t="s">
        <v>9548</v>
      </c>
      <c r="O3345" s="276" t="s">
        <v>6166</v>
      </c>
    </row>
    <row r="3346" spans="1:15" ht="30.75" customHeight="1" x14ac:dyDescent="0.25">
      <c r="A3346" s="275">
        <v>40302890</v>
      </c>
      <c r="B3346" s="270" t="s">
        <v>4324</v>
      </c>
      <c r="C3346" s="272" t="s">
        <v>4843</v>
      </c>
      <c r="D3346" s="270" t="s">
        <v>9696</v>
      </c>
      <c r="E3346" s="272"/>
      <c r="F3346" s="273"/>
      <c r="G3346" s="272"/>
      <c r="H3346" s="272" t="s">
        <v>6154</v>
      </c>
      <c r="I3346" s="272" t="s">
        <v>6155</v>
      </c>
      <c r="J3346" s="272" t="s">
        <v>6156</v>
      </c>
      <c r="K3346" s="272" t="s">
        <v>6157</v>
      </c>
      <c r="L3346" s="271"/>
      <c r="M3346" s="270" t="s">
        <v>3922</v>
      </c>
      <c r="N3346" s="270" t="s">
        <v>9607</v>
      </c>
      <c r="O3346" s="270" t="s">
        <v>6166</v>
      </c>
    </row>
    <row r="3347" spans="1:15" ht="30.75" customHeight="1" x14ac:dyDescent="0.25">
      <c r="A3347" s="281">
        <v>40302903</v>
      </c>
      <c r="B3347" s="276" t="s">
        <v>4050</v>
      </c>
      <c r="C3347" s="278" t="s">
        <v>4843</v>
      </c>
      <c r="D3347" s="276" t="s">
        <v>9696</v>
      </c>
      <c r="E3347" s="282"/>
      <c r="F3347" s="279"/>
      <c r="G3347" s="278"/>
      <c r="H3347" s="278" t="s">
        <v>6154</v>
      </c>
      <c r="I3347" s="278" t="s">
        <v>6155</v>
      </c>
      <c r="J3347" s="278" t="s">
        <v>6156</v>
      </c>
      <c r="K3347" s="278" t="s">
        <v>6157</v>
      </c>
      <c r="L3347" s="277"/>
      <c r="M3347" s="276" t="s">
        <v>3922</v>
      </c>
      <c r="N3347" s="276" t="s">
        <v>9607</v>
      </c>
      <c r="O3347" s="276" t="s">
        <v>6166</v>
      </c>
    </row>
    <row r="3348" spans="1:15" ht="30.75" customHeight="1" x14ac:dyDescent="0.25">
      <c r="A3348" s="275">
        <v>40302911</v>
      </c>
      <c r="B3348" s="270" t="s">
        <v>5272</v>
      </c>
      <c r="C3348" s="272" t="s">
        <v>4844</v>
      </c>
      <c r="D3348" s="270" t="s">
        <v>6161</v>
      </c>
      <c r="E3348" s="272"/>
      <c r="F3348" s="273"/>
      <c r="G3348" s="272" t="s">
        <v>6161</v>
      </c>
      <c r="H3348" s="272" t="s">
        <v>6161</v>
      </c>
      <c r="I3348" s="272" t="s">
        <v>6161</v>
      </c>
      <c r="J3348" s="272" t="s">
        <v>6161</v>
      </c>
      <c r="K3348" s="272" t="s">
        <v>6161</v>
      </c>
      <c r="L3348" s="271" t="s">
        <v>6161</v>
      </c>
      <c r="M3348" s="270" t="s">
        <v>6161</v>
      </c>
      <c r="N3348" s="270" t="s">
        <v>6161</v>
      </c>
      <c r="O3348" s="270" t="s">
        <v>6161</v>
      </c>
    </row>
    <row r="3349" spans="1:15" ht="30.75" customHeight="1" x14ac:dyDescent="0.25">
      <c r="A3349" s="281">
        <v>40302920</v>
      </c>
      <c r="B3349" s="276" t="s">
        <v>5273</v>
      </c>
      <c r="C3349" s="278" t="s">
        <v>4844</v>
      </c>
      <c r="D3349" s="276" t="s">
        <v>6161</v>
      </c>
      <c r="E3349" s="282"/>
      <c r="F3349" s="279"/>
      <c r="G3349" s="278" t="s">
        <v>6161</v>
      </c>
      <c r="H3349" s="278" t="s">
        <v>6161</v>
      </c>
      <c r="I3349" s="278" t="s">
        <v>6161</v>
      </c>
      <c r="J3349" s="278" t="s">
        <v>6161</v>
      </c>
      <c r="K3349" s="278" t="s">
        <v>6161</v>
      </c>
      <c r="L3349" s="277" t="s">
        <v>6161</v>
      </c>
      <c r="M3349" s="276" t="s">
        <v>6161</v>
      </c>
      <c r="N3349" s="276" t="s">
        <v>6161</v>
      </c>
      <c r="O3349" s="276" t="s">
        <v>6161</v>
      </c>
    </row>
    <row r="3350" spans="1:15" ht="30.75" customHeight="1" x14ac:dyDescent="0.25">
      <c r="A3350" s="275">
        <v>40302938</v>
      </c>
      <c r="B3350" s="270" t="s">
        <v>5274</v>
      </c>
      <c r="C3350" s="272" t="s">
        <v>4844</v>
      </c>
      <c r="D3350" s="270" t="s">
        <v>6161</v>
      </c>
      <c r="E3350" s="272"/>
      <c r="F3350" s="273"/>
      <c r="G3350" s="272" t="s">
        <v>6161</v>
      </c>
      <c r="H3350" s="272" t="s">
        <v>6161</v>
      </c>
      <c r="I3350" s="272" t="s">
        <v>6161</v>
      </c>
      <c r="J3350" s="272" t="s">
        <v>6161</v>
      </c>
      <c r="K3350" s="272" t="s">
        <v>6161</v>
      </c>
      <c r="L3350" s="271" t="s">
        <v>6161</v>
      </c>
      <c r="M3350" s="270" t="s">
        <v>6161</v>
      </c>
      <c r="N3350" s="270" t="s">
        <v>6161</v>
      </c>
      <c r="O3350" s="270" t="s">
        <v>6161</v>
      </c>
    </row>
    <row r="3351" spans="1:15" ht="30.75" customHeight="1" x14ac:dyDescent="0.25">
      <c r="A3351" s="281">
        <v>40302946</v>
      </c>
      <c r="B3351" s="276" t="s">
        <v>5275</v>
      </c>
      <c r="C3351" s="278" t="s">
        <v>4843</v>
      </c>
      <c r="D3351" s="276" t="s">
        <v>9582</v>
      </c>
      <c r="E3351" s="282"/>
      <c r="F3351" s="279"/>
      <c r="G3351" s="278"/>
      <c r="H3351" s="278" t="s">
        <v>6154</v>
      </c>
      <c r="I3351" s="278" t="s">
        <v>6155</v>
      </c>
      <c r="J3351" s="278" t="s">
        <v>6156</v>
      </c>
      <c r="K3351" s="278"/>
      <c r="L3351" s="277"/>
      <c r="M3351" s="276" t="s">
        <v>9547</v>
      </c>
      <c r="N3351" s="276" t="s">
        <v>9548</v>
      </c>
      <c r="O3351" s="276" t="s">
        <v>6166</v>
      </c>
    </row>
    <row r="3352" spans="1:15" ht="30.75" customHeight="1" x14ac:dyDescent="0.25">
      <c r="A3352" s="275">
        <v>40302954</v>
      </c>
      <c r="B3352" s="270" t="s">
        <v>5276</v>
      </c>
      <c r="C3352" s="272" t="s">
        <v>4844</v>
      </c>
      <c r="D3352" s="270" t="s">
        <v>6161</v>
      </c>
      <c r="E3352" s="272"/>
      <c r="F3352" s="273"/>
      <c r="G3352" s="272" t="s">
        <v>6161</v>
      </c>
      <c r="H3352" s="272" t="s">
        <v>6161</v>
      </c>
      <c r="I3352" s="272" t="s">
        <v>6161</v>
      </c>
      <c r="J3352" s="272" t="s">
        <v>6161</v>
      </c>
      <c r="K3352" s="272" t="s">
        <v>6161</v>
      </c>
      <c r="L3352" s="271" t="s">
        <v>6161</v>
      </c>
      <c r="M3352" s="270" t="s">
        <v>6161</v>
      </c>
      <c r="N3352" s="270" t="s">
        <v>6161</v>
      </c>
      <c r="O3352" s="270" t="s">
        <v>6161</v>
      </c>
    </row>
    <row r="3353" spans="1:15" ht="30.75" customHeight="1" x14ac:dyDescent="0.25">
      <c r="A3353" s="281">
        <v>40302962</v>
      </c>
      <c r="B3353" s="276" t="s">
        <v>5277</v>
      </c>
      <c r="C3353" s="278" t="s">
        <v>4844</v>
      </c>
      <c r="D3353" s="276" t="s">
        <v>6161</v>
      </c>
      <c r="E3353" s="282"/>
      <c r="F3353" s="279"/>
      <c r="G3353" s="278" t="s">
        <v>6161</v>
      </c>
      <c r="H3353" s="278" t="s">
        <v>6161</v>
      </c>
      <c r="I3353" s="278" t="s">
        <v>6161</v>
      </c>
      <c r="J3353" s="278" t="s">
        <v>6161</v>
      </c>
      <c r="K3353" s="278" t="s">
        <v>6161</v>
      </c>
      <c r="L3353" s="277" t="s">
        <v>6161</v>
      </c>
      <c r="M3353" s="276" t="s">
        <v>6161</v>
      </c>
      <c r="N3353" s="276" t="s">
        <v>6161</v>
      </c>
      <c r="O3353" s="276" t="s">
        <v>6161</v>
      </c>
    </row>
    <row r="3354" spans="1:15" ht="30.75" customHeight="1" x14ac:dyDescent="0.25">
      <c r="A3354" s="275">
        <v>40302989</v>
      </c>
      <c r="B3354" s="270" t="s">
        <v>5278</v>
      </c>
      <c r="C3354" s="272" t="s">
        <v>4844</v>
      </c>
      <c r="D3354" s="270" t="s">
        <v>6161</v>
      </c>
      <c r="E3354" s="272"/>
      <c r="F3354" s="273"/>
      <c r="G3354" s="272" t="s">
        <v>6161</v>
      </c>
      <c r="H3354" s="272" t="s">
        <v>6161</v>
      </c>
      <c r="I3354" s="272" t="s">
        <v>6161</v>
      </c>
      <c r="J3354" s="272" t="s">
        <v>6161</v>
      </c>
      <c r="K3354" s="272" t="s">
        <v>6161</v>
      </c>
      <c r="L3354" s="271" t="s">
        <v>6161</v>
      </c>
      <c r="M3354" s="270" t="s">
        <v>6161</v>
      </c>
      <c r="N3354" s="270" t="s">
        <v>6161</v>
      </c>
      <c r="O3354" s="270" t="s">
        <v>6161</v>
      </c>
    </row>
    <row r="3355" spans="1:15" ht="30.75" customHeight="1" x14ac:dyDescent="0.25">
      <c r="A3355" s="281">
        <v>40302997</v>
      </c>
      <c r="B3355" s="276" t="s">
        <v>5279</v>
      </c>
      <c r="C3355" s="278" t="s">
        <v>4844</v>
      </c>
      <c r="D3355" s="276" t="s">
        <v>6161</v>
      </c>
      <c r="E3355" s="282"/>
      <c r="F3355" s="279"/>
      <c r="G3355" s="278" t="s">
        <v>6161</v>
      </c>
      <c r="H3355" s="278" t="s">
        <v>6161</v>
      </c>
      <c r="I3355" s="278" t="s">
        <v>6161</v>
      </c>
      <c r="J3355" s="278" t="s">
        <v>6161</v>
      </c>
      <c r="K3355" s="278" t="s">
        <v>6161</v>
      </c>
      <c r="L3355" s="277" t="s">
        <v>6161</v>
      </c>
      <c r="M3355" s="276" t="s">
        <v>6161</v>
      </c>
      <c r="N3355" s="276" t="s">
        <v>6161</v>
      </c>
      <c r="O3355" s="276" t="s">
        <v>6161</v>
      </c>
    </row>
    <row r="3356" spans="1:15" ht="30.75" customHeight="1" x14ac:dyDescent="0.25">
      <c r="A3356" s="275">
        <v>40303012</v>
      </c>
      <c r="B3356" s="270" t="s">
        <v>5280</v>
      </c>
      <c r="C3356" s="272" t="s">
        <v>4843</v>
      </c>
      <c r="D3356" s="270" t="s">
        <v>9697</v>
      </c>
      <c r="E3356" s="272"/>
      <c r="F3356" s="273"/>
      <c r="G3356" s="272"/>
      <c r="H3356" s="272" t="s">
        <v>6154</v>
      </c>
      <c r="I3356" s="272" t="s">
        <v>6155</v>
      </c>
      <c r="J3356" s="272" t="s">
        <v>6156</v>
      </c>
      <c r="K3356" s="272"/>
      <c r="L3356" s="271"/>
      <c r="M3356" s="270" t="s">
        <v>3906</v>
      </c>
      <c r="N3356" s="270" t="s">
        <v>9548</v>
      </c>
      <c r="O3356" s="270" t="s">
        <v>6166</v>
      </c>
    </row>
    <row r="3357" spans="1:15" ht="30.75" customHeight="1" x14ac:dyDescent="0.25">
      <c r="A3357" s="281">
        <v>40303020</v>
      </c>
      <c r="B3357" s="276" t="s">
        <v>2518</v>
      </c>
      <c r="C3357" s="278" t="s">
        <v>4843</v>
      </c>
      <c r="D3357" s="276" t="s">
        <v>9698</v>
      </c>
      <c r="E3357" s="282"/>
      <c r="F3357" s="279"/>
      <c r="G3357" s="278"/>
      <c r="H3357" s="278" t="s">
        <v>6154</v>
      </c>
      <c r="I3357" s="278" t="s">
        <v>6155</v>
      </c>
      <c r="J3357" s="278" t="s">
        <v>6156</v>
      </c>
      <c r="K3357" s="278"/>
      <c r="L3357" s="277"/>
      <c r="M3357" s="276" t="s">
        <v>3906</v>
      </c>
      <c r="N3357" s="276" t="s">
        <v>9548</v>
      </c>
      <c r="O3357" s="276" t="s">
        <v>6166</v>
      </c>
    </row>
    <row r="3358" spans="1:15" ht="30.75" customHeight="1" x14ac:dyDescent="0.25">
      <c r="A3358" s="275">
        <v>40303039</v>
      </c>
      <c r="B3358" s="270" t="s">
        <v>2519</v>
      </c>
      <c r="C3358" s="272" t="s">
        <v>4843</v>
      </c>
      <c r="D3358" s="270" t="s">
        <v>9699</v>
      </c>
      <c r="E3358" s="272"/>
      <c r="F3358" s="273"/>
      <c r="G3358" s="272"/>
      <c r="H3358" s="272" t="s">
        <v>6154</v>
      </c>
      <c r="I3358" s="272" t="s">
        <v>6155</v>
      </c>
      <c r="J3358" s="272" t="s">
        <v>6156</v>
      </c>
      <c r="K3358" s="272"/>
      <c r="L3358" s="271"/>
      <c r="M3358" s="270" t="s">
        <v>3906</v>
      </c>
      <c r="N3358" s="270" t="s">
        <v>9548</v>
      </c>
      <c r="O3358" s="270" t="s">
        <v>6166</v>
      </c>
    </row>
    <row r="3359" spans="1:15" ht="30.75" customHeight="1" x14ac:dyDescent="0.25">
      <c r="A3359" s="281">
        <v>40303039</v>
      </c>
      <c r="B3359" s="276" t="s">
        <v>2519</v>
      </c>
      <c r="C3359" s="278" t="s">
        <v>4843</v>
      </c>
      <c r="D3359" s="276" t="s">
        <v>9700</v>
      </c>
      <c r="E3359" s="282"/>
      <c r="F3359" s="279"/>
      <c r="G3359" s="278"/>
      <c r="H3359" s="278" t="s">
        <v>6154</v>
      </c>
      <c r="I3359" s="278" t="s">
        <v>6155</v>
      </c>
      <c r="J3359" s="278" t="s">
        <v>6156</v>
      </c>
      <c r="K3359" s="278"/>
      <c r="L3359" s="277"/>
      <c r="M3359" s="276" t="s">
        <v>3906</v>
      </c>
      <c r="N3359" s="276" t="s">
        <v>9548</v>
      </c>
      <c r="O3359" s="276" t="s">
        <v>6166</v>
      </c>
    </row>
    <row r="3360" spans="1:15" ht="30.75" customHeight="1" x14ac:dyDescent="0.25">
      <c r="A3360" s="275">
        <v>40303047</v>
      </c>
      <c r="B3360" s="270" t="s">
        <v>5281</v>
      </c>
      <c r="C3360" s="272" t="s">
        <v>4844</v>
      </c>
      <c r="D3360" s="270" t="s">
        <v>6161</v>
      </c>
      <c r="E3360" s="272"/>
      <c r="F3360" s="273"/>
      <c r="G3360" s="272" t="s">
        <v>6161</v>
      </c>
      <c r="H3360" s="272" t="s">
        <v>6161</v>
      </c>
      <c r="I3360" s="272" t="s">
        <v>6161</v>
      </c>
      <c r="J3360" s="272" t="s">
        <v>6161</v>
      </c>
      <c r="K3360" s="272" t="s">
        <v>6161</v>
      </c>
      <c r="L3360" s="271" t="s">
        <v>6161</v>
      </c>
      <c r="M3360" s="270" t="s">
        <v>6161</v>
      </c>
      <c r="N3360" s="270" t="s">
        <v>6161</v>
      </c>
      <c r="O3360" s="270" t="s">
        <v>6161</v>
      </c>
    </row>
    <row r="3361" spans="1:15" ht="30.75" customHeight="1" x14ac:dyDescent="0.25">
      <c r="A3361" s="281">
        <v>40303055</v>
      </c>
      <c r="B3361" s="276" t="s">
        <v>2522</v>
      </c>
      <c r="C3361" s="278" t="s">
        <v>4843</v>
      </c>
      <c r="D3361" s="276" t="s">
        <v>9701</v>
      </c>
      <c r="E3361" s="282"/>
      <c r="F3361" s="279"/>
      <c r="G3361" s="278"/>
      <c r="H3361" s="278" t="s">
        <v>6154</v>
      </c>
      <c r="I3361" s="278" t="s">
        <v>6155</v>
      </c>
      <c r="J3361" s="278" t="s">
        <v>6156</v>
      </c>
      <c r="K3361" s="278"/>
      <c r="L3361" s="277"/>
      <c r="M3361" s="276" t="s">
        <v>3906</v>
      </c>
      <c r="N3361" s="276" t="s">
        <v>9548</v>
      </c>
      <c r="O3361" s="276" t="s">
        <v>6166</v>
      </c>
    </row>
    <row r="3362" spans="1:15" ht="30.75" customHeight="1" x14ac:dyDescent="0.25">
      <c r="A3362" s="275">
        <v>40303063</v>
      </c>
      <c r="B3362" s="270" t="s">
        <v>2523</v>
      </c>
      <c r="C3362" s="272" t="s">
        <v>4843</v>
      </c>
      <c r="D3362" s="270" t="s">
        <v>9702</v>
      </c>
      <c r="E3362" s="272"/>
      <c r="F3362" s="273"/>
      <c r="G3362" s="272"/>
      <c r="H3362" s="272" t="s">
        <v>6154</v>
      </c>
      <c r="I3362" s="272" t="s">
        <v>6155</v>
      </c>
      <c r="J3362" s="272" t="s">
        <v>6156</v>
      </c>
      <c r="K3362" s="272"/>
      <c r="L3362" s="271"/>
      <c r="M3362" s="270" t="s">
        <v>3906</v>
      </c>
      <c r="N3362" s="270" t="s">
        <v>9548</v>
      </c>
      <c r="O3362" s="270" t="s">
        <v>6166</v>
      </c>
    </row>
    <row r="3363" spans="1:15" ht="30.75" customHeight="1" x14ac:dyDescent="0.25">
      <c r="A3363" s="281">
        <v>40303071</v>
      </c>
      <c r="B3363" s="276" t="s">
        <v>6402</v>
      </c>
      <c r="C3363" s="278" t="s">
        <v>4843</v>
      </c>
      <c r="D3363" s="276" t="s">
        <v>9703</v>
      </c>
      <c r="E3363" s="282"/>
      <c r="F3363" s="279"/>
      <c r="G3363" s="278"/>
      <c r="H3363" s="278" t="s">
        <v>6154</v>
      </c>
      <c r="I3363" s="278" t="s">
        <v>6155</v>
      </c>
      <c r="J3363" s="278" t="s">
        <v>6156</v>
      </c>
      <c r="K3363" s="278"/>
      <c r="L3363" s="277"/>
      <c r="M3363" s="276" t="s">
        <v>3906</v>
      </c>
      <c r="N3363" s="276" t="s">
        <v>9548</v>
      </c>
      <c r="O3363" s="276" t="s">
        <v>6166</v>
      </c>
    </row>
    <row r="3364" spans="1:15" ht="30.75" customHeight="1" x14ac:dyDescent="0.25">
      <c r="A3364" s="275">
        <v>40303080</v>
      </c>
      <c r="B3364" s="270" t="s">
        <v>2525</v>
      </c>
      <c r="C3364" s="272" t="s">
        <v>4843</v>
      </c>
      <c r="D3364" s="270" t="s">
        <v>9704</v>
      </c>
      <c r="E3364" s="272"/>
      <c r="F3364" s="273"/>
      <c r="G3364" s="272"/>
      <c r="H3364" s="272" t="s">
        <v>6154</v>
      </c>
      <c r="I3364" s="272" t="s">
        <v>6155</v>
      </c>
      <c r="J3364" s="272" t="s">
        <v>6156</v>
      </c>
      <c r="K3364" s="272"/>
      <c r="L3364" s="271"/>
      <c r="M3364" s="270" t="s">
        <v>3906</v>
      </c>
      <c r="N3364" s="270" t="s">
        <v>9548</v>
      </c>
      <c r="O3364" s="270" t="s">
        <v>6166</v>
      </c>
    </row>
    <row r="3365" spans="1:15" ht="30.75" customHeight="1" x14ac:dyDescent="0.25">
      <c r="A3365" s="281">
        <v>40303098</v>
      </c>
      <c r="B3365" s="276" t="s">
        <v>2526</v>
      </c>
      <c r="C3365" s="278" t="s">
        <v>4843</v>
      </c>
      <c r="D3365" s="276" t="s">
        <v>9705</v>
      </c>
      <c r="E3365" s="282"/>
      <c r="F3365" s="279"/>
      <c r="G3365" s="278"/>
      <c r="H3365" s="278" t="s">
        <v>6154</v>
      </c>
      <c r="I3365" s="278" t="s">
        <v>6155</v>
      </c>
      <c r="J3365" s="278" t="s">
        <v>6156</v>
      </c>
      <c r="K3365" s="278"/>
      <c r="L3365" s="277"/>
      <c r="M3365" s="276" t="s">
        <v>3906</v>
      </c>
      <c r="N3365" s="276" t="s">
        <v>9548</v>
      </c>
      <c r="O3365" s="276" t="s">
        <v>6166</v>
      </c>
    </row>
    <row r="3366" spans="1:15" ht="30.75" customHeight="1" x14ac:dyDescent="0.25">
      <c r="A3366" s="275">
        <v>40303101</v>
      </c>
      <c r="B3366" s="270" t="s">
        <v>2527</v>
      </c>
      <c r="C3366" s="272" t="s">
        <v>4843</v>
      </c>
      <c r="D3366" s="270" t="s">
        <v>9706</v>
      </c>
      <c r="E3366" s="272"/>
      <c r="F3366" s="273"/>
      <c r="G3366" s="272"/>
      <c r="H3366" s="272" t="s">
        <v>6154</v>
      </c>
      <c r="I3366" s="272" t="s">
        <v>6155</v>
      </c>
      <c r="J3366" s="272" t="s">
        <v>6156</v>
      </c>
      <c r="K3366" s="272"/>
      <c r="L3366" s="271"/>
      <c r="M3366" s="270" t="s">
        <v>3906</v>
      </c>
      <c r="N3366" s="270" t="s">
        <v>9548</v>
      </c>
      <c r="O3366" s="270" t="s">
        <v>6166</v>
      </c>
    </row>
    <row r="3367" spans="1:15" ht="30.75" customHeight="1" x14ac:dyDescent="0.25">
      <c r="A3367" s="281">
        <v>40303110</v>
      </c>
      <c r="B3367" s="276" t="s">
        <v>5282</v>
      </c>
      <c r="C3367" s="278" t="s">
        <v>4843</v>
      </c>
      <c r="D3367" s="276" t="s">
        <v>9707</v>
      </c>
      <c r="E3367" s="282"/>
      <c r="F3367" s="279"/>
      <c r="G3367" s="278"/>
      <c r="H3367" s="278" t="s">
        <v>6154</v>
      </c>
      <c r="I3367" s="278" t="s">
        <v>6155</v>
      </c>
      <c r="J3367" s="278" t="s">
        <v>6156</v>
      </c>
      <c r="K3367" s="278"/>
      <c r="L3367" s="277"/>
      <c r="M3367" s="276" t="s">
        <v>3906</v>
      </c>
      <c r="N3367" s="276" t="s">
        <v>9548</v>
      </c>
      <c r="O3367" s="276" t="s">
        <v>6166</v>
      </c>
    </row>
    <row r="3368" spans="1:15" ht="30.75" customHeight="1" x14ac:dyDescent="0.25">
      <c r="A3368" s="275">
        <v>40303128</v>
      </c>
      <c r="B3368" s="270" t="s">
        <v>2529</v>
      </c>
      <c r="C3368" s="272" t="s">
        <v>4843</v>
      </c>
      <c r="D3368" s="270" t="s">
        <v>9708</v>
      </c>
      <c r="E3368" s="272"/>
      <c r="F3368" s="273"/>
      <c r="G3368" s="272"/>
      <c r="H3368" s="272" t="s">
        <v>6154</v>
      </c>
      <c r="I3368" s="272" t="s">
        <v>6155</v>
      </c>
      <c r="J3368" s="272" t="s">
        <v>6156</v>
      </c>
      <c r="K3368" s="272"/>
      <c r="L3368" s="271"/>
      <c r="M3368" s="270" t="s">
        <v>3906</v>
      </c>
      <c r="N3368" s="270" t="s">
        <v>9548</v>
      </c>
      <c r="O3368" s="270" t="s">
        <v>6166</v>
      </c>
    </row>
    <row r="3369" spans="1:15" ht="30.75" customHeight="1" x14ac:dyDescent="0.25">
      <c r="A3369" s="281">
        <v>40303136</v>
      </c>
      <c r="B3369" s="276" t="s">
        <v>2530</v>
      </c>
      <c r="C3369" s="278" t="s">
        <v>4843</v>
      </c>
      <c r="D3369" s="276" t="s">
        <v>9709</v>
      </c>
      <c r="E3369" s="282"/>
      <c r="F3369" s="279"/>
      <c r="G3369" s="278"/>
      <c r="H3369" s="278" t="s">
        <v>6154</v>
      </c>
      <c r="I3369" s="278" t="s">
        <v>6155</v>
      </c>
      <c r="J3369" s="278" t="s">
        <v>6156</v>
      </c>
      <c r="K3369" s="278"/>
      <c r="L3369" s="277"/>
      <c r="M3369" s="276" t="s">
        <v>3906</v>
      </c>
      <c r="N3369" s="276" t="s">
        <v>9548</v>
      </c>
      <c r="O3369" s="276" t="s">
        <v>6166</v>
      </c>
    </row>
    <row r="3370" spans="1:15" ht="30.75" customHeight="1" x14ac:dyDescent="0.25">
      <c r="A3370" s="275">
        <v>40303144</v>
      </c>
      <c r="B3370" s="270" t="s">
        <v>2531</v>
      </c>
      <c r="C3370" s="272" t="s">
        <v>4843</v>
      </c>
      <c r="D3370" s="270" t="s">
        <v>9710</v>
      </c>
      <c r="E3370" s="272"/>
      <c r="F3370" s="273"/>
      <c r="G3370" s="272"/>
      <c r="H3370" s="272" t="s">
        <v>6154</v>
      </c>
      <c r="I3370" s="272" t="s">
        <v>6155</v>
      </c>
      <c r="J3370" s="272" t="s">
        <v>6156</v>
      </c>
      <c r="K3370" s="272"/>
      <c r="L3370" s="271"/>
      <c r="M3370" s="270" t="s">
        <v>3906</v>
      </c>
      <c r="N3370" s="270" t="s">
        <v>9548</v>
      </c>
      <c r="O3370" s="270" t="s">
        <v>6166</v>
      </c>
    </row>
    <row r="3371" spans="1:15" ht="30.75" customHeight="1" x14ac:dyDescent="0.25">
      <c r="A3371" s="281">
        <v>40303152</v>
      </c>
      <c r="B3371" s="276" t="s">
        <v>6403</v>
      </c>
      <c r="C3371" s="278" t="s">
        <v>4843</v>
      </c>
      <c r="D3371" s="276" t="s">
        <v>9711</v>
      </c>
      <c r="E3371" s="282"/>
      <c r="F3371" s="279"/>
      <c r="G3371" s="278"/>
      <c r="H3371" s="278" t="s">
        <v>6154</v>
      </c>
      <c r="I3371" s="278" t="s">
        <v>6155</v>
      </c>
      <c r="J3371" s="278" t="s">
        <v>6156</v>
      </c>
      <c r="K3371" s="278"/>
      <c r="L3371" s="277"/>
      <c r="M3371" s="276" t="s">
        <v>3906</v>
      </c>
      <c r="N3371" s="276" t="s">
        <v>9548</v>
      </c>
      <c r="O3371" s="276" t="s">
        <v>6166</v>
      </c>
    </row>
    <row r="3372" spans="1:15" ht="30.75" customHeight="1" x14ac:dyDescent="0.25">
      <c r="A3372" s="275">
        <v>40303160</v>
      </c>
      <c r="B3372" s="270" t="s">
        <v>2533</v>
      </c>
      <c r="C3372" s="272" t="s">
        <v>4843</v>
      </c>
      <c r="D3372" s="270" t="s">
        <v>9712</v>
      </c>
      <c r="E3372" s="272"/>
      <c r="F3372" s="273"/>
      <c r="G3372" s="272"/>
      <c r="H3372" s="272" t="s">
        <v>6154</v>
      </c>
      <c r="I3372" s="272" t="s">
        <v>6155</v>
      </c>
      <c r="J3372" s="272" t="s">
        <v>6156</v>
      </c>
      <c r="K3372" s="272"/>
      <c r="L3372" s="271"/>
      <c r="M3372" s="270" t="s">
        <v>3906</v>
      </c>
      <c r="N3372" s="270" t="s">
        <v>9548</v>
      </c>
      <c r="O3372" s="270" t="s">
        <v>6166</v>
      </c>
    </row>
    <row r="3373" spans="1:15" ht="30.75" customHeight="1" x14ac:dyDescent="0.25">
      <c r="A3373" s="281">
        <v>40303179</v>
      </c>
      <c r="B3373" s="276" t="s">
        <v>2520</v>
      </c>
      <c r="C3373" s="278" t="s">
        <v>4843</v>
      </c>
      <c r="D3373" s="276" t="s">
        <v>9713</v>
      </c>
      <c r="E3373" s="282"/>
      <c r="F3373" s="279"/>
      <c r="G3373" s="278"/>
      <c r="H3373" s="278" t="s">
        <v>6154</v>
      </c>
      <c r="I3373" s="278" t="s">
        <v>6155</v>
      </c>
      <c r="J3373" s="278" t="s">
        <v>6156</v>
      </c>
      <c r="K3373" s="278"/>
      <c r="L3373" s="277"/>
      <c r="M3373" s="276" t="s">
        <v>3906</v>
      </c>
      <c r="N3373" s="276" t="s">
        <v>9548</v>
      </c>
      <c r="O3373" s="276" t="s">
        <v>6166</v>
      </c>
    </row>
    <row r="3374" spans="1:15" ht="30.75" customHeight="1" x14ac:dyDescent="0.25">
      <c r="A3374" s="275">
        <v>40303187</v>
      </c>
      <c r="B3374" s="270" t="s">
        <v>2521</v>
      </c>
      <c r="C3374" s="272" t="s">
        <v>4843</v>
      </c>
      <c r="D3374" s="270" t="s">
        <v>9714</v>
      </c>
      <c r="E3374" s="272"/>
      <c r="F3374" s="273"/>
      <c r="G3374" s="272"/>
      <c r="H3374" s="272" t="s">
        <v>6154</v>
      </c>
      <c r="I3374" s="272" t="s">
        <v>6155</v>
      </c>
      <c r="J3374" s="272" t="s">
        <v>6156</v>
      </c>
      <c r="K3374" s="272"/>
      <c r="L3374" s="271"/>
      <c r="M3374" s="270" t="s">
        <v>3906</v>
      </c>
      <c r="N3374" s="270" t="s">
        <v>9548</v>
      </c>
      <c r="O3374" s="270" t="s">
        <v>6166</v>
      </c>
    </row>
    <row r="3375" spans="1:15" ht="30.75" customHeight="1" x14ac:dyDescent="0.25">
      <c r="A3375" s="281">
        <v>40303195</v>
      </c>
      <c r="B3375" s="276" t="s">
        <v>5283</v>
      </c>
      <c r="C3375" s="278" t="s">
        <v>4844</v>
      </c>
      <c r="D3375" s="276" t="s">
        <v>6161</v>
      </c>
      <c r="E3375" s="282"/>
      <c r="F3375" s="279"/>
      <c r="G3375" s="278" t="s">
        <v>6161</v>
      </c>
      <c r="H3375" s="278" t="s">
        <v>6161</v>
      </c>
      <c r="I3375" s="278" t="s">
        <v>6161</v>
      </c>
      <c r="J3375" s="278" t="s">
        <v>6161</v>
      </c>
      <c r="K3375" s="278" t="s">
        <v>6161</v>
      </c>
      <c r="L3375" s="277" t="s">
        <v>6161</v>
      </c>
      <c r="M3375" s="276" t="s">
        <v>6161</v>
      </c>
      <c r="N3375" s="276" t="s">
        <v>6161</v>
      </c>
      <c r="O3375" s="276" t="s">
        <v>6161</v>
      </c>
    </row>
    <row r="3376" spans="1:15" ht="30.75" customHeight="1" x14ac:dyDescent="0.25">
      <c r="A3376" s="275">
        <v>40303209</v>
      </c>
      <c r="B3376" s="270" t="s">
        <v>5284</v>
      </c>
      <c r="C3376" s="272" t="s">
        <v>4844</v>
      </c>
      <c r="D3376" s="270" t="s">
        <v>6161</v>
      </c>
      <c r="E3376" s="272"/>
      <c r="F3376" s="273"/>
      <c r="G3376" s="272" t="s">
        <v>6161</v>
      </c>
      <c r="H3376" s="272" t="s">
        <v>6161</v>
      </c>
      <c r="I3376" s="272" t="s">
        <v>6161</v>
      </c>
      <c r="J3376" s="272" t="s">
        <v>6161</v>
      </c>
      <c r="K3376" s="272" t="s">
        <v>6161</v>
      </c>
      <c r="L3376" s="271" t="s">
        <v>6161</v>
      </c>
      <c r="M3376" s="270" t="s">
        <v>6161</v>
      </c>
      <c r="N3376" s="270" t="s">
        <v>6161</v>
      </c>
      <c r="O3376" s="270" t="s">
        <v>6161</v>
      </c>
    </row>
    <row r="3377" spans="1:15" ht="30.75" customHeight="1" x14ac:dyDescent="0.25">
      <c r="A3377" s="281">
        <v>40303217</v>
      </c>
      <c r="B3377" s="276" t="s">
        <v>5285</v>
      </c>
      <c r="C3377" s="278" t="s">
        <v>4844</v>
      </c>
      <c r="D3377" s="276" t="s">
        <v>6161</v>
      </c>
      <c r="E3377" s="282"/>
      <c r="F3377" s="279"/>
      <c r="G3377" s="278" t="s">
        <v>6161</v>
      </c>
      <c r="H3377" s="278" t="s">
        <v>6161</v>
      </c>
      <c r="I3377" s="278" t="s">
        <v>6161</v>
      </c>
      <c r="J3377" s="278" t="s">
        <v>6161</v>
      </c>
      <c r="K3377" s="278" t="s">
        <v>6161</v>
      </c>
      <c r="L3377" s="277" t="s">
        <v>6161</v>
      </c>
      <c r="M3377" s="276" t="s">
        <v>6161</v>
      </c>
      <c r="N3377" s="276" t="s">
        <v>6161</v>
      </c>
      <c r="O3377" s="276" t="s">
        <v>6161</v>
      </c>
    </row>
    <row r="3378" spans="1:15" ht="30.75" customHeight="1" x14ac:dyDescent="0.25">
      <c r="A3378" s="275">
        <v>40303225</v>
      </c>
      <c r="B3378" s="270" t="s">
        <v>6404</v>
      </c>
      <c r="C3378" s="272" t="s">
        <v>4844</v>
      </c>
      <c r="D3378" s="270" t="s">
        <v>6161</v>
      </c>
      <c r="E3378" s="272"/>
      <c r="F3378" s="273"/>
      <c r="G3378" s="272" t="s">
        <v>6161</v>
      </c>
      <c r="H3378" s="272" t="s">
        <v>6161</v>
      </c>
      <c r="I3378" s="272" t="s">
        <v>6161</v>
      </c>
      <c r="J3378" s="272" t="s">
        <v>6161</v>
      </c>
      <c r="K3378" s="272" t="s">
        <v>6161</v>
      </c>
      <c r="L3378" s="271" t="s">
        <v>6161</v>
      </c>
      <c r="M3378" s="270" t="s">
        <v>6161</v>
      </c>
      <c r="N3378" s="270" t="s">
        <v>6161</v>
      </c>
      <c r="O3378" s="270" t="s">
        <v>6161</v>
      </c>
    </row>
    <row r="3379" spans="1:15" ht="30.75" customHeight="1" x14ac:dyDescent="0.25">
      <c r="A3379" s="281">
        <v>40303241</v>
      </c>
      <c r="B3379" s="276" t="s">
        <v>5287</v>
      </c>
      <c r="C3379" s="278" t="s">
        <v>4844</v>
      </c>
      <c r="D3379" s="276" t="s">
        <v>6161</v>
      </c>
      <c r="E3379" s="282"/>
      <c r="F3379" s="279"/>
      <c r="G3379" s="278" t="s">
        <v>6161</v>
      </c>
      <c r="H3379" s="278" t="s">
        <v>6161</v>
      </c>
      <c r="I3379" s="278" t="s">
        <v>6161</v>
      </c>
      <c r="J3379" s="278" t="s">
        <v>6161</v>
      </c>
      <c r="K3379" s="278" t="s">
        <v>6161</v>
      </c>
      <c r="L3379" s="277" t="s">
        <v>6161</v>
      </c>
      <c r="M3379" s="276" t="s">
        <v>6161</v>
      </c>
      <c r="N3379" s="276" t="s">
        <v>6161</v>
      </c>
      <c r="O3379" s="276" t="s">
        <v>6161</v>
      </c>
    </row>
    <row r="3380" spans="1:15" ht="30.75" customHeight="1" x14ac:dyDescent="0.25">
      <c r="A3380" s="275">
        <v>40303250</v>
      </c>
      <c r="B3380" s="270" t="s">
        <v>4329</v>
      </c>
      <c r="C3380" s="272" t="s">
        <v>4843</v>
      </c>
      <c r="D3380" s="270" t="s">
        <v>9709</v>
      </c>
      <c r="E3380" s="272"/>
      <c r="F3380" s="273"/>
      <c r="G3380" s="272"/>
      <c r="H3380" s="272" t="s">
        <v>6154</v>
      </c>
      <c r="I3380" s="272" t="s">
        <v>6155</v>
      </c>
      <c r="J3380" s="272" t="s">
        <v>6156</v>
      </c>
      <c r="K3380" s="272"/>
      <c r="L3380" s="271"/>
      <c r="M3380" s="270" t="s">
        <v>3906</v>
      </c>
      <c r="N3380" s="270" t="s">
        <v>9548</v>
      </c>
      <c r="O3380" s="270" t="s">
        <v>6166</v>
      </c>
    </row>
    <row r="3381" spans="1:15" ht="30.75" customHeight="1" x14ac:dyDescent="0.25">
      <c r="A3381" s="281">
        <v>40303268</v>
      </c>
      <c r="B3381" s="276" t="s">
        <v>4330</v>
      </c>
      <c r="C3381" s="278" t="s">
        <v>4843</v>
      </c>
      <c r="D3381" s="276" t="s">
        <v>9707</v>
      </c>
      <c r="E3381" s="282"/>
      <c r="F3381" s="279"/>
      <c r="G3381" s="278"/>
      <c r="H3381" s="278" t="s">
        <v>6154</v>
      </c>
      <c r="I3381" s="278" t="s">
        <v>6155</v>
      </c>
      <c r="J3381" s="278" t="s">
        <v>6156</v>
      </c>
      <c r="K3381" s="278"/>
      <c r="L3381" s="277"/>
      <c r="M3381" s="276" t="s">
        <v>3906</v>
      </c>
      <c r="N3381" s="276" t="s">
        <v>9548</v>
      </c>
      <c r="O3381" s="276" t="s">
        <v>6166</v>
      </c>
    </row>
    <row r="3382" spans="1:15" ht="30.75" customHeight="1" x14ac:dyDescent="0.25">
      <c r="A3382" s="275">
        <v>40303276</v>
      </c>
      <c r="B3382" s="270" t="s">
        <v>6405</v>
      </c>
      <c r="C3382" s="272" t="s">
        <v>4844</v>
      </c>
      <c r="D3382" s="270" t="s">
        <v>6161</v>
      </c>
      <c r="E3382" s="272"/>
      <c r="F3382" s="273"/>
      <c r="G3382" s="272" t="s">
        <v>6161</v>
      </c>
      <c r="H3382" s="272" t="s">
        <v>6161</v>
      </c>
      <c r="I3382" s="272" t="s">
        <v>6161</v>
      </c>
      <c r="J3382" s="272" t="s">
        <v>6161</v>
      </c>
      <c r="K3382" s="272" t="s">
        <v>6161</v>
      </c>
      <c r="L3382" s="271" t="s">
        <v>6161</v>
      </c>
      <c r="M3382" s="270" t="s">
        <v>6161</v>
      </c>
      <c r="N3382" s="270" t="s">
        <v>6161</v>
      </c>
      <c r="O3382" s="270" t="s">
        <v>6161</v>
      </c>
    </row>
    <row r="3383" spans="1:15" ht="30.75" customHeight="1" x14ac:dyDescent="0.25">
      <c r="A3383" s="281">
        <v>40303284</v>
      </c>
      <c r="B3383" s="276" t="s">
        <v>6406</v>
      </c>
      <c r="C3383" s="278" t="s">
        <v>4843</v>
      </c>
      <c r="D3383" s="276" t="s">
        <v>11162</v>
      </c>
      <c r="E3383" s="280" t="s">
        <v>11161</v>
      </c>
      <c r="F3383" s="279">
        <v>44687</v>
      </c>
      <c r="G3383" s="278"/>
      <c r="H3383" s="278" t="s">
        <v>6154</v>
      </c>
      <c r="I3383" s="278" t="s">
        <v>6155</v>
      </c>
      <c r="J3383" s="278" t="s">
        <v>6156</v>
      </c>
      <c r="K3383" s="278"/>
      <c r="L3383" s="277">
        <v>151</v>
      </c>
      <c r="M3383" s="276" t="s">
        <v>3906</v>
      </c>
      <c r="N3383" s="276" t="s">
        <v>9548</v>
      </c>
      <c r="O3383" s="276" t="s">
        <v>6166</v>
      </c>
    </row>
    <row r="3384" spans="1:15" ht="30.75" customHeight="1" x14ac:dyDescent="0.25">
      <c r="A3384" s="275">
        <v>40303292</v>
      </c>
      <c r="B3384" s="270" t="s">
        <v>6407</v>
      </c>
      <c r="C3384" s="272" t="s">
        <v>4844</v>
      </c>
      <c r="D3384" s="270" t="s">
        <v>6161</v>
      </c>
      <c r="E3384" s="272"/>
      <c r="F3384" s="273"/>
      <c r="G3384" s="272" t="s">
        <v>6161</v>
      </c>
      <c r="H3384" s="272" t="s">
        <v>6161</v>
      </c>
      <c r="I3384" s="272" t="s">
        <v>6161</v>
      </c>
      <c r="J3384" s="272" t="s">
        <v>6161</v>
      </c>
      <c r="K3384" s="272" t="s">
        <v>6161</v>
      </c>
      <c r="L3384" s="271" t="s">
        <v>6161</v>
      </c>
      <c r="M3384" s="270" t="s">
        <v>6161</v>
      </c>
      <c r="N3384" s="270" t="s">
        <v>6161</v>
      </c>
      <c r="O3384" s="270" t="s">
        <v>6161</v>
      </c>
    </row>
    <row r="3385" spans="1:15" ht="30.75" customHeight="1" x14ac:dyDescent="0.25">
      <c r="A3385" s="281">
        <v>40303306</v>
      </c>
      <c r="B3385" s="276" t="s">
        <v>6408</v>
      </c>
      <c r="C3385" s="278" t="s">
        <v>4844</v>
      </c>
      <c r="D3385" s="276" t="s">
        <v>6161</v>
      </c>
      <c r="E3385" s="282"/>
      <c r="F3385" s="279"/>
      <c r="G3385" s="278" t="s">
        <v>6161</v>
      </c>
      <c r="H3385" s="278" t="s">
        <v>6161</v>
      </c>
      <c r="I3385" s="278" t="s">
        <v>6161</v>
      </c>
      <c r="J3385" s="278" t="s">
        <v>6161</v>
      </c>
      <c r="K3385" s="278" t="s">
        <v>6161</v>
      </c>
      <c r="L3385" s="277" t="s">
        <v>6161</v>
      </c>
      <c r="M3385" s="276" t="s">
        <v>6161</v>
      </c>
      <c r="N3385" s="276" t="s">
        <v>6161</v>
      </c>
      <c r="O3385" s="276" t="s">
        <v>6161</v>
      </c>
    </row>
    <row r="3386" spans="1:15" ht="30.75" customHeight="1" x14ac:dyDescent="0.25">
      <c r="A3386" s="275">
        <v>40303314</v>
      </c>
      <c r="B3386" s="270" t="s">
        <v>6409</v>
      </c>
      <c r="C3386" s="272" t="s">
        <v>4844</v>
      </c>
      <c r="D3386" s="270" t="s">
        <v>6161</v>
      </c>
      <c r="E3386" s="272"/>
      <c r="F3386" s="273"/>
      <c r="G3386" s="272" t="s">
        <v>6161</v>
      </c>
      <c r="H3386" s="272" t="s">
        <v>6161</v>
      </c>
      <c r="I3386" s="272" t="s">
        <v>6161</v>
      </c>
      <c r="J3386" s="272" t="s">
        <v>6161</v>
      </c>
      <c r="K3386" s="272" t="s">
        <v>6161</v>
      </c>
      <c r="L3386" s="271" t="s">
        <v>6161</v>
      </c>
      <c r="M3386" s="270" t="s">
        <v>6161</v>
      </c>
      <c r="N3386" s="270" t="s">
        <v>6161</v>
      </c>
      <c r="O3386" s="270" t="s">
        <v>6161</v>
      </c>
    </row>
    <row r="3387" spans="1:15" ht="30.75" customHeight="1" x14ac:dyDescent="0.25">
      <c r="A3387" s="281">
        <v>40303322</v>
      </c>
      <c r="B3387" s="276" t="s">
        <v>6410</v>
      </c>
      <c r="C3387" s="278" t="s">
        <v>4844</v>
      </c>
      <c r="D3387" s="276" t="s">
        <v>6161</v>
      </c>
      <c r="E3387" s="282"/>
      <c r="F3387" s="279"/>
      <c r="G3387" s="278" t="s">
        <v>6161</v>
      </c>
      <c r="H3387" s="278" t="s">
        <v>6161</v>
      </c>
      <c r="I3387" s="278" t="s">
        <v>6161</v>
      </c>
      <c r="J3387" s="278" t="s">
        <v>6161</v>
      </c>
      <c r="K3387" s="278" t="s">
        <v>6161</v>
      </c>
      <c r="L3387" s="277" t="s">
        <v>6161</v>
      </c>
      <c r="M3387" s="276" t="s">
        <v>6161</v>
      </c>
      <c r="N3387" s="276" t="s">
        <v>6161</v>
      </c>
      <c r="O3387" s="276" t="s">
        <v>6161</v>
      </c>
    </row>
    <row r="3388" spans="1:15" ht="30.75" customHeight="1" x14ac:dyDescent="0.25">
      <c r="A3388" s="275">
        <v>40303330</v>
      </c>
      <c r="B3388" s="270" t="s">
        <v>7385</v>
      </c>
      <c r="C3388" s="272" t="s">
        <v>4843</v>
      </c>
      <c r="D3388" s="270" t="s">
        <v>9715</v>
      </c>
      <c r="E3388" s="272"/>
      <c r="F3388" s="273"/>
      <c r="G3388" s="272"/>
      <c r="H3388" s="272" t="s">
        <v>6154</v>
      </c>
      <c r="I3388" s="272" t="s">
        <v>6155</v>
      </c>
      <c r="J3388" s="272" t="s">
        <v>6156</v>
      </c>
      <c r="K3388" s="272"/>
      <c r="L3388" s="271">
        <v>134</v>
      </c>
      <c r="M3388" s="270" t="s">
        <v>3906</v>
      </c>
      <c r="N3388" s="270" t="s">
        <v>9548</v>
      </c>
      <c r="O3388" s="270" t="s">
        <v>6166</v>
      </c>
    </row>
    <row r="3389" spans="1:15" ht="30.75" customHeight="1" x14ac:dyDescent="0.25">
      <c r="A3389" s="281">
        <v>40304019</v>
      </c>
      <c r="B3389" s="276" t="s">
        <v>2535</v>
      </c>
      <c r="C3389" s="278" t="s">
        <v>4843</v>
      </c>
      <c r="D3389" s="276" t="s">
        <v>9716</v>
      </c>
      <c r="E3389" s="282"/>
      <c r="F3389" s="279"/>
      <c r="G3389" s="278"/>
      <c r="H3389" s="278" t="s">
        <v>6154</v>
      </c>
      <c r="I3389" s="278" t="s">
        <v>6155</v>
      </c>
      <c r="J3389" s="278" t="s">
        <v>6156</v>
      </c>
      <c r="K3389" s="278"/>
      <c r="L3389" s="277"/>
      <c r="M3389" s="276" t="s">
        <v>3908</v>
      </c>
      <c r="N3389" s="276" t="s">
        <v>9548</v>
      </c>
      <c r="O3389" s="276" t="s">
        <v>6166</v>
      </c>
    </row>
    <row r="3390" spans="1:15" ht="30.75" customHeight="1" x14ac:dyDescent="0.25">
      <c r="A3390" s="275">
        <v>40304027</v>
      </c>
      <c r="B3390" s="270" t="s">
        <v>2536</v>
      </c>
      <c r="C3390" s="272" t="s">
        <v>4843</v>
      </c>
      <c r="D3390" s="270" t="s">
        <v>9717</v>
      </c>
      <c r="E3390" s="272"/>
      <c r="F3390" s="273"/>
      <c r="G3390" s="272"/>
      <c r="H3390" s="272" t="s">
        <v>6154</v>
      </c>
      <c r="I3390" s="272" t="s">
        <v>6155</v>
      </c>
      <c r="J3390" s="272" t="s">
        <v>6156</v>
      </c>
      <c r="K3390" s="272"/>
      <c r="L3390" s="271"/>
      <c r="M3390" s="270" t="s">
        <v>4331</v>
      </c>
      <c r="N3390" s="270" t="s">
        <v>9548</v>
      </c>
      <c r="O3390" s="270" t="s">
        <v>6166</v>
      </c>
    </row>
    <row r="3391" spans="1:15" ht="30.75" customHeight="1" x14ac:dyDescent="0.25">
      <c r="A3391" s="281">
        <v>40304027</v>
      </c>
      <c r="B3391" s="276" t="s">
        <v>2536</v>
      </c>
      <c r="C3391" s="278" t="s">
        <v>4843</v>
      </c>
      <c r="D3391" s="276" t="s">
        <v>9718</v>
      </c>
      <c r="E3391" s="282"/>
      <c r="F3391" s="279"/>
      <c r="G3391" s="278"/>
      <c r="H3391" s="278" t="s">
        <v>6154</v>
      </c>
      <c r="I3391" s="278" t="s">
        <v>6155</v>
      </c>
      <c r="J3391" s="278" t="s">
        <v>6156</v>
      </c>
      <c r="K3391" s="278"/>
      <c r="L3391" s="277"/>
      <c r="M3391" s="276" t="s">
        <v>4331</v>
      </c>
      <c r="N3391" s="276" t="s">
        <v>9548</v>
      </c>
      <c r="O3391" s="276" t="s">
        <v>6166</v>
      </c>
    </row>
    <row r="3392" spans="1:15" ht="30.75" customHeight="1" x14ac:dyDescent="0.25">
      <c r="A3392" s="275">
        <v>40304035</v>
      </c>
      <c r="B3392" s="270" t="s">
        <v>2538</v>
      </c>
      <c r="C3392" s="272" t="s">
        <v>4843</v>
      </c>
      <c r="D3392" s="270" t="s">
        <v>9719</v>
      </c>
      <c r="E3392" s="272"/>
      <c r="F3392" s="273"/>
      <c r="G3392" s="272"/>
      <c r="H3392" s="272" t="s">
        <v>6154</v>
      </c>
      <c r="I3392" s="272" t="s">
        <v>6155</v>
      </c>
      <c r="J3392" s="272" t="s">
        <v>6156</v>
      </c>
      <c r="K3392" s="272"/>
      <c r="L3392" s="271"/>
      <c r="M3392" s="270" t="s">
        <v>4331</v>
      </c>
      <c r="N3392" s="270" t="s">
        <v>9548</v>
      </c>
      <c r="O3392" s="270" t="s">
        <v>6166</v>
      </c>
    </row>
    <row r="3393" spans="1:15" ht="30.75" customHeight="1" x14ac:dyDescent="0.25">
      <c r="A3393" s="281">
        <v>40304043</v>
      </c>
      <c r="B3393" s="276" t="s">
        <v>5288</v>
      </c>
      <c r="C3393" s="278" t="s">
        <v>4843</v>
      </c>
      <c r="D3393" s="276" t="s">
        <v>9720</v>
      </c>
      <c r="E3393" s="282"/>
      <c r="F3393" s="279"/>
      <c r="G3393" s="278"/>
      <c r="H3393" s="278" t="s">
        <v>6154</v>
      </c>
      <c r="I3393" s="278" t="s">
        <v>6155</v>
      </c>
      <c r="J3393" s="278" t="s">
        <v>6156</v>
      </c>
      <c r="K3393" s="278"/>
      <c r="L3393" s="277"/>
      <c r="M3393" s="276" t="s">
        <v>4331</v>
      </c>
      <c r="N3393" s="276" t="s">
        <v>9548</v>
      </c>
      <c r="O3393" s="276" t="s">
        <v>6166</v>
      </c>
    </row>
    <row r="3394" spans="1:15" ht="30.75" customHeight="1" x14ac:dyDescent="0.25">
      <c r="A3394" s="275">
        <v>40304051</v>
      </c>
      <c r="B3394" s="270" t="s">
        <v>2539</v>
      </c>
      <c r="C3394" s="272" t="s">
        <v>4843</v>
      </c>
      <c r="D3394" s="270" t="s">
        <v>9721</v>
      </c>
      <c r="E3394" s="272"/>
      <c r="F3394" s="273"/>
      <c r="G3394" s="272"/>
      <c r="H3394" s="272" t="s">
        <v>6154</v>
      </c>
      <c r="I3394" s="272" t="s">
        <v>6155</v>
      </c>
      <c r="J3394" s="272" t="s">
        <v>6156</v>
      </c>
      <c r="K3394" s="272"/>
      <c r="L3394" s="271"/>
      <c r="M3394" s="270" t="s">
        <v>4331</v>
      </c>
      <c r="N3394" s="270" t="s">
        <v>9548</v>
      </c>
      <c r="O3394" s="270" t="s">
        <v>6166</v>
      </c>
    </row>
    <row r="3395" spans="1:15" ht="30.75" customHeight="1" x14ac:dyDescent="0.25">
      <c r="A3395" s="281">
        <v>40304060</v>
      </c>
      <c r="B3395" s="276" t="s">
        <v>2541</v>
      </c>
      <c r="C3395" s="278" t="s">
        <v>4843</v>
      </c>
      <c r="D3395" s="276" t="s">
        <v>9722</v>
      </c>
      <c r="E3395" s="282"/>
      <c r="F3395" s="279"/>
      <c r="G3395" s="278"/>
      <c r="H3395" s="278" t="s">
        <v>6154</v>
      </c>
      <c r="I3395" s="278" t="s">
        <v>6155</v>
      </c>
      <c r="J3395" s="278" t="s">
        <v>6156</v>
      </c>
      <c r="K3395" s="278"/>
      <c r="L3395" s="277"/>
      <c r="M3395" s="276" t="s">
        <v>4331</v>
      </c>
      <c r="N3395" s="276" t="s">
        <v>9548</v>
      </c>
      <c r="O3395" s="276" t="s">
        <v>6166</v>
      </c>
    </row>
    <row r="3396" spans="1:15" ht="30.75" customHeight="1" x14ac:dyDescent="0.25">
      <c r="A3396" s="275">
        <v>40304078</v>
      </c>
      <c r="B3396" s="270" t="s">
        <v>5289</v>
      </c>
      <c r="C3396" s="272" t="s">
        <v>4843</v>
      </c>
      <c r="D3396" s="270" t="s">
        <v>9723</v>
      </c>
      <c r="E3396" s="272"/>
      <c r="F3396" s="273"/>
      <c r="G3396" s="272"/>
      <c r="H3396" s="272" t="s">
        <v>6154</v>
      </c>
      <c r="I3396" s="272" t="s">
        <v>6155</v>
      </c>
      <c r="J3396" s="272" t="s">
        <v>6156</v>
      </c>
      <c r="K3396" s="272"/>
      <c r="L3396" s="271"/>
      <c r="M3396" s="270" t="s">
        <v>4331</v>
      </c>
      <c r="N3396" s="270" t="s">
        <v>9548</v>
      </c>
      <c r="O3396" s="270" t="s">
        <v>6166</v>
      </c>
    </row>
    <row r="3397" spans="1:15" ht="30.75" customHeight="1" x14ac:dyDescent="0.25">
      <c r="A3397" s="281">
        <v>40304086</v>
      </c>
      <c r="B3397" s="276" t="s">
        <v>5290</v>
      </c>
      <c r="C3397" s="278" t="s">
        <v>4843</v>
      </c>
      <c r="D3397" s="276" t="s">
        <v>9724</v>
      </c>
      <c r="E3397" s="282"/>
      <c r="F3397" s="279"/>
      <c r="G3397" s="278"/>
      <c r="H3397" s="278" t="s">
        <v>6154</v>
      </c>
      <c r="I3397" s="278" t="s">
        <v>6155</v>
      </c>
      <c r="J3397" s="278" t="s">
        <v>6156</v>
      </c>
      <c r="K3397" s="278" t="s">
        <v>6157</v>
      </c>
      <c r="L3397" s="277"/>
      <c r="M3397" s="276" t="s">
        <v>9725</v>
      </c>
      <c r="N3397" s="276" t="s">
        <v>9726</v>
      </c>
      <c r="O3397" s="276" t="s">
        <v>6166</v>
      </c>
    </row>
    <row r="3398" spans="1:15" ht="30.75" customHeight="1" x14ac:dyDescent="0.25">
      <c r="A3398" s="275">
        <v>40304086</v>
      </c>
      <c r="B3398" s="270" t="s">
        <v>5290</v>
      </c>
      <c r="C3398" s="272" t="s">
        <v>4843</v>
      </c>
      <c r="D3398" s="270" t="s">
        <v>9727</v>
      </c>
      <c r="E3398" s="272"/>
      <c r="F3398" s="273"/>
      <c r="G3398" s="272"/>
      <c r="H3398" s="272" t="s">
        <v>6154</v>
      </c>
      <c r="I3398" s="272" t="s">
        <v>6155</v>
      </c>
      <c r="J3398" s="272" t="s">
        <v>6156</v>
      </c>
      <c r="K3398" s="272" t="s">
        <v>6157</v>
      </c>
      <c r="L3398" s="271"/>
      <c r="M3398" s="270" t="s">
        <v>3908</v>
      </c>
      <c r="N3398" s="270" t="s">
        <v>9548</v>
      </c>
      <c r="O3398" s="270" t="s">
        <v>6166</v>
      </c>
    </row>
    <row r="3399" spans="1:15" ht="30.75" customHeight="1" x14ac:dyDescent="0.25">
      <c r="A3399" s="281">
        <v>40304086</v>
      </c>
      <c r="B3399" s="276" t="s">
        <v>5290</v>
      </c>
      <c r="C3399" s="278" t="s">
        <v>4843</v>
      </c>
      <c r="D3399" s="276" t="s">
        <v>9728</v>
      </c>
      <c r="E3399" s="282"/>
      <c r="F3399" s="279"/>
      <c r="G3399" s="278"/>
      <c r="H3399" s="278" t="s">
        <v>6154</v>
      </c>
      <c r="I3399" s="278" t="s">
        <v>6155</v>
      </c>
      <c r="J3399" s="278" t="s">
        <v>6156</v>
      </c>
      <c r="K3399" s="278" t="s">
        <v>6157</v>
      </c>
      <c r="L3399" s="277"/>
      <c r="M3399" s="276" t="s">
        <v>3908</v>
      </c>
      <c r="N3399" s="276" t="s">
        <v>9548</v>
      </c>
      <c r="O3399" s="276" t="s">
        <v>6166</v>
      </c>
    </row>
    <row r="3400" spans="1:15" ht="30.75" customHeight="1" x14ac:dyDescent="0.25">
      <c r="A3400" s="275">
        <v>40304094</v>
      </c>
      <c r="B3400" s="270" t="s">
        <v>6411</v>
      </c>
      <c r="C3400" s="272" t="s">
        <v>4843</v>
      </c>
      <c r="D3400" s="270" t="s">
        <v>9729</v>
      </c>
      <c r="E3400" s="272"/>
      <c r="F3400" s="273"/>
      <c r="G3400" s="272"/>
      <c r="H3400" s="272" t="s">
        <v>6154</v>
      </c>
      <c r="I3400" s="272" t="s">
        <v>6155</v>
      </c>
      <c r="J3400" s="272" t="s">
        <v>6156</v>
      </c>
      <c r="K3400" s="272"/>
      <c r="L3400" s="271"/>
      <c r="M3400" s="270" t="s">
        <v>4331</v>
      </c>
      <c r="N3400" s="270" t="s">
        <v>9548</v>
      </c>
      <c r="O3400" s="270" t="s">
        <v>6166</v>
      </c>
    </row>
    <row r="3401" spans="1:15" ht="30.75" customHeight="1" x14ac:dyDescent="0.25">
      <c r="A3401" s="281">
        <v>40304108</v>
      </c>
      <c r="B3401" s="276" t="s">
        <v>2548</v>
      </c>
      <c r="C3401" s="278" t="s">
        <v>4843</v>
      </c>
      <c r="D3401" s="276" t="s">
        <v>9730</v>
      </c>
      <c r="E3401" s="282"/>
      <c r="F3401" s="279"/>
      <c r="G3401" s="278"/>
      <c r="H3401" s="278" t="s">
        <v>6154</v>
      </c>
      <c r="I3401" s="278" t="s">
        <v>6155</v>
      </c>
      <c r="J3401" s="278" t="s">
        <v>6156</v>
      </c>
      <c r="K3401" s="278"/>
      <c r="L3401" s="277"/>
      <c r="M3401" s="276" t="s">
        <v>9725</v>
      </c>
      <c r="N3401" s="276" t="s">
        <v>9726</v>
      </c>
      <c r="O3401" s="276" t="s">
        <v>6166</v>
      </c>
    </row>
    <row r="3402" spans="1:15" ht="30.75" customHeight="1" x14ac:dyDescent="0.25">
      <c r="A3402" s="275">
        <v>40304116</v>
      </c>
      <c r="B3402" s="270" t="s">
        <v>6412</v>
      </c>
      <c r="C3402" s="272" t="s">
        <v>4843</v>
      </c>
      <c r="D3402" s="270" t="s">
        <v>9731</v>
      </c>
      <c r="E3402" s="272"/>
      <c r="F3402" s="273"/>
      <c r="G3402" s="272"/>
      <c r="H3402" s="272" t="s">
        <v>6154</v>
      </c>
      <c r="I3402" s="272" t="s">
        <v>6155</v>
      </c>
      <c r="J3402" s="272" t="s">
        <v>6156</v>
      </c>
      <c r="K3402" s="272"/>
      <c r="L3402" s="271"/>
      <c r="M3402" s="270" t="s">
        <v>4331</v>
      </c>
      <c r="N3402" s="270" t="s">
        <v>9548</v>
      </c>
      <c r="O3402" s="270" t="s">
        <v>6166</v>
      </c>
    </row>
    <row r="3403" spans="1:15" ht="30.75" customHeight="1" x14ac:dyDescent="0.25">
      <c r="A3403" s="281">
        <v>40304132</v>
      </c>
      <c r="B3403" s="276" t="s">
        <v>2554</v>
      </c>
      <c r="C3403" s="278" t="s">
        <v>4843</v>
      </c>
      <c r="D3403" s="276" t="s">
        <v>9732</v>
      </c>
      <c r="E3403" s="282"/>
      <c r="F3403" s="279"/>
      <c r="G3403" s="278"/>
      <c r="H3403" s="278" t="s">
        <v>6154</v>
      </c>
      <c r="I3403" s="278" t="s">
        <v>6155</v>
      </c>
      <c r="J3403" s="278" t="s">
        <v>6156</v>
      </c>
      <c r="K3403" s="278"/>
      <c r="L3403" s="277"/>
      <c r="M3403" s="276" t="s">
        <v>4331</v>
      </c>
      <c r="N3403" s="276" t="s">
        <v>9548</v>
      </c>
      <c r="O3403" s="276" t="s">
        <v>6166</v>
      </c>
    </row>
    <row r="3404" spans="1:15" ht="30.75" customHeight="1" x14ac:dyDescent="0.25">
      <c r="A3404" s="275">
        <v>40304140</v>
      </c>
      <c r="B3404" s="270" t="s">
        <v>2555</v>
      </c>
      <c r="C3404" s="272" t="s">
        <v>4843</v>
      </c>
      <c r="D3404" s="270" t="s">
        <v>9733</v>
      </c>
      <c r="E3404" s="272"/>
      <c r="F3404" s="273"/>
      <c r="G3404" s="272"/>
      <c r="H3404" s="272" t="s">
        <v>6154</v>
      </c>
      <c r="I3404" s="272" t="s">
        <v>6155</v>
      </c>
      <c r="J3404" s="272" t="s">
        <v>6156</v>
      </c>
      <c r="K3404" s="272"/>
      <c r="L3404" s="271"/>
      <c r="M3404" s="270" t="s">
        <v>4331</v>
      </c>
      <c r="N3404" s="270" t="s">
        <v>9548</v>
      </c>
      <c r="O3404" s="270" t="s">
        <v>6166</v>
      </c>
    </row>
    <row r="3405" spans="1:15" ht="30.75" customHeight="1" x14ac:dyDescent="0.25">
      <c r="A3405" s="281">
        <v>40304159</v>
      </c>
      <c r="B3405" s="276" t="s">
        <v>2556</v>
      </c>
      <c r="C3405" s="278" t="s">
        <v>4843</v>
      </c>
      <c r="D3405" s="276" t="s">
        <v>9734</v>
      </c>
      <c r="E3405" s="282"/>
      <c r="F3405" s="279"/>
      <c r="G3405" s="278"/>
      <c r="H3405" s="278" t="s">
        <v>6154</v>
      </c>
      <c r="I3405" s="278" t="s">
        <v>6155</v>
      </c>
      <c r="J3405" s="278" t="s">
        <v>6156</v>
      </c>
      <c r="K3405" s="278"/>
      <c r="L3405" s="277"/>
      <c r="M3405" s="276" t="s">
        <v>4331</v>
      </c>
      <c r="N3405" s="276" t="s">
        <v>9548</v>
      </c>
      <c r="O3405" s="276" t="s">
        <v>6166</v>
      </c>
    </row>
    <row r="3406" spans="1:15" ht="30.75" customHeight="1" x14ac:dyDescent="0.25">
      <c r="A3406" s="275">
        <v>40304167</v>
      </c>
      <c r="B3406" s="270" t="s">
        <v>2557</v>
      </c>
      <c r="C3406" s="272" t="s">
        <v>4843</v>
      </c>
      <c r="D3406" s="270" t="s">
        <v>9735</v>
      </c>
      <c r="E3406" s="272"/>
      <c r="F3406" s="273"/>
      <c r="G3406" s="272"/>
      <c r="H3406" s="272" t="s">
        <v>6154</v>
      </c>
      <c r="I3406" s="272" t="s">
        <v>6155</v>
      </c>
      <c r="J3406" s="272" t="s">
        <v>6156</v>
      </c>
      <c r="K3406" s="272"/>
      <c r="L3406" s="271"/>
      <c r="M3406" s="270" t="s">
        <v>4331</v>
      </c>
      <c r="N3406" s="270" t="s">
        <v>9548</v>
      </c>
      <c r="O3406" s="270" t="s">
        <v>6166</v>
      </c>
    </row>
    <row r="3407" spans="1:15" ht="30.75" customHeight="1" x14ac:dyDescent="0.25">
      <c r="A3407" s="281">
        <v>40304175</v>
      </c>
      <c r="B3407" s="276" t="s">
        <v>2559</v>
      </c>
      <c r="C3407" s="278" t="s">
        <v>4843</v>
      </c>
      <c r="D3407" s="276" t="s">
        <v>9736</v>
      </c>
      <c r="E3407" s="282"/>
      <c r="F3407" s="279"/>
      <c r="G3407" s="278"/>
      <c r="H3407" s="278" t="s">
        <v>6154</v>
      </c>
      <c r="I3407" s="278" t="s">
        <v>6155</v>
      </c>
      <c r="J3407" s="278" t="s">
        <v>6156</v>
      </c>
      <c r="K3407" s="278"/>
      <c r="L3407" s="277"/>
      <c r="M3407" s="276" t="s">
        <v>4331</v>
      </c>
      <c r="N3407" s="276" t="s">
        <v>9548</v>
      </c>
      <c r="O3407" s="276" t="s">
        <v>6166</v>
      </c>
    </row>
    <row r="3408" spans="1:15" ht="30.75" customHeight="1" x14ac:dyDescent="0.25">
      <c r="A3408" s="275">
        <v>40304183</v>
      </c>
      <c r="B3408" s="270" t="s">
        <v>2561</v>
      </c>
      <c r="C3408" s="272" t="s">
        <v>4843</v>
      </c>
      <c r="D3408" s="270" t="s">
        <v>9737</v>
      </c>
      <c r="E3408" s="272"/>
      <c r="F3408" s="273"/>
      <c r="G3408" s="272"/>
      <c r="H3408" s="272" t="s">
        <v>6154</v>
      </c>
      <c r="I3408" s="272" t="s">
        <v>6155</v>
      </c>
      <c r="J3408" s="272" t="s">
        <v>6156</v>
      </c>
      <c r="K3408" s="272"/>
      <c r="L3408" s="271"/>
      <c r="M3408" s="270" t="s">
        <v>4331</v>
      </c>
      <c r="N3408" s="270" t="s">
        <v>9548</v>
      </c>
      <c r="O3408" s="270" t="s">
        <v>6166</v>
      </c>
    </row>
    <row r="3409" spans="1:15" ht="30.75" customHeight="1" x14ac:dyDescent="0.25">
      <c r="A3409" s="281">
        <v>40304191</v>
      </c>
      <c r="B3409" s="276" t="s">
        <v>2562</v>
      </c>
      <c r="C3409" s="278" t="s">
        <v>4843</v>
      </c>
      <c r="D3409" s="276" t="s">
        <v>9738</v>
      </c>
      <c r="E3409" s="282"/>
      <c r="F3409" s="279"/>
      <c r="G3409" s="278"/>
      <c r="H3409" s="278" t="s">
        <v>6154</v>
      </c>
      <c r="I3409" s="278" t="s">
        <v>6155</v>
      </c>
      <c r="J3409" s="278" t="s">
        <v>6156</v>
      </c>
      <c r="K3409" s="278"/>
      <c r="L3409" s="277"/>
      <c r="M3409" s="276" t="s">
        <v>4331</v>
      </c>
      <c r="N3409" s="276" t="s">
        <v>9548</v>
      </c>
      <c r="O3409" s="276" t="s">
        <v>6166</v>
      </c>
    </row>
    <row r="3410" spans="1:15" ht="30.75" customHeight="1" x14ac:dyDescent="0.25">
      <c r="A3410" s="275">
        <v>40304205</v>
      </c>
      <c r="B3410" s="270" t="s">
        <v>2563</v>
      </c>
      <c r="C3410" s="272" t="s">
        <v>4843</v>
      </c>
      <c r="D3410" s="270" t="s">
        <v>9739</v>
      </c>
      <c r="E3410" s="272"/>
      <c r="F3410" s="273"/>
      <c r="G3410" s="272"/>
      <c r="H3410" s="272" t="s">
        <v>6154</v>
      </c>
      <c r="I3410" s="272" t="s">
        <v>6155</v>
      </c>
      <c r="J3410" s="272" t="s">
        <v>6156</v>
      </c>
      <c r="K3410" s="272"/>
      <c r="L3410" s="271"/>
      <c r="M3410" s="270" t="s">
        <v>4331</v>
      </c>
      <c r="N3410" s="270" t="s">
        <v>9548</v>
      </c>
      <c r="O3410" s="270" t="s">
        <v>6166</v>
      </c>
    </row>
    <row r="3411" spans="1:15" ht="30.75" customHeight="1" x14ac:dyDescent="0.25">
      <c r="A3411" s="281">
        <v>40304213</v>
      </c>
      <c r="B3411" s="276" t="s">
        <v>2564</v>
      </c>
      <c r="C3411" s="278" t="s">
        <v>4843</v>
      </c>
      <c r="D3411" s="276" t="s">
        <v>9740</v>
      </c>
      <c r="E3411" s="282"/>
      <c r="F3411" s="279"/>
      <c r="G3411" s="278"/>
      <c r="H3411" s="278" t="s">
        <v>6154</v>
      </c>
      <c r="I3411" s="278" t="s">
        <v>6155</v>
      </c>
      <c r="J3411" s="278" t="s">
        <v>6156</v>
      </c>
      <c r="K3411" s="278"/>
      <c r="L3411" s="277"/>
      <c r="M3411" s="276" t="s">
        <v>4331</v>
      </c>
      <c r="N3411" s="276" t="s">
        <v>9548</v>
      </c>
      <c r="O3411" s="276" t="s">
        <v>6166</v>
      </c>
    </row>
    <row r="3412" spans="1:15" ht="30.75" customHeight="1" x14ac:dyDescent="0.25">
      <c r="A3412" s="275">
        <v>40304221</v>
      </c>
      <c r="B3412" s="270" t="s">
        <v>2565</v>
      </c>
      <c r="C3412" s="272" t="s">
        <v>4843</v>
      </c>
      <c r="D3412" s="270" t="s">
        <v>9741</v>
      </c>
      <c r="E3412" s="272"/>
      <c r="F3412" s="273"/>
      <c r="G3412" s="272"/>
      <c r="H3412" s="272" t="s">
        <v>6154</v>
      </c>
      <c r="I3412" s="272" t="s">
        <v>6155</v>
      </c>
      <c r="J3412" s="272" t="s">
        <v>6156</v>
      </c>
      <c r="K3412" s="272"/>
      <c r="L3412" s="271"/>
      <c r="M3412" s="270" t="s">
        <v>4331</v>
      </c>
      <c r="N3412" s="270" t="s">
        <v>9548</v>
      </c>
      <c r="O3412" s="270" t="s">
        <v>6166</v>
      </c>
    </row>
    <row r="3413" spans="1:15" ht="30.75" customHeight="1" x14ac:dyDescent="0.25">
      <c r="A3413" s="281">
        <v>40304230</v>
      </c>
      <c r="B3413" s="276" t="s">
        <v>2566</v>
      </c>
      <c r="C3413" s="278" t="s">
        <v>4843</v>
      </c>
      <c r="D3413" s="276" t="s">
        <v>9742</v>
      </c>
      <c r="E3413" s="282"/>
      <c r="F3413" s="279"/>
      <c r="G3413" s="278"/>
      <c r="H3413" s="278" t="s">
        <v>6154</v>
      </c>
      <c r="I3413" s="278" t="s">
        <v>6155</v>
      </c>
      <c r="J3413" s="278" t="s">
        <v>6156</v>
      </c>
      <c r="K3413" s="278"/>
      <c r="L3413" s="277"/>
      <c r="M3413" s="276" t="s">
        <v>4331</v>
      </c>
      <c r="N3413" s="276" t="s">
        <v>9548</v>
      </c>
      <c r="O3413" s="276" t="s">
        <v>6166</v>
      </c>
    </row>
    <row r="3414" spans="1:15" ht="30.75" customHeight="1" x14ac:dyDescent="0.25">
      <c r="A3414" s="275">
        <v>40304248</v>
      </c>
      <c r="B3414" s="270" t="s">
        <v>2568</v>
      </c>
      <c r="C3414" s="272" t="s">
        <v>4843</v>
      </c>
      <c r="D3414" s="270" t="s">
        <v>9743</v>
      </c>
      <c r="E3414" s="272"/>
      <c r="F3414" s="273"/>
      <c r="G3414" s="272"/>
      <c r="H3414" s="272" t="s">
        <v>6154</v>
      </c>
      <c r="I3414" s="272" t="s">
        <v>6155</v>
      </c>
      <c r="J3414" s="272" t="s">
        <v>6156</v>
      </c>
      <c r="K3414" s="272"/>
      <c r="L3414" s="271"/>
      <c r="M3414" s="270" t="s">
        <v>4331</v>
      </c>
      <c r="N3414" s="270" t="s">
        <v>9548</v>
      </c>
      <c r="O3414" s="270" t="s">
        <v>6166</v>
      </c>
    </row>
    <row r="3415" spans="1:15" ht="30.75" customHeight="1" x14ac:dyDescent="0.25">
      <c r="A3415" s="281">
        <v>40304256</v>
      </c>
      <c r="B3415" s="276" t="s">
        <v>2569</v>
      </c>
      <c r="C3415" s="278" t="s">
        <v>4843</v>
      </c>
      <c r="D3415" s="276" t="s">
        <v>9744</v>
      </c>
      <c r="E3415" s="282"/>
      <c r="F3415" s="279"/>
      <c r="G3415" s="278"/>
      <c r="H3415" s="278" t="s">
        <v>6154</v>
      </c>
      <c r="I3415" s="278" t="s">
        <v>6155</v>
      </c>
      <c r="J3415" s="278" t="s">
        <v>6156</v>
      </c>
      <c r="K3415" s="278"/>
      <c r="L3415" s="277"/>
      <c r="M3415" s="276" t="s">
        <v>9725</v>
      </c>
      <c r="N3415" s="276" t="s">
        <v>9726</v>
      </c>
      <c r="O3415" s="276" t="s">
        <v>6166</v>
      </c>
    </row>
    <row r="3416" spans="1:15" ht="30.75" customHeight="1" x14ac:dyDescent="0.25">
      <c r="A3416" s="275">
        <v>40304264</v>
      </c>
      <c r="B3416" s="270" t="s">
        <v>4835</v>
      </c>
      <c r="C3416" s="272" t="s">
        <v>4843</v>
      </c>
      <c r="D3416" s="270" t="s">
        <v>9745</v>
      </c>
      <c r="E3416" s="272"/>
      <c r="F3416" s="273"/>
      <c r="G3416" s="272"/>
      <c r="H3416" s="272" t="s">
        <v>6154</v>
      </c>
      <c r="I3416" s="272" t="s">
        <v>6155</v>
      </c>
      <c r="J3416" s="272" t="s">
        <v>6156</v>
      </c>
      <c r="K3416" s="272"/>
      <c r="L3416" s="271"/>
      <c r="M3416" s="270" t="s">
        <v>4331</v>
      </c>
      <c r="N3416" s="270" t="s">
        <v>9548</v>
      </c>
      <c r="O3416" s="270" t="s">
        <v>6166</v>
      </c>
    </row>
    <row r="3417" spans="1:15" ht="30.75" customHeight="1" x14ac:dyDescent="0.25">
      <c r="A3417" s="281">
        <v>40304272</v>
      </c>
      <c r="B3417" s="276" t="s">
        <v>2571</v>
      </c>
      <c r="C3417" s="278" t="s">
        <v>4843</v>
      </c>
      <c r="D3417" s="276" t="s">
        <v>9746</v>
      </c>
      <c r="E3417" s="282"/>
      <c r="F3417" s="279"/>
      <c r="G3417" s="278"/>
      <c r="H3417" s="278" t="s">
        <v>6154</v>
      </c>
      <c r="I3417" s="278" t="s">
        <v>6155</v>
      </c>
      <c r="J3417" s="278" t="s">
        <v>6156</v>
      </c>
      <c r="K3417" s="278"/>
      <c r="L3417" s="277"/>
      <c r="M3417" s="276" t="s">
        <v>3912</v>
      </c>
      <c r="N3417" s="276" t="s">
        <v>9548</v>
      </c>
      <c r="O3417" s="276" t="s">
        <v>6166</v>
      </c>
    </row>
    <row r="3418" spans="1:15" ht="30.75" customHeight="1" x14ac:dyDescent="0.25">
      <c r="A3418" s="275">
        <v>40304280</v>
      </c>
      <c r="B3418" s="270" t="s">
        <v>5291</v>
      </c>
      <c r="C3418" s="272" t="s">
        <v>4843</v>
      </c>
      <c r="D3418" s="270" t="s">
        <v>9717</v>
      </c>
      <c r="E3418" s="272"/>
      <c r="F3418" s="273"/>
      <c r="G3418" s="272"/>
      <c r="H3418" s="272" t="s">
        <v>6154</v>
      </c>
      <c r="I3418" s="272" t="s">
        <v>6155</v>
      </c>
      <c r="J3418" s="272" t="s">
        <v>6156</v>
      </c>
      <c r="K3418" s="272"/>
      <c r="L3418" s="271"/>
      <c r="M3418" s="270" t="s">
        <v>4331</v>
      </c>
      <c r="N3418" s="270" t="s">
        <v>9548</v>
      </c>
      <c r="O3418" s="270" t="s">
        <v>6166</v>
      </c>
    </row>
    <row r="3419" spans="1:15" ht="30.75" customHeight="1" x14ac:dyDescent="0.25">
      <c r="A3419" s="281">
        <v>40304299</v>
      </c>
      <c r="B3419" s="276" t="s">
        <v>5292</v>
      </c>
      <c r="C3419" s="278" t="s">
        <v>4843</v>
      </c>
      <c r="D3419" s="276" t="s">
        <v>9718</v>
      </c>
      <c r="E3419" s="282"/>
      <c r="F3419" s="279"/>
      <c r="G3419" s="278"/>
      <c r="H3419" s="278" t="s">
        <v>6154</v>
      </c>
      <c r="I3419" s="278" t="s">
        <v>6155</v>
      </c>
      <c r="J3419" s="278" t="s">
        <v>6156</v>
      </c>
      <c r="K3419" s="278"/>
      <c r="L3419" s="277"/>
      <c r="M3419" s="276" t="s">
        <v>4331</v>
      </c>
      <c r="N3419" s="276" t="s">
        <v>9548</v>
      </c>
      <c r="O3419" s="276" t="s">
        <v>6166</v>
      </c>
    </row>
    <row r="3420" spans="1:15" ht="30.75" customHeight="1" x14ac:dyDescent="0.25">
      <c r="A3420" s="275">
        <v>40304302</v>
      </c>
      <c r="B3420" s="270" t="s">
        <v>2574</v>
      </c>
      <c r="C3420" s="272" t="s">
        <v>4843</v>
      </c>
      <c r="D3420" s="270" t="s">
        <v>9747</v>
      </c>
      <c r="E3420" s="272"/>
      <c r="F3420" s="273"/>
      <c r="G3420" s="272"/>
      <c r="H3420" s="272" t="s">
        <v>6154</v>
      </c>
      <c r="I3420" s="272" t="s">
        <v>6155</v>
      </c>
      <c r="J3420" s="272" t="s">
        <v>6156</v>
      </c>
      <c r="K3420" s="272"/>
      <c r="L3420" s="271"/>
      <c r="M3420" s="270" t="s">
        <v>4331</v>
      </c>
      <c r="N3420" s="270" t="s">
        <v>9548</v>
      </c>
      <c r="O3420" s="270" t="s">
        <v>6166</v>
      </c>
    </row>
    <row r="3421" spans="1:15" ht="30.75" customHeight="1" x14ac:dyDescent="0.25">
      <c r="A3421" s="281">
        <v>40304310</v>
      </c>
      <c r="B3421" s="276" t="s">
        <v>2575</v>
      </c>
      <c r="C3421" s="278" t="s">
        <v>4843</v>
      </c>
      <c r="D3421" s="276" t="s">
        <v>9748</v>
      </c>
      <c r="E3421" s="282"/>
      <c r="F3421" s="279"/>
      <c r="G3421" s="278"/>
      <c r="H3421" s="278" t="s">
        <v>6154</v>
      </c>
      <c r="I3421" s="278" t="s">
        <v>6155</v>
      </c>
      <c r="J3421" s="278" t="s">
        <v>6156</v>
      </c>
      <c r="K3421" s="278"/>
      <c r="L3421" s="277"/>
      <c r="M3421" s="276" t="s">
        <v>4331</v>
      </c>
      <c r="N3421" s="276" t="s">
        <v>9548</v>
      </c>
      <c r="O3421" s="276" t="s">
        <v>6166</v>
      </c>
    </row>
    <row r="3422" spans="1:15" ht="30.75" customHeight="1" x14ac:dyDescent="0.25">
      <c r="A3422" s="275">
        <v>40304329</v>
      </c>
      <c r="B3422" s="270" t="s">
        <v>5293</v>
      </c>
      <c r="C3422" s="272" t="s">
        <v>4844</v>
      </c>
      <c r="D3422" s="270" t="s">
        <v>6161</v>
      </c>
      <c r="E3422" s="272"/>
      <c r="F3422" s="273"/>
      <c r="G3422" s="272" t="s">
        <v>6161</v>
      </c>
      <c r="H3422" s="272" t="s">
        <v>6161</v>
      </c>
      <c r="I3422" s="272" t="s">
        <v>6161</v>
      </c>
      <c r="J3422" s="272" t="s">
        <v>6161</v>
      </c>
      <c r="K3422" s="272" t="s">
        <v>6161</v>
      </c>
      <c r="L3422" s="271" t="s">
        <v>6161</v>
      </c>
      <c r="M3422" s="270" t="s">
        <v>6161</v>
      </c>
      <c r="N3422" s="270" t="s">
        <v>6161</v>
      </c>
      <c r="O3422" s="270" t="s">
        <v>6161</v>
      </c>
    </row>
    <row r="3423" spans="1:15" ht="30.75" customHeight="1" x14ac:dyDescent="0.25">
      <c r="A3423" s="281">
        <v>40304337</v>
      </c>
      <c r="B3423" s="276" t="s">
        <v>2576</v>
      </c>
      <c r="C3423" s="278" t="s">
        <v>4843</v>
      </c>
      <c r="D3423" s="276" t="s">
        <v>9749</v>
      </c>
      <c r="E3423" s="282"/>
      <c r="F3423" s="279"/>
      <c r="G3423" s="278"/>
      <c r="H3423" s="278" t="s">
        <v>6154</v>
      </c>
      <c r="I3423" s="278" t="s">
        <v>6155</v>
      </c>
      <c r="J3423" s="278" t="s">
        <v>6156</v>
      </c>
      <c r="K3423" s="278"/>
      <c r="L3423" s="277"/>
      <c r="M3423" s="276" t="s">
        <v>4331</v>
      </c>
      <c r="N3423" s="276" t="s">
        <v>9548</v>
      </c>
      <c r="O3423" s="276" t="s">
        <v>6166</v>
      </c>
    </row>
    <row r="3424" spans="1:15" ht="30.75" customHeight="1" x14ac:dyDescent="0.25">
      <c r="A3424" s="275">
        <v>40304345</v>
      </c>
      <c r="B3424" s="270" t="s">
        <v>2578</v>
      </c>
      <c r="C3424" s="272" t="s">
        <v>4843</v>
      </c>
      <c r="D3424" s="270" t="s">
        <v>9750</v>
      </c>
      <c r="E3424" s="272"/>
      <c r="F3424" s="273"/>
      <c r="G3424" s="272"/>
      <c r="H3424" s="272" t="s">
        <v>6154</v>
      </c>
      <c r="I3424" s="272" t="s">
        <v>6155</v>
      </c>
      <c r="J3424" s="272" t="s">
        <v>6156</v>
      </c>
      <c r="K3424" s="272"/>
      <c r="L3424" s="271"/>
      <c r="M3424" s="270" t="s">
        <v>4331</v>
      </c>
      <c r="N3424" s="270" t="s">
        <v>9548</v>
      </c>
      <c r="O3424" s="270" t="s">
        <v>6166</v>
      </c>
    </row>
    <row r="3425" spans="1:15" ht="30.75" customHeight="1" x14ac:dyDescent="0.25">
      <c r="A3425" s="281">
        <v>40304353</v>
      </c>
      <c r="B3425" s="276" t="s">
        <v>6413</v>
      </c>
      <c r="C3425" s="278" t="s">
        <v>4843</v>
      </c>
      <c r="D3425" s="276" t="s">
        <v>9751</v>
      </c>
      <c r="E3425" s="282"/>
      <c r="F3425" s="279"/>
      <c r="G3425" s="278"/>
      <c r="H3425" s="278" t="s">
        <v>6154</v>
      </c>
      <c r="I3425" s="278" t="s">
        <v>6155</v>
      </c>
      <c r="J3425" s="278" t="s">
        <v>6156</v>
      </c>
      <c r="K3425" s="278"/>
      <c r="L3425" s="277"/>
      <c r="M3425" s="276" t="s">
        <v>4331</v>
      </c>
      <c r="N3425" s="276" t="s">
        <v>9548</v>
      </c>
      <c r="O3425" s="276" t="s">
        <v>6166</v>
      </c>
    </row>
    <row r="3426" spans="1:15" ht="30.75" customHeight="1" x14ac:dyDescent="0.25">
      <c r="A3426" s="275">
        <v>40304361</v>
      </c>
      <c r="B3426" s="270" t="s">
        <v>2580</v>
      </c>
      <c r="C3426" s="272" t="s">
        <v>4843</v>
      </c>
      <c r="D3426" s="270" t="s">
        <v>9639</v>
      </c>
      <c r="E3426" s="272"/>
      <c r="F3426" s="273"/>
      <c r="G3426" s="272"/>
      <c r="H3426" s="272" t="s">
        <v>6154</v>
      </c>
      <c r="I3426" s="272" t="s">
        <v>6155</v>
      </c>
      <c r="J3426" s="272" t="s">
        <v>6156</v>
      </c>
      <c r="K3426" s="272"/>
      <c r="L3426" s="271"/>
      <c r="M3426" s="270" t="s">
        <v>4331</v>
      </c>
      <c r="N3426" s="270" t="s">
        <v>9548</v>
      </c>
      <c r="O3426" s="270" t="s">
        <v>6166</v>
      </c>
    </row>
    <row r="3427" spans="1:15" ht="30.75" customHeight="1" x14ac:dyDescent="0.25">
      <c r="A3427" s="281">
        <v>40304370</v>
      </c>
      <c r="B3427" s="276" t="s">
        <v>5294</v>
      </c>
      <c r="C3427" s="278" t="s">
        <v>4843</v>
      </c>
      <c r="D3427" s="276" t="s">
        <v>9752</v>
      </c>
      <c r="E3427" s="282"/>
      <c r="F3427" s="279"/>
      <c r="G3427" s="278"/>
      <c r="H3427" s="278" t="s">
        <v>6154</v>
      </c>
      <c r="I3427" s="278" t="s">
        <v>6155</v>
      </c>
      <c r="J3427" s="278" t="s">
        <v>6156</v>
      </c>
      <c r="K3427" s="278"/>
      <c r="L3427" s="277"/>
      <c r="M3427" s="276" t="s">
        <v>4331</v>
      </c>
      <c r="N3427" s="276" t="s">
        <v>9548</v>
      </c>
      <c r="O3427" s="276" t="s">
        <v>6166</v>
      </c>
    </row>
    <row r="3428" spans="1:15" ht="30.75" customHeight="1" x14ac:dyDescent="0.25">
      <c r="A3428" s="275">
        <v>40304388</v>
      </c>
      <c r="B3428" s="270" t="s">
        <v>5295</v>
      </c>
      <c r="C3428" s="272" t="s">
        <v>4843</v>
      </c>
      <c r="D3428" s="270" t="s">
        <v>9753</v>
      </c>
      <c r="E3428" s="272"/>
      <c r="F3428" s="273"/>
      <c r="G3428" s="272"/>
      <c r="H3428" s="272" t="s">
        <v>6154</v>
      </c>
      <c r="I3428" s="272" t="s">
        <v>6155</v>
      </c>
      <c r="J3428" s="272" t="s">
        <v>6156</v>
      </c>
      <c r="K3428" s="272"/>
      <c r="L3428" s="271"/>
      <c r="M3428" s="270" t="s">
        <v>4331</v>
      </c>
      <c r="N3428" s="270" t="s">
        <v>9548</v>
      </c>
      <c r="O3428" s="270" t="s">
        <v>6166</v>
      </c>
    </row>
    <row r="3429" spans="1:15" ht="30.75" customHeight="1" x14ac:dyDescent="0.25">
      <c r="A3429" s="281">
        <v>40304396</v>
      </c>
      <c r="B3429" s="276" t="s">
        <v>5296</v>
      </c>
      <c r="C3429" s="278" t="s">
        <v>4844</v>
      </c>
      <c r="D3429" s="276" t="s">
        <v>6161</v>
      </c>
      <c r="E3429" s="282"/>
      <c r="F3429" s="279"/>
      <c r="G3429" s="278" t="s">
        <v>6161</v>
      </c>
      <c r="H3429" s="278" t="s">
        <v>6161</v>
      </c>
      <c r="I3429" s="278" t="s">
        <v>6161</v>
      </c>
      <c r="J3429" s="278" t="s">
        <v>6161</v>
      </c>
      <c r="K3429" s="278" t="s">
        <v>6161</v>
      </c>
      <c r="L3429" s="277" t="s">
        <v>6161</v>
      </c>
      <c r="M3429" s="276" t="s">
        <v>6161</v>
      </c>
      <c r="N3429" s="276" t="s">
        <v>6161</v>
      </c>
      <c r="O3429" s="276" t="s">
        <v>6161</v>
      </c>
    </row>
    <row r="3430" spans="1:15" ht="30.75" customHeight="1" x14ac:dyDescent="0.25">
      <c r="A3430" s="275">
        <v>40304400</v>
      </c>
      <c r="B3430" s="270" t="s">
        <v>5297</v>
      </c>
      <c r="C3430" s="272" t="s">
        <v>4844</v>
      </c>
      <c r="D3430" s="270" t="s">
        <v>6161</v>
      </c>
      <c r="E3430" s="272"/>
      <c r="F3430" s="273"/>
      <c r="G3430" s="272" t="s">
        <v>6161</v>
      </c>
      <c r="H3430" s="272" t="s">
        <v>6161</v>
      </c>
      <c r="I3430" s="272" t="s">
        <v>6161</v>
      </c>
      <c r="J3430" s="272" t="s">
        <v>6161</v>
      </c>
      <c r="K3430" s="272" t="s">
        <v>6161</v>
      </c>
      <c r="L3430" s="271" t="s">
        <v>6161</v>
      </c>
      <c r="M3430" s="270" t="s">
        <v>6161</v>
      </c>
      <c r="N3430" s="270" t="s">
        <v>6161</v>
      </c>
      <c r="O3430" s="270" t="s">
        <v>6161</v>
      </c>
    </row>
    <row r="3431" spans="1:15" ht="30.75" customHeight="1" x14ac:dyDescent="0.25">
      <c r="A3431" s="281">
        <v>40304418</v>
      </c>
      <c r="B3431" s="276" t="s">
        <v>2588</v>
      </c>
      <c r="C3431" s="278" t="s">
        <v>4843</v>
      </c>
      <c r="D3431" s="276" t="s">
        <v>9639</v>
      </c>
      <c r="E3431" s="282"/>
      <c r="F3431" s="279"/>
      <c r="G3431" s="278"/>
      <c r="H3431" s="278" t="s">
        <v>6154</v>
      </c>
      <c r="I3431" s="278" t="s">
        <v>6155</v>
      </c>
      <c r="J3431" s="278" t="s">
        <v>6156</v>
      </c>
      <c r="K3431" s="278"/>
      <c r="L3431" s="277"/>
      <c r="M3431" s="276" t="s">
        <v>4331</v>
      </c>
      <c r="N3431" s="276" t="s">
        <v>9548</v>
      </c>
      <c r="O3431" s="276" t="s">
        <v>6166</v>
      </c>
    </row>
    <row r="3432" spans="1:15" ht="30.75" customHeight="1" x14ac:dyDescent="0.25">
      <c r="A3432" s="275">
        <v>40304434</v>
      </c>
      <c r="B3432" s="270" t="s">
        <v>2591</v>
      </c>
      <c r="C3432" s="272" t="s">
        <v>4843</v>
      </c>
      <c r="D3432" s="270" t="s">
        <v>9754</v>
      </c>
      <c r="E3432" s="272"/>
      <c r="F3432" s="273"/>
      <c r="G3432" s="272"/>
      <c r="H3432" s="272" t="s">
        <v>6154</v>
      </c>
      <c r="I3432" s="272" t="s">
        <v>6155</v>
      </c>
      <c r="J3432" s="272" t="s">
        <v>6156</v>
      </c>
      <c r="K3432" s="272"/>
      <c r="L3432" s="271"/>
      <c r="M3432" s="270" t="s">
        <v>4331</v>
      </c>
      <c r="N3432" s="270" t="s">
        <v>9548</v>
      </c>
      <c r="O3432" s="270" t="s">
        <v>6166</v>
      </c>
    </row>
    <row r="3433" spans="1:15" ht="30.75" customHeight="1" x14ac:dyDescent="0.25">
      <c r="A3433" s="281">
        <v>40304450</v>
      </c>
      <c r="B3433" s="276" t="s">
        <v>2593</v>
      </c>
      <c r="C3433" s="278" t="s">
        <v>4843</v>
      </c>
      <c r="D3433" s="276" t="s">
        <v>9755</v>
      </c>
      <c r="E3433" s="282"/>
      <c r="F3433" s="279"/>
      <c r="G3433" s="278"/>
      <c r="H3433" s="278" t="s">
        <v>6154</v>
      </c>
      <c r="I3433" s="278" t="s">
        <v>6155</v>
      </c>
      <c r="J3433" s="278" t="s">
        <v>6156</v>
      </c>
      <c r="K3433" s="278"/>
      <c r="L3433" s="277"/>
      <c r="M3433" s="276" t="s">
        <v>4331</v>
      </c>
      <c r="N3433" s="276" t="s">
        <v>9548</v>
      </c>
      <c r="O3433" s="276" t="s">
        <v>6166</v>
      </c>
    </row>
    <row r="3434" spans="1:15" ht="30.75" customHeight="1" x14ac:dyDescent="0.25">
      <c r="A3434" s="275">
        <v>40304469</v>
      </c>
      <c r="B3434" s="270" t="s">
        <v>2594</v>
      </c>
      <c r="C3434" s="272" t="s">
        <v>4843</v>
      </c>
      <c r="D3434" s="270" t="s">
        <v>9756</v>
      </c>
      <c r="E3434" s="272"/>
      <c r="F3434" s="273"/>
      <c r="G3434" s="272"/>
      <c r="H3434" s="272" t="s">
        <v>6154</v>
      </c>
      <c r="I3434" s="272" t="s">
        <v>6155</v>
      </c>
      <c r="J3434" s="272" t="s">
        <v>6156</v>
      </c>
      <c r="K3434" s="272"/>
      <c r="L3434" s="271"/>
      <c r="M3434" s="270" t="s">
        <v>4331</v>
      </c>
      <c r="N3434" s="270" t="s">
        <v>9548</v>
      </c>
      <c r="O3434" s="270" t="s">
        <v>6166</v>
      </c>
    </row>
    <row r="3435" spans="1:15" ht="30.75" customHeight="1" x14ac:dyDescent="0.25">
      <c r="A3435" s="281">
        <v>40304477</v>
      </c>
      <c r="B3435" s="276" t="s">
        <v>2595</v>
      </c>
      <c r="C3435" s="278" t="s">
        <v>4843</v>
      </c>
      <c r="D3435" s="276" t="s">
        <v>9757</v>
      </c>
      <c r="E3435" s="282"/>
      <c r="F3435" s="279"/>
      <c r="G3435" s="278"/>
      <c r="H3435" s="278" t="s">
        <v>6154</v>
      </c>
      <c r="I3435" s="278" t="s">
        <v>6155</v>
      </c>
      <c r="J3435" s="278" t="s">
        <v>6156</v>
      </c>
      <c r="K3435" s="278"/>
      <c r="L3435" s="277"/>
      <c r="M3435" s="276" t="s">
        <v>3912</v>
      </c>
      <c r="N3435" s="276" t="s">
        <v>9548</v>
      </c>
      <c r="O3435" s="276" t="s">
        <v>6166</v>
      </c>
    </row>
    <row r="3436" spans="1:15" ht="30.75" customHeight="1" x14ac:dyDescent="0.25">
      <c r="A3436" s="275">
        <v>40304485</v>
      </c>
      <c r="B3436" s="270" t="s">
        <v>2590</v>
      </c>
      <c r="C3436" s="272" t="s">
        <v>4843</v>
      </c>
      <c r="D3436" s="270" t="s">
        <v>9758</v>
      </c>
      <c r="E3436" s="272"/>
      <c r="F3436" s="273"/>
      <c r="G3436" s="272"/>
      <c r="H3436" s="272" t="s">
        <v>6154</v>
      </c>
      <c r="I3436" s="272" t="s">
        <v>6155</v>
      </c>
      <c r="J3436" s="272" t="s">
        <v>6156</v>
      </c>
      <c r="K3436" s="272"/>
      <c r="L3436" s="271"/>
      <c r="M3436" s="270" t="s">
        <v>4331</v>
      </c>
      <c r="N3436" s="270" t="s">
        <v>9548</v>
      </c>
      <c r="O3436" s="270" t="s">
        <v>6166</v>
      </c>
    </row>
    <row r="3437" spans="1:15" ht="30.75" customHeight="1" x14ac:dyDescent="0.25">
      <c r="A3437" s="281">
        <v>40304493</v>
      </c>
      <c r="B3437" s="276" t="s">
        <v>5298</v>
      </c>
      <c r="C3437" s="278" t="s">
        <v>4843</v>
      </c>
      <c r="D3437" s="276" t="s">
        <v>9759</v>
      </c>
      <c r="E3437" s="282"/>
      <c r="F3437" s="279"/>
      <c r="G3437" s="278"/>
      <c r="H3437" s="278" t="s">
        <v>6154</v>
      </c>
      <c r="I3437" s="278" t="s">
        <v>6155</v>
      </c>
      <c r="J3437" s="278" t="s">
        <v>6156</v>
      </c>
      <c r="K3437" s="278"/>
      <c r="L3437" s="277">
        <v>19</v>
      </c>
      <c r="M3437" s="276" t="s">
        <v>4331</v>
      </c>
      <c r="N3437" s="276" t="s">
        <v>9548</v>
      </c>
      <c r="O3437" s="276" t="s">
        <v>6166</v>
      </c>
    </row>
    <row r="3438" spans="1:15" ht="30.75" customHeight="1" x14ac:dyDescent="0.25">
      <c r="A3438" s="275">
        <v>40304507</v>
      </c>
      <c r="B3438" s="270" t="s">
        <v>5299</v>
      </c>
      <c r="C3438" s="272" t="s">
        <v>4843</v>
      </c>
      <c r="D3438" s="270" t="s">
        <v>9760</v>
      </c>
      <c r="E3438" s="272"/>
      <c r="F3438" s="273"/>
      <c r="G3438" s="272"/>
      <c r="H3438" s="272" t="s">
        <v>6154</v>
      </c>
      <c r="I3438" s="272" t="s">
        <v>6155</v>
      </c>
      <c r="J3438" s="272" t="s">
        <v>6156</v>
      </c>
      <c r="K3438" s="272"/>
      <c r="L3438" s="271"/>
      <c r="M3438" s="270" t="s">
        <v>4331</v>
      </c>
      <c r="N3438" s="270" t="s">
        <v>9548</v>
      </c>
      <c r="O3438" s="270" t="s">
        <v>6166</v>
      </c>
    </row>
    <row r="3439" spans="1:15" ht="30.75" customHeight="1" x14ac:dyDescent="0.25">
      <c r="A3439" s="281">
        <v>40304515</v>
      </c>
      <c r="B3439" s="276" t="s">
        <v>2599</v>
      </c>
      <c r="C3439" s="278" t="s">
        <v>4843</v>
      </c>
      <c r="D3439" s="276" t="s">
        <v>9761</v>
      </c>
      <c r="E3439" s="282"/>
      <c r="F3439" s="279"/>
      <c r="G3439" s="278"/>
      <c r="H3439" s="278" t="s">
        <v>6154</v>
      </c>
      <c r="I3439" s="278" t="s">
        <v>6155</v>
      </c>
      <c r="J3439" s="278" t="s">
        <v>6156</v>
      </c>
      <c r="K3439" s="278"/>
      <c r="L3439" s="277"/>
      <c r="M3439" s="276" t="s">
        <v>4331</v>
      </c>
      <c r="N3439" s="276" t="s">
        <v>9548</v>
      </c>
      <c r="O3439" s="276" t="s">
        <v>6166</v>
      </c>
    </row>
    <row r="3440" spans="1:15" ht="30.75" customHeight="1" x14ac:dyDescent="0.25">
      <c r="A3440" s="275">
        <v>40304523</v>
      </c>
      <c r="B3440" s="270" t="s">
        <v>5300</v>
      </c>
      <c r="C3440" s="272" t="s">
        <v>4843</v>
      </c>
      <c r="D3440" s="270" t="s">
        <v>9762</v>
      </c>
      <c r="E3440" s="272"/>
      <c r="F3440" s="273"/>
      <c r="G3440" s="272"/>
      <c r="H3440" s="272" t="s">
        <v>6154</v>
      </c>
      <c r="I3440" s="272" t="s">
        <v>6155</v>
      </c>
      <c r="J3440" s="272" t="s">
        <v>6156</v>
      </c>
      <c r="K3440" s="272"/>
      <c r="L3440" s="271"/>
      <c r="M3440" s="270" t="s">
        <v>3915</v>
      </c>
      <c r="N3440" s="270" t="s">
        <v>9548</v>
      </c>
      <c r="O3440" s="270" t="s">
        <v>6166</v>
      </c>
    </row>
    <row r="3441" spans="1:15" ht="30.75" customHeight="1" x14ac:dyDescent="0.25">
      <c r="A3441" s="281">
        <v>40304531</v>
      </c>
      <c r="B3441" s="276" t="s">
        <v>2602</v>
      </c>
      <c r="C3441" s="278" t="s">
        <v>4843</v>
      </c>
      <c r="D3441" s="276" t="s">
        <v>9763</v>
      </c>
      <c r="E3441" s="282"/>
      <c r="F3441" s="279"/>
      <c r="G3441" s="278"/>
      <c r="H3441" s="278" t="s">
        <v>6154</v>
      </c>
      <c r="I3441" s="278" t="s">
        <v>6155</v>
      </c>
      <c r="J3441" s="278" t="s">
        <v>6156</v>
      </c>
      <c r="K3441" s="278"/>
      <c r="L3441" s="277"/>
      <c r="M3441" s="276" t="s">
        <v>4331</v>
      </c>
      <c r="N3441" s="276" t="s">
        <v>9548</v>
      </c>
      <c r="O3441" s="276" t="s">
        <v>6166</v>
      </c>
    </row>
    <row r="3442" spans="1:15" ht="30.75" customHeight="1" x14ac:dyDescent="0.25">
      <c r="A3442" s="275">
        <v>40304540</v>
      </c>
      <c r="B3442" s="270" t="s">
        <v>2603</v>
      </c>
      <c r="C3442" s="272" t="s">
        <v>4843</v>
      </c>
      <c r="D3442" s="270" t="s">
        <v>9764</v>
      </c>
      <c r="E3442" s="272"/>
      <c r="F3442" s="273"/>
      <c r="G3442" s="272"/>
      <c r="H3442" s="272" t="s">
        <v>6154</v>
      </c>
      <c r="I3442" s="272" t="s">
        <v>6155</v>
      </c>
      <c r="J3442" s="272" t="s">
        <v>6156</v>
      </c>
      <c r="K3442" s="272"/>
      <c r="L3442" s="271"/>
      <c r="M3442" s="270" t="s">
        <v>4331</v>
      </c>
      <c r="N3442" s="270" t="s">
        <v>9548</v>
      </c>
      <c r="O3442" s="270" t="s">
        <v>6166</v>
      </c>
    </row>
    <row r="3443" spans="1:15" ht="30.75" customHeight="1" x14ac:dyDescent="0.25">
      <c r="A3443" s="281">
        <v>40304558</v>
      </c>
      <c r="B3443" s="276" t="s">
        <v>2604</v>
      </c>
      <c r="C3443" s="278" t="s">
        <v>4843</v>
      </c>
      <c r="D3443" s="276" t="s">
        <v>9765</v>
      </c>
      <c r="E3443" s="282"/>
      <c r="F3443" s="279"/>
      <c r="G3443" s="278"/>
      <c r="H3443" s="278" t="s">
        <v>6154</v>
      </c>
      <c r="I3443" s="278" t="s">
        <v>6155</v>
      </c>
      <c r="J3443" s="278" t="s">
        <v>6156</v>
      </c>
      <c r="K3443" s="278"/>
      <c r="L3443" s="277"/>
      <c r="M3443" s="276" t="s">
        <v>4331</v>
      </c>
      <c r="N3443" s="276" t="s">
        <v>9548</v>
      </c>
      <c r="O3443" s="276" t="s">
        <v>6166</v>
      </c>
    </row>
    <row r="3444" spans="1:15" ht="30.75" customHeight="1" x14ac:dyDescent="0.25">
      <c r="A3444" s="275">
        <v>40304566</v>
      </c>
      <c r="B3444" s="270" t="s">
        <v>5301</v>
      </c>
      <c r="C3444" s="272" t="s">
        <v>4843</v>
      </c>
      <c r="D3444" s="270" t="s">
        <v>9766</v>
      </c>
      <c r="E3444" s="272"/>
      <c r="F3444" s="273"/>
      <c r="G3444" s="272"/>
      <c r="H3444" s="272" t="s">
        <v>6154</v>
      </c>
      <c r="I3444" s="272" t="s">
        <v>6155</v>
      </c>
      <c r="J3444" s="272" t="s">
        <v>6156</v>
      </c>
      <c r="K3444" s="272"/>
      <c r="L3444" s="271"/>
      <c r="M3444" s="270" t="s">
        <v>4331</v>
      </c>
      <c r="N3444" s="270" t="s">
        <v>9548</v>
      </c>
      <c r="O3444" s="270" t="s">
        <v>6166</v>
      </c>
    </row>
    <row r="3445" spans="1:15" ht="30.75" customHeight="1" x14ac:dyDescent="0.25">
      <c r="A3445" s="281">
        <v>40304574</v>
      </c>
      <c r="B3445" s="276" t="s">
        <v>2606</v>
      </c>
      <c r="C3445" s="278" t="s">
        <v>4843</v>
      </c>
      <c r="D3445" s="276" t="s">
        <v>9767</v>
      </c>
      <c r="E3445" s="282"/>
      <c r="F3445" s="279"/>
      <c r="G3445" s="278"/>
      <c r="H3445" s="278" t="s">
        <v>6154</v>
      </c>
      <c r="I3445" s="278" t="s">
        <v>6155</v>
      </c>
      <c r="J3445" s="278" t="s">
        <v>6156</v>
      </c>
      <c r="K3445" s="278"/>
      <c r="L3445" s="277"/>
      <c r="M3445" s="276" t="s">
        <v>4331</v>
      </c>
      <c r="N3445" s="276" t="s">
        <v>9548</v>
      </c>
      <c r="O3445" s="276" t="s">
        <v>6166</v>
      </c>
    </row>
    <row r="3446" spans="1:15" ht="30.75" customHeight="1" x14ac:dyDescent="0.25">
      <c r="A3446" s="275">
        <v>40304582</v>
      </c>
      <c r="B3446" s="270" t="s">
        <v>5302</v>
      </c>
      <c r="C3446" s="272" t="s">
        <v>4843</v>
      </c>
      <c r="D3446" s="270" t="s">
        <v>9768</v>
      </c>
      <c r="E3446" s="272"/>
      <c r="F3446" s="273"/>
      <c r="G3446" s="272"/>
      <c r="H3446" s="272" t="s">
        <v>6154</v>
      </c>
      <c r="I3446" s="272" t="s">
        <v>6155</v>
      </c>
      <c r="J3446" s="272" t="s">
        <v>6156</v>
      </c>
      <c r="K3446" s="272"/>
      <c r="L3446" s="271"/>
      <c r="M3446" s="270" t="s">
        <v>4331</v>
      </c>
      <c r="N3446" s="270" t="s">
        <v>9548</v>
      </c>
      <c r="O3446" s="270" t="s">
        <v>6166</v>
      </c>
    </row>
    <row r="3447" spans="1:15" ht="30.75" customHeight="1" x14ac:dyDescent="0.25">
      <c r="A3447" s="281">
        <v>40304590</v>
      </c>
      <c r="B3447" s="276" t="s">
        <v>5303</v>
      </c>
      <c r="C3447" s="278" t="s">
        <v>4843</v>
      </c>
      <c r="D3447" s="276" t="s">
        <v>9769</v>
      </c>
      <c r="E3447" s="282"/>
      <c r="F3447" s="279"/>
      <c r="G3447" s="278"/>
      <c r="H3447" s="278" t="s">
        <v>6154</v>
      </c>
      <c r="I3447" s="278" t="s">
        <v>6155</v>
      </c>
      <c r="J3447" s="278" t="s">
        <v>6156</v>
      </c>
      <c r="K3447" s="278"/>
      <c r="L3447" s="277"/>
      <c r="M3447" s="276" t="s">
        <v>4331</v>
      </c>
      <c r="N3447" s="276" t="s">
        <v>9548</v>
      </c>
      <c r="O3447" s="276" t="s">
        <v>6166</v>
      </c>
    </row>
    <row r="3448" spans="1:15" ht="30.75" customHeight="1" x14ac:dyDescent="0.25">
      <c r="A3448" s="275">
        <v>40304604</v>
      </c>
      <c r="B3448" s="270" t="s">
        <v>5304</v>
      </c>
      <c r="C3448" s="272" t="s">
        <v>4844</v>
      </c>
      <c r="D3448" s="270" t="s">
        <v>6161</v>
      </c>
      <c r="E3448" s="272"/>
      <c r="F3448" s="273"/>
      <c r="G3448" s="272" t="s">
        <v>6161</v>
      </c>
      <c r="H3448" s="272" t="s">
        <v>6161</v>
      </c>
      <c r="I3448" s="272" t="s">
        <v>6161</v>
      </c>
      <c r="J3448" s="272" t="s">
        <v>6161</v>
      </c>
      <c r="K3448" s="272" t="s">
        <v>6161</v>
      </c>
      <c r="L3448" s="271" t="s">
        <v>6161</v>
      </c>
      <c r="M3448" s="270" t="s">
        <v>6161</v>
      </c>
      <c r="N3448" s="270" t="s">
        <v>6161</v>
      </c>
      <c r="O3448" s="270" t="s">
        <v>6161</v>
      </c>
    </row>
    <row r="3449" spans="1:15" ht="30.75" customHeight="1" x14ac:dyDescent="0.25">
      <c r="A3449" s="281">
        <v>40304612</v>
      </c>
      <c r="B3449" s="276" t="s">
        <v>5305</v>
      </c>
      <c r="C3449" s="278" t="s">
        <v>4843</v>
      </c>
      <c r="D3449" s="276" t="s">
        <v>9770</v>
      </c>
      <c r="E3449" s="282"/>
      <c r="F3449" s="279"/>
      <c r="G3449" s="278"/>
      <c r="H3449" s="278" t="s">
        <v>6154</v>
      </c>
      <c r="I3449" s="278" t="s">
        <v>6155</v>
      </c>
      <c r="J3449" s="278" t="s">
        <v>6156</v>
      </c>
      <c r="K3449" s="278"/>
      <c r="L3449" s="277"/>
      <c r="M3449" s="276" t="s">
        <v>4331</v>
      </c>
      <c r="N3449" s="276" t="s">
        <v>9548</v>
      </c>
      <c r="O3449" s="276" t="s">
        <v>6166</v>
      </c>
    </row>
    <row r="3450" spans="1:15" ht="30.75" customHeight="1" x14ac:dyDescent="0.25">
      <c r="A3450" s="275">
        <v>40304620</v>
      </c>
      <c r="B3450" s="270" t="s">
        <v>5306</v>
      </c>
      <c r="C3450" s="272" t="s">
        <v>4843</v>
      </c>
      <c r="D3450" s="270" t="s">
        <v>9771</v>
      </c>
      <c r="E3450" s="272"/>
      <c r="F3450" s="273"/>
      <c r="G3450" s="272"/>
      <c r="H3450" s="272" t="s">
        <v>6154</v>
      </c>
      <c r="I3450" s="272" t="s">
        <v>6155</v>
      </c>
      <c r="J3450" s="272" t="s">
        <v>6156</v>
      </c>
      <c r="K3450" s="272"/>
      <c r="L3450" s="271"/>
      <c r="M3450" s="270" t="s">
        <v>4331</v>
      </c>
      <c r="N3450" s="270" t="s">
        <v>9548</v>
      </c>
      <c r="O3450" s="270" t="s">
        <v>6166</v>
      </c>
    </row>
    <row r="3451" spans="1:15" ht="30.75" customHeight="1" x14ac:dyDescent="0.25">
      <c r="A3451" s="281">
        <v>40304639</v>
      </c>
      <c r="B3451" s="276" t="s">
        <v>5307</v>
      </c>
      <c r="C3451" s="278" t="s">
        <v>4843</v>
      </c>
      <c r="D3451" s="276" t="s">
        <v>9772</v>
      </c>
      <c r="E3451" s="282"/>
      <c r="F3451" s="279"/>
      <c r="G3451" s="278"/>
      <c r="H3451" s="278" t="s">
        <v>6154</v>
      </c>
      <c r="I3451" s="278" t="s">
        <v>6155</v>
      </c>
      <c r="J3451" s="278" t="s">
        <v>6156</v>
      </c>
      <c r="K3451" s="278"/>
      <c r="L3451" s="277"/>
      <c r="M3451" s="276" t="s">
        <v>4331</v>
      </c>
      <c r="N3451" s="276" t="s">
        <v>9548</v>
      </c>
      <c r="O3451" s="276" t="s">
        <v>6166</v>
      </c>
    </row>
    <row r="3452" spans="1:15" ht="30.75" customHeight="1" x14ac:dyDescent="0.25">
      <c r="A3452" s="275">
        <v>40304647</v>
      </c>
      <c r="B3452" s="270" t="s">
        <v>2615</v>
      </c>
      <c r="C3452" s="272" t="s">
        <v>4843</v>
      </c>
      <c r="D3452" s="270" t="s">
        <v>9773</v>
      </c>
      <c r="E3452" s="272"/>
      <c r="F3452" s="273"/>
      <c r="G3452" s="272"/>
      <c r="H3452" s="272" t="s">
        <v>6154</v>
      </c>
      <c r="I3452" s="272" t="s">
        <v>6155</v>
      </c>
      <c r="J3452" s="272" t="s">
        <v>6156</v>
      </c>
      <c r="K3452" s="272"/>
      <c r="L3452" s="271"/>
      <c r="M3452" s="270" t="s">
        <v>3912</v>
      </c>
      <c r="N3452" s="270" t="s">
        <v>9548</v>
      </c>
      <c r="O3452" s="270" t="s">
        <v>6166</v>
      </c>
    </row>
    <row r="3453" spans="1:15" ht="30.75" customHeight="1" x14ac:dyDescent="0.25">
      <c r="A3453" s="281">
        <v>40304655</v>
      </c>
      <c r="B3453" s="276" t="s">
        <v>6414</v>
      </c>
      <c r="C3453" s="278" t="s">
        <v>4843</v>
      </c>
      <c r="D3453" s="276" t="s">
        <v>9774</v>
      </c>
      <c r="E3453" s="282"/>
      <c r="F3453" s="279"/>
      <c r="G3453" s="278"/>
      <c r="H3453" s="278" t="s">
        <v>6154</v>
      </c>
      <c r="I3453" s="278" t="s">
        <v>6155</v>
      </c>
      <c r="J3453" s="278" t="s">
        <v>6156</v>
      </c>
      <c r="K3453" s="278"/>
      <c r="L3453" s="277"/>
      <c r="M3453" s="276" t="s">
        <v>4331</v>
      </c>
      <c r="N3453" s="276" t="s">
        <v>9548</v>
      </c>
      <c r="O3453" s="276" t="s">
        <v>6166</v>
      </c>
    </row>
    <row r="3454" spans="1:15" ht="30.75" customHeight="1" x14ac:dyDescent="0.25">
      <c r="A3454" s="275">
        <v>40304663</v>
      </c>
      <c r="B3454" s="270" t="s">
        <v>5308</v>
      </c>
      <c r="C3454" s="272" t="s">
        <v>4844</v>
      </c>
      <c r="D3454" s="270" t="s">
        <v>6161</v>
      </c>
      <c r="E3454" s="272"/>
      <c r="F3454" s="273"/>
      <c r="G3454" s="272" t="s">
        <v>6161</v>
      </c>
      <c r="H3454" s="272" t="s">
        <v>6161</v>
      </c>
      <c r="I3454" s="272" t="s">
        <v>6161</v>
      </c>
      <c r="J3454" s="272" t="s">
        <v>6161</v>
      </c>
      <c r="K3454" s="272" t="s">
        <v>6161</v>
      </c>
      <c r="L3454" s="271" t="s">
        <v>6161</v>
      </c>
      <c r="M3454" s="270" t="s">
        <v>6161</v>
      </c>
      <c r="N3454" s="270" t="s">
        <v>6161</v>
      </c>
      <c r="O3454" s="270" t="s">
        <v>6161</v>
      </c>
    </row>
    <row r="3455" spans="1:15" ht="30.75" customHeight="1" x14ac:dyDescent="0.25">
      <c r="A3455" s="281">
        <v>40304671</v>
      </c>
      <c r="B3455" s="276" t="s">
        <v>5309</v>
      </c>
      <c r="C3455" s="278" t="s">
        <v>4843</v>
      </c>
      <c r="D3455" s="276" t="s">
        <v>9775</v>
      </c>
      <c r="E3455" s="282"/>
      <c r="F3455" s="279"/>
      <c r="G3455" s="278"/>
      <c r="H3455" s="278" t="s">
        <v>6154</v>
      </c>
      <c r="I3455" s="278" t="s">
        <v>6155</v>
      </c>
      <c r="J3455" s="278" t="s">
        <v>6156</v>
      </c>
      <c r="K3455" s="278"/>
      <c r="L3455" s="277"/>
      <c r="M3455" s="276" t="s">
        <v>4331</v>
      </c>
      <c r="N3455" s="276" t="s">
        <v>9548</v>
      </c>
      <c r="O3455" s="276" t="s">
        <v>6166</v>
      </c>
    </row>
    <row r="3456" spans="1:15" ht="30.75" customHeight="1" x14ac:dyDescent="0.25">
      <c r="A3456" s="275">
        <v>40304680</v>
      </c>
      <c r="B3456" s="270" t="s">
        <v>5310</v>
      </c>
      <c r="C3456" s="272" t="s">
        <v>4843</v>
      </c>
      <c r="D3456" s="270" t="s">
        <v>9776</v>
      </c>
      <c r="E3456" s="272"/>
      <c r="F3456" s="273"/>
      <c r="G3456" s="272"/>
      <c r="H3456" s="272" t="s">
        <v>6154</v>
      </c>
      <c r="I3456" s="272" t="s">
        <v>6155</v>
      </c>
      <c r="J3456" s="272" t="s">
        <v>6156</v>
      </c>
      <c r="K3456" s="272"/>
      <c r="L3456" s="271"/>
      <c r="M3456" s="270" t="s">
        <v>4331</v>
      </c>
      <c r="N3456" s="270" t="s">
        <v>9548</v>
      </c>
      <c r="O3456" s="270" t="s">
        <v>6166</v>
      </c>
    </row>
    <row r="3457" spans="1:15" ht="30.75" customHeight="1" x14ac:dyDescent="0.25">
      <c r="A3457" s="281">
        <v>40304698</v>
      </c>
      <c r="B3457" s="276" t="s">
        <v>2567</v>
      </c>
      <c r="C3457" s="278" t="s">
        <v>4843</v>
      </c>
      <c r="D3457" s="276" t="s">
        <v>9743</v>
      </c>
      <c r="E3457" s="282"/>
      <c r="F3457" s="279"/>
      <c r="G3457" s="278"/>
      <c r="H3457" s="278" t="s">
        <v>6154</v>
      </c>
      <c r="I3457" s="278" t="s">
        <v>6155</v>
      </c>
      <c r="J3457" s="278" t="s">
        <v>6156</v>
      </c>
      <c r="K3457" s="278"/>
      <c r="L3457" s="277"/>
      <c r="M3457" s="276" t="s">
        <v>4331</v>
      </c>
      <c r="N3457" s="276" t="s">
        <v>9548</v>
      </c>
      <c r="O3457" s="276" t="s">
        <v>6166</v>
      </c>
    </row>
    <row r="3458" spans="1:15" ht="30.75" customHeight="1" x14ac:dyDescent="0.25">
      <c r="A3458" s="275">
        <v>40304701</v>
      </c>
      <c r="B3458" s="270" t="s">
        <v>2583</v>
      </c>
      <c r="C3458" s="272" t="s">
        <v>4843</v>
      </c>
      <c r="D3458" s="270" t="s">
        <v>9777</v>
      </c>
      <c r="E3458" s="272"/>
      <c r="F3458" s="273"/>
      <c r="G3458" s="272"/>
      <c r="H3458" s="272" t="s">
        <v>6154</v>
      </c>
      <c r="I3458" s="272" t="s">
        <v>6155</v>
      </c>
      <c r="J3458" s="272" t="s">
        <v>6156</v>
      </c>
      <c r="K3458" s="272" t="s">
        <v>6157</v>
      </c>
      <c r="L3458" s="271"/>
      <c r="M3458" s="270" t="s">
        <v>4331</v>
      </c>
      <c r="N3458" s="270" t="s">
        <v>9548</v>
      </c>
      <c r="O3458" s="270" t="s">
        <v>6166</v>
      </c>
    </row>
    <row r="3459" spans="1:15" ht="30.75" customHeight="1" x14ac:dyDescent="0.25">
      <c r="A3459" s="281">
        <v>40304710</v>
      </c>
      <c r="B3459" s="276" t="s">
        <v>2584</v>
      </c>
      <c r="C3459" s="278" t="s">
        <v>4843</v>
      </c>
      <c r="D3459" s="276" t="s">
        <v>9778</v>
      </c>
      <c r="E3459" s="282"/>
      <c r="F3459" s="279"/>
      <c r="G3459" s="278"/>
      <c r="H3459" s="278" t="s">
        <v>6154</v>
      </c>
      <c r="I3459" s="278" t="s">
        <v>6155</v>
      </c>
      <c r="J3459" s="278" t="s">
        <v>6156</v>
      </c>
      <c r="K3459" s="278" t="s">
        <v>6157</v>
      </c>
      <c r="L3459" s="277"/>
      <c r="M3459" s="276" t="s">
        <v>4331</v>
      </c>
      <c r="N3459" s="276" t="s">
        <v>9548</v>
      </c>
      <c r="O3459" s="276" t="s">
        <v>6166</v>
      </c>
    </row>
    <row r="3460" spans="1:15" ht="30.75" customHeight="1" x14ac:dyDescent="0.25">
      <c r="A3460" s="275">
        <v>40304728</v>
      </c>
      <c r="B3460" s="270" t="s">
        <v>4836</v>
      </c>
      <c r="C3460" s="272" t="s">
        <v>4843</v>
      </c>
      <c r="D3460" s="270" t="s">
        <v>9779</v>
      </c>
      <c r="E3460" s="272"/>
      <c r="F3460" s="273"/>
      <c r="G3460" s="272"/>
      <c r="H3460" s="272" t="s">
        <v>6154</v>
      </c>
      <c r="I3460" s="272" t="s">
        <v>6155</v>
      </c>
      <c r="J3460" s="272" t="s">
        <v>6156</v>
      </c>
      <c r="K3460" s="272" t="s">
        <v>6157</v>
      </c>
      <c r="L3460" s="271"/>
      <c r="M3460" s="270" t="s">
        <v>4331</v>
      </c>
      <c r="N3460" s="270" t="s">
        <v>9548</v>
      </c>
      <c r="O3460" s="270" t="s">
        <v>6166</v>
      </c>
    </row>
    <row r="3461" spans="1:15" ht="30.75" customHeight="1" x14ac:dyDescent="0.25">
      <c r="A3461" s="281">
        <v>40304736</v>
      </c>
      <c r="B3461" s="276" t="s">
        <v>5311</v>
      </c>
      <c r="C3461" s="278" t="s">
        <v>4843</v>
      </c>
      <c r="D3461" s="276" t="s">
        <v>9780</v>
      </c>
      <c r="E3461" s="282"/>
      <c r="F3461" s="279"/>
      <c r="G3461" s="278"/>
      <c r="H3461" s="278" t="s">
        <v>6154</v>
      </c>
      <c r="I3461" s="278" t="s">
        <v>6155</v>
      </c>
      <c r="J3461" s="278" t="s">
        <v>6156</v>
      </c>
      <c r="K3461" s="278" t="s">
        <v>6157</v>
      </c>
      <c r="L3461" s="277"/>
      <c r="M3461" s="276" t="s">
        <v>4331</v>
      </c>
      <c r="N3461" s="276" t="s">
        <v>9548</v>
      </c>
      <c r="O3461" s="276" t="s">
        <v>6166</v>
      </c>
    </row>
    <row r="3462" spans="1:15" ht="30.75" customHeight="1" x14ac:dyDescent="0.25">
      <c r="A3462" s="275">
        <v>40304744</v>
      </c>
      <c r="B3462" s="270" t="s">
        <v>5312</v>
      </c>
      <c r="C3462" s="272" t="s">
        <v>4844</v>
      </c>
      <c r="D3462" s="270" t="s">
        <v>6161</v>
      </c>
      <c r="E3462" s="272"/>
      <c r="F3462" s="273"/>
      <c r="G3462" s="272" t="s">
        <v>6161</v>
      </c>
      <c r="H3462" s="272" t="s">
        <v>6161</v>
      </c>
      <c r="I3462" s="272" t="s">
        <v>6161</v>
      </c>
      <c r="J3462" s="272" t="s">
        <v>6161</v>
      </c>
      <c r="K3462" s="272" t="s">
        <v>6161</v>
      </c>
      <c r="L3462" s="271" t="s">
        <v>6161</v>
      </c>
      <c r="M3462" s="270" t="s">
        <v>6161</v>
      </c>
      <c r="N3462" s="270" t="s">
        <v>6161</v>
      </c>
      <c r="O3462" s="270" t="s">
        <v>6161</v>
      </c>
    </row>
    <row r="3463" spans="1:15" ht="30.75" customHeight="1" x14ac:dyDescent="0.25">
      <c r="A3463" s="281">
        <v>40304752</v>
      </c>
      <c r="B3463" s="276" t="s">
        <v>2558</v>
      </c>
      <c r="C3463" s="278" t="s">
        <v>4843</v>
      </c>
      <c r="D3463" s="276" t="s">
        <v>9781</v>
      </c>
      <c r="E3463" s="282"/>
      <c r="F3463" s="279"/>
      <c r="G3463" s="278"/>
      <c r="H3463" s="278" t="s">
        <v>6154</v>
      </c>
      <c r="I3463" s="278" t="s">
        <v>6155</v>
      </c>
      <c r="J3463" s="278" t="s">
        <v>6156</v>
      </c>
      <c r="K3463" s="278"/>
      <c r="L3463" s="277"/>
      <c r="M3463" s="276" t="s">
        <v>4331</v>
      </c>
      <c r="N3463" s="276" t="s">
        <v>9548</v>
      </c>
      <c r="O3463" s="276" t="s">
        <v>6166</v>
      </c>
    </row>
    <row r="3464" spans="1:15" ht="30.75" customHeight="1" x14ac:dyDescent="0.25">
      <c r="A3464" s="275">
        <v>40304760</v>
      </c>
      <c r="B3464" s="270" t="s">
        <v>2587</v>
      </c>
      <c r="C3464" s="272" t="s">
        <v>4843</v>
      </c>
      <c r="D3464" s="270" t="s">
        <v>9782</v>
      </c>
      <c r="E3464" s="272"/>
      <c r="F3464" s="273"/>
      <c r="G3464" s="272"/>
      <c r="H3464" s="272" t="s">
        <v>6154</v>
      </c>
      <c r="I3464" s="272" t="s">
        <v>6155</v>
      </c>
      <c r="J3464" s="272" t="s">
        <v>6156</v>
      </c>
      <c r="K3464" s="272" t="s">
        <v>6157</v>
      </c>
      <c r="L3464" s="271">
        <v>49</v>
      </c>
      <c r="M3464" s="270" t="s">
        <v>4331</v>
      </c>
      <c r="N3464" s="270" t="s">
        <v>9548</v>
      </c>
      <c r="O3464" s="270" t="s">
        <v>6166</v>
      </c>
    </row>
    <row r="3465" spans="1:15" ht="30.75" customHeight="1" x14ac:dyDescent="0.25">
      <c r="A3465" s="281">
        <v>40304779</v>
      </c>
      <c r="B3465" s="276" t="s">
        <v>5313</v>
      </c>
      <c r="C3465" s="278" t="s">
        <v>4844</v>
      </c>
      <c r="D3465" s="276" t="s">
        <v>6161</v>
      </c>
      <c r="E3465" s="282"/>
      <c r="F3465" s="279"/>
      <c r="G3465" s="278" t="s">
        <v>6161</v>
      </c>
      <c r="H3465" s="278" t="s">
        <v>6161</v>
      </c>
      <c r="I3465" s="278" t="s">
        <v>6161</v>
      </c>
      <c r="J3465" s="278" t="s">
        <v>6161</v>
      </c>
      <c r="K3465" s="278" t="s">
        <v>6161</v>
      </c>
      <c r="L3465" s="277" t="s">
        <v>6161</v>
      </c>
      <c r="M3465" s="276" t="s">
        <v>6161</v>
      </c>
      <c r="N3465" s="276" t="s">
        <v>6161</v>
      </c>
      <c r="O3465" s="276" t="s">
        <v>6161</v>
      </c>
    </row>
    <row r="3466" spans="1:15" ht="30.75" customHeight="1" x14ac:dyDescent="0.25">
      <c r="A3466" s="275">
        <v>40304787</v>
      </c>
      <c r="B3466" s="270" t="s">
        <v>2598</v>
      </c>
      <c r="C3466" s="272" t="s">
        <v>4843</v>
      </c>
      <c r="D3466" s="270" t="s">
        <v>9783</v>
      </c>
      <c r="E3466" s="272"/>
      <c r="F3466" s="273"/>
      <c r="G3466" s="272"/>
      <c r="H3466" s="272" t="s">
        <v>6154</v>
      </c>
      <c r="I3466" s="272" t="s">
        <v>6155</v>
      </c>
      <c r="J3466" s="272" t="s">
        <v>6156</v>
      </c>
      <c r="K3466" s="272"/>
      <c r="L3466" s="271"/>
      <c r="M3466" s="270" t="s">
        <v>4331</v>
      </c>
      <c r="N3466" s="270" t="s">
        <v>9548</v>
      </c>
      <c r="O3466" s="270" t="s">
        <v>6166</v>
      </c>
    </row>
    <row r="3467" spans="1:15" ht="30.75" customHeight="1" x14ac:dyDescent="0.25">
      <c r="A3467" s="281">
        <v>40304809</v>
      </c>
      <c r="B3467" s="276" t="s">
        <v>5314</v>
      </c>
      <c r="C3467" s="278" t="s">
        <v>4843</v>
      </c>
      <c r="D3467" s="276" t="s">
        <v>9784</v>
      </c>
      <c r="E3467" s="282"/>
      <c r="F3467" s="279"/>
      <c r="G3467" s="278"/>
      <c r="H3467" s="278" t="s">
        <v>6154</v>
      </c>
      <c r="I3467" s="278" t="s">
        <v>6155</v>
      </c>
      <c r="J3467" s="278" t="s">
        <v>6156</v>
      </c>
      <c r="K3467" s="278"/>
      <c r="L3467" s="277"/>
      <c r="M3467" s="276" t="s">
        <v>4331</v>
      </c>
      <c r="N3467" s="276" t="s">
        <v>9548</v>
      </c>
      <c r="O3467" s="276" t="s">
        <v>6166</v>
      </c>
    </row>
    <row r="3468" spans="1:15" ht="30.75" customHeight="1" x14ac:dyDescent="0.25">
      <c r="A3468" s="275">
        <v>40304817</v>
      </c>
      <c r="B3468" s="270" t="s">
        <v>2552</v>
      </c>
      <c r="C3468" s="272" t="s">
        <v>4843</v>
      </c>
      <c r="D3468" s="270" t="s">
        <v>9785</v>
      </c>
      <c r="E3468" s="272"/>
      <c r="F3468" s="273"/>
      <c r="G3468" s="272"/>
      <c r="H3468" s="272" t="s">
        <v>6154</v>
      </c>
      <c r="I3468" s="272" t="s">
        <v>6155</v>
      </c>
      <c r="J3468" s="272" t="s">
        <v>6156</v>
      </c>
      <c r="K3468" s="272"/>
      <c r="L3468" s="271"/>
      <c r="M3468" s="270" t="s">
        <v>4331</v>
      </c>
      <c r="N3468" s="270" t="s">
        <v>9548</v>
      </c>
      <c r="O3468" s="270" t="s">
        <v>6166</v>
      </c>
    </row>
    <row r="3469" spans="1:15" ht="30.75" customHeight="1" x14ac:dyDescent="0.25">
      <c r="A3469" s="281">
        <v>40304825</v>
      </c>
      <c r="B3469" s="276" t="s">
        <v>2553</v>
      </c>
      <c r="C3469" s="278" t="s">
        <v>4843</v>
      </c>
      <c r="D3469" s="276" t="s">
        <v>9786</v>
      </c>
      <c r="E3469" s="282"/>
      <c r="F3469" s="279"/>
      <c r="G3469" s="278"/>
      <c r="H3469" s="278" t="s">
        <v>6154</v>
      </c>
      <c r="I3469" s="278" t="s">
        <v>6155</v>
      </c>
      <c r="J3469" s="278" t="s">
        <v>6156</v>
      </c>
      <c r="K3469" s="278"/>
      <c r="L3469" s="277"/>
      <c r="M3469" s="276" t="s">
        <v>4331</v>
      </c>
      <c r="N3469" s="276" t="s">
        <v>9548</v>
      </c>
      <c r="O3469" s="276" t="s">
        <v>6166</v>
      </c>
    </row>
    <row r="3470" spans="1:15" ht="30.75" customHeight="1" x14ac:dyDescent="0.25">
      <c r="A3470" s="275">
        <v>40304833</v>
      </c>
      <c r="B3470" s="270" t="s">
        <v>5315</v>
      </c>
      <c r="C3470" s="272" t="s">
        <v>4844</v>
      </c>
      <c r="D3470" s="270" t="s">
        <v>6161</v>
      </c>
      <c r="E3470" s="272"/>
      <c r="F3470" s="273"/>
      <c r="G3470" s="272" t="s">
        <v>6161</v>
      </c>
      <c r="H3470" s="272" t="s">
        <v>6161</v>
      </c>
      <c r="I3470" s="272" t="s">
        <v>6161</v>
      </c>
      <c r="J3470" s="272" t="s">
        <v>6161</v>
      </c>
      <c r="K3470" s="272" t="s">
        <v>6161</v>
      </c>
      <c r="L3470" s="271" t="s">
        <v>6161</v>
      </c>
      <c r="M3470" s="270" t="s">
        <v>6161</v>
      </c>
      <c r="N3470" s="270" t="s">
        <v>6161</v>
      </c>
      <c r="O3470" s="270" t="s">
        <v>6161</v>
      </c>
    </row>
    <row r="3471" spans="1:15" ht="30.75" customHeight="1" x14ac:dyDescent="0.25">
      <c r="A3471" s="281">
        <v>40304841</v>
      </c>
      <c r="B3471" s="276" t="s">
        <v>5316</v>
      </c>
      <c r="C3471" s="278" t="s">
        <v>4844</v>
      </c>
      <c r="D3471" s="276" t="s">
        <v>6161</v>
      </c>
      <c r="E3471" s="282"/>
      <c r="F3471" s="279"/>
      <c r="G3471" s="278" t="s">
        <v>6161</v>
      </c>
      <c r="H3471" s="278" t="s">
        <v>6161</v>
      </c>
      <c r="I3471" s="278" t="s">
        <v>6161</v>
      </c>
      <c r="J3471" s="278" t="s">
        <v>6161</v>
      </c>
      <c r="K3471" s="278" t="s">
        <v>6161</v>
      </c>
      <c r="L3471" s="277" t="s">
        <v>6161</v>
      </c>
      <c r="M3471" s="276" t="s">
        <v>6161</v>
      </c>
      <c r="N3471" s="276" t="s">
        <v>6161</v>
      </c>
      <c r="O3471" s="276" t="s">
        <v>6161</v>
      </c>
    </row>
    <row r="3472" spans="1:15" ht="30.75" customHeight="1" x14ac:dyDescent="0.25">
      <c r="A3472" s="275">
        <v>40304850</v>
      </c>
      <c r="B3472" s="270" t="s">
        <v>2579</v>
      </c>
      <c r="C3472" s="272" t="s">
        <v>4843</v>
      </c>
      <c r="D3472" s="270" t="s">
        <v>9751</v>
      </c>
      <c r="E3472" s="272"/>
      <c r="F3472" s="273"/>
      <c r="G3472" s="272"/>
      <c r="H3472" s="272" t="s">
        <v>6154</v>
      </c>
      <c r="I3472" s="272" t="s">
        <v>6155</v>
      </c>
      <c r="J3472" s="272" t="s">
        <v>6156</v>
      </c>
      <c r="K3472" s="272"/>
      <c r="L3472" s="271"/>
      <c r="M3472" s="270" t="s">
        <v>4331</v>
      </c>
      <c r="N3472" s="270" t="s">
        <v>9548</v>
      </c>
      <c r="O3472" s="270" t="s">
        <v>6166</v>
      </c>
    </row>
    <row r="3473" spans="1:15" ht="30.75" customHeight="1" x14ac:dyDescent="0.25">
      <c r="A3473" s="281">
        <v>40304868</v>
      </c>
      <c r="B3473" s="276" t="s">
        <v>5317</v>
      </c>
      <c r="C3473" s="278" t="s">
        <v>4844</v>
      </c>
      <c r="D3473" s="276" t="s">
        <v>6161</v>
      </c>
      <c r="E3473" s="282"/>
      <c r="F3473" s="279"/>
      <c r="G3473" s="278" t="s">
        <v>6161</v>
      </c>
      <c r="H3473" s="278" t="s">
        <v>6161</v>
      </c>
      <c r="I3473" s="278" t="s">
        <v>6161</v>
      </c>
      <c r="J3473" s="278" t="s">
        <v>6161</v>
      </c>
      <c r="K3473" s="278" t="s">
        <v>6161</v>
      </c>
      <c r="L3473" s="277" t="s">
        <v>6161</v>
      </c>
      <c r="M3473" s="276" t="s">
        <v>6161</v>
      </c>
      <c r="N3473" s="276" t="s">
        <v>6161</v>
      </c>
      <c r="O3473" s="276" t="s">
        <v>6161</v>
      </c>
    </row>
    <row r="3474" spans="1:15" ht="30.75" customHeight="1" x14ac:dyDescent="0.25">
      <c r="A3474" s="275">
        <v>40304876</v>
      </c>
      <c r="B3474" s="270" t="s">
        <v>2607</v>
      </c>
      <c r="C3474" s="272" t="s">
        <v>4843</v>
      </c>
      <c r="D3474" s="270" t="s">
        <v>9787</v>
      </c>
      <c r="E3474" s="272"/>
      <c r="F3474" s="273"/>
      <c r="G3474" s="272"/>
      <c r="H3474" s="272" t="s">
        <v>6154</v>
      </c>
      <c r="I3474" s="272" t="s">
        <v>6155</v>
      </c>
      <c r="J3474" s="272" t="s">
        <v>6156</v>
      </c>
      <c r="K3474" s="272"/>
      <c r="L3474" s="271"/>
      <c r="M3474" s="270" t="s">
        <v>4331</v>
      </c>
      <c r="N3474" s="270" t="s">
        <v>9548</v>
      </c>
      <c r="O3474" s="270" t="s">
        <v>6166</v>
      </c>
    </row>
    <row r="3475" spans="1:15" ht="30.75" customHeight="1" x14ac:dyDescent="0.25">
      <c r="A3475" s="281">
        <v>40304884</v>
      </c>
      <c r="B3475" s="276" t="s">
        <v>2549</v>
      </c>
      <c r="C3475" s="278" t="s">
        <v>4843</v>
      </c>
      <c r="D3475" s="276" t="s">
        <v>9730</v>
      </c>
      <c r="E3475" s="282"/>
      <c r="F3475" s="279"/>
      <c r="G3475" s="278"/>
      <c r="H3475" s="278" t="s">
        <v>6154</v>
      </c>
      <c r="I3475" s="278" t="s">
        <v>6155</v>
      </c>
      <c r="J3475" s="278" t="s">
        <v>6156</v>
      </c>
      <c r="K3475" s="278"/>
      <c r="L3475" s="277"/>
      <c r="M3475" s="276" t="s">
        <v>9725</v>
      </c>
      <c r="N3475" s="276" t="s">
        <v>9726</v>
      </c>
      <c r="O3475" s="276" t="s">
        <v>6166</v>
      </c>
    </row>
    <row r="3476" spans="1:15" ht="30.75" customHeight="1" x14ac:dyDescent="0.25">
      <c r="A3476" s="275">
        <v>40304892</v>
      </c>
      <c r="B3476" s="270" t="s">
        <v>2592</v>
      </c>
      <c r="C3476" s="272" t="s">
        <v>4843</v>
      </c>
      <c r="D3476" s="270" t="s">
        <v>9758</v>
      </c>
      <c r="E3476" s="272"/>
      <c r="F3476" s="273"/>
      <c r="G3476" s="272"/>
      <c r="H3476" s="272" t="s">
        <v>6154</v>
      </c>
      <c r="I3476" s="272" t="s">
        <v>6155</v>
      </c>
      <c r="J3476" s="272" t="s">
        <v>6156</v>
      </c>
      <c r="K3476" s="272"/>
      <c r="L3476" s="271"/>
      <c r="M3476" s="270" t="s">
        <v>4331</v>
      </c>
      <c r="N3476" s="270" t="s">
        <v>9548</v>
      </c>
      <c r="O3476" s="270" t="s">
        <v>6166</v>
      </c>
    </row>
    <row r="3477" spans="1:15" ht="30.75" customHeight="1" x14ac:dyDescent="0.25">
      <c r="A3477" s="281">
        <v>40304906</v>
      </c>
      <c r="B3477" s="276" t="s">
        <v>5318</v>
      </c>
      <c r="C3477" s="278" t="s">
        <v>4843</v>
      </c>
      <c r="D3477" s="276" t="s">
        <v>9759</v>
      </c>
      <c r="E3477" s="282"/>
      <c r="F3477" s="279"/>
      <c r="G3477" s="278"/>
      <c r="H3477" s="278" t="s">
        <v>6154</v>
      </c>
      <c r="I3477" s="278" t="s">
        <v>6155</v>
      </c>
      <c r="J3477" s="278" t="s">
        <v>6156</v>
      </c>
      <c r="K3477" s="278"/>
      <c r="L3477" s="277">
        <v>19</v>
      </c>
      <c r="M3477" s="276" t="s">
        <v>4331</v>
      </c>
      <c r="N3477" s="276" t="s">
        <v>9548</v>
      </c>
      <c r="O3477" s="276" t="s">
        <v>6166</v>
      </c>
    </row>
    <row r="3478" spans="1:15" ht="30.75" customHeight="1" x14ac:dyDescent="0.25">
      <c r="A3478" s="275">
        <v>40304914</v>
      </c>
      <c r="B3478" s="270" t="s">
        <v>5319</v>
      </c>
      <c r="C3478" s="272" t="s">
        <v>4843</v>
      </c>
      <c r="D3478" s="270" t="s">
        <v>9784</v>
      </c>
      <c r="E3478" s="272"/>
      <c r="F3478" s="273"/>
      <c r="G3478" s="272"/>
      <c r="H3478" s="272" t="s">
        <v>6154</v>
      </c>
      <c r="I3478" s="272" t="s">
        <v>6155</v>
      </c>
      <c r="J3478" s="272" t="s">
        <v>6156</v>
      </c>
      <c r="K3478" s="272"/>
      <c r="L3478" s="271"/>
      <c r="M3478" s="270" t="s">
        <v>4331</v>
      </c>
      <c r="N3478" s="270" t="s">
        <v>9548</v>
      </c>
      <c r="O3478" s="270" t="s">
        <v>6166</v>
      </c>
    </row>
    <row r="3479" spans="1:15" ht="30.75" customHeight="1" x14ac:dyDescent="0.25">
      <c r="A3479" s="281">
        <v>40304922</v>
      </c>
      <c r="B3479" s="276" t="s">
        <v>5320</v>
      </c>
      <c r="C3479" s="278" t="s">
        <v>4843</v>
      </c>
      <c r="D3479" s="276" t="s">
        <v>9784</v>
      </c>
      <c r="E3479" s="282"/>
      <c r="F3479" s="279"/>
      <c r="G3479" s="278"/>
      <c r="H3479" s="278" t="s">
        <v>6154</v>
      </c>
      <c r="I3479" s="278" t="s">
        <v>6155</v>
      </c>
      <c r="J3479" s="278" t="s">
        <v>6156</v>
      </c>
      <c r="K3479" s="278"/>
      <c r="L3479" s="277"/>
      <c r="M3479" s="276" t="s">
        <v>4331</v>
      </c>
      <c r="N3479" s="276" t="s">
        <v>9548</v>
      </c>
      <c r="O3479" s="276" t="s">
        <v>6166</v>
      </c>
    </row>
    <row r="3480" spans="1:15" ht="30.75" customHeight="1" x14ac:dyDescent="0.25">
      <c r="A3480" s="275">
        <v>40304930</v>
      </c>
      <c r="B3480" s="270" t="s">
        <v>2543</v>
      </c>
      <c r="C3480" s="272" t="s">
        <v>4843</v>
      </c>
      <c r="D3480" s="270" t="s">
        <v>9786</v>
      </c>
      <c r="E3480" s="272"/>
      <c r="F3480" s="273"/>
      <c r="G3480" s="272"/>
      <c r="H3480" s="272" t="s">
        <v>6154</v>
      </c>
      <c r="I3480" s="272" t="s">
        <v>6155</v>
      </c>
      <c r="J3480" s="272" t="s">
        <v>6156</v>
      </c>
      <c r="K3480" s="272"/>
      <c r="L3480" s="271"/>
      <c r="M3480" s="270" t="s">
        <v>4331</v>
      </c>
      <c r="N3480" s="270" t="s">
        <v>9548</v>
      </c>
      <c r="O3480" s="270" t="s">
        <v>6166</v>
      </c>
    </row>
    <row r="3481" spans="1:15" ht="30.75" customHeight="1" x14ac:dyDescent="0.25">
      <c r="A3481" s="281">
        <v>40304949</v>
      </c>
      <c r="B3481" s="276" t="s">
        <v>2589</v>
      </c>
      <c r="C3481" s="278" t="s">
        <v>4843</v>
      </c>
      <c r="D3481" s="276" t="s">
        <v>9788</v>
      </c>
      <c r="E3481" s="282"/>
      <c r="F3481" s="279"/>
      <c r="G3481" s="278"/>
      <c r="H3481" s="278" t="s">
        <v>6154</v>
      </c>
      <c r="I3481" s="278" t="s">
        <v>6155</v>
      </c>
      <c r="J3481" s="278" t="s">
        <v>6156</v>
      </c>
      <c r="K3481" s="278"/>
      <c r="L3481" s="277"/>
      <c r="M3481" s="276" t="s">
        <v>4331</v>
      </c>
      <c r="N3481" s="276" t="s">
        <v>9548</v>
      </c>
      <c r="O3481" s="276" t="s">
        <v>6166</v>
      </c>
    </row>
    <row r="3482" spans="1:15" ht="30.75" customHeight="1" x14ac:dyDescent="0.25">
      <c r="A3482" s="275">
        <v>40304957</v>
      </c>
      <c r="B3482" s="270" t="s">
        <v>5321</v>
      </c>
      <c r="C3482" s="272" t="s">
        <v>4844</v>
      </c>
      <c r="D3482" s="270" t="s">
        <v>6161</v>
      </c>
      <c r="E3482" s="272"/>
      <c r="F3482" s="273"/>
      <c r="G3482" s="272" t="s">
        <v>6161</v>
      </c>
      <c r="H3482" s="272" t="s">
        <v>6161</v>
      </c>
      <c r="I3482" s="272" t="s">
        <v>6161</v>
      </c>
      <c r="J3482" s="272" t="s">
        <v>6161</v>
      </c>
      <c r="K3482" s="272" t="s">
        <v>6161</v>
      </c>
      <c r="L3482" s="271" t="s">
        <v>6161</v>
      </c>
      <c r="M3482" s="270" t="s">
        <v>6161</v>
      </c>
      <c r="N3482" s="270" t="s">
        <v>6161</v>
      </c>
      <c r="O3482" s="270" t="s">
        <v>6161</v>
      </c>
    </row>
    <row r="3483" spans="1:15" ht="30.75" customHeight="1" x14ac:dyDescent="0.25">
      <c r="A3483" s="281">
        <v>40304965</v>
      </c>
      <c r="B3483" s="276" t="s">
        <v>5322</v>
      </c>
      <c r="C3483" s="278" t="s">
        <v>4844</v>
      </c>
      <c r="D3483" s="276" t="s">
        <v>6161</v>
      </c>
      <c r="E3483" s="282"/>
      <c r="F3483" s="279"/>
      <c r="G3483" s="278" t="s">
        <v>6161</v>
      </c>
      <c r="H3483" s="278" t="s">
        <v>6161</v>
      </c>
      <c r="I3483" s="278" t="s">
        <v>6161</v>
      </c>
      <c r="J3483" s="278" t="s">
        <v>6161</v>
      </c>
      <c r="K3483" s="278" t="s">
        <v>6161</v>
      </c>
      <c r="L3483" s="277" t="s">
        <v>6161</v>
      </c>
      <c r="M3483" s="276" t="s">
        <v>6161</v>
      </c>
      <c r="N3483" s="276" t="s">
        <v>6161</v>
      </c>
      <c r="O3483" s="276" t="s">
        <v>6161</v>
      </c>
    </row>
    <row r="3484" spans="1:15" ht="30.75" customHeight="1" x14ac:dyDescent="0.25">
      <c r="A3484" s="275">
        <v>40304973</v>
      </c>
      <c r="B3484" s="270" t="s">
        <v>5323</v>
      </c>
      <c r="C3484" s="272" t="s">
        <v>4843</v>
      </c>
      <c r="D3484" s="270" t="s">
        <v>9789</v>
      </c>
      <c r="E3484" s="272"/>
      <c r="F3484" s="273"/>
      <c r="G3484" s="272"/>
      <c r="H3484" s="272" t="s">
        <v>6154</v>
      </c>
      <c r="I3484" s="272" t="s">
        <v>6155</v>
      </c>
      <c r="J3484" s="272" t="s">
        <v>6156</v>
      </c>
      <c r="K3484" s="272" t="s">
        <v>6157</v>
      </c>
      <c r="L3484" s="271">
        <v>110</v>
      </c>
      <c r="M3484" s="270" t="s">
        <v>3923</v>
      </c>
      <c r="N3484" s="270" t="s">
        <v>9607</v>
      </c>
      <c r="O3484" s="270" t="s">
        <v>6166</v>
      </c>
    </row>
    <row r="3485" spans="1:15" ht="30.75" customHeight="1" x14ac:dyDescent="0.25">
      <c r="A3485" s="281">
        <v>40304981</v>
      </c>
      <c r="B3485" s="276" t="s">
        <v>5324</v>
      </c>
      <c r="C3485" s="278" t="s">
        <v>4844</v>
      </c>
      <c r="D3485" s="276" t="s">
        <v>6161</v>
      </c>
      <c r="E3485" s="282"/>
      <c r="F3485" s="279"/>
      <c r="G3485" s="278" t="s">
        <v>6161</v>
      </c>
      <c r="H3485" s="278" t="s">
        <v>6161</v>
      </c>
      <c r="I3485" s="278" t="s">
        <v>6161</v>
      </c>
      <c r="J3485" s="278" t="s">
        <v>6161</v>
      </c>
      <c r="K3485" s="278" t="s">
        <v>6161</v>
      </c>
      <c r="L3485" s="277" t="s">
        <v>6161</v>
      </c>
      <c r="M3485" s="276" t="s">
        <v>6161</v>
      </c>
      <c r="N3485" s="276" t="s">
        <v>6161</v>
      </c>
      <c r="O3485" s="276" t="s">
        <v>6161</v>
      </c>
    </row>
    <row r="3486" spans="1:15" ht="30.75" customHeight="1" x14ac:dyDescent="0.25">
      <c r="A3486" s="275">
        <v>40305015</v>
      </c>
      <c r="B3486" s="270" t="s">
        <v>5325</v>
      </c>
      <c r="C3486" s="272" t="s">
        <v>4843</v>
      </c>
      <c r="D3486" s="270" t="s">
        <v>9790</v>
      </c>
      <c r="E3486" s="272"/>
      <c r="F3486" s="273"/>
      <c r="G3486" s="272"/>
      <c r="H3486" s="272" t="s">
        <v>6154</v>
      </c>
      <c r="I3486" s="272" t="s">
        <v>6155</v>
      </c>
      <c r="J3486" s="272" t="s">
        <v>6156</v>
      </c>
      <c r="K3486" s="272"/>
      <c r="L3486" s="271"/>
      <c r="M3486" s="270" t="s">
        <v>3907</v>
      </c>
      <c r="N3486" s="270" t="s">
        <v>9548</v>
      </c>
      <c r="O3486" s="270" t="s">
        <v>6166</v>
      </c>
    </row>
    <row r="3487" spans="1:15" ht="30.75" customHeight="1" x14ac:dyDescent="0.25">
      <c r="A3487" s="281">
        <v>40305040</v>
      </c>
      <c r="B3487" s="276" t="s">
        <v>5326</v>
      </c>
      <c r="C3487" s="278" t="s">
        <v>4844</v>
      </c>
      <c r="D3487" s="276" t="s">
        <v>6161</v>
      </c>
      <c r="E3487" s="282"/>
      <c r="F3487" s="279"/>
      <c r="G3487" s="278" t="s">
        <v>6161</v>
      </c>
      <c r="H3487" s="278" t="s">
        <v>6161</v>
      </c>
      <c r="I3487" s="278" t="s">
        <v>6161</v>
      </c>
      <c r="J3487" s="278" t="s">
        <v>6161</v>
      </c>
      <c r="K3487" s="278" t="s">
        <v>6161</v>
      </c>
      <c r="L3487" s="277" t="s">
        <v>6161</v>
      </c>
      <c r="M3487" s="276" t="s">
        <v>6161</v>
      </c>
      <c r="N3487" s="276" t="s">
        <v>6161</v>
      </c>
      <c r="O3487" s="276" t="s">
        <v>6161</v>
      </c>
    </row>
    <row r="3488" spans="1:15" ht="30.75" customHeight="1" x14ac:dyDescent="0.25">
      <c r="A3488" s="275">
        <v>40305058</v>
      </c>
      <c r="B3488" s="270" t="s">
        <v>5327</v>
      </c>
      <c r="C3488" s="272" t="s">
        <v>4844</v>
      </c>
      <c r="D3488" s="270" t="s">
        <v>6161</v>
      </c>
      <c r="E3488" s="272"/>
      <c r="F3488" s="273"/>
      <c r="G3488" s="272" t="s">
        <v>6161</v>
      </c>
      <c r="H3488" s="272" t="s">
        <v>6161</v>
      </c>
      <c r="I3488" s="272" t="s">
        <v>6161</v>
      </c>
      <c r="J3488" s="272" t="s">
        <v>6161</v>
      </c>
      <c r="K3488" s="272" t="s">
        <v>6161</v>
      </c>
      <c r="L3488" s="271" t="s">
        <v>6161</v>
      </c>
      <c r="M3488" s="270" t="s">
        <v>6161</v>
      </c>
      <c r="N3488" s="270" t="s">
        <v>6161</v>
      </c>
      <c r="O3488" s="270" t="s">
        <v>6161</v>
      </c>
    </row>
    <row r="3489" spans="1:15" ht="30.75" customHeight="1" x14ac:dyDescent="0.25">
      <c r="A3489" s="281">
        <v>40305066</v>
      </c>
      <c r="B3489" s="276" t="s">
        <v>5328</v>
      </c>
      <c r="C3489" s="278" t="s">
        <v>4843</v>
      </c>
      <c r="D3489" s="276" t="s">
        <v>9791</v>
      </c>
      <c r="E3489" s="282"/>
      <c r="F3489" s="279"/>
      <c r="G3489" s="278"/>
      <c r="H3489" s="278" t="s">
        <v>6154</v>
      </c>
      <c r="I3489" s="278" t="s">
        <v>6155</v>
      </c>
      <c r="J3489" s="278" t="s">
        <v>6156</v>
      </c>
      <c r="K3489" s="278"/>
      <c r="L3489" s="277"/>
      <c r="M3489" s="276" t="s">
        <v>3907</v>
      </c>
      <c r="N3489" s="276" t="s">
        <v>9548</v>
      </c>
      <c r="O3489" s="276" t="s">
        <v>6166</v>
      </c>
    </row>
    <row r="3490" spans="1:15" ht="30.75" customHeight="1" x14ac:dyDescent="0.25">
      <c r="A3490" s="275">
        <v>40305066</v>
      </c>
      <c r="B3490" s="270" t="s">
        <v>5328</v>
      </c>
      <c r="C3490" s="272" t="s">
        <v>4843</v>
      </c>
      <c r="D3490" s="270" t="s">
        <v>9792</v>
      </c>
      <c r="E3490" s="272"/>
      <c r="F3490" s="273"/>
      <c r="G3490" s="272"/>
      <c r="H3490" s="272" t="s">
        <v>6154</v>
      </c>
      <c r="I3490" s="272" t="s">
        <v>6155</v>
      </c>
      <c r="J3490" s="272" t="s">
        <v>6156</v>
      </c>
      <c r="K3490" s="272"/>
      <c r="L3490" s="271"/>
      <c r="M3490" s="270" t="s">
        <v>3907</v>
      </c>
      <c r="N3490" s="270" t="s">
        <v>9548</v>
      </c>
      <c r="O3490" s="270" t="s">
        <v>6166</v>
      </c>
    </row>
    <row r="3491" spans="1:15" ht="30.75" customHeight="1" x14ac:dyDescent="0.25">
      <c r="A3491" s="281">
        <v>40305074</v>
      </c>
      <c r="B3491" s="276" t="s">
        <v>5329</v>
      </c>
      <c r="C3491" s="278" t="s">
        <v>4843</v>
      </c>
      <c r="D3491" s="276" t="s">
        <v>9792</v>
      </c>
      <c r="E3491" s="282"/>
      <c r="F3491" s="279"/>
      <c r="G3491" s="278"/>
      <c r="H3491" s="278" t="s">
        <v>6154</v>
      </c>
      <c r="I3491" s="278" t="s">
        <v>6155</v>
      </c>
      <c r="J3491" s="278" t="s">
        <v>6156</v>
      </c>
      <c r="K3491" s="278"/>
      <c r="L3491" s="277"/>
      <c r="M3491" s="276" t="s">
        <v>3907</v>
      </c>
      <c r="N3491" s="276" t="s">
        <v>9548</v>
      </c>
      <c r="O3491" s="276" t="s">
        <v>6166</v>
      </c>
    </row>
    <row r="3492" spans="1:15" ht="30.75" customHeight="1" x14ac:dyDescent="0.25">
      <c r="A3492" s="275">
        <v>40305082</v>
      </c>
      <c r="B3492" s="270" t="s">
        <v>5330</v>
      </c>
      <c r="C3492" s="272" t="s">
        <v>4843</v>
      </c>
      <c r="D3492" s="270" t="s">
        <v>9791</v>
      </c>
      <c r="E3492" s="272"/>
      <c r="F3492" s="273"/>
      <c r="G3492" s="272"/>
      <c r="H3492" s="272" t="s">
        <v>6154</v>
      </c>
      <c r="I3492" s="272" t="s">
        <v>6155</v>
      </c>
      <c r="J3492" s="272" t="s">
        <v>6156</v>
      </c>
      <c r="K3492" s="272"/>
      <c r="L3492" s="271"/>
      <c r="M3492" s="270" t="s">
        <v>3907</v>
      </c>
      <c r="N3492" s="270" t="s">
        <v>9548</v>
      </c>
      <c r="O3492" s="270" t="s">
        <v>6166</v>
      </c>
    </row>
    <row r="3493" spans="1:15" ht="30.75" customHeight="1" x14ac:dyDescent="0.25">
      <c r="A3493" s="281">
        <v>40305090</v>
      </c>
      <c r="B3493" s="276" t="s">
        <v>5331</v>
      </c>
      <c r="C3493" s="278" t="s">
        <v>4843</v>
      </c>
      <c r="D3493" s="276" t="s">
        <v>9793</v>
      </c>
      <c r="E3493" s="282"/>
      <c r="F3493" s="279"/>
      <c r="G3493" s="278"/>
      <c r="H3493" s="278" t="s">
        <v>6154</v>
      </c>
      <c r="I3493" s="278" t="s">
        <v>6155</v>
      </c>
      <c r="J3493" s="278" t="s">
        <v>6156</v>
      </c>
      <c r="K3493" s="278"/>
      <c r="L3493" s="277"/>
      <c r="M3493" s="276" t="s">
        <v>3907</v>
      </c>
      <c r="N3493" s="276" t="s">
        <v>9548</v>
      </c>
      <c r="O3493" s="276" t="s">
        <v>6166</v>
      </c>
    </row>
    <row r="3494" spans="1:15" ht="30.75" customHeight="1" x14ac:dyDescent="0.25">
      <c r="A3494" s="275">
        <v>40305112</v>
      </c>
      <c r="B3494" s="270" t="s">
        <v>2626</v>
      </c>
      <c r="C3494" s="272" t="s">
        <v>4843</v>
      </c>
      <c r="D3494" s="270" t="s">
        <v>9794</v>
      </c>
      <c r="E3494" s="272"/>
      <c r="F3494" s="273"/>
      <c r="G3494" s="272"/>
      <c r="H3494" s="272" t="s">
        <v>6154</v>
      </c>
      <c r="I3494" s="272" t="s">
        <v>6155</v>
      </c>
      <c r="J3494" s="272" t="s">
        <v>6156</v>
      </c>
      <c r="K3494" s="272"/>
      <c r="L3494" s="271"/>
      <c r="M3494" s="270" t="s">
        <v>3907</v>
      </c>
      <c r="N3494" s="270" t="s">
        <v>9548</v>
      </c>
      <c r="O3494" s="270" t="s">
        <v>6166</v>
      </c>
    </row>
    <row r="3495" spans="1:15" ht="30.75" customHeight="1" x14ac:dyDescent="0.25">
      <c r="A3495" s="281">
        <v>40305120</v>
      </c>
      <c r="B3495" s="276" t="s">
        <v>5332</v>
      </c>
      <c r="C3495" s="278" t="s">
        <v>4843</v>
      </c>
      <c r="D3495" s="276" t="s">
        <v>9795</v>
      </c>
      <c r="E3495" s="282"/>
      <c r="F3495" s="279"/>
      <c r="G3495" s="278"/>
      <c r="H3495" s="278" t="s">
        <v>6154</v>
      </c>
      <c r="I3495" s="278" t="s">
        <v>6155</v>
      </c>
      <c r="J3495" s="278" t="s">
        <v>6156</v>
      </c>
      <c r="K3495" s="278"/>
      <c r="L3495" s="277"/>
      <c r="M3495" s="276" t="s">
        <v>3907</v>
      </c>
      <c r="N3495" s="276" t="s">
        <v>9548</v>
      </c>
      <c r="O3495" s="276" t="s">
        <v>6166</v>
      </c>
    </row>
    <row r="3496" spans="1:15" ht="30.75" customHeight="1" x14ac:dyDescent="0.25">
      <c r="A3496" s="275">
        <v>40305163</v>
      </c>
      <c r="B3496" s="270" t="s">
        <v>5333</v>
      </c>
      <c r="C3496" s="272" t="s">
        <v>4843</v>
      </c>
      <c r="D3496" s="270" t="s">
        <v>9796</v>
      </c>
      <c r="E3496" s="272"/>
      <c r="F3496" s="273"/>
      <c r="G3496" s="272"/>
      <c r="H3496" s="272" t="s">
        <v>6154</v>
      </c>
      <c r="I3496" s="272" t="s">
        <v>6155</v>
      </c>
      <c r="J3496" s="272" t="s">
        <v>6156</v>
      </c>
      <c r="K3496" s="272"/>
      <c r="L3496" s="271"/>
      <c r="M3496" s="270" t="s">
        <v>3907</v>
      </c>
      <c r="N3496" s="270" t="s">
        <v>9548</v>
      </c>
      <c r="O3496" s="270" t="s">
        <v>6166</v>
      </c>
    </row>
    <row r="3497" spans="1:15" ht="30.75" customHeight="1" x14ac:dyDescent="0.25">
      <c r="A3497" s="281">
        <v>40305210</v>
      </c>
      <c r="B3497" s="276" t="s">
        <v>5334</v>
      </c>
      <c r="C3497" s="278" t="s">
        <v>4843</v>
      </c>
      <c r="D3497" s="276" t="s">
        <v>9797</v>
      </c>
      <c r="E3497" s="282"/>
      <c r="F3497" s="279"/>
      <c r="G3497" s="278"/>
      <c r="H3497" s="278" t="s">
        <v>6154</v>
      </c>
      <c r="I3497" s="278" t="s">
        <v>6155</v>
      </c>
      <c r="J3497" s="278" t="s">
        <v>6156</v>
      </c>
      <c r="K3497" s="278"/>
      <c r="L3497" s="277"/>
      <c r="M3497" s="276" t="s">
        <v>3907</v>
      </c>
      <c r="N3497" s="276" t="s">
        <v>9548</v>
      </c>
      <c r="O3497" s="276" t="s">
        <v>6166</v>
      </c>
    </row>
    <row r="3498" spans="1:15" ht="30.75" customHeight="1" x14ac:dyDescent="0.25">
      <c r="A3498" s="275">
        <v>40305228</v>
      </c>
      <c r="B3498" s="270" t="s">
        <v>5335</v>
      </c>
      <c r="C3498" s="272" t="s">
        <v>4843</v>
      </c>
      <c r="D3498" s="270" t="s">
        <v>9798</v>
      </c>
      <c r="E3498" s="272"/>
      <c r="F3498" s="273"/>
      <c r="G3498" s="272"/>
      <c r="H3498" s="272" t="s">
        <v>6154</v>
      </c>
      <c r="I3498" s="272" t="s">
        <v>6155</v>
      </c>
      <c r="J3498" s="272" t="s">
        <v>6156</v>
      </c>
      <c r="K3498" s="272"/>
      <c r="L3498" s="271"/>
      <c r="M3498" s="270" t="s">
        <v>3907</v>
      </c>
      <c r="N3498" s="270" t="s">
        <v>9548</v>
      </c>
      <c r="O3498" s="270" t="s">
        <v>6166</v>
      </c>
    </row>
    <row r="3499" spans="1:15" ht="30.75" customHeight="1" x14ac:dyDescent="0.25">
      <c r="A3499" s="281">
        <v>40305236</v>
      </c>
      <c r="B3499" s="276" t="s">
        <v>6415</v>
      </c>
      <c r="C3499" s="278" t="s">
        <v>4843</v>
      </c>
      <c r="D3499" s="276" t="s">
        <v>9799</v>
      </c>
      <c r="E3499" s="282"/>
      <c r="F3499" s="279"/>
      <c r="G3499" s="278"/>
      <c r="H3499" s="278" t="s">
        <v>6154</v>
      </c>
      <c r="I3499" s="278" t="s">
        <v>6155</v>
      </c>
      <c r="J3499" s="278" t="s">
        <v>6156</v>
      </c>
      <c r="K3499" s="278"/>
      <c r="L3499" s="277"/>
      <c r="M3499" s="276" t="s">
        <v>3907</v>
      </c>
      <c r="N3499" s="276" t="s">
        <v>9548</v>
      </c>
      <c r="O3499" s="276" t="s">
        <v>6166</v>
      </c>
    </row>
    <row r="3500" spans="1:15" ht="30.75" customHeight="1" x14ac:dyDescent="0.25">
      <c r="A3500" s="275">
        <v>40305279</v>
      </c>
      <c r="B3500" s="270" t="s">
        <v>2652</v>
      </c>
      <c r="C3500" s="272" t="s">
        <v>4843</v>
      </c>
      <c r="D3500" s="270" t="s">
        <v>9800</v>
      </c>
      <c r="E3500" s="272"/>
      <c r="F3500" s="273"/>
      <c r="G3500" s="272"/>
      <c r="H3500" s="272" t="s">
        <v>6154</v>
      </c>
      <c r="I3500" s="272" t="s">
        <v>6155</v>
      </c>
      <c r="J3500" s="272" t="s">
        <v>6156</v>
      </c>
      <c r="K3500" s="272" t="s">
        <v>6157</v>
      </c>
      <c r="L3500" s="271"/>
      <c r="M3500" s="270" t="s">
        <v>3767</v>
      </c>
      <c r="N3500" s="270" t="s">
        <v>9801</v>
      </c>
      <c r="O3500" s="270" t="s">
        <v>6166</v>
      </c>
    </row>
    <row r="3501" spans="1:15" ht="30.75" customHeight="1" x14ac:dyDescent="0.25">
      <c r="A3501" s="281">
        <v>40305287</v>
      </c>
      <c r="B3501" s="276" t="s">
        <v>5336</v>
      </c>
      <c r="C3501" s="278" t="s">
        <v>4843</v>
      </c>
      <c r="D3501" s="276" t="s">
        <v>9802</v>
      </c>
      <c r="E3501" s="282"/>
      <c r="F3501" s="279"/>
      <c r="G3501" s="278"/>
      <c r="H3501" s="278" t="s">
        <v>6154</v>
      </c>
      <c r="I3501" s="278" t="s">
        <v>6155</v>
      </c>
      <c r="J3501" s="278" t="s">
        <v>6156</v>
      </c>
      <c r="K3501" s="278"/>
      <c r="L3501" s="277"/>
      <c r="M3501" s="276" t="s">
        <v>3907</v>
      </c>
      <c r="N3501" s="276" t="s">
        <v>9548</v>
      </c>
      <c r="O3501" s="276" t="s">
        <v>6166</v>
      </c>
    </row>
    <row r="3502" spans="1:15" ht="30.75" customHeight="1" x14ac:dyDescent="0.25">
      <c r="A3502" s="275">
        <v>40305295</v>
      </c>
      <c r="B3502" s="270" t="s">
        <v>5337</v>
      </c>
      <c r="C3502" s="272" t="s">
        <v>4843</v>
      </c>
      <c r="D3502" s="270" t="s">
        <v>9803</v>
      </c>
      <c r="E3502" s="272"/>
      <c r="F3502" s="273"/>
      <c r="G3502" s="272"/>
      <c r="H3502" s="272" t="s">
        <v>6154</v>
      </c>
      <c r="I3502" s="272" t="s">
        <v>6155</v>
      </c>
      <c r="J3502" s="272" t="s">
        <v>6156</v>
      </c>
      <c r="K3502" s="272"/>
      <c r="L3502" s="271"/>
      <c r="M3502" s="270" t="s">
        <v>3907</v>
      </c>
      <c r="N3502" s="270" t="s">
        <v>9548</v>
      </c>
      <c r="O3502" s="270" t="s">
        <v>6166</v>
      </c>
    </row>
    <row r="3503" spans="1:15" ht="30.75" customHeight="1" x14ac:dyDescent="0.25">
      <c r="A3503" s="281">
        <v>40305341</v>
      </c>
      <c r="B3503" s="276" t="s">
        <v>5338</v>
      </c>
      <c r="C3503" s="278" t="s">
        <v>4843</v>
      </c>
      <c r="D3503" s="276" t="s">
        <v>9804</v>
      </c>
      <c r="E3503" s="282"/>
      <c r="F3503" s="279"/>
      <c r="G3503" s="278"/>
      <c r="H3503" s="278" t="s">
        <v>6154</v>
      </c>
      <c r="I3503" s="278" t="s">
        <v>6155</v>
      </c>
      <c r="J3503" s="278" t="s">
        <v>6156</v>
      </c>
      <c r="K3503" s="278"/>
      <c r="L3503" s="277"/>
      <c r="M3503" s="276" t="s">
        <v>3908</v>
      </c>
      <c r="N3503" s="276" t="s">
        <v>9548</v>
      </c>
      <c r="O3503" s="276" t="s">
        <v>6166</v>
      </c>
    </row>
    <row r="3504" spans="1:15" ht="30.75" customHeight="1" x14ac:dyDescent="0.25">
      <c r="A3504" s="275">
        <v>40305368</v>
      </c>
      <c r="B3504" s="270" t="s">
        <v>2666</v>
      </c>
      <c r="C3504" s="272" t="s">
        <v>4843</v>
      </c>
      <c r="D3504" s="270" t="s">
        <v>9805</v>
      </c>
      <c r="E3504" s="272"/>
      <c r="F3504" s="273"/>
      <c r="G3504" s="272"/>
      <c r="H3504" s="272" t="s">
        <v>6154</v>
      </c>
      <c r="I3504" s="272" t="s">
        <v>6155</v>
      </c>
      <c r="J3504" s="272" t="s">
        <v>6156</v>
      </c>
      <c r="K3504" s="272"/>
      <c r="L3504" s="271"/>
      <c r="M3504" s="270" t="s">
        <v>3907</v>
      </c>
      <c r="N3504" s="270" t="s">
        <v>9548</v>
      </c>
      <c r="O3504" s="270" t="s">
        <v>6166</v>
      </c>
    </row>
    <row r="3505" spans="1:15" ht="30.75" customHeight="1" x14ac:dyDescent="0.25">
      <c r="A3505" s="281">
        <v>40305384</v>
      </c>
      <c r="B3505" s="276" t="s">
        <v>5339</v>
      </c>
      <c r="C3505" s="278" t="s">
        <v>4843</v>
      </c>
      <c r="D3505" s="276" t="s">
        <v>9806</v>
      </c>
      <c r="E3505" s="282"/>
      <c r="F3505" s="279"/>
      <c r="G3505" s="278"/>
      <c r="H3505" s="278" t="s">
        <v>6154</v>
      </c>
      <c r="I3505" s="278" t="s">
        <v>6155</v>
      </c>
      <c r="J3505" s="278" t="s">
        <v>6156</v>
      </c>
      <c r="K3505" s="278"/>
      <c r="L3505" s="277"/>
      <c r="M3505" s="276" t="s">
        <v>3907</v>
      </c>
      <c r="N3505" s="276" t="s">
        <v>9548</v>
      </c>
      <c r="O3505" s="276" t="s">
        <v>6166</v>
      </c>
    </row>
    <row r="3506" spans="1:15" ht="30.75" customHeight="1" x14ac:dyDescent="0.25">
      <c r="A3506" s="275">
        <v>40305406</v>
      </c>
      <c r="B3506" s="270" t="s">
        <v>5340</v>
      </c>
      <c r="C3506" s="272" t="s">
        <v>4843</v>
      </c>
      <c r="D3506" s="270" t="s">
        <v>9807</v>
      </c>
      <c r="E3506" s="272"/>
      <c r="F3506" s="273"/>
      <c r="G3506" s="272"/>
      <c r="H3506" s="272" t="s">
        <v>6154</v>
      </c>
      <c r="I3506" s="272" t="s">
        <v>6155</v>
      </c>
      <c r="J3506" s="272" t="s">
        <v>6156</v>
      </c>
      <c r="K3506" s="272"/>
      <c r="L3506" s="271"/>
      <c r="M3506" s="270" t="s">
        <v>3907</v>
      </c>
      <c r="N3506" s="270" t="s">
        <v>9548</v>
      </c>
      <c r="O3506" s="270" t="s">
        <v>6166</v>
      </c>
    </row>
    <row r="3507" spans="1:15" ht="30.75" customHeight="1" x14ac:dyDescent="0.25">
      <c r="A3507" s="281">
        <v>40305422</v>
      </c>
      <c r="B3507" s="276" t="s">
        <v>5341</v>
      </c>
      <c r="C3507" s="278" t="s">
        <v>4844</v>
      </c>
      <c r="D3507" s="276" t="s">
        <v>6161</v>
      </c>
      <c r="E3507" s="282"/>
      <c r="F3507" s="279"/>
      <c r="G3507" s="278" t="s">
        <v>6161</v>
      </c>
      <c r="H3507" s="278" t="s">
        <v>6161</v>
      </c>
      <c r="I3507" s="278" t="s">
        <v>6161</v>
      </c>
      <c r="J3507" s="278" t="s">
        <v>6161</v>
      </c>
      <c r="K3507" s="278" t="s">
        <v>6161</v>
      </c>
      <c r="L3507" s="277" t="s">
        <v>6161</v>
      </c>
      <c r="M3507" s="276" t="s">
        <v>6161</v>
      </c>
      <c r="N3507" s="276" t="s">
        <v>6161</v>
      </c>
      <c r="O3507" s="276" t="s">
        <v>6161</v>
      </c>
    </row>
    <row r="3508" spans="1:15" ht="30.75" customHeight="1" x14ac:dyDescent="0.25">
      <c r="A3508" s="275">
        <v>40305449</v>
      </c>
      <c r="B3508" s="270" t="s">
        <v>5342</v>
      </c>
      <c r="C3508" s="272" t="s">
        <v>4843</v>
      </c>
      <c r="D3508" s="270" t="s">
        <v>9808</v>
      </c>
      <c r="E3508" s="272"/>
      <c r="F3508" s="273"/>
      <c r="G3508" s="272"/>
      <c r="H3508" s="272" t="s">
        <v>6154</v>
      </c>
      <c r="I3508" s="272" t="s">
        <v>6155</v>
      </c>
      <c r="J3508" s="272" t="s">
        <v>6156</v>
      </c>
      <c r="K3508" s="272"/>
      <c r="L3508" s="271"/>
      <c r="M3508" s="270" t="s">
        <v>3907</v>
      </c>
      <c r="N3508" s="270" t="s">
        <v>9548</v>
      </c>
      <c r="O3508" s="270" t="s">
        <v>6166</v>
      </c>
    </row>
    <row r="3509" spans="1:15" ht="30.75" customHeight="1" x14ac:dyDescent="0.25">
      <c r="A3509" s="281">
        <v>40305465</v>
      </c>
      <c r="B3509" s="276" t="s">
        <v>5343</v>
      </c>
      <c r="C3509" s="278" t="s">
        <v>4843</v>
      </c>
      <c r="D3509" s="276" t="s">
        <v>9809</v>
      </c>
      <c r="E3509" s="282"/>
      <c r="F3509" s="279"/>
      <c r="G3509" s="278"/>
      <c r="H3509" s="278" t="s">
        <v>6154</v>
      </c>
      <c r="I3509" s="278" t="s">
        <v>6155</v>
      </c>
      <c r="J3509" s="278" t="s">
        <v>6156</v>
      </c>
      <c r="K3509" s="278"/>
      <c r="L3509" s="277"/>
      <c r="M3509" s="276" t="s">
        <v>3907</v>
      </c>
      <c r="N3509" s="276" t="s">
        <v>9548</v>
      </c>
      <c r="O3509" s="276" t="s">
        <v>6166</v>
      </c>
    </row>
    <row r="3510" spans="1:15" ht="30.75" customHeight="1" x14ac:dyDescent="0.25">
      <c r="A3510" s="275">
        <v>40305490</v>
      </c>
      <c r="B3510" s="270" t="s">
        <v>5344</v>
      </c>
      <c r="C3510" s="272" t="s">
        <v>4844</v>
      </c>
      <c r="D3510" s="270" t="s">
        <v>6161</v>
      </c>
      <c r="E3510" s="272"/>
      <c r="F3510" s="273"/>
      <c r="G3510" s="272" t="s">
        <v>6161</v>
      </c>
      <c r="H3510" s="272" t="s">
        <v>6161</v>
      </c>
      <c r="I3510" s="272" t="s">
        <v>6161</v>
      </c>
      <c r="J3510" s="272" t="s">
        <v>6161</v>
      </c>
      <c r="K3510" s="272" t="s">
        <v>6161</v>
      </c>
      <c r="L3510" s="271" t="s">
        <v>6161</v>
      </c>
      <c r="M3510" s="270" t="s">
        <v>6161</v>
      </c>
      <c r="N3510" s="270" t="s">
        <v>6161</v>
      </c>
      <c r="O3510" s="270" t="s">
        <v>6161</v>
      </c>
    </row>
    <row r="3511" spans="1:15" ht="30.75" customHeight="1" x14ac:dyDescent="0.25">
      <c r="A3511" s="281">
        <v>40305503</v>
      </c>
      <c r="B3511" s="276" t="s">
        <v>5345</v>
      </c>
      <c r="C3511" s="278" t="s">
        <v>4843</v>
      </c>
      <c r="D3511" s="276" t="s">
        <v>9810</v>
      </c>
      <c r="E3511" s="282"/>
      <c r="F3511" s="279"/>
      <c r="G3511" s="278"/>
      <c r="H3511" s="278" t="s">
        <v>6154</v>
      </c>
      <c r="I3511" s="278" t="s">
        <v>6155</v>
      </c>
      <c r="J3511" s="278" t="s">
        <v>6156</v>
      </c>
      <c r="K3511" s="278"/>
      <c r="L3511" s="277"/>
      <c r="M3511" s="276" t="s">
        <v>3907</v>
      </c>
      <c r="N3511" s="276" t="s">
        <v>9548</v>
      </c>
      <c r="O3511" s="276" t="s">
        <v>6166</v>
      </c>
    </row>
    <row r="3512" spans="1:15" ht="30.75" customHeight="1" x14ac:dyDescent="0.25">
      <c r="A3512" s="275">
        <v>40305511</v>
      </c>
      <c r="B3512" s="270" t="s">
        <v>5346</v>
      </c>
      <c r="C3512" s="272" t="s">
        <v>4844</v>
      </c>
      <c r="D3512" s="270" t="s">
        <v>6161</v>
      </c>
      <c r="E3512" s="272"/>
      <c r="F3512" s="273"/>
      <c r="G3512" s="272" t="s">
        <v>6161</v>
      </c>
      <c r="H3512" s="272" t="s">
        <v>6161</v>
      </c>
      <c r="I3512" s="272" t="s">
        <v>6161</v>
      </c>
      <c r="J3512" s="272" t="s">
        <v>6161</v>
      </c>
      <c r="K3512" s="272" t="s">
        <v>6161</v>
      </c>
      <c r="L3512" s="271" t="s">
        <v>6161</v>
      </c>
      <c r="M3512" s="270" t="s">
        <v>6161</v>
      </c>
      <c r="N3512" s="270" t="s">
        <v>6161</v>
      </c>
      <c r="O3512" s="270" t="s">
        <v>6161</v>
      </c>
    </row>
    <row r="3513" spans="1:15" ht="30.75" customHeight="1" x14ac:dyDescent="0.25">
      <c r="A3513" s="281">
        <v>40305546</v>
      </c>
      <c r="B3513" s="276" t="s">
        <v>2684</v>
      </c>
      <c r="C3513" s="278" t="s">
        <v>4843</v>
      </c>
      <c r="D3513" s="276" t="s">
        <v>9811</v>
      </c>
      <c r="E3513" s="282"/>
      <c r="F3513" s="279"/>
      <c r="G3513" s="278"/>
      <c r="H3513" s="278" t="s">
        <v>6154</v>
      </c>
      <c r="I3513" s="278" t="s">
        <v>6155</v>
      </c>
      <c r="J3513" s="278" t="s">
        <v>6156</v>
      </c>
      <c r="K3513" s="278"/>
      <c r="L3513" s="277"/>
      <c r="M3513" s="276" t="s">
        <v>3907</v>
      </c>
      <c r="N3513" s="276" t="s">
        <v>9548</v>
      </c>
      <c r="O3513" s="276" t="s">
        <v>6166</v>
      </c>
    </row>
    <row r="3514" spans="1:15" ht="30.75" customHeight="1" x14ac:dyDescent="0.25">
      <c r="A3514" s="275">
        <v>40305554</v>
      </c>
      <c r="B3514" s="270" t="s">
        <v>2685</v>
      </c>
      <c r="C3514" s="272" t="s">
        <v>4843</v>
      </c>
      <c r="D3514" s="270" t="s">
        <v>9811</v>
      </c>
      <c r="E3514" s="272"/>
      <c r="F3514" s="273"/>
      <c r="G3514" s="272"/>
      <c r="H3514" s="272" t="s">
        <v>6154</v>
      </c>
      <c r="I3514" s="272" t="s">
        <v>6155</v>
      </c>
      <c r="J3514" s="272" t="s">
        <v>6156</v>
      </c>
      <c r="K3514" s="272"/>
      <c r="L3514" s="271"/>
      <c r="M3514" s="270" t="s">
        <v>3907</v>
      </c>
      <c r="N3514" s="270" t="s">
        <v>9548</v>
      </c>
      <c r="O3514" s="270" t="s">
        <v>6166</v>
      </c>
    </row>
    <row r="3515" spans="1:15" ht="30.75" customHeight="1" x14ac:dyDescent="0.25">
      <c r="A3515" s="281">
        <v>40305562</v>
      </c>
      <c r="B3515" s="276" t="s">
        <v>2686</v>
      </c>
      <c r="C3515" s="278" t="s">
        <v>4843</v>
      </c>
      <c r="D3515" s="276" t="s">
        <v>9812</v>
      </c>
      <c r="E3515" s="282"/>
      <c r="F3515" s="279"/>
      <c r="G3515" s="278"/>
      <c r="H3515" s="278" t="s">
        <v>6154</v>
      </c>
      <c r="I3515" s="278" t="s">
        <v>6155</v>
      </c>
      <c r="J3515" s="278" t="s">
        <v>6156</v>
      </c>
      <c r="K3515" s="278"/>
      <c r="L3515" s="277"/>
      <c r="M3515" s="276" t="s">
        <v>3907</v>
      </c>
      <c r="N3515" s="276" t="s">
        <v>9548</v>
      </c>
      <c r="O3515" s="276" t="s">
        <v>6166</v>
      </c>
    </row>
    <row r="3516" spans="1:15" ht="30.75" customHeight="1" x14ac:dyDescent="0.25">
      <c r="A3516" s="275">
        <v>40305570</v>
      </c>
      <c r="B3516" s="270" t="s">
        <v>2687</v>
      </c>
      <c r="C3516" s="272" t="s">
        <v>4843</v>
      </c>
      <c r="D3516" s="270" t="s">
        <v>9813</v>
      </c>
      <c r="E3516" s="272"/>
      <c r="F3516" s="273"/>
      <c r="G3516" s="272"/>
      <c r="H3516" s="272" t="s">
        <v>6154</v>
      </c>
      <c r="I3516" s="272" t="s">
        <v>6155</v>
      </c>
      <c r="J3516" s="272" t="s">
        <v>6156</v>
      </c>
      <c r="K3516" s="272"/>
      <c r="L3516" s="271"/>
      <c r="M3516" s="270" t="s">
        <v>3907</v>
      </c>
      <c r="N3516" s="270" t="s">
        <v>9548</v>
      </c>
      <c r="O3516" s="270" t="s">
        <v>6166</v>
      </c>
    </row>
    <row r="3517" spans="1:15" ht="30.75" customHeight="1" x14ac:dyDescent="0.25">
      <c r="A3517" s="281">
        <v>40305589</v>
      </c>
      <c r="B3517" s="276" t="s">
        <v>6416</v>
      </c>
      <c r="C3517" s="278" t="s">
        <v>4843</v>
      </c>
      <c r="D3517" s="276" t="s">
        <v>9814</v>
      </c>
      <c r="E3517" s="282"/>
      <c r="F3517" s="279"/>
      <c r="G3517" s="278"/>
      <c r="H3517" s="278" t="s">
        <v>6154</v>
      </c>
      <c r="I3517" s="278" t="s">
        <v>6155</v>
      </c>
      <c r="J3517" s="278" t="s">
        <v>6156</v>
      </c>
      <c r="K3517" s="278"/>
      <c r="L3517" s="277"/>
      <c r="M3517" s="276" t="s">
        <v>3907</v>
      </c>
      <c r="N3517" s="276" t="s">
        <v>9548</v>
      </c>
      <c r="O3517" s="276" t="s">
        <v>6166</v>
      </c>
    </row>
    <row r="3518" spans="1:15" ht="30.75" customHeight="1" x14ac:dyDescent="0.25">
      <c r="A3518" s="275">
        <v>40305597</v>
      </c>
      <c r="B3518" s="270" t="s">
        <v>5347</v>
      </c>
      <c r="C3518" s="272" t="s">
        <v>4843</v>
      </c>
      <c r="D3518" s="270" t="s">
        <v>9815</v>
      </c>
      <c r="E3518" s="272"/>
      <c r="F3518" s="273"/>
      <c r="G3518" s="272"/>
      <c r="H3518" s="272" t="s">
        <v>6154</v>
      </c>
      <c r="I3518" s="272" t="s">
        <v>6155</v>
      </c>
      <c r="J3518" s="272" t="s">
        <v>6156</v>
      </c>
      <c r="K3518" s="272"/>
      <c r="L3518" s="271"/>
      <c r="M3518" s="270" t="s">
        <v>3907</v>
      </c>
      <c r="N3518" s="270" t="s">
        <v>9548</v>
      </c>
      <c r="O3518" s="270" t="s">
        <v>6166</v>
      </c>
    </row>
    <row r="3519" spans="1:15" ht="30.75" customHeight="1" x14ac:dyDescent="0.25">
      <c r="A3519" s="281">
        <v>40305600</v>
      </c>
      <c r="B3519" s="276" t="s">
        <v>5348</v>
      </c>
      <c r="C3519" s="278" t="s">
        <v>4844</v>
      </c>
      <c r="D3519" s="276" t="s">
        <v>6161</v>
      </c>
      <c r="E3519" s="282"/>
      <c r="F3519" s="279"/>
      <c r="G3519" s="278" t="s">
        <v>6161</v>
      </c>
      <c r="H3519" s="278" t="s">
        <v>6161</v>
      </c>
      <c r="I3519" s="278" t="s">
        <v>6161</v>
      </c>
      <c r="J3519" s="278" t="s">
        <v>6161</v>
      </c>
      <c r="K3519" s="278" t="s">
        <v>6161</v>
      </c>
      <c r="L3519" s="277" t="s">
        <v>6161</v>
      </c>
      <c r="M3519" s="276" t="s">
        <v>6161</v>
      </c>
      <c r="N3519" s="276" t="s">
        <v>6161</v>
      </c>
      <c r="O3519" s="276" t="s">
        <v>6161</v>
      </c>
    </row>
    <row r="3520" spans="1:15" ht="30.75" customHeight="1" x14ac:dyDescent="0.25">
      <c r="A3520" s="275">
        <v>40305619</v>
      </c>
      <c r="B3520" s="270" t="s">
        <v>5349</v>
      </c>
      <c r="C3520" s="272" t="s">
        <v>4844</v>
      </c>
      <c r="D3520" s="270" t="s">
        <v>6161</v>
      </c>
      <c r="E3520" s="272"/>
      <c r="F3520" s="273"/>
      <c r="G3520" s="272" t="s">
        <v>6161</v>
      </c>
      <c r="H3520" s="272" t="s">
        <v>6161</v>
      </c>
      <c r="I3520" s="272" t="s">
        <v>6161</v>
      </c>
      <c r="J3520" s="272" t="s">
        <v>6161</v>
      </c>
      <c r="K3520" s="272" t="s">
        <v>6161</v>
      </c>
      <c r="L3520" s="271" t="s">
        <v>6161</v>
      </c>
      <c r="M3520" s="270" t="s">
        <v>6161</v>
      </c>
      <c r="N3520" s="270" t="s">
        <v>6161</v>
      </c>
      <c r="O3520" s="270" t="s">
        <v>6161</v>
      </c>
    </row>
    <row r="3521" spans="1:15" ht="30.75" customHeight="1" x14ac:dyDescent="0.25">
      <c r="A3521" s="281">
        <v>40305627</v>
      </c>
      <c r="B3521" s="276" t="s">
        <v>2689</v>
      </c>
      <c r="C3521" s="278" t="s">
        <v>4843</v>
      </c>
      <c r="D3521" s="276" t="s">
        <v>9816</v>
      </c>
      <c r="E3521" s="282"/>
      <c r="F3521" s="279"/>
      <c r="G3521" s="278"/>
      <c r="H3521" s="278" t="s">
        <v>6154</v>
      </c>
      <c r="I3521" s="278" t="s">
        <v>6155</v>
      </c>
      <c r="J3521" s="278" t="s">
        <v>6156</v>
      </c>
      <c r="K3521" s="278"/>
      <c r="L3521" s="277"/>
      <c r="M3521" s="276" t="s">
        <v>3907</v>
      </c>
      <c r="N3521" s="276" t="s">
        <v>9548</v>
      </c>
      <c r="O3521" s="276" t="s">
        <v>6166</v>
      </c>
    </row>
    <row r="3522" spans="1:15" ht="30.75" customHeight="1" x14ac:dyDescent="0.25">
      <c r="A3522" s="275">
        <v>40305627</v>
      </c>
      <c r="B3522" s="270" t="s">
        <v>2689</v>
      </c>
      <c r="C3522" s="272" t="s">
        <v>4843</v>
      </c>
      <c r="D3522" s="270" t="s">
        <v>9817</v>
      </c>
      <c r="E3522" s="272"/>
      <c r="F3522" s="273"/>
      <c r="G3522" s="272"/>
      <c r="H3522" s="272" t="s">
        <v>6154</v>
      </c>
      <c r="I3522" s="272" t="s">
        <v>6155</v>
      </c>
      <c r="J3522" s="272" t="s">
        <v>6156</v>
      </c>
      <c r="K3522" s="272"/>
      <c r="L3522" s="271"/>
      <c r="M3522" s="270" t="s">
        <v>3907</v>
      </c>
      <c r="N3522" s="270" t="s">
        <v>9548</v>
      </c>
      <c r="O3522" s="270" t="s">
        <v>6166</v>
      </c>
    </row>
    <row r="3523" spans="1:15" ht="30.75" customHeight="1" x14ac:dyDescent="0.25">
      <c r="A3523" s="281">
        <v>40305627</v>
      </c>
      <c r="B3523" s="276" t="s">
        <v>2689</v>
      </c>
      <c r="C3523" s="278" t="s">
        <v>4843</v>
      </c>
      <c r="D3523" s="276" t="s">
        <v>9818</v>
      </c>
      <c r="E3523" s="282"/>
      <c r="F3523" s="279"/>
      <c r="G3523" s="278"/>
      <c r="H3523" s="278" t="s">
        <v>6154</v>
      </c>
      <c r="I3523" s="278" t="s">
        <v>6155</v>
      </c>
      <c r="J3523" s="278" t="s">
        <v>6156</v>
      </c>
      <c r="K3523" s="278"/>
      <c r="L3523" s="277"/>
      <c r="M3523" s="276" t="s">
        <v>3907</v>
      </c>
      <c r="N3523" s="276" t="s">
        <v>9548</v>
      </c>
      <c r="O3523" s="276" t="s">
        <v>6166</v>
      </c>
    </row>
    <row r="3524" spans="1:15" ht="30.75" customHeight="1" x14ac:dyDescent="0.25">
      <c r="A3524" s="275">
        <v>40305635</v>
      </c>
      <c r="B3524" s="270" t="s">
        <v>5350</v>
      </c>
      <c r="C3524" s="272" t="s">
        <v>4844</v>
      </c>
      <c r="D3524" s="270" t="s">
        <v>6161</v>
      </c>
      <c r="E3524" s="272"/>
      <c r="F3524" s="273"/>
      <c r="G3524" s="272" t="s">
        <v>6161</v>
      </c>
      <c r="H3524" s="272" t="s">
        <v>6161</v>
      </c>
      <c r="I3524" s="272" t="s">
        <v>6161</v>
      </c>
      <c r="J3524" s="272" t="s">
        <v>6161</v>
      </c>
      <c r="K3524" s="272" t="s">
        <v>6161</v>
      </c>
      <c r="L3524" s="271" t="s">
        <v>6161</v>
      </c>
      <c r="M3524" s="270" t="s">
        <v>6161</v>
      </c>
      <c r="N3524" s="270" t="s">
        <v>6161</v>
      </c>
      <c r="O3524" s="270" t="s">
        <v>6161</v>
      </c>
    </row>
    <row r="3525" spans="1:15" ht="30.75" customHeight="1" x14ac:dyDescent="0.25">
      <c r="A3525" s="281">
        <v>40305740</v>
      </c>
      <c r="B3525" s="276" t="s">
        <v>5351</v>
      </c>
      <c r="C3525" s="278" t="s">
        <v>4843</v>
      </c>
      <c r="D3525" s="276" t="s">
        <v>9819</v>
      </c>
      <c r="E3525" s="282"/>
      <c r="F3525" s="279"/>
      <c r="G3525" s="278"/>
      <c r="H3525" s="278" t="s">
        <v>6154</v>
      </c>
      <c r="I3525" s="278" t="s">
        <v>6155</v>
      </c>
      <c r="J3525" s="278" t="s">
        <v>6156</v>
      </c>
      <c r="K3525" s="278"/>
      <c r="L3525" s="277"/>
      <c r="M3525" s="276" t="s">
        <v>3907</v>
      </c>
      <c r="N3525" s="276" t="s">
        <v>9548</v>
      </c>
      <c r="O3525" s="276" t="s">
        <v>6166</v>
      </c>
    </row>
    <row r="3526" spans="1:15" ht="30.75" customHeight="1" x14ac:dyDescent="0.25">
      <c r="A3526" s="275">
        <v>40305759</v>
      </c>
      <c r="B3526" s="270" t="s">
        <v>5352</v>
      </c>
      <c r="C3526" s="272" t="s">
        <v>4844</v>
      </c>
      <c r="D3526" s="270" t="s">
        <v>6161</v>
      </c>
      <c r="E3526" s="272"/>
      <c r="F3526" s="273"/>
      <c r="G3526" s="272" t="s">
        <v>6161</v>
      </c>
      <c r="H3526" s="272" t="s">
        <v>6161</v>
      </c>
      <c r="I3526" s="272" t="s">
        <v>6161</v>
      </c>
      <c r="J3526" s="272" t="s">
        <v>6161</v>
      </c>
      <c r="K3526" s="272" t="s">
        <v>6161</v>
      </c>
      <c r="L3526" s="271" t="s">
        <v>6161</v>
      </c>
      <c r="M3526" s="270" t="s">
        <v>6161</v>
      </c>
      <c r="N3526" s="270" t="s">
        <v>6161</v>
      </c>
      <c r="O3526" s="270" t="s">
        <v>6161</v>
      </c>
    </row>
    <row r="3527" spans="1:15" ht="30.75" customHeight="1" x14ac:dyDescent="0.25">
      <c r="A3527" s="281">
        <v>40305767</v>
      </c>
      <c r="B3527" s="276" t="s">
        <v>5353</v>
      </c>
      <c r="C3527" s="278" t="s">
        <v>4843</v>
      </c>
      <c r="D3527" s="276" t="s">
        <v>9820</v>
      </c>
      <c r="E3527" s="282"/>
      <c r="F3527" s="279"/>
      <c r="G3527" s="278"/>
      <c r="H3527" s="278" t="s">
        <v>6154</v>
      </c>
      <c r="I3527" s="278" t="s">
        <v>6155</v>
      </c>
      <c r="J3527" s="278" t="s">
        <v>6156</v>
      </c>
      <c r="K3527" s="278"/>
      <c r="L3527" s="277"/>
      <c r="M3527" s="276" t="s">
        <v>3907</v>
      </c>
      <c r="N3527" s="276" t="s">
        <v>9548</v>
      </c>
      <c r="O3527" s="276" t="s">
        <v>6166</v>
      </c>
    </row>
    <row r="3528" spans="1:15" ht="30.75" customHeight="1" x14ac:dyDescent="0.25">
      <c r="A3528" s="275">
        <v>40305775</v>
      </c>
      <c r="B3528" s="270" t="s">
        <v>5354</v>
      </c>
      <c r="C3528" s="272" t="s">
        <v>4843</v>
      </c>
      <c r="D3528" s="270" t="s">
        <v>9821</v>
      </c>
      <c r="E3528" s="272"/>
      <c r="F3528" s="273"/>
      <c r="G3528" s="272"/>
      <c r="H3528" s="272" t="s">
        <v>6154</v>
      </c>
      <c r="I3528" s="272" t="s">
        <v>6155</v>
      </c>
      <c r="J3528" s="272" t="s">
        <v>6156</v>
      </c>
      <c r="K3528" s="272"/>
      <c r="L3528" s="271"/>
      <c r="M3528" s="270" t="s">
        <v>3907</v>
      </c>
      <c r="N3528" s="270" t="s">
        <v>9548</v>
      </c>
      <c r="O3528" s="270" t="s">
        <v>6166</v>
      </c>
    </row>
    <row r="3529" spans="1:15" ht="30.75" customHeight="1" x14ac:dyDescent="0.25">
      <c r="A3529" s="281">
        <v>40305783</v>
      </c>
      <c r="B3529" s="276" t="s">
        <v>5355</v>
      </c>
      <c r="C3529" s="278" t="s">
        <v>4843</v>
      </c>
      <c r="D3529" s="276" t="s">
        <v>9822</v>
      </c>
      <c r="E3529" s="282"/>
      <c r="F3529" s="279"/>
      <c r="G3529" s="278"/>
      <c r="H3529" s="278" t="s">
        <v>6154</v>
      </c>
      <c r="I3529" s="278" t="s">
        <v>6155</v>
      </c>
      <c r="J3529" s="278" t="s">
        <v>6156</v>
      </c>
      <c r="K3529" s="278"/>
      <c r="L3529" s="277"/>
      <c r="M3529" s="276" t="s">
        <v>3907</v>
      </c>
      <c r="N3529" s="276" t="s">
        <v>9548</v>
      </c>
      <c r="O3529" s="276" t="s">
        <v>6166</v>
      </c>
    </row>
    <row r="3530" spans="1:15" ht="30.75" customHeight="1" x14ac:dyDescent="0.25">
      <c r="A3530" s="275">
        <v>40306011</v>
      </c>
      <c r="B3530" s="270" t="s">
        <v>5356</v>
      </c>
      <c r="C3530" s="272" t="s">
        <v>4843</v>
      </c>
      <c r="D3530" s="270" t="s">
        <v>9823</v>
      </c>
      <c r="E3530" s="272"/>
      <c r="F3530" s="273"/>
      <c r="G3530" s="272"/>
      <c r="H3530" s="272" t="s">
        <v>6154</v>
      </c>
      <c r="I3530" s="272" t="s">
        <v>6155</v>
      </c>
      <c r="J3530" s="272" t="s">
        <v>6156</v>
      </c>
      <c r="K3530" s="272"/>
      <c r="L3530" s="271"/>
      <c r="M3530" s="270" t="s">
        <v>3908</v>
      </c>
      <c r="N3530" s="270" t="s">
        <v>9548</v>
      </c>
      <c r="O3530" s="270" t="s">
        <v>6166</v>
      </c>
    </row>
    <row r="3531" spans="1:15" ht="30.75" customHeight="1" x14ac:dyDescent="0.25">
      <c r="A3531" s="281">
        <v>40306020</v>
      </c>
      <c r="B3531" s="276" t="s">
        <v>5357</v>
      </c>
      <c r="C3531" s="278" t="s">
        <v>4843</v>
      </c>
      <c r="D3531" s="276" t="s">
        <v>9824</v>
      </c>
      <c r="E3531" s="282"/>
      <c r="F3531" s="279"/>
      <c r="G3531" s="278"/>
      <c r="H3531" s="278" t="s">
        <v>6154</v>
      </c>
      <c r="I3531" s="278" t="s">
        <v>6155</v>
      </c>
      <c r="J3531" s="278" t="s">
        <v>6156</v>
      </c>
      <c r="K3531" s="278"/>
      <c r="L3531" s="277"/>
      <c r="M3531" s="276" t="s">
        <v>3908</v>
      </c>
      <c r="N3531" s="276" t="s">
        <v>9548</v>
      </c>
      <c r="O3531" s="276" t="s">
        <v>6166</v>
      </c>
    </row>
    <row r="3532" spans="1:15" ht="30.75" customHeight="1" x14ac:dyDescent="0.25">
      <c r="A3532" s="275">
        <v>40306046</v>
      </c>
      <c r="B3532" s="270" t="s">
        <v>5358</v>
      </c>
      <c r="C3532" s="272" t="s">
        <v>4843</v>
      </c>
      <c r="D3532" s="270" t="s">
        <v>9825</v>
      </c>
      <c r="E3532" s="272"/>
      <c r="F3532" s="273"/>
      <c r="G3532" s="272"/>
      <c r="H3532" s="272" t="s">
        <v>6154</v>
      </c>
      <c r="I3532" s="272" t="s">
        <v>6155</v>
      </c>
      <c r="J3532" s="272" t="s">
        <v>6156</v>
      </c>
      <c r="K3532" s="272"/>
      <c r="L3532" s="271"/>
      <c r="M3532" s="270" t="s">
        <v>3908</v>
      </c>
      <c r="N3532" s="270" t="s">
        <v>9548</v>
      </c>
      <c r="O3532" s="270" t="s">
        <v>6166</v>
      </c>
    </row>
    <row r="3533" spans="1:15" ht="30.75" customHeight="1" x14ac:dyDescent="0.25">
      <c r="A3533" s="281">
        <v>40306054</v>
      </c>
      <c r="B3533" s="276" t="s">
        <v>5359</v>
      </c>
      <c r="C3533" s="278" t="s">
        <v>4843</v>
      </c>
      <c r="D3533" s="276" t="s">
        <v>9826</v>
      </c>
      <c r="E3533" s="282"/>
      <c r="F3533" s="279"/>
      <c r="G3533" s="278"/>
      <c r="H3533" s="278" t="s">
        <v>6154</v>
      </c>
      <c r="I3533" s="278" t="s">
        <v>6155</v>
      </c>
      <c r="J3533" s="278" t="s">
        <v>6156</v>
      </c>
      <c r="K3533" s="278"/>
      <c r="L3533" s="277"/>
      <c r="M3533" s="276" t="s">
        <v>3908</v>
      </c>
      <c r="N3533" s="276" t="s">
        <v>9548</v>
      </c>
      <c r="O3533" s="276" t="s">
        <v>6166</v>
      </c>
    </row>
    <row r="3534" spans="1:15" ht="30.75" customHeight="1" x14ac:dyDescent="0.25">
      <c r="A3534" s="275">
        <v>40306062</v>
      </c>
      <c r="B3534" s="270" t="s">
        <v>5360</v>
      </c>
      <c r="C3534" s="272" t="s">
        <v>4843</v>
      </c>
      <c r="D3534" s="270" t="s">
        <v>9827</v>
      </c>
      <c r="E3534" s="272"/>
      <c r="F3534" s="273"/>
      <c r="G3534" s="272"/>
      <c r="H3534" s="272" t="s">
        <v>6154</v>
      </c>
      <c r="I3534" s="272" t="s">
        <v>6155</v>
      </c>
      <c r="J3534" s="272" t="s">
        <v>6156</v>
      </c>
      <c r="K3534" s="272"/>
      <c r="L3534" s="271"/>
      <c r="M3534" s="270" t="s">
        <v>3908</v>
      </c>
      <c r="N3534" s="270" t="s">
        <v>9548</v>
      </c>
      <c r="O3534" s="270" t="s">
        <v>6166</v>
      </c>
    </row>
    <row r="3535" spans="1:15" ht="30.75" customHeight="1" x14ac:dyDescent="0.25">
      <c r="A3535" s="281">
        <v>40306070</v>
      </c>
      <c r="B3535" s="276" t="s">
        <v>5361</v>
      </c>
      <c r="C3535" s="278" t="s">
        <v>4843</v>
      </c>
      <c r="D3535" s="276" t="s">
        <v>9828</v>
      </c>
      <c r="E3535" s="282"/>
      <c r="F3535" s="279"/>
      <c r="G3535" s="278"/>
      <c r="H3535" s="278" t="s">
        <v>6154</v>
      </c>
      <c r="I3535" s="278" t="s">
        <v>6155</v>
      </c>
      <c r="J3535" s="278" t="s">
        <v>6156</v>
      </c>
      <c r="K3535" s="278"/>
      <c r="L3535" s="277"/>
      <c r="M3535" s="276" t="s">
        <v>3908</v>
      </c>
      <c r="N3535" s="276" t="s">
        <v>9548</v>
      </c>
      <c r="O3535" s="276" t="s">
        <v>6166</v>
      </c>
    </row>
    <row r="3536" spans="1:15" ht="30.75" customHeight="1" x14ac:dyDescent="0.25">
      <c r="A3536" s="275">
        <v>40306089</v>
      </c>
      <c r="B3536" s="270" t="s">
        <v>5362</v>
      </c>
      <c r="C3536" s="272" t="s">
        <v>4843</v>
      </c>
      <c r="D3536" s="270" t="s">
        <v>9829</v>
      </c>
      <c r="E3536" s="272"/>
      <c r="F3536" s="273"/>
      <c r="G3536" s="272"/>
      <c r="H3536" s="272" t="s">
        <v>6154</v>
      </c>
      <c r="I3536" s="272" t="s">
        <v>6155</v>
      </c>
      <c r="J3536" s="272" t="s">
        <v>6156</v>
      </c>
      <c r="K3536" s="272"/>
      <c r="L3536" s="271"/>
      <c r="M3536" s="270" t="s">
        <v>3908</v>
      </c>
      <c r="N3536" s="270" t="s">
        <v>9548</v>
      </c>
      <c r="O3536" s="270" t="s">
        <v>6166</v>
      </c>
    </row>
    <row r="3537" spans="1:15" ht="30.75" customHeight="1" x14ac:dyDescent="0.25">
      <c r="A3537" s="281">
        <v>40306097</v>
      </c>
      <c r="B3537" s="276" t="s">
        <v>5363</v>
      </c>
      <c r="C3537" s="278" t="s">
        <v>4843</v>
      </c>
      <c r="D3537" s="276" t="s">
        <v>9830</v>
      </c>
      <c r="E3537" s="282"/>
      <c r="F3537" s="279"/>
      <c r="G3537" s="278"/>
      <c r="H3537" s="278" t="s">
        <v>6154</v>
      </c>
      <c r="I3537" s="278" t="s">
        <v>6155</v>
      </c>
      <c r="J3537" s="278" t="s">
        <v>6156</v>
      </c>
      <c r="K3537" s="278"/>
      <c r="L3537" s="277"/>
      <c r="M3537" s="276" t="s">
        <v>3908</v>
      </c>
      <c r="N3537" s="276" t="s">
        <v>9548</v>
      </c>
      <c r="O3537" s="276" t="s">
        <v>6166</v>
      </c>
    </row>
    <row r="3538" spans="1:15" ht="30.75" customHeight="1" x14ac:dyDescent="0.25">
      <c r="A3538" s="275">
        <v>40306100</v>
      </c>
      <c r="B3538" s="270" t="s">
        <v>5364</v>
      </c>
      <c r="C3538" s="272" t="s">
        <v>4843</v>
      </c>
      <c r="D3538" s="270" t="s">
        <v>9831</v>
      </c>
      <c r="E3538" s="272"/>
      <c r="F3538" s="273"/>
      <c r="G3538" s="272"/>
      <c r="H3538" s="272" t="s">
        <v>6154</v>
      </c>
      <c r="I3538" s="272" t="s">
        <v>6155</v>
      </c>
      <c r="J3538" s="272" t="s">
        <v>6156</v>
      </c>
      <c r="K3538" s="272"/>
      <c r="L3538" s="271"/>
      <c r="M3538" s="270" t="s">
        <v>3908</v>
      </c>
      <c r="N3538" s="270" t="s">
        <v>9548</v>
      </c>
      <c r="O3538" s="270" t="s">
        <v>6166</v>
      </c>
    </row>
    <row r="3539" spans="1:15" ht="30.75" customHeight="1" x14ac:dyDescent="0.25">
      <c r="A3539" s="281">
        <v>40306119</v>
      </c>
      <c r="B3539" s="276" t="s">
        <v>5365</v>
      </c>
      <c r="C3539" s="278" t="s">
        <v>4843</v>
      </c>
      <c r="D3539" s="276" t="s">
        <v>9832</v>
      </c>
      <c r="E3539" s="282"/>
      <c r="F3539" s="279"/>
      <c r="G3539" s="278"/>
      <c r="H3539" s="278" t="s">
        <v>6154</v>
      </c>
      <c r="I3539" s="278" t="s">
        <v>6155</v>
      </c>
      <c r="J3539" s="278" t="s">
        <v>6156</v>
      </c>
      <c r="K3539" s="278"/>
      <c r="L3539" s="277"/>
      <c r="M3539" s="276" t="s">
        <v>3908</v>
      </c>
      <c r="N3539" s="276" t="s">
        <v>9548</v>
      </c>
      <c r="O3539" s="276" t="s">
        <v>6166</v>
      </c>
    </row>
    <row r="3540" spans="1:15" ht="30.75" customHeight="1" x14ac:dyDescent="0.25">
      <c r="A3540" s="275">
        <v>40306127</v>
      </c>
      <c r="B3540" s="270" t="s">
        <v>5366</v>
      </c>
      <c r="C3540" s="272" t="s">
        <v>4843</v>
      </c>
      <c r="D3540" s="270" t="s">
        <v>9833</v>
      </c>
      <c r="E3540" s="272"/>
      <c r="F3540" s="273"/>
      <c r="G3540" s="272"/>
      <c r="H3540" s="272" t="s">
        <v>6154</v>
      </c>
      <c r="I3540" s="272" t="s">
        <v>6155</v>
      </c>
      <c r="J3540" s="272" t="s">
        <v>6156</v>
      </c>
      <c r="K3540" s="272"/>
      <c r="L3540" s="271"/>
      <c r="M3540" s="270" t="s">
        <v>3908</v>
      </c>
      <c r="N3540" s="270" t="s">
        <v>9548</v>
      </c>
      <c r="O3540" s="270" t="s">
        <v>6166</v>
      </c>
    </row>
    <row r="3541" spans="1:15" ht="30.75" customHeight="1" x14ac:dyDescent="0.25">
      <c r="A3541" s="281">
        <v>40306135</v>
      </c>
      <c r="B3541" s="276" t="s">
        <v>5367</v>
      </c>
      <c r="C3541" s="278" t="s">
        <v>4843</v>
      </c>
      <c r="D3541" s="276" t="s">
        <v>9834</v>
      </c>
      <c r="E3541" s="282"/>
      <c r="F3541" s="279"/>
      <c r="G3541" s="278"/>
      <c r="H3541" s="278" t="s">
        <v>6154</v>
      </c>
      <c r="I3541" s="278" t="s">
        <v>6155</v>
      </c>
      <c r="J3541" s="278" t="s">
        <v>6156</v>
      </c>
      <c r="K3541" s="278"/>
      <c r="L3541" s="277"/>
      <c r="M3541" s="276" t="s">
        <v>3908</v>
      </c>
      <c r="N3541" s="276" t="s">
        <v>9548</v>
      </c>
      <c r="O3541" s="276" t="s">
        <v>6166</v>
      </c>
    </row>
    <row r="3542" spans="1:15" ht="30.75" customHeight="1" x14ac:dyDescent="0.25">
      <c r="A3542" s="275">
        <v>40306143</v>
      </c>
      <c r="B3542" s="270" t="s">
        <v>5368</v>
      </c>
      <c r="C3542" s="272" t="s">
        <v>4843</v>
      </c>
      <c r="D3542" s="270" t="s">
        <v>9834</v>
      </c>
      <c r="E3542" s="272"/>
      <c r="F3542" s="273"/>
      <c r="G3542" s="272"/>
      <c r="H3542" s="272" t="s">
        <v>6154</v>
      </c>
      <c r="I3542" s="272" t="s">
        <v>6155</v>
      </c>
      <c r="J3542" s="272" t="s">
        <v>6156</v>
      </c>
      <c r="K3542" s="272"/>
      <c r="L3542" s="271"/>
      <c r="M3542" s="270" t="s">
        <v>3908</v>
      </c>
      <c r="N3542" s="270" t="s">
        <v>9548</v>
      </c>
      <c r="O3542" s="270" t="s">
        <v>6166</v>
      </c>
    </row>
    <row r="3543" spans="1:15" ht="30.75" customHeight="1" x14ac:dyDescent="0.25">
      <c r="A3543" s="281">
        <v>40306151</v>
      </c>
      <c r="B3543" s="276" t="s">
        <v>5369</v>
      </c>
      <c r="C3543" s="278" t="s">
        <v>4843</v>
      </c>
      <c r="D3543" s="276" t="s">
        <v>9834</v>
      </c>
      <c r="E3543" s="282"/>
      <c r="F3543" s="279"/>
      <c r="G3543" s="278"/>
      <c r="H3543" s="278" t="s">
        <v>6154</v>
      </c>
      <c r="I3543" s="278" t="s">
        <v>6155</v>
      </c>
      <c r="J3543" s="278" t="s">
        <v>6156</v>
      </c>
      <c r="K3543" s="278"/>
      <c r="L3543" s="277"/>
      <c r="M3543" s="276" t="s">
        <v>3908</v>
      </c>
      <c r="N3543" s="276" t="s">
        <v>9548</v>
      </c>
      <c r="O3543" s="276" t="s">
        <v>6166</v>
      </c>
    </row>
    <row r="3544" spans="1:15" ht="30.75" customHeight="1" x14ac:dyDescent="0.25">
      <c r="A3544" s="275">
        <v>40306160</v>
      </c>
      <c r="B3544" s="270" t="s">
        <v>5370</v>
      </c>
      <c r="C3544" s="272" t="s">
        <v>4843</v>
      </c>
      <c r="D3544" s="270" t="s">
        <v>9835</v>
      </c>
      <c r="E3544" s="272"/>
      <c r="F3544" s="273"/>
      <c r="G3544" s="272"/>
      <c r="H3544" s="272" t="s">
        <v>6154</v>
      </c>
      <c r="I3544" s="272" t="s">
        <v>6155</v>
      </c>
      <c r="J3544" s="272" t="s">
        <v>6156</v>
      </c>
      <c r="K3544" s="272"/>
      <c r="L3544" s="271"/>
      <c r="M3544" s="270" t="s">
        <v>3908</v>
      </c>
      <c r="N3544" s="270" t="s">
        <v>9548</v>
      </c>
      <c r="O3544" s="270" t="s">
        <v>6166</v>
      </c>
    </row>
    <row r="3545" spans="1:15" ht="30.75" customHeight="1" x14ac:dyDescent="0.25">
      <c r="A3545" s="281">
        <v>40306178</v>
      </c>
      <c r="B3545" s="276" t="s">
        <v>5371</v>
      </c>
      <c r="C3545" s="278" t="s">
        <v>4844</v>
      </c>
      <c r="D3545" s="276" t="s">
        <v>6161</v>
      </c>
      <c r="E3545" s="282"/>
      <c r="F3545" s="279"/>
      <c r="G3545" s="278" t="s">
        <v>6161</v>
      </c>
      <c r="H3545" s="278" t="s">
        <v>6161</v>
      </c>
      <c r="I3545" s="278" t="s">
        <v>6161</v>
      </c>
      <c r="J3545" s="278" t="s">
        <v>6161</v>
      </c>
      <c r="K3545" s="278" t="s">
        <v>6161</v>
      </c>
      <c r="L3545" s="277" t="s">
        <v>6161</v>
      </c>
      <c r="M3545" s="276" t="s">
        <v>6161</v>
      </c>
      <c r="N3545" s="276" t="s">
        <v>6161</v>
      </c>
      <c r="O3545" s="276" t="s">
        <v>6161</v>
      </c>
    </row>
    <row r="3546" spans="1:15" ht="30.75" customHeight="1" x14ac:dyDescent="0.25">
      <c r="A3546" s="275">
        <v>40306186</v>
      </c>
      <c r="B3546" s="270" t="s">
        <v>5372</v>
      </c>
      <c r="C3546" s="272" t="s">
        <v>4844</v>
      </c>
      <c r="D3546" s="270" t="s">
        <v>6161</v>
      </c>
      <c r="E3546" s="272"/>
      <c r="F3546" s="273"/>
      <c r="G3546" s="272" t="s">
        <v>6161</v>
      </c>
      <c r="H3546" s="272" t="s">
        <v>6161</v>
      </c>
      <c r="I3546" s="272" t="s">
        <v>6161</v>
      </c>
      <c r="J3546" s="272" t="s">
        <v>6161</v>
      </c>
      <c r="K3546" s="272" t="s">
        <v>6161</v>
      </c>
      <c r="L3546" s="271" t="s">
        <v>6161</v>
      </c>
      <c r="M3546" s="270" t="s">
        <v>6161</v>
      </c>
      <c r="N3546" s="270" t="s">
        <v>6161</v>
      </c>
      <c r="O3546" s="270" t="s">
        <v>6161</v>
      </c>
    </row>
    <row r="3547" spans="1:15" ht="30.75" customHeight="1" x14ac:dyDescent="0.25">
      <c r="A3547" s="281">
        <v>40306194</v>
      </c>
      <c r="B3547" s="276" t="s">
        <v>5373</v>
      </c>
      <c r="C3547" s="278" t="s">
        <v>4843</v>
      </c>
      <c r="D3547" s="276" t="s">
        <v>9836</v>
      </c>
      <c r="E3547" s="282"/>
      <c r="F3547" s="279"/>
      <c r="G3547" s="278"/>
      <c r="H3547" s="278" t="s">
        <v>6154</v>
      </c>
      <c r="I3547" s="278" t="s">
        <v>6155</v>
      </c>
      <c r="J3547" s="278" t="s">
        <v>6156</v>
      </c>
      <c r="K3547" s="278"/>
      <c r="L3547" s="277"/>
      <c r="M3547" s="276" t="s">
        <v>3908</v>
      </c>
      <c r="N3547" s="276" t="s">
        <v>9548</v>
      </c>
      <c r="O3547" s="276" t="s">
        <v>6166</v>
      </c>
    </row>
    <row r="3548" spans="1:15" ht="30.75" customHeight="1" x14ac:dyDescent="0.25">
      <c r="A3548" s="275">
        <v>40306208</v>
      </c>
      <c r="B3548" s="270" t="s">
        <v>5374</v>
      </c>
      <c r="C3548" s="272" t="s">
        <v>4843</v>
      </c>
      <c r="D3548" s="270" t="s">
        <v>9837</v>
      </c>
      <c r="E3548" s="272"/>
      <c r="F3548" s="273"/>
      <c r="G3548" s="272"/>
      <c r="H3548" s="272" t="s">
        <v>6154</v>
      </c>
      <c r="I3548" s="272" t="s">
        <v>6155</v>
      </c>
      <c r="J3548" s="272" t="s">
        <v>6156</v>
      </c>
      <c r="K3548" s="272"/>
      <c r="L3548" s="271"/>
      <c r="M3548" s="270" t="s">
        <v>3908</v>
      </c>
      <c r="N3548" s="270" t="s">
        <v>9548</v>
      </c>
      <c r="O3548" s="270" t="s">
        <v>6166</v>
      </c>
    </row>
    <row r="3549" spans="1:15" ht="30.75" customHeight="1" x14ac:dyDescent="0.25">
      <c r="A3549" s="281">
        <v>40306216</v>
      </c>
      <c r="B3549" s="276" t="s">
        <v>6417</v>
      </c>
      <c r="C3549" s="278" t="s">
        <v>4843</v>
      </c>
      <c r="D3549" s="276" t="s">
        <v>9838</v>
      </c>
      <c r="E3549" s="282"/>
      <c r="F3549" s="279"/>
      <c r="G3549" s="278"/>
      <c r="H3549" s="278" t="s">
        <v>6154</v>
      </c>
      <c r="I3549" s="278" t="s">
        <v>6155</v>
      </c>
      <c r="J3549" s="278" t="s">
        <v>6156</v>
      </c>
      <c r="K3549" s="278"/>
      <c r="L3549" s="277"/>
      <c r="M3549" s="276" t="s">
        <v>3908</v>
      </c>
      <c r="N3549" s="276" t="s">
        <v>9548</v>
      </c>
      <c r="O3549" s="276" t="s">
        <v>6166</v>
      </c>
    </row>
    <row r="3550" spans="1:15" ht="30.75" customHeight="1" x14ac:dyDescent="0.25">
      <c r="A3550" s="275">
        <v>40306224</v>
      </c>
      <c r="B3550" s="270" t="s">
        <v>6418</v>
      </c>
      <c r="C3550" s="272" t="s">
        <v>4843</v>
      </c>
      <c r="D3550" s="270" t="s">
        <v>9839</v>
      </c>
      <c r="E3550" s="272"/>
      <c r="F3550" s="273"/>
      <c r="G3550" s="272"/>
      <c r="H3550" s="272" t="s">
        <v>6154</v>
      </c>
      <c r="I3550" s="272" t="s">
        <v>6155</v>
      </c>
      <c r="J3550" s="272" t="s">
        <v>6156</v>
      </c>
      <c r="K3550" s="272"/>
      <c r="L3550" s="271"/>
      <c r="M3550" s="270" t="s">
        <v>3908</v>
      </c>
      <c r="N3550" s="270" t="s">
        <v>9548</v>
      </c>
      <c r="O3550" s="270" t="s">
        <v>6166</v>
      </c>
    </row>
    <row r="3551" spans="1:15" ht="30.75" customHeight="1" x14ac:dyDescent="0.25">
      <c r="A3551" s="281">
        <v>40306232</v>
      </c>
      <c r="B3551" s="276" t="s">
        <v>5375</v>
      </c>
      <c r="C3551" s="278" t="s">
        <v>4843</v>
      </c>
      <c r="D3551" s="276" t="s">
        <v>9840</v>
      </c>
      <c r="E3551" s="282"/>
      <c r="F3551" s="279"/>
      <c r="G3551" s="278"/>
      <c r="H3551" s="278" t="s">
        <v>6154</v>
      </c>
      <c r="I3551" s="278" t="s">
        <v>6155</v>
      </c>
      <c r="J3551" s="278" t="s">
        <v>6156</v>
      </c>
      <c r="K3551" s="278"/>
      <c r="L3551" s="277"/>
      <c r="M3551" s="276" t="s">
        <v>3908</v>
      </c>
      <c r="N3551" s="276" t="s">
        <v>9548</v>
      </c>
      <c r="O3551" s="276" t="s">
        <v>6166</v>
      </c>
    </row>
    <row r="3552" spans="1:15" ht="30.75" customHeight="1" x14ac:dyDescent="0.25">
      <c r="A3552" s="275">
        <v>40306240</v>
      </c>
      <c r="B3552" s="270" t="s">
        <v>5376</v>
      </c>
      <c r="C3552" s="272" t="s">
        <v>4843</v>
      </c>
      <c r="D3552" s="270" t="s">
        <v>9841</v>
      </c>
      <c r="E3552" s="272"/>
      <c r="F3552" s="273"/>
      <c r="G3552" s="272"/>
      <c r="H3552" s="272" t="s">
        <v>6154</v>
      </c>
      <c r="I3552" s="272" t="s">
        <v>6155</v>
      </c>
      <c r="J3552" s="272" t="s">
        <v>6156</v>
      </c>
      <c r="K3552" s="272"/>
      <c r="L3552" s="271"/>
      <c r="M3552" s="270" t="s">
        <v>3908</v>
      </c>
      <c r="N3552" s="270" t="s">
        <v>9548</v>
      </c>
      <c r="O3552" s="270" t="s">
        <v>6166</v>
      </c>
    </row>
    <row r="3553" spans="1:15" ht="30.75" customHeight="1" x14ac:dyDescent="0.25">
      <c r="A3553" s="281">
        <v>40306259</v>
      </c>
      <c r="B3553" s="276" t="s">
        <v>5377</v>
      </c>
      <c r="C3553" s="278" t="s">
        <v>4843</v>
      </c>
      <c r="D3553" s="276" t="s">
        <v>9842</v>
      </c>
      <c r="E3553" s="282"/>
      <c r="F3553" s="279"/>
      <c r="G3553" s="278"/>
      <c r="H3553" s="278" t="s">
        <v>6154</v>
      </c>
      <c r="I3553" s="278" t="s">
        <v>6155</v>
      </c>
      <c r="J3553" s="278" t="s">
        <v>6156</v>
      </c>
      <c r="K3553" s="278"/>
      <c r="L3553" s="277"/>
      <c r="M3553" s="276" t="s">
        <v>3908</v>
      </c>
      <c r="N3553" s="276" t="s">
        <v>9548</v>
      </c>
      <c r="O3553" s="276" t="s">
        <v>6166</v>
      </c>
    </row>
    <row r="3554" spans="1:15" ht="30.75" customHeight="1" x14ac:dyDescent="0.25">
      <c r="A3554" s="275">
        <v>40306267</v>
      </c>
      <c r="B3554" s="270" t="s">
        <v>2726</v>
      </c>
      <c r="C3554" s="272" t="s">
        <v>4843</v>
      </c>
      <c r="D3554" s="270" t="s">
        <v>9843</v>
      </c>
      <c r="E3554" s="272"/>
      <c r="F3554" s="273"/>
      <c r="G3554" s="272"/>
      <c r="H3554" s="272" t="s">
        <v>6154</v>
      </c>
      <c r="I3554" s="272" t="s">
        <v>6155</v>
      </c>
      <c r="J3554" s="272" t="s">
        <v>6156</v>
      </c>
      <c r="K3554" s="272"/>
      <c r="L3554" s="271"/>
      <c r="M3554" s="270" t="s">
        <v>9725</v>
      </c>
      <c r="N3554" s="270" t="s">
        <v>9726</v>
      </c>
      <c r="O3554" s="270" t="s">
        <v>6166</v>
      </c>
    </row>
    <row r="3555" spans="1:15" ht="30.75" customHeight="1" x14ac:dyDescent="0.25">
      <c r="A3555" s="281">
        <v>40306275</v>
      </c>
      <c r="B3555" s="276" t="s">
        <v>2727</v>
      </c>
      <c r="C3555" s="278" t="s">
        <v>4843</v>
      </c>
      <c r="D3555" s="276" t="s">
        <v>9843</v>
      </c>
      <c r="E3555" s="282"/>
      <c r="F3555" s="279"/>
      <c r="G3555" s="278"/>
      <c r="H3555" s="278" t="s">
        <v>6154</v>
      </c>
      <c r="I3555" s="278" t="s">
        <v>6155</v>
      </c>
      <c r="J3555" s="278" t="s">
        <v>6156</v>
      </c>
      <c r="K3555" s="278"/>
      <c r="L3555" s="277"/>
      <c r="M3555" s="276" t="s">
        <v>9725</v>
      </c>
      <c r="N3555" s="276" t="s">
        <v>9726</v>
      </c>
      <c r="O3555" s="276" t="s">
        <v>6166</v>
      </c>
    </row>
    <row r="3556" spans="1:15" ht="30.75" customHeight="1" x14ac:dyDescent="0.25">
      <c r="A3556" s="275">
        <v>40306283</v>
      </c>
      <c r="B3556" s="270" t="s">
        <v>5378</v>
      </c>
      <c r="C3556" s="272" t="s">
        <v>4843</v>
      </c>
      <c r="D3556" s="270" t="s">
        <v>9844</v>
      </c>
      <c r="E3556" s="272"/>
      <c r="F3556" s="273"/>
      <c r="G3556" s="272"/>
      <c r="H3556" s="272" t="s">
        <v>6154</v>
      </c>
      <c r="I3556" s="272" t="s">
        <v>6155</v>
      </c>
      <c r="J3556" s="272" t="s">
        <v>6156</v>
      </c>
      <c r="K3556" s="272"/>
      <c r="L3556" s="271"/>
      <c r="M3556" s="270" t="s">
        <v>3908</v>
      </c>
      <c r="N3556" s="270" t="s">
        <v>9548</v>
      </c>
      <c r="O3556" s="270" t="s">
        <v>6166</v>
      </c>
    </row>
    <row r="3557" spans="1:15" ht="30.75" customHeight="1" x14ac:dyDescent="0.25">
      <c r="A3557" s="281">
        <v>40306291</v>
      </c>
      <c r="B3557" s="276" t="s">
        <v>5379</v>
      </c>
      <c r="C3557" s="278" t="s">
        <v>4843</v>
      </c>
      <c r="D3557" s="276" t="s">
        <v>9845</v>
      </c>
      <c r="E3557" s="282"/>
      <c r="F3557" s="279"/>
      <c r="G3557" s="278"/>
      <c r="H3557" s="278" t="s">
        <v>6154</v>
      </c>
      <c r="I3557" s="278" t="s">
        <v>6155</v>
      </c>
      <c r="J3557" s="278" t="s">
        <v>6156</v>
      </c>
      <c r="K3557" s="278"/>
      <c r="L3557" s="277"/>
      <c r="M3557" s="276" t="s">
        <v>3908</v>
      </c>
      <c r="N3557" s="276" t="s">
        <v>9548</v>
      </c>
      <c r="O3557" s="276" t="s">
        <v>6166</v>
      </c>
    </row>
    <row r="3558" spans="1:15" ht="30.75" customHeight="1" x14ac:dyDescent="0.25">
      <c r="A3558" s="275">
        <v>40306305</v>
      </c>
      <c r="B3558" s="270" t="s">
        <v>5380</v>
      </c>
      <c r="C3558" s="272" t="s">
        <v>4843</v>
      </c>
      <c r="D3558" s="270" t="s">
        <v>9846</v>
      </c>
      <c r="E3558" s="272"/>
      <c r="F3558" s="273"/>
      <c r="G3558" s="272"/>
      <c r="H3558" s="272" t="s">
        <v>6154</v>
      </c>
      <c r="I3558" s="272" t="s">
        <v>6155</v>
      </c>
      <c r="J3558" s="272" t="s">
        <v>6156</v>
      </c>
      <c r="K3558" s="272"/>
      <c r="L3558" s="271"/>
      <c r="M3558" s="270" t="s">
        <v>3908</v>
      </c>
      <c r="N3558" s="270" t="s">
        <v>9548</v>
      </c>
      <c r="O3558" s="270" t="s">
        <v>6166</v>
      </c>
    </row>
    <row r="3559" spans="1:15" ht="30.75" customHeight="1" x14ac:dyDescent="0.25">
      <c r="A3559" s="281">
        <v>40306313</v>
      </c>
      <c r="B3559" s="276" t="s">
        <v>5381</v>
      </c>
      <c r="C3559" s="278" t="s">
        <v>4843</v>
      </c>
      <c r="D3559" s="276" t="s">
        <v>9846</v>
      </c>
      <c r="E3559" s="282"/>
      <c r="F3559" s="279"/>
      <c r="G3559" s="278"/>
      <c r="H3559" s="278" t="s">
        <v>6154</v>
      </c>
      <c r="I3559" s="278" t="s">
        <v>6155</v>
      </c>
      <c r="J3559" s="278" t="s">
        <v>6156</v>
      </c>
      <c r="K3559" s="278"/>
      <c r="L3559" s="277"/>
      <c r="M3559" s="276" t="s">
        <v>3908</v>
      </c>
      <c r="N3559" s="276" t="s">
        <v>9548</v>
      </c>
      <c r="O3559" s="276" t="s">
        <v>6166</v>
      </c>
    </row>
    <row r="3560" spans="1:15" ht="30.75" customHeight="1" x14ac:dyDescent="0.25">
      <c r="A3560" s="275">
        <v>40306321</v>
      </c>
      <c r="B3560" s="270" t="s">
        <v>5382</v>
      </c>
      <c r="C3560" s="272" t="s">
        <v>4844</v>
      </c>
      <c r="D3560" s="270" t="s">
        <v>6161</v>
      </c>
      <c r="E3560" s="272"/>
      <c r="F3560" s="273"/>
      <c r="G3560" s="272" t="s">
        <v>6161</v>
      </c>
      <c r="H3560" s="272" t="s">
        <v>6161</v>
      </c>
      <c r="I3560" s="272" t="s">
        <v>6161</v>
      </c>
      <c r="J3560" s="272" t="s">
        <v>6161</v>
      </c>
      <c r="K3560" s="272" t="s">
        <v>6161</v>
      </c>
      <c r="L3560" s="271" t="s">
        <v>6161</v>
      </c>
      <c r="M3560" s="270" t="s">
        <v>6161</v>
      </c>
      <c r="N3560" s="270" t="s">
        <v>6161</v>
      </c>
      <c r="O3560" s="270" t="s">
        <v>6161</v>
      </c>
    </row>
    <row r="3561" spans="1:15" ht="30.75" customHeight="1" x14ac:dyDescent="0.25">
      <c r="A3561" s="281">
        <v>40306330</v>
      </c>
      <c r="B3561" s="276" t="s">
        <v>5383</v>
      </c>
      <c r="C3561" s="278" t="s">
        <v>4843</v>
      </c>
      <c r="D3561" s="276" t="s">
        <v>9847</v>
      </c>
      <c r="E3561" s="282"/>
      <c r="F3561" s="279"/>
      <c r="G3561" s="278"/>
      <c r="H3561" s="278" t="s">
        <v>6154</v>
      </c>
      <c r="I3561" s="278" t="s">
        <v>6155</v>
      </c>
      <c r="J3561" s="278" t="s">
        <v>6156</v>
      </c>
      <c r="K3561" s="278"/>
      <c r="L3561" s="277"/>
      <c r="M3561" s="276" t="s">
        <v>3908</v>
      </c>
      <c r="N3561" s="276" t="s">
        <v>9548</v>
      </c>
      <c r="O3561" s="276" t="s">
        <v>6166</v>
      </c>
    </row>
    <row r="3562" spans="1:15" ht="30.75" customHeight="1" x14ac:dyDescent="0.25">
      <c r="A3562" s="275">
        <v>40306348</v>
      </c>
      <c r="B3562" s="270" t="s">
        <v>5384</v>
      </c>
      <c r="C3562" s="272" t="s">
        <v>4843</v>
      </c>
      <c r="D3562" s="270" t="s">
        <v>9848</v>
      </c>
      <c r="E3562" s="272"/>
      <c r="F3562" s="273"/>
      <c r="G3562" s="272"/>
      <c r="H3562" s="272" t="s">
        <v>6154</v>
      </c>
      <c r="I3562" s="272" t="s">
        <v>6155</v>
      </c>
      <c r="J3562" s="272" t="s">
        <v>6156</v>
      </c>
      <c r="K3562" s="272"/>
      <c r="L3562" s="271"/>
      <c r="M3562" s="270" t="s">
        <v>3908</v>
      </c>
      <c r="N3562" s="270" t="s">
        <v>9548</v>
      </c>
      <c r="O3562" s="270" t="s">
        <v>6166</v>
      </c>
    </row>
    <row r="3563" spans="1:15" ht="30.75" customHeight="1" x14ac:dyDescent="0.25">
      <c r="A3563" s="281">
        <v>40306356</v>
      </c>
      <c r="B3563" s="276" t="s">
        <v>5385</v>
      </c>
      <c r="C3563" s="278" t="s">
        <v>4843</v>
      </c>
      <c r="D3563" s="276" t="s">
        <v>9849</v>
      </c>
      <c r="E3563" s="282"/>
      <c r="F3563" s="279"/>
      <c r="G3563" s="278"/>
      <c r="H3563" s="278" t="s">
        <v>6154</v>
      </c>
      <c r="I3563" s="278" t="s">
        <v>6155</v>
      </c>
      <c r="J3563" s="278" t="s">
        <v>6156</v>
      </c>
      <c r="K3563" s="278"/>
      <c r="L3563" s="277"/>
      <c r="M3563" s="276" t="s">
        <v>3908</v>
      </c>
      <c r="N3563" s="276" t="s">
        <v>9548</v>
      </c>
      <c r="O3563" s="276" t="s">
        <v>6166</v>
      </c>
    </row>
    <row r="3564" spans="1:15" ht="30.75" customHeight="1" x14ac:dyDescent="0.25">
      <c r="A3564" s="275">
        <v>40306364</v>
      </c>
      <c r="B3564" s="270" t="s">
        <v>5386</v>
      </c>
      <c r="C3564" s="272" t="s">
        <v>4843</v>
      </c>
      <c r="D3564" s="270" t="s">
        <v>9850</v>
      </c>
      <c r="E3564" s="272"/>
      <c r="F3564" s="273"/>
      <c r="G3564" s="272"/>
      <c r="H3564" s="272" t="s">
        <v>6154</v>
      </c>
      <c r="I3564" s="272" t="s">
        <v>6155</v>
      </c>
      <c r="J3564" s="272" t="s">
        <v>6156</v>
      </c>
      <c r="K3564" s="272"/>
      <c r="L3564" s="271"/>
      <c r="M3564" s="270" t="s">
        <v>3908</v>
      </c>
      <c r="N3564" s="270" t="s">
        <v>9548</v>
      </c>
      <c r="O3564" s="270" t="s">
        <v>6166</v>
      </c>
    </row>
    <row r="3565" spans="1:15" ht="30.75" customHeight="1" x14ac:dyDescent="0.25">
      <c r="A3565" s="281">
        <v>40306372</v>
      </c>
      <c r="B3565" s="276" t="s">
        <v>5387</v>
      </c>
      <c r="C3565" s="278" t="s">
        <v>4843</v>
      </c>
      <c r="D3565" s="276" t="s">
        <v>9851</v>
      </c>
      <c r="E3565" s="282"/>
      <c r="F3565" s="279"/>
      <c r="G3565" s="278"/>
      <c r="H3565" s="278" t="s">
        <v>6154</v>
      </c>
      <c r="I3565" s="278" t="s">
        <v>6155</v>
      </c>
      <c r="J3565" s="278" t="s">
        <v>6156</v>
      </c>
      <c r="K3565" s="278"/>
      <c r="L3565" s="277"/>
      <c r="M3565" s="276" t="s">
        <v>3908</v>
      </c>
      <c r="N3565" s="276" t="s">
        <v>9548</v>
      </c>
      <c r="O3565" s="276" t="s">
        <v>6166</v>
      </c>
    </row>
    <row r="3566" spans="1:15" ht="30.75" customHeight="1" x14ac:dyDescent="0.25">
      <c r="A3566" s="275">
        <v>40306380</v>
      </c>
      <c r="B3566" s="270" t="s">
        <v>5388</v>
      </c>
      <c r="C3566" s="272" t="s">
        <v>4843</v>
      </c>
      <c r="D3566" s="270" t="s">
        <v>9852</v>
      </c>
      <c r="E3566" s="272"/>
      <c r="F3566" s="273"/>
      <c r="G3566" s="272"/>
      <c r="H3566" s="272" t="s">
        <v>6154</v>
      </c>
      <c r="I3566" s="272" t="s">
        <v>6155</v>
      </c>
      <c r="J3566" s="272" t="s">
        <v>6156</v>
      </c>
      <c r="K3566" s="272"/>
      <c r="L3566" s="271"/>
      <c r="M3566" s="270" t="s">
        <v>3908</v>
      </c>
      <c r="N3566" s="270" t="s">
        <v>9548</v>
      </c>
      <c r="O3566" s="270" t="s">
        <v>6166</v>
      </c>
    </row>
    <row r="3567" spans="1:15" ht="30.75" customHeight="1" x14ac:dyDescent="0.25">
      <c r="A3567" s="281">
        <v>40306399</v>
      </c>
      <c r="B3567" s="276" t="s">
        <v>5389</v>
      </c>
      <c r="C3567" s="278" t="s">
        <v>4843</v>
      </c>
      <c r="D3567" s="276" t="s">
        <v>9853</v>
      </c>
      <c r="E3567" s="282"/>
      <c r="F3567" s="279"/>
      <c r="G3567" s="278"/>
      <c r="H3567" s="278" t="s">
        <v>6154</v>
      </c>
      <c r="I3567" s="278" t="s">
        <v>6155</v>
      </c>
      <c r="J3567" s="278" t="s">
        <v>6156</v>
      </c>
      <c r="K3567" s="278"/>
      <c r="L3567" s="277"/>
      <c r="M3567" s="276" t="s">
        <v>3908</v>
      </c>
      <c r="N3567" s="276" t="s">
        <v>9548</v>
      </c>
      <c r="O3567" s="276" t="s">
        <v>6166</v>
      </c>
    </row>
    <row r="3568" spans="1:15" ht="30.75" customHeight="1" x14ac:dyDescent="0.25">
      <c r="A3568" s="275">
        <v>40306402</v>
      </c>
      <c r="B3568" s="270" t="s">
        <v>6419</v>
      </c>
      <c r="C3568" s="272" t="s">
        <v>4843</v>
      </c>
      <c r="D3568" s="270" t="s">
        <v>9854</v>
      </c>
      <c r="E3568" s="272"/>
      <c r="F3568" s="273"/>
      <c r="G3568" s="272"/>
      <c r="H3568" s="272" t="s">
        <v>6154</v>
      </c>
      <c r="I3568" s="272" t="s">
        <v>6155</v>
      </c>
      <c r="J3568" s="272" t="s">
        <v>6156</v>
      </c>
      <c r="K3568" s="272"/>
      <c r="L3568" s="271"/>
      <c r="M3568" s="270" t="s">
        <v>3908</v>
      </c>
      <c r="N3568" s="270" t="s">
        <v>9548</v>
      </c>
      <c r="O3568" s="270" t="s">
        <v>6166</v>
      </c>
    </row>
    <row r="3569" spans="1:15" ht="30.75" customHeight="1" x14ac:dyDescent="0.25">
      <c r="A3569" s="281">
        <v>40306410</v>
      </c>
      <c r="B3569" s="276" t="s">
        <v>6420</v>
      </c>
      <c r="C3569" s="278" t="s">
        <v>4843</v>
      </c>
      <c r="D3569" s="276" t="s">
        <v>9855</v>
      </c>
      <c r="E3569" s="282"/>
      <c r="F3569" s="279"/>
      <c r="G3569" s="278"/>
      <c r="H3569" s="278" t="s">
        <v>6154</v>
      </c>
      <c r="I3569" s="278" t="s">
        <v>6155</v>
      </c>
      <c r="J3569" s="278" t="s">
        <v>6156</v>
      </c>
      <c r="K3569" s="278"/>
      <c r="L3569" s="277"/>
      <c r="M3569" s="276" t="s">
        <v>3908</v>
      </c>
      <c r="N3569" s="276" t="s">
        <v>9548</v>
      </c>
      <c r="O3569" s="276" t="s">
        <v>6166</v>
      </c>
    </row>
    <row r="3570" spans="1:15" ht="30.75" customHeight="1" x14ac:dyDescent="0.25">
      <c r="A3570" s="275">
        <v>40306429</v>
      </c>
      <c r="B3570" s="270" t="s">
        <v>5390</v>
      </c>
      <c r="C3570" s="272" t="s">
        <v>4843</v>
      </c>
      <c r="D3570" s="270" t="s">
        <v>9856</v>
      </c>
      <c r="E3570" s="272"/>
      <c r="F3570" s="273"/>
      <c r="G3570" s="272"/>
      <c r="H3570" s="272" t="s">
        <v>6154</v>
      </c>
      <c r="I3570" s="272" t="s">
        <v>6155</v>
      </c>
      <c r="J3570" s="272" t="s">
        <v>6156</v>
      </c>
      <c r="K3570" s="272"/>
      <c r="L3570" s="271"/>
      <c r="M3570" s="270" t="s">
        <v>3908</v>
      </c>
      <c r="N3570" s="270" t="s">
        <v>9548</v>
      </c>
      <c r="O3570" s="270" t="s">
        <v>6166</v>
      </c>
    </row>
    <row r="3571" spans="1:15" ht="30.75" customHeight="1" x14ac:dyDescent="0.25">
      <c r="A3571" s="281">
        <v>40306437</v>
      </c>
      <c r="B3571" s="276" t="s">
        <v>5391</v>
      </c>
      <c r="C3571" s="278" t="s">
        <v>4843</v>
      </c>
      <c r="D3571" s="276" t="s">
        <v>9857</v>
      </c>
      <c r="E3571" s="282"/>
      <c r="F3571" s="279"/>
      <c r="G3571" s="278"/>
      <c r="H3571" s="278" t="s">
        <v>6154</v>
      </c>
      <c r="I3571" s="278" t="s">
        <v>6155</v>
      </c>
      <c r="J3571" s="278" t="s">
        <v>6156</v>
      </c>
      <c r="K3571" s="278"/>
      <c r="L3571" s="277"/>
      <c r="M3571" s="276" t="s">
        <v>3908</v>
      </c>
      <c r="N3571" s="276" t="s">
        <v>9548</v>
      </c>
      <c r="O3571" s="276" t="s">
        <v>6166</v>
      </c>
    </row>
    <row r="3572" spans="1:15" ht="30.75" customHeight="1" x14ac:dyDescent="0.25">
      <c r="A3572" s="275">
        <v>40306445</v>
      </c>
      <c r="B3572" s="270" t="s">
        <v>5392</v>
      </c>
      <c r="C3572" s="272" t="s">
        <v>4843</v>
      </c>
      <c r="D3572" s="270" t="s">
        <v>9858</v>
      </c>
      <c r="E3572" s="272"/>
      <c r="F3572" s="273"/>
      <c r="G3572" s="272"/>
      <c r="H3572" s="272" t="s">
        <v>6154</v>
      </c>
      <c r="I3572" s="272" t="s">
        <v>6155</v>
      </c>
      <c r="J3572" s="272" t="s">
        <v>6156</v>
      </c>
      <c r="K3572" s="272"/>
      <c r="L3572" s="271"/>
      <c r="M3572" s="270" t="s">
        <v>3908</v>
      </c>
      <c r="N3572" s="270" t="s">
        <v>9548</v>
      </c>
      <c r="O3572" s="270" t="s">
        <v>6166</v>
      </c>
    </row>
    <row r="3573" spans="1:15" ht="30.75" customHeight="1" x14ac:dyDescent="0.25">
      <c r="A3573" s="281">
        <v>40306453</v>
      </c>
      <c r="B3573" s="276" t="s">
        <v>2753</v>
      </c>
      <c r="C3573" s="278" t="s">
        <v>4843</v>
      </c>
      <c r="D3573" s="276" t="s">
        <v>9859</v>
      </c>
      <c r="E3573" s="282"/>
      <c r="F3573" s="279"/>
      <c r="G3573" s="278"/>
      <c r="H3573" s="278" t="s">
        <v>6154</v>
      </c>
      <c r="I3573" s="278" t="s">
        <v>6155</v>
      </c>
      <c r="J3573" s="278" t="s">
        <v>6156</v>
      </c>
      <c r="K3573" s="278"/>
      <c r="L3573" s="277"/>
      <c r="M3573" s="276" t="s">
        <v>3908</v>
      </c>
      <c r="N3573" s="276" t="s">
        <v>9548</v>
      </c>
      <c r="O3573" s="276" t="s">
        <v>6166</v>
      </c>
    </row>
    <row r="3574" spans="1:15" ht="30.75" customHeight="1" x14ac:dyDescent="0.25">
      <c r="A3574" s="275">
        <v>40306461</v>
      </c>
      <c r="B3574" s="270" t="s">
        <v>5393</v>
      </c>
      <c r="C3574" s="272" t="s">
        <v>4843</v>
      </c>
      <c r="D3574" s="270" t="s">
        <v>9860</v>
      </c>
      <c r="E3574" s="272"/>
      <c r="F3574" s="273"/>
      <c r="G3574" s="272"/>
      <c r="H3574" s="272" t="s">
        <v>6154</v>
      </c>
      <c r="I3574" s="272" t="s">
        <v>6155</v>
      </c>
      <c r="J3574" s="272" t="s">
        <v>6156</v>
      </c>
      <c r="K3574" s="272" t="s">
        <v>6157</v>
      </c>
      <c r="L3574" s="271">
        <v>6</v>
      </c>
      <c r="M3574" s="270" t="s">
        <v>3908</v>
      </c>
      <c r="N3574" s="270" t="s">
        <v>9548</v>
      </c>
      <c r="O3574" s="270" t="s">
        <v>6166</v>
      </c>
    </row>
    <row r="3575" spans="1:15" ht="30.75" customHeight="1" x14ac:dyDescent="0.25">
      <c r="A3575" s="281">
        <v>40306470</v>
      </c>
      <c r="B3575" s="276" t="s">
        <v>5394</v>
      </c>
      <c r="C3575" s="278" t="s">
        <v>4843</v>
      </c>
      <c r="D3575" s="276" t="s">
        <v>9861</v>
      </c>
      <c r="E3575" s="282"/>
      <c r="F3575" s="279"/>
      <c r="G3575" s="278"/>
      <c r="H3575" s="278" t="s">
        <v>6154</v>
      </c>
      <c r="I3575" s="278" t="s">
        <v>6155</v>
      </c>
      <c r="J3575" s="278" t="s">
        <v>6156</v>
      </c>
      <c r="K3575" s="278"/>
      <c r="L3575" s="277"/>
      <c r="M3575" s="276" t="s">
        <v>3908</v>
      </c>
      <c r="N3575" s="276" t="s">
        <v>9548</v>
      </c>
      <c r="O3575" s="276" t="s">
        <v>6166</v>
      </c>
    </row>
    <row r="3576" spans="1:15" ht="30.75" customHeight="1" x14ac:dyDescent="0.25">
      <c r="A3576" s="275">
        <v>40306488</v>
      </c>
      <c r="B3576" s="270" t="s">
        <v>5395</v>
      </c>
      <c r="C3576" s="272" t="s">
        <v>4843</v>
      </c>
      <c r="D3576" s="270" t="s">
        <v>9862</v>
      </c>
      <c r="E3576" s="272"/>
      <c r="F3576" s="273"/>
      <c r="G3576" s="272"/>
      <c r="H3576" s="272" t="s">
        <v>6154</v>
      </c>
      <c r="I3576" s="272" t="s">
        <v>6155</v>
      </c>
      <c r="J3576" s="272" t="s">
        <v>6156</v>
      </c>
      <c r="K3576" s="272"/>
      <c r="L3576" s="271"/>
      <c r="M3576" s="270" t="s">
        <v>3908</v>
      </c>
      <c r="N3576" s="270" t="s">
        <v>9548</v>
      </c>
      <c r="O3576" s="270" t="s">
        <v>6166</v>
      </c>
    </row>
    <row r="3577" spans="1:15" ht="30.75" customHeight="1" x14ac:dyDescent="0.25">
      <c r="A3577" s="281">
        <v>40306496</v>
      </c>
      <c r="B3577" s="276" t="s">
        <v>2757</v>
      </c>
      <c r="C3577" s="278" t="s">
        <v>4843</v>
      </c>
      <c r="D3577" s="276" t="s">
        <v>9863</v>
      </c>
      <c r="E3577" s="282"/>
      <c r="F3577" s="279"/>
      <c r="G3577" s="278"/>
      <c r="H3577" s="278" t="s">
        <v>6154</v>
      </c>
      <c r="I3577" s="278" t="s">
        <v>6155</v>
      </c>
      <c r="J3577" s="278" t="s">
        <v>6156</v>
      </c>
      <c r="K3577" s="278"/>
      <c r="L3577" s="277"/>
      <c r="M3577" s="276" t="s">
        <v>3908</v>
      </c>
      <c r="N3577" s="276" t="s">
        <v>9548</v>
      </c>
      <c r="O3577" s="276" t="s">
        <v>6166</v>
      </c>
    </row>
    <row r="3578" spans="1:15" ht="30.75" customHeight="1" x14ac:dyDescent="0.25">
      <c r="A3578" s="275">
        <v>40306500</v>
      </c>
      <c r="B3578" s="270" t="s">
        <v>5396</v>
      </c>
      <c r="C3578" s="272" t="s">
        <v>4843</v>
      </c>
      <c r="D3578" s="270" t="s">
        <v>9864</v>
      </c>
      <c r="E3578" s="272"/>
      <c r="F3578" s="273"/>
      <c r="G3578" s="272"/>
      <c r="H3578" s="272" t="s">
        <v>6154</v>
      </c>
      <c r="I3578" s="272" t="s">
        <v>6155</v>
      </c>
      <c r="J3578" s="272" t="s">
        <v>6156</v>
      </c>
      <c r="K3578" s="272"/>
      <c r="L3578" s="271"/>
      <c r="M3578" s="270" t="s">
        <v>3908</v>
      </c>
      <c r="N3578" s="270" t="s">
        <v>9548</v>
      </c>
      <c r="O3578" s="270" t="s">
        <v>6166</v>
      </c>
    </row>
    <row r="3579" spans="1:15" ht="30.75" customHeight="1" x14ac:dyDescent="0.25">
      <c r="A3579" s="281">
        <v>40306518</v>
      </c>
      <c r="B3579" s="276" t="s">
        <v>5397</v>
      </c>
      <c r="C3579" s="278" t="s">
        <v>4843</v>
      </c>
      <c r="D3579" s="276" t="s">
        <v>9864</v>
      </c>
      <c r="E3579" s="282"/>
      <c r="F3579" s="279"/>
      <c r="G3579" s="278"/>
      <c r="H3579" s="278" t="s">
        <v>6154</v>
      </c>
      <c r="I3579" s="278" t="s">
        <v>6155</v>
      </c>
      <c r="J3579" s="278" t="s">
        <v>6156</v>
      </c>
      <c r="K3579" s="278"/>
      <c r="L3579" s="277"/>
      <c r="M3579" s="276" t="s">
        <v>3908</v>
      </c>
      <c r="N3579" s="276" t="s">
        <v>9548</v>
      </c>
      <c r="O3579" s="276" t="s">
        <v>6166</v>
      </c>
    </row>
    <row r="3580" spans="1:15" ht="30.75" customHeight="1" x14ac:dyDescent="0.25">
      <c r="A3580" s="275">
        <v>40306526</v>
      </c>
      <c r="B3580" s="270" t="s">
        <v>5398</v>
      </c>
      <c r="C3580" s="272" t="s">
        <v>4844</v>
      </c>
      <c r="D3580" s="270" t="s">
        <v>6161</v>
      </c>
      <c r="E3580" s="272"/>
      <c r="F3580" s="273"/>
      <c r="G3580" s="272" t="s">
        <v>6161</v>
      </c>
      <c r="H3580" s="272" t="s">
        <v>6161</v>
      </c>
      <c r="I3580" s="272" t="s">
        <v>6161</v>
      </c>
      <c r="J3580" s="272" t="s">
        <v>6161</v>
      </c>
      <c r="K3580" s="272" t="s">
        <v>6161</v>
      </c>
      <c r="L3580" s="271" t="s">
        <v>6161</v>
      </c>
      <c r="M3580" s="270" t="s">
        <v>6161</v>
      </c>
      <c r="N3580" s="270" t="s">
        <v>6161</v>
      </c>
      <c r="O3580" s="270" t="s">
        <v>6161</v>
      </c>
    </row>
    <row r="3581" spans="1:15" ht="30.75" customHeight="1" x14ac:dyDescent="0.25">
      <c r="A3581" s="281">
        <v>40306534</v>
      </c>
      <c r="B3581" s="276" t="s">
        <v>5399</v>
      </c>
      <c r="C3581" s="278" t="s">
        <v>4843</v>
      </c>
      <c r="D3581" s="276" t="s">
        <v>9865</v>
      </c>
      <c r="E3581" s="282"/>
      <c r="F3581" s="279"/>
      <c r="G3581" s="278"/>
      <c r="H3581" s="278" t="s">
        <v>6154</v>
      </c>
      <c r="I3581" s="278" t="s">
        <v>6155</v>
      </c>
      <c r="J3581" s="278" t="s">
        <v>6156</v>
      </c>
      <c r="K3581" s="278"/>
      <c r="L3581" s="277"/>
      <c r="M3581" s="276" t="s">
        <v>3908</v>
      </c>
      <c r="N3581" s="276" t="s">
        <v>9548</v>
      </c>
      <c r="O3581" s="276" t="s">
        <v>6166</v>
      </c>
    </row>
    <row r="3582" spans="1:15" ht="30.75" customHeight="1" x14ac:dyDescent="0.25">
      <c r="A3582" s="275">
        <v>40306542</v>
      </c>
      <c r="B3582" s="270" t="s">
        <v>5400</v>
      </c>
      <c r="C3582" s="272" t="s">
        <v>4843</v>
      </c>
      <c r="D3582" s="270" t="s">
        <v>9866</v>
      </c>
      <c r="E3582" s="272"/>
      <c r="F3582" s="273"/>
      <c r="G3582" s="272"/>
      <c r="H3582" s="272" t="s">
        <v>6154</v>
      </c>
      <c r="I3582" s="272" t="s">
        <v>6155</v>
      </c>
      <c r="J3582" s="272" t="s">
        <v>6156</v>
      </c>
      <c r="K3582" s="272"/>
      <c r="L3582" s="271"/>
      <c r="M3582" s="270" t="s">
        <v>3908</v>
      </c>
      <c r="N3582" s="270" t="s">
        <v>9548</v>
      </c>
      <c r="O3582" s="270" t="s">
        <v>6166</v>
      </c>
    </row>
    <row r="3583" spans="1:15" ht="30.75" customHeight="1" x14ac:dyDescent="0.25">
      <c r="A3583" s="281">
        <v>40306550</v>
      </c>
      <c r="B3583" s="276" t="s">
        <v>5401</v>
      </c>
      <c r="C3583" s="278" t="s">
        <v>4843</v>
      </c>
      <c r="D3583" s="276" t="s">
        <v>9866</v>
      </c>
      <c r="E3583" s="282"/>
      <c r="F3583" s="279"/>
      <c r="G3583" s="278"/>
      <c r="H3583" s="278" t="s">
        <v>6154</v>
      </c>
      <c r="I3583" s="278" t="s">
        <v>6155</v>
      </c>
      <c r="J3583" s="278" t="s">
        <v>6156</v>
      </c>
      <c r="K3583" s="278"/>
      <c r="L3583" s="277"/>
      <c r="M3583" s="276" t="s">
        <v>3908</v>
      </c>
      <c r="N3583" s="276" t="s">
        <v>9548</v>
      </c>
      <c r="O3583" s="276" t="s">
        <v>6166</v>
      </c>
    </row>
    <row r="3584" spans="1:15" ht="30.75" customHeight="1" x14ac:dyDescent="0.25">
      <c r="A3584" s="275">
        <v>40306569</v>
      </c>
      <c r="B3584" s="270" t="s">
        <v>5402</v>
      </c>
      <c r="C3584" s="272" t="s">
        <v>4844</v>
      </c>
      <c r="D3584" s="270" t="s">
        <v>6161</v>
      </c>
      <c r="E3584" s="272"/>
      <c r="F3584" s="273"/>
      <c r="G3584" s="272" t="s">
        <v>6161</v>
      </c>
      <c r="H3584" s="272" t="s">
        <v>6161</v>
      </c>
      <c r="I3584" s="272" t="s">
        <v>6161</v>
      </c>
      <c r="J3584" s="272" t="s">
        <v>6161</v>
      </c>
      <c r="K3584" s="272" t="s">
        <v>6161</v>
      </c>
      <c r="L3584" s="271" t="s">
        <v>6161</v>
      </c>
      <c r="M3584" s="270" t="s">
        <v>6161</v>
      </c>
      <c r="N3584" s="270" t="s">
        <v>6161</v>
      </c>
      <c r="O3584" s="270" t="s">
        <v>6161</v>
      </c>
    </row>
    <row r="3585" spans="1:15" ht="30.75" customHeight="1" x14ac:dyDescent="0.25">
      <c r="A3585" s="281">
        <v>40306577</v>
      </c>
      <c r="B3585" s="276" t="s">
        <v>5403</v>
      </c>
      <c r="C3585" s="278" t="s">
        <v>4844</v>
      </c>
      <c r="D3585" s="276" t="s">
        <v>6161</v>
      </c>
      <c r="E3585" s="282"/>
      <c r="F3585" s="279"/>
      <c r="G3585" s="278" t="s">
        <v>6161</v>
      </c>
      <c r="H3585" s="278" t="s">
        <v>6161</v>
      </c>
      <c r="I3585" s="278" t="s">
        <v>6161</v>
      </c>
      <c r="J3585" s="278" t="s">
        <v>6161</v>
      </c>
      <c r="K3585" s="278" t="s">
        <v>6161</v>
      </c>
      <c r="L3585" s="277" t="s">
        <v>6161</v>
      </c>
      <c r="M3585" s="276" t="s">
        <v>6161</v>
      </c>
      <c r="N3585" s="276" t="s">
        <v>6161</v>
      </c>
      <c r="O3585" s="276" t="s">
        <v>6161</v>
      </c>
    </row>
    <row r="3586" spans="1:15" ht="30.75" customHeight="1" x14ac:dyDescent="0.25">
      <c r="A3586" s="275">
        <v>40306585</v>
      </c>
      <c r="B3586" s="270" t="s">
        <v>5404</v>
      </c>
      <c r="C3586" s="272" t="s">
        <v>4844</v>
      </c>
      <c r="D3586" s="270" t="s">
        <v>6161</v>
      </c>
      <c r="E3586" s="272"/>
      <c r="F3586" s="273"/>
      <c r="G3586" s="272" t="s">
        <v>6161</v>
      </c>
      <c r="H3586" s="272" t="s">
        <v>6161</v>
      </c>
      <c r="I3586" s="272" t="s">
        <v>6161</v>
      </c>
      <c r="J3586" s="272" t="s">
        <v>6161</v>
      </c>
      <c r="K3586" s="272" t="s">
        <v>6161</v>
      </c>
      <c r="L3586" s="271" t="s">
        <v>6161</v>
      </c>
      <c r="M3586" s="270" t="s">
        <v>6161</v>
      </c>
      <c r="N3586" s="270" t="s">
        <v>6161</v>
      </c>
      <c r="O3586" s="270" t="s">
        <v>6161</v>
      </c>
    </row>
    <row r="3587" spans="1:15" ht="30.75" customHeight="1" x14ac:dyDescent="0.25">
      <c r="A3587" s="281">
        <v>40306593</v>
      </c>
      <c r="B3587" s="276" t="s">
        <v>5405</v>
      </c>
      <c r="C3587" s="278" t="s">
        <v>4843</v>
      </c>
      <c r="D3587" s="276" t="s">
        <v>9867</v>
      </c>
      <c r="E3587" s="282"/>
      <c r="F3587" s="279"/>
      <c r="G3587" s="278"/>
      <c r="H3587" s="278" t="s">
        <v>6154</v>
      </c>
      <c r="I3587" s="278" t="s">
        <v>6155</v>
      </c>
      <c r="J3587" s="278" t="s">
        <v>6156</v>
      </c>
      <c r="K3587" s="278"/>
      <c r="L3587" s="277"/>
      <c r="M3587" s="276" t="s">
        <v>3908</v>
      </c>
      <c r="N3587" s="276" t="s">
        <v>9548</v>
      </c>
      <c r="O3587" s="276" t="s">
        <v>6166</v>
      </c>
    </row>
    <row r="3588" spans="1:15" ht="30.75" customHeight="1" x14ac:dyDescent="0.25">
      <c r="A3588" s="275">
        <v>40306607</v>
      </c>
      <c r="B3588" s="270" t="s">
        <v>5406</v>
      </c>
      <c r="C3588" s="272" t="s">
        <v>4843</v>
      </c>
      <c r="D3588" s="270" t="s">
        <v>9867</v>
      </c>
      <c r="E3588" s="272"/>
      <c r="F3588" s="273"/>
      <c r="G3588" s="272"/>
      <c r="H3588" s="272" t="s">
        <v>6154</v>
      </c>
      <c r="I3588" s="272" t="s">
        <v>6155</v>
      </c>
      <c r="J3588" s="272" t="s">
        <v>6156</v>
      </c>
      <c r="K3588" s="272"/>
      <c r="L3588" s="271"/>
      <c r="M3588" s="270" t="s">
        <v>3908</v>
      </c>
      <c r="N3588" s="270" t="s">
        <v>9548</v>
      </c>
      <c r="O3588" s="270" t="s">
        <v>6166</v>
      </c>
    </row>
    <row r="3589" spans="1:15" ht="30.75" customHeight="1" x14ac:dyDescent="0.25">
      <c r="A3589" s="281">
        <v>40306615</v>
      </c>
      <c r="B3589" s="276" t="s">
        <v>5407</v>
      </c>
      <c r="C3589" s="278" t="s">
        <v>4843</v>
      </c>
      <c r="D3589" s="276" t="s">
        <v>9868</v>
      </c>
      <c r="E3589" s="282"/>
      <c r="F3589" s="279"/>
      <c r="G3589" s="278"/>
      <c r="H3589" s="278" t="s">
        <v>6154</v>
      </c>
      <c r="I3589" s="278" t="s">
        <v>6155</v>
      </c>
      <c r="J3589" s="278" t="s">
        <v>6156</v>
      </c>
      <c r="K3589" s="278"/>
      <c r="L3589" s="277"/>
      <c r="M3589" s="276" t="s">
        <v>3908</v>
      </c>
      <c r="N3589" s="276" t="s">
        <v>9548</v>
      </c>
      <c r="O3589" s="276" t="s">
        <v>6166</v>
      </c>
    </row>
    <row r="3590" spans="1:15" ht="30.75" customHeight="1" x14ac:dyDescent="0.25">
      <c r="A3590" s="275">
        <v>40306623</v>
      </c>
      <c r="B3590" s="270" t="s">
        <v>5408</v>
      </c>
      <c r="C3590" s="272" t="s">
        <v>4843</v>
      </c>
      <c r="D3590" s="270" t="s">
        <v>9868</v>
      </c>
      <c r="E3590" s="272"/>
      <c r="F3590" s="273"/>
      <c r="G3590" s="272"/>
      <c r="H3590" s="272" t="s">
        <v>6154</v>
      </c>
      <c r="I3590" s="272" t="s">
        <v>6155</v>
      </c>
      <c r="J3590" s="272" t="s">
        <v>6156</v>
      </c>
      <c r="K3590" s="272"/>
      <c r="L3590" s="271"/>
      <c r="M3590" s="270" t="s">
        <v>3908</v>
      </c>
      <c r="N3590" s="270" t="s">
        <v>9548</v>
      </c>
      <c r="O3590" s="270" t="s">
        <v>6166</v>
      </c>
    </row>
    <row r="3591" spans="1:15" ht="30.75" customHeight="1" x14ac:dyDescent="0.25">
      <c r="A3591" s="281">
        <v>40306631</v>
      </c>
      <c r="B3591" s="276" t="s">
        <v>5409</v>
      </c>
      <c r="C3591" s="278" t="s">
        <v>4843</v>
      </c>
      <c r="D3591" s="276" t="s">
        <v>9869</v>
      </c>
      <c r="E3591" s="282"/>
      <c r="F3591" s="279"/>
      <c r="G3591" s="278"/>
      <c r="H3591" s="278" t="s">
        <v>6154</v>
      </c>
      <c r="I3591" s="278" t="s">
        <v>6155</v>
      </c>
      <c r="J3591" s="278" t="s">
        <v>6156</v>
      </c>
      <c r="K3591" s="278"/>
      <c r="L3591" s="277"/>
      <c r="M3591" s="276" t="s">
        <v>3908</v>
      </c>
      <c r="N3591" s="276" t="s">
        <v>9548</v>
      </c>
      <c r="O3591" s="276" t="s">
        <v>6166</v>
      </c>
    </row>
    <row r="3592" spans="1:15" ht="30.75" customHeight="1" x14ac:dyDescent="0.25">
      <c r="A3592" s="275">
        <v>40306640</v>
      </c>
      <c r="B3592" s="270" t="s">
        <v>5410</v>
      </c>
      <c r="C3592" s="272" t="s">
        <v>4843</v>
      </c>
      <c r="D3592" s="270" t="s">
        <v>9870</v>
      </c>
      <c r="E3592" s="272"/>
      <c r="F3592" s="273"/>
      <c r="G3592" s="272"/>
      <c r="H3592" s="272" t="s">
        <v>6154</v>
      </c>
      <c r="I3592" s="272" t="s">
        <v>6155</v>
      </c>
      <c r="J3592" s="272" t="s">
        <v>6156</v>
      </c>
      <c r="K3592" s="272"/>
      <c r="L3592" s="271"/>
      <c r="M3592" s="270" t="s">
        <v>3908</v>
      </c>
      <c r="N3592" s="270" t="s">
        <v>9548</v>
      </c>
      <c r="O3592" s="270" t="s">
        <v>6166</v>
      </c>
    </row>
    <row r="3593" spans="1:15" ht="30.75" customHeight="1" x14ac:dyDescent="0.25">
      <c r="A3593" s="281">
        <v>40306640</v>
      </c>
      <c r="B3593" s="276" t="s">
        <v>5410</v>
      </c>
      <c r="C3593" s="278" t="s">
        <v>4843</v>
      </c>
      <c r="D3593" s="276" t="s">
        <v>9871</v>
      </c>
      <c r="E3593" s="282"/>
      <c r="F3593" s="279"/>
      <c r="G3593" s="278"/>
      <c r="H3593" s="278" t="s">
        <v>6154</v>
      </c>
      <c r="I3593" s="278" t="s">
        <v>6155</v>
      </c>
      <c r="J3593" s="278" t="s">
        <v>6156</v>
      </c>
      <c r="K3593" s="278"/>
      <c r="L3593" s="277"/>
      <c r="M3593" s="276" t="s">
        <v>3908</v>
      </c>
      <c r="N3593" s="276" t="s">
        <v>9548</v>
      </c>
      <c r="O3593" s="276" t="s">
        <v>6166</v>
      </c>
    </row>
    <row r="3594" spans="1:15" ht="30.75" customHeight="1" x14ac:dyDescent="0.25">
      <c r="A3594" s="275">
        <v>40306658</v>
      </c>
      <c r="B3594" s="270" t="s">
        <v>5411</v>
      </c>
      <c r="C3594" s="272" t="s">
        <v>4843</v>
      </c>
      <c r="D3594" s="270" t="s">
        <v>9872</v>
      </c>
      <c r="E3594" s="272"/>
      <c r="F3594" s="273"/>
      <c r="G3594" s="272"/>
      <c r="H3594" s="272" t="s">
        <v>6154</v>
      </c>
      <c r="I3594" s="272" t="s">
        <v>6155</v>
      </c>
      <c r="J3594" s="272" t="s">
        <v>6156</v>
      </c>
      <c r="K3594" s="272"/>
      <c r="L3594" s="271"/>
      <c r="M3594" s="270" t="s">
        <v>3908</v>
      </c>
      <c r="N3594" s="270" t="s">
        <v>9548</v>
      </c>
      <c r="O3594" s="270" t="s">
        <v>6166</v>
      </c>
    </row>
    <row r="3595" spans="1:15" ht="30.75" customHeight="1" x14ac:dyDescent="0.25">
      <c r="A3595" s="281">
        <v>40306666</v>
      </c>
      <c r="B3595" s="276" t="s">
        <v>5412</v>
      </c>
      <c r="C3595" s="278" t="s">
        <v>4843</v>
      </c>
      <c r="D3595" s="276" t="s">
        <v>9873</v>
      </c>
      <c r="E3595" s="282"/>
      <c r="F3595" s="279"/>
      <c r="G3595" s="278"/>
      <c r="H3595" s="278" t="s">
        <v>6154</v>
      </c>
      <c r="I3595" s="278" t="s">
        <v>6155</v>
      </c>
      <c r="J3595" s="278" t="s">
        <v>6156</v>
      </c>
      <c r="K3595" s="278"/>
      <c r="L3595" s="277"/>
      <c r="M3595" s="276" t="s">
        <v>3908</v>
      </c>
      <c r="N3595" s="276" t="s">
        <v>9548</v>
      </c>
      <c r="O3595" s="276" t="s">
        <v>6166</v>
      </c>
    </row>
    <row r="3596" spans="1:15" ht="30.75" customHeight="1" x14ac:dyDescent="0.25">
      <c r="A3596" s="275">
        <v>40306674</v>
      </c>
      <c r="B3596" s="270" t="s">
        <v>5413</v>
      </c>
      <c r="C3596" s="272" t="s">
        <v>4843</v>
      </c>
      <c r="D3596" s="270" t="s">
        <v>9873</v>
      </c>
      <c r="E3596" s="272"/>
      <c r="F3596" s="273"/>
      <c r="G3596" s="272"/>
      <c r="H3596" s="272" t="s">
        <v>6154</v>
      </c>
      <c r="I3596" s="272" t="s">
        <v>6155</v>
      </c>
      <c r="J3596" s="272" t="s">
        <v>6156</v>
      </c>
      <c r="K3596" s="272"/>
      <c r="L3596" s="271"/>
      <c r="M3596" s="270" t="s">
        <v>3908</v>
      </c>
      <c r="N3596" s="270" t="s">
        <v>9548</v>
      </c>
      <c r="O3596" s="270" t="s">
        <v>6166</v>
      </c>
    </row>
    <row r="3597" spans="1:15" ht="30.75" customHeight="1" x14ac:dyDescent="0.25">
      <c r="A3597" s="281">
        <v>40306682</v>
      </c>
      <c r="B3597" s="276" t="s">
        <v>5414</v>
      </c>
      <c r="C3597" s="278" t="s">
        <v>4843</v>
      </c>
      <c r="D3597" s="276" t="s">
        <v>9874</v>
      </c>
      <c r="E3597" s="282"/>
      <c r="F3597" s="279"/>
      <c r="G3597" s="278"/>
      <c r="H3597" s="278" t="s">
        <v>6154</v>
      </c>
      <c r="I3597" s="278" t="s">
        <v>6155</v>
      </c>
      <c r="J3597" s="278" t="s">
        <v>6156</v>
      </c>
      <c r="K3597" s="278"/>
      <c r="L3597" s="277"/>
      <c r="M3597" s="276" t="s">
        <v>3908</v>
      </c>
      <c r="N3597" s="276" t="s">
        <v>9548</v>
      </c>
      <c r="O3597" s="276" t="s">
        <v>6166</v>
      </c>
    </row>
    <row r="3598" spans="1:15" ht="30.75" customHeight="1" x14ac:dyDescent="0.25">
      <c r="A3598" s="275">
        <v>40306690</v>
      </c>
      <c r="B3598" s="270" t="s">
        <v>5415</v>
      </c>
      <c r="C3598" s="272" t="s">
        <v>4843</v>
      </c>
      <c r="D3598" s="270" t="s">
        <v>9875</v>
      </c>
      <c r="E3598" s="272"/>
      <c r="F3598" s="273"/>
      <c r="G3598" s="272"/>
      <c r="H3598" s="272" t="s">
        <v>6154</v>
      </c>
      <c r="I3598" s="272" t="s">
        <v>6155</v>
      </c>
      <c r="J3598" s="272" t="s">
        <v>6156</v>
      </c>
      <c r="K3598" s="272"/>
      <c r="L3598" s="271"/>
      <c r="M3598" s="270" t="s">
        <v>3908</v>
      </c>
      <c r="N3598" s="270" t="s">
        <v>9548</v>
      </c>
      <c r="O3598" s="270" t="s">
        <v>6166</v>
      </c>
    </row>
    <row r="3599" spans="1:15" ht="30.75" customHeight="1" x14ac:dyDescent="0.25">
      <c r="A3599" s="281">
        <v>40306704</v>
      </c>
      <c r="B3599" s="276" t="s">
        <v>5416</v>
      </c>
      <c r="C3599" s="278" t="s">
        <v>4843</v>
      </c>
      <c r="D3599" s="276" t="s">
        <v>9876</v>
      </c>
      <c r="E3599" s="282"/>
      <c r="F3599" s="279"/>
      <c r="G3599" s="278"/>
      <c r="H3599" s="278" t="s">
        <v>6154</v>
      </c>
      <c r="I3599" s="278" t="s">
        <v>6155</v>
      </c>
      <c r="J3599" s="278" t="s">
        <v>6156</v>
      </c>
      <c r="K3599" s="278"/>
      <c r="L3599" s="277"/>
      <c r="M3599" s="276" t="s">
        <v>3908</v>
      </c>
      <c r="N3599" s="276" t="s">
        <v>9548</v>
      </c>
      <c r="O3599" s="276" t="s">
        <v>6166</v>
      </c>
    </row>
    <row r="3600" spans="1:15" ht="30.75" customHeight="1" x14ac:dyDescent="0.25">
      <c r="A3600" s="275">
        <v>40306712</v>
      </c>
      <c r="B3600" s="270" t="s">
        <v>5417</v>
      </c>
      <c r="C3600" s="272" t="s">
        <v>4843</v>
      </c>
      <c r="D3600" s="270" t="s">
        <v>9877</v>
      </c>
      <c r="E3600" s="272"/>
      <c r="F3600" s="273"/>
      <c r="G3600" s="272"/>
      <c r="H3600" s="272" t="s">
        <v>6154</v>
      </c>
      <c r="I3600" s="272" t="s">
        <v>6155</v>
      </c>
      <c r="J3600" s="272" t="s">
        <v>6156</v>
      </c>
      <c r="K3600" s="272"/>
      <c r="L3600" s="271"/>
      <c r="M3600" s="270" t="s">
        <v>3908</v>
      </c>
      <c r="N3600" s="270" t="s">
        <v>9548</v>
      </c>
      <c r="O3600" s="270" t="s">
        <v>6166</v>
      </c>
    </row>
    <row r="3601" spans="1:15" ht="30.75" customHeight="1" x14ac:dyDescent="0.25">
      <c r="A3601" s="281">
        <v>40306720</v>
      </c>
      <c r="B3601" s="276" t="s">
        <v>5418</v>
      </c>
      <c r="C3601" s="278" t="s">
        <v>4844</v>
      </c>
      <c r="D3601" s="276" t="s">
        <v>6161</v>
      </c>
      <c r="E3601" s="282"/>
      <c r="F3601" s="279"/>
      <c r="G3601" s="278" t="s">
        <v>6161</v>
      </c>
      <c r="H3601" s="278" t="s">
        <v>6161</v>
      </c>
      <c r="I3601" s="278" t="s">
        <v>6161</v>
      </c>
      <c r="J3601" s="278" t="s">
        <v>6161</v>
      </c>
      <c r="K3601" s="278" t="s">
        <v>6161</v>
      </c>
      <c r="L3601" s="277" t="s">
        <v>6161</v>
      </c>
      <c r="M3601" s="276" t="s">
        <v>6161</v>
      </c>
      <c r="N3601" s="276" t="s">
        <v>6161</v>
      </c>
      <c r="O3601" s="276" t="s">
        <v>6161</v>
      </c>
    </row>
    <row r="3602" spans="1:15" ht="30.75" customHeight="1" x14ac:dyDescent="0.25">
      <c r="A3602" s="275">
        <v>40306739</v>
      </c>
      <c r="B3602" s="270" t="s">
        <v>5419</v>
      </c>
      <c r="C3602" s="272" t="s">
        <v>4843</v>
      </c>
      <c r="D3602" s="270" t="s">
        <v>9878</v>
      </c>
      <c r="E3602" s="272"/>
      <c r="F3602" s="273"/>
      <c r="G3602" s="272"/>
      <c r="H3602" s="272" t="s">
        <v>6154</v>
      </c>
      <c r="I3602" s="272" t="s">
        <v>6155</v>
      </c>
      <c r="J3602" s="272" t="s">
        <v>6156</v>
      </c>
      <c r="K3602" s="272"/>
      <c r="L3602" s="271"/>
      <c r="M3602" s="270" t="s">
        <v>3908</v>
      </c>
      <c r="N3602" s="270" t="s">
        <v>9548</v>
      </c>
      <c r="O3602" s="270" t="s">
        <v>6166</v>
      </c>
    </row>
    <row r="3603" spans="1:15" ht="30.75" customHeight="1" x14ac:dyDescent="0.25">
      <c r="A3603" s="281">
        <v>40306747</v>
      </c>
      <c r="B3603" s="276" t="s">
        <v>5420</v>
      </c>
      <c r="C3603" s="278" t="s">
        <v>4843</v>
      </c>
      <c r="D3603" s="276" t="s">
        <v>9879</v>
      </c>
      <c r="E3603" s="282"/>
      <c r="F3603" s="279"/>
      <c r="G3603" s="278"/>
      <c r="H3603" s="278" t="s">
        <v>6154</v>
      </c>
      <c r="I3603" s="278" t="s">
        <v>6155</v>
      </c>
      <c r="J3603" s="278" t="s">
        <v>6156</v>
      </c>
      <c r="K3603" s="278"/>
      <c r="L3603" s="277"/>
      <c r="M3603" s="276" t="s">
        <v>3908</v>
      </c>
      <c r="N3603" s="276" t="s">
        <v>9548</v>
      </c>
      <c r="O3603" s="276" t="s">
        <v>6166</v>
      </c>
    </row>
    <row r="3604" spans="1:15" ht="30.75" customHeight="1" x14ac:dyDescent="0.25">
      <c r="A3604" s="275">
        <v>40306755</v>
      </c>
      <c r="B3604" s="270" t="s">
        <v>2779</v>
      </c>
      <c r="C3604" s="272" t="s">
        <v>4843</v>
      </c>
      <c r="D3604" s="270" t="s">
        <v>9880</v>
      </c>
      <c r="E3604" s="272"/>
      <c r="F3604" s="273"/>
      <c r="G3604" s="272"/>
      <c r="H3604" s="272" t="s">
        <v>6154</v>
      </c>
      <c r="I3604" s="272" t="s">
        <v>6155</v>
      </c>
      <c r="J3604" s="272" t="s">
        <v>6156</v>
      </c>
      <c r="K3604" s="272"/>
      <c r="L3604" s="271"/>
      <c r="M3604" s="270" t="s">
        <v>3908</v>
      </c>
      <c r="N3604" s="270" t="s">
        <v>9548</v>
      </c>
      <c r="O3604" s="270" t="s">
        <v>6166</v>
      </c>
    </row>
    <row r="3605" spans="1:15" ht="30.75" customHeight="1" x14ac:dyDescent="0.25">
      <c r="A3605" s="281">
        <v>40306763</v>
      </c>
      <c r="B3605" s="276" t="s">
        <v>2780</v>
      </c>
      <c r="C3605" s="278" t="s">
        <v>4843</v>
      </c>
      <c r="D3605" s="276" t="s">
        <v>9881</v>
      </c>
      <c r="E3605" s="282"/>
      <c r="F3605" s="279"/>
      <c r="G3605" s="278"/>
      <c r="H3605" s="278" t="s">
        <v>6154</v>
      </c>
      <c r="I3605" s="278" t="s">
        <v>6155</v>
      </c>
      <c r="J3605" s="278" t="s">
        <v>6156</v>
      </c>
      <c r="K3605" s="278"/>
      <c r="L3605" s="277"/>
      <c r="M3605" s="276" t="s">
        <v>3908</v>
      </c>
      <c r="N3605" s="276" t="s">
        <v>9548</v>
      </c>
      <c r="O3605" s="276" t="s">
        <v>6166</v>
      </c>
    </row>
    <row r="3606" spans="1:15" ht="30.75" customHeight="1" x14ac:dyDescent="0.25">
      <c r="A3606" s="275">
        <v>40306771</v>
      </c>
      <c r="B3606" s="270" t="s">
        <v>2782</v>
      </c>
      <c r="C3606" s="272" t="s">
        <v>4843</v>
      </c>
      <c r="D3606" s="270" t="s">
        <v>9882</v>
      </c>
      <c r="E3606" s="272"/>
      <c r="F3606" s="273"/>
      <c r="G3606" s="272"/>
      <c r="H3606" s="272" t="s">
        <v>6154</v>
      </c>
      <c r="I3606" s="272" t="s">
        <v>6155</v>
      </c>
      <c r="J3606" s="272" t="s">
        <v>6156</v>
      </c>
      <c r="K3606" s="272"/>
      <c r="L3606" s="271"/>
      <c r="M3606" s="270" t="s">
        <v>3908</v>
      </c>
      <c r="N3606" s="270" t="s">
        <v>9548</v>
      </c>
      <c r="O3606" s="270" t="s">
        <v>6166</v>
      </c>
    </row>
    <row r="3607" spans="1:15" ht="30.75" customHeight="1" x14ac:dyDescent="0.25">
      <c r="A3607" s="281">
        <v>40306780</v>
      </c>
      <c r="B3607" s="276" t="s">
        <v>2783</v>
      </c>
      <c r="C3607" s="278" t="s">
        <v>4843</v>
      </c>
      <c r="D3607" s="276" t="s">
        <v>9883</v>
      </c>
      <c r="E3607" s="282"/>
      <c r="F3607" s="279"/>
      <c r="G3607" s="278"/>
      <c r="H3607" s="278" t="s">
        <v>6154</v>
      </c>
      <c r="I3607" s="278" t="s">
        <v>6155</v>
      </c>
      <c r="J3607" s="278" t="s">
        <v>6156</v>
      </c>
      <c r="K3607" s="278"/>
      <c r="L3607" s="277"/>
      <c r="M3607" s="276" t="s">
        <v>3908</v>
      </c>
      <c r="N3607" s="276" t="s">
        <v>9548</v>
      </c>
      <c r="O3607" s="276" t="s">
        <v>6166</v>
      </c>
    </row>
    <row r="3608" spans="1:15" ht="30.75" customHeight="1" x14ac:dyDescent="0.25">
      <c r="A3608" s="275">
        <v>40306798</v>
      </c>
      <c r="B3608" s="270" t="s">
        <v>5421</v>
      </c>
      <c r="C3608" s="272" t="s">
        <v>4843</v>
      </c>
      <c r="D3608" s="270" t="s">
        <v>9884</v>
      </c>
      <c r="E3608" s="272"/>
      <c r="F3608" s="273"/>
      <c r="G3608" s="272"/>
      <c r="H3608" s="272" t="s">
        <v>6154</v>
      </c>
      <c r="I3608" s="272" t="s">
        <v>6155</v>
      </c>
      <c r="J3608" s="272" t="s">
        <v>6156</v>
      </c>
      <c r="K3608" s="272"/>
      <c r="L3608" s="271"/>
      <c r="M3608" s="270" t="s">
        <v>3908</v>
      </c>
      <c r="N3608" s="270" t="s">
        <v>9548</v>
      </c>
      <c r="O3608" s="270" t="s">
        <v>6166</v>
      </c>
    </row>
    <row r="3609" spans="1:15" ht="30.75" customHeight="1" x14ac:dyDescent="0.25">
      <c r="A3609" s="281">
        <v>40306801</v>
      </c>
      <c r="B3609" s="276" t="s">
        <v>2786</v>
      </c>
      <c r="C3609" s="278" t="s">
        <v>4843</v>
      </c>
      <c r="D3609" s="276" t="s">
        <v>9885</v>
      </c>
      <c r="E3609" s="282"/>
      <c r="F3609" s="279"/>
      <c r="G3609" s="278"/>
      <c r="H3609" s="278" t="s">
        <v>6154</v>
      </c>
      <c r="I3609" s="278" t="s">
        <v>6155</v>
      </c>
      <c r="J3609" s="278" t="s">
        <v>6156</v>
      </c>
      <c r="K3609" s="278"/>
      <c r="L3609" s="277"/>
      <c r="M3609" s="276" t="s">
        <v>3908</v>
      </c>
      <c r="N3609" s="276" t="s">
        <v>9548</v>
      </c>
      <c r="O3609" s="276" t="s">
        <v>6166</v>
      </c>
    </row>
    <row r="3610" spans="1:15" ht="30.75" customHeight="1" x14ac:dyDescent="0.25">
      <c r="A3610" s="275">
        <v>40306810</v>
      </c>
      <c r="B3610" s="270" t="s">
        <v>2787</v>
      </c>
      <c r="C3610" s="272" t="s">
        <v>4843</v>
      </c>
      <c r="D3610" s="270" t="s">
        <v>9886</v>
      </c>
      <c r="E3610" s="272"/>
      <c r="F3610" s="273"/>
      <c r="G3610" s="272"/>
      <c r="H3610" s="272" t="s">
        <v>6154</v>
      </c>
      <c r="I3610" s="272" t="s">
        <v>6155</v>
      </c>
      <c r="J3610" s="272" t="s">
        <v>6156</v>
      </c>
      <c r="K3610" s="272"/>
      <c r="L3610" s="271"/>
      <c r="M3610" s="270" t="s">
        <v>3908</v>
      </c>
      <c r="N3610" s="270" t="s">
        <v>9548</v>
      </c>
      <c r="O3610" s="270" t="s">
        <v>6166</v>
      </c>
    </row>
    <row r="3611" spans="1:15" ht="30.75" customHeight="1" x14ac:dyDescent="0.25">
      <c r="A3611" s="281">
        <v>40306828</v>
      </c>
      <c r="B3611" s="276" t="s">
        <v>5422</v>
      </c>
      <c r="C3611" s="278" t="s">
        <v>4844</v>
      </c>
      <c r="D3611" s="276" t="s">
        <v>6161</v>
      </c>
      <c r="E3611" s="282"/>
      <c r="F3611" s="279"/>
      <c r="G3611" s="278" t="s">
        <v>6161</v>
      </c>
      <c r="H3611" s="278" t="s">
        <v>6161</v>
      </c>
      <c r="I3611" s="278" t="s">
        <v>6161</v>
      </c>
      <c r="J3611" s="278" t="s">
        <v>6161</v>
      </c>
      <c r="K3611" s="278" t="s">
        <v>6161</v>
      </c>
      <c r="L3611" s="277" t="s">
        <v>6161</v>
      </c>
      <c r="M3611" s="276" t="s">
        <v>6161</v>
      </c>
      <c r="N3611" s="276" t="s">
        <v>6161</v>
      </c>
      <c r="O3611" s="276" t="s">
        <v>6161</v>
      </c>
    </row>
    <row r="3612" spans="1:15" ht="30.75" customHeight="1" x14ac:dyDescent="0.25">
      <c r="A3612" s="275">
        <v>40306836</v>
      </c>
      <c r="B3612" s="270" t="s">
        <v>5423</v>
      </c>
      <c r="C3612" s="272" t="s">
        <v>4844</v>
      </c>
      <c r="D3612" s="270" t="s">
        <v>6161</v>
      </c>
      <c r="E3612" s="272"/>
      <c r="F3612" s="273"/>
      <c r="G3612" s="272" t="s">
        <v>6161</v>
      </c>
      <c r="H3612" s="272" t="s">
        <v>6161</v>
      </c>
      <c r="I3612" s="272" t="s">
        <v>6161</v>
      </c>
      <c r="J3612" s="272" t="s">
        <v>6161</v>
      </c>
      <c r="K3612" s="272" t="s">
        <v>6161</v>
      </c>
      <c r="L3612" s="271" t="s">
        <v>6161</v>
      </c>
      <c r="M3612" s="270" t="s">
        <v>6161</v>
      </c>
      <c r="N3612" s="270" t="s">
        <v>6161</v>
      </c>
      <c r="O3612" s="270" t="s">
        <v>6161</v>
      </c>
    </row>
    <row r="3613" spans="1:15" ht="30.75" customHeight="1" x14ac:dyDescent="0.25">
      <c r="A3613" s="281">
        <v>40306844</v>
      </c>
      <c r="B3613" s="276" t="s">
        <v>5424</v>
      </c>
      <c r="C3613" s="278" t="s">
        <v>4844</v>
      </c>
      <c r="D3613" s="276" t="s">
        <v>6161</v>
      </c>
      <c r="E3613" s="282"/>
      <c r="F3613" s="279"/>
      <c r="G3613" s="278" t="s">
        <v>6161</v>
      </c>
      <c r="H3613" s="278" t="s">
        <v>6161</v>
      </c>
      <c r="I3613" s="278" t="s">
        <v>6161</v>
      </c>
      <c r="J3613" s="278" t="s">
        <v>6161</v>
      </c>
      <c r="K3613" s="278" t="s">
        <v>6161</v>
      </c>
      <c r="L3613" s="277" t="s">
        <v>6161</v>
      </c>
      <c r="M3613" s="276" t="s">
        <v>6161</v>
      </c>
      <c r="N3613" s="276" t="s">
        <v>6161</v>
      </c>
      <c r="O3613" s="276" t="s">
        <v>6161</v>
      </c>
    </row>
    <row r="3614" spans="1:15" ht="30.75" customHeight="1" x14ac:dyDescent="0.25">
      <c r="A3614" s="275">
        <v>40306852</v>
      </c>
      <c r="B3614" s="270" t="s">
        <v>5425</v>
      </c>
      <c r="C3614" s="272" t="s">
        <v>4843</v>
      </c>
      <c r="D3614" s="270" t="s">
        <v>9887</v>
      </c>
      <c r="E3614" s="272"/>
      <c r="F3614" s="273"/>
      <c r="G3614" s="272"/>
      <c r="H3614" s="272" t="s">
        <v>6154</v>
      </c>
      <c r="I3614" s="272" t="s">
        <v>6155</v>
      </c>
      <c r="J3614" s="272" t="s">
        <v>6156</v>
      </c>
      <c r="K3614" s="272"/>
      <c r="L3614" s="271"/>
      <c r="M3614" s="270" t="s">
        <v>3908</v>
      </c>
      <c r="N3614" s="270" t="s">
        <v>9548</v>
      </c>
      <c r="O3614" s="270" t="s">
        <v>6166</v>
      </c>
    </row>
    <row r="3615" spans="1:15" ht="30.75" customHeight="1" x14ac:dyDescent="0.25">
      <c r="A3615" s="281">
        <v>40306860</v>
      </c>
      <c r="B3615" s="276" t="s">
        <v>5426</v>
      </c>
      <c r="C3615" s="278" t="s">
        <v>4843</v>
      </c>
      <c r="D3615" s="276" t="s">
        <v>9888</v>
      </c>
      <c r="E3615" s="282"/>
      <c r="F3615" s="279"/>
      <c r="G3615" s="278"/>
      <c r="H3615" s="278" t="s">
        <v>6154</v>
      </c>
      <c r="I3615" s="278" t="s">
        <v>6155</v>
      </c>
      <c r="J3615" s="278" t="s">
        <v>6156</v>
      </c>
      <c r="K3615" s="278"/>
      <c r="L3615" s="277"/>
      <c r="M3615" s="276" t="s">
        <v>3908</v>
      </c>
      <c r="N3615" s="276" t="s">
        <v>9548</v>
      </c>
      <c r="O3615" s="276" t="s">
        <v>6166</v>
      </c>
    </row>
    <row r="3616" spans="1:15" ht="30.75" customHeight="1" x14ac:dyDescent="0.25">
      <c r="A3616" s="275">
        <v>40306879</v>
      </c>
      <c r="B3616" s="270" t="s">
        <v>5427</v>
      </c>
      <c r="C3616" s="272" t="s">
        <v>4843</v>
      </c>
      <c r="D3616" s="270" t="s">
        <v>9889</v>
      </c>
      <c r="E3616" s="272"/>
      <c r="F3616" s="273"/>
      <c r="G3616" s="272"/>
      <c r="H3616" s="272" t="s">
        <v>6154</v>
      </c>
      <c r="I3616" s="272" t="s">
        <v>6155</v>
      </c>
      <c r="J3616" s="272" t="s">
        <v>6156</v>
      </c>
      <c r="K3616" s="272"/>
      <c r="L3616" s="271"/>
      <c r="M3616" s="270" t="s">
        <v>3908</v>
      </c>
      <c r="N3616" s="270" t="s">
        <v>9548</v>
      </c>
      <c r="O3616" s="270" t="s">
        <v>6166</v>
      </c>
    </row>
    <row r="3617" spans="1:15" ht="30.75" customHeight="1" x14ac:dyDescent="0.25">
      <c r="A3617" s="281">
        <v>40306887</v>
      </c>
      <c r="B3617" s="276" t="s">
        <v>2792</v>
      </c>
      <c r="C3617" s="278" t="s">
        <v>4843</v>
      </c>
      <c r="D3617" s="276" t="s">
        <v>9890</v>
      </c>
      <c r="E3617" s="282"/>
      <c r="F3617" s="279"/>
      <c r="G3617" s="278"/>
      <c r="H3617" s="278" t="s">
        <v>6154</v>
      </c>
      <c r="I3617" s="278" t="s">
        <v>6155</v>
      </c>
      <c r="J3617" s="278" t="s">
        <v>6156</v>
      </c>
      <c r="K3617" s="278" t="s">
        <v>6157</v>
      </c>
      <c r="L3617" s="277"/>
      <c r="M3617" s="276" t="s">
        <v>3908</v>
      </c>
      <c r="N3617" s="276" t="s">
        <v>9548</v>
      </c>
      <c r="O3617" s="276" t="s">
        <v>6166</v>
      </c>
    </row>
    <row r="3618" spans="1:15" ht="30.75" customHeight="1" x14ac:dyDescent="0.25">
      <c r="A3618" s="275">
        <v>40306887</v>
      </c>
      <c r="B3618" s="270" t="s">
        <v>2792</v>
      </c>
      <c r="C3618" s="272" t="s">
        <v>4843</v>
      </c>
      <c r="D3618" s="270" t="s">
        <v>9891</v>
      </c>
      <c r="E3618" s="272"/>
      <c r="F3618" s="273"/>
      <c r="G3618" s="272"/>
      <c r="H3618" s="272" t="s">
        <v>6154</v>
      </c>
      <c r="I3618" s="272" t="s">
        <v>6155</v>
      </c>
      <c r="J3618" s="272" t="s">
        <v>6156</v>
      </c>
      <c r="K3618" s="272"/>
      <c r="L3618" s="271"/>
      <c r="M3618" s="270" t="s">
        <v>3908</v>
      </c>
      <c r="N3618" s="270" t="s">
        <v>9548</v>
      </c>
      <c r="O3618" s="270" t="s">
        <v>6166</v>
      </c>
    </row>
    <row r="3619" spans="1:15" ht="30.75" customHeight="1" x14ac:dyDescent="0.25">
      <c r="A3619" s="281">
        <v>40306887</v>
      </c>
      <c r="B3619" s="276" t="s">
        <v>2792</v>
      </c>
      <c r="C3619" s="278" t="s">
        <v>4843</v>
      </c>
      <c r="D3619" s="276" t="s">
        <v>9892</v>
      </c>
      <c r="E3619" s="282"/>
      <c r="F3619" s="279"/>
      <c r="G3619" s="278"/>
      <c r="H3619" s="278" t="s">
        <v>6154</v>
      </c>
      <c r="I3619" s="278" t="s">
        <v>6155</v>
      </c>
      <c r="J3619" s="278" t="s">
        <v>6156</v>
      </c>
      <c r="K3619" s="278"/>
      <c r="L3619" s="277"/>
      <c r="M3619" s="276" t="s">
        <v>3908</v>
      </c>
      <c r="N3619" s="276" t="s">
        <v>9548</v>
      </c>
      <c r="O3619" s="276" t="s">
        <v>6166</v>
      </c>
    </row>
    <row r="3620" spans="1:15" ht="30.75" customHeight="1" x14ac:dyDescent="0.25">
      <c r="A3620" s="275">
        <v>40306887</v>
      </c>
      <c r="B3620" s="270" t="s">
        <v>2792</v>
      </c>
      <c r="C3620" s="272" t="s">
        <v>4843</v>
      </c>
      <c r="D3620" s="270" t="s">
        <v>9893</v>
      </c>
      <c r="E3620" s="272"/>
      <c r="F3620" s="273"/>
      <c r="G3620" s="272"/>
      <c r="H3620" s="272" t="s">
        <v>6154</v>
      </c>
      <c r="I3620" s="272" t="s">
        <v>6155</v>
      </c>
      <c r="J3620" s="272" t="s">
        <v>6156</v>
      </c>
      <c r="K3620" s="272"/>
      <c r="L3620" s="271"/>
      <c r="M3620" s="270" t="s">
        <v>3908</v>
      </c>
      <c r="N3620" s="270" t="s">
        <v>9548</v>
      </c>
      <c r="O3620" s="270" t="s">
        <v>6166</v>
      </c>
    </row>
    <row r="3621" spans="1:15" ht="30.75" customHeight="1" x14ac:dyDescent="0.25">
      <c r="A3621" s="281">
        <v>40306887</v>
      </c>
      <c r="B3621" s="276" t="s">
        <v>2792</v>
      </c>
      <c r="C3621" s="278" t="s">
        <v>4843</v>
      </c>
      <c r="D3621" s="276" t="s">
        <v>9894</v>
      </c>
      <c r="E3621" s="282"/>
      <c r="F3621" s="279"/>
      <c r="G3621" s="278"/>
      <c r="H3621" s="278" t="s">
        <v>6154</v>
      </c>
      <c r="I3621" s="278" t="s">
        <v>6155</v>
      </c>
      <c r="J3621" s="278" t="s">
        <v>6156</v>
      </c>
      <c r="K3621" s="278"/>
      <c r="L3621" s="277"/>
      <c r="M3621" s="276" t="s">
        <v>3908</v>
      </c>
      <c r="N3621" s="276" t="s">
        <v>9548</v>
      </c>
      <c r="O3621" s="276" t="s">
        <v>6166</v>
      </c>
    </row>
    <row r="3622" spans="1:15" ht="30.75" customHeight="1" x14ac:dyDescent="0.25">
      <c r="A3622" s="275">
        <v>40306895</v>
      </c>
      <c r="B3622" s="270" t="s">
        <v>2793</v>
      </c>
      <c r="C3622" s="272" t="s">
        <v>4843</v>
      </c>
      <c r="D3622" s="270" t="s">
        <v>9895</v>
      </c>
      <c r="E3622" s="272"/>
      <c r="F3622" s="273"/>
      <c r="G3622" s="272"/>
      <c r="H3622" s="272" t="s">
        <v>6154</v>
      </c>
      <c r="I3622" s="272" t="s">
        <v>6155</v>
      </c>
      <c r="J3622" s="272" t="s">
        <v>6156</v>
      </c>
      <c r="K3622" s="272"/>
      <c r="L3622" s="271"/>
      <c r="M3622" s="270" t="s">
        <v>3908</v>
      </c>
      <c r="N3622" s="270" t="s">
        <v>9548</v>
      </c>
      <c r="O3622" s="270" t="s">
        <v>6166</v>
      </c>
    </row>
    <row r="3623" spans="1:15" ht="30.75" customHeight="1" x14ac:dyDescent="0.25">
      <c r="A3623" s="281">
        <v>40306909</v>
      </c>
      <c r="B3623" s="276" t="s">
        <v>5428</v>
      </c>
      <c r="C3623" s="278" t="s">
        <v>4843</v>
      </c>
      <c r="D3623" s="276" t="s">
        <v>9896</v>
      </c>
      <c r="E3623" s="282"/>
      <c r="F3623" s="279"/>
      <c r="G3623" s="278"/>
      <c r="H3623" s="278" t="s">
        <v>6154</v>
      </c>
      <c r="I3623" s="278" t="s">
        <v>6155</v>
      </c>
      <c r="J3623" s="278" t="s">
        <v>6156</v>
      </c>
      <c r="K3623" s="278"/>
      <c r="L3623" s="277"/>
      <c r="M3623" s="276" t="s">
        <v>3908</v>
      </c>
      <c r="N3623" s="276" t="s">
        <v>9548</v>
      </c>
      <c r="O3623" s="276" t="s">
        <v>6166</v>
      </c>
    </row>
    <row r="3624" spans="1:15" ht="30.75" customHeight="1" x14ac:dyDescent="0.25">
      <c r="A3624" s="275">
        <v>40306917</v>
      </c>
      <c r="B3624" s="270" t="s">
        <v>5429</v>
      </c>
      <c r="C3624" s="272" t="s">
        <v>4843</v>
      </c>
      <c r="D3624" s="270" t="s">
        <v>9897</v>
      </c>
      <c r="E3624" s="272"/>
      <c r="F3624" s="273"/>
      <c r="G3624" s="272"/>
      <c r="H3624" s="272" t="s">
        <v>6154</v>
      </c>
      <c r="I3624" s="272" t="s">
        <v>6155</v>
      </c>
      <c r="J3624" s="272" t="s">
        <v>6156</v>
      </c>
      <c r="K3624" s="272"/>
      <c r="L3624" s="271"/>
      <c r="M3624" s="270" t="s">
        <v>3908</v>
      </c>
      <c r="N3624" s="270" t="s">
        <v>9548</v>
      </c>
      <c r="O3624" s="270" t="s">
        <v>6166</v>
      </c>
    </row>
    <row r="3625" spans="1:15" ht="30.75" customHeight="1" x14ac:dyDescent="0.25">
      <c r="A3625" s="281">
        <v>40306925</v>
      </c>
      <c r="B3625" s="276" t="s">
        <v>5430</v>
      </c>
      <c r="C3625" s="278" t="s">
        <v>4843</v>
      </c>
      <c r="D3625" s="276" t="s">
        <v>9898</v>
      </c>
      <c r="E3625" s="282"/>
      <c r="F3625" s="279"/>
      <c r="G3625" s="278"/>
      <c r="H3625" s="278" t="s">
        <v>6154</v>
      </c>
      <c r="I3625" s="278" t="s">
        <v>6155</v>
      </c>
      <c r="J3625" s="278" t="s">
        <v>6156</v>
      </c>
      <c r="K3625" s="278"/>
      <c r="L3625" s="277"/>
      <c r="M3625" s="276" t="s">
        <v>3908</v>
      </c>
      <c r="N3625" s="276" t="s">
        <v>9548</v>
      </c>
      <c r="O3625" s="276" t="s">
        <v>6166</v>
      </c>
    </row>
    <row r="3626" spans="1:15" ht="30.75" customHeight="1" x14ac:dyDescent="0.25">
      <c r="A3626" s="275">
        <v>40306933</v>
      </c>
      <c r="B3626" s="270" t="s">
        <v>5431</v>
      </c>
      <c r="C3626" s="272" t="s">
        <v>4843</v>
      </c>
      <c r="D3626" s="270" t="s">
        <v>9899</v>
      </c>
      <c r="E3626" s="272"/>
      <c r="F3626" s="273"/>
      <c r="G3626" s="272"/>
      <c r="H3626" s="272" t="s">
        <v>6154</v>
      </c>
      <c r="I3626" s="272" t="s">
        <v>6155</v>
      </c>
      <c r="J3626" s="272" t="s">
        <v>6156</v>
      </c>
      <c r="K3626" s="272"/>
      <c r="L3626" s="271"/>
      <c r="M3626" s="270" t="s">
        <v>3908</v>
      </c>
      <c r="N3626" s="270" t="s">
        <v>9548</v>
      </c>
      <c r="O3626" s="270" t="s">
        <v>6166</v>
      </c>
    </row>
    <row r="3627" spans="1:15" ht="30.75" customHeight="1" x14ac:dyDescent="0.25">
      <c r="A3627" s="281">
        <v>40306941</v>
      </c>
      <c r="B3627" s="276" t="s">
        <v>5432</v>
      </c>
      <c r="C3627" s="278" t="s">
        <v>4843</v>
      </c>
      <c r="D3627" s="276" t="s">
        <v>9899</v>
      </c>
      <c r="E3627" s="282"/>
      <c r="F3627" s="279"/>
      <c r="G3627" s="278"/>
      <c r="H3627" s="278" t="s">
        <v>6154</v>
      </c>
      <c r="I3627" s="278" t="s">
        <v>6155</v>
      </c>
      <c r="J3627" s="278" t="s">
        <v>6156</v>
      </c>
      <c r="K3627" s="278"/>
      <c r="L3627" s="277"/>
      <c r="M3627" s="276" t="s">
        <v>3908</v>
      </c>
      <c r="N3627" s="276" t="s">
        <v>9548</v>
      </c>
      <c r="O3627" s="276" t="s">
        <v>6166</v>
      </c>
    </row>
    <row r="3628" spans="1:15" ht="30.75" customHeight="1" x14ac:dyDescent="0.25">
      <c r="A3628" s="275">
        <v>40306950</v>
      </c>
      <c r="B3628" s="270" t="s">
        <v>5433</v>
      </c>
      <c r="C3628" s="272" t="s">
        <v>4843</v>
      </c>
      <c r="D3628" s="270" t="s">
        <v>9900</v>
      </c>
      <c r="E3628" s="272"/>
      <c r="F3628" s="273"/>
      <c r="G3628" s="272"/>
      <c r="H3628" s="272" t="s">
        <v>6154</v>
      </c>
      <c r="I3628" s="272" t="s">
        <v>6155</v>
      </c>
      <c r="J3628" s="272" t="s">
        <v>6156</v>
      </c>
      <c r="K3628" s="272"/>
      <c r="L3628" s="271"/>
      <c r="M3628" s="270" t="s">
        <v>3908</v>
      </c>
      <c r="N3628" s="270" t="s">
        <v>9548</v>
      </c>
      <c r="O3628" s="270" t="s">
        <v>6166</v>
      </c>
    </row>
    <row r="3629" spans="1:15" ht="30.75" customHeight="1" x14ac:dyDescent="0.25">
      <c r="A3629" s="281">
        <v>40306968</v>
      </c>
      <c r="B3629" s="276" t="s">
        <v>5434</v>
      </c>
      <c r="C3629" s="278" t="s">
        <v>4843</v>
      </c>
      <c r="D3629" s="276" t="s">
        <v>9900</v>
      </c>
      <c r="E3629" s="282"/>
      <c r="F3629" s="279"/>
      <c r="G3629" s="278"/>
      <c r="H3629" s="278" t="s">
        <v>6154</v>
      </c>
      <c r="I3629" s="278" t="s">
        <v>6155</v>
      </c>
      <c r="J3629" s="278" t="s">
        <v>6156</v>
      </c>
      <c r="K3629" s="278"/>
      <c r="L3629" s="277"/>
      <c r="M3629" s="276" t="s">
        <v>3908</v>
      </c>
      <c r="N3629" s="276" t="s">
        <v>9548</v>
      </c>
      <c r="O3629" s="276" t="s">
        <v>6166</v>
      </c>
    </row>
    <row r="3630" spans="1:15" ht="30.75" customHeight="1" x14ac:dyDescent="0.25">
      <c r="A3630" s="275">
        <v>40306976</v>
      </c>
      <c r="B3630" s="270" t="s">
        <v>5435</v>
      </c>
      <c r="C3630" s="272" t="s">
        <v>4843</v>
      </c>
      <c r="D3630" s="270" t="s">
        <v>9901</v>
      </c>
      <c r="E3630" s="272"/>
      <c r="F3630" s="273"/>
      <c r="G3630" s="272"/>
      <c r="H3630" s="272" t="s">
        <v>6154</v>
      </c>
      <c r="I3630" s="272" t="s">
        <v>6155</v>
      </c>
      <c r="J3630" s="272" t="s">
        <v>6156</v>
      </c>
      <c r="K3630" s="272"/>
      <c r="L3630" s="271"/>
      <c r="M3630" s="270" t="s">
        <v>3908</v>
      </c>
      <c r="N3630" s="270" t="s">
        <v>9548</v>
      </c>
      <c r="O3630" s="270" t="s">
        <v>6166</v>
      </c>
    </row>
    <row r="3631" spans="1:15" ht="30.75" customHeight="1" x14ac:dyDescent="0.25">
      <c r="A3631" s="281">
        <v>40306984</v>
      </c>
      <c r="B3631" s="276" t="s">
        <v>5436</v>
      </c>
      <c r="C3631" s="278" t="s">
        <v>4843</v>
      </c>
      <c r="D3631" s="276" t="s">
        <v>9901</v>
      </c>
      <c r="E3631" s="282"/>
      <c r="F3631" s="279"/>
      <c r="G3631" s="278"/>
      <c r="H3631" s="278" t="s">
        <v>6154</v>
      </c>
      <c r="I3631" s="278" t="s">
        <v>6155</v>
      </c>
      <c r="J3631" s="278" t="s">
        <v>6156</v>
      </c>
      <c r="K3631" s="278"/>
      <c r="L3631" s="277"/>
      <c r="M3631" s="276" t="s">
        <v>3908</v>
      </c>
      <c r="N3631" s="276" t="s">
        <v>9548</v>
      </c>
      <c r="O3631" s="276" t="s">
        <v>6166</v>
      </c>
    </row>
    <row r="3632" spans="1:15" ht="30.75" customHeight="1" x14ac:dyDescent="0.25">
      <c r="A3632" s="275">
        <v>40306984</v>
      </c>
      <c r="B3632" s="270" t="s">
        <v>5436</v>
      </c>
      <c r="C3632" s="272" t="s">
        <v>4843</v>
      </c>
      <c r="D3632" s="270" t="s">
        <v>9902</v>
      </c>
      <c r="E3632" s="272"/>
      <c r="F3632" s="273"/>
      <c r="G3632" s="272"/>
      <c r="H3632" s="272" t="s">
        <v>6154</v>
      </c>
      <c r="I3632" s="272" t="s">
        <v>6155</v>
      </c>
      <c r="J3632" s="272" t="s">
        <v>6156</v>
      </c>
      <c r="K3632" s="272"/>
      <c r="L3632" s="271"/>
      <c r="M3632" s="270" t="s">
        <v>3908</v>
      </c>
      <c r="N3632" s="270" t="s">
        <v>9548</v>
      </c>
      <c r="O3632" s="270" t="s">
        <v>6166</v>
      </c>
    </row>
    <row r="3633" spans="1:15" ht="30.75" customHeight="1" x14ac:dyDescent="0.25">
      <c r="A3633" s="281">
        <v>40306992</v>
      </c>
      <c r="B3633" s="276" t="s">
        <v>5437</v>
      </c>
      <c r="C3633" s="278" t="s">
        <v>4843</v>
      </c>
      <c r="D3633" s="276" t="s">
        <v>9903</v>
      </c>
      <c r="E3633" s="282"/>
      <c r="F3633" s="279"/>
      <c r="G3633" s="278"/>
      <c r="H3633" s="278" t="s">
        <v>6154</v>
      </c>
      <c r="I3633" s="278" t="s">
        <v>6155</v>
      </c>
      <c r="J3633" s="278" t="s">
        <v>6156</v>
      </c>
      <c r="K3633" s="278"/>
      <c r="L3633" s="277"/>
      <c r="M3633" s="276" t="s">
        <v>3908</v>
      </c>
      <c r="N3633" s="276" t="s">
        <v>9548</v>
      </c>
      <c r="O3633" s="276" t="s">
        <v>6166</v>
      </c>
    </row>
    <row r="3634" spans="1:15" ht="30.75" customHeight="1" x14ac:dyDescent="0.25">
      <c r="A3634" s="275">
        <v>40306992</v>
      </c>
      <c r="B3634" s="270" t="s">
        <v>5437</v>
      </c>
      <c r="C3634" s="272" t="s">
        <v>4843</v>
      </c>
      <c r="D3634" s="270" t="s">
        <v>9904</v>
      </c>
      <c r="E3634" s="272"/>
      <c r="F3634" s="273"/>
      <c r="G3634" s="272"/>
      <c r="H3634" s="272" t="s">
        <v>6154</v>
      </c>
      <c r="I3634" s="272" t="s">
        <v>6155</v>
      </c>
      <c r="J3634" s="272" t="s">
        <v>6156</v>
      </c>
      <c r="K3634" s="272"/>
      <c r="L3634" s="271"/>
      <c r="M3634" s="270" t="s">
        <v>3908</v>
      </c>
      <c r="N3634" s="270" t="s">
        <v>9548</v>
      </c>
      <c r="O3634" s="270" t="s">
        <v>6166</v>
      </c>
    </row>
    <row r="3635" spans="1:15" ht="30.75" customHeight="1" x14ac:dyDescent="0.25">
      <c r="A3635" s="281">
        <v>40307018</v>
      </c>
      <c r="B3635" s="276" t="s">
        <v>5438</v>
      </c>
      <c r="C3635" s="278" t="s">
        <v>4843</v>
      </c>
      <c r="D3635" s="276" t="s">
        <v>9904</v>
      </c>
      <c r="E3635" s="282"/>
      <c r="F3635" s="279"/>
      <c r="G3635" s="278"/>
      <c r="H3635" s="278" t="s">
        <v>6154</v>
      </c>
      <c r="I3635" s="278" t="s">
        <v>6155</v>
      </c>
      <c r="J3635" s="278" t="s">
        <v>6156</v>
      </c>
      <c r="K3635" s="278"/>
      <c r="L3635" s="277"/>
      <c r="M3635" s="276" t="s">
        <v>3908</v>
      </c>
      <c r="N3635" s="276" t="s">
        <v>9548</v>
      </c>
      <c r="O3635" s="276" t="s">
        <v>6166</v>
      </c>
    </row>
    <row r="3636" spans="1:15" ht="30.75" customHeight="1" x14ac:dyDescent="0.25">
      <c r="A3636" s="275">
        <v>40307026</v>
      </c>
      <c r="B3636" s="270" t="s">
        <v>5439</v>
      </c>
      <c r="C3636" s="272" t="s">
        <v>4843</v>
      </c>
      <c r="D3636" s="270" t="s">
        <v>9905</v>
      </c>
      <c r="E3636" s="272"/>
      <c r="F3636" s="273"/>
      <c r="G3636" s="272"/>
      <c r="H3636" s="272" t="s">
        <v>6154</v>
      </c>
      <c r="I3636" s="272" t="s">
        <v>6155</v>
      </c>
      <c r="J3636" s="272" t="s">
        <v>6156</v>
      </c>
      <c r="K3636" s="272"/>
      <c r="L3636" s="271"/>
      <c r="M3636" s="270" t="s">
        <v>3908</v>
      </c>
      <c r="N3636" s="270" t="s">
        <v>9548</v>
      </c>
      <c r="O3636" s="270" t="s">
        <v>6166</v>
      </c>
    </row>
    <row r="3637" spans="1:15" ht="30.75" customHeight="1" x14ac:dyDescent="0.25">
      <c r="A3637" s="281">
        <v>40307026</v>
      </c>
      <c r="B3637" s="276" t="s">
        <v>5439</v>
      </c>
      <c r="C3637" s="278" t="s">
        <v>4843</v>
      </c>
      <c r="D3637" s="276" t="s">
        <v>9906</v>
      </c>
      <c r="E3637" s="282"/>
      <c r="F3637" s="279"/>
      <c r="G3637" s="278"/>
      <c r="H3637" s="278" t="s">
        <v>6154</v>
      </c>
      <c r="I3637" s="278" t="s">
        <v>6155</v>
      </c>
      <c r="J3637" s="278" t="s">
        <v>6156</v>
      </c>
      <c r="K3637" s="278"/>
      <c r="L3637" s="277"/>
      <c r="M3637" s="276" t="s">
        <v>3908</v>
      </c>
      <c r="N3637" s="276" t="s">
        <v>9548</v>
      </c>
      <c r="O3637" s="276" t="s">
        <v>6166</v>
      </c>
    </row>
    <row r="3638" spans="1:15" ht="30.75" customHeight="1" x14ac:dyDescent="0.25">
      <c r="A3638" s="275">
        <v>40307034</v>
      </c>
      <c r="B3638" s="270" t="s">
        <v>5440</v>
      </c>
      <c r="C3638" s="272" t="s">
        <v>4843</v>
      </c>
      <c r="D3638" s="270" t="s">
        <v>9907</v>
      </c>
      <c r="E3638" s="272"/>
      <c r="F3638" s="273"/>
      <c r="G3638" s="272"/>
      <c r="H3638" s="272" t="s">
        <v>6154</v>
      </c>
      <c r="I3638" s="272" t="s">
        <v>6155</v>
      </c>
      <c r="J3638" s="272" t="s">
        <v>6156</v>
      </c>
      <c r="K3638" s="272"/>
      <c r="L3638" s="271"/>
      <c r="M3638" s="270" t="s">
        <v>3908</v>
      </c>
      <c r="N3638" s="270" t="s">
        <v>9548</v>
      </c>
      <c r="O3638" s="270" t="s">
        <v>6166</v>
      </c>
    </row>
    <row r="3639" spans="1:15" ht="30.75" customHeight="1" x14ac:dyDescent="0.25">
      <c r="A3639" s="281">
        <v>40307042</v>
      </c>
      <c r="B3639" s="276" t="s">
        <v>5441</v>
      </c>
      <c r="C3639" s="278" t="s">
        <v>4843</v>
      </c>
      <c r="D3639" s="276" t="s">
        <v>9906</v>
      </c>
      <c r="E3639" s="282"/>
      <c r="F3639" s="279"/>
      <c r="G3639" s="278"/>
      <c r="H3639" s="278" t="s">
        <v>6154</v>
      </c>
      <c r="I3639" s="278" t="s">
        <v>6155</v>
      </c>
      <c r="J3639" s="278" t="s">
        <v>6156</v>
      </c>
      <c r="K3639" s="278"/>
      <c r="L3639" s="277"/>
      <c r="M3639" s="276" t="s">
        <v>3908</v>
      </c>
      <c r="N3639" s="276" t="s">
        <v>9548</v>
      </c>
      <c r="O3639" s="276" t="s">
        <v>6166</v>
      </c>
    </row>
    <row r="3640" spans="1:15" ht="30.75" customHeight="1" x14ac:dyDescent="0.25">
      <c r="A3640" s="275">
        <v>40307050</v>
      </c>
      <c r="B3640" s="270" t="s">
        <v>5442</v>
      </c>
      <c r="C3640" s="272" t="s">
        <v>4843</v>
      </c>
      <c r="D3640" s="270" t="s">
        <v>9908</v>
      </c>
      <c r="E3640" s="272"/>
      <c r="F3640" s="273"/>
      <c r="G3640" s="272"/>
      <c r="H3640" s="272" t="s">
        <v>6154</v>
      </c>
      <c r="I3640" s="272" t="s">
        <v>6155</v>
      </c>
      <c r="J3640" s="272" t="s">
        <v>6156</v>
      </c>
      <c r="K3640" s="272"/>
      <c r="L3640" s="271"/>
      <c r="M3640" s="270" t="s">
        <v>3908</v>
      </c>
      <c r="N3640" s="270" t="s">
        <v>9548</v>
      </c>
      <c r="O3640" s="270" t="s">
        <v>6166</v>
      </c>
    </row>
    <row r="3641" spans="1:15" ht="30.75" customHeight="1" x14ac:dyDescent="0.25">
      <c r="A3641" s="281">
        <v>40307069</v>
      </c>
      <c r="B3641" s="276" t="s">
        <v>5443</v>
      </c>
      <c r="C3641" s="278" t="s">
        <v>4843</v>
      </c>
      <c r="D3641" s="276" t="s">
        <v>9908</v>
      </c>
      <c r="E3641" s="282"/>
      <c r="F3641" s="279"/>
      <c r="G3641" s="278"/>
      <c r="H3641" s="278" t="s">
        <v>6154</v>
      </c>
      <c r="I3641" s="278" t="s">
        <v>6155</v>
      </c>
      <c r="J3641" s="278" t="s">
        <v>6156</v>
      </c>
      <c r="K3641" s="278"/>
      <c r="L3641" s="277"/>
      <c r="M3641" s="276" t="s">
        <v>3908</v>
      </c>
      <c r="N3641" s="276" t="s">
        <v>9548</v>
      </c>
      <c r="O3641" s="276" t="s">
        <v>6166</v>
      </c>
    </row>
    <row r="3642" spans="1:15" ht="30.75" customHeight="1" x14ac:dyDescent="0.25">
      <c r="A3642" s="275">
        <v>40307077</v>
      </c>
      <c r="B3642" s="270" t="s">
        <v>5444</v>
      </c>
      <c r="C3642" s="272" t="s">
        <v>4843</v>
      </c>
      <c r="D3642" s="270" t="s">
        <v>9909</v>
      </c>
      <c r="E3642" s="272"/>
      <c r="F3642" s="273"/>
      <c r="G3642" s="272"/>
      <c r="H3642" s="272" t="s">
        <v>6154</v>
      </c>
      <c r="I3642" s="272" t="s">
        <v>6155</v>
      </c>
      <c r="J3642" s="272" t="s">
        <v>6156</v>
      </c>
      <c r="K3642" s="272"/>
      <c r="L3642" s="271"/>
      <c r="M3642" s="270" t="s">
        <v>3908</v>
      </c>
      <c r="N3642" s="270" t="s">
        <v>9548</v>
      </c>
      <c r="O3642" s="270" t="s">
        <v>6166</v>
      </c>
    </row>
    <row r="3643" spans="1:15" ht="30.75" customHeight="1" x14ac:dyDescent="0.25">
      <c r="A3643" s="281">
        <v>40307085</v>
      </c>
      <c r="B3643" s="276" t="s">
        <v>5445</v>
      </c>
      <c r="C3643" s="278" t="s">
        <v>4843</v>
      </c>
      <c r="D3643" s="276" t="s">
        <v>9910</v>
      </c>
      <c r="E3643" s="282"/>
      <c r="F3643" s="279"/>
      <c r="G3643" s="278"/>
      <c r="H3643" s="278" t="s">
        <v>6154</v>
      </c>
      <c r="I3643" s="278" t="s">
        <v>6155</v>
      </c>
      <c r="J3643" s="278" t="s">
        <v>6156</v>
      </c>
      <c r="K3643" s="278"/>
      <c r="L3643" s="277"/>
      <c r="M3643" s="276" t="s">
        <v>3908</v>
      </c>
      <c r="N3643" s="276" t="s">
        <v>9548</v>
      </c>
      <c r="O3643" s="276" t="s">
        <v>6166</v>
      </c>
    </row>
    <row r="3644" spans="1:15" ht="30.75" customHeight="1" x14ac:dyDescent="0.25">
      <c r="A3644" s="275">
        <v>40307093</v>
      </c>
      <c r="B3644" s="270" t="s">
        <v>5446</v>
      </c>
      <c r="C3644" s="272" t="s">
        <v>4843</v>
      </c>
      <c r="D3644" s="270" t="s">
        <v>9910</v>
      </c>
      <c r="E3644" s="272"/>
      <c r="F3644" s="273"/>
      <c r="G3644" s="272"/>
      <c r="H3644" s="272" t="s">
        <v>6154</v>
      </c>
      <c r="I3644" s="272" t="s">
        <v>6155</v>
      </c>
      <c r="J3644" s="272" t="s">
        <v>6156</v>
      </c>
      <c r="K3644" s="272"/>
      <c r="L3644" s="271"/>
      <c r="M3644" s="270" t="s">
        <v>3908</v>
      </c>
      <c r="N3644" s="270" t="s">
        <v>9548</v>
      </c>
      <c r="O3644" s="270" t="s">
        <v>6166</v>
      </c>
    </row>
    <row r="3645" spans="1:15" ht="30.75" customHeight="1" x14ac:dyDescent="0.25">
      <c r="A3645" s="281">
        <v>40307107</v>
      </c>
      <c r="B3645" s="276" t="s">
        <v>5447</v>
      </c>
      <c r="C3645" s="278" t="s">
        <v>4843</v>
      </c>
      <c r="D3645" s="276" t="s">
        <v>9911</v>
      </c>
      <c r="E3645" s="282"/>
      <c r="F3645" s="279"/>
      <c r="G3645" s="278"/>
      <c r="H3645" s="278" t="s">
        <v>6154</v>
      </c>
      <c r="I3645" s="278" t="s">
        <v>6155</v>
      </c>
      <c r="J3645" s="278" t="s">
        <v>6156</v>
      </c>
      <c r="K3645" s="278"/>
      <c r="L3645" s="277"/>
      <c r="M3645" s="276" t="s">
        <v>3908</v>
      </c>
      <c r="N3645" s="276" t="s">
        <v>9548</v>
      </c>
      <c r="O3645" s="276" t="s">
        <v>6166</v>
      </c>
    </row>
    <row r="3646" spans="1:15" ht="30.75" customHeight="1" x14ac:dyDescent="0.25">
      <c r="A3646" s="275">
        <v>40307115</v>
      </c>
      <c r="B3646" s="270" t="s">
        <v>5448</v>
      </c>
      <c r="C3646" s="272" t="s">
        <v>4843</v>
      </c>
      <c r="D3646" s="270" t="s">
        <v>9911</v>
      </c>
      <c r="E3646" s="272"/>
      <c r="F3646" s="273"/>
      <c r="G3646" s="272"/>
      <c r="H3646" s="272" t="s">
        <v>6154</v>
      </c>
      <c r="I3646" s="272" t="s">
        <v>6155</v>
      </c>
      <c r="J3646" s="272" t="s">
        <v>6156</v>
      </c>
      <c r="K3646" s="272"/>
      <c r="L3646" s="271"/>
      <c r="M3646" s="270" t="s">
        <v>3908</v>
      </c>
      <c r="N3646" s="270" t="s">
        <v>9548</v>
      </c>
      <c r="O3646" s="270" t="s">
        <v>6166</v>
      </c>
    </row>
    <row r="3647" spans="1:15" ht="30.75" customHeight="1" x14ac:dyDescent="0.25">
      <c r="A3647" s="281">
        <v>40307123</v>
      </c>
      <c r="B3647" s="276" t="s">
        <v>2815</v>
      </c>
      <c r="C3647" s="278" t="s">
        <v>4843</v>
      </c>
      <c r="D3647" s="276" t="s">
        <v>9912</v>
      </c>
      <c r="E3647" s="282"/>
      <c r="F3647" s="279"/>
      <c r="G3647" s="278"/>
      <c r="H3647" s="278" t="s">
        <v>6154</v>
      </c>
      <c r="I3647" s="278" t="s">
        <v>6155</v>
      </c>
      <c r="J3647" s="278" t="s">
        <v>6156</v>
      </c>
      <c r="K3647" s="278"/>
      <c r="L3647" s="277"/>
      <c r="M3647" s="276" t="s">
        <v>3908</v>
      </c>
      <c r="N3647" s="276" t="s">
        <v>9548</v>
      </c>
      <c r="O3647" s="276" t="s">
        <v>6166</v>
      </c>
    </row>
    <row r="3648" spans="1:15" ht="30.75" customHeight="1" x14ac:dyDescent="0.25">
      <c r="A3648" s="275">
        <v>40307131</v>
      </c>
      <c r="B3648" s="270" t="s">
        <v>5449</v>
      </c>
      <c r="C3648" s="272" t="s">
        <v>4844</v>
      </c>
      <c r="D3648" s="270" t="s">
        <v>6161</v>
      </c>
      <c r="E3648" s="272"/>
      <c r="F3648" s="273"/>
      <c r="G3648" s="272" t="s">
        <v>6161</v>
      </c>
      <c r="H3648" s="272" t="s">
        <v>6161</v>
      </c>
      <c r="I3648" s="272" t="s">
        <v>6161</v>
      </c>
      <c r="J3648" s="272" t="s">
        <v>6161</v>
      </c>
      <c r="K3648" s="272" t="s">
        <v>6161</v>
      </c>
      <c r="L3648" s="271" t="s">
        <v>6161</v>
      </c>
      <c r="M3648" s="270" t="s">
        <v>6161</v>
      </c>
      <c r="N3648" s="270" t="s">
        <v>6161</v>
      </c>
      <c r="O3648" s="270" t="s">
        <v>6161</v>
      </c>
    </row>
    <row r="3649" spans="1:15" ht="30.75" customHeight="1" x14ac:dyDescent="0.25">
      <c r="A3649" s="281">
        <v>40307140</v>
      </c>
      <c r="B3649" s="276" t="s">
        <v>5450</v>
      </c>
      <c r="C3649" s="278" t="s">
        <v>4843</v>
      </c>
      <c r="D3649" s="276" t="s">
        <v>9913</v>
      </c>
      <c r="E3649" s="282"/>
      <c r="F3649" s="279"/>
      <c r="G3649" s="278"/>
      <c r="H3649" s="278" t="s">
        <v>6154</v>
      </c>
      <c r="I3649" s="278" t="s">
        <v>6155</v>
      </c>
      <c r="J3649" s="278" t="s">
        <v>6156</v>
      </c>
      <c r="K3649" s="278"/>
      <c r="L3649" s="277"/>
      <c r="M3649" s="276" t="s">
        <v>3908</v>
      </c>
      <c r="N3649" s="276" t="s">
        <v>9548</v>
      </c>
      <c r="O3649" s="276" t="s">
        <v>6166</v>
      </c>
    </row>
    <row r="3650" spans="1:15" ht="30.75" customHeight="1" x14ac:dyDescent="0.25">
      <c r="A3650" s="275">
        <v>40307158</v>
      </c>
      <c r="B3650" s="270" t="s">
        <v>2817</v>
      </c>
      <c r="C3650" s="272" t="s">
        <v>4843</v>
      </c>
      <c r="D3650" s="270" t="s">
        <v>9914</v>
      </c>
      <c r="E3650" s="272"/>
      <c r="F3650" s="273"/>
      <c r="G3650" s="272"/>
      <c r="H3650" s="272" t="s">
        <v>6154</v>
      </c>
      <c r="I3650" s="272" t="s">
        <v>6155</v>
      </c>
      <c r="J3650" s="272" t="s">
        <v>6156</v>
      </c>
      <c r="K3650" s="272"/>
      <c r="L3650" s="271"/>
      <c r="M3650" s="270" t="s">
        <v>3908</v>
      </c>
      <c r="N3650" s="270" t="s">
        <v>9548</v>
      </c>
      <c r="O3650" s="270" t="s">
        <v>6166</v>
      </c>
    </row>
    <row r="3651" spans="1:15" ht="30.75" customHeight="1" x14ac:dyDescent="0.25">
      <c r="A3651" s="281">
        <v>40307166</v>
      </c>
      <c r="B3651" s="276" t="s">
        <v>5451</v>
      </c>
      <c r="C3651" s="278" t="s">
        <v>4843</v>
      </c>
      <c r="D3651" s="276" t="s">
        <v>9915</v>
      </c>
      <c r="E3651" s="282"/>
      <c r="F3651" s="279"/>
      <c r="G3651" s="278"/>
      <c r="H3651" s="278" t="s">
        <v>6154</v>
      </c>
      <c r="I3651" s="278" t="s">
        <v>6155</v>
      </c>
      <c r="J3651" s="278" t="s">
        <v>6156</v>
      </c>
      <c r="K3651" s="278"/>
      <c r="L3651" s="277"/>
      <c r="M3651" s="276" t="s">
        <v>3908</v>
      </c>
      <c r="N3651" s="276" t="s">
        <v>9548</v>
      </c>
      <c r="O3651" s="276" t="s">
        <v>6166</v>
      </c>
    </row>
    <row r="3652" spans="1:15" ht="30.75" customHeight="1" x14ac:dyDescent="0.25">
      <c r="A3652" s="275">
        <v>40307174</v>
      </c>
      <c r="B3652" s="270" t="s">
        <v>2819</v>
      </c>
      <c r="C3652" s="272" t="s">
        <v>4843</v>
      </c>
      <c r="D3652" s="270" t="s">
        <v>9916</v>
      </c>
      <c r="E3652" s="272"/>
      <c r="F3652" s="273"/>
      <c r="G3652" s="272"/>
      <c r="H3652" s="272" t="s">
        <v>6154</v>
      </c>
      <c r="I3652" s="272" t="s">
        <v>6155</v>
      </c>
      <c r="J3652" s="272" t="s">
        <v>6156</v>
      </c>
      <c r="K3652" s="272"/>
      <c r="L3652" s="271"/>
      <c r="M3652" s="270" t="s">
        <v>3908</v>
      </c>
      <c r="N3652" s="270" t="s">
        <v>9548</v>
      </c>
      <c r="O3652" s="270" t="s">
        <v>6166</v>
      </c>
    </row>
    <row r="3653" spans="1:15" ht="30.75" customHeight="1" x14ac:dyDescent="0.25">
      <c r="A3653" s="281">
        <v>40307182</v>
      </c>
      <c r="B3653" s="276" t="s">
        <v>2820</v>
      </c>
      <c r="C3653" s="278" t="s">
        <v>4843</v>
      </c>
      <c r="D3653" s="276" t="s">
        <v>9917</v>
      </c>
      <c r="E3653" s="282"/>
      <c r="F3653" s="279"/>
      <c r="G3653" s="278"/>
      <c r="H3653" s="278" t="s">
        <v>6154</v>
      </c>
      <c r="I3653" s="278" t="s">
        <v>6155</v>
      </c>
      <c r="J3653" s="278" t="s">
        <v>6156</v>
      </c>
      <c r="K3653" s="278"/>
      <c r="L3653" s="277"/>
      <c r="M3653" s="276" t="s">
        <v>3908</v>
      </c>
      <c r="N3653" s="276" t="s">
        <v>9548</v>
      </c>
      <c r="O3653" s="276" t="s">
        <v>6166</v>
      </c>
    </row>
    <row r="3654" spans="1:15" ht="30.75" customHeight="1" x14ac:dyDescent="0.25">
      <c r="A3654" s="275">
        <v>40307190</v>
      </c>
      <c r="B3654" s="270" t="s">
        <v>5452</v>
      </c>
      <c r="C3654" s="272" t="s">
        <v>4843</v>
      </c>
      <c r="D3654" s="270" t="s">
        <v>9890</v>
      </c>
      <c r="E3654" s="272"/>
      <c r="F3654" s="273"/>
      <c r="G3654" s="272"/>
      <c r="H3654" s="272" t="s">
        <v>6154</v>
      </c>
      <c r="I3654" s="272" t="s">
        <v>6155</v>
      </c>
      <c r="J3654" s="272" t="s">
        <v>6156</v>
      </c>
      <c r="K3654" s="272" t="s">
        <v>6157</v>
      </c>
      <c r="L3654" s="271"/>
      <c r="M3654" s="270" t="s">
        <v>3908</v>
      </c>
      <c r="N3654" s="270" t="s">
        <v>9548</v>
      </c>
      <c r="O3654" s="270" t="s">
        <v>6166</v>
      </c>
    </row>
    <row r="3655" spans="1:15" ht="30.75" customHeight="1" x14ac:dyDescent="0.25">
      <c r="A3655" s="281">
        <v>40307190</v>
      </c>
      <c r="B3655" s="276" t="s">
        <v>5452</v>
      </c>
      <c r="C3655" s="278" t="s">
        <v>4843</v>
      </c>
      <c r="D3655" s="276" t="s">
        <v>9891</v>
      </c>
      <c r="E3655" s="282"/>
      <c r="F3655" s="279"/>
      <c r="G3655" s="278"/>
      <c r="H3655" s="278" t="s">
        <v>6154</v>
      </c>
      <c r="I3655" s="278" t="s">
        <v>6155</v>
      </c>
      <c r="J3655" s="278" t="s">
        <v>6156</v>
      </c>
      <c r="K3655" s="278"/>
      <c r="L3655" s="277"/>
      <c r="M3655" s="276" t="s">
        <v>3908</v>
      </c>
      <c r="N3655" s="276" t="s">
        <v>9548</v>
      </c>
      <c r="O3655" s="276" t="s">
        <v>6166</v>
      </c>
    </row>
    <row r="3656" spans="1:15" ht="30.75" customHeight="1" x14ac:dyDescent="0.25">
      <c r="A3656" s="275">
        <v>40307190</v>
      </c>
      <c r="B3656" s="270" t="s">
        <v>5452</v>
      </c>
      <c r="C3656" s="272" t="s">
        <v>4843</v>
      </c>
      <c r="D3656" s="270" t="s">
        <v>9893</v>
      </c>
      <c r="E3656" s="272"/>
      <c r="F3656" s="273"/>
      <c r="G3656" s="272"/>
      <c r="H3656" s="272" t="s">
        <v>6154</v>
      </c>
      <c r="I3656" s="272" t="s">
        <v>6155</v>
      </c>
      <c r="J3656" s="272" t="s">
        <v>6156</v>
      </c>
      <c r="K3656" s="272"/>
      <c r="L3656" s="271"/>
      <c r="M3656" s="270" t="s">
        <v>3908</v>
      </c>
      <c r="N3656" s="270" t="s">
        <v>9548</v>
      </c>
      <c r="O3656" s="270" t="s">
        <v>6166</v>
      </c>
    </row>
    <row r="3657" spans="1:15" ht="30.75" customHeight="1" x14ac:dyDescent="0.25">
      <c r="A3657" s="281">
        <v>40307204</v>
      </c>
      <c r="B3657" s="276" t="s">
        <v>5453</v>
      </c>
      <c r="C3657" s="278" t="s">
        <v>4843</v>
      </c>
      <c r="D3657" s="276" t="s">
        <v>9891</v>
      </c>
      <c r="E3657" s="282"/>
      <c r="F3657" s="279"/>
      <c r="G3657" s="278"/>
      <c r="H3657" s="278" t="s">
        <v>6154</v>
      </c>
      <c r="I3657" s="278" t="s">
        <v>6155</v>
      </c>
      <c r="J3657" s="278" t="s">
        <v>6156</v>
      </c>
      <c r="K3657" s="278"/>
      <c r="L3657" s="277"/>
      <c r="M3657" s="276" t="s">
        <v>3908</v>
      </c>
      <c r="N3657" s="276" t="s">
        <v>9548</v>
      </c>
      <c r="O3657" s="276" t="s">
        <v>6166</v>
      </c>
    </row>
    <row r="3658" spans="1:15" ht="30.75" customHeight="1" x14ac:dyDescent="0.25">
      <c r="A3658" s="275">
        <v>40307204</v>
      </c>
      <c r="B3658" s="270" t="s">
        <v>5453</v>
      </c>
      <c r="C3658" s="272" t="s">
        <v>4843</v>
      </c>
      <c r="D3658" s="270" t="s">
        <v>9892</v>
      </c>
      <c r="E3658" s="272"/>
      <c r="F3658" s="273"/>
      <c r="G3658" s="272"/>
      <c r="H3658" s="272" t="s">
        <v>6154</v>
      </c>
      <c r="I3658" s="272" t="s">
        <v>6155</v>
      </c>
      <c r="J3658" s="272" t="s">
        <v>6156</v>
      </c>
      <c r="K3658" s="272"/>
      <c r="L3658" s="271"/>
      <c r="M3658" s="270" t="s">
        <v>3908</v>
      </c>
      <c r="N3658" s="270" t="s">
        <v>9548</v>
      </c>
      <c r="O3658" s="270" t="s">
        <v>6166</v>
      </c>
    </row>
    <row r="3659" spans="1:15" ht="30.75" customHeight="1" x14ac:dyDescent="0.25">
      <c r="A3659" s="281">
        <v>40307204</v>
      </c>
      <c r="B3659" s="276" t="s">
        <v>5453</v>
      </c>
      <c r="C3659" s="278" t="s">
        <v>4843</v>
      </c>
      <c r="D3659" s="276" t="s">
        <v>9893</v>
      </c>
      <c r="E3659" s="282"/>
      <c r="F3659" s="279"/>
      <c r="G3659" s="278"/>
      <c r="H3659" s="278" t="s">
        <v>6154</v>
      </c>
      <c r="I3659" s="278" t="s">
        <v>6155</v>
      </c>
      <c r="J3659" s="278" t="s">
        <v>6156</v>
      </c>
      <c r="K3659" s="278"/>
      <c r="L3659" s="277"/>
      <c r="M3659" s="276" t="s">
        <v>3908</v>
      </c>
      <c r="N3659" s="276" t="s">
        <v>9548</v>
      </c>
      <c r="O3659" s="276" t="s">
        <v>6166</v>
      </c>
    </row>
    <row r="3660" spans="1:15" ht="30.75" customHeight="1" x14ac:dyDescent="0.25">
      <c r="A3660" s="275">
        <v>40307212</v>
      </c>
      <c r="B3660" s="270" t="s">
        <v>2823</v>
      </c>
      <c r="C3660" s="272" t="s">
        <v>4843</v>
      </c>
      <c r="D3660" s="270" t="s">
        <v>9918</v>
      </c>
      <c r="E3660" s="272"/>
      <c r="F3660" s="273"/>
      <c r="G3660" s="272"/>
      <c r="H3660" s="272" t="s">
        <v>6154</v>
      </c>
      <c r="I3660" s="272" t="s">
        <v>6155</v>
      </c>
      <c r="J3660" s="272" t="s">
        <v>6156</v>
      </c>
      <c r="K3660" s="272"/>
      <c r="L3660" s="271"/>
      <c r="M3660" s="270" t="s">
        <v>3908</v>
      </c>
      <c r="N3660" s="270" t="s">
        <v>9548</v>
      </c>
      <c r="O3660" s="270" t="s">
        <v>6166</v>
      </c>
    </row>
    <row r="3661" spans="1:15" ht="30.75" customHeight="1" x14ac:dyDescent="0.25">
      <c r="A3661" s="281">
        <v>40307220</v>
      </c>
      <c r="B3661" s="276" t="s">
        <v>5454</v>
      </c>
      <c r="C3661" s="278" t="s">
        <v>4843</v>
      </c>
      <c r="D3661" s="276" t="s">
        <v>9919</v>
      </c>
      <c r="E3661" s="282"/>
      <c r="F3661" s="279"/>
      <c r="G3661" s="278"/>
      <c r="H3661" s="278" t="s">
        <v>6154</v>
      </c>
      <c r="I3661" s="278" t="s">
        <v>6155</v>
      </c>
      <c r="J3661" s="278" t="s">
        <v>6156</v>
      </c>
      <c r="K3661" s="278"/>
      <c r="L3661" s="277"/>
      <c r="M3661" s="276" t="s">
        <v>3908</v>
      </c>
      <c r="N3661" s="276" t="s">
        <v>9548</v>
      </c>
      <c r="O3661" s="276" t="s">
        <v>6166</v>
      </c>
    </row>
    <row r="3662" spans="1:15" ht="30.75" customHeight="1" x14ac:dyDescent="0.25">
      <c r="A3662" s="275">
        <v>40307239</v>
      </c>
      <c r="B3662" s="270" t="s">
        <v>5455</v>
      </c>
      <c r="C3662" s="272" t="s">
        <v>4844</v>
      </c>
      <c r="D3662" s="270" t="s">
        <v>6161</v>
      </c>
      <c r="E3662" s="272"/>
      <c r="F3662" s="273"/>
      <c r="G3662" s="272" t="s">
        <v>6161</v>
      </c>
      <c r="H3662" s="272" t="s">
        <v>6161</v>
      </c>
      <c r="I3662" s="272" t="s">
        <v>6161</v>
      </c>
      <c r="J3662" s="272" t="s">
        <v>6161</v>
      </c>
      <c r="K3662" s="272" t="s">
        <v>6161</v>
      </c>
      <c r="L3662" s="271" t="s">
        <v>6161</v>
      </c>
      <c r="M3662" s="270" t="s">
        <v>6161</v>
      </c>
      <c r="N3662" s="270" t="s">
        <v>6161</v>
      </c>
      <c r="O3662" s="270" t="s">
        <v>6161</v>
      </c>
    </row>
    <row r="3663" spans="1:15" ht="30.75" customHeight="1" x14ac:dyDescent="0.25">
      <c r="A3663" s="281">
        <v>40307247</v>
      </c>
      <c r="B3663" s="276" t="s">
        <v>5456</v>
      </c>
      <c r="C3663" s="278" t="s">
        <v>4843</v>
      </c>
      <c r="D3663" s="276" t="s">
        <v>9920</v>
      </c>
      <c r="E3663" s="282"/>
      <c r="F3663" s="279"/>
      <c r="G3663" s="278"/>
      <c r="H3663" s="278" t="s">
        <v>6154</v>
      </c>
      <c r="I3663" s="278" t="s">
        <v>6155</v>
      </c>
      <c r="J3663" s="278" t="s">
        <v>6156</v>
      </c>
      <c r="K3663" s="278"/>
      <c r="L3663" s="277"/>
      <c r="M3663" s="276" t="s">
        <v>3908</v>
      </c>
      <c r="N3663" s="276" t="s">
        <v>9548</v>
      </c>
      <c r="O3663" s="276" t="s">
        <v>6166</v>
      </c>
    </row>
    <row r="3664" spans="1:15" ht="30.75" customHeight="1" x14ac:dyDescent="0.25">
      <c r="A3664" s="275">
        <v>40307255</v>
      </c>
      <c r="B3664" s="270" t="s">
        <v>5457</v>
      </c>
      <c r="C3664" s="272" t="s">
        <v>4843</v>
      </c>
      <c r="D3664" s="270" t="s">
        <v>9921</v>
      </c>
      <c r="E3664" s="272"/>
      <c r="F3664" s="273"/>
      <c r="G3664" s="272"/>
      <c r="H3664" s="272" t="s">
        <v>6154</v>
      </c>
      <c r="I3664" s="272" t="s">
        <v>6155</v>
      </c>
      <c r="J3664" s="272" t="s">
        <v>6156</v>
      </c>
      <c r="K3664" s="272"/>
      <c r="L3664" s="271"/>
      <c r="M3664" s="270" t="s">
        <v>3908</v>
      </c>
      <c r="N3664" s="270" t="s">
        <v>9548</v>
      </c>
      <c r="O3664" s="270" t="s">
        <v>6166</v>
      </c>
    </row>
    <row r="3665" spans="1:15" ht="30.75" customHeight="1" x14ac:dyDescent="0.25">
      <c r="A3665" s="281">
        <v>40307263</v>
      </c>
      <c r="B3665" s="276" t="s">
        <v>6421</v>
      </c>
      <c r="C3665" s="278" t="s">
        <v>4843</v>
      </c>
      <c r="D3665" s="276" t="s">
        <v>9922</v>
      </c>
      <c r="E3665" s="282"/>
      <c r="F3665" s="279"/>
      <c r="G3665" s="278"/>
      <c r="H3665" s="278" t="s">
        <v>6154</v>
      </c>
      <c r="I3665" s="278" t="s">
        <v>6155</v>
      </c>
      <c r="J3665" s="278" t="s">
        <v>6156</v>
      </c>
      <c r="K3665" s="278"/>
      <c r="L3665" s="277"/>
      <c r="M3665" s="276" t="s">
        <v>3908</v>
      </c>
      <c r="N3665" s="276" t="s">
        <v>9548</v>
      </c>
      <c r="O3665" s="276" t="s">
        <v>6166</v>
      </c>
    </row>
    <row r="3666" spans="1:15" ht="30.75" customHeight="1" x14ac:dyDescent="0.25">
      <c r="A3666" s="275">
        <v>40307271</v>
      </c>
      <c r="B3666" s="270" t="s">
        <v>5458</v>
      </c>
      <c r="C3666" s="272" t="s">
        <v>4843</v>
      </c>
      <c r="D3666" s="270" t="s">
        <v>9923</v>
      </c>
      <c r="E3666" s="272"/>
      <c r="F3666" s="273"/>
      <c r="G3666" s="272"/>
      <c r="H3666" s="272" t="s">
        <v>6154</v>
      </c>
      <c r="I3666" s="272" t="s">
        <v>6155</v>
      </c>
      <c r="J3666" s="272" t="s">
        <v>6156</v>
      </c>
      <c r="K3666" s="272"/>
      <c r="L3666" s="271"/>
      <c r="M3666" s="270" t="s">
        <v>3908</v>
      </c>
      <c r="N3666" s="270" t="s">
        <v>9548</v>
      </c>
      <c r="O3666" s="270" t="s">
        <v>6166</v>
      </c>
    </row>
    <row r="3667" spans="1:15" ht="30.75" customHeight="1" x14ac:dyDescent="0.25">
      <c r="A3667" s="281">
        <v>40307280</v>
      </c>
      <c r="B3667" s="276" t="s">
        <v>5459</v>
      </c>
      <c r="C3667" s="278" t="s">
        <v>4843</v>
      </c>
      <c r="D3667" s="276" t="s">
        <v>9924</v>
      </c>
      <c r="E3667" s="282"/>
      <c r="F3667" s="279"/>
      <c r="G3667" s="278"/>
      <c r="H3667" s="278" t="s">
        <v>6154</v>
      </c>
      <c r="I3667" s="278" t="s">
        <v>6155</v>
      </c>
      <c r="J3667" s="278" t="s">
        <v>6156</v>
      </c>
      <c r="K3667" s="278"/>
      <c r="L3667" s="277"/>
      <c r="M3667" s="276" t="s">
        <v>3908</v>
      </c>
      <c r="N3667" s="276" t="s">
        <v>9548</v>
      </c>
      <c r="O3667" s="276" t="s">
        <v>6166</v>
      </c>
    </row>
    <row r="3668" spans="1:15" ht="30.75" customHeight="1" x14ac:dyDescent="0.25">
      <c r="A3668" s="275">
        <v>40307298</v>
      </c>
      <c r="B3668" s="270" t="s">
        <v>5460</v>
      </c>
      <c r="C3668" s="272" t="s">
        <v>4843</v>
      </c>
      <c r="D3668" s="270" t="s">
        <v>9925</v>
      </c>
      <c r="E3668" s="272"/>
      <c r="F3668" s="273"/>
      <c r="G3668" s="272"/>
      <c r="H3668" s="272" t="s">
        <v>6154</v>
      </c>
      <c r="I3668" s="272" t="s">
        <v>6155</v>
      </c>
      <c r="J3668" s="272" t="s">
        <v>6156</v>
      </c>
      <c r="K3668" s="272"/>
      <c r="L3668" s="271"/>
      <c r="M3668" s="270" t="s">
        <v>3908</v>
      </c>
      <c r="N3668" s="270" t="s">
        <v>9548</v>
      </c>
      <c r="O3668" s="270" t="s">
        <v>6166</v>
      </c>
    </row>
    <row r="3669" spans="1:15" ht="30.75" customHeight="1" x14ac:dyDescent="0.25">
      <c r="A3669" s="281">
        <v>40307301</v>
      </c>
      <c r="B3669" s="276" t="s">
        <v>5461</v>
      </c>
      <c r="C3669" s="278" t="s">
        <v>4843</v>
      </c>
      <c r="D3669" s="276" t="s">
        <v>9926</v>
      </c>
      <c r="E3669" s="282"/>
      <c r="F3669" s="279"/>
      <c r="G3669" s="278"/>
      <c r="H3669" s="278" t="s">
        <v>6154</v>
      </c>
      <c r="I3669" s="278" t="s">
        <v>6155</v>
      </c>
      <c r="J3669" s="278" t="s">
        <v>6156</v>
      </c>
      <c r="K3669" s="278"/>
      <c r="L3669" s="277"/>
      <c r="M3669" s="276" t="s">
        <v>3908</v>
      </c>
      <c r="N3669" s="276" t="s">
        <v>9548</v>
      </c>
      <c r="O3669" s="276" t="s">
        <v>6166</v>
      </c>
    </row>
    <row r="3670" spans="1:15" ht="30.75" customHeight="1" x14ac:dyDescent="0.25">
      <c r="A3670" s="275">
        <v>40307310</v>
      </c>
      <c r="B3670" s="270" t="s">
        <v>5462</v>
      </c>
      <c r="C3670" s="272" t="s">
        <v>4844</v>
      </c>
      <c r="D3670" s="270" t="s">
        <v>6161</v>
      </c>
      <c r="E3670" s="272"/>
      <c r="F3670" s="273"/>
      <c r="G3670" s="272" t="s">
        <v>6161</v>
      </c>
      <c r="H3670" s="272" t="s">
        <v>6161</v>
      </c>
      <c r="I3670" s="272" t="s">
        <v>6161</v>
      </c>
      <c r="J3670" s="272" t="s">
        <v>6161</v>
      </c>
      <c r="K3670" s="272" t="s">
        <v>6161</v>
      </c>
      <c r="L3670" s="271" t="s">
        <v>6161</v>
      </c>
      <c r="M3670" s="270" t="s">
        <v>6161</v>
      </c>
      <c r="N3670" s="270" t="s">
        <v>6161</v>
      </c>
      <c r="O3670" s="270" t="s">
        <v>6161</v>
      </c>
    </row>
    <row r="3671" spans="1:15" ht="30.75" customHeight="1" x14ac:dyDescent="0.25">
      <c r="A3671" s="281">
        <v>40307328</v>
      </c>
      <c r="B3671" s="276" t="s">
        <v>5463</v>
      </c>
      <c r="C3671" s="278" t="s">
        <v>4844</v>
      </c>
      <c r="D3671" s="276" t="s">
        <v>6161</v>
      </c>
      <c r="E3671" s="282"/>
      <c r="F3671" s="279"/>
      <c r="G3671" s="278" t="s">
        <v>6161</v>
      </c>
      <c r="H3671" s="278" t="s">
        <v>6161</v>
      </c>
      <c r="I3671" s="278" t="s">
        <v>6161</v>
      </c>
      <c r="J3671" s="278" t="s">
        <v>6161</v>
      </c>
      <c r="K3671" s="278" t="s">
        <v>6161</v>
      </c>
      <c r="L3671" s="277" t="s">
        <v>6161</v>
      </c>
      <c r="M3671" s="276" t="s">
        <v>6161</v>
      </c>
      <c r="N3671" s="276" t="s">
        <v>6161</v>
      </c>
      <c r="O3671" s="276" t="s">
        <v>6161</v>
      </c>
    </row>
    <row r="3672" spans="1:15" ht="30.75" customHeight="1" x14ac:dyDescent="0.25">
      <c r="A3672" s="275">
        <v>40307336</v>
      </c>
      <c r="B3672" s="270" t="s">
        <v>5464</v>
      </c>
      <c r="C3672" s="272" t="s">
        <v>4843</v>
      </c>
      <c r="D3672" s="270" t="s">
        <v>9927</v>
      </c>
      <c r="E3672" s="272"/>
      <c r="F3672" s="273"/>
      <c r="G3672" s="272"/>
      <c r="H3672" s="272" t="s">
        <v>6154</v>
      </c>
      <c r="I3672" s="272" t="s">
        <v>6155</v>
      </c>
      <c r="J3672" s="272" t="s">
        <v>6156</v>
      </c>
      <c r="K3672" s="272"/>
      <c r="L3672" s="271"/>
      <c r="M3672" s="270" t="s">
        <v>3908</v>
      </c>
      <c r="N3672" s="270" t="s">
        <v>9548</v>
      </c>
      <c r="O3672" s="270" t="s">
        <v>6166</v>
      </c>
    </row>
    <row r="3673" spans="1:15" ht="30.75" customHeight="1" x14ac:dyDescent="0.25">
      <c r="A3673" s="281">
        <v>40307344</v>
      </c>
      <c r="B3673" s="276" t="s">
        <v>5465</v>
      </c>
      <c r="C3673" s="278" t="s">
        <v>4843</v>
      </c>
      <c r="D3673" s="276" t="s">
        <v>9928</v>
      </c>
      <c r="E3673" s="282"/>
      <c r="F3673" s="279"/>
      <c r="G3673" s="278"/>
      <c r="H3673" s="278" t="s">
        <v>6154</v>
      </c>
      <c r="I3673" s="278" t="s">
        <v>6155</v>
      </c>
      <c r="J3673" s="278" t="s">
        <v>6156</v>
      </c>
      <c r="K3673" s="278"/>
      <c r="L3673" s="277"/>
      <c r="M3673" s="276" t="s">
        <v>3908</v>
      </c>
      <c r="N3673" s="276" t="s">
        <v>9548</v>
      </c>
      <c r="O3673" s="276" t="s">
        <v>6166</v>
      </c>
    </row>
    <row r="3674" spans="1:15" ht="30.75" customHeight="1" x14ac:dyDescent="0.25">
      <c r="A3674" s="275">
        <v>40307352</v>
      </c>
      <c r="B3674" s="270" t="s">
        <v>5466</v>
      </c>
      <c r="C3674" s="272" t="s">
        <v>4843</v>
      </c>
      <c r="D3674" s="270" t="s">
        <v>9929</v>
      </c>
      <c r="E3674" s="272"/>
      <c r="F3674" s="273"/>
      <c r="G3674" s="272"/>
      <c r="H3674" s="272" t="s">
        <v>6154</v>
      </c>
      <c r="I3674" s="272" t="s">
        <v>6155</v>
      </c>
      <c r="J3674" s="272" t="s">
        <v>6156</v>
      </c>
      <c r="K3674" s="272"/>
      <c r="L3674" s="271"/>
      <c r="M3674" s="270" t="s">
        <v>3906</v>
      </c>
      <c r="N3674" s="270" t="s">
        <v>9548</v>
      </c>
      <c r="O3674" s="270" t="s">
        <v>6166</v>
      </c>
    </row>
    <row r="3675" spans="1:15" ht="30.75" customHeight="1" x14ac:dyDescent="0.25">
      <c r="A3675" s="281">
        <v>40307360</v>
      </c>
      <c r="B3675" s="276" t="s">
        <v>5467</v>
      </c>
      <c r="C3675" s="278" t="s">
        <v>4844</v>
      </c>
      <c r="D3675" s="276" t="s">
        <v>6161</v>
      </c>
      <c r="E3675" s="282"/>
      <c r="F3675" s="279"/>
      <c r="G3675" s="278" t="s">
        <v>6161</v>
      </c>
      <c r="H3675" s="278" t="s">
        <v>6161</v>
      </c>
      <c r="I3675" s="278" t="s">
        <v>6161</v>
      </c>
      <c r="J3675" s="278" t="s">
        <v>6161</v>
      </c>
      <c r="K3675" s="278" t="s">
        <v>6161</v>
      </c>
      <c r="L3675" s="277" t="s">
        <v>6161</v>
      </c>
      <c r="M3675" s="276" t="s">
        <v>6161</v>
      </c>
      <c r="N3675" s="276" t="s">
        <v>6161</v>
      </c>
      <c r="O3675" s="276" t="s">
        <v>6161</v>
      </c>
    </row>
    <row r="3676" spans="1:15" ht="30.75" customHeight="1" x14ac:dyDescent="0.25">
      <c r="A3676" s="275">
        <v>40307379</v>
      </c>
      <c r="B3676" s="270" t="s">
        <v>5468</v>
      </c>
      <c r="C3676" s="272" t="s">
        <v>4844</v>
      </c>
      <c r="D3676" s="270" t="s">
        <v>6161</v>
      </c>
      <c r="E3676" s="272"/>
      <c r="F3676" s="273"/>
      <c r="G3676" s="272" t="s">
        <v>6161</v>
      </c>
      <c r="H3676" s="272" t="s">
        <v>6161</v>
      </c>
      <c r="I3676" s="272" t="s">
        <v>6161</v>
      </c>
      <c r="J3676" s="272" t="s">
        <v>6161</v>
      </c>
      <c r="K3676" s="272" t="s">
        <v>6161</v>
      </c>
      <c r="L3676" s="271" t="s">
        <v>6161</v>
      </c>
      <c r="M3676" s="270" t="s">
        <v>6161</v>
      </c>
      <c r="N3676" s="270" t="s">
        <v>6161</v>
      </c>
      <c r="O3676" s="270" t="s">
        <v>6161</v>
      </c>
    </row>
    <row r="3677" spans="1:15" ht="30.75" customHeight="1" x14ac:dyDescent="0.25">
      <c r="A3677" s="281">
        <v>40307387</v>
      </c>
      <c r="B3677" s="276" t="s">
        <v>5469</v>
      </c>
      <c r="C3677" s="278" t="s">
        <v>4843</v>
      </c>
      <c r="D3677" s="276" t="s">
        <v>9930</v>
      </c>
      <c r="E3677" s="282"/>
      <c r="F3677" s="279"/>
      <c r="G3677" s="278"/>
      <c r="H3677" s="278" t="s">
        <v>6154</v>
      </c>
      <c r="I3677" s="278" t="s">
        <v>6155</v>
      </c>
      <c r="J3677" s="278" t="s">
        <v>6156</v>
      </c>
      <c r="K3677" s="278"/>
      <c r="L3677" s="277"/>
      <c r="M3677" s="276" t="s">
        <v>3908</v>
      </c>
      <c r="N3677" s="276" t="s">
        <v>9548</v>
      </c>
      <c r="O3677" s="276" t="s">
        <v>6166</v>
      </c>
    </row>
    <row r="3678" spans="1:15" ht="30.75" customHeight="1" x14ac:dyDescent="0.25">
      <c r="A3678" s="275">
        <v>40307395</v>
      </c>
      <c r="B3678" s="270" t="s">
        <v>5470</v>
      </c>
      <c r="C3678" s="272" t="s">
        <v>4843</v>
      </c>
      <c r="D3678" s="270" t="s">
        <v>9931</v>
      </c>
      <c r="E3678" s="272"/>
      <c r="F3678" s="273"/>
      <c r="G3678" s="272"/>
      <c r="H3678" s="272" t="s">
        <v>6154</v>
      </c>
      <c r="I3678" s="272" t="s">
        <v>6155</v>
      </c>
      <c r="J3678" s="272" t="s">
        <v>6156</v>
      </c>
      <c r="K3678" s="272"/>
      <c r="L3678" s="271"/>
      <c r="M3678" s="270" t="s">
        <v>3908</v>
      </c>
      <c r="N3678" s="270" t="s">
        <v>9548</v>
      </c>
      <c r="O3678" s="270" t="s">
        <v>6166</v>
      </c>
    </row>
    <row r="3679" spans="1:15" ht="30.75" customHeight="1" x14ac:dyDescent="0.25">
      <c r="A3679" s="281">
        <v>40307409</v>
      </c>
      <c r="B3679" s="276" t="s">
        <v>5471</v>
      </c>
      <c r="C3679" s="278" t="s">
        <v>4843</v>
      </c>
      <c r="D3679" s="276" t="s">
        <v>9932</v>
      </c>
      <c r="E3679" s="282"/>
      <c r="F3679" s="279"/>
      <c r="G3679" s="278"/>
      <c r="H3679" s="278" t="s">
        <v>6154</v>
      </c>
      <c r="I3679" s="278" t="s">
        <v>6155</v>
      </c>
      <c r="J3679" s="278" t="s">
        <v>6156</v>
      </c>
      <c r="K3679" s="278"/>
      <c r="L3679" s="277"/>
      <c r="M3679" s="276" t="s">
        <v>3908</v>
      </c>
      <c r="N3679" s="276" t="s">
        <v>9548</v>
      </c>
      <c r="O3679" s="276" t="s">
        <v>6166</v>
      </c>
    </row>
    <row r="3680" spans="1:15" ht="30.75" customHeight="1" x14ac:dyDescent="0.25">
      <c r="A3680" s="275">
        <v>40307417</v>
      </c>
      <c r="B3680" s="270" t="s">
        <v>5472</v>
      </c>
      <c r="C3680" s="272" t="s">
        <v>4843</v>
      </c>
      <c r="D3680" s="270" t="s">
        <v>9932</v>
      </c>
      <c r="E3680" s="272"/>
      <c r="F3680" s="273"/>
      <c r="G3680" s="272"/>
      <c r="H3680" s="272" t="s">
        <v>6154</v>
      </c>
      <c r="I3680" s="272" t="s">
        <v>6155</v>
      </c>
      <c r="J3680" s="272" t="s">
        <v>6156</v>
      </c>
      <c r="K3680" s="272"/>
      <c r="L3680" s="271"/>
      <c r="M3680" s="270" t="s">
        <v>3908</v>
      </c>
      <c r="N3680" s="270" t="s">
        <v>9548</v>
      </c>
      <c r="O3680" s="270" t="s">
        <v>6166</v>
      </c>
    </row>
    <row r="3681" spans="1:15" ht="30.75" customHeight="1" x14ac:dyDescent="0.25">
      <c r="A3681" s="281">
        <v>40307425</v>
      </c>
      <c r="B3681" s="276" t="s">
        <v>5473</v>
      </c>
      <c r="C3681" s="278" t="s">
        <v>4843</v>
      </c>
      <c r="D3681" s="276" t="s">
        <v>9933</v>
      </c>
      <c r="E3681" s="282"/>
      <c r="F3681" s="279"/>
      <c r="G3681" s="278"/>
      <c r="H3681" s="278" t="s">
        <v>6154</v>
      </c>
      <c r="I3681" s="278" t="s">
        <v>6155</v>
      </c>
      <c r="J3681" s="278" t="s">
        <v>6156</v>
      </c>
      <c r="K3681" s="278"/>
      <c r="L3681" s="277"/>
      <c r="M3681" s="276" t="s">
        <v>3908</v>
      </c>
      <c r="N3681" s="276" t="s">
        <v>9548</v>
      </c>
      <c r="O3681" s="276" t="s">
        <v>6166</v>
      </c>
    </row>
    <row r="3682" spans="1:15" ht="30.75" customHeight="1" x14ac:dyDescent="0.25">
      <c r="A3682" s="275">
        <v>40307433</v>
      </c>
      <c r="B3682" s="270" t="s">
        <v>2840</v>
      </c>
      <c r="C3682" s="272" t="s">
        <v>4843</v>
      </c>
      <c r="D3682" s="270" t="s">
        <v>9727</v>
      </c>
      <c r="E3682" s="272"/>
      <c r="F3682" s="273"/>
      <c r="G3682" s="272"/>
      <c r="H3682" s="272" t="s">
        <v>6154</v>
      </c>
      <c r="I3682" s="272" t="s">
        <v>6155</v>
      </c>
      <c r="J3682" s="272" t="s">
        <v>6156</v>
      </c>
      <c r="K3682" s="272" t="s">
        <v>6157</v>
      </c>
      <c r="L3682" s="271"/>
      <c r="M3682" s="270" t="s">
        <v>3908</v>
      </c>
      <c r="N3682" s="270" t="s">
        <v>9548</v>
      </c>
      <c r="O3682" s="270" t="s">
        <v>6166</v>
      </c>
    </row>
    <row r="3683" spans="1:15" ht="30.75" customHeight="1" x14ac:dyDescent="0.25">
      <c r="A3683" s="281">
        <v>40307441</v>
      </c>
      <c r="B3683" s="276" t="s">
        <v>2841</v>
      </c>
      <c r="C3683" s="278" t="s">
        <v>4843</v>
      </c>
      <c r="D3683" s="276" t="s">
        <v>9728</v>
      </c>
      <c r="E3683" s="282"/>
      <c r="F3683" s="279"/>
      <c r="G3683" s="278"/>
      <c r="H3683" s="278" t="s">
        <v>6154</v>
      </c>
      <c r="I3683" s="278" t="s">
        <v>6155</v>
      </c>
      <c r="J3683" s="278" t="s">
        <v>6156</v>
      </c>
      <c r="K3683" s="278" t="s">
        <v>6157</v>
      </c>
      <c r="L3683" s="277"/>
      <c r="M3683" s="276" t="s">
        <v>3908</v>
      </c>
      <c r="N3683" s="276" t="s">
        <v>9548</v>
      </c>
      <c r="O3683" s="276" t="s">
        <v>6166</v>
      </c>
    </row>
    <row r="3684" spans="1:15" ht="30.75" customHeight="1" x14ac:dyDescent="0.25">
      <c r="A3684" s="275">
        <v>40307450</v>
      </c>
      <c r="B3684" s="270" t="s">
        <v>2842</v>
      </c>
      <c r="C3684" s="272" t="s">
        <v>4843</v>
      </c>
      <c r="D3684" s="270" t="s">
        <v>9934</v>
      </c>
      <c r="E3684" s="272"/>
      <c r="F3684" s="273"/>
      <c r="G3684" s="272"/>
      <c r="H3684" s="272" t="s">
        <v>6154</v>
      </c>
      <c r="I3684" s="272" t="s">
        <v>6155</v>
      </c>
      <c r="J3684" s="272" t="s">
        <v>6156</v>
      </c>
      <c r="K3684" s="272"/>
      <c r="L3684" s="271"/>
      <c r="M3684" s="270" t="s">
        <v>3908</v>
      </c>
      <c r="N3684" s="270" t="s">
        <v>9548</v>
      </c>
      <c r="O3684" s="270" t="s">
        <v>6166</v>
      </c>
    </row>
    <row r="3685" spans="1:15" ht="30.75" customHeight="1" x14ac:dyDescent="0.25">
      <c r="A3685" s="281">
        <v>40307468</v>
      </c>
      <c r="B3685" s="276" t="s">
        <v>5474</v>
      </c>
      <c r="C3685" s="278" t="s">
        <v>4843</v>
      </c>
      <c r="D3685" s="276" t="s">
        <v>9935</v>
      </c>
      <c r="E3685" s="282"/>
      <c r="F3685" s="279"/>
      <c r="G3685" s="278"/>
      <c r="H3685" s="278" t="s">
        <v>6154</v>
      </c>
      <c r="I3685" s="278" t="s">
        <v>6155</v>
      </c>
      <c r="J3685" s="278" t="s">
        <v>6156</v>
      </c>
      <c r="K3685" s="278"/>
      <c r="L3685" s="277"/>
      <c r="M3685" s="276" t="s">
        <v>3908</v>
      </c>
      <c r="N3685" s="276" t="s">
        <v>9548</v>
      </c>
      <c r="O3685" s="276" t="s">
        <v>6166</v>
      </c>
    </row>
    <row r="3686" spans="1:15" ht="30.75" customHeight="1" x14ac:dyDescent="0.25">
      <c r="A3686" s="275">
        <v>40307476</v>
      </c>
      <c r="B3686" s="270" t="s">
        <v>5475</v>
      </c>
      <c r="C3686" s="272" t="s">
        <v>4843</v>
      </c>
      <c r="D3686" s="270" t="s">
        <v>9936</v>
      </c>
      <c r="E3686" s="272"/>
      <c r="F3686" s="273"/>
      <c r="G3686" s="272"/>
      <c r="H3686" s="272" t="s">
        <v>6154</v>
      </c>
      <c r="I3686" s="272" t="s">
        <v>6155</v>
      </c>
      <c r="J3686" s="272" t="s">
        <v>6156</v>
      </c>
      <c r="K3686" s="272"/>
      <c r="L3686" s="271"/>
      <c r="M3686" s="270" t="s">
        <v>3908</v>
      </c>
      <c r="N3686" s="270" t="s">
        <v>9548</v>
      </c>
      <c r="O3686" s="270" t="s">
        <v>6166</v>
      </c>
    </row>
    <row r="3687" spans="1:15" ht="30.75" customHeight="1" x14ac:dyDescent="0.25">
      <c r="A3687" s="281">
        <v>40307484</v>
      </c>
      <c r="B3687" s="276" t="s">
        <v>5476</v>
      </c>
      <c r="C3687" s="278" t="s">
        <v>4843</v>
      </c>
      <c r="D3687" s="276" t="s">
        <v>9937</v>
      </c>
      <c r="E3687" s="282"/>
      <c r="F3687" s="279"/>
      <c r="G3687" s="278"/>
      <c r="H3687" s="278" t="s">
        <v>6154</v>
      </c>
      <c r="I3687" s="278" t="s">
        <v>6155</v>
      </c>
      <c r="J3687" s="278" t="s">
        <v>6156</v>
      </c>
      <c r="K3687" s="278"/>
      <c r="L3687" s="277"/>
      <c r="M3687" s="276" t="s">
        <v>3908</v>
      </c>
      <c r="N3687" s="276" t="s">
        <v>9548</v>
      </c>
      <c r="O3687" s="276" t="s">
        <v>6166</v>
      </c>
    </row>
    <row r="3688" spans="1:15" ht="30.75" customHeight="1" x14ac:dyDescent="0.25">
      <c r="A3688" s="275">
        <v>40307492</v>
      </c>
      <c r="B3688" s="270" t="s">
        <v>5477</v>
      </c>
      <c r="C3688" s="272" t="s">
        <v>4843</v>
      </c>
      <c r="D3688" s="270" t="s">
        <v>9937</v>
      </c>
      <c r="E3688" s="272"/>
      <c r="F3688" s="273"/>
      <c r="G3688" s="272"/>
      <c r="H3688" s="272" t="s">
        <v>6154</v>
      </c>
      <c r="I3688" s="272" t="s">
        <v>6155</v>
      </c>
      <c r="J3688" s="272" t="s">
        <v>6156</v>
      </c>
      <c r="K3688" s="272"/>
      <c r="L3688" s="271"/>
      <c r="M3688" s="270" t="s">
        <v>3908</v>
      </c>
      <c r="N3688" s="270" t="s">
        <v>9548</v>
      </c>
      <c r="O3688" s="270" t="s">
        <v>6166</v>
      </c>
    </row>
    <row r="3689" spans="1:15" ht="30.75" customHeight="1" x14ac:dyDescent="0.25">
      <c r="A3689" s="281">
        <v>40307506</v>
      </c>
      <c r="B3689" s="276" t="s">
        <v>5478</v>
      </c>
      <c r="C3689" s="278" t="s">
        <v>4844</v>
      </c>
      <c r="D3689" s="276" t="s">
        <v>6161</v>
      </c>
      <c r="E3689" s="282"/>
      <c r="F3689" s="279"/>
      <c r="G3689" s="278" t="s">
        <v>6161</v>
      </c>
      <c r="H3689" s="278" t="s">
        <v>6161</v>
      </c>
      <c r="I3689" s="278" t="s">
        <v>6161</v>
      </c>
      <c r="J3689" s="278" t="s">
        <v>6161</v>
      </c>
      <c r="K3689" s="278" t="s">
        <v>6161</v>
      </c>
      <c r="L3689" s="277" t="s">
        <v>6161</v>
      </c>
      <c r="M3689" s="276" t="s">
        <v>6161</v>
      </c>
      <c r="N3689" s="276" t="s">
        <v>6161</v>
      </c>
      <c r="O3689" s="276" t="s">
        <v>6161</v>
      </c>
    </row>
    <row r="3690" spans="1:15" ht="30.75" customHeight="1" x14ac:dyDescent="0.25">
      <c r="A3690" s="275">
        <v>40307514</v>
      </c>
      <c r="B3690" s="270" t="s">
        <v>5479</v>
      </c>
      <c r="C3690" s="272" t="s">
        <v>4844</v>
      </c>
      <c r="D3690" s="270" t="s">
        <v>6161</v>
      </c>
      <c r="E3690" s="272"/>
      <c r="F3690" s="273"/>
      <c r="G3690" s="272" t="s">
        <v>6161</v>
      </c>
      <c r="H3690" s="272" t="s">
        <v>6161</v>
      </c>
      <c r="I3690" s="272" t="s">
        <v>6161</v>
      </c>
      <c r="J3690" s="272" t="s">
        <v>6161</v>
      </c>
      <c r="K3690" s="272" t="s">
        <v>6161</v>
      </c>
      <c r="L3690" s="271" t="s">
        <v>6161</v>
      </c>
      <c r="M3690" s="270" t="s">
        <v>6161</v>
      </c>
      <c r="N3690" s="270" t="s">
        <v>6161</v>
      </c>
      <c r="O3690" s="270" t="s">
        <v>6161</v>
      </c>
    </row>
    <row r="3691" spans="1:15" ht="30.75" customHeight="1" x14ac:dyDescent="0.25">
      <c r="A3691" s="281">
        <v>40307522</v>
      </c>
      <c r="B3691" s="276" t="s">
        <v>5480</v>
      </c>
      <c r="C3691" s="278" t="s">
        <v>4843</v>
      </c>
      <c r="D3691" s="276" t="s">
        <v>9938</v>
      </c>
      <c r="E3691" s="282"/>
      <c r="F3691" s="279"/>
      <c r="G3691" s="278"/>
      <c r="H3691" s="278" t="s">
        <v>6154</v>
      </c>
      <c r="I3691" s="278" t="s">
        <v>6155</v>
      </c>
      <c r="J3691" s="278" t="s">
        <v>6156</v>
      </c>
      <c r="K3691" s="278"/>
      <c r="L3691" s="277"/>
      <c r="M3691" s="276" t="s">
        <v>3908</v>
      </c>
      <c r="N3691" s="276" t="s">
        <v>9548</v>
      </c>
      <c r="O3691" s="276" t="s">
        <v>6166</v>
      </c>
    </row>
    <row r="3692" spans="1:15" ht="30.75" customHeight="1" x14ac:dyDescent="0.25">
      <c r="A3692" s="275">
        <v>40307530</v>
      </c>
      <c r="B3692" s="270" t="s">
        <v>5481</v>
      </c>
      <c r="C3692" s="272" t="s">
        <v>4843</v>
      </c>
      <c r="D3692" s="270" t="s">
        <v>9938</v>
      </c>
      <c r="E3692" s="272"/>
      <c r="F3692" s="273"/>
      <c r="G3692" s="272"/>
      <c r="H3692" s="272" t="s">
        <v>6154</v>
      </c>
      <c r="I3692" s="272" t="s">
        <v>6155</v>
      </c>
      <c r="J3692" s="272" t="s">
        <v>6156</v>
      </c>
      <c r="K3692" s="272"/>
      <c r="L3692" s="271"/>
      <c r="M3692" s="270" t="s">
        <v>3908</v>
      </c>
      <c r="N3692" s="270" t="s">
        <v>9548</v>
      </c>
      <c r="O3692" s="270" t="s">
        <v>6166</v>
      </c>
    </row>
    <row r="3693" spans="1:15" ht="30.75" customHeight="1" x14ac:dyDescent="0.25">
      <c r="A3693" s="281">
        <v>40307565</v>
      </c>
      <c r="B3693" s="276" t="s">
        <v>5482</v>
      </c>
      <c r="C3693" s="278" t="s">
        <v>4843</v>
      </c>
      <c r="D3693" s="276" t="s">
        <v>9939</v>
      </c>
      <c r="E3693" s="282"/>
      <c r="F3693" s="279"/>
      <c r="G3693" s="278"/>
      <c r="H3693" s="278" t="s">
        <v>6154</v>
      </c>
      <c r="I3693" s="278" t="s">
        <v>6155</v>
      </c>
      <c r="J3693" s="278" t="s">
        <v>6156</v>
      </c>
      <c r="K3693" s="278"/>
      <c r="L3693" s="277"/>
      <c r="M3693" s="276" t="s">
        <v>3908</v>
      </c>
      <c r="N3693" s="276" t="s">
        <v>9548</v>
      </c>
      <c r="O3693" s="276" t="s">
        <v>6166</v>
      </c>
    </row>
    <row r="3694" spans="1:15" ht="30.75" customHeight="1" x14ac:dyDescent="0.25">
      <c r="A3694" s="275">
        <v>40307565</v>
      </c>
      <c r="B3694" s="270" t="s">
        <v>5482</v>
      </c>
      <c r="C3694" s="272" t="s">
        <v>4843</v>
      </c>
      <c r="D3694" s="270" t="s">
        <v>9940</v>
      </c>
      <c r="E3694" s="272"/>
      <c r="F3694" s="273"/>
      <c r="G3694" s="272"/>
      <c r="H3694" s="272" t="s">
        <v>6154</v>
      </c>
      <c r="I3694" s="272" t="s">
        <v>6155</v>
      </c>
      <c r="J3694" s="272" t="s">
        <v>6156</v>
      </c>
      <c r="K3694" s="272"/>
      <c r="L3694" s="271"/>
      <c r="M3694" s="270" t="s">
        <v>3908</v>
      </c>
      <c r="N3694" s="270" t="s">
        <v>9548</v>
      </c>
      <c r="O3694" s="270" t="s">
        <v>6166</v>
      </c>
    </row>
    <row r="3695" spans="1:15" ht="30.75" customHeight="1" x14ac:dyDescent="0.25">
      <c r="A3695" s="281">
        <v>40307573</v>
      </c>
      <c r="B3695" s="276" t="s">
        <v>5483</v>
      </c>
      <c r="C3695" s="278" t="s">
        <v>4843</v>
      </c>
      <c r="D3695" s="276" t="s">
        <v>9941</v>
      </c>
      <c r="E3695" s="282"/>
      <c r="F3695" s="279"/>
      <c r="G3695" s="278"/>
      <c r="H3695" s="278" t="s">
        <v>6154</v>
      </c>
      <c r="I3695" s="278" t="s">
        <v>6155</v>
      </c>
      <c r="J3695" s="278" t="s">
        <v>6156</v>
      </c>
      <c r="K3695" s="278"/>
      <c r="L3695" s="277"/>
      <c r="M3695" s="276" t="s">
        <v>3908</v>
      </c>
      <c r="N3695" s="276" t="s">
        <v>9548</v>
      </c>
      <c r="O3695" s="276" t="s">
        <v>6166</v>
      </c>
    </row>
    <row r="3696" spans="1:15" ht="30.75" customHeight="1" x14ac:dyDescent="0.25">
      <c r="A3696" s="275">
        <v>40307581</v>
      </c>
      <c r="B3696" s="270" t="s">
        <v>5484</v>
      </c>
      <c r="C3696" s="272" t="s">
        <v>4843</v>
      </c>
      <c r="D3696" s="270" t="s">
        <v>9941</v>
      </c>
      <c r="E3696" s="272"/>
      <c r="F3696" s="273"/>
      <c r="G3696" s="272"/>
      <c r="H3696" s="272" t="s">
        <v>6154</v>
      </c>
      <c r="I3696" s="272" t="s">
        <v>6155</v>
      </c>
      <c r="J3696" s="272" t="s">
        <v>6156</v>
      </c>
      <c r="K3696" s="272"/>
      <c r="L3696" s="271"/>
      <c r="M3696" s="270" t="s">
        <v>3908</v>
      </c>
      <c r="N3696" s="270" t="s">
        <v>9548</v>
      </c>
      <c r="O3696" s="270" t="s">
        <v>6166</v>
      </c>
    </row>
    <row r="3697" spans="1:15" ht="30.75" customHeight="1" x14ac:dyDescent="0.25">
      <c r="A3697" s="281">
        <v>40307590</v>
      </c>
      <c r="B3697" s="276" t="s">
        <v>5485</v>
      </c>
      <c r="C3697" s="278" t="s">
        <v>4844</v>
      </c>
      <c r="D3697" s="276" t="s">
        <v>6161</v>
      </c>
      <c r="E3697" s="282"/>
      <c r="F3697" s="279"/>
      <c r="G3697" s="278" t="s">
        <v>6161</v>
      </c>
      <c r="H3697" s="278" t="s">
        <v>6161</v>
      </c>
      <c r="I3697" s="278" t="s">
        <v>6161</v>
      </c>
      <c r="J3697" s="278" t="s">
        <v>6161</v>
      </c>
      <c r="K3697" s="278" t="s">
        <v>6161</v>
      </c>
      <c r="L3697" s="277" t="s">
        <v>6161</v>
      </c>
      <c r="M3697" s="276" t="s">
        <v>6161</v>
      </c>
      <c r="N3697" s="276" t="s">
        <v>6161</v>
      </c>
      <c r="O3697" s="276" t="s">
        <v>6161</v>
      </c>
    </row>
    <row r="3698" spans="1:15" ht="30.75" customHeight="1" x14ac:dyDescent="0.25">
      <c r="A3698" s="275">
        <v>40307603</v>
      </c>
      <c r="B3698" s="270" t="s">
        <v>2854</v>
      </c>
      <c r="C3698" s="272" t="s">
        <v>4843</v>
      </c>
      <c r="D3698" s="270" t="s">
        <v>9942</v>
      </c>
      <c r="E3698" s="272"/>
      <c r="F3698" s="273"/>
      <c r="G3698" s="272"/>
      <c r="H3698" s="272" t="s">
        <v>6154</v>
      </c>
      <c r="I3698" s="272" t="s">
        <v>6155</v>
      </c>
      <c r="J3698" s="272"/>
      <c r="K3698" s="272" t="s">
        <v>6157</v>
      </c>
      <c r="L3698" s="271"/>
      <c r="M3698" s="270" t="s">
        <v>3922</v>
      </c>
      <c r="N3698" s="270" t="s">
        <v>9607</v>
      </c>
      <c r="O3698" s="270" t="s">
        <v>6166</v>
      </c>
    </row>
    <row r="3699" spans="1:15" ht="30.75" customHeight="1" x14ac:dyDescent="0.25">
      <c r="A3699" s="281">
        <v>40307603</v>
      </c>
      <c r="B3699" s="276" t="s">
        <v>2854</v>
      </c>
      <c r="C3699" s="278" t="s">
        <v>4843</v>
      </c>
      <c r="D3699" s="276" t="s">
        <v>9943</v>
      </c>
      <c r="E3699" s="282"/>
      <c r="F3699" s="279"/>
      <c r="G3699" s="278"/>
      <c r="H3699" s="278" t="s">
        <v>6154</v>
      </c>
      <c r="I3699" s="278" t="s">
        <v>6155</v>
      </c>
      <c r="J3699" s="278"/>
      <c r="K3699" s="278" t="s">
        <v>6157</v>
      </c>
      <c r="L3699" s="277"/>
      <c r="M3699" s="276" t="s">
        <v>3922</v>
      </c>
      <c r="N3699" s="276" t="s">
        <v>9607</v>
      </c>
      <c r="O3699" s="276" t="s">
        <v>6166</v>
      </c>
    </row>
    <row r="3700" spans="1:15" ht="30.75" customHeight="1" x14ac:dyDescent="0.25">
      <c r="A3700" s="275">
        <v>40307611</v>
      </c>
      <c r="B3700" s="270" t="s">
        <v>5486</v>
      </c>
      <c r="C3700" s="272" t="s">
        <v>4843</v>
      </c>
      <c r="D3700" s="270" t="s">
        <v>9944</v>
      </c>
      <c r="E3700" s="272"/>
      <c r="F3700" s="273"/>
      <c r="G3700" s="272"/>
      <c r="H3700" s="272" t="s">
        <v>6154</v>
      </c>
      <c r="I3700" s="272" t="s">
        <v>6155</v>
      </c>
      <c r="J3700" s="272" t="s">
        <v>6156</v>
      </c>
      <c r="K3700" s="272"/>
      <c r="L3700" s="271"/>
      <c r="M3700" s="270" t="s">
        <v>3908</v>
      </c>
      <c r="N3700" s="270" t="s">
        <v>9548</v>
      </c>
      <c r="O3700" s="270" t="s">
        <v>6166</v>
      </c>
    </row>
    <row r="3701" spans="1:15" ht="30.75" customHeight="1" x14ac:dyDescent="0.25">
      <c r="A3701" s="281">
        <v>40307620</v>
      </c>
      <c r="B3701" s="276" t="s">
        <v>4034</v>
      </c>
      <c r="C3701" s="278" t="s">
        <v>4843</v>
      </c>
      <c r="D3701" s="276" t="s">
        <v>9945</v>
      </c>
      <c r="E3701" s="282"/>
      <c r="F3701" s="279"/>
      <c r="G3701" s="278"/>
      <c r="H3701" s="278" t="s">
        <v>6154</v>
      </c>
      <c r="I3701" s="278" t="s">
        <v>6155</v>
      </c>
      <c r="J3701" s="278" t="s">
        <v>6156</v>
      </c>
      <c r="K3701" s="278"/>
      <c r="L3701" s="277"/>
      <c r="M3701" s="276" t="s">
        <v>3908</v>
      </c>
      <c r="N3701" s="276" t="s">
        <v>9548</v>
      </c>
      <c r="O3701" s="276" t="s">
        <v>6166</v>
      </c>
    </row>
    <row r="3702" spans="1:15" ht="30.75" customHeight="1" x14ac:dyDescent="0.25">
      <c r="A3702" s="275">
        <v>40307638</v>
      </c>
      <c r="B3702" s="270" t="s">
        <v>2857</v>
      </c>
      <c r="C3702" s="272" t="s">
        <v>4843</v>
      </c>
      <c r="D3702" s="270" t="s">
        <v>9912</v>
      </c>
      <c r="E3702" s="272"/>
      <c r="F3702" s="273"/>
      <c r="G3702" s="272"/>
      <c r="H3702" s="272" t="s">
        <v>6154</v>
      </c>
      <c r="I3702" s="272" t="s">
        <v>6155</v>
      </c>
      <c r="J3702" s="272" t="s">
        <v>6156</v>
      </c>
      <c r="K3702" s="272"/>
      <c r="L3702" s="271"/>
      <c r="M3702" s="270" t="s">
        <v>3908</v>
      </c>
      <c r="N3702" s="270" t="s">
        <v>9548</v>
      </c>
      <c r="O3702" s="270" t="s">
        <v>6166</v>
      </c>
    </row>
    <row r="3703" spans="1:15" ht="30.75" customHeight="1" x14ac:dyDescent="0.25">
      <c r="A3703" s="281">
        <v>40307654</v>
      </c>
      <c r="B3703" s="276" t="s">
        <v>5487</v>
      </c>
      <c r="C3703" s="278" t="s">
        <v>4844</v>
      </c>
      <c r="D3703" s="276" t="s">
        <v>6161</v>
      </c>
      <c r="E3703" s="282"/>
      <c r="F3703" s="279"/>
      <c r="G3703" s="278" t="s">
        <v>6161</v>
      </c>
      <c r="H3703" s="278" t="s">
        <v>6161</v>
      </c>
      <c r="I3703" s="278" t="s">
        <v>6161</v>
      </c>
      <c r="J3703" s="278" t="s">
        <v>6161</v>
      </c>
      <c r="K3703" s="278" t="s">
        <v>6161</v>
      </c>
      <c r="L3703" s="277" t="s">
        <v>6161</v>
      </c>
      <c r="M3703" s="276" t="s">
        <v>6161</v>
      </c>
      <c r="N3703" s="276" t="s">
        <v>6161</v>
      </c>
      <c r="O3703" s="276" t="s">
        <v>6161</v>
      </c>
    </row>
    <row r="3704" spans="1:15" ht="30.75" customHeight="1" x14ac:dyDescent="0.25">
      <c r="A3704" s="275">
        <v>40307662</v>
      </c>
      <c r="B3704" s="270" t="s">
        <v>5488</v>
      </c>
      <c r="C3704" s="272" t="s">
        <v>4844</v>
      </c>
      <c r="D3704" s="270" t="s">
        <v>6161</v>
      </c>
      <c r="E3704" s="272"/>
      <c r="F3704" s="273"/>
      <c r="G3704" s="272" t="s">
        <v>6161</v>
      </c>
      <c r="H3704" s="272" t="s">
        <v>6161</v>
      </c>
      <c r="I3704" s="272" t="s">
        <v>6161</v>
      </c>
      <c r="J3704" s="272" t="s">
        <v>6161</v>
      </c>
      <c r="K3704" s="272" t="s">
        <v>6161</v>
      </c>
      <c r="L3704" s="271" t="s">
        <v>6161</v>
      </c>
      <c r="M3704" s="270" t="s">
        <v>6161</v>
      </c>
      <c r="N3704" s="270" t="s">
        <v>6161</v>
      </c>
      <c r="O3704" s="270" t="s">
        <v>6161</v>
      </c>
    </row>
    <row r="3705" spans="1:15" ht="30.75" customHeight="1" x14ac:dyDescent="0.25">
      <c r="A3705" s="281">
        <v>40307689</v>
      </c>
      <c r="B3705" s="276" t="s">
        <v>2861</v>
      </c>
      <c r="C3705" s="278" t="s">
        <v>4843</v>
      </c>
      <c r="D3705" s="276" t="s">
        <v>9946</v>
      </c>
      <c r="E3705" s="282"/>
      <c r="F3705" s="279"/>
      <c r="G3705" s="278"/>
      <c r="H3705" s="278" t="s">
        <v>6154</v>
      </c>
      <c r="I3705" s="278" t="s">
        <v>6155</v>
      </c>
      <c r="J3705" s="278" t="s">
        <v>6156</v>
      </c>
      <c r="K3705" s="278"/>
      <c r="L3705" s="277"/>
      <c r="M3705" s="276" t="s">
        <v>3908</v>
      </c>
      <c r="N3705" s="276" t="s">
        <v>9548</v>
      </c>
      <c r="O3705" s="276" t="s">
        <v>6166</v>
      </c>
    </row>
    <row r="3706" spans="1:15" ht="30.75" customHeight="1" x14ac:dyDescent="0.25">
      <c r="A3706" s="275">
        <v>40307697</v>
      </c>
      <c r="B3706" s="270" t="s">
        <v>5489</v>
      </c>
      <c r="C3706" s="272" t="s">
        <v>4843</v>
      </c>
      <c r="D3706" s="270" t="s">
        <v>9947</v>
      </c>
      <c r="E3706" s="272"/>
      <c r="F3706" s="273"/>
      <c r="G3706" s="272"/>
      <c r="H3706" s="272" t="s">
        <v>6154</v>
      </c>
      <c r="I3706" s="272" t="s">
        <v>6155</v>
      </c>
      <c r="J3706" s="272" t="s">
        <v>6156</v>
      </c>
      <c r="K3706" s="272"/>
      <c r="L3706" s="271"/>
      <c r="M3706" s="270" t="s">
        <v>3908</v>
      </c>
      <c r="N3706" s="270" t="s">
        <v>9548</v>
      </c>
      <c r="O3706" s="270" t="s">
        <v>6166</v>
      </c>
    </row>
    <row r="3707" spans="1:15" ht="30.75" customHeight="1" x14ac:dyDescent="0.25">
      <c r="A3707" s="281">
        <v>40307700</v>
      </c>
      <c r="B3707" s="276" t="s">
        <v>5490</v>
      </c>
      <c r="C3707" s="278" t="s">
        <v>4843</v>
      </c>
      <c r="D3707" s="276" t="s">
        <v>9947</v>
      </c>
      <c r="E3707" s="282"/>
      <c r="F3707" s="279"/>
      <c r="G3707" s="278"/>
      <c r="H3707" s="278" t="s">
        <v>6154</v>
      </c>
      <c r="I3707" s="278" t="s">
        <v>6155</v>
      </c>
      <c r="J3707" s="278" t="s">
        <v>6156</v>
      </c>
      <c r="K3707" s="278"/>
      <c r="L3707" s="277"/>
      <c r="M3707" s="276" t="s">
        <v>3908</v>
      </c>
      <c r="N3707" s="276" t="s">
        <v>9548</v>
      </c>
      <c r="O3707" s="276" t="s">
        <v>6166</v>
      </c>
    </row>
    <row r="3708" spans="1:15" ht="30.75" customHeight="1" x14ac:dyDescent="0.25">
      <c r="A3708" s="275">
        <v>40307719</v>
      </c>
      <c r="B3708" s="270" t="s">
        <v>5491</v>
      </c>
      <c r="C3708" s="272" t="s">
        <v>4843</v>
      </c>
      <c r="D3708" s="270" t="s">
        <v>9948</v>
      </c>
      <c r="E3708" s="272"/>
      <c r="F3708" s="273"/>
      <c r="G3708" s="272"/>
      <c r="H3708" s="272" t="s">
        <v>6154</v>
      </c>
      <c r="I3708" s="272" t="s">
        <v>6155</v>
      </c>
      <c r="J3708" s="272" t="s">
        <v>6156</v>
      </c>
      <c r="K3708" s="272"/>
      <c r="L3708" s="271"/>
      <c r="M3708" s="270" t="s">
        <v>3908</v>
      </c>
      <c r="N3708" s="270" t="s">
        <v>9548</v>
      </c>
      <c r="O3708" s="270" t="s">
        <v>6166</v>
      </c>
    </row>
    <row r="3709" spans="1:15" ht="30.75" customHeight="1" x14ac:dyDescent="0.25">
      <c r="A3709" s="281">
        <v>40307727</v>
      </c>
      <c r="B3709" s="276" t="s">
        <v>5492</v>
      </c>
      <c r="C3709" s="278" t="s">
        <v>4843</v>
      </c>
      <c r="D3709" s="276" t="s">
        <v>9948</v>
      </c>
      <c r="E3709" s="282"/>
      <c r="F3709" s="279"/>
      <c r="G3709" s="278"/>
      <c r="H3709" s="278" t="s">
        <v>6154</v>
      </c>
      <c r="I3709" s="278" t="s">
        <v>6155</v>
      </c>
      <c r="J3709" s="278" t="s">
        <v>6156</v>
      </c>
      <c r="K3709" s="278"/>
      <c r="L3709" s="277"/>
      <c r="M3709" s="276" t="s">
        <v>3908</v>
      </c>
      <c r="N3709" s="276" t="s">
        <v>9548</v>
      </c>
      <c r="O3709" s="276" t="s">
        <v>6166</v>
      </c>
    </row>
    <row r="3710" spans="1:15" ht="30.75" customHeight="1" x14ac:dyDescent="0.25">
      <c r="A3710" s="275">
        <v>40307735</v>
      </c>
      <c r="B3710" s="270" t="s">
        <v>5493</v>
      </c>
      <c r="C3710" s="272" t="s">
        <v>4843</v>
      </c>
      <c r="D3710" s="270" t="s">
        <v>9949</v>
      </c>
      <c r="E3710" s="272"/>
      <c r="F3710" s="273"/>
      <c r="G3710" s="272"/>
      <c r="H3710" s="272" t="s">
        <v>6154</v>
      </c>
      <c r="I3710" s="272" t="s">
        <v>6155</v>
      </c>
      <c r="J3710" s="272" t="s">
        <v>6156</v>
      </c>
      <c r="K3710" s="272"/>
      <c r="L3710" s="271"/>
      <c r="M3710" s="270" t="s">
        <v>3908</v>
      </c>
      <c r="N3710" s="270" t="s">
        <v>9548</v>
      </c>
      <c r="O3710" s="270" t="s">
        <v>6166</v>
      </c>
    </row>
    <row r="3711" spans="1:15" ht="30.75" customHeight="1" x14ac:dyDescent="0.25">
      <c r="A3711" s="281">
        <v>40307743</v>
      </c>
      <c r="B3711" s="276" t="s">
        <v>5494</v>
      </c>
      <c r="C3711" s="278" t="s">
        <v>4843</v>
      </c>
      <c r="D3711" s="276" t="s">
        <v>9950</v>
      </c>
      <c r="E3711" s="282"/>
      <c r="F3711" s="279"/>
      <c r="G3711" s="278"/>
      <c r="H3711" s="278" t="s">
        <v>6154</v>
      </c>
      <c r="I3711" s="278" t="s">
        <v>6155</v>
      </c>
      <c r="J3711" s="278" t="s">
        <v>6156</v>
      </c>
      <c r="K3711" s="278"/>
      <c r="L3711" s="277"/>
      <c r="M3711" s="276" t="s">
        <v>3908</v>
      </c>
      <c r="N3711" s="276" t="s">
        <v>9548</v>
      </c>
      <c r="O3711" s="276" t="s">
        <v>6166</v>
      </c>
    </row>
    <row r="3712" spans="1:15" ht="30.75" customHeight="1" x14ac:dyDescent="0.25">
      <c r="A3712" s="275">
        <v>40307751</v>
      </c>
      <c r="B3712" s="270" t="s">
        <v>5495</v>
      </c>
      <c r="C3712" s="272" t="s">
        <v>4843</v>
      </c>
      <c r="D3712" s="270" t="s">
        <v>9951</v>
      </c>
      <c r="E3712" s="272"/>
      <c r="F3712" s="273"/>
      <c r="G3712" s="272"/>
      <c r="H3712" s="272" t="s">
        <v>6154</v>
      </c>
      <c r="I3712" s="272" t="s">
        <v>6155</v>
      </c>
      <c r="J3712" s="272" t="s">
        <v>6156</v>
      </c>
      <c r="K3712" s="272"/>
      <c r="L3712" s="271"/>
      <c r="M3712" s="270" t="s">
        <v>3908</v>
      </c>
      <c r="N3712" s="270" t="s">
        <v>9548</v>
      </c>
      <c r="O3712" s="270" t="s">
        <v>6166</v>
      </c>
    </row>
    <row r="3713" spans="1:15" ht="30.75" customHeight="1" x14ac:dyDescent="0.25">
      <c r="A3713" s="281">
        <v>40307760</v>
      </c>
      <c r="B3713" s="276" t="s">
        <v>2871</v>
      </c>
      <c r="C3713" s="278" t="s">
        <v>4843</v>
      </c>
      <c r="D3713" s="276" t="s">
        <v>9952</v>
      </c>
      <c r="E3713" s="282"/>
      <c r="F3713" s="279"/>
      <c r="G3713" s="278"/>
      <c r="H3713" s="278" t="s">
        <v>6154</v>
      </c>
      <c r="I3713" s="278" t="s">
        <v>6155</v>
      </c>
      <c r="J3713" s="278" t="s">
        <v>6156</v>
      </c>
      <c r="K3713" s="278"/>
      <c r="L3713" s="277"/>
      <c r="M3713" s="276" t="s">
        <v>3908</v>
      </c>
      <c r="N3713" s="276" t="s">
        <v>9548</v>
      </c>
      <c r="O3713" s="276" t="s">
        <v>6166</v>
      </c>
    </row>
    <row r="3714" spans="1:15" ht="30.75" customHeight="1" x14ac:dyDescent="0.25">
      <c r="A3714" s="275">
        <v>40307778</v>
      </c>
      <c r="B3714" s="270" t="s">
        <v>5496</v>
      </c>
      <c r="C3714" s="272" t="s">
        <v>4844</v>
      </c>
      <c r="D3714" s="270" t="s">
        <v>6161</v>
      </c>
      <c r="E3714" s="272"/>
      <c r="F3714" s="273"/>
      <c r="G3714" s="272" t="s">
        <v>6161</v>
      </c>
      <c r="H3714" s="272" t="s">
        <v>6161</v>
      </c>
      <c r="I3714" s="272" t="s">
        <v>6161</v>
      </c>
      <c r="J3714" s="272" t="s">
        <v>6161</v>
      </c>
      <c r="K3714" s="272" t="s">
        <v>6161</v>
      </c>
      <c r="L3714" s="271" t="s">
        <v>6161</v>
      </c>
      <c r="M3714" s="270" t="s">
        <v>6161</v>
      </c>
      <c r="N3714" s="270" t="s">
        <v>6161</v>
      </c>
      <c r="O3714" s="270" t="s">
        <v>6161</v>
      </c>
    </row>
    <row r="3715" spans="1:15" ht="30.75" customHeight="1" x14ac:dyDescent="0.25">
      <c r="A3715" s="281">
        <v>40307786</v>
      </c>
      <c r="B3715" s="276" t="s">
        <v>4837</v>
      </c>
      <c r="C3715" s="278" t="s">
        <v>4844</v>
      </c>
      <c r="D3715" s="276" t="s">
        <v>6161</v>
      </c>
      <c r="E3715" s="282"/>
      <c r="F3715" s="279"/>
      <c r="G3715" s="278" t="s">
        <v>6161</v>
      </c>
      <c r="H3715" s="278" t="s">
        <v>6161</v>
      </c>
      <c r="I3715" s="278" t="s">
        <v>6161</v>
      </c>
      <c r="J3715" s="278" t="s">
        <v>6161</v>
      </c>
      <c r="K3715" s="278" t="s">
        <v>6161</v>
      </c>
      <c r="L3715" s="277" t="s">
        <v>6161</v>
      </c>
      <c r="M3715" s="276" t="s">
        <v>6161</v>
      </c>
      <c r="N3715" s="276" t="s">
        <v>6161</v>
      </c>
      <c r="O3715" s="276" t="s">
        <v>6161</v>
      </c>
    </row>
    <row r="3716" spans="1:15" ht="30.75" customHeight="1" x14ac:dyDescent="0.25">
      <c r="A3716" s="275">
        <v>40307794</v>
      </c>
      <c r="B3716" s="270" t="s">
        <v>5497</v>
      </c>
      <c r="C3716" s="272" t="s">
        <v>4843</v>
      </c>
      <c r="D3716" s="270" t="s">
        <v>9953</v>
      </c>
      <c r="E3716" s="272"/>
      <c r="F3716" s="273"/>
      <c r="G3716" s="272"/>
      <c r="H3716" s="272" t="s">
        <v>6154</v>
      </c>
      <c r="I3716" s="272" t="s">
        <v>6155</v>
      </c>
      <c r="J3716" s="272" t="s">
        <v>6156</v>
      </c>
      <c r="K3716" s="272"/>
      <c r="L3716" s="271"/>
      <c r="M3716" s="270" t="s">
        <v>3908</v>
      </c>
      <c r="N3716" s="270" t="s">
        <v>9548</v>
      </c>
      <c r="O3716" s="270" t="s">
        <v>6166</v>
      </c>
    </row>
    <row r="3717" spans="1:15" ht="30.75" customHeight="1" x14ac:dyDescent="0.25">
      <c r="A3717" s="281">
        <v>40307808</v>
      </c>
      <c r="B3717" s="276" t="s">
        <v>5498</v>
      </c>
      <c r="C3717" s="278" t="s">
        <v>4843</v>
      </c>
      <c r="D3717" s="276" t="s">
        <v>9953</v>
      </c>
      <c r="E3717" s="282"/>
      <c r="F3717" s="279"/>
      <c r="G3717" s="278"/>
      <c r="H3717" s="278" t="s">
        <v>6154</v>
      </c>
      <c r="I3717" s="278" t="s">
        <v>6155</v>
      </c>
      <c r="J3717" s="278" t="s">
        <v>6156</v>
      </c>
      <c r="K3717" s="278"/>
      <c r="L3717" s="277"/>
      <c r="M3717" s="276" t="s">
        <v>3908</v>
      </c>
      <c r="N3717" s="276" t="s">
        <v>9548</v>
      </c>
      <c r="O3717" s="276" t="s">
        <v>6166</v>
      </c>
    </row>
    <row r="3718" spans="1:15" ht="30.75" customHeight="1" x14ac:dyDescent="0.25">
      <c r="A3718" s="275">
        <v>40307816</v>
      </c>
      <c r="B3718" s="270" t="s">
        <v>5499</v>
      </c>
      <c r="C3718" s="272" t="s">
        <v>4844</v>
      </c>
      <c r="D3718" s="270" t="s">
        <v>6161</v>
      </c>
      <c r="E3718" s="272"/>
      <c r="F3718" s="273"/>
      <c r="G3718" s="272" t="s">
        <v>6161</v>
      </c>
      <c r="H3718" s="272" t="s">
        <v>6161</v>
      </c>
      <c r="I3718" s="272" t="s">
        <v>6161</v>
      </c>
      <c r="J3718" s="272" t="s">
        <v>6161</v>
      </c>
      <c r="K3718" s="272" t="s">
        <v>6161</v>
      </c>
      <c r="L3718" s="271" t="s">
        <v>6161</v>
      </c>
      <c r="M3718" s="270" t="s">
        <v>6161</v>
      </c>
      <c r="N3718" s="270" t="s">
        <v>6161</v>
      </c>
      <c r="O3718" s="270" t="s">
        <v>6161</v>
      </c>
    </row>
    <row r="3719" spans="1:15" ht="30.75" customHeight="1" x14ac:dyDescent="0.25">
      <c r="A3719" s="281">
        <v>40307824</v>
      </c>
      <c r="B3719" s="276" t="s">
        <v>5500</v>
      </c>
      <c r="C3719" s="278" t="s">
        <v>4843</v>
      </c>
      <c r="D3719" s="276" t="s">
        <v>9954</v>
      </c>
      <c r="E3719" s="282"/>
      <c r="F3719" s="279"/>
      <c r="G3719" s="278"/>
      <c r="H3719" s="278" t="s">
        <v>6154</v>
      </c>
      <c r="I3719" s="278" t="s">
        <v>6155</v>
      </c>
      <c r="J3719" s="278" t="s">
        <v>6156</v>
      </c>
      <c r="K3719" s="278"/>
      <c r="L3719" s="277"/>
      <c r="M3719" s="276" t="s">
        <v>3908</v>
      </c>
      <c r="N3719" s="276" t="s">
        <v>9548</v>
      </c>
      <c r="O3719" s="276" t="s">
        <v>6166</v>
      </c>
    </row>
    <row r="3720" spans="1:15" ht="30.75" customHeight="1" x14ac:dyDescent="0.25">
      <c r="A3720" s="275">
        <v>40307832</v>
      </c>
      <c r="B3720" s="270" t="s">
        <v>5501</v>
      </c>
      <c r="C3720" s="272" t="s">
        <v>4843</v>
      </c>
      <c r="D3720" s="270" t="s">
        <v>9954</v>
      </c>
      <c r="E3720" s="272"/>
      <c r="F3720" s="273"/>
      <c r="G3720" s="272"/>
      <c r="H3720" s="272" t="s">
        <v>6154</v>
      </c>
      <c r="I3720" s="272" t="s">
        <v>6155</v>
      </c>
      <c r="J3720" s="272" t="s">
        <v>6156</v>
      </c>
      <c r="K3720" s="272"/>
      <c r="L3720" s="271"/>
      <c r="M3720" s="270" t="s">
        <v>3908</v>
      </c>
      <c r="N3720" s="270" t="s">
        <v>9548</v>
      </c>
      <c r="O3720" s="270" t="s">
        <v>6166</v>
      </c>
    </row>
    <row r="3721" spans="1:15" ht="30.75" customHeight="1" x14ac:dyDescent="0.25">
      <c r="A3721" s="281">
        <v>40307840</v>
      </c>
      <c r="B3721" s="276" t="s">
        <v>2880</v>
      </c>
      <c r="C3721" s="278" t="s">
        <v>4843</v>
      </c>
      <c r="D3721" s="276" t="s">
        <v>9955</v>
      </c>
      <c r="E3721" s="282"/>
      <c r="F3721" s="279"/>
      <c r="G3721" s="278"/>
      <c r="H3721" s="278" t="s">
        <v>6154</v>
      </c>
      <c r="I3721" s="278" t="s">
        <v>6155</v>
      </c>
      <c r="J3721" s="278" t="s">
        <v>6156</v>
      </c>
      <c r="K3721" s="278"/>
      <c r="L3721" s="277"/>
      <c r="M3721" s="276" t="s">
        <v>3767</v>
      </c>
      <c r="N3721" s="276" t="s">
        <v>9801</v>
      </c>
      <c r="O3721" s="276" t="s">
        <v>6166</v>
      </c>
    </row>
    <row r="3722" spans="1:15" ht="30.75" customHeight="1" x14ac:dyDescent="0.25">
      <c r="A3722" s="275">
        <v>40307859</v>
      </c>
      <c r="B3722" s="270" t="s">
        <v>5502</v>
      </c>
      <c r="C3722" s="272" t="s">
        <v>4843</v>
      </c>
      <c r="D3722" s="270" t="s">
        <v>9956</v>
      </c>
      <c r="E3722" s="272"/>
      <c r="F3722" s="273"/>
      <c r="G3722" s="272"/>
      <c r="H3722" s="272" t="s">
        <v>6154</v>
      </c>
      <c r="I3722" s="272" t="s">
        <v>6155</v>
      </c>
      <c r="J3722" s="272" t="s">
        <v>6156</v>
      </c>
      <c r="K3722" s="272"/>
      <c r="L3722" s="271"/>
      <c r="M3722" s="270" t="s">
        <v>3908</v>
      </c>
      <c r="N3722" s="270" t="s">
        <v>9548</v>
      </c>
      <c r="O3722" s="270" t="s">
        <v>6166</v>
      </c>
    </row>
    <row r="3723" spans="1:15" ht="30.75" customHeight="1" x14ac:dyDescent="0.25">
      <c r="A3723" s="281">
        <v>40307867</v>
      </c>
      <c r="B3723" s="276" t="s">
        <v>5503</v>
      </c>
      <c r="C3723" s="278" t="s">
        <v>4843</v>
      </c>
      <c r="D3723" s="276" t="s">
        <v>9957</v>
      </c>
      <c r="E3723" s="282"/>
      <c r="F3723" s="279"/>
      <c r="G3723" s="278"/>
      <c r="H3723" s="278" t="s">
        <v>6154</v>
      </c>
      <c r="I3723" s="278" t="s">
        <v>6155</v>
      </c>
      <c r="J3723" s="278" t="s">
        <v>6156</v>
      </c>
      <c r="K3723" s="278"/>
      <c r="L3723" s="277"/>
      <c r="M3723" s="276" t="s">
        <v>3908</v>
      </c>
      <c r="N3723" s="276" t="s">
        <v>9548</v>
      </c>
      <c r="O3723" s="276" t="s">
        <v>6166</v>
      </c>
    </row>
    <row r="3724" spans="1:15" ht="30.75" customHeight="1" x14ac:dyDescent="0.25">
      <c r="A3724" s="275">
        <v>40307875</v>
      </c>
      <c r="B3724" s="270" t="s">
        <v>5504</v>
      </c>
      <c r="C3724" s="272" t="s">
        <v>4843</v>
      </c>
      <c r="D3724" s="270" t="s">
        <v>9958</v>
      </c>
      <c r="E3724" s="272"/>
      <c r="F3724" s="273"/>
      <c r="G3724" s="272"/>
      <c r="H3724" s="272" t="s">
        <v>6154</v>
      </c>
      <c r="I3724" s="272" t="s">
        <v>6155</v>
      </c>
      <c r="J3724" s="272" t="s">
        <v>6156</v>
      </c>
      <c r="K3724" s="272"/>
      <c r="L3724" s="271"/>
      <c r="M3724" s="270" t="s">
        <v>3908</v>
      </c>
      <c r="N3724" s="270" t="s">
        <v>9548</v>
      </c>
      <c r="O3724" s="270" t="s">
        <v>6166</v>
      </c>
    </row>
    <row r="3725" spans="1:15" ht="30.75" customHeight="1" x14ac:dyDescent="0.25">
      <c r="A3725" s="281">
        <v>40307883</v>
      </c>
      <c r="B3725" s="276" t="s">
        <v>5505</v>
      </c>
      <c r="C3725" s="278" t="s">
        <v>4843</v>
      </c>
      <c r="D3725" s="276" t="s">
        <v>9959</v>
      </c>
      <c r="E3725" s="282"/>
      <c r="F3725" s="279"/>
      <c r="G3725" s="278"/>
      <c r="H3725" s="278" t="s">
        <v>6154</v>
      </c>
      <c r="I3725" s="278" t="s">
        <v>6155</v>
      </c>
      <c r="J3725" s="278" t="s">
        <v>6156</v>
      </c>
      <c r="K3725" s="278"/>
      <c r="L3725" s="277"/>
      <c r="M3725" s="276" t="s">
        <v>3908</v>
      </c>
      <c r="N3725" s="276" t="s">
        <v>9548</v>
      </c>
      <c r="O3725" s="276" t="s">
        <v>6166</v>
      </c>
    </row>
    <row r="3726" spans="1:15" ht="30.75" customHeight="1" x14ac:dyDescent="0.25">
      <c r="A3726" s="275">
        <v>40307891</v>
      </c>
      <c r="B3726" s="270" t="s">
        <v>5506</v>
      </c>
      <c r="C3726" s="272" t="s">
        <v>4844</v>
      </c>
      <c r="D3726" s="270" t="s">
        <v>6161</v>
      </c>
      <c r="E3726" s="272"/>
      <c r="F3726" s="273"/>
      <c r="G3726" s="272" t="s">
        <v>6161</v>
      </c>
      <c r="H3726" s="272" t="s">
        <v>6161</v>
      </c>
      <c r="I3726" s="272" t="s">
        <v>6161</v>
      </c>
      <c r="J3726" s="272" t="s">
        <v>6161</v>
      </c>
      <c r="K3726" s="272" t="s">
        <v>6161</v>
      </c>
      <c r="L3726" s="271" t="s">
        <v>6161</v>
      </c>
      <c r="M3726" s="270" t="s">
        <v>6161</v>
      </c>
      <c r="N3726" s="270" t="s">
        <v>6161</v>
      </c>
      <c r="O3726" s="270" t="s">
        <v>6161</v>
      </c>
    </row>
    <row r="3727" spans="1:15" ht="30.75" customHeight="1" x14ac:dyDescent="0.25">
      <c r="A3727" s="281">
        <v>40307905</v>
      </c>
      <c r="B3727" s="276" t="s">
        <v>5507</v>
      </c>
      <c r="C3727" s="278" t="s">
        <v>4843</v>
      </c>
      <c r="D3727" s="276" t="s">
        <v>9922</v>
      </c>
      <c r="E3727" s="282"/>
      <c r="F3727" s="279"/>
      <c r="G3727" s="278"/>
      <c r="H3727" s="278" t="s">
        <v>6154</v>
      </c>
      <c r="I3727" s="278" t="s">
        <v>6155</v>
      </c>
      <c r="J3727" s="278" t="s">
        <v>6156</v>
      </c>
      <c r="K3727" s="278"/>
      <c r="L3727" s="277"/>
      <c r="M3727" s="276" t="s">
        <v>3908</v>
      </c>
      <c r="N3727" s="276" t="s">
        <v>9548</v>
      </c>
      <c r="O3727" s="276" t="s">
        <v>6166</v>
      </c>
    </row>
    <row r="3728" spans="1:15" ht="30.75" customHeight="1" x14ac:dyDescent="0.25">
      <c r="A3728" s="275">
        <v>40307905</v>
      </c>
      <c r="B3728" s="270" t="s">
        <v>5507</v>
      </c>
      <c r="C3728" s="272" t="s">
        <v>4843</v>
      </c>
      <c r="D3728" s="270" t="s">
        <v>9960</v>
      </c>
      <c r="E3728" s="272"/>
      <c r="F3728" s="273"/>
      <c r="G3728" s="272"/>
      <c r="H3728" s="272" t="s">
        <v>6154</v>
      </c>
      <c r="I3728" s="272" t="s">
        <v>6155</v>
      </c>
      <c r="J3728" s="272" t="s">
        <v>6156</v>
      </c>
      <c r="K3728" s="272"/>
      <c r="L3728" s="271"/>
      <c r="M3728" s="270" t="s">
        <v>9547</v>
      </c>
      <c r="N3728" s="270" t="s">
        <v>9548</v>
      </c>
      <c r="O3728" s="270" t="s">
        <v>6166</v>
      </c>
    </row>
    <row r="3729" spans="1:15" ht="30.75" customHeight="1" x14ac:dyDescent="0.25">
      <c r="A3729" s="281">
        <v>40307905</v>
      </c>
      <c r="B3729" s="276" t="s">
        <v>5507</v>
      </c>
      <c r="C3729" s="278" t="s">
        <v>4843</v>
      </c>
      <c r="D3729" s="276" t="s">
        <v>9961</v>
      </c>
      <c r="E3729" s="282"/>
      <c r="F3729" s="279"/>
      <c r="G3729" s="278"/>
      <c r="H3729" s="278" t="s">
        <v>6154</v>
      </c>
      <c r="I3729" s="278" t="s">
        <v>6155</v>
      </c>
      <c r="J3729" s="278" t="s">
        <v>6156</v>
      </c>
      <c r="K3729" s="278"/>
      <c r="L3729" s="277"/>
      <c r="M3729" s="276" t="s">
        <v>9547</v>
      </c>
      <c r="N3729" s="276" t="s">
        <v>9548</v>
      </c>
      <c r="O3729" s="276" t="s">
        <v>6166</v>
      </c>
    </row>
    <row r="3730" spans="1:15" ht="30.75" customHeight="1" x14ac:dyDescent="0.25">
      <c r="A3730" s="275">
        <v>40307905</v>
      </c>
      <c r="B3730" s="270" t="s">
        <v>5507</v>
      </c>
      <c r="C3730" s="272" t="s">
        <v>4843</v>
      </c>
      <c r="D3730" s="270" t="s">
        <v>9962</v>
      </c>
      <c r="E3730" s="272"/>
      <c r="F3730" s="273"/>
      <c r="G3730" s="272"/>
      <c r="H3730" s="272" t="s">
        <v>6154</v>
      </c>
      <c r="I3730" s="272" t="s">
        <v>6155</v>
      </c>
      <c r="J3730" s="272" t="s">
        <v>6156</v>
      </c>
      <c r="K3730" s="272"/>
      <c r="L3730" s="271"/>
      <c r="M3730" s="270" t="s">
        <v>3767</v>
      </c>
      <c r="N3730" s="270" t="s">
        <v>7440</v>
      </c>
      <c r="O3730" s="270" t="s">
        <v>6166</v>
      </c>
    </row>
    <row r="3731" spans="1:15" ht="30.75" customHeight="1" x14ac:dyDescent="0.25">
      <c r="A3731" s="281">
        <v>40307913</v>
      </c>
      <c r="B3731" s="276" t="s">
        <v>5508</v>
      </c>
      <c r="C3731" s="278" t="s">
        <v>4844</v>
      </c>
      <c r="D3731" s="276" t="s">
        <v>6161</v>
      </c>
      <c r="E3731" s="282"/>
      <c r="F3731" s="279"/>
      <c r="G3731" s="278" t="s">
        <v>6161</v>
      </c>
      <c r="H3731" s="278" t="s">
        <v>6161</v>
      </c>
      <c r="I3731" s="278" t="s">
        <v>6161</v>
      </c>
      <c r="J3731" s="278" t="s">
        <v>6161</v>
      </c>
      <c r="K3731" s="278" t="s">
        <v>6161</v>
      </c>
      <c r="L3731" s="277" t="s">
        <v>6161</v>
      </c>
      <c r="M3731" s="276" t="s">
        <v>6161</v>
      </c>
      <c r="N3731" s="276" t="s">
        <v>6161</v>
      </c>
      <c r="O3731" s="276" t="s">
        <v>6161</v>
      </c>
    </row>
    <row r="3732" spans="1:15" ht="30.75" customHeight="1" x14ac:dyDescent="0.25">
      <c r="A3732" s="275">
        <v>40307921</v>
      </c>
      <c r="B3732" s="270" t="s">
        <v>5509</v>
      </c>
      <c r="C3732" s="272" t="s">
        <v>4844</v>
      </c>
      <c r="D3732" s="270" t="s">
        <v>6161</v>
      </c>
      <c r="E3732" s="272"/>
      <c r="F3732" s="273"/>
      <c r="G3732" s="272" t="s">
        <v>6161</v>
      </c>
      <c r="H3732" s="272" t="s">
        <v>6161</v>
      </c>
      <c r="I3732" s="272" t="s">
        <v>6161</v>
      </c>
      <c r="J3732" s="272" t="s">
        <v>6161</v>
      </c>
      <c r="K3732" s="272" t="s">
        <v>6161</v>
      </c>
      <c r="L3732" s="271" t="s">
        <v>6161</v>
      </c>
      <c r="M3732" s="270" t="s">
        <v>6161</v>
      </c>
      <c r="N3732" s="270" t="s">
        <v>6161</v>
      </c>
      <c r="O3732" s="270" t="s">
        <v>6161</v>
      </c>
    </row>
    <row r="3733" spans="1:15" ht="30.75" customHeight="1" x14ac:dyDescent="0.25">
      <c r="A3733" s="281">
        <v>40307930</v>
      </c>
      <c r="B3733" s="276" t="s">
        <v>5510</v>
      </c>
      <c r="C3733" s="278" t="s">
        <v>4844</v>
      </c>
      <c r="D3733" s="276" t="s">
        <v>6161</v>
      </c>
      <c r="E3733" s="282"/>
      <c r="F3733" s="279"/>
      <c r="G3733" s="278" t="s">
        <v>6161</v>
      </c>
      <c r="H3733" s="278" t="s">
        <v>6161</v>
      </c>
      <c r="I3733" s="278" t="s">
        <v>6161</v>
      </c>
      <c r="J3733" s="278" t="s">
        <v>6161</v>
      </c>
      <c r="K3733" s="278" t="s">
        <v>6161</v>
      </c>
      <c r="L3733" s="277" t="s">
        <v>6161</v>
      </c>
      <c r="M3733" s="276" t="s">
        <v>6161</v>
      </c>
      <c r="N3733" s="276" t="s">
        <v>6161</v>
      </c>
      <c r="O3733" s="276" t="s">
        <v>6161</v>
      </c>
    </row>
    <row r="3734" spans="1:15" ht="30.75" customHeight="1" x14ac:dyDescent="0.25">
      <c r="A3734" s="275">
        <v>40307948</v>
      </c>
      <c r="B3734" s="270" t="s">
        <v>5511</v>
      </c>
      <c r="C3734" s="272" t="s">
        <v>4843</v>
      </c>
      <c r="D3734" s="270" t="s">
        <v>9963</v>
      </c>
      <c r="E3734" s="272"/>
      <c r="F3734" s="273"/>
      <c r="G3734" s="272"/>
      <c r="H3734" s="272" t="s">
        <v>6154</v>
      </c>
      <c r="I3734" s="272" t="s">
        <v>6155</v>
      </c>
      <c r="J3734" s="272" t="s">
        <v>6156</v>
      </c>
      <c r="K3734" s="272"/>
      <c r="L3734" s="271"/>
      <c r="M3734" s="270" t="s">
        <v>3908</v>
      </c>
      <c r="N3734" s="270" t="s">
        <v>9548</v>
      </c>
      <c r="O3734" s="270" t="s">
        <v>6166</v>
      </c>
    </row>
    <row r="3735" spans="1:15" ht="30.75" customHeight="1" x14ac:dyDescent="0.25">
      <c r="A3735" s="281">
        <v>40307956</v>
      </c>
      <c r="B3735" s="276" t="s">
        <v>5512</v>
      </c>
      <c r="C3735" s="278" t="s">
        <v>4844</v>
      </c>
      <c r="D3735" s="276" t="s">
        <v>6161</v>
      </c>
      <c r="E3735" s="282"/>
      <c r="F3735" s="279"/>
      <c r="G3735" s="278" t="s">
        <v>6161</v>
      </c>
      <c r="H3735" s="278" t="s">
        <v>6161</v>
      </c>
      <c r="I3735" s="278" t="s">
        <v>6161</v>
      </c>
      <c r="J3735" s="278" t="s">
        <v>6161</v>
      </c>
      <c r="K3735" s="278" t="s">
        <v>6161</v>
      </c>
      <c r="L3735" s="277" t="s">
        <v>6161</v>
      </c>
      <c r="M3735" s="276" t="s">
        <v>6161</v>
      </c>
      <c r="N3735" s="276" t="s">
        <v>6161</v>
      </c>
      <c r="O3735" s="276" t="s">
        <v>6161</v>
      </c>
    </row>
    <row r="3736" spans="1:15" ht="30.75" customHeight="1" x14ac:dyDescent="0.25">
      <c r="A3736" s="275">
        <v>40307964</v>
      </c>
      <c r="B3736" s="270" t="s">
        <v>3992</v>
      </c>
      <c r="C3736" s="272" t="s">
        <v>4843</v>
      </c>
      <c r="D3736" s="270" t="s">
        <v>9868</v>
      </c>
      <c r="E3736" s="272"/>
      <c r="F3736" s="273"/>
      <c r="G3736" s="272"/>
      <c r="H3736" s="272" t="s">
        <v>6154</v>
      </c>
      <c r="I3736" s="272" t="s">
        <v>6155</v>
      </c>
      <c r="J3736" s="272" t="s">
        <v>6156</v>
      </c>
      <c r="K3736" s="272"/>
      <c r="L3736" s="271"/>
      <c r="M3736" s="270" t="s">
        <v>3908</v>
      </c>
      <c r="N3736" s="270" t="s">
        <v>9548</v>
      </c>
      <c r="O3736" s="270" t="s">
        <v>6166</v>
      </c>
    </row>
    <row r="3737" spans="1:15" ht="30.75" customHeight="1" x14ac:dyDescent="0.25">
      <c r="A3737" s="281">
        <v>40307972</v>
      </c>
      <c r="B3737" s="276" t="s">
        <v>5513</v>
      </c>
      <c r="C3737" s="278" t="s">
        <v>4843</v>
      </c>
      <c r="D3737" s="276" t="s">
        <v>9868</v>
      </c>
      <c r="E3737" s="282"/>
      <c r="F3737" s="279"/>
      <c r="G3737" s="278"/>
      <c r="H3737" s="278" t="s">
        <v>6154</v>
      </c>
      <c r="I3737" s="278" t="s">
        <v>6155</v>
      </c>
      <c r="J3737" s="278" t="s">
        <v>6156</v>
      </c>
      <c r="K3737" s="278"/>
      <c r="L3737" s="277"/>
      <c r="M3737" s="276" t="s">
        <v>3908</v>
      </c>
      <c r="N3737" s="276" t="s">
        <v>9548</v>
      </c>
      <c r="O3737" s="276" t="s">
        <v>6166</v>
      </c>
    </row>
    <row r="3738" spans="1:15" ht="30.75" customHeight="1" x14ac:dyDescent="0.25">
      <c r="A3738" s="275">
        <v>40307999</v>
      </c>
      <c r="B3738" s="270" t="s">
        <v>5514</v>
      </c>
      <c r="C3738" s="272" t="s">
        <v>4843</v>
      </c>
      <c r="D3738" s="270" t="s">
        <v>9876</v>
      </c>
      <c r="E3738" s="272"/>
      <c r="F3738" s="273"/>
      <c r="G3738" s="272"/>
      <c r="H3738" s="272" t="s">
        <v>6154</v>
      </c>
      <c r="I3738" s="272" t="s">
        <v>6155</v>
      </c>
      <c r="J3738" s="272" t="s">
        <v>6156</v>
      </c>
      <c r="K3738" s="272"/>
      <c r="L3738" s="271"/>
      <c r="M3738" s="270" t="s">
        <v>3908</v>
      </c>
      <c r="N3738" s="270" t="s">
        <v>9548</v>
      </c>
      <c r="O3738" s="270" t="s">
        <v>6166</v>
      </c>
    </row>
    <row r="3739" spans="1:15" ht="30.75" customHeight="1" x14ac:dyDescent="0.25">
      <c r="A3739" s="281">
        <v>40307999</v>
      </c>
      <c r="B3739" s="276" t="s">
        <v>5514</v>
      </c>
      <c r="C3739" s="278" t="s">
        <v>4843</v>
      </c>
      <c r="D3739" s="276" t="s">
        <v>9877</v>
      </c>
      <c r="E3739" s="282"/>
      <c r="F3739" s="279"/>
      <c r="G3739" s="278"/>
      <c r="H3739" s="278" t="s">
        <v>6154</v>
      </c>
      <c r="I3739" s="278" t="s">
        <v>6155</v>
      </c>
      <c r="J3739" s="278" t="s">
        <v>6156</v>
      </c>
      <c r="K3739" s="278"/>
      <c r="L3739" s="277"/>
      <c r="M3739" s="276" t="s">
        <v>3908</v>
      </c>
      <c r="N3739" s="276" t="s">
        <v>9548</v>
      </c>
      <c r="O3739" s="276" t="s">
        <v>6166</v>
      </c>
    </row>
    <row r="3740" spans="1:15" ht="30.75" customHeight="1" x14ac:dyDescent="0.25">
      <c r="A3740" s="275">
        <v>40307999</v>
      </c>
      <c r="B3740" s="270" t="s">
        <v>5514</v>
      </c>
      <c r="C3740" s="272" t="s">
        <v>4843</v>
      </c>
      <c r="D3740" s="270" t="s">
        <v>9866</v>
      </c>
      <c r="E3740" s="272"/>
      <c r="F3740" s="273"/>
      <c r="G3740" s="272"/>
      <c r="H3740" s="272" t="s">
        <v>6154</v>
      </c>
      <c r="I3740" s="272" t="s">
        <v>6155</v>
      </c>
      <c r="J3740" s="272" t="s">
        <v>6156</v>
      </c>
      <c r="K3740" s="272"/>
      <c r="L3740" s="271"/>
      <c r="M3740" s="270" t="s">
        <v>3908</v>
      </c>
      <c r="N3740" s="270" t="s">
        <v>9548</v>
      </c>
      <c r="O3740" s="270" t="s">
        <v>6166</v>
      </c>
    </row>
    <row r="3741" spans="1:15" ht="30.75" customHeight="1" x14ac:dyDescent="0.25">
      <c r="A3741" s="281">
        <v>40308014</v>
      </c>
      <c r="B3741" s="276" t="s">
        <v>2781</v>
      </c>
      <c r="C3741" s="278" t="s">
        <v>4843</v>
      </c>
      <c r="D3741" s="276" t="s">
        <v>9964</v>
      </c>
      <c r="E3741" s="282"/>
      <c r="F3741" s="279"/>
      <c r="G3741" s="278"/>
      <c r="H3741" s="278" t="s">
        <v>6154</v>
      </c>
      <c r="I3741" s="278" t="s">
        <v>6155</v>
      </c>
      <c r="J3741" s="278" t="s">
        <v>6156</v>
      </c>
      <c r="K3741" s="278"/>
      <c r="L3741" s="277"/>
      <c r="M3741" s="276" t="s">
        <v>3908</v>
      </c>
      <c r="N3741" s="276" t="s">
        <v>9548</v>
      </c>
      <c r="O3741" s="276" t="s">
        <v>6166</v>
      </c>
    </row>
    <row r="3742" spans="1:15" ht="30.75" customHeight="1" x14ac:dyDescent="0.25">
      <c r="A3742" s="275">
        <v>40308022</v>
      </c>
      <c r="B3742" s="270" t="s">
        <v>2785</v>
      </c>
      <c r="C3742" s="272" t="s">
        <v>4843</v>
      </c>
      <c r="D3742" s="270" t="s">
        <v>9965</v>
      </c>
      <c r="E3742" s="272"/>
      <c r="F3742" s="273"/>
      <c r="G3742" s="272"/>
      <c r="H3742" s="272" t="s">
        <v>6154</v>
      </c>
      <c r="I3742" s="272" t="s">
        <v>6155</v>
      </c>
      <c r="J3742" s="272" t="s">
        <v>6156</v>
      </c>
      <c r="K3742" s="272"/>
      <c r="L3742" s="271"/>
      <c r="M3742" s="270" t="s">
        <v>3767</v>
      </c>
      <c r="N3742" s="270" t="s">
        <v>7440</v>
      </c>
      <c r="O3742" s="270" t="s">
        <v>6166</v>
      </c>
    </row>
    <row r="3743" spans="1:15" ht="30.75" customHeight="1" x14ac:dyDescent="0.25">
      <c r="A3743" s="281">
        <v>40308030</v>
      </c>
      <c r="B3743" s="276" t="s">
        <v>5515</v>
      </c>
      <c r="C3743" s="278" t="s">
        <v>4843</v>
      </c>
      <c r="D3743" s="276" t="s">
        <v>9966</v>
      </c>
      <c r="E3743" s="282"/>
      <c r="F3743" s="279"/>
      <c r="G3743" s="278"/>
      <c r="H3743" s="278" t="s">
        <v>6154</v>
      </c>
      <c r="I3743" s="278" t="s">
        <v>6155</v>
      </c>
      <c r="J3743" s="278" t="s">
        <v>6156</v>
      </c>
      <c r="K3743" s="278"/>
      <c r="L3743" s="277"/>
      <c r="M3743" s="276" t="s">
        <v>3908</v>
      </c>
      <c r="N3743" s="276" t="s">
        <v>9548</v>
      </c>
      <c r="O3743" s="276" t="s">
        <v>6166</v>
      </c>
    </row>
    <row r="3744" spans="1:15" ht="30.75" customHeight="1" x14ac:dyDescent="0.25">
      <c r="A3744" s="275">
        <v>40308049</v>
      </c>
      <c r="B3744" s="270" t="s">
        <v>5516</v>
      </c>
      <c r="C3744" s="272" t="s">
        <v>4844</v>
      </c>
      <c r="D3744" s="270" t="s">
        <v>6161</v>
      </c>
      <c r="E3744" s="272"/>
      <c r="F3744" s="273"/>
      <c r="G3744" s="272" t="s">
        <v>6161</v>
      </c>
      <c r="H3744" s="272" t="s">
        <v>6161</v>
      </c>
      <c r="I3744" s="272" t="s">
        <v>6161</v>
      </c>
      <c r="J3744" s="272" t="s">
        <v>6161</v>
      </c>
      <c r="K3744" s="272" t="s">
        <v>6161</v>
      </c>
      <c r="L3744" s="271" t="s">
        <v>6161</v>
      </c>
      <c r="M3744" s="270" t="s">
        <v>6161</v>
      </c>
      <c r="N3744" s="270" t="s">
        <v>6161</v>
      </c>
      <c r="O3744" s="270" t="s">
        <v>6161</v>
      </c>
    </row>
    <row r="3745" spans="1:15" ht="30.75" customHeight="1" x14ac:dyDescent="0.25">
      <c r="A3745" s="281">
        <v>40308065</v>
      </c>
      <c r="B3745" s="276" t="s">
        <v>5517</v>
      </c>
      <c r="C3745" s="278" t="s">
        <v>4844</v>
      </c>
      <c r="D3745" s="276" t="s">
        <v>6161</v>
      </c>
      <c r="E3745" s="282"/>
      <c r="F3745" s="279"/>
      <c r="G3745" s="278" t="s">
        <v>6161</v>
      </c>
      <c r="H3745" s="278" t="s">
        <v>6161</v>
      </c>
      <c r="I3745" s="278" t="s">
        <v>6161</v>
      </c>
      <c r="J3745" s="278" t="s">
        <v>6161</v>
      </c>
      <c r="K3745" s="278" t="s">
        <v>6161</v>
      </c>
      <c r="L3745" s="277" t="s">
        <v>6161</v>
      </c>
      <c r="M3745" s="276" t="s">
        <v>6161</v>
      </c>
      <c r="N3745" s="276" t="s">
        <v>6161</v>
      </c>
      <c r="O3745" s="276" t="s">
        <v>6161</v>
      </c>
    </row>
    <row r="3746" spans="1:15" ht="30.75" customHeight="1" x14ac:dyDescent="0.25">
      <c r="A3746" s="275">
        <v>40308081</v>
      </c>
      <c r="B3746" s="270" t="s">
        <v>5518</v>
      </c>
      <c r="C3746" s="272" t="s">
        <v>4844</v>
      </c>
      <c r="D3746" s="270" t="s">
        <v>6161</v>
      </c>
      <c r="E3746" s="272"/>
      <c r="F3746" s="273"/>
      <c r="G3746" s="272" t="s">
        <v>6161</v>
      </c>
      <c r="H3746" s="272" t="s">
        <v>6161</v>
      </c>
      <c r="I3746" s="272" t="s">
        <v>6161</v>
      </c>
      <c r="J3746" s="272" t="s">
        <v>6161</v>
      </c>
      <c r="K3746" s="272" t="s">
        <v>6161</v>
      </c>
      <c r="L3746" s="271" t="s">
        <v>6161</v>
      </c>
      <c r="M3746" s="270" t="s">
        <v>6161</v>
      </c>
      <c r="N3746" s="270" t="s">
        <v>6161</v>
      </c>
      <c r="O3746" s="270" t="s">
        <v>6161</v>
      </c>
    </row>
    <row r="3747" spans="1:15" ht="30.75" customHeight="1" x14ac:dyDescent="0.25">
      <c r="A3747" s="281">
        <v>40308090</v>
      </c>
      <c r="B3747" s="276" t="s">
        <v>2853</v>
      </c>
      <c r="C3747" s="278" t="s">
        <v>4843</v>
      </c>
      <c r="D3747" s="276" t="s">
        <v>9967</v>
      </c>
      <c r="E3747" s="282"/>
      <c r="F3747" s="279"/>
      <c r="G3747" s="278"/>
      <c r="H3747" s="278" t="s">
        <v>6154</v>
      </c>
      <c r="I3747" s="278" t="s">
        <v>6155</v>
      </c>
      <c r="J3747" s="278" t="s">
        <v>6156</v>
      </c>
      <c r="K3747" s="278"/>
      <c r="L3747" s="277"/>
      <c r="M3747" s="276" t="s">
        <v>3908</v>
      </c>
      <c r="N3747" s="276" t="s">
        <v>9548</v>
      </c>
      <c r="O3747" s="276" t="s">
        <v>6166</v>
      </c>
    </row>
    <row r="3748" spans="1:15" ht="30.75" customHeight="1" x14ac:dyDescent="0.25">
      <c r="A3748" s="275">
        <v>40308120</v>
      </c>
      <c r="B3748" s="270" t="s">
        <v>5519</v>
      </c>
      <c r="C3748" s="272" t="s">
        <v>4843</v>
      </c>
      <c r="D3748" s="270" t="s">
        <v>9968</v>
      </c>
      <c r="E3748" s="272"/>
      <c r="F3748" s="273"/>
      <c r="G3748" s="272"/>
      <c r="H3748" s="272" t="s">
        <v>6154</v>
      </c>
      <c r="I3748" s="272" t="s">
        <v>6155</v>
      </c>
      <c r="J3748" s="272" t="s">
        <v>6156</v>
      </c>
      <c r="K3748" s="272"/>
      <c r="L3748" s="271"/>
      <c r="M3748" s="270" t="s">
        <v>3908</v>
      </c>
      <c r="N3748" s="270" t="s">
        <v>9548</v>
      </c>
      <c r="O3748" s="270" t="s">
        <v>6166</v>
      </c>
    </row>
    <row r="3749" spans="1:15" ht="30.75" customHeight="1" x14ac:dyDescent="0.25">
      <c r="A3749" s="281">
        <v>40308138</v>
      </c>
      <c r="B3749" s="276" t="s">
        <v>5520</v>
      </c>
      <c r="C3749" s="278" t="s">
        <v>4843</v>
      </c>
      <c r="D3749" s="276" t="s">
        <v>9968</v>
      </c>
      <c r="E3749" s="282"/>
      <c r="F3749" s="279"/>
      <c r="G3749" s="278"/>
      <c r="H3749" s="278" t="s">
        <v>6154</v>
      </c>
      <c r="I3749" s="278" t="s">
        <v>6155</v>
      </c>
      <c r="J3749" s="278" t="s">
        <v>6156</v>
      </c>
      <c r="K3749" s="278"/>
      <c r="L3749" s="277"/>
      <c r="M3749" s="276" t="s">
        <v>3908</v>
      </c>
      <c r="N3749" s="276" t="s">
        <v>9548</v>
      </c>
      <c r="O3749" s="276" t="s">
        <v>6166</v>
      </c>
    </row>
    <row r="3750" spans="1:15" ht="30.75" customHeight="1" x14ac:dyDescent="0.25">
      <c r="A3750" s="275">
        <v>40308154</v>
      </c>
      <c r="B3750" s="270" t="s">
        <v>5521</v>
      </c>
      <c r="C3750" s="272" t="s">
        <v>4843</v>
      </c>
      <c r="D3750" s="270" t="s">
        <v>9969</v>
      </c>
      <c r="E3750" s="272"/>
      <c r="F3750" s="273"/>
      <c r="G3750" s="272"/>
      <c r="H3750" s="272" t="s">
        <v>6154</v>
      </c>
      <c r="I3750" s="272" t="s">
        <v>6155</v>
      </c>
      <c r="J3750" s="272" t="s">
        <v>6156</v>
      </c>
      <c r="K3750" s="272"/>
      <c r="L3750" s="271"/>
      <c r="M3750" s="270" t="s">
        <v>3908</v>
      </c>
      <c r="N3750" s="270" t="s">
        <v>9548</v>
      </c>
      <c r="O3750" s="270" t="s">
        <v>6166</v>
      </c>
    </row>
    <row r="3751" spans="1:15" ht="30.75" customHeight="1" x14ac:dyDescent="0.25">
      <c r="A3751" s="281">
        <v>40308162</v>
      </c>
      <c r="B3751" s="276" t="s">
        <v>5522</v>
      </c>
      <c r="C3751" s="278" t="s">
        <v>4843</v>
      </c>
      <c r="D3751" s="276" t="s">
        <v>9910</v>
      </c>
      <c r="E3751" s="282"/>
      <c r="F3751" s="279"/>
      <c r="G3751" s="278"/>
      <c r="H3751" s="278" t="s">
        <v>6154</v>
      </c>
      <c r="I3751" s="278" t="s">
        <v>6155</v>
      </c>
      <c r="J3751" s="278" t="s">
        <v>6156</v>
      </c>
      <c r="K3751" s="278"/>
      <c r="L3751" s="277"/>
      <c r="M3751" s="276" t="s">
        <v>3908</v>
      </c>
      <c r="N3751" s="276" t="s">
        <v>9548</v>
      </c>
      <c r="O3751" s="276" t="s">
        <v>6166</v>
      </c>
    </row>
    <row r="3752" spans="1:15" ht="30.75" customHeight="1" x14ac:dyDescent="0.25">
      <c r="A3752" s="275">
        <v>40308162</v>
      </c>
      <c r="B3752" s="270" t="s">
        <v>5522</v>
      </c>
      <c r="C3752" s="272" t="s">
        <v>4843</v>
      </c>
      <c r="D3752" s="270" t="s">
        <v>9911</v>
      </c>
      <c r="E3752" s="272"/>
      <c r="F3752" s="273"/>
      <c r="G3752" s="272"/>
      <c r="H3752" s="272" t="s">
        <v>6154</v>
      </c>
      <c r="I3752" s="272" t="s">
        <v>6155</v>
      </c>
      <c r="J3752" s="272" t="s">
        <v>6156</v>
      </c>
      <c r="K3752" s="272"/>
      <c r="L3752" s="271"/>
      <c r="M3752" s="270" t="s">
        <v>3908</v>
      </c>
      <c r="N3752" s="270" t="s">
        <v>9548</v>
      </c>
      <c r="O3752" s="270" t="s">
        <v>6166</v>
      </c>
    </row>
    <row r="3753" spans="1:15" ht="30.75" customHeight="1" x14ac:dyDescent="0.25">
      <c r="A3753" s="281">
        <v>40308170</v>
      </c>
      <c r="B3753" s="276" t="s">
        <v>5523</v>
      </c>
      <c r="C3753" s="278" t="s">
        <v>4843</v>
      </c>
      <c r="D3753" s="276" t="s">
        <v>9910</v>
      </c>
      <c r="E3753" s="282"/>
      <c r="F3753" s="279"/>
      <c r="G3753" s="278"/>
      <c r="H3753" s="278" t="s">
        <v>6154</v>
      </c>
      <c r="I3753" s="278" t="s">
        <v>6155</v>
      </c>
      <c r="J3753" s="278" t="s">
        <v>6156</v>
      </c>
      <c r="K3753" s="278"/>
      <c r="L3753" s="277"/>
      <c r="M3753" s="276" t="s">
        <v>3908</v>
      </c>
      <c r="N3753" s="276" t="s">
        <v>9548</v>
      </c>
      <c r="O3753" s="276" t="s">
        <v>6166</v>
      </c>
    </row>
    <row r="3754" spans="1:15" ht="30.75" customHeight="1" x14ac:dyDescent="0.25">
      <c r="A3754" s="275">
        <v>40308170</v>
      </c>
      <c r="B3754" s="270" t="s">
        <v>5523</v>
      </c>
      <c r="C3754" s="272" t="s">
        <v>4843</v>
      </c>
      <c r="D3754" s="270" t="s">
        <v>9911</v>
      </c>
      <c r="E3754" s="272"/>
      <c r="F3754" s="273"/>
      <c r="G3754" s="272"/>
      <c r="H3754" s="272" t="s">
        <v>6154</v>
      </c>
      <c r="I3754" s="272" t="s">
        <v>6155</v>
      </c>
      <c r="J3754" s="272" t="s">
        <v>6156</v>
      </c>
      <c r="K3754" s="272"/>
      <c r="L3754" s="271"/>
      <c r="M3754" s="270" t="s">
        <v>3908</v>
      </c>
      <c r="N3754" s="270" t="s">
        <v>9548</v>
      </c>
      <c r="O3754" s="270" t="s">
        <v>6166</v>
      </c>
    </row>
    <row r="3755" spans="1:15" ht="30.75" customHeight="1" x14ac:dyDescent="0.25">
      <c r="A3755" s="281">
        <v>40308197</v>
      </c>
      <c r="B3755" s="276" t="s">
        <v>6422</v>
      </c>
      <c r="C3755" s="278" t="s">
        <v>4844</v>
      </c>
      <c r="D3755" s="276" t="s">
        <v>6161</v>
      </c>
      <c r="E3755" s="282"/>
      <c r="F3755" s="279"/>
      <c r="G3755" s="278" t="s">
        <v>6161</v>
      </c>
      <c r="H3755" s="278" t="s">
        <v>6161</v>
      </c>
      <c r="I3755" s="278" t="s">
        <v>6161</v>
      </c>
      <c r="J3755" s="278" t="s">
        <v>6161</v>
      </c>
      <c r="K3755" s="278" t="s">
        <v>6161</v>
      </c>
      <c r="L3755" s="277" t="s">
        <v>6161</v>
      </c>
      <c r="M3755" s="276" t="s">
        <v>6161</v>
      </c>
      <c r="N3755" s="276" t="s">
        <v>6161</v>
      </c>
      <c r="O3755" s="276" t="s">
        <v>6161</v>
      </c>
    </row>
    <row r="3756" spans="1:15" ht="30.75" customHeight="1" x14ac:dyDescent="0.25">
      <c r="A3756" s="275">
        <v>40308197</v>
      </c>
      <c r="B3756" s="270" t="s">
        <v>6422</v>
      </c>
      <c r="C3756" s="272" t="s">
        <v>4844</v>
      </c>
      <c r="D3756" s="270" t="s">
        <v>6161</v>
      </c>
      <c r="E3756" s="272"/>
      <c r="F3756" s="273"/>
      <c r="G3756" s="272" t="s">
        <v>6161</v>
      </c>
      <c r="H3756" s="272" t="s">
        <v>6161</v>
      </c>
      <c r="I3756" s="272" t="s">
        <v>6161</v>
      </c>
      <c r="J3756" s="272" t="s">
        <v>6161</v>
      </c>
      <c r="K3756" s="272" t="s">
        <v>6161</v>
      </c>
      <c r="L3756" s="271" t="s">
        <v>6161</v>
      </c>
      <c r="M3756" s="270" t="s">
        <v>6161</v>
      </c>
      <c r="N3756" s="270" t="s">
        <v>6161</v>
      </c>
      <c r="O3756" s="270" t="s">
        <v>6161</v>
      </c>
    </row>
    <row r="3757" spans="1:15" ht="30.75" customHeight="1" x14ac:dyDescent="0.25">
      <c r="A3757" s="281">
        <v>40308200</v>
      </c>
      <c r="B3757" s="276" t="s">
        <v>5524</v>
      </c>
      <c r="C3757" s="278" t="s">
        <v>4844</v>
      </c>
      <c r="D3757" s="276" t="s">
        <v>6161</v>
      </c>
      <c r="E3757" s="282"/>
      <c r="F3757" s="279"/>
      <c r="G3757" s="278" t="s">
        <v>6161</v>
      </c>
      <c r="H3757" s="278" t="s">
        <v>6161</v>
      </c>
      <c r="I3757" s="278" t="s">
        <v>6161</v>
      </c>
      <c r="J3757" s="278" t="s">
        <v>6161</v>
      </c>
      <c r="K3757" s="278" t="s">
        <v>6161</v>
      </c>
      <c r="L3757" s="277" t="s">
        <v>6161</v>
      </c>
      <c r="M3757" s="276" t="s">
        <v>6161</v>
      </c>
      <c r="N3757" s="276" t="s">
        <v>6161</v>
      </c>
      <c r="O3757" s="276" t="s">
        <v>6161</v>
      </c>
    </row>
    <row r="3758" spans="1:15" ht="30.75" customHeight="1" x14ac:dyDescent="0.25">
      <c r="A3758" s="275">
        <v>40308219</v>
      </c>
      <c r="B3758" s="270" t="s">
        <v>5525</v>
      </c>
      <c r="C3758" s="272" t="s">
        <v>4844</v>
      </c>
      <c r="D3758" s="270" t="s">
        <v>6161</v>
      </c>
      <c r="E3758" s="272"/>
      <c r="F3758" s="273"/>
      <c r="G3758" s="272" t="s">
        <v>6161</v>
      </c>
      <c r="H3758" s="272" t="s">
        <v>6161</v>
      </c>
      <c r="I3758" s="272" t="s">
        <v>6161</v>
      </c>
      <c r="J3758" s="272" t="s">
        <v>6161</v>
      </c>
      <c r="K3758" s="272" t="s">
        <v>6161</v>
      </c>
      <c r="L3758" s="271" t="s">
        <v>6161</v>
      </c>
      <c r="M3758" s="270" t="s">
        <v>6161</v>
      </c>
      <c r="N3758" s="270" t="s">
        <v>6161</v>
      </c>
      <c r="O3758" s="270" t="s">
        <v>6161</v>
      </c>
    </row>
    <row r="3759" spans="1:15" ht="30.75" customHeight="1" x14ac:dyDescent="0.25">
      <c r="A3759" s="281">
        <v>40308235</v>
      </c>
      <c r="B3759" s="276" t="s">
        <v>6423</v>
      </c>
      <c r="C3759" s="278" t="s">
        <v>4843</v>
      </c>
      <c r="D3759" s="276" t="s">
        <v>9970</v>
      </c>
      <c r="E3759" s="282"/>
      <c r="F3759" s="279"/>
      <c r="G3759" s="278"/>
      <c r="H3759" s="278" t="s">
        <v>6154</v>
      </c>
      <c r="I3759" s="278" t="s">
        <v>6155</v>
      </c>
      <c r="J3759" s="278" t="s">
        <v>6156</v>
      </c>
      <c r="K3759" s="278" t="s">
        <v>6157</v>
      </c>
      <c r="L3759" s="277">
        <v>30</v>
      </c>
      <c r="M3759" s="276" t="s">
        <v>3923</v>
      </c>
      <c r="N3759" s="276" t="s">
        <v>9607</v>
      </c>
      <c r="O3759" s="276" t="s">
        <v>6166</v>
      </c>
    </row>
    <row r="3760" spans="1:15" ht="30.75" customHeight="1" x14ac:dyDescent="0.25">
      <c r="A3760" s="275">
        <v>40308243</v>
      </c>
      <c r="B3760" s="270" t="s">
        <v>5526</v>
      </c>
      <c r="C3760" s="272" t="s">
        <v>4844</v>
      </c>
      <c r="D3760" s="270" t="s">
        <v>6161</v>
      </c>
      <c r="E3760" s="272"/>
      <c r="F3760" s="273"/>
      <c r="G3760" s="272" t="s">
        <v>6161</v>
      </c>
      <c r="H3760" s="272" t="s">
        <v>6161</v>
      </c>
      <c r="I3760" s="272" t="s">
        <v>6161</v>
      </c>
      <c r="J3760" s="272" t="s">
        <v>6161</v>
      </c>
      <c r="K3760" s="272" t="s">
        <v>6161</v>
      </c>
      <c r="L3760" s="271" t="s">
        <v>6161</v>
      </c>
      <c r="M3760" s="270" t="s">
        <v>6161</v>
      </c>
      <c r="N3760" s="270" t="s">
        <v>6161</v>
      </c>
      <c r="O3760" s="270" t="s">
        <v>6161</v>
      </c>
    </row>
    <row r="3761" spans="1:15" ht="30.75" customHeight="1" x14ac:dyDescent="0.25">
      <c r="A3761" s="281">
        <v>40308251</v>
      </c>
      <c r="B3761" s="276" t="s">
        <v>5527</v>
      </c>
      <c r="C3761" s="278" t="s">
        <v>4844</v>
      </c>
      <c r="D3761" s="276" t="s">
        <v>6161</v>
      </c>
      <c r="E3761" s="282"/>
      <c r="F3761" s="279"/>
      <c r="G3761" s="278" t="s">
        <v>6161</v>
      </c>
      <c r="H3761" s="278" t="s">
        <v>6161</v>
      </c>
      <c r="I3761" s="278" t="s">
        <v>6161</v>
      </c>
      <c r="J3761" s="278" t="s">
        <v>6161</v>
      </c>
      <c r="K3761" s="278" t="s">
        <v>6161</v>
      </c>
      <c r="L3761" s="277" t="s">
        <v>6161</v>
      </c>
      <c r="M3761" s="276" t="s">
        <v>6161</v>
      </c>
      <c r="N3761" s="276" t="s">
        <v>6161</v>
      </c>
      <c r="O3761" s="276" t="s">
        <v>6161</v>
      </c>
    </row>
    <row r="3762" spans="1:15" ht="30.75" customHeight="1" x14ac:dyDescent="0.25">
      <c r="A3762" s="275">
        <v>40308278</v>
      </c>
      <c r="B3762" s="270" t="s">
        <v>5528</v>
      </c>
      <c r="C3762" s="272" t="s">
        <v>4844</v>
      </c>
      <c r="D3762" s="270" t="s">
        <v>6161</v>
      </c>
      <c r="E3762" s="272"/>
      <c r="F3762" s="273"/>
      <c r="G3762" s="272" t="s">
        <v>6161</v>
      </c>
      <c r="H3762" s="272" t="s">
        <v>6161</v>
      </c>
      <c r="I3762" s="272" t="s">
        <v>6161</v>
      </c>
      <c r="J3762" s="272" t="s">
        <v>6161</v>
      </c>
      <c r="K3762" s="272" t="s">
        <v>6161</v>
      </c>
      <c r="L3762" s="271" t="s">
        <v>6161</v>
      </c>
      <c r="M3762" s="270" t="s">
        <v>6161</v>
      </c>
      <c r="N3762" s="270" t="s">
        <v>6161</v>
      </c>
      <c r="O3762" s="270" t="s">
        <v>6161</v>
      </c>
    </row>
    <row r="3763" spans="1:15" ht="30.75" customHeight="1" x14ac:dyDescent="0.25">
      <c r="A3763" s="281">
        <v>40308286</v>
      </c>
      <c r="B3763" s="276" t="s">
        <v>5529</v>
      </c>
      <c r="C3763" s="278" t="s">
        <v>4843</v>
      </c>
      <c r="D3763" s="276" t="s">
        <v>9952</v>
      </c>
      <c r="E3763" s="282"/>
      <c r="F3763" s="279"/>
      <c r="G3763" s="278"/>
      <c r="H3763" s="278" t="s">
        <v>6154</v>
      </c>
      <c r="I3763" s="278" t="s">
        <v>6155</v>
      </c>
      <c r="J3763" s="278" t="s">
        <v>6156</v>
      </c>
      <c r="K3763" s="278"/>
      <c r="L3763" s="277"/>
      <c r="M3763" s="276" t="s">
        <v>3908</v>
      </c>
      <c r="N3763" s="276" t="s">
        <v>9548</v>
      </c>
      <c r="O3763" s="276" t="s">
        <v>6166</v>
      </c>
    </row>
    <row r="3764" spans="1:15" ht="30.75" customHeight="1" x14ac:dyDescent="0.25">
      <c r="A3764" s="275">
        <v>40308294</v>
      </c>
      <c r="B3764" s="270" t="s">
        <v>5530</v>
      </c>
      <c r="C3764" s="272" t="s">
        <v>4843</v>
      </c>
      <c r="D3764" s="270" t="s">
        <v>9950</v>
      </c>
      <c r="E3764" s="272"/>
      <c r="F3764" s="273"/>
      <c r="G3764" s="272"/>
      <c r="H3764" s="272" t="s">
        <v>6154</v>
      </c>
      <c r="I3764" s="272" t="s">
        <v>6155</v>
      </c>
      <c r="J3764" s="272" t="s">
        <v>6156</v>
      </c>
      <c r="K3764" s="272"/>
      <c r="L3764" s="271"/>
      <c r="M3764" s="270" t="s">
        <v>3908</v>
      </c>
      <c r="N3764" s="270" t="s">
        <v>9548</v>
      </c>
      <c r="O3764" s="270" t="s">
        <v>6166</v>
      </c>
    </row>
    <row r="3765" spans="1:15" ht="30.75" customHeight="1" x14ac:dyDescent="0.25">
      <c r="A3765" s="281">
        <v>40308308</v>
      </c>
      <c r="B3765" s="276" t="s">
        <v>5531</v>
      </c>
      <c r="C3765" s="278" t="s">
        <v>4843</v>
      </c>
      <c r="D3765" s="276" t="s">
        <v>9971</v>
      </c>
      <c r="E3765" s="282"/>
      <c r="F3765" s="279"/>
      <c r="G3765" s="278"/>
      <c r="H3765" s="278" t="s">
        <v>6154</v>
      </c>
      <c r="I3765" s="278" t="s">
        <v>6155</v>
      </c>
      <c r="J3765" s="278" t="s">
        <v>6156</v>
      </c>
      <c r="K3765" s="278"/>
      <c r="L3765" s="277"/>
      <c r="M3765" s="276" t="s">
        <v>3908</v>
      </c>
      <c r="N3765" s="276" t="s">
        <v>9548</v>
      </c>
      <c r="O3765" s="276" t="s">
        <v>6166</v>
      </c>
    </row>
    <row r="3766" spans="1:15" ht="30.75" customHeight="1" x14ac:dyDescent="0.25">
      <c r="A3766" s="275">
        <v>40308316</v>
      </c>
      <c r="B3766" s="270" t="s">
        <v>6424</v>
      </c>
      <c r="C3766" s="272" t="s">
        <v>4843</v>
      </c>
      <c r="D3766" s="270" t="s">
        <v>9972</v>
      </c>
      <c r="E3766" s="272"/>
      <c r="F3766" s="273"/>
      <c r="G3766" s="272"/>
      <c r="H3766" s="272" t="s">
        <v>6154</v>
      </c>
      <c r="I3766" s="272" t="s">
        <v>6155</v>
      </c>
      <c r="J3766" s="272" t="s">
        <v>6156</v>
      </c>
      <c r="K3766" s="272"/>
      <c r="L3766" s="271"/>
      <c r="M3766" s="270" t="s">
        <v>3908</v>
      </c>
      <c r="N3766" s="270" t="s">
        <v>9548</v>
      </c>
      <c r="O3766" s="270" t="s">
        <v>6166</v>
      </c>
    </row>
    <row r="3767" spans="1:15" ht="30.75" customHeight="1" x14ac:dyDescent="0.25">
      <c r="A3767" s="281">
        <v>40308324</v>
      </c>
      <c r="B3767" s="276" t="s">
        <v>5532</v>
      </c>
      <c r="C3767" s="278" t="s">
        <v>4844</v>
      </c>
      <c r="D3767" s="276" t="s">
        <v>6161</v>
      </c>
      <c r="E3767" s="282"/>
      <c r="F3767" s="279"/>
      <c r="G3767" s="278" t="s">
        <v>6161</v>
      </c>
      <c r="H3767" s="278" t="s">
        <v>6161</v>
      </c>
      <c r="I3767" s="278" t="s">
        <v>6161</v>
      </c>
      <c r="J3767" s="278" t="s">
        <v>6161</v>
      </c>
      <c r="K3767" s="278" t="s">
        <v>6161</v>
      </c>
      <c r="L3767" s="277" t="s">
        <v>6161</v>
      </c>
      <c r="M3767" s="276" t="s">
        <v>6161</v>
      </c>
      <c r="N3767" s="276" t="s">
        <v>6161</v>
      </c>
      <c r="O3767" s="276" t="s">
        <v>6161</v>
      </c>
    </row>
    <row r="3768" spans="1:15" ht="30.75" customHeight="1" x14ac:dyDescent="0.25">
      <c r="A3768" s="275">
        <v>40308332</v>
      </c>
      <c r="B3768" s="270" t="s">
        <v>5533</v>
      </c>
      <c r="C3768" s="272" t="s">
        <v>4844</v>
      </c>
      <c r="D3768" s="270" t="s">
        <v>6161</v>
      </c>
      <c r="E3768" s="272"/>
      <c r="F3768" s="273"/>
      <c r="G3768" s="272" t="s">
        <v>6161</v>
      </c>
      <c r="H3768" s="272" t="s">
        <v>6161</v>
      </c>
      <c r="I3768" s="272" t="s">
        <v>6161</v>
      </c>
      <c r="J3768" s="272" t="s">
        <v>6161</v>
      </c>
      <c r="K3768" s="272" t="s">
        <v>6161</v>
      </c>
      <c r="L3768" s="271" t="s">
        <v>6161</v>
      </c>
      <c r="M3768" s="270" t="s">
        <v>6161</v>
      </c>
      <c r="N3768" s="270" t="s">
        <v>6161</v>
      </c>
      <c r="O3768" s="270" t="s">
        <v>6161</v>
      </c>
    </row>
    <row r="3769" spans="1:15" ht="30.75" customHeight="1" x14ac:dyDescent="0.25">
      <c r="A3769" s="281">
        <v>40308340</v>
      </c>
      <c r="B3769" s="276" t="s">
        <v>2852</v>
      </c>
      <c r="C3769" s="278" t="s">
        <v>4843</v>
      </c>
      <c r="D3769" s="276" t="s">
        <v>9973</v>
      </c>
      <c r="E3769" s="282"/>
      <c r="F3769" s="279"/>
      <c r="G3769" s="278"/>
      <c r="H3769" s="278" t="s">
        <v>6154</v>
      </c>
      <c r="I3769" s="278" t="s">
        <v>6155</v>
      </c>
      <c r="J3769" s="278" t="s">
        <v>6156</v>
      </c>
      <c r="K3769" s="278"/>
      <c r="L3769" s="277"/>
      <c r="M3769" s="276" t="s">
        <v>3908</v>
      </c>
      <c r="N3769" s="276" t="s">
        <v>9548</v>
      </c>
      <c r="O3769" s="276" t="s">
        <v>6166</v>
      </c>
    </row>
    <row r="3770" spans="1:15" ht="30.75" customHeight="1" x14ac:dyDescent="0.25">
      <c r="A3770" s="275">
        <v>40308359</v>
      </c>
      <c r="B3770" s="270" t="s">
        <v>5534</v>
      </c>
      <c r="C3770" s="272" t="s">
        <v>4843</v>
      </c>
      <c r="D3770" s="270" t="s">
        <v>9870</v>
      </c>
      <c r="E3770" s="272"/>
      <c r="F3770" s="273"/>
      <c r="G3770" s="272"/>
      <c r="H3770" s="272" t="s">
        <v>6154</v>
      </c>
      <c r="I3770" s="272" t="s">
        <v>6155</v>
      </c>
      <c r="J3770" s="272" t="s">
        <v>6156</v>
      </c>
      <c r="K3770" s="272"/>
      <c r="L3770" s="271"/>
      <c r="M3770" s="270" t="s">
        <v>3908</v>
      </c>
      <c r="N3770" s="270" t="s">
        <v>9548</v>
      </c>
      <c r="O3770" s="270" t="s">
        <v>6166</v>
      </c>
    </row>
    <row r="3771" spans="1:15" ht="30.75" customHeight="1" x14ac:dyDescent="0.25">
      <c r="A3771" s="281">
        <v>40308367</v>
      </c>
      <c r="B3771" s="276" t="s">
        <v>5535</v>
      </c>
      <c r="C3771" s="278" t="s">
        <v>4843</v>
      </c>
      <c r="D3771" s="276" t="s">
        <v>9870</v>
      </c>
      <c r="E3771" s="282"/>
      <c r="F3771" s="279"/>
      <c r="G3771" s="278"/>
      <c r="H3771" s="278" t="s">
        <v>6154</v>
      </c>
      <c r="I3771" s="278" t="s">
        <v>6155</v>
      </c>
      <c r="J3771" s="278" t="s">
        <v>6156</v>
      </c>
      <c r="K3771" s="278"/>
      <c r="L3771" s="277"/>
      <c r="M3771" s="276" t="s">
        <v>3908</v>
      </c>
      <c r="N3771" s="276" t="s">
        <v>9548</v>
      </c>
      <c r="O3771" s="276" t="s">
        <v>6166</v>
      </c>
    </row>
    <row r="3772" spans="1:15" ht="30.75" customHeight="1" x14ac:dyDescent="0.25">
      <c r="A3772" s="275">
        <v>40308375</v>
      </c>
      <c r="B3772" s="270" t="s">
        <v>5536</v>
      </c>
      <c r="C3772" s="272" t="s">
        <v>4844</v>
      </c>
      <c r="D3772" s="270" t="s">
        <v>6161</v>
      </c>
      <c r="E3772" s="272"/>
      <c r="F3772" s="273"/>
      <c r="G3772" s="272" t="s">
        <v>6161</v>
      </c>
      <c r="H3772" s="272" t="s">
        <v>6161</v>
      </c>
      <c r="I3772" s="272" t="s">
        <v>6161</v>
      </c>
      <c r="J3772" s="272" t="s">
        <v>6161</v>
      </c>
      <c r="K3772" s="272" t="s">
        <v>6161</v>
      </c>
      <c r="L3772" s="271" t="s">
        <v>6161</v>
      </c>
      <c r="M3772" s="270" t="s">
        <v>6161</v>
      </c>
      <c r="N3772" s="270" t="s">
        <v>6161</v>
      </c>
      <c r="O3772" s="270" t="s">
        <v>6161</v>
      </c>
    </row>
    <row r="3773" spans="1:15" ht="30.75" customHeight="1" x14ac:dyDescent="0.25">
      <c r="A3773" s="281">
        <v>40308383</v>
      </c>
      <c r="B3773" s="276" t="s">
        <v>5537</v>
      </c>
      <c r="C3773" s="278" t="s">
        <v>4843</v>
      </c>
      <c r="D3773" s="276" t="s">
        <v>9974</v>
      </c>
      <c r="E3773" s="282"/>
      <c r="F3773" s="279"/>
      <c r="G3773" s="278"/>
      <c r="H3773" s="278" t="s">
        <v>6154</v>
      </c>
      <c r="I3773" s="278" t="s">
        <v>6155</v>
      </c>
      <c r="J3773" s="278" t="s">
        <v>6156</v>
      </c>
      <c r="K3773" s="278"/>
      <c r="L3773" s="277"/>
      <c r="M3773" s="276" t="s">
        <v>3908</v>
      </c>
      <c r="N3773" s="276" t="s">
        <v>9548</v>
      </c>
      <c r="O3773" s="276" t="s">
        <v>6166</v>
      </c>
    </row>
    <row r="3774" spans="1:15" ht="30.75" customHeight="1" x14ac:dyDescent="0.25">
      <c r="A3774" s="275">
        <v>40308391</v>
      </c>
      <c r="B3774" s="270" t="s">
        <v>5538</v>
      </c>
      <c r="C3774" s="272" t="s">
        <v>4843</v>
      </c>
      <c r="D3774" s="270" t="s">
        <v>9974</v>
      </c>
      <c r="E3774" s="272"/>
      <c r="F3774" s="273"/>
      <c r="G3774" s="272"/>
      <c r="H3774" s="272" t="s">
        <v>6154</v>
      </c>
      <c r="I3774" s="272" t="s">
        <v>6155</v>
      </c>
      <c r="J3774" s="272" t="s">
        <v>6156</v>
      </c>
      <c r="K3774" s="272"/>
      <c r="L3774" s="271"/>
      <c r="M3774" s="270" t="s">
        <v>3908</v>
      </c>
      <c r="N3774" s="270" t="s">
        <v>9548</v>
      </c>
      <c r="O3774" s="270" t="s">
        <v>6166</v>
      </c>
    </row>
    <row r="3775" spans="1:15" ht="30.75" customHeight="1" x14ac:dyDescent="0.25">
      <c r="A3775" s="281">
        <v>40308405</v>
      </c>
      <c r="B3775" s="276" t="s">
        <v>5539</v>
      </c>
      <c r="C3775" s="278" t="s">
        <v>4843</v>
      </c>
      <c r="D3775" s="276" t="s">
        <v>9858</v>
      </c>
      <c r="E3775" s="282"/>
      <c r="F3775" s="279"/>
      <c r="G3775" s="278"/>
      <c r="H3775" s="278" t="s">
        <v>6154</v>
      </c>
      <c r="I3775" s="278" t="s">
        <v>6155</v>
      </c>
      <c r="J3775" s="278" t="s">
        <v>6156</v>
      </c>
      <c r="K3775" s="278"/>
      <c r="L3775" s="277"/>
      <c r="M3775" s="276" t="s">
        <v>3908</v>
      </c>
      <c r="N3775" s="276" t="s">
        <v>9548</v>
      </c>
      <c r="O3775" s="276" t="s">
        <v>6166</v>
      </c>
    </row>
    <row r="3776" spans="1:15" ht="30.75" customHeight="1" x14ac:dyDescent="0.25">
      <c r="A3776" s="275">
        <v>40308413</v>
      </c>
      <c r="B3776" s="270" t="s">
        <v>5540</v>
      </c>
      <c r="C3776" s="272" t="s">
        <v>4843</v>
      </c>
      <c r="D3776" s="270" t="s">
        <v>9863</v>
      </c>
      <c r="E3776" s="272"/>
      <c r="F3776" s="273"/>
      <c r="G3776" s="272"/>
      <c r="H3776" s="272" t="s">
        <v>6154</v>
      </c>
      <c r="I3776" s="272" t="s">
        <v>6155</v>
      </c>
      <c r="J3776" s="272" t="s">
        <v>6156</v>
      </c>
      <c r="K3776" s="272"/>
      <c r="L3776" s="271"/>
      <c r="M3776" s="270" t="s">
        <v>3908</v>
      </c>
      <c r="N3776" s="270" t="s">
        <v>9548</v>
      </c>
      <c r="O3776" s="270" t="s">
        <v>6166</v>
      </c>
    </row>
    <row r="3777" spans="1:15" ht="30.75" customHeight="1" x14ac:dyDescent="0.25">
      <c r="A3777" s="281">
        <v>40308421</v>
      </c>
      <c r="B3777" s="276" t="s">
        <v>4051</v>
      </c>
      <c r="C3777" s="278" t="s">
        <v>4843</v>
      </c>
      <c r="D3777" s="276" t="s">
        <v>9707</v>
      </c>
      <c r="E3777" s="282"/>
      <c r="F3777" s="279"/>
      <c r="G3777" s="278"/>
      <c r="H3777" s="278" t="s">
        <v>6154</v>
      </c>
      <c r="I3777" s="278" t="s">
        <v>6155</v>
      </c>
      <c r="J3777" s="278" t="s">
        <v>6156</v>
      </c>
      <c r="K3777" s="278"/>
      <c r="L3777" s="277"/>
      <c r="M3777" s="276" t="s">
        <v>3906</v>
      </c>
      <c r="N3777" s="276" t="s">
        <v>9548</v>
      </c>
      <c r="O3777" s="276" t="s">
        <v>6166</v>
      </c>
    </row>
    <row r="3778" spans="1:15" ht="30.75" customHeight="1" x14ac:dyDescent="0.25">
      <c r="A3778" s="275">
        <v>40308430</v>
      </c>
      <c r="B3778" s="270" t="s">
        <v>5541</v>
      </c>
      <c r="C3778" s="272" t="s">
        <v>4844</v>
      </c>
      <c r="D3778" s="270" t="s">
        <v>6161</v>
      </c>
      <c r="E3778" s="272"/>
      <c r="F3778" s="273"/>
      <c r="G3778" s="272" t="s">
        <v>6161</v>
      </c>
      <c r="H3778" s="272" t="s">
        <v>6161</v>
      </c>
      <c r="I3778" s="272" t="s">
        <v>6161</v>
      </c>
      <c r="J3778" s="272" t="s">
        <v>6161</v>
      </c>
      <c r="K3778" s="272" t="s">
        <v>6161</v>
      </c>
      <c r="L3778" s="271" t="s">
        <v>6161</v>
      </c>
      <c r="M3778" s="270" t="s">
        <v>6161</v>
      </c>
      <c r="N3778" s="270" t="s">
        <v>6161</v>
      </c>
      <c r="O3778" s="270" t="s">
        <v>6161</v>
      </c>
    </row>
    <row r="3779" spans="1:15" ht="30.75" customHeight="1" x14ac:dyDescent="0.25">
      <c r="A3779" s="281">
        <v>40308448</v>
      </c>
      <c r="B3779" s="276" t="s">
        <v>6425</v>
      </c>
      <c r="C3779" s="278" t="s">
        <v>4844</v>
      </c>
      <c r="D3779" s="276" t="s">
        <v>6161</v>
      </c>
      <c r="E3779" s="282"/>
      <c r="F3779" s="279"/>
      <c r="G3779" s="278" t="s">
        <v>6161</v>
      </c>
      <c r="H3779" s="278" t="s">
        <v>6161</v>
      </c>
      <c r="I3779" s="278" t="s">
        <v>6161</v>
      </c>
      <c r="J3779" s="278" t="s">
        <v>6161</v>
      </c>
      <c r="K3779" s="278" t="s">
        <v>6161</v>
      </c>
      <c r="L3779" s="277" t="s">
        <v>6161</v>
      </c>
      <c r="M3779" s="276" t="s">
        <v>6161</v>
      </c>
      <c r="N3779" s="276" t="s">
        <v>6161</v>
      </c>
      <c r="O3779" s="276" t="s">
        <v>6161</v>
      </c>
    </row>
    <row r="3780" spans="1:15" ht="30.75" customHeight="1" x14ac:dyDescent="0.25">
      <c r="A3780" s="275">
        <v>40308456</v>
      </c>
      <c r="B3780" s="270" t="s">
        <v>5542</v>
      </c>
      <c r="C3780" s="272" t="s">
        <v>4844</v>
      </c>
      <c r="D3780" s="270" t="s">
        <v>6161</v>
      </c>
      <c r="E3780" s="272"/>
      <c r="F3780" s="273"/>
      <c r="G3780" s="272" t="s">
        <v>6161</v>
      </c>
      <c r="H3780" s="272" t="s">
        <v>6161</v>
      </c>
      <c r="I3780" s="272" t="s">
        <v>6161</v>
      </c>
      <c r="J3780" s="272" t="s">
        <v>6161</v>
      </c>
      <c r="K3780" s="272" t="s">
        <v>6161</v>
      </c>
      <c r="L3780" s="271" t="s">
        <v>6161</v>
      </c>
      <c r="M3780" s="270" t="s">
        <v>6161</v>
      </c>
      <c r="N3780" s="270" t="s">
        <v>6161</v>
      </c>
      <c r="O3780" s="270" t="s">
        <v>6161</v>
      </c>
    </row>
    <row r="3781" spans="1:15" ht="30.75" customHeight="1" x14ac:dyDescent="0.25">
      <c r="A3781" s="281">
        <v>40308464</v>
      </c>
      <c r="B3781" s="276" t="s">
        <v>5543</v>
      </c>
      <c r="C3781" s="278" t="s">
        <v>4844</v>
      </c>
      <c r="D3781" s="276" t="s">
        <v>6161</v>
      </c>
      <c r="E3781" s="282"/>
      <c r="F3781" s="279"/>
      <c r="G3781" s="278" t="s">
        <v>6161</v>
      </c>
      <c r="H3781" s="278" t="s">
        <v>6161</v>
      </c>
      <c r="I3781" s="278" t="s">
        <v>6161</v>
      </c>
      <c r="J3781" s="278" t="s">
        <v>6161</v>
      </c>
      <c r="K3781" s="278" t="s">
        <v>6161</v>
      </c>
      <c r="L3781" s="277" t="s">
        <v>6161</v>
      </c>
      <c r="M3781" s="276" t="s">
        <v>6161</v>
      </c>
      <c r="N3781" s="276" t="s">
        <v>6161</v>
      </c>
      <c r="O3781" s="276" t="s">
        <v>6161</v>
      </c>
    </row>
    <row r="3782" spans="1:15" ht="30.75" customHeight="1" x14ac:dyDescent="0.25">
      <c r="A3782" s="275">
        <v>40308472</v>
      </c>
      <c r="B3782" s="270" t="s">
        <v>5544</v>
      </c>
      <c r="C3782" s="272" t="s">
        <v>4844</v>
      </c>
      <c r="D3782" s="270" t="s">
        <v>6161</v>
      </c>
      <c r="E3782" s="272"/>
      <c r="F3782" s="273"/>
      <c r="G3782" s="272" t="s">
        <v>6161</v>
      </c>
      <c r="H3782" s="272" t="s">
        <v>6161</v>
      </c>
      <c r="I3782" s="272" t="s">
        <v>6161</v>
      </c>
      <c r="J3782" s="272" t="s">
        <v>6161</v>
      </c>
      <c r="K3782" s="272" t="s">
        <v>6161</v>
      </c>
      <c r="L3782" s="271" t="s">
        <v>6161</v>
      </c>
      <c r="M3782" s="270" t="s">
        <v>6161</v>
      </c>
      <c r="N3782" s="270" t="s">
        <v>6161</v>
      </c>
      <c r="O3782" s="270" t="s">
        <v>6161</v>
      </c>
    </row>
    <row r="3783" spans="1:15" ht="30.75" customHeight="1" x14ac:dyDescent="0.25">
      <c r="A3783" s="281">
        <v>40308480</v>
      </c>
      <c r="B3783" s="276" t="s">
        <v>5545</v>
      </c>
      <c r="C3783" s="278" t="s">
        <v>4844</v>
      </c>
      <c r="D3783" s="276" t="s">
        <v>6161</v>
      </c>
      <c r="E3783" s="282"/>
      <c r="F3783" s="279"/>
      <c r="G3783" s="278" t="s">
        <v>6161</v>
      </c>
      <c r="H3783" s="278" t="s">
        <v>6161</v>
      </c>
      <c r="I3783" s="278" t="s">
        <v>6161</v>
      </c>
      <c r="J3783" s="278" t="s">
        <v>6161</v>
      </c>
      <c r="K3783" s="278" t="s">
        <v>6161</v>
      </c>
      <c r="L3783" s="277" t="s">
        <v>6161</v>
      </c>
      <c r="M3783" s="276" t="s">
        <v>6161</v>
      </c>
      <c r="N3783" s="276" t="s">
        <v>6161</v>
      </c>
      <c r="O3783" s="276" t="s">
        <v>6161</v>
      </c>
    </row>
    <row r="3784" spans="1:15" ht="30.75" customHeight="1" x14ac:dyDescent="0.25">
      <c r="A3784" s="275">
        <v>40308499</v>
      </c>
      <c r="B3784" s="270" t="s">
        <v>5546</v>
      </c>
      <c r="C3784" s="272" t="s">
        <v>4844</v>
      </c>
      <c r="D3784" s="270" t="s">
        <v>6161</v>
      </c>
      <c r="E3784" s="272"/>
      <c r="F3784" s="273"/>
      <c r="G3784" s="272" t="s">
        <v>6161</v>
      </c>
      <c r="H3784" s="272" t="s">
        <v>6161</v>
      </c>
      <c r="I3784" s="272" t="s">
        <v>6161</v>
      </c>
      <c r="J3784" s="272" t="s">
        <v>6161</v>
      </c>
      <c r="K3784" s="272" t="s">
        <v>6161</v>
      </c>
      <c r="L3784" s="271" t="s">
        <v>6161</v>
      </c>
      <c r="M3784" s="270" t="s">
        <v>6161</v>
      </c>
      <c r="N3784" s="270" t="s">
        <v>6161</v>
      </c>
      <c r="O3784" s="270" t="s">
        <v>6161</v>
      </c>
    </row>
    <row r="3785" spans="1:15" ht="30.75" customHeight="1" x14ac:dyDescent="0.25">
      <c r="A3785" s="281">
        <v>40308502</v>
      </c>
      <c r="B3785" s="276" t="s">
        <v>5547</v>
      </c>
      <c r="C3785" s="278" t="s">
        <v>4844</v>
      </c>
      <c r="D3785" s="276" t="s">
        <v>6161</v>
      </c>
      <c r="E3785" s="282"/>
      <c r="F3785" s="279"/>
      <c r="G3785" s="278" t="s">
        <v>6161</v>
      </c>
      <c r="H3785" s="278" t="s">
        <v>6161</v>
      </c>
      <c r="I3785" s="278" t="s">
        <v>6161</v>
      </c>
      <c r="J3785" s="278" t="s">
        <v>6161</v>
      </c>
      <c r="K3785" s="278" t="s">
        <v>6161</v>
      </c>
      <c r="L3785" s="277" t="s">
        <v>6161</v>
      </c>
      <c r="M3785" s="276" t="s">
        <v>6161</v>
      </c>
      <c r="N3785" s="276" t="s">
        <v>6161</v>
      </c>
      <c r="O3785" s="276" t="s">
        <v>6161</v>
      </c>
    </row>
    <row r="3786" spans="1:15" ht="30.75" customHeight="1" x14ac:dyDescent="0.25">
      <c r="A3786" s="275">
        <v>40308510</v>
      </c>
      <c r="B3786" s="270" t="s">
        <v>5548</v>
      </c>
      <c r="C3786" s="272" t="s">
        <v>4844</v>
      </c>
      <c r="D3786" s="270" t="s">
        <v>6161</v>
      </c>
      <c r="E3786" s="272"/>
      <c r="F3786" s="273"/>
      <c r="G3786" s="272" t="s">
        <v>6161</v>
      </c>
      <c r="H3786" s="272" t="s">
        <v>6161</v>
      </c>
      <c r="I3786" s="272" t="s">
        <v>6161</v>
      </c>
      <c r="J3786" s="272" t="s">
        <v>6161</v>
      </c>
      <c r="K3786" s="272" t="s">
        <v>6161</v>
      </c>
      <c r="L3786" s="271" t="s">
        <v>6161</v>
      </c>
      <c r="M3786" s="270" t="s">
        <v>6161</v>
      </c>
      <c r="N3786" s="270" t="s">
        <v>6161</v>
      </c>
      <c r="O3786" s="270" t="s">
        <v>6161</v>
      </c>
    </row>
    <row r="3787" spans="1:15" ht="30.75" customHeight="1" x14ac:dyDescent="0.25">
      <c r="A3787" s="281">
        <v>40308529</v>
      </c>
      <c r="B3787" s="276" t="s">
        <v>2724</v>
      </c>
      <c r="C3787" s="278" t="s">
        <v>4843</v>
      </c>
      <c r="D3787" s="276" t="s">
        <v>9975</v>
      </c>
      <c r="E3787" s="282"/>
      <c r="F3787" s="279"/>
      <c r="G3787" s="278"/>
      <c r="H3787" s="278" t="s">
        <v>6154</v>
      </c>
      <c r="I3787" s="278" t="s">
        <v>6155</v>
      </c>
      <c r="J3787" s="278" t="s">
        <v>6156</v>
      </c>
      <c r="K3787" s="278"/>
      <c r="L3787" s="277"/>
      <c r="M3787" s="276" t="s">
        <v>3908</v>
      </c>
      <c r="N3787" s="276" t="s">
        <v>9548</v>
      </c>
      <c r="O3787" s="276" t="s">
        <v>6166</v>
      </c>
    </row>
    <row r="3788" spans="1:15" ht="30.75" customHeight="1" x14ac:dyDescent="0.25">
      <c r="A3788" s="275">
        <v>40308537</v>
      </c>
      <c r="B3788" s="270" t="s">
        <v>5549</v>
      </c>
      <c r="C3788" s="272" t="s">
        <v>4844</v>
      </c>
      <c r="D3788" s="270" t="s">
        <v>6161</v>
      </c>
      <c r="E3788" s="272"/>
      <c r="F3788" s="273"/>
      <c r="G3788" s="272" t="s">
        <v>6161</v>
      </c>
      <c r="H3788" s="272" t="s">
        <v>6161</v>
      </c>
      <c r="I3788" s="272" t="s">
        <v>6161</v>
      </c>
      <c r="J3788" s="272" t="s">
        <v>6161</v>
      </c>
      <c r="K3788" s="272" t="s">
        <v>6161</v>
      </c>
      <c r="L3788" s="271" t="s">
        <v>6161</v>
      </c>
      <c r="M3788" s="270" t="s">
        <v>6161</v>
      </c>
      <c r="N3788" s="270" t="s">
        <v>6161</v>
      </c>
      <c r="O3788" s="270" t="s">
        <v>6161</v>
      </c>
    </row>
    <row r="3789" spans="1:15" ht="30.75" customHeight="1" x14ac:dyDescent="0.25">
      <c r="A3789" s="281">
        <v>40308545</v>
      </c>
      <c r="B3789" s="276" t="s">
        <v>5550</v>
      </c>
      <c r="C3789" s="278" t="s">
        <v>4844</v>
      </c>
      <c r="D3789" s="276" t="s">
        <v>6161</v>
      </c>
      <c r="E3789" s="282"/>
      <c r="F3789" s="279"/>
      <c r="G3789" s="278" t="s">
        <v>6161</v>
      </c>
      <c r="H3789" s="278" t="s">
        <v>6161</v>
      </c>
      <c r="I3789" s="278" t="s">
        <v>6161</v>
      </c>
      <c r="J3789" s="278" t="s">
        <v>6161</v>
      </c>
      <c r="K3789" s="278" t="s">
        <v>6161</v>
      </c>
      <c r="L3789" s="277" t="s">
        <v>6161</v>
      </c>
      <c r="M3789" s="276" t="s">
        <v>6161</v>
      </c>
      <c r="N3789" s="276" t="s">
        <v>6161</v>
      </c>
      <c r="O3789" s="276" t="s">
        <v>6161</v>
      </c>
    </row>
    <row r="3790" spans="1:15" ht="30.75" customHeight="1" x14ac:dyDescent="0.25">
      <c r="A3790" s="275">
        <v>40308553</v>
      </c>
      <c r="B3790" s="270" t="s">
        <v>2713</v>
      </c>
      <c r="C3790" s="272" t="s">
        <v>4843</v>
      </c>
      <c r="D3790" s="270" t="s">
        <v>9976</v>
      </c>
      <c r="E3790" s="272"/>
      <c r="F3790" s="273"/>
      <c r="G3790" s="272"/>
      <c r="H3790" s="272" t="s">
        <v>6154</v>
      </c>
      <c r="I3790" s="272" t="s">
        <v>6155</v>
      </c>
      <c r="J3790" s="272" t="s">
        <v>6156</v>
      </c>
      <c r="K3790" s="272"/>
      <c r="L3790" s="271"/>
      <c r="M3790" s="270" t="s">
        <v>3908</v>
      </c>
      <c r="N3790" s="270" t="s">
        <v>9548</v>
      </c>
      <c r="O3790" s="270" t="s">
        <v>6166</v>
      </c>
    </row>
    <row r="3791" spans="1:15" ht="30.75" customHeight="1" x14ac:dyDescent="0.25">
      <c r="A3791" s="281">
        <v>40308561</v>
      </c>
      <c r="B3791" s="276" t="s">
        <v>5551</v>
      </c>
      <c r="C3791" s="278" t="s">
        <v>4844</v>
      </c>
      <c r="D3791" s="276" t="s">
        <v>6161</v>
      </c>
      <c r="E3791" s="282"/>
      <c r="F3791" s="279"/>
      <c r="G3791" s="278" t="s">
        <v>6161</v>
      </c>
      <c r="H3791" s="278" t="s">
        <v>6161</v>
      </c>
      <c r="I3791" s="278" t="s">
        <v>6161</v>
      </c>
      <c r="J3791" s="278" t="s">
        <v>6161</v>
      </c>
      <c r="K3791" s="278" t="s">
        <v>6161</v>
      </c>
      <c r="L3791" s="277" t="s">
        <v>6161</v>
      </c>
      <c r="M3791" s="276" t="s">
        <v>6161</v>
      </c>
      <c r="N3791" s="276" t="s">
        <v>6161</v>
      </c>
      <c r="O3791" s="276" t="s">
        <v>6161</v>
      </c>
    </row>
    <row r="3792" spans="1:15" ht="30.75" customHeight="1" x14ac:dyDescent="0.25">
      <c r="A3792" s="275">
        <v>40308570</v>
      </c>
      <c r="B3792" s="270" t="s">
        <v>5552</v>
      </c>
      <c r="C3792" s="272" t="s">
        <v>4844</v>
      </c>
      <c r="D3792" s="270" t="s">
        <v>6161</v>
      </c>
      <c r="E3792" s="272"/>
      <c r="F3792" s="273"/>
      <c r="G3792" s="272" t="s">
        <v>6161</v>
      </c>
      <c r="H3792" s="272" t="s">
        <v>6161</v>
      </c>
      <c r="I3792" s="272" t="s">
        <v>6161</v>
      </c>
      <c r="J3792" s="272" t="s">
        <v>6161</v>
      </c>
      <c r="K3792" s="272" t="s">
        <v>6161</v>
      </c>
      <c r="L3792" s="271" t="s">
        <v>6161</v>
      </c>
      <c r="M3792" s="270" t="s">
        <v>6161</v>
      </c>
      <c r="N3792" s="270" t="s">
        <v>6161</v>
      </c>
      <c r="O3792" s="270" t="s">
        <v>6161</v>
      </c>
    </row>
    <row r="3793" spans="1:15" ht="30.75" customHeight="1" x14ac:dyDescent="0.25">
      <c r="A3793" s="281">
        <v>40308588</v>
      </c>
      <c r="B3793" s="276" t="s">
        <v>11160</v>
      </c>
      <c r="C3793" s="278" t="s">
        <v>4844</v>
      </c>
      <c r="D3793" s="276" t="s">
        <v>6161</v>
      </c>
      <c r="E3793" s="282"/>
      <c r="F3793" s="279"/>
      <c r="G3793" s="278" t="s">
        <v>6161</v>
      </c>
      <c r="H3793" s="278" t="s">
        <v>6161</v>
      </c>
      <c r="I3793" s="278" t="s">
        <v>6161</v>
      </c>
      <c r="J3793" s="278" t="s">
        <v>6161</v>
      </c>
      <c r="K3793" s="278" t="s">
        <v>6161</v>
      </c>
      <c r="L3793" s="277" t="s">
        <v>6161</v>
      </c>
      <c r="M3793" s="276" t="s">
        <v>6161</v>
      </c>
      <c r="N3793" s="276" t="s">
        <v>6161</v>
      </c>
      <c r="O3793" s="276" t="s">
        <v>6161</v>
      </c>
    </row>
    <row r="3794" spans="1:15" ht="30.75" customHeight="1" x14ac:dyDescent="0.25">
      <c r="A3794" s="275">
        <v>40308596</v>
      </c>
      <c r="B3794" s="270" t="s">
        <v>5553</v>
      </c>
      <c r="C3794" s="272" t="s">
        <v>4844</v>
      </c>
      <c r="D3794" s="270" t="s">
        <v>6161</v>
      </c>
      <c r="E3794" s="272"/>
      <c r="F3794" s="273"/>
      <c r="G3794" s="272" t="s">
        <v>6161</v>
      </c>
      <c r="H3794" s="272" t="s">
        <v>6161</v>
      </c>
      <c r="I3794" s="272" t="s">
        <v>6161</v>
      </c>
      <c r="J3794" s="272" t="s">
        <v>6161</v>
      </c>
      <c r="K3794" s="272" t="s">
        <v>6161</v>
      </c>
      <c r="L3794" s="271" t="s">
        <v>6161</v>
      </c>
      <c r="M3794" s="270" t="s">
        <v>6161</v>
      </c>
      <c r="N3794" s="270" t="s">
        <v>6161</v>
      </c>
      <c r="O3794" s="270" t="s">
        <v>6161</v>
      </c>
    </row>
    <row r="3795" spans="1:15" ht="30.75" customHeight="1" x14ac:dyDescent="0.25">
      <c r="A3795" s="281">
        <v>40308618</v>
      </c>
      <c r="B3795" s="276" t="s">
        <v>5554</v>
      </c>
      <c r="C3795" s="278" t="s">
        <v>4844</v>
      </c>
      <c r="D3795" s="276" t="s">
        <v>6161</v>
      </c>
      <c r="E3795" s="282"/>
      <c r="F3795" s="279"/>
      <c r="G3795" s="278" t="s">
        <v>6161</v>
      </c>
      <c r="H3795" s="278" t="s">
        <v>6161</v>
      </c>
      <c r="I3795" s="278" t="s">
        <v>6161</v>
      </c>
      <c r="J3795" s="278" t="s">
        <v>6161</v>
      </c>
      <c r="K3795" s="278" t="s">
        <v>6161</v>
      </c>
      <c r="L3795" s="277" t="s">
        <v>6161</v>
      </c>
      <c r="M3795" s="276" t="s">
        <v>6161</v>
      </c>
      <c r="N3795" s="276" t="s">
        <v>6161</v>
      </c>
      <c r="O3795" s="276" t="s">
        <v>6161</v>
      </c>
    </row>
    <row r="3796" spans="1:15" ht="30.75" customHeight="1" x14ac:dyDescent="0.25">
      <c r="A3796" s="275">
        <v>40308626</v>
      </c>
      <c r="B3796" s="270" t="s">
        <v>5555</v>
      </c>
      <c r="C3796" s="272" t="s">
        <v>4844</v>
      </c>
      <c r="D3796" s="270" t="s">
        <v>6161</v>
      </c>
      <c r="E3796" s="272"/>
      <c r="F3796" s="273"/>
      <c r="G3796" s="272" t="s">
        <v>6161</v>
      </c>
      <c r="H3796" s="272" t="s">
        <v>6161</v>
      </c>
      <c r="I3796" s="272" t="s">
        <v>6161</v>
      </c>
      <c r="J3796" s="272" t="s">
        <v>6161</v>
      </c>
      <c r="K3796" s="272" t="s">
        <v>6161</v>
      </c>
      <c r="L3796" s="271" t="s">
        <v>6161</v>
      </c>
      <c r="M3796" s="270" t="s">
        <v>6161</v>
      </c>
      <c r="N3796" s="270" t="s">
        <v>6161</v>
      </c>
      <c r="O3796" s="270" t="s">
        <v>6161</v>
      </c>
    </row>
    <row r="3797" spans="1:15" ht="30.75" customHeight="1" x14ac:dyDescent="0.25">
      <c r="A3797" s="281">
        <v>40308634</v>
      </c>
      <c r="B3797" s="276" t="s">
        <v>5556</v>
      </c>
      <c r="C3797" s="278" t="s">
        <v>4844</v>
      </c>
      <c r="D3797" s="276" t="s">
        <v>6161</v>
      </c>
      <c r="E3797" s="282"/>
      <c r="F3797" s="279"/>
      <c r="G3797" s="278" t="s">
        <v>6161</v>
      </c>
      <c r="H3797" s="278" t="s">
        <v>6161</v>
      </c>
      <c r="I3797" s="278" t="s">
        <v>6161</v>
      </c>
      <c r="J3797" s="278" t="s">
        <v>6161</v>
      </c>
      <c r="K3797" s="278" t="s">
        <v>6161</v>
      </c>
      <c r="L3797" s="277" t="s">
        <v>6161</v>
      </c>
      <c r="M3797" s="276" t="s">
        <v>6161</v>
      </c>
      <c r="N3797" s="276" t="s">
        <v>6161</v>
      </c>
      <c r="O3797" s="276" t="s">
        <v>6161</v>
      </c>
    </row>
    <row r="3798" spans="1:15" ht="30.75" customHeight="1" x14ac:dyDescent="0.25">
      <c r="A3798" s="275">
        <v>40308642</v>
      </c>
      <c r="B3798" s="270" t="s">
        <v>5557</v>
      </c>
      <c r="C3798" s="272" t="s">
        <v>4844</v>
      </c>
      <c r="D3798" s="270" t="s">
        <v>6161</v>
      </c>
      <c r="E3798" s="272"/>
      <c r="F3798" s="273"/>
      <c r="G3798" s="272" t="s">
        <v>6161</v>
      </c>
      <c r="H3798" s="272" t="s">
        <v>6161</v>
      </c>
      <c r="I3798" s="272" t="s">
        <v>6161</v>
      </c>
      <c r="J3798" s="272" t="s">
        <v>6161</v>
      </c>
      <c r="K3798" s="272" t="s">
        <v>6161</v>
      </c>
      <c r="L3798" s="271" t="s">
        <v>6161</v>
      </c>
      <c r="M3798" s="270" t="s">
        <v>6161</v>
      </c>
      <c r="N3798" s="270" t="s">
        <v>6161</v>
      </c>
      <c r="O3798" s="270" t="s">
        <v>6161</v>
      </c>
    </row>
    <row r="3799" spans="1:15" ht="30.75" customHeight="1" x14ac:dyDescent="0.25">
      <c r="A3799" s="281">
        <v>40308650</v>
      </c>
      <c r="B3799" s="276" t="s">
        <v>5558</v>
      </c>
      <c r="C3799" s="278" t="s">
        <v>4844</v>
      </c>
      <c r="D3799" s="276" t="s">
        <v>6161</v>
      </c>
      <c r="E3799" s="282"/>
      <c r="F3799" s="279"/>
      <c r="G3799" s="278" t="s">
        <v>6161</v>
      </c>
      <c r="H3799" s="278" t="s">
        <v>6161</v>
      </c>
      <c r="I3799" s="278" t="s">
        <v>6161</v>
      </c>
      <c r="J3799" s="278" t="s">
        <v>6161</v>
      </c>
      <c r="K3799" s="278" t="s">
        <v>6161</v>
      </c>
      <c r="L3799" s="277" t="s">
        <v>6161</v>
      </c>
      <c r="M3799" s="276" t="s">
        <v>6161</v>
      </c>
      <c r="N3799" s="276" t="s">
        <v>6161</v>
      </c>
      <c r="O3799" s="276" t="s">
        <v>6161</v>
      </c>
    </row>
    <row r="3800" spans="1:15" ht="30.75" customHeight="1" x14ac:dyDescent="0.25">
      <c r="A3800" s="275">
        <v>40308669</v>
      </c>
      <c r="B3800" s="270" t="s">
        <v>5559</v>
      </c>
      <c r="C3800" s="272" t="s">
        <v>4844</v>
      </c>
      <c r="D3800" s="270" t="s">
        <v>6161</v>
      </c>
      <c r="E3800" s="272"/>
      <c r="F3800" s="273"/>
      <c r="G3800" s="272" t="s">
        <v>6161</v>
      </c>
      <c r="H3800" s="272" t="s">
        <v>6161</v>
      </c>
      <c r="I3800" s="272" t="s">
        <v>6161</v>
      </c>
      <c r="J3800" s="272" t="s">
        <v>6161</v>
      </c>
      <c r="K3800" s="272" t="s">
        <v>6161</v>
      </c>
      <c r="L3800" s="271" t="s">
        <v>6161</v>
      </c>
      <c r="M3800" s="270" t="s">
        <v>6161</v>
      </c>
      <c r="N3800" s="270" t="s">
        <v>6161</v>
      </c>
      <c r="O3800" s="270" t="s">
        <v>6161</v>
      </c>
    </row>
    <row r="3801" spans="1:15" ht="30.75" customHeight="1" x14ac:dyDescent="0.25">
      <c r="A3801" s="281">
        <v>40308677</v>
      </c>
      <c r="B3801" s="276" t="s">
        <v>6426</v>
      </c>
      <c r="C3801" s="278" t="s">
        <v>4844</v>
      </c>
      <c r="D3801" s="276" t="s">
        <v>6161</v>
      </c>
      <c r="E3801" s="282"/>
      <c r="F3801" s="279"/>
      <c r="G3801" s="278" t="s">
        <v>6161</v>
      </c>
      <c r="H3801" s="278" t="s">
        <v>6161</v>
      </c>
      <c r="I3801" s="278" t="s">
        <v>6161</v>
      </c>
      <c r="J3801" s="278" t="s">
        <v>6161</v>
      </c>
      <c r="K3801" s="278" t="s">
        <v>6161</v>
      </c>
      <c r="L3801" s="277" t="s">
        <v>6161</v>
      </c>
      <c r="M3801" s="276" t="s">
        <v>6161</v>
      </c>
      <c r="N3801" s="276" t="s">
        <v>6161</v>
      </c>
      <c r="O3801" s="276" t="s">
        <v>6161</v>
      </c>
    </row>
    <row r="3802" spans="1:15" ht="30.75" customHeight="1" x14ac:dyDescent="0.25">
      <c r="A3802" s="275">
        <v>40308685</v>
      </c>
      <c r="B3802" s="270" t="s">
        <v>5560</v>
      </c>
      <c r="C3802" s="272" t="s">
        <v>4844</v>
      </c>
      <c r="D3802" s="270" t="s">
        <v>6161</v>
      </c>
      <c r="E3802" s="272"/>
      <c r="F3802" s="273"/>
      <c r="G3802" s="272" t="s">
        <v>6161</v>
      </c>
      <c r="H3802" s="272" t="s">
        <v>6161</v>
      </c>
      <c r="I3802" s="272" t="s">
        <v>6161</v>
      </c>
      <c r="J3802" s="272" t="s">
        <v>6161</v>
      </c>
      <c r="K3802" s="272" t="s">
        <v>6161</v>
      </c>
      <c r="L3802" s="271" t="s">
        <v>6161</v>
      </c>
      <c r="M3802" s="270" t="s">
        <v>6161</v>
      </c>
      <c r="N3802" s="270" t="s">
        <v>6161</v>
      </c>
      <c r="O3802" s="270" t="s">
        <v>6161</v>
      </c>
    </row>
    <row r="3803" spans="1:15" ht="30.75" customHeight="1" x14ac:dyDescent="0.25">
      <c r="A3803" s="281">
        <v>40308693</v>
      </c>
      <c r="B3803" s="276" t="s">
        <v>5561</v>
      </c>
      <c r="C3803" s="278" t="s">
        <v>4844</v>
      </c>
      <c r="D3803" s="276" t="s">
        <v>6161</v>
      </c>
      <c r="E3803" s="282"/>
      <c r="F3803" s="279"/>
      <c r="G3803" s="278" t="s">
        <v>6161</v>
      </c>
      <c r="H3803" s="278" t="s">
        <v>6161</v>
      </c>
      <c r="I3803" s="278" t="s">
        <v>6161</v>
      </c>
      <c r="J3803" s="278" t="s">
        <v>6161</v>
      </c>
      <c r="K3803" s="278" t="s">
        <v>6161</v>
      </c>
      <c r="L3803" s="277" t="s">
        <v>6161</v>
      </c>
      <c r="M3803" s="276" t="s">
        <v>6161</v>
      </c>
      <c r="N3803" s="276" t="s">
        <v>6161</v>
      </c>
      <c r="O3803" s="276" t="s">
        <v>6161</v>
      </c>
    </row>
    <row r="3804" spans="1:15" ht="30.75" customHeight="1" x14ac:dyDescent="0.25">
      <c r="A3804" s="275">
        <v>40308707</v>
      </c>
      <c r="B3804" s="270" t="s">
        <v>5562</v>
      </c>
      <c r="C3804" s="272" t="s">
        <v>4844</v>
      </c>
      <c r="D3804" s="270" t="s">
        <v>6161</v>
      </c>
      <c r="E3804" s="272"/>
      <c r="F3804" s="273"/>
      <c r="G3804" s="272" t="s">
        <v>6161</v>
      </c>
      <c r="H3804" s="272" t="s">
        <v>6161</v>
      </c>
      <c r="I3804" s="272" t="s">
        <v>6161</v>
      </c>
      <c r="J3804" s="272" t="s">
        <v>6161</v>
      </c>
      <c r="K3804" s="272" t="s">
        <v>6161</v>
      </c>
      <c r="L3804" s="271" t="s">
        <v>6161</v>
      </c>
      <c r="M3804" s="270" t="s">
        <v>6161</v>
      </c>
      <c r="N3804" s="270" t="s">
        <v>6161</v>
      </c>
      <c r="O3804" s="270" t="s">
        <v>6161</v>
      </c>
    </row>
    <row r="3805" spans="1:15" ht="30.75" customHeight="1" x14ac:dyDescent="0.25">
      <c r="A3805" s="281">
        <v>40308723</v>
      </c>
      <c r="B3805" s="276" t="s">
        <v>5563</v>
      </c>
      <c r="C3805" s="278" t="s">
        <v>4844</v>
      </c>
      <c r="D3805" s="276" t="s">
        <v>6161</v>
      </c>
      <c r="E3805" s="282"/>
      <c r="F3805" s="279"/>
      <c r="G3805" s="278" t="s">
        <v>6161</v>
      </c>
      <c r="H3805" s="278" t="s">
        <v>6161</v>
      </c>
      <c r="I3805" s="278" t="s">
        <v>6161</v>
      </c>
      <c r="J3805" s="278" t="s">
        <v>6161</v>
      </c>
      <c r="K3805" s="278" t="s">
        <v>6161</v>
      </c>
      <c r="L3805" s="277" t="s">
        <v>6161</v>
      </c>
      <c r="M3805" s="276" t="s">
        <v>6161</v>
      </c>
      <c r="N3805" s="276" t="s">
        <v>6161</v>
      </c>
      <c r="O3805" s="276" t="s">
        <v>6161</v>
      </c>
    </row>
    <row r="3806" spans="1:15" ht="30.75" customHeight="1" x14ac:dyDescent="0.25">
      <c r="A3806" s="275">
        <v>40308731</v>
      </c>
      <c r="B3806" s="270" t="s">
        <v>6427</v>
      </c>
      <c r="C3806" s="272" t="s">
        <v>4844</v>
      </c>
      <c r="D3806" s="270" t="s">
        <v>6161</v>
      </c>
      <c r="E3806" s="272"/>
      <c r="F3806" s="273"/>
      <c r="G3806" s="272" t="s">
        <v>6161</v>
      </c>
      <c r="H3806" s="272" t="s">
        <v>6161</v>
      </c>
      <c r="I3806" s="272" t="s">
        <v>6161</v>
      </c>
      <c r="J3806" s="272" t="s">
        <v>6161</v>
      </c>
      <c r="K3806" s="272" t="s">
        <v>6161</v>
      </c>
      <c r="L3806" s="271" t="s">
        <v>6161</v>
      </c>
      <c r="M3806" s="270" t="s">
        <v>6161</v>
      </c>
      <c r="N3806" s="270" t="s">
        <v>6161</v>
      </c>
      <c r="O3806" s="270" t="s">
        <v>6161</v>
      </c>
    </row>
    <row r="3807" spans="1:15" ht="30.75" customHeight="1" x14ac:dyDescent="0.25">
      <c r="A3807" s="281">
        <v>40308740</v>
      </c>
      <c r="B3807" s="276" t="s">
        <v>5564</v>
      </c>
      <c r="C3807" s="278" t="s">
        <v>4844</v>
      </c>
      <c r="D3807" s="276" t="s">
        <v>6161</v>
      </c>
      <c r="E3807" s="282"/>
      <c r="F3807" s="279"/>
      <c r="G3807" s="278" t="s">
        <v>6161</v>
      </c>
      <c r="H3807" s="278" t="s">
        <v>6161</v>
      </c>
      <c r="I3807" s="278" t="s">
        <v>6161</v>
      </c>
      <c r="J3807" s="278" t="s">
        <v>6161</v>
      </c>
      <c r="K3807" s="278" t="s">
        <v>6161</v>
      </c>
      <c r="L3807" s="277" t="s">
        <v>6161</v>
      </c>
      <c r="M3807" s="276" t="s">
        <v>6161</v>
      </c>
      <c r="N3807" s="276" t="s">
        <v>6161</v>
      </c>
      <c r="O3807" s="276" t="s">
        <v>6161</v>
      </c>
    </row>
    <row r="3808" spans="1:15" ht="30.75" customHeight="1" x14ac:dyDescent="0.25">
      <c r="A3808" s="275">
        <v>40308758</v>
      </c>
      <c r="B3808" s="270" t="s">
        <v>6428</v>
      </c>
      <c r="C3808" s="272" t="s">
        <v>4844</v>
      </c>
      <c r="D3808" s="270" t="s">
        <v>6161</v>
      </c>
      <c r="E3808" s="272"/>
      <c r="F3808" s="273"/>
      <c r="G3808" s="272" t="s">
        <v>6161</v>
      </c>
      <c r="H3808" s="272" t="s">
        <v>6161</v>
      </c>
      <c r="I3808" s="272" t="s">
        <v>6161</v>
      </c>
      <c r="J3808" s="272" t="s">
        <v>6161</v>
      </c>
      <c r="K3808" s="272" t="s">
        <v>6161</v>
      </c>
      <c r="L3808" s="271" t="s">
        <v>6161</v>
      </c>
      <c r="M3808" s="270" t="s">
        <v>6161</v>
      </c>
      <c r="N3808" s="270" t="s">
        <v>6161</v>
      </c>
      <c r="O3808" s="270" t="s">
        <v>6161</v>
      </c>
    </row>
    <row r="3809" spans="1:15" ht="30.75" customHeight="1" x14ac:dyDescent="0.25">
      <c r="A3809" s="281">
        <v>40308766</v>
      </c>
      <c r="B3809" s="276" t="s">
        <v>6429</v>
      </c>
      <c r="C3809" s="278" t="s">
        <v>4844</v>
      </c>
      <c r="D3809" s="276" t="s">
        <v>6161</v>
      </c>
      <c r="E3809" s="282"/>
      <c r="F3809" s="279"/>
      <c r="G3809" s="278" t="s">
        <v>6161</v>
      </c>
      <c r="H3809" s="278" t="s">
        <v>6161</v>
      </c>
      <c r="I3809" s="278" t="s">
        <v>6161</v>
      </c>
      <c r="J3809" s="278" t="s">
        <v>6161</v>
      </c>
      <c r="K3809" s="278" t="s">
        <v>6161</v>
      </c>
      <c r="L3809" s="277" t="s">
        <v>6161</v>
      </c>
      <c r="M3809" s="276" t="s">
        <v>6161</v>
      </c>
      <c r="N3809" s="276" t="s">
        <v>6161</v>
      </c>
      <c r="O3809" s="276" t="s">
        <v>6161</v>
      </c>
    </row>
    <row r="3810" spans="1:15" ht="30.75" customHeight="1" x14ac:dyDescent="0.25">
      <c r="A3810" s="275">
        <v>40308774</v>
      </c>
      <c r="B3810" s="270" t="s">
        <v>5565</v>
      </c>
      <c r="C3810" s="272" t="s">
        <v>4844</v>
      </c>
      <c r="D3810" s="270" t="s">
        <v>6161</v>
      </c>
      <c r="E3810" s="272"/>
      <c r="F3810" s="273"/>
      <c r="G3810" s="272" t="s">
        <v>6161</v>
      </c>
      <c r="H3810" s="272" t="s">
        <v>6161</v>
      </c>
      <c r="I3810" s="272" t="s">
        <v>6161</v>
      </c>
      <c r="J3810" s="272" t="s">
        <v>6161</v>
      </c>
      <c r="K3810" s="272" t="s">
        <v>6161</v>
      </c>
      <c r="L3810" s="271" t="s">
        <v>6161</v>
      </c>
      <c r="M3810" s="270" t="s">
        <v>6161</v>
      </c>
      <c r="N3810" s="270" t="s">
        <v>6161</v>
      </c>
      <c r="O3810" s="270" t="s">
        <v>6161</v>
      </c>
    </row>
    <row r="3811" spans="1:15" ht="30.75" customHeight="1" x14ac:dyDescent="0.25">
      <c r="A3811" s="281">
        <v>40308782</v>
      </c>
      <c r="B3811" s="276" t="s">
        <v>5566</v>
      </c>
      <c r="C3811" s="278" t="s">
        <v>4844</v>
      </c>
      <c r="D3811" s="276" t="s">
        <v>6161</v>
      </c>
      <c r="E3811" s="282"/>
      <c r="F3811" s="279"/>
      <c r="G3811" s="278" t="s">
        <v>6161</v>
      </c>
      <c r="H3811" s="278" t="s">
        <v>6161</v>
      </c>
      <c r="I3811" s="278" t="s">
        <v>6161</v>
      </c>
      <c r="J3811" s="278" t="s">
        <v>6161</v>
      </c>
      <c r="K3811" s="278" t="s">
        <v>6161</v>
      </c>
      <c r="L3811" s="277" t="s">
        <v>6161</v>
      </c>
      <c r="M3811" s="276" t="s">
        <v>6161</v>
      </c>
      <c r="N3811" s="276" t="s">
        <v>6161</v>
      </c>
      <c r="O3811" s="276" t="s">
        <v>6161</v>
      </c>
    </row>
    <row r="3812" spans="1:15" ht="30.75" customHeight="1" x14ac:dyDescent="0.25">
      <c r="A3812" s="275">
        <v>40308790</v>
      </c>
      <c r="B3812" s="270" t="s">
        <v>5567</v>
      </c>
      <c r="C3812" s="272" t="s">
        <v>4844</v>
      </c>
      <c r="D3812" s="270" t="s">
        <v>6161</v>
      </c>
      <c r="E3812" s="272"/>
      <c r="F3812" s="273"/>
      <c r="G3812" s="272" t="s">
        <v>6161</v>
      </c>
      <c r="H3812" s="272" t="s">
        <v>6161</v>
      </c>
      <c r="I3812" s="272" t="s">
        <v>6161</v>
      </c>
      <c r="J3812" s="272" t="s">
        <v>6161</v>
      </c>
      <c r="K3812" s="272" t="s">
        <v>6161</v>
      </c>
      <c r="L3812" s="271" t="s">
        <v>6161</v>
      </c>
      <c r="M3812" s="270" t="s">
        <v>6161</v>
      </c>
      <c r="N3812" s="270" t="s">
        <v>6161</v>
      </c>
      <c r="O3812" s="270" t="s">
        <v>6161</v>
      </c>
    </row>
    <row r="3813" spans="1:15" ht="30.75" customHeight="1" x14ac:dyDescent="0.25">
      <c r="A3813" s="281">
        <v>40308804</v>
      </c>
      <c r="B3813" s="276" t="s">
        <v>6132</v>
      </c>
      <c r="C3813" s="278" t="s">
        <v>4843</v>
      </c>
      <c r="D3813" s="276" t="s">
        <v>9977</v>
      </c>
      <c r="E3813" s="282"/>
      <c r="F3813" s="279"/>
      <c r="G3813" s="278"/>
      <c r="H3813" s="278" t="s">
        <v>6154</v>
      </c>
      <c r="I3813" s="278" t="s">
        <v>6155</v>
      </c>
      <c r="J3813" s="278" t="s">
        <v>6156</v>
      </c>
      <c r="K3813" s="278"/>
      <c r="L3813" s="277">
        <v>4</v>
      </c>
      <c r="M3813" s="276" t="s">
        <v>3908</v>
      </c>
      <c r="N3813" s="276" t="s">
        <v>9548</v>
      </c>
      <c r="O3813" s="276" t="s">
        <v>6166</v>
      </c>
    </row>
    <row r="3814" spans="1:15" ht="30.75" customHeight="1" x14ac:dyDescent="0.25">
      <c r="A3814" s="275">
        <v>40308812</v>
      </c>
      <c r="B3814" s="270" t="s">
        <v>5568</v>
      </c>
      <c r="C3814" s="272" t="s">
        <v>4844</v>
      </c>
      <c r="D3814" s="270" t="s">
        <v>6161</v>
      </c>
      <c r="E3814" s="272"/>
      <c r="F3814" s="273"/>
      <c r="G3814" s="272" t="s">
        <v>6161</v>
      </c>
      <c r="H3814" s="272" t="s">
        <v>6161</v>
      </c>
      <c r="I3814" s="272" t="s">
        <v>6161</v>
      </c>
      <c r="J3814" s="272" t="s">
        <v>6161</v>
      </c>
      <c r="K3814" s="272" t="s">
        <v>6161</v>
      </c>
      <c r="L3814" s="271" t="s">
        <v>6161</v>
      </c>
      <c r="M3814" s="270" t="s">
        <v>6161</v>
      </c>
      <c r="N3814" s="270" t="s">
        <v>6161</v>
      </c>
      <c r="O3814" s="270" t="s">
        <v>6161</v>
      </c>
    </row>
    <row r="3815" spans="1:15" ht="30.75" customHeight="1" x14ac:dyDescent="0.25">
      <c r="A3815" s="281">
        <v>40308820</v>
      </c>
      <c r="B3815" s="276" t="s">
        <v>5569</v>
      </c>
      <c r="C3815" s="278" t="s">
        <v>4844</v>
      </c>
      <c r="D3815" s="276" t="s">
        <v>6161</v>
      </c>
      <c r="E3815" s="282"/>
      <c r="F3815" s="279"/>
      <c r="G3815" s="278" t="s">
        <v>6161</v>
      </c>
      <c r="H3815" s="278" t="s">
        <v>6161</v>
      </c>
      <c r="I3815" s="278" t="s">
        <v>6161</v>
      </c>
      <c r="J3815" s="278" t="s">
        <v>6161</v>
      </c>
      <c r="K3815" s="278" t="s">
        <v>6161</v>
      </c>
      <c r="L3815" s="277" t="s">
        <v>6161</v>
      </c>
      <c r="M3815" s="276" t="s">
        <v>6161</v>
      </c>
      <c r="N3815" s="276" t="s">
        <v>6161</v>
      </c>
      <c r="O3815" s="276" t="s">
        <v>6161</v>
      </c>
    </row>
    <row r="3816" spans="1:15" ht="30.75" customHeight="1" x14ac:dyDescent="0.25">
      <c r="A3816" s="275">
        <v>40308839</v>
      </c>
      <c r="B3816" s="270" t="s">
        <v>5570</v>
      </c>
      <c r="C3816" s="272" t="s">
        <v>4844</v>
      </c>
      <c r="D3816" s="270" t="s">
        <v>6161</v>
      </c>
      <c r="E3816" s="272"/>
      <c r="F3816" s="273"/>
      <c r="G3816" s="272" t="s">
        <v>6161</v>
      </c>
      <c r="H3816" s="272" t="s">
        <v>6161</v>
      </c>
      <c r="I3816" s="272" t="s">
        <v>6161</v>
      </c>
      <c r="J3816" s="272" t="s">
        <v>6161</v>
      </c>
      <c r="K3816" s="272" t="s">
        <v>6161</v>
      </c>
      <c r="L3816" s="271" t="s">
        <v>6161</v>
      </c>
      <c r="M3816" s="270" t="s">
        <v>6161</v>
      </c>
      <c r="N3816" s="270" t="s">
        <v>6161</v>
      </c>
      <c r="O3816" s="270" t="s">
        <v>6161</v>
      </c>
    </row>
    <row r="3817" spans="1:15" ht="30.75" customHeight="1" x14ac:dyDescent="0.25">
      <c r="A3817" s="281">
        <v>40308847</v>
      </c>
      <c r="B3817" s="276" t="s">
        <v>5571</v>
      </c>
      <c r="C3817" s="278" t="s">
        <v>4844</v>
      </c>
      <c r="D3817" s="276" t="s">
        <v>6161</v>
      </c>
      <c r="E3817" s="282"/>
      <c r="F3817" s="279"/>
      <c r="G3817" s="278" t="s">
        <v>6161</v>
      </c>
      <c r="H3817" s="278" t="s">
        <v>6161</v>
      </c>
      <c r="I3817" s="278" t="s">
        <v>6161</v>
      </c>
      <c r="J3817" s="278" t="s">
        <v>6161</v>
      </c>
      <c r="K3817" s="278" t="s">
        <v>6161</v>
      </c>
      <c r="L3817" s="277" t="s">
        <v>6161</v>
      </c>
      <c r="M3817" s="276" t="s">
        <v>6161</v>
      </c>
      <c r="N3817" s="276" t="s">
        <v>6161</v>
      </c>
      <c r="O3817" s="276" t="s">
        <v>6161</v>
      </c>
    </row>
    <row r="3818" spans="1:15" ht="30.75" customHeight="1" x14ac:dyDescent="0.25">
      <c r="A3818" s="275">
        <v>40308855</v>
      </c>
      <c r="B3818" s="270" t="s">
        <v>6430</v>
      </c>
      <c r="C3818" s="272" t="s">
        <v>4844</v>
      </c>
      <c r="D3818" s="270" t="s">
        <v>6161</v>
      </c>
      <c r="E3818" s="272"/>
      <c r="F3818" s="273"/>
      <c r="G3818" s="272" t="s">
        <v>6161</v>
      </c>
      <c r="H3818" s="272" t="s">
        <v>6161</v>
      </c>
      <c r="I3818" s="272" t="s">
        <v>6161</v>
      </c>
      <c r="J3818" s="272" t="s">
        <v>6161</v>
      </c>
      <c r="K3818" s="272" t="s">
        <v>6161</v>
      </c>
      <c r="L3818" s="271" t="s">
        <v>6161</v>
      </c>
      <c r="M3818" s="270" t="s">
        <v>6161</v>
      </c>
      <c r="N3818" s="270" t="s">
        <v>6161</v>
      </c>
      <c r="O3818" s="270" t="s">
        <v>6161</v>
      </c>
    </row>
    <row r="3819" spans="1:15" ht="30.75" customHeight="1" x14ac:dyDescent="0.25">
      <c r="A3819" s="281">
        <v>40308863</v>
      </c>
      <c r="B3819" s="276" t="s">
        <v>5572</v>
      </c>
      <c r="C3819" s="278" t="s">
        <v>4844</v>
      </c>
      <c r="D3819" s="276" t="s">
        <v>6161</v>
      </c>
      <c r="E3819" s="282"/>
      <c r="F3819" s="279"/>
      <c r="G3819" s="278" t="s">
        <v>6161</v>
      </c>
      <c r="H3819" s="278" t="s">
        <v>6161</v>
      </c>
      <c r="I3819" s="278" t="s">
        <v>6161</v>
      </c>
      <c r="J3819" s="278" t="s">
        <v>6161</v>
      </c>
      <c r="K3819" s="278" t="s">
        <v>6161</v>
      </c>
      <c r="L3819" s="277" t="s">
        <v>6161</v>
      </c>
      <c r="M3819" s="276" t="s">
        <v>6161</v>
      </c>
      <c r="N3819" s="276" t="s">
        <v>6161</v>
      </c>
      <c r="O3819" s="276" t="s">
        <v>6161</v>
      </c>
    </row>
    <row r="3820" spans="1:15" ht="30.75" customHeight="1" x14ac:dyDescent="0.25">
      <c r="A3820" s="275">
        <v>40308871</v>
      </c>
      <c r="B3820" s="270" t="s">
        <v>5573</v>
      </c>
      <c r="C3820" s="272" t="s">
        <v>4844</v>
      </c>
      <c r="D3820" s="270" t="s">
        <v>6161</v>
      </c>
      <c r="E3820" s="272"/>
      <c r="F3820" s="273"/>
      <c r="G3820" s="272" t="s">
        <v>6161</v>
      </c>
      <c r="H3820" s="272" t="s">
        <v>6161</v>
      </c>
      <c r="I3820" s="272" t="s">
        <v>6161</v>
      </c>
      <c r="J3820" s="272" t="s">
        <v>6161</v>
      </c>
      <c r="K3820" s="272" t="s">
        <v>6161</v>
      </c>
      <c r="L3820" s="271" t="s">
        <v>6161</v>
      </c>
      <c r="M3820" s="270" t="s">
        <v>6161</v>
      </c>
      <c r="N3820" s="270" t="s">
        <v>6161</v>
      </c>
      <c r="O3820" s="270" t="s">
        <v>6161</v>
      </c>
    </row>
    <row r="3821" spans="1:15" ht="30.75" customHeight="1" x14ac:dyDescent="0.25">
      <c r="A3821" s="281">
        <v>40308880</v>
      </c>
      <c r="B3821" s="276" t="s">
        <v>5574</v>
      </c>
      <c r="C3821" s="278" t="s">
        <v>4844</v>
      </c>
      <c r="D3821" s="276" t="s">
        <v>6161</v>
      </c>
      <c r="E3821" s="282"/>
      <c r="F3821" s="279"/>
      <c r="G3821" s="278" t="s">
        <v>6161</v>
      </c>
      <c r="H3821" s="278" t="s">
        <v>6161</v>
      </c>
      <c r="I3821" s="278" t="s">
        <v>6161</v>
      </c>
      <c r="J3821" s="278" t="s">
        <v>6161</v>
      </c>
      <c r="K3821" s="278" t="s">
        <v>6161</v>
      </c>
      <c r="L3821" s="277" t="s">
        <v>6161</v>
      </c>
      <c r="M3821" s="276" t="s">
        <v>6161</v>
      </c>
      <c r="N3821" s="276" t="s">
        <v>6161</v>
      </c>
      <c r="O3821" s="276" t="s">
        <v>6161</v>
      </c>
    </row>
    <row r="3822" spans="1:15" ht="30.75" customHeight="1" x14ac:dyDescent="0.25">
      <c r="A3822" s="275">
        <v>40308898</v>
      </c>
      <c r="B3822" s="270" t="s">
        <v>6431</v>
      </c>
      <c r="C3822" s="272" t="s">
        <v>4844</v>
      </c>
      <c r="D3822" s="270" t="s">
        <v>6161</v>
      </c>
      <c r="E3822" s="272"/>
      <c r="F3822" s="273"/>
      <c r="G3822" s="272" t="s">
        <v>6161</v>
      </c>
      <c r="H3822" s="272" t="s">
        <v>6161</v>
      </c>
      <c r="I3822" s="272" t="s">
        <v>6161</v>
      </c>
      <c r="J3822" s="272" t="s">
        <v>6161</v>
      </c>
      <c r="K3822" s="272" t="s">
        <v>6161</v>
      </c>
      <c r="L3822" s="271" t="s">
        <v>6161</v>
      </c>
      <c r="M3822" s="270" t="s">
        <v>6161</v>
      </c>
      <c r="N3822" s="270" t="s">
        <v>6161</v>
      </c>
      <c r="O3822" s="270" t="s">
        <v>6161</v>
      </c>
    </row>
    <row r="3823" spans="1:15" ht="30.75" customHeight="1" x14ac:dyDescent="0.25">
      <c r="A3823" s="281">
        <v>40308901</v>
      </c>
      <c r="B3823" s="276" t="s">
        <v>2706</v>
      </c>
      <c r="C3823" s="278" t="s">
        <v>4843</v>
      </c>
      <c r="D3823" s="276" t="s">
        <v>9978</v>
      </c>
      <c r="E3823" s="282"/>
      <c r="F3823" s="279"/>
      <c r="G3823" s="278"/>
      <c r="H3823" s="278" t="s">
        <v>6154</v>
      </c>
      <c r="I3823" s="278" t="s">
        <v>6155</v>
      </c>
      <c r="J3823" s="278" t="s">
        <v>6156</v>
      </c>
      <c r="K3823" s="278"/>
      <c r="L3823" s="277"/>
      <c r="M3823" s="276" t="s">
        <v>3908</v>
      </c>
      <c r="N3823" s="276" t="s">
        <v>9548</v>
      </c>
      <c r="O3823" s="276" t="s">
        <v>6166</v>
      </c>
    </row>
    <row r="3824" spans="1:15" ht="30.75" customHeight="1" x14ac:dyDescent="0.25">
      <c r="A3824" s="275">
        <v>40308910</v>
      </c>
      <c r="B3824" s="270" t="s">
        <v>5575</v>
      </c>
      <c r="C3824" s="272" t="s">
        <v>4844</v>
      </c>
      <c r="D3824" s="270" t="s">
        <v>6161</v>
      </c>
      <c r="E3824" s="272"/>
      <c r="F3824" s="273"/>
      <c r="G3824" s="272" t="s">
        <v>6161</v>
      </c>
      <c r="H3824" s="272" t="s">
        <v>6161</v>
      </c>
      <c r="I3824" s="272" t="s">
        <v>6161</v>
      </c>
      <c r="J3824" s="272" t="s">
        <v>6161</v>
      </c>
      <c r="K3824" s="272" t="s">
        <v>6161</v>
      </c>
      <c r="L3824" s="271" t="s">
        <v>6161</v>
      </c>
      <c r="M3824" s="270" t="s">
        <v>6161</v>
      </c>
      <c r="N3824" s="270" t="s">
        <v>6161</v>
      </c>
      <c r="O3824" s="270" t="s">
        <v>6161</v>
      </c>
    </row>
    <row r="3825" spans="1:15" ht="30.75" customHeight="1" x14ac:dyDescent="0.25">
      <c r="A3825" s="281">
        <v>40308928</v>
      </c>
      <c r="B3825" s="276" t="s">
        <v>5576</v>
      </c>
      <c r="C3825" s="278" t="s">
        <v>4844</v>
      </c>
      <c r="D3825" s="276" t="s">
        <v>6161</v>
      </c>
      <c r="E3825" s="282"/>
      <c r="F3825" s="279"/>
      <c r="G3825" s="278" t="s">
        <v>6161</v>
      </c>
      <c r="H3825" s="278" t="s">
        <v>6161</v>
      </c>
      <c r="I3825" s="278" t="s">
        <v>6161</v>
      </c>
      <c r="J3825" s="278" t="s">
        <v>6161</v>
      </c>
      <c r="K3825" s="278" t="s">
        <v>6161</v>
      </c>
      <c r="L3825" s="277" t="s">
        <v>6161</v>
      </c>
      <c r="M3825" s="276" t="s">
        <v>6161</v>
      </c>
      <c r="N3825" s="276" t="s">
        <v>6161</v>
      </c>
      <c r="O3825" s="276" t="s">
        <v>6161</v>
      </c>
    </row>
    <row r="3826" spans="1:15" ht="30.75" customHeight="1" x14ac:dyDescent="0.25">
      <c r="A3826" s="275">
        <v>40308936</v>
      </c>
      <c r="B3826" s="270" t="s">
        <v>5577</v>
      </c>
      <c r="C3826" s="272" t="s">
        <v>4844</v>
      </c>
      <c r="D3826" s="270" t="s">
        <v>6161</v>
      </c>
      <c r="E3826" s="272"/>
      <c r="F3826" s="273"/>
      <c r="G3826" s="272" t="s">
        <v>6161</v>
      </c>
      <c r="H3826" s="272" t="s">
        <v>6161</v>
      </c>
      <c r="I3826" s="272" t="s">
        <v>6161</v>
      </c>
      <c r="J3826" s="272" t="s">
        <v>6161</v>
      </c>
      <c r="K3826" s="272" t="s">
        <v>6161</v>
      </c>
      <c r="L3826" s="271" t="s">
        <v>6161</v>
      </c>
      <c r="M3826" s="270" t="s">
        <v>6161</v>
      </c>
      <c r="N3826" s="270" t="s">
        <v>6161</v>
      </c>
      <c r="O3826" s="270" t="s">
        <v>6161</v>
      </c>
    </row>
    <row r="3827" spans="1:15" ht="30.75" customHeight="1" x14ac:dyDescent="0.25">
      <c r="A3827" s="281">
        <v>40308944</v>
      </c>
      <c r="B3827" s="276" t="s">
        <v>6432</v>
      </c>
      <c r="C3827" s="278" t="s">
        <v>4844</v>
      </c>
      <c r="D3827" s="276" t="s">
        <v>6161</v>
      </c>
      <c r="E3827" s="282"/>
      <c r="F3827" s="279"/>
      <c r="G3827" s="278" t="s">
        <v>6161</v>
      </c>
      <c r="H3827" s="278" t="s">
        <v>6161</v>
      </c>
      <c r="I3827" s="278" t="s">
        <v>6161</v>
      </c>
      <c r="J3827" s="278" t="s">
        <v>6161</v>
      </c>
      <c r="K3827" s="278" t="s">
        <v>6161</v>
      </c>
      <c r="L3827" s="277" t="s">
        <v>6161</v>
      </c>
      <c r="M3827" s="276" t="s">
        <v>6161</v>
      </c>
      <c r="N3827" s="276" t="s">
        <v>6161</v>
      </c>
      <c r="O3827" s="276" t="s">
        <v>6161</v>
      </c>
    </row>
    <row r="3828" spans="1:15" ht="30.75" customHeight="1" x14ac:dyDescent="0.25">
      <c r="A3828" s="275">
        <v>40308952</v>
      </c>
      <c r="B3828" s="270" t="s">
        <v>5578</v>
      </c>
      <c r="C3828" s="272" t="s">
        <v>4844</v>
      </c>
      <c r="D3828" s="270" t="s">
        <v>6161</v>
      </c>
      <c r="E3828" s="272"/>
      <c r="F3828" s="273"/>
      <c r="G3828" s="272" t="s">
        <v>6161</v>
      </c>
      <c r="H3828" s="272" t="s">
        <v>6161</v>
      </c>
      <c r="I3828" s="272" t="s">
        <v>6161</v>
      </c>
      <c r="J3828" s="272" t="s">
        <v>6161</v>
      </c>
      <c r="K3828" s="272" t="s">
        <v>6161</v>
      </c>
      <c r="L3828" s="271" t="s">
        <v>6161</v>
      </c>
      <c r="M3828" s="270" t="s">
        <v>6161</v>
      </c>
      <c r="N3828" s="270" t="s">
        <v>6161</v>
      </c>
      <c r="O3828" s="270" t="s">
        <v>6161</v>
      </c>
    </row>
    <row r="3829" spans="1:15" ht="30.75" customHeight="1" x14ac:dyDescent="0.25">
      <c r="A3829" s="281">
        <v>40308960</v>
      </c>
      <c r="B3829" s="276" t="s">
        <v>5579</v>
      </c>
      <c r="C3829" s="278" t="s">
        <v>4844</v>
      </c>
      <c r="D3829" s="276" t="s">
        <v>6161</v>
      </c>
      <c r="E3829" s="282"/>
      <c r="F3829" s="279"/>
      <c r="G3829" s="278" t="s">
        <v>6161</v>
      </c>
      <c r="H3829" s="278" t="s">
        <v>6161</v>
      </c>
      <c r="I3829" s="278" t="s">
        <v>6161</v>
      </c>
      <c r="J3829" s="278" t="s">
        <v>6161</v>
      </c>
      <c r="K3829" s="278" t="s">
        <v>6161</v>
      </c>
      <c r="L3829" s="277" t="s">
        <v>6161</v>
      </c>
      <c r="M3829" s="276" t="s">
        <v>6161</v>
      </c>
      <c r="N3829" s="276" t="s">
        <v>6161</v>
      </c>
      <c r="O3829" s="276" t="s">
        <v>6161</v>
      </c>
    </row>
    <row r="3830" spans="1:15" ht="30.75" customHeight="1" x14ac:dyDescent="0.25">
      <c r="A3830" s="275">
        <v>40308979</v>
      </c>
      <c r="B3830" s="270" t="s">
        <v>5580</v>
      </c>
      <c r="C3830" s="272" t="s">
        <v>4844</v>
      </c>
      <c r="D3830" s="270" t="s">
        <v>6161</v>
      </c>
      <c r="E3830" s="272"/>
      <c r="F3830" s="273"/>
      <c r="G3830" s="272" t="s">
        <v>6161</v>
      </c>
      <c r="H3830" s="272" t="s">
        <v>6161</v>
      </c>
      <c r="I3830" s="272" t="s">
        <v>6161</v>
      </c>
      <c r="J3830" s="272" t="s">
        <v>6161</v>
      </c>
      <c r="K3830" s="272" t="s">
        <v>6161</v>
      </c>
      <c r="L3830" s="271" t="s">
        <v>6161</v>
      </c>
      <c r="M3830" s="270" t="s">
        <v>6161</v>
      </c>
      <c r="N3830" s="270" t="s">
        <v>6161</v>
      </c>
      <c r="O3830" s="270" t="s">
        <v>6161</v>
      </c>
    </row>
    <row r="3831" spans="1:15" ht="30.75" customHeight="1" x14ac:dyDescent="0.25">
      <c r="A3831" s="281">
        <v>40308987</v>
      </c>
      <c r="B3831" s="276" t="s">
        <v>5581</v>
      </c>
      <c r="C3831" s="278" t="s">
        <v>4844</v>
      </c>
      <c r="D3831" s="276" t="s">
        <v>6161</v>
      </c>
      <c r="E3831" s="282"/>
      <c r="F3831" s="279"/>
      <c r="G3831" s="278" t="s">
        <v>6161</v>
      </c>
      <c r="H3831" s="278" t="s">
        <v>6161</v>
      </c>
      <c r="I3831" s="278" t="s">
        <v>6161</v>
      </c>
      <c r="J3831" s="278" t="s">
        <v>6161</v>
      </c>
      <c r="K3831" s="278" t="s">
        <v>6161</v>
      </c>
      <c r="L3831" s="277" t="s">
        <v>6161</v>
      </c>
      <c r="M3831" s="276" t="s">
        <v>6161</v>
      </c>
      <c r="N3831" s="276" t="s">
        <v>6161</v>
      </c>
      <c r="O3831" s="276" t="s">
        <v>6161</v>
      </c>
    </row>
    <row r="3832" spans="1:15" ht="30.75" customHeight="1" x14ac:dyDescent="0.25">
      <c r="A3832" s="275">
        <v>40308995</v>
      </c>
      <c r="B3832" s="270" t="s">
        <v>5582</v>
      </c>
      <c r="C3832" s="272" t="s">
        <v>4844</v>
      </c>
      <c r="D3832" s="270" t="s">
        <v>6161</v>
      </c>
      <c r="E3832" s="272"/>
      <c r="F3832" s="273"/>
      <c r="G3832" s="272" t="s">
        <v>6161</v>
      </c>
      <c r="H3832" s="272" t="s">
        <v>6161</v>
      </c>
      <c r="I3832" s="272" t="s">
        <v>6161</v>
      </c>
      <c r="J3832" s="272" t="s">
        <v>6161</v>
      </c>
      <c r="K3832" s="272" t="s">
        <v>6161</v>
      </c>
      <c r="L3832" s="271" t="s">
        <v>6161</v>
      </c>
      <c r="M3832" s="270" t="s">
        <v>6161</v>
      </c>
      <c r="N3832" s="270" t="s">
        <v>6161</v>
      </c>
      <c r="O3832" s="270" t="s">
        <v>6161</v>
      </c>
    </row>
    <row r="3833" spans="1:15" ht="30.75" customHeight="1" x14ac:dyDescent="0.25">
      <c r="A3833" s="281">
        <v>40309010</v>
      </c>
      <c r="B3833" s="276" t="s">
        <v>5583</v>
      </c>
      <c r="C3833" s="278" t="s">
        <v>4843</v>
      </c>
      <c r="D3833" s="276" t="s">
        <v>9979</v>
      </c>
      <c r="E3833" s="282"/>
      <c r="F3833" s="279"/>
      <c r="G3833" s="278"/>
      <c r="H3833" s="278" t="s">
        <v>6154</v>
      </c>
      <c r="I3833" s="278" t="s">
        <v>6155</v>
      </c>
      <c r="J3833" s="278" t="s">
        <v>6156</v>
      </c>
      <c r="K3833" s="278"/>
      <c r="L3833" s="277"/>
      <c r="M3833" s="276" t="s">
        <v>9630</v>
      </c>
      <c r="N3833" s="276" t="s">
        <v>9548</v>
      </c>
      <c r="O3833" s="276" t="s">
        <v>6166</v>
      </c>
    </row>
    <row r="3834" spans="1:15" ht="30.75" customHeight="1" x14ac:dyDescent="0.25">
      <c r="A3834" s="275">
        <v>40309029</v>
      </c>
      <c r="B3834" s="270" t="s">
        <v>5584</v>
      </c>
      <c r="C3834" s="272" t="s">
        <v>4843</v>
      </c>
      <c r="D3834" s="270" t="s">
        <v>9980</v>
      </c>
      <c r="E3834" s="272"/>
      <c r="F3834" s="273"/>
      <c r="G3834" s="272"/>
      <c r="H3834" s="272" t="s">
        <v>6154</v>
      </c>
      <c r="I3834" s="272" t="s">
        <v>6155</v>
      </c>
      <c r="J3834" s="272" t="s">
        <v>6156</v>
      </c>
      <c r="K3834" s="272" t="s">
        <v>6157</v>
      </c>
      <c r="L3834" s="271"/>
      <c r="M3834" s="270" t="s">
        <v>9630</v>
      </c>
      <c r="N3834" s="270" t="s">
        <v>9548</v>
      </c>
      <c r="O3834" s="270" t="s">
        <v>6166</v>
      </c>
    </row>
    <row r="3835" spans="1:15" ht="30.75" customHeight="1" x14ac:dyDescent="0.25">
      <c r="A3835" s="281">
        <v>40309029</v>
      </c>
      <c r="B3835" s="276" t="s">
        <v>5584</v>
      </c>
      <c r="C3835" s="278" t="s">
        <v>4843</v>
      </c>
      <c r="D3835" s="276" t="s">
        <v>9981</v>
      </c>
      <c r="E3835" s="282"/>
      <c r="F3835" s="279"/>
      <c r="G3835" s="278"/>
      <c r="H3835" s="278" t="s">
        <v>6154</v>
      </c>
      <c r="I3835" s="278" t="s">
        <v>6155</v>
      </c>
      <c r="J3835" s="278" t="s">
        <v>6156</v>
      </c>
      <c r="K3835" s="278"/>
      <c r="L3835" s="277"/>
      <c r="M3835" s="276" t="s">
        <v>9630</v>
      </c>
      <c r="N3835" s="276" t="s">
        <v>9548</v>
      </c>
      <c r="O3835" s="276" t="s">
        <v>6166</v>
      </c>
    </row>
    <row r="3836" spans="1:15" ht="30.75" customHeight="1" x14ac:dyDescent="0.25">
      <c r="A3836" s="275">
        <v>40309037</v>
      </c>
      <c r="B3836" s="270" t="s">
        <v>5585</v>
      </c>
      <c r="C3836" s="272" t="s">
        <v>4843</v>
      </c>
      <c r="D3836" s="270" t="s">
        <v>9982</v>
      </c>
      <c r="E3836" s="272"/>
      <c r="F3836" s="273"/>
      <c r="G3836" s="272"/>
      <c r="H3836" s="272" t="s">
        <v>6154</v>
      </c>
      <c r="I3836" s="272" t="s">
        <v>6155</v>
      </c>
      <c r="J3836" s="272" t="s">
        <v>6156</v>
      </c>
      <c r="K3836" s="272"/>
      <c r="L3836" s="271"/>
      <c r="M3836" s="270" t="s">
        <v>9630</v>
      </c>
      <c r="N3836" s="270" t="s">
        <v>9548</v>
      </c>
      <c r="O3836" s="270" t="s">
        <v>6166</v>
      </c>
    </row>
    <row r="3837" spans="1:15" ht="30.75" customHeight="1" x14ac:dyDescent="0.25">
      <c r="A3837" s="281">
        <v>40309045</v>
      </c>
      <c r="B3837" s="276" t="s">
        <v>5586</v>
      </c>
      <c r="C3837" s="278" t="s">
        <v>4843</v>
      </c>
      <c r="D3837" s="276" t="s">
        <v>9983</v>
      </c>
      <c r="E3837" s="282"/>
      <c r="F3837" s="279"/>
      <c r="G3837" s="278"/>
      <c r="H3837" s="278" t="s">
        <v>6154</v>
      </c>
      <c r="I3837" s="278" t="s">
        <v>6155</v>
      </c>
      <c r="J3837" s="278" t="s">
        <v>6156</v>
      </c>
      <c r="K3837" s="278"/>
      <c r="L3837" s="277"/>
      <c r="M3837" s="276" t="s">
        <v>9630</v>
      </c>
      <c r="N3837" s="276" t="s">
        <v>9548</v>
      </c>
      <c r="O3837" s="276" t="s">
        <v>6166</v>
      </c>
    </row>
    <row r="3838" spans="1:15" ht="30.75" customHeight="1" x14ac:dyDescent="0.25">
      <c r="A3838" s="275">
        <v>40309053</v>
      </c>
      <c r="B3838" s="270" t="s">
        <v>5587</v>
      </c>
      <c r="C3838" s="272" t="s">
        <v>4843</v>
      </c>
      <c r="D3838" s="270" t="s">
        <v>9984</v>
      </c>
      <c r="E3838" s="272"/>
      <c r="F3838" s="273"/>
      <c r="G3838" s="272"/>
      <c r="H3838" s="272" t="s">
        <v>6154</v>
      </c>
      <c r="I3838" s="272" t="s">
        <v>6155</v>
      </c>
      <c r="J3838" s="272" t="s">
        <v>6156</v>
      </c>
      <c r="K3838" s="272"/>
      <c r="L3838" s="271"/>
      <c r="M3838" s="270" t="s">
        <v>9630</v>
      </c>
      <c r="N3838" s="270" t="s">
        <v>9548</v>
      </c>
      <c r="O3838" s="270" t="s">
        <v>6166</v>
      </c>
    </row>
    <row r="3839" spans="1:15" ht="30.75" customHeight="1" x14ac:dyDescent="0.25">
      <c r="A3839" s="281">
        <v>40309061</v>
      </c>
      <c r="B3839" s="276" t="s">
        <v>5588</v>
      </c>
      <c r="C3839" s="278" t="s">
        <v>4843</v>
      </c>
      <c r="D3839" s="276" t="s">
        <v>9985</v>
      </c>
      <c r="E3839" s="282"/>
      <c r="F3839" s="279"/>
      <c r="G3839" s="278"/>
      <c r="H3839" s="278" t="s">
        <v>6154</v>
      </c>
      <c r="I3839" s="278" t="s">
        <v>6155</v>
      </c>
      <c r="J3839" s="278" t="s">
        <v>6156</v>
      </c>
      <c r="K3839" s="278"/>
      <c r="L3839" s="277"/>
      <c r="M3839" s="276" t="s">
        <v>9630</v>
      </c>
      <c r="N3839" s="276" t="s">
        <v>9548</v>
      </c>
      <c r="O3839" s="276" t="s">
        <v>6166</v>
      </c>
    </row>
    <row r="3840" spans="1:15" ht="30.75" customHeight="1" x14ac:dyDescent="0.25">
      <c r="A3840" s="275">
        <v>40309070</v>
      </c>
      <c r="B3840" s="270" t="s">
        <v>5589</v>
      </c>
      <c r="C3840" s="272" t="s">
        <v>4843</v>
      </c>
      <c r="D3840" s="270" t="s">
        <v>9986</v>
      </c>
      <c r="E3840" s="272"/>
      <c r="F3840" s="273"/>
      <c r="G3840" s="272"/>
      <c r="H3840" s="272" t="s">
        <v>6154</v>
      </c>
      <c r="I3840" s="272" t="s">
        <v>6155</v>
      </c>
      <c r="J3840" s="272" t="s">
        <v>6156</v>
      </c>
      <c r="K3840" s="272"/>
      <c r="L3840" s="271"/>
      <c r="M3840" s="270" t="s">
        <v>9630</v>
      </c>
      <c r="N3840" s="270" t="s">
        <v>9548</v>
      </c>
      <c r="O3840" s="270" t="s">
        <v>6166</v>
      </c>
    </row>
    <row r="3841" spans="1:15" ht="30.75" customHeight="1" x14ac:dyDescent="0.25">
      <c r="A3841" s="281">
        <v>40309088</v>
      </c>
      <c r="B3841" s="276" t="s">
        <v>5590</v>
      </c>
      <c r="C3841" s="278" t="s">
        <v>4843</v>
      </c>
      <c r="D3841" s="276" t="s">
        <v>9987</v>
      </c>
      <c r="E3841" s="282"/>
      <c r="F3841" s="279"/>
      <c r="G3841" s="278"/>
      <c r="H3841" s="278" t="s">
        <v>6154</v>
      </c>
      <c r="I3841" s="278" t="s">
        <v>6155</v>
      </c>
      <c r="J3841" s="278" t="s">
        <v>6156</v>
      </c>
      <c r="K3841" s="278"/>
      <c r="L3841" s="277"/>
      <c r="M3841" s="276" t="s">
        <v>3908</v>
      </c>
      <c r="N3841" s="276" t="s">
        <v>9548</v>
      </c>
      <c r="O3841" s="276" t="s">
        <v>6166</v>
      </c>
    </row>
    <row r="3842" spans="1:15" ht="30.75" customHeight="1" x14ac:dyDescent="0.25">
      <c r="A3842" s="275">
        <v>40309096</v>
      </c>
      <c r="B3842" s="270" t="s">
        <v>5591</v>
      </c>
      <c r="C3842" s="272" t="s">
        <v>4843</v>
      </c>
      <c r="D3842" s="270" t="s">
        <v>9988</v>
      </c>
      <c r="E3842" s="272"/>
      <c r="F3842" s="273"/>
      <c r="G3842" s="272"/>
      <c r="H3842" s="272" t="s">
        <v>6154</v>
      </c>
      <c r="I3842" s="272" t="s">
        <v>6155</v>
      </c>
      <c r="J3842" s="272" t="s">
        <v>6156</v>
      </c>
      <c r="K3842" s="272"/>
      <c r="L3842" s="271"/>
      <c r="M3842" s="270" t="s">
        <v>9630</v>
      </c>
      <c r="N3842" s="270" t="s">
        <v>9548</v>
      </c>
      <c r="O3842" s="270" t="s">
        <v>6166</v>
      </c>
    </row>
    <row r="3843" spans="1:15" ht="30.75" customHeight="1" x14ac:dyDescent="0.25">
      <c r="A3843" s="281">
        <v>40309100</v>
      </c>
      <c r="B3843" s="276" t="s">
        <v>2904</v>
      </c>
      <c r="C3843" s="278" t="s">
        <v>4843</v>
      </c>
      <c r="D3843" s="276" t="s">
        <v>9989</v>
      </c>
      <c r="E3843" s="282"/>
      <c r="F3843" s="279"/>
      <c r="G3843" s="278"/>
      <c r="H3843" s="278" t="s">
        <v>6154</v>
      </c>
      <c r="I3843" s="278" t="s">
        <v>6155</v>
      </c>
      <c r="J3843" s="278" t="s">
        <v>6156</v>
      </c>
      <c r="K3843" s="278"/>
      <c r="L3843" s="277"/>
      <c r="M3843" s="276" t="s">
        <v>9630</v>
      </c>
      <c r="N3843" s="276" t="s">
        <v>9548</v>
      </c>
      <c r="O3843" s="276" t="s">
        <v>6166</v>
      </c>
    </row>
    <row r="3844" spans="1:15" ht="30.75" customHeight="1" x14ac:dyDescent="0.25">
      <c r="A3844" s="275">
        <v>40309118</v>
      </c>
      <c r="B3844" s="270" t="s">
        <v>2905</v>
      </c>
      <c r="C3844" s="272" t="s">
        <v>4843</v>
      </c>
      <c r="D3844" s="270" t="s">
        <v>9990</v>
      </c>
      <c r="E3844" s="272"/>
      <c r="F3844" s="273"/>
      <c r="G3844" s="272"/>
      <c r="H3844" s="272" t="s">
        <v>6154</v>
      </c>
      <c r="I3844" s="272" t="s">
        <v>6155</v>
      </c>
      <c r="J3844" s="272" t="s">
        <v>6156</v>
      </c>
      <c r="K3844" s="272"/>
      <c r="L3844" s="271"/>
      <c r="M3844" s="270" t="s">
        <v>9630</v>
      </c>
      <c r="N3844" s="270" t="s">
        <v>9548</v>
      </c>
      <c r="O3844" s="270" t="s">
        <v>6166</v>
      </c>
    </row>
    <row r="3845" spans="1:15" ht="30.75" customHeight="1" x14ac:dyDescent="0.25">
      <c r="A3845" s="281">
        <v>40309126</v>
      </c>
      <c r="B3845" s="276" t="s">
        <v>6433</v>
      </c>
      <c r="C3845" s="278" t="s">
        <v>4843</v>
      </c>
      <c r="D3845" s="276" t="s">
        <v>9990</v>
      </c>
      <c r="E3845" s="282"/>
      <c r="F3845" s="279"/>
      <c r="G3845" s="278"/>
      <c r="H3845" s="278" t="s">
        <v>6154</v>
      </c>
      <c r="I3845" s="278" t="s">
        <v>6155</v>
      </c>
      <c r="J3845" s="278" t="s">
        <v>6156</v>
      </c>
      <c r="K3845" s="278"/>
      <c r="L3845" s="277"/>
      <c r="M3845" s="276" t="s">
        <v>9630</v>
      </c>
      <c r="N3845" s="276" t="s">
        <v>9548</v>
      </c>
      <c r="O3845" s="276" t="s">
        <v>6166</v>
      </c>
    </row>
    <row r="3846" spans="1:15" ht="30.75" customHeight="1" x14ac:dyDescent="0.25">
      <c r="A3846" s="275">
        <v>40309134</v>
      </c>
      <c r="B3846" s="270" t="s">
        <v>5592</v>
      </c>
      <c r="C3846" s="272" t="s">
        <v>4843</v>
      </c>
      <c r="D3846" s="270" t="s">
        <v>9991</v>
      </c>
      <c r="E3846" s="272"/>
      <c r="F3846" s="273"/>
      <c r="G3846" s="272"/>
      <c r="H3846" s="272" t="s">
        <v>6154</v>
      </c>
      <c r="I3846" s="272" t="s">
        <v>6155</v>
      </c>
      <c r="J3846" s="272" t="s">
        <v>6156</v>
      </c>
      <c r="K3846" s="272"/>
      <c r="L3846" s="271"/>
      <c r="M3846" s="270" t="s">
        <v>9630</v>
      </c>
      <c r="N3846" s="270" t="s">
        <v>9548</v>
      </c>
      <c r="O3846" s="270" t="s">
        <v>6166</v>
      </c>
    </row>
    <row r="3847" spans="1:15" ht="30.75" customHeight="1" x14ac:dyDescent="0.25">
      <c r="A3847" s="281">
        <v>40309142</v>
      </c>
      <c r="B3847" s="276" t="s">
        <v>5593</v>
      </c>
      <c r="C3847" s="278" t="s">
        <v>4843</v>
      </c>
      <c r="D3847" s="276" t="s">
        <v>9992</v>
      </c>
      <c r="E3847" s="282"/>
      <c r="F3847" s="279"/>
      <c r="G3847" s="278"/>
      <c r="H3847" s="278" t="s">
        <v>6154</v>
      </c>
      <c r="I3847" s="278" t="s">
        <v>6155</v>
      </c>
      <c r="J3847" s="278" t="s">
        <v>6156</v>
      </c>
      <c r="K3847" s="278"/>
      <c r="L3847" s="277"/>
      <c r="M3847" s="276" t="s">
        <v>9630</v>
      </c>
      <c r="N3847" s="276" t="s">
        <v>9548</v>
      </c>
      <c r="O3847" s="276" t="s">
        <v>6166</v>
      </c>
    </row>
    <row r="3848" spans="1:15" ht="30.75" customHeight="1" x14ac:dyDescent="0.25">
      <c r="A3848" s="275">
        <v>40309150</v>
      </c>
      <c r="B3848" s="270" t="s">
        <v>2910</v>
      </c>
      <c r="C3848" s="272" t="s">
        <v>4843</v>
      </c>
      <c r="D3848" s="270" t="s">
        <v>8153</v>
      </c>
      <c r="E3848" s="272"/>
      <c r="F3848" s="273"/>
      <c r="G3848" s="272"/>
      <c r="H3848" s="272" t="s">
        <v>6154</v>
      </c>
      <c r="I3848" s="272" t="s">
        <v>6155</v>
      </c>
      <c r="J3848" s="272" t="s">
        <v>6156</v>
      </c>
      <c r="K3848" s="272"/>
      <c r="L3848" s="271"/>
      <c r="M3848" s="270" t="s">
        <v>3890</v>
      </c>
      <c r="N3848" s="270" t="s">
        <v>7460</v>
      </c>
      <c r="O3848" s="270" t="s">
        <v>6175</v>
      </c>
    </row>
    <row r="3849" spans="1:15" ht="30.75" customHeight="1" x14ac:dyDescent="0.25">
      <c r="A3849" s="281">
        <v>40309169</v>
      </c>
      <c r="B3849" s="276" t="s">
        <v>2911</v>
      </c>
      <c r="C3849" s="278" t="s">
        <v>4843</v>
      </c>
      <c r="D3849" s="276" t="s">
        <v>9993</v>
      </c>
      <c r="E3849" s="282"/>
      <c r="F3849" s="279"/>
      <c r="G3849" s="278"/>
      <c r="H3849" s="278" t="s">
        <v>6154</v>
      </c>
      <c r="I3849" s="278" t="s">
        <v>6155</v>
      </c>
      <c r="J3849" s="278" t="s">
        <v>6156</v>
      </c>
      <c r="K3849" s="278"/>
      <c r="L3849" s="277"/>
      <c r="M3849" s="276" t="s">
        <v>9630</v>
      </c>
      <c r="N3849" s="276" t="s">
        <v>9548</v>
      </c>
      <c r="O3849" s="276" t="s">
        <v>6166</v>
      </c>
    </row>
    <row r="3850" spans="1:15" ht="30.75" customHeight="1" x14ac:dyDescent="0.25">
      <c r="A3850" s="275">
        <v>40309177</v>
      </c>
      <c r="B3850" s="270" t="s">
        <v>5594</v>
      </c>
      <c r="C3850" s="272" t="s">
        <v>4844</v>
      </c>
      <c r="D3850" s="270" t="s">
        <v>6161</v>
      </c>
      <c r="E3850" s="272"/>
      <c r="F3850" s="273"/>
      <c r="G3850" s="272" t="s">
        <v>6161</v>
      </c>
      <c r="H3850" s="272" t="s">
        <v>6161</v>
      </c>
      <c r="I3850" s="272" t="s">
        <v>6161</v>
      </c>
      <c r="J3850" s="272" t="s">
        <v>6161</v>
      </c>
      <c r="K3850" s="272" t="s">
        <v>6161</v>
      </c>
      <c r="L3850" s="271" t="s">
        <v>6161</v>
      </c>
      <c r="M3850" s="270" t="s">
        <v>6161</v>
      </c>
      <c r="N3850" s="270" t="s">
        <v>6161</v>
      </c>
      <c r="O3850" s="270" t="s">
        <v>6161</v>
      </c>
    </row>
    <row r="3851" spans="1:15" ht="30.75" customHeight="1" x14ac:dyDescent="0.25">
      <c r="A3851" s="281">
        <v>40309185</v>
      </c>
      <c r="B3851" s="276" t="s">
        <v>5595</v>
      </c>
      <c r="C3851" s="278" t="s">
        <v>4844</v>
      </c>
      <c r="D3851" s="276" t="s">
        <v>6161</v>
      </c>
      <c r="E3851" s="282"/>
      <c r="F3851" s="279"/>
      <c r="G3851" s="278" t="s">
        <v>6161</v>
      </c>
      <c r="H3851" s="278" t="s">
        <v>6161</v>
      </c>
      <c r="I3851" s="278" t="s">
        <v>6161</v>
      </c>
      <c r="J3851" s="278" t="s">
        <v>6161</v>
      </c>
      <c r="K3851" s="278" t="s">
        <v>6161</v>
      </c>
      <c r="L3851" s="277" t="s">
        <v>6161</v>
      </c>
      <c r="M3851" s="276" t="s">
        <v>6161</v>
      </c>
      <c r="N3851" s="276" t="s">
        <v>6161</v>
      </c>
      <c r="O3851" s="276" t="s">
        <v>6161</v>
      </c>
    </row>
    <row r="3852" spans="1:15" ht="30.75" customHeight="1" x14ac:dyDescent="0.25">
      <c r="A3852" s="275">
        <v>40309193</v>
      </c>
      <c r="B3852" s="270" t="s">
        <v>5596</v>
      </c>
      <c r="C3852" s="272" t="s">
        <v>4844</v>
      </c>
      <c r="D3852" s="270" t="s">
        <v>6161</v>
      </c>
      <c r="E3852" s="272"/>
      <c r="F3852" s="273"/>
      <c r="G3852" s="272" t="s">
        <v>6161</v>
      </c>
      <c r="H3852" s="272" t="s">
        <v>6161</v>
      </c>
      <c r="I3852" s="272" t="s">
        <v>6161</v>
      </c>
      <c r="J3852" s="272" t="s">
        <v>6161</v>
      </c>
      <c r="K3852" s="272" t="s">
        <v>6161</v>
      </c>
      <c r="L3852" s="271" t="s">
        <v>6161</v>
      </c>
      <c r="M3852" s="270" t="s">
        <v>6161</v>
      </c>
      <c r="N3852" s="270" t="s">
        <v>6161</v>
      </c>
      <c r="O3852" s="270" t="s">
        <v>6161</v>
      </c>
    </row>
    <row r="3853" spans="1:15" ht="30.75" customHeight="1" x14ac:dyDescent="0.25">
      <c r="A3853" s="281">
        <v>40309207</v>
      </c>
      <c r="B3853" s="276" t="s">
        <v>5597</v>
      </c>
      <c r="C3853" s="278" t="s">
        <v>4844</v>
      </c>
      <c r="D3853" s="276" t="s">
        <v>6161</v>
      </c>
      <c r="E3853" s="282"/>
      <c r="F3853" s="279"/>
      <c r="G3853" s="278" t="s">
        <v>6161</v>
      </c>
      <c r="H3853" s="278" t="s">
        <v>6161</v>
      </c>
      <c r="I3853" s="278" t="s">
        <v>6161</v>
      </c>
      <c r="J3853" s="278" t="s">
        <v>6161</v>
      </c>
      <c r="K3853" s="278" t="s">
        <v>6161</v>
      </c>
      <c r="L3853" s="277" t="s">
        <v>6161</v>
      </c>
      <c r="M3853" s="276" t="s">
        <v>6161</v>
      </c>
      <c r="N3853" s="276" t="s">
        <v>6161</v>
      </c>
      <c r="O3853" s="276" t="s">
        <v>6161</v>
      </c>
    </row>
    <row r="3854" spans="1:15" ht="30.75" customHeight="1" x14ac:dyDescent="0.25">
      <c r="A3854" s="275">
        <v>40309215</v>
      </c>
      <c r="B3854" s="270" t="s">
        <v>5598</v>
      </c>
      <c r="C3854" s="272" t="s">
        <v>4844</v>
      </c>
      <c r="D3854" s="270" t="s">
        <v>6161</v>
      </c>
      <c r="E3854" s="272"/>
      <c r="F3854" s="273"/>
      <c r="G3854" s="272" t="s">
        <v>6161</v>
      </c>
      <c r="H3854" s="272" t="s">
        <v>6161</v>
      </c>
      <c r="I3854" s="272" t="s">
        <v>6161</v>
      </c>
      <c r="J3854" s="272" t="s">
        <v>6161</v>
      </c>
      <c r="K3854" s="272" t="s">
        <v>6161</v>
      </c>
      <c r="L3854" s="271" t="s">
        <v>6161</v>
      </c>
      <c r="M3854" s="270" t="s">
        <v>6161</v>
      </c>
      <c r="N3854" s="270" t="s">
        <v>6161</v>
      </c>
      <c r="O3854" s="270" t="s">
        <v>6161</v>
      </c>
    </row>
    <row r="3855" spans="1:15" ht="30.75" customHeight="1" x14ac:dyDescent="0.25">
      <c r="A3855" s="275">
        <v>40309231</v>
      </c>
      <c r="B3855" s="270" t="s">
        <v>5599</v>
      </c>
      <c r="C3855" s="272" t="s">
        <v>4844</v>
      </c>
      <c r="D3855" s="270" t="s">
        <v>6161</v>
      </c>
      <c r="E3855" s="272"/>
      <c r="F3855" s="273"/>
      <c r="G3855" s="272" t="s">
        <v>6161</v>
      </c>
      <c r="H3855" s="272" t="s">
        <v>6161</v>
      </c>
      <c r="I3855" s="272" t="s">
        <v>6161</v>
      </c>
      <c r="J3855" s="272" t="s">
        <v>6161</v>
      </c>
      <c r="K3855" s="272" t="s">
        <v>6161</v>
      </c>
      <c r="L3855" s="271" t="s">
        <v>6161</v>
      </c>
      <c r="M3855" s="270" t="s">
        <v>6161</v>
      </c>
      <c r="N3855" s="270" t="s">
        <v>6161</v>
      </c>
      <c r="O3855" s="270" t="s">
        <v>6161</v>
      </c>
    </row>
    <row r="3856" spans="1:15" ht="30.75" customHeight="1" x14ac:dyDescent="0.25">
      <c r="A3856" s="281">
        <v>40309240</v>
      </c>
      <c r="B3856" s="276" t="s">
        <v>5600</v>
      </c>
      <c r="C3856" s="278" t="s">
        <v>4844</v>
      </c>
      <c r="D3856" s="276" t="s">
        <v>6161</v>
      </c>
      <c r="E3856" s="282"/>
      <c r="F3856" s="279"/>
      <c r="G3856" s="278" t="s">
        <v>6161</v>
      </c>
      <c r="H3856" s="278" t="s">
        <v>6161</v>
      </c>
      <c r="I3856" s="278" t="s">
        <v>6161</v>
      </c>
      <c r="J3856" s="278" t="s">
        <v>6161</v>
      </c>
      <c r="K3856" s="278" t="s">
        <v>6161</v>
      </c>
      <c r="L3856" s="277" t="s">
        <v>6161</v>
      </c>
      <c r="M3856" s="276" t="s">
        <v>6161</v>
      </c>
      <c r="N3856" s="276" t="s">
        <v>6161</v>
      </c>
      <c r="O3856" s="276" t="s">
        <v>6161</v>
      </c>
    </row>
    <row r="3857" spans="1:15" ht="30.75" customHeight="1" x14ac:dyDescent="0.25">
      <c r="A3857" s="275">
        <v>40309258</v>
      </c>
      <c r="B3857" s="270" t="s">
        <v>5601</v>
      </c>
      <c r="C3857" s="272" t="s">
        <v>4844</v>
      </c>
      <c r="D3857" s="270" t="s">
        <v>6161</v>
      </c>
      <c r="E3857" s="272"/>
      <c r="F3857" s="273"/>
      <c r="G3857" s="272" t="s">
        <v>6161</v>
      </c>
      <c r="H3857" s="272" t="s">
        <v>6161</v>
      </c>
      <c r="I3857" s="272" t="s">
        <v>6161</v>
      </c>
      <c r="J3857" s="272" t="s">
        <v>6161</v>
      </c>
      <c r="K3857" s="272" t="s">
        <v>6161</v>
      </c>
      <c r="L3857" s="271" t="s">
        <v>6161</v>
      </c>
      <c r="M3857" s="270" t="s">
        <v>6161</v>
      </c>
      <c r="N3857" s="270" t="s">
        <v>6161</v>
      </c>
      <c r="O3857" s="270" t="s">
        <v>6161</v>
      </c>
    </row>
    <row r="3858" spans="1:15" ht="30.75" customHeight="1" x14ac:dyDescent="0.25">
      <c r="A3858" s="281">
        <v>40309266</v>
      </c>
      <c r="B3858" s="276" t="s">
        <v>2888</v>
      </c>
      <c r="C3858" s="278" t="s">
        <v>4843</v>
      </c>
      <c r="D3858" s="276" t="s">
        <v>9980</v>
      </c>
      <c r="E3858" s="282"/>
      <c r="F3858" s="279"/>
      <c r="G3858" s="278"/>
      <c r="H3858" s="278" t="s">
        <v>6154</v>
      </c>
      <c r="I3858" s="278" t="s">
        <v>6155</v>
      </c>
      <c r="J3858" s="278" t="s">
        <v>6156</v>
      </c>
      <c r="K3858" s="278" t="s">
        <v>6157</v>
      </c>
      <c r="L3858" s="277"/>
      <c r="M3858" s="276" t="s">
        <v>9630</v>
      </c>
      <c r="N3858" s="276" t="s">
        <v>9548</v>
      </c>
      <c r="O3858" s="276" t="s">
        <v>6166</v>
      </c>
    </row>
    <row r="3859" spans="1:15" ht="30.75" customHeight="1" x14ac:dyDescent="0.25">
      <c r="A3859" s="275">
        <v>40309304</v>
      </c>
      <c r="B3859" s="270" t="s">
        <v>5602</v>
      </c>
      <c r="C3859" s="272" t="s">
        <v>4843</v>
      </c>
      <c r="D3859" s="270" t="s">
        <v>9994</v>
      </c>
      <c r="E3859" s="272"/>
      <c r="F3859" s="273"/>
      <c r="G3859" s="272"/>
      <c r="H3859" s="272" t="s">
        <v>6154</v>
      </c>
      <c r="I3859" s="272" t="s">
        <v>6155</v>
      </c>
      <c r="J3859" s="272" t="s">
        <v>6156</v>
      </c>
      <c r="K3859" s="272"/>
      <c r="L3859" s="271"/>
      <c r="M3859" s="270" t="s">
        <v>9630</v>
      </c>
      <c r="N3859" s="270" t="s">
        <v>9548</v>
      </c>
      <c r="O3859" s="270" t="s">
        <v>6166</v>
      </c>
    </row>
    <row r="3860" spans="1:15" ht="30.75" customHeight="1" x14ac:dyDescent="0.25">
      <c r="A3860" s="281">
        <v>40309312</v>
      </c>
      <c r="B3860" s="276" t="s">
        <v>2898</v>
      </c>
      <c r="C3860" s="278" t="s">
        <v>4843</v>
      </c>
      <c r="D3860" s="276" t="s">
        <v>9995</v>
      </c>
      <c r="E3860" s="282"/>
      <c r="F3860" s="279"/>
      <c r="G3860" s="278"/>
      <c r="H3860" s="278" t="s">
        <v>6154</v>
      </c>
      <c r="I3860" s="278" t="s">
        <v>6155</v>
      </c>
      <c r="J3860" s="278" t="s">
        <v>6156</v>
      </c>
      <c r="K3860" s="278"/>
      <c r="L3860" s="277"/>
      <c r="M3860" s="276" t="s">
        <v>9630</v>
      </c>
      <c r="N3860" s="276" t="s">
        <v>9548</v>
      </c>
      <c r="O3860" s="276" t="s">
        <v>6166</v>
      </c>
    </row>
    <row r="3861" spans="1:15" ht="30.75" customHeight="1" x14ac:dyDescent="0.25">
      <c r="A3861" s="275">
        <v>40309320</v>
      </c>
      <c r="B3861" s="270" t="s">
        <v>6434</v>
      </c>
      <c r="C3861" s="272" t="s">
        <v>4843</v>
      </c>
      <c r="D3861" s="270" t="s">
        <v>9996</v>
      </c>
      <c r="E3861" s="272"/>
      <c r="F3861" s="273"/>
      <c r="G3861" s="272"/>
      <c r="H3861" s="272" t="s">
        <v>6154</v>
      </c>
      <c r="I3861" s="272" t="s">
        <v>6155</v>
      </c>
      <c r="J3861" s="272" t="s">
        <v>6156</v>
      </c>
      <c r="K3861" s="272"/>
      <c r="L3861" s="271"/>
      <c r="M3861" s="270" t="s">
        <v>9630</v>
      </c>
      <c r="N3861" s="270" t="s">
        <v>9548</v>
      </c>
      <c r="O3861" s="270" t="s">
        <v>6166</v>
      </c>
    </row>
    <row r="3862" spans="1:15" ht="30.75" customHeight="1" x14ac:dyDescent="0.25">
      <c r="A3862" s="281">
        <v>40309401</v>
      </c>
      <c r="B3862" s="276" t="s">
        <v>2893</v>
      </c>
      <c r="C3862" s="278" t="s">
        <v>4843</v>
      </c>
      <c r="D3862" s="276" t="s">
        <v>9997</v>
      </c>
      <c r="E3862" s="282"/>
      <c r="F3862" s="279"/>
      <c r="G3862" s="278"/>
      <c r="H3862" s="278" t="s">
        <v>6154</v>
      </c>
      <c r="I3862" s="278" t="s">
        <v>6155</v>
      </c>
      <c r="J3862" s="278" t="s">
        <v>6156</v>
      </c>
      <c r="K3862" s="278"/>
      <c r="L3862" s="277"/>
      <c r="M3862" s="276" t="s">
        <v>9630</v>
      </c>
      <c r="N3862" s="276" t="s">
        <v>9548</v>
      </c>
      <c r="O3862" s="276" t="s">
        <v>6166</v>
      </c>
    </row>
    <row r="3863" spans="1:15" ht="30.75" customHeight="1" x14ac:dyDescent="0.25">
      <c r="A3863" s="275">
        <v>40309410</v>
      </c>
      <c r="B3863" s="270" t="s">
        <v>2897</v>
      </c>
      <c r="C3863" s="272" t="s">
        <v>4843</v>
      </c>
      <c r="D3863" s="270" t="s">
        <v>9998</v>
      </c>
      <c r="E3863" s="272"/>
      <c r="F3863" s="273"/>
      <c r="G3863" s="272"/>
      <c r="H3863" s="272" t="s">
        <v>6154</v>
      </c>
      <c r="I3863" s="272" t="s">
        <v>6155</v>
      </c>
      <c r="J3863" s="272" t="s">
        <v>6156</v>
      </c>
      <c r="K3863" s="272"/>
      <c r="L3863" s="271"/>
      <c r="M3863" s="270" t="s">
        <v>9630</v>
      </c>
      <c r="N3863" s="270" t="s">
        <v>9548</v>
      </c>
      <c r="O3863" s="270" t="s">
        <v>6166</v>
      </c>
    </row>
    <row r="3864" spans="1:15" ht="30.75" customHeight="1" x14ac:dyDescent="0.25">
      <c r="A3864" s="281">
        <v>40309428</v>
      </c>
      <c r="B3864" s="276" t="s">
        <v>5603</v>
      </c>
      <c r="C3864" s="278" t="s">
        <v>4843</v>
      </c>
      <c r="D3864" s="276" t="s">
        <v>9629</v>
      </c>
      <c r="E3864" s="282"/>
      <c r="F3864" s="279"/>
      <c r="G3864" s="278"/>
      <c r="H3864" s="278" t="s">
        <v>6154</v>
      </c>
      <c r="I3864" s="278" t="s">
        <v>6155</v>
      </c>
      <c r="J3864" s="278"/>
      <c r="K3864" s="278"/>
      <c r="L3864" s="277"/>
      <c r="M3864" s="276" t="s">
        <v>9630</v>
      </c>
      <c r="N3864" s="276" t="s">
        <v>9548</v>
      </c>
      <c r="O3864" s="276" t="s">
        <v>6166</v>
      </c>
    </row>
    <row r="3865" spans="1:15" ht="30.75" customHeight="1" x14ac:dyDescent="0.25">
      <c r="A3865" s="275">
        <v>40309436</v>
      </c>
      <c r="B3865" s="270" t="s">
        <v>5604</v>
      </c>
      <c r="C3865" s="272" t="s">
        <v>4843</v>
      </c>
      <c r="D3865" s="270" t="s">
        <v>9999</v>
      </c>
      <c r="E3865" s="272"/>
      <c r="F3865" s="273"/>
      <c r="G3865" s="272"/>
      <c r="H3865" s="272" t="s">
        <v>6154</v>
      </c>
      <c r="I3865" s="272" t="s">
        <v>6155</v>
      </c>
      <c r="J3865" s="272"/>
      <c r="K3865" s="272"/>
      <c r="L3865" s="271"/>
      <c r="M3865" s="270" t="s">
        <v>9630</v>
      </c>
      <c r="N3865" s="270" t="s">
        <v>9548</v>
      </c>
      <c r="O3865" s="270" t="s">
        <v>6166</v>
      </c>
    </row>
    <row r="3866" spans="1:15" ht="30.75" customHeight="1" x14ac:dyDescent="0.25">
      <c r="A3866" s="281">
        <v>40309444</v>
      </c>
      <c r="B3866" s="276" t="s">
        <v>2913</v>
      </c>
      <c r="C3866" s="278" t="s">
        <v>4843</v>
      </c>
      <c r="D3866" s="276" t="s">
        <v>10000</v>
      </c>
      <c r="E3866" s="282"/>
      <c r="F3866" s="279"/>
      <c r="G3866" s="278"/>
      <c r="H3866" s="278" t="s">
        <v>6154</v>
      </c>
      <c r="I3866" s="278" t="s">
        <v>6155</v>
      </c>
      <c r="J3866" s="278" t="s">
        <v>6156</v>
      </c>
      <c r="K3866" s="278"/>
      <c r="L3866" s="277"/>
      <c r="M3866" s="276" t="s">
        <v>9630</v>
      </c>
      <c r="N3866" s="276" t="s">
        <v>9548</v>
      </c>
      <c r="O3866" s="276" t="s">
        <v>6166</v>
      </c>
    </row>
    <row r="3867" spans="1:15" ht="30.75" customHeight="1" x14ac:dyDescent="0.25">
      <c r="A3867" s="275">
        <v>40309452</v>
      </c>
      <c r="B3867" s="270" t="s">
        <v>5605</v>
      </c>
      <c r="C3867" s="272" t="s">
        <v>4844</v>
      </c>
      <c r="D3867" s="270" t="s">
        <v>6161</v>
      </c>
      <c r="E3867" s="272"/>
      <c r="F3867" s="273"/>
      <c r="G3867" s="272" t="s">
        <v>6161</v>
      </c>
      <c r="H3867" s="272" t="s">
        <v>6161</v>
      </c>
      <c r="I3867" s="272" t="s">
        <v>6161</v>
      </c>
      <c r="J3867" s="272" t="s">
        <v>6161</v>
      </c>
      <c r="K3867" s="272" t="s">
        <v>6161</v>
      </c>
      <c r="L3867" s="271" t="s">
        <v>6161</v>
      </c>
      <c r="M3867" s="270" t="s">
        <v>6161</v>
      </c>
      <c r="N3867" s="270" t="s">
        <v>6161</v>
      </c>
      <c r="O3867" s="270" t="s">
        <v>6161</v>
      </c>
    </row>
    <row r="3868" spans="1:15" ht="30.75" customHeight="1" x14ac:dyDescent="0.25">
      <c r="A3868" s="281">
        <v>40309509</v>
      </c>
      <c r="B3868" s="276" t="s">
        <v>5606</v>
      </c>
      <c r="C3868" s="278" t="s">
        <v>4843</v>
      </c>
      <c r="D3868" s="276" t="s">
        <v>10001</v>
      </c>
      <c r="E3868" s="282"/>
      <c r="F3868" s="279"/>
      <c r="G3868" s="278"/>
      <c r="H3868" s="278" t="s">
        <v>6154</v>
      </c>
      <c r="I3868" s="278" t="s">
        <v>6155</v>
      </c>
      <c r="J3868" s="278" t="s">
        <v>6156</v>
      </c>
      <c r="K3868" s="278"/>
      <c r="L3868" s="277"/>
      <c r="M3868" s="276" t="s">
        <v>9630</v>
      </c>
      <c r="N3868" s="276" t="s">
        <v>9548</v>
      </c>
      <c r="O3868" s="276" t="s">
        <v>6166</v>
      </c>
    </row>
    <row r="3869" spans="1:15" ht="30.75" customHeight="1" x14ac:dyDescent="0.25">
      <c r="A3869" s="275">
        <v>40309517</v>
      </c>
      <c r="B3869" s="270" t="s">
        <v>2912</v>
      </c>
      <c r="C3869" s="272" t="s">
        <v>4843</v>
      </c>
      <c r="D3869" s="270" t="s">
        <v>10002</v>
      </c>
      <c r="E3869" s="272"/>
      <c r="F3869" s="273"/>
      <c r="G3869" s="272"/>
      <c r="H3869" s="272" t="s">
        <v>6154</v>
      </c>
      <c r="I3869" s="272" t="s">
        <v>6155</v>
      </c>
      <c r="J3869" s="272" t="s">
        <v>6156</v>
      </c>
      <c r="K3869" s="272"/>
      <c r="L3869" s="271"/>
      <c r="M3869" s="270" t="s">
        <v>9630</v>
      </c>
      <c r="N3869" s="270" t="s">
        <v>9548</v>
      </c>
      <c r="O3869" s="270" t="s">
        <v>6166</v>
      </c>
    </row>
    <row r="3870" spans="1:15" ht="30.75" customHeight="1" x14ac:dyDescent="0.25">
      <c r="A3870" s="281">
        <v>40309525</v>
      </c>
      <c r="B3870" s="276" t="s">
        <v>2914</v>
      </c>
      <c r="C3870" s="278" t="s">
        <v>4843</v>
      </c>
      <c r="D3870" s="276" t="s">
        <v>10003</v>
      </c>
      <c r="E3870" s="282"/>
      <c r="F3870" s="279"/>
      <c r="G3870" s="278"/>
      <c r="H3870" s="278" t="s">
        <v>6154</v>
      </c>
      <c r="I3870" s="278" t="s">
        <v>6155</v>
      </c>
      <c r="J3870" s="278" t="s">
        <v>6156</v>
      </c>
      <c r="K3870" s="278"/>
      <c r="L3870" s="277"/>
      <c r="M3870" s="276" t="s">
        <v>9630</v>
      </c>
      <c r="N3870" s="276" t="s">
        <v>9548</v>
      </c>
      <c r="O3870" s="276" t="s">
        <v>6166</v>
      </c>
    </row>
    <row r="3871" spans="1:15" ht="30.75" customHeight="1" x14ac:dyDescent="0.25">
      <c r="A3871" s="275">
        <v>40310019</v>
      </c>
      <c r="B3871" s="270" t="s">
        <v>2915</v>
      </c>
      <c r="C3871" s="272" t="s">
        <v>4843</v>
      </c>
      <c r="D3871" s="270" t="s">
        <v>10004</v>
      </c>
      <c r="E3871" s="272"/>
      <c r="F3871" s="273"/>
      <c r="G3871" s="272"/>
      <c r="H3871" s="272" t="s">
        <v>6154</v>
      </c>
      <c r="I3871" s="272" t="s">
        <v>6155</v>
      </c>
      <c r="J3871" s="272" t="s">
        <v>6156</v>
      </c>
      <c r="K3871" s="272"/>
      <c r="L3871" s="271"/>
      <c r="M3871" s="270" t="s">
        <v>3767</v>
      </c>
      <c r="N3871" s="270" t="s">
        <v>7440</v>
      </c>
      <c r="O3871" s="270" t="s">
        <v>6166</v>
      </c>
    </row>
    <row r="3872" spans="1:15" ht="30.75" customHeight="1" x14ac:dyDescent="0.25">
      <c r="A3872" s="281">
        <v>40310035</v>
      </c>
      <c r="B3872" s="276" t="s">
        <v>2918</v>
      </c>
      <c r="C3872" s="278" t="s">
        <v>4843</v>
      </c>
      <c r="D3872" s="276" t="s">
        <v>10005</v>
      </c>
      <c r="E3872" s="282"/>
      <c r="F3872" s="279"/>
      <c r="G3872" s="278"/>
      <c r="H3872" s="278" t="s">
        <v>6154</v>
      </c>
      <c r="I3872" s="278" t="s">
        <v>6155</v>
      </c>
      <c r="J3872" s="278" t="s">
        <v>6156</v>
      </c>
      <c r="K3872" s="278"/>
      <c r="L3872" s="277"/>
      <c r="M3872" s="276" t="s">
        <v>3912</v>
      </c>
      <c r="N3872" s="276" t="s">
        <v>9548</v>
      </c>
      <c r="O3872" s="276" t="s">
        <v>6166</v>
      </c>
    </row>
    <row r="3873" spans="1:15" ht="30.75" customHeight="1" x14ac:dyDescent="0.25">
      <c r="A3873" s="275">
        <v>40310043</v>
      </c>
      <c r="B3873" s="270" t="s">
        <v>2920</v>
      </c>
      <c r="C3873" s="272" t="s">
        <v>4843</v>
      </c>
      <c r="D3873" s="270" t="s">
        <v>10006</v>
      </c>
      <c r="E3873" s="272"/>
      <c r="F3873" s="273"/>
      <c r="G3873" s="272"/>
      <c r="H3873" s="272" t="s">
        <v>6154</v>
      </c>
      <c r="I3873" s="272" t="s">
        <v>6155</v>
      </c>
      <c r="J3873" s="272" t="s">
        <v>6156</v>
      </c>
      <c r="K3873" s="272"/>
      <c r="L3873" s="271"/>
      <c r="M3873" s="270" t="s">
        <v>3912</v>
      </c>
      <c r="N3873" s="270" t="s">
        <v>9548</v>
      </c>
      <c r="O3873" s="270" t="s">
        <v>6166</v>
      </c>
    </row>
    <row r="3874" spans="1:15" ht="30.75" customHeight="1" x14ac:dyDescent="0.25">
      <c r="A3874" s="281">
        <v>40310043</v>
      </c>
      <c r="B3874" s="276" t="s">
        <v>2920</v>
      </c>
      <c r="C3874" s="278" t="s">
        <v>4843</v>
      </c>
      <c r="D3874" s="276" t="s">
        <v>10007</v>
      </c>
      <c r="E3874" s="282"/>
      <c r="F3874" s="279"/>
      <c r="G3874" s="278"/>
      <c r="H3874" s="278" t="s">
        <v>6154</v>
      </c>
      <c r="I3874" s="278" t="s">
        <v>6155</v>
      </c>
      <c r="J3874" s="278" t="s">
        <v>6156</v>
      </c>
      <c r="K3874" s="278"/>
      <c r="L3874" s="277"/>
      <c r="M3874" s="276" t="s">
        <v>3912</v>
      </c>
      <c r="N3874" s="276" t="s">
        <v>9548</v>
      </c>
      <c r="O3874" s="276" t="s">
        <v>6166</v>
      </c>
    </row>
    <row r="3875" spans="1:15" ht="30.75" customHeight="1" x14ac:dyDescent="0.25">
      <c r="A3875" s="275">
        <v>40310051</v>
      </c>
      <c r="B3875" s="270" t="s">
        <v>5607</v>
      </c>
      <c r="C3875" s="272" t="s">
        <v>4843</v>
      </c>
      <c r="D3875" s="270" t="s">
        <v>10008</v>
      </c>
      <c r="E3875" s="272"/>
      <c r="F3875" s="273"/>
      <c r="G3875" s="272"/>
      <c r="H3875" s="272" t="s">
        <v>6154</v>
      </c>
      <c r="I3875" s="272" t="s">
        <v>6155</v>
      </c>
      <c r="J3875" s="272" t="s">
        <v>6156</v>
      </c>
      <c r="K3875" s="272"/>
      <c r="L3875" s="271"/>
      <c r="M3875" s="270" t="s">
        <v>3912</v>
      </c>
      <c r="N3875" s="270" t="s">
        <v>9548</v>
      </c>
      <c r="O3875" s="270" t="s">
        <v>6166</v>
      </c>
    </row>
    <row r="3876" spans="1:15" ht="30.75" customHeight="1" x14ac:dyDescent="0.25">
      <c r="A3876" s="281">
        <v>40310051</v>
      </c>
      <c r="B3876" s="276" t="s">
        <v>5607</v>
      </c>
      <c r="C3876" s="278" t="s">
        <v>4843</v>
      </c>
      <c r="D3876" s="276" t="s">
        <v>10009</v>
      </c>
      <c r="E3876" s="282"/>
      <c r="F3876" s="279"/>
      <c r="G3876" s="278"/>
      <c r="H3876" s="278" t="s">
        <v>6154</v>
      </c>
      <c r="I3876" s="278" t="s">
        <v>6155</v>
      </c>
      <c r="J3876" s="278" t="s">
        <v>6156</v>
      </c>
      <c r="K3876" s="278"/>
      <c r="L3876" s="277"/>
      <c r="M3876" s="276" t="s">
        <v>3912</v>
      </c>
      <c r="N3876" s="276" t="s">
        <v>9548</v>
      </c>
      <c r="O3876" s="276" t="s">
        <v>6166</v>
      </c>
    </row>
    <row r="3877" spans="1:15" ht="30.75" customHeight="1" x14ac:dyDescent="0.25">
      <c r="A3877" s="275">
        <v>40310060</v>
      </c>
      <c r="B3877" s="270" t="s">
        <v>6435</v>
      </c>
      <c r="C3877" s="272" t="s">
        <v>4843</v>
      </c>
      <c r="D3877" s="270" t="s">
        <v>10010</v>
      </c>
      <c r="E3877" s="272"/>
      <c r="F3877" s="273"/>
      <c r="G3877" s="272"/>
      <c r="H3877" s="272" t="s">
        <v>6154</v>
      </c>
      <c r="I3877" s="272" t="s">
        <v>6155</v>
      </c>
      <c r="J3877" s="272" t="s">
        <v>6156</v>
      </c>
      <c r="K3877" s="272"/>
      <c r="L3877" s="271"/>
      <c r="M3877" s="270" t="s">
        <v>3912</v>
      </c>
      <c r="N3877" s="270" t="s">
        <v>9548</v>
      </c>
      <c r="O3877" s="270" t="s">
        <v>6166</v>
      </c>
    </row>
    <row r="3878" spans="1:15" ht="30.75" customHeight="1" x14ac:dyDescent="0.25">
      <c r="A3878" s="281">
        <v>40310060</v>
      </c>
      <c r="B3878" s="276" t="s">
        <v>6435</v>
      </c>
      <c r="C3878" s="278" t="s">
        <v>4843</v>
      </c>
      <c r="D3878" s="276" t="s">
        <v>10009</v>
      </c>
      <c r="E3878" s="282"/>
      <c r="F3878" s="279"/>
      <c r="G3878" s="278"/>
      <c r="H3878" s="278" t="s">
        <v>6154</v>
      </c>
      <c r="I3878" s="278" t="s">
        <v>6155</v>
      </c>
      <c r="J3878" s="278" t="s">
        <v>6156</v>
      </c>
      <c r="K3878" s="278"/>
      <c r="L3878" s="277"/>
      <c r="M3878" s="276" t="s">
        <v>3912</v>
      </c>
      <c r="N3878" s="276" t="s">
        <v>9548</v>
      </c>
      <c r="O3878" s="276" t="s">
        <v>6166</v>
      </c>
    </row>
    <row r="3879" spans="1:15" ht="30.75" customHeight="1" x14ac:dyDescent="0.25">
      <c r="A3879" s="275">
        <v>40310078</v>
      </c>
      <c r="B3879" s="270" t="s">
        <v>2923</v>
      </c>
      <c r="C3879" s="272" t="s">
        <v>4843</v>
      </c>
      <c r="D3879" s="270" t="s">
        <v>10011</v>
      </c>
      <c r="E3879" s="272"/>
      <c r="F3879" s="273"/>
      <c r="G3879" s="272"/>
      <c r="H3879" s="272" t="s">
        <v>6154</v>
      </c>
      <c r="I3879" s="272" t="s">
        <v>6155</v>
      </c>
      <c r="J3879" s="272" t="s">
        <v>6156</v>
      </c>
      <c r="K3879" s="272"/>
      <c r="L3879" s="271"/>
      <c r="M3879" s="270" t="s">
        <v>3912</v>
      </c>
      <c r="N3879" s="270" t="s">
        <v>9548</v>
      </c>
      <c r="O3879" s="270" t="s">
        <v>6166</v>
      </c>
    </row>
    <row r="3880" spans="1:15" ht="30.75" customHeight="1" x14ac:dyDescent="0.25">
      <c r="A3880" s="281">
        <v>40310086</v>
      </c>
      <c r="B3880" s="276" t="s">
        <v>2925</v>
      </c>
      <c r="C3880" s="278" t="s">
        <v>4843</v>
      </c>
      <c r="D3880" s="276" t="s">
        <v>10012</v>
      </c>
      <c r="E3880" s="282"/>
      <c r="F3880" s="279"/>
      <c r="G3880" s="278"/>
      <c r="H3880" s="278" t="s">
        <v>6154</v>
      </c>
      <c r="I3880" s="278" t="s">
        <v>6155</v>
      </c>
      <c r="J3880" s="278" t="s">
        <v>6156</v>
      </c>
      <c r="K3880" s="278"/>
      <c r="L3880" s="277"/>
      <c r="M3880" s="276" t="s">
        <v>3912</v>
      </c>
      <c r="N3880" s="276" t="s">
        <v>9548</v>
      </c>
      <c r="O3880" s="276" t="s">
        <v>6166</v>
      </c>
    </row>
    <row r="3881" spans="1:15" ht="30.75" customHeight="1" x14ac:dyDescent="0.25">
      <c r="A3881" s="275">
        <v>40310094</v>
      </c>
      <c r="B3881" s="270" t="s">
        <v>2926</v>
      </c>
      <c r="C3881" s="272" t="s">
        <v>4843</v>
      </c>
      <c r="D3881" s="270" t="s">
        <v>10013</v>
      </c>
      <c r="E3881" s="272"/>
      <c r="F3881" s="273"/>
      <c r="G3881" s="272"/>
      <c r="H3881" s="272" t="s">
        <v>6154</v>
      </c>
      <c r="I3881" s="272" t="s">
        <v>6155</v>
      </c>
      <c r="J3881" s="272" t="s">
        <v>6156</v>
      </c>
      <c r="K3881" s="272"/>
      <c r="L3881" s="271"/>
      <c r="M3881" s="270" t="s">
        <v>3912</v>
      </c>
      <c r="N3881" s="270" t="s">
        <v>9548</v>
      </c>
      <c r="O3881" s="270" t="s">
        <v>6166</v>
      </c>
    </row>
    <row r="3882" spans="1:15" ht="30.75" customHeight="1" x14ac:dyDescent="0.25">
      <c r="A3882" s="281">
        <v>40310108</v>
      </c>
      <c r="B3882" s="276" t="s">
        <v>2927</v>
      </c>
      <c r="C3882" s="278" t="s">
        <v>4843</v>
      </c>
      <c r="D3882" s="276" t="s">
        <v>10014</v>
      </c>
      <c r="E3882" s="282"/>
      <c r="F3882" s="279"/>
      <c r="G3882" s="278"/>
      <c r="H3882" s="278" t="s">
        <v>6154</v>
      </c>
      <c r="I3882" s="278" t="s">
        <v>6155</v>
      </c>
      <c r="J3882" s="278" t="s">
        <v>6156</v>
      </c>
      <c r="K3882" s="278"/>
      <c r="L3882" s="277"/>
      <c r="M3882" s="276" t="s">
        <v>3912</v>
      </c>
      <c r="N3882" s="276" t="s">
        <v>9548</v>
      </c>
      <c r="O3882" s="276" t="s">
        <v>6166</v>
      </c>
    </row>
    <row r="3883" spans="1:15" ht="30.75" customHeight="1" x14ac:dyDescent="0.25">
      <c r="A3883" s="275">
        <v>40310108</v>
      </c>
      <c r="B3883" s="270" t="s">
        <v>2927</v>
      </c>
      <c r="C3883" s="272" t="s">
        <v>4843</v>
      </c>
      <c r="D3883" s="270" t="s">
        <v>10006</v>
      </c>
      <c r="E3883" s="272"/>
      <c r="F3883" s="273"/>
      <c r="G3883" s="272"/>
      <c r="H3883" s="272" t="s">
        <v>6154</v>
      </c>
      <c r="I3883" s="272" t="s">
        <v>6155</v>
      </c>
      <c r="J3883" s="272" t="s">
        <v>6156</v>
      </c>
      <c r="K3883" s="272"/>
      <c r="L3883" s="271"/>
      <c r="M3883" s="270" t="s">
        <v>3912</v>
      </c>
      <c r="N3883" s="270" t="s">
        <v>9548</v>
      </c>
      <c r="O3883" s="270" t="s">
        <v>6166</v>
      </c>
    </row>
    <row r="3884" spans="1:15" ht="30.75" customHeight="1" x14ac:dyDescent="0.25">
      <c r="A3884" s="281">
        <v>40310116</v>
      </c>
      <c r="B3884" s="276" t="s">
        <v>2928</v>
      </c>
      <c r="C3884" s="278" t="s">
        <v>4843</v>
      </c>
      <c r="D3884" s="276" t="s">
        <v>10015</v>
      </c>
      <c r="E3884" s="282"/>
      <c r="F3884" s="279"/>
      <c r="G3884" s="278"/>
      <c r="H3884" s="278" t="s">
        <v>6154</v>
      </c>
      <c r="I3884" s="278" t="s">
        <v>6155</v>
      </c>
      <c r="J3884" s="278" t="s">
        <v>6156</v>
      </c>
      <c r="K3884" s="278"/>
      <c r="L3884" s="277"/>
      <c r="M3884" s="276" t="s">
        <v>3912</v>
      </c>
      <c r="N3884" s="276" t="s">
        <v>9548</v>
      </c>
      <c r="O3884" s="276" t="s">
        <v>6166</v>
      </c>
    </row>
    <row r="3885" spans="1:15" ht="30.75" customHeight="1" x14ac:dyDescent="0.25">
      <c r="A3885" s="275">
        <v>40310124</v>
      </c>
      <c r="B3885" s="270" t="s">
        <v>2930</v>
      </c>
      <c r="C3885" s="272" t="s">
        <v>4843</v>
      </c>
      <c r="D3885" s="270" t="s">
        <v>10016</v>
      </c>
      <c r="E3885" s="272"/>
      <c r="F3885" s="273"/>
      <c r="G3885" s="272"/>
      <c r="H3885" s="272" t="s">
        <v>6154</v>
      </c>
      <c r="I3885" s="272" t="s">
        <v>6155</v>
      </c>
      <c r="J3885" s="272" t="s">
        <v>6156</v>
      </c>
      <c r="K3885" s="272"/>
      <c r="L3885" s="271"/>
      <c r="M3885" s="270" t="s">
        <v>3912</v>
      </c>
      <c r="N3885" s="270" t="s">
        <v>9548</v>
      </c>
      <c r="O3885" s="270" t="s">
        <v>6166</v>
      </c>
    </row>
    <row r="3886" spans="1:15" ht="30.75" customHeight="1" x14ac:dyDescent="0.25">
      <c r="A3886" s="281">
        <v>40310124</v>
      </c>
      <c r="B3886" s="276" t="s">
        <v>2930</v>
      </c>
      <c r="C3886" s="278" t="s">
        <v>4843</v>
      </c>
      <c r="D3886" s="276" t="s">
        <v>10017</v>
      </c>
      <c r="E3886" s="282"/>
      <c r="F3886" s="279"/>
      <c r="G3886" s="278"/>
      <c r="H3886" s="278" t="s">
        <v>6154</v>
      </c>
      <c r="I3886" s="278" t="s">
        <v>6155</v>
      </c>
      <c r="J3886" s="278" t="s">
        <v>6156</v>
      </c>
      <c r="K3886" s="278"/>
      <c r="L3886" s="277"/>
      <c r="M3886" s="276" t="s">
        <v>3912</v>
      </c>
      <c r="N3886" s="276" t="s">
        <v>9548</v>
      </c>
      <c r="O3886" s="276" t="s">
        <v>6166</v>
      </c>
    </row>
    <row r="3887" spans="1:15" ht="30.75" customHeight="1" x14ac:dyDescent="0.25">
      <c r="A3887" s="275">
        <v>40310124</v>
      </c>
      <c r="B3887" s="270" t="s">
        <v>2930</v>
      </c>
      <c r="C3887" s="272" t="s">
        <v>4843</v>
      </c>
      <c r="D3887" s="270" t="s">
        <v>10009</v>
      </c>
      <c r="E3887" s="272"/>
      <c r="F3887" s="273"/>
      <c r="G3887" s="272"/>
      <c r="H3887" s="272" t="s">
        <v>6154</v>
      </c>
      <c r="I3887" s="272" t="s">
        <v>6155</v>
      </c>
      <c r="J3887" s="272" t="s">
        <v>6156</v>
      </c>
      <c r="K3887" s="272"/>
      <c r="L3887" s="271"/>
      <c r="M3887" s="270" t="s">
        <v>3912</v>
      </c>
      <c r="N3887" s="270" t="s">
        <v>9548</v>
      </c>
      <c r="O3887" s="270" t="s">
        <v>6166</v>
      </c>
    </row>
    <row r="3888" spans="1:15" ht="30.75" customHeight="1" x14ac:dyDescent="0.25">
      <c r="A3888" s="281">
        <v>40310132</v>
      </c>
      <c r="B3888" s="276" t="s">
        <v>2931</v>
      </c>
      <c r="C3888" s="278" t="s">
        <v>4843</v>
      </c>
      <c r="D3888" s="276" t="s">
        <v>10018</v>
      </c>
      <c r="E3888" s="282"/>
      <c r="F3888" s="279"/>
      <c r="G3888" s="278"/>
      <c r="H3888" s="278" t="s">
        <v>6154</v>
      </c>
      <c r="I3888" s="278" t="s">
        <v>6155</v>
      </c>
      <c r="J3888" s="278" t="s">
        <v>6156</v>
      </c>
      <c r="K3888" s="278"/>
      <c r="L3888" s="277"/>
      <c r="M3888" s="276" t="s">
        <v>3912</v>
      </c>
      <c r="N3888" s="276" t="s">
        <v>9548</v>
      </c>
      <c r="O3888" s="276" t="s">
        <v>6166</v>
      </c>
    </row>
    <row r="3889" spans="1:15" ht="30.75" customHeight="1" x14ac:dyDescent="0.25">
      <c r="A3889" s="275">
        <v>40310132</v>
      </c>
      <c r="B3889" s="270" t="s">
        <v>2931</v>
      </c>
      <c r="C3889" s="272" t="s">
        <v>4843</v>
      </c>
      <c r="D3889" s="270" t="s">
        <v>10009</v>
      </c>
      <c r="E3889" s="272"/>
      <c r="F3889" s="273"/>
      <c r="G3889" s="272"/>
      <c r="H3889" s="272" t="s">
        <v>6154</v>
      </c>
      <c r="I3889" s="272" t="s">
        <v>6155</v>
      </c>
      <c r="J3889" s="272" t="s">
        <v>6156</v>
      </c>
      <c r="K3889" s="272"/>
      <c r="L3889" s="271"/>
      <c r="M3889" s="270" t="s">
        <v>3912</v>
      </c>
      <c r="N3889" s="270" t="s">
        <v>9548</v>
      </c>
      <c r="O3889" s="270" t="s">
        <v>6166</v>
      </c>
    </row>
    <row r="3890" spans="1:15" ht="30.75" customHeight="1" x14ac:dyDescent="0.25">
      <c r="A3890" s="281">
        <v>40310140</v>
      </c>
      <c r="B3890" s="276" t="s">
        <v>2932</v>
      </c>
      <c r="C3890" s="278" t="s">
        <v>4843</v>
      </c>
      <c r="D3890" s="276" t="s">
        <v>10019</v>
      </c>
      <c r="E3890" s="282"/>
      <c r="F3890" s="279"/>
      <c r="G3890" s="278"/>
      <c r="H3890" s="278" t="s">
        <v>6154</v>
      </c>
      <c r="I3890" s="278" t="s">
        <v>6155</v>
      </c>
      <c r="J3890" s="278" t="s">
        <v>6156</v>
      </c>
      <c r="K3890" s="278"/>
      <c r="L3890" s="277"/>
      <c r="M3890" s="276" t="s">
        <v>3912</v>
      </c>
      <c r="N3890" s="276" t="s">
        <v>9548</v>
      </c>
      <c r="O3890" s="276" t="s">
        <v>6166</v>
      </c>
    </row>
    <row r="3891" spans="1:15" ht="30.75" customHeight="1" x14ac:dyDescent="0.25">
      <c r="A3891" s="275">
        <v>40310140</v>
      </c>
      <c r="B3891" s="270" t="s">
        <v>2932</v>
      </c>
      <c r="C3891" s="272" t="s">
        <v>4843</v>
      </c>
      <c r="D3891" s="270" t="s">
        <v>10009</v>
      </c>
      <c r="E3891" s="272"/>
      <c r="F3891" s="273"/>
      <c r="G3891" s="272"/>
      <c r="H3891" s="272" t="s">
        <v>6154</v>
      </c>
      <c r="I3891" s="272" t="s">
        <v>6155</v>
      </c>
      <c r="J3891" s="272" t="s">
        <v>6156</v>
      </c>
      <c r="K3891" s="272"/>
      <c r="L3891" s="271"/>
      <c r="M3891" s="270" t="s">
        <v>3912</v>
      </c>
      <c r="N3891" s="270" t="s">
        <v>9548</v>
      </c>
      <c r="O3891" s="270" t="s">
        <v>6166</v>
      </c>
    </row>
    <row r="3892" spans="1:15" ht="30.75" customHeight="1" x14ac:dyDescent="0.25">
      <c r="A3892" s="281">
        <v>40310159</v>
      </c>
      <c r="B3892" s="276" t="s">
        <v>2933</v>
      </c>
      <c r="C3892" s="278" t="s">
        <v>4843</v>
      </c>
      <c r="D3892" s="276" t="s">
        <v>10020</v>
      </c>
      <c r="E3892" s="282"/>
      <c r="F3892" s="279"/>
      <c r="G3892" s="278"/>
      <c r="H3892" s="278" t="s">
        <v>6154</v>
      </c>
      <c r="I3892" s="278" t="s">
        <v>6155</v>
      </c>
      <c r="J3892" s="278" t="s">
        <v>6156</v>
      </c>
      <c r="K3892" s="278"/>
      <c r="L3892" s="277"/>
      <c r="M3892" s="276" t="s">
        <v>3912</v>
      </c>
      <c r="N3892" s="276" t="s">
        <v>9548</v>
      </c>
      <c r="O3892" s="276" t="s">
        <v>6166</v>
      </c>
    </row>
    <row r="3893" spans="1:15" ht="30.75" customHeight="1" x14ac:dyDescent="0.25">
      <c r="A3893" s="275">
        <v>40310167</v>
      </c>
      <c r="B3893" s="270" t="s">
        <v>5608</v>
      </c>
      <c r="C3893" s="272" t="s">
        <v>4843</v>
      </c>
      <c r="D3893" s="270" t="s">
        <v>10017</v>
      </c>
      <c r="E3893" s="272"/>
      <c r="F3893" s="273"/>
      <c r="G3893" s="272"/>
      <c r="H3893" s="272" t="s">
        <v>6154</v>
      </c>
      <c r="I3893" s="272" t="s">
        <v>6155</v>
      </c>
      <c r="J3893" s="272" t="s">
        <v>6156</v>
      </c>
      <c r="K3893" s="272"/>
      <c r="L3893" s="271"/>
      <c r="M3893" s="270" t="s">
        <v>3912</v>
      </c>
      <c r="N3893" s="270" t="s">
        <v>9548</v>
      </c>
      <c r="O3893" s="270" t="s">
        <v>6166</v>
      </c>
    </row>
    <row r="3894" spans="1:15" ht="30.75" customHeight="1" x14ac:dyDescent="0.25">
      <c r="A3894" s="281">
        <v>40310167</v>
      </c>
      <c r="B3894" s="276" t="s">
        <v>5608</v>
      </c>
      <c r="C3894" s="278" t="s">
        <v>4843</v>
      </c>
      <c r="D3894" s="276" t="s">
        <v>10009</v>
      </c>
      <c r="E3894" s="282"/>
      <c r="F3894" s="279"/>
      <c r="G3894" s="278"/>
      <c r="H3894" s="278" t="s">
        <v>6154</v>
      </c>
      <c r="I3894" s="278" t="s">
        <v>6155</v>
      </c>
      <c r="J3894" s="278" t="s">
        <v>6156</v>
      </c>
      <c r="K3894" s="278"/>
      <c r="L3894" s="277"/>
      <c r="M3894" s="276" t="s">
        <v>3912</v>
      </c>
      <c r="N3894" s="276" t="s">
        <v>9548</v>
      </c>
      <c r="O3894" s="276" t="s">
        <v>6166</v>
      </c>
    </row>
    <row r="3895" spans="1:15" ht="30.75" customHeight="1" x14ac:dyDescent="0.25">
      <c r="A3895" s="275">
        <v>40310175</v>
      </c>
      <c r="B3895" s="270" t="s">
        <v>2935</v>
      </c>
      <c r="C3895" s="272" t="s">
        <v>4843</v>
      </c>
      <c r="D3895" s="270" t="s">
        <v>10021</v>
      </c>
      <c r="E3895" s="272"/>
      <c r="F3895" s="273"/>
      <c r="G3895" s="272"/>
      <c r="H3895" s="272" t="s">
        <v>6154</v>
      </c>
      <c r="I3895" s="272" t="s">
        <v>6155</v>
      </c>
      <c r="J3895" s="272" t="s">
        <v>6156</v>
      </c>
      <c r="K3895" s="272"/>
      <c r="L3895" s="271"/>
      <c r="M3895" s="270" t="s">
        <v>3912</v>
      </c>
      <c r="N3895" s="270" t="s">
        <v>9548</v>
      </c>
      <c r="O3895" s="270" t="s">
        <v>6166</v>
      </c>
    </row>
    <row r="3896" spans="1:15" ht="30.75" customHeight="1" x14ac:dyDescent="0.25">
      <c r="A3896" s="281">
        <v>40310175</v>
      </c>
      <c r="B3896" s="276" t="s">
        <v>2935</v>
      </c>
      <c r="C3896" s="278" t="s">
        <v>4843</v>
      </c>
      <c r="D3896" s="276" t="s">
        <v>10009</v>
      </c>
      <c r="E3896" s="282"/>
      <c r="F3896" s="279"/>
      <c r="G3896" s="278"/>
      <c r="H3896" s="278" t="s">
        <v>6154</v>
      </c>
      <c r="I3896" s="278" t="s">
        <v>6155</v>
      </c>
      <c r="J3896" s="278" t="s">
        <v>6156</v>
      </c>
      <c r="K3896" s="278"/>
      <c r="L3896" s="277"/>
      <c r="M3896" s="276" t="s">
        <v>3912</v>
      </c>
      <c r="N3896" s="276" t="s">
        <v>9548</v>
      </c>
      <c r="O3896" s="276" t="s">
        <v>6166</v>
      </c>
    </row>
    <row r="3897" spans="1:15" ht="30.75" customHeight="1" x14ac:dyDescent="0.25">
      <c r="A3897" s="275">
        <v>40310183</v>
      </c>
      <c r="B3897" s="270" t="s">
        <v>2936</v>
      </c>
      <c r="C3897" s="272" t="s">
        <v>4843</v>
      </c>
      <c r="D3897" s="270" t="s">
        <v>10021</v>
      </c>
      <c r="E3897" s="272"/>
      <c r="F3897" s="273"/>
      <c r="G3897" s="272"/>
      <c r="H3897" s="272" t="s">
        <v>6154</v>
      </c>
      <c r="I3897" s="272" t="s">
        <v>6155</v>
      </c>
      <c r="J3897" s="272" t="s">
        <v>6156</v>
      </c>
      <c r="K3897" s="272"/>
      <c r="L3897" s="271"/>
      <c r="M3897" s="270" t="s">
        <v>3912</v>
      </c>
      <c r="N3897" s="270" t="s">
        <v>9548</v>
      </c>
      <c r="O3897" s="270" t="s">
        <v>6166</v>
      </c>
    </row>
    <row r="3898" spans="1:15" ht="30.75" customHeight="1" x14ac:dyDescent="0.25">
      <c r="A3898" s="281">
        <v>40310183</v>
      </c>
      <c r="B3898" s="276" t="s">
        <v>2936</v>
      </c>
      <c r="C3898" s="278" t="s">
        <v>4843</v>
      </c>
      <c r="D3898" s="276" t="s">
        <v>10009</v>
      </c>
      <c r="E3898" s="282"/>
      <c r="F3898" s="279"/>
      <c r="G3898" s="278"/>
      <c r="H3898" s="278" t="s">
        <v>6154</v>
      </c>
      <c r="I3898" s="278" t="s">
        <v>6155</v>
      </c>
      <c r="J3898" s="278" t="s">
        <v>6156</v>
      </c>
      <c r="K3898" s="278"/>
      <c r="L3898" s="277"/>
      <c r="M3898" s="276" t="s">
        <v>3912</v>
      </c>
      <c r="N3898" s="276" t="s">
        <v>9548</v>
      </c>
      <c r="O3898" s="276" t="s">
        <v>6166</v>
      </c>
    </row>
    <row r="3899" spans="1:15" ht="30.75" customHeight="1" x14ac:dyDescent="0.25">
      <c r="A3899" s="275">
        <v>40310191</v>
      </c>
      <c r="B3899" s="270" t="s">
        <v>2937</v>
      </c>
      <c r="C3899" s="272" t="s">
        <v>4843</v>
      </c>
      <c r="D3899" s="270" t="s">
        <v>10022</v>
      </c>
      <c r="E3899" s="272"/>
      <c r="F3899" s="273"/>
      <c r="G3899" s="272"/>
      <c r="H3899" s="272" t="s">
        <v>6154</v>
      </c>
      <c r="I3899" s="272" t="s">
        <v>6155</v>
      </c>
      <c r="J3899" s="272" t="s">
        <v>6156</v>
      </c>
      <c r="K3899" s="272"/>
      <c r="L3899" s="271"/>
      <c r="M3899" s="270" t="s">
        <v>3912</v>
      </c>
      <c r="N3899" s="270" t="s">
        <v>9548</v>
      </c>
      <c r="O3899" s="270" t="s">
        <v>6166</v>
      </c>
    </row>
    <row r="3900" spans="1:15" ht="30.75" customHeight="1" x14ac:dyDescent="0.25">
      <c r="A3900" s="281">
        <v>40310205</v>
      </c>
      <c r="B3900" s="276" t="s">
        <v>2938</v>
      </c>
      <c r="C3900" s="278" t="s">
        <v>4843</v>
      </c>
      <c r="D3900" s="276" t="s">
        <v>10023</v>
      </c>
      <c r="E3900" s="282"/>
      <c r="F3900" s="279"/>
      <c r="G3900" s="278"/>
      <c r="H3900" s="278" t="s">
        <v>6154</v>
      </c>
      <c r="I3900" s="278" t="s">
        <v>6155</v>
      </c>
      <c r="J3900" s="278" t="s">
        <v>6156</v>
      </c>
      <c r="K3900" s="278"/>
      <c r="L3900" s="277"/>
      <c r="M3900" s="276" t="s">
        <v>3912</v>
      </c>
      <c r="N3900" s="276" t="s">
        <v>9548</v>
      </c>
      <c r="O3900" s="276" t="s">
        <v>6166</v>
      </c>
    </row>
    <row r="3901" spans="1:15" ht="30.75" customHeight="1" x14ac:dyDescent="0.25">
      <c r="A3901" s="275">
        <v>40310213</v>
      </c>
      <c r="B3901" s="270" t="s">
        <v>2939</v>
      </c>
      <c r="C3901" s="272" t="s">
        <v>4843</v>
      </c>
      <c r="D3901" s="270" t="s">
        <v>10024</v>
      </c>
      <c r="E3901" s="272"/>
      <c r="F3901" s="273"/>
      <c r="G3901" s="272"/>
      <c r="H3901" s="272" t="s">
        <v>6154</v>
      </c>
      <c r="I3901" s="272" t="s">
        <v>6155</v>
      </c>
      <c r="J3901" s="272" t="s">
        <v>6156</v>
      </c>
      <c r="K3901" s="272"/>
      <c r="L3901" s="271"/>
      <c r="M3901" s="270" t="s">
        <v>3912</v>
      </c>
      <c r="N3901" s="270" t="s">
        <v>9548</v>
      </c>
      <c r="O3901" s="270" t="s">
        <v>6166</v>
      </c>
    </row>
    <row r="3902" spans="1:15" ht="30.75" customHeight="1" x14ac:dyDescent="0.25">
      <c r="A3902" s="281">
        <v>40310221</v>
      </c>
      <c r="B3902" s="276" t="s">
        <v>2940</v>
      </c>
      <c r="C3902" s="278" t="s">
        <v>4843</v>
      </c>
      <c r="D3902" s="276" t="s">
        <v>10025</v>
      </c>
      <c r="E3902" s="282"/>
      <c r="F3902" s="279"/>
      <c r="G3902" s="278"/>
      <c r="H3902" s="278" t="s">
        <v>6154</v>
      </c>
      <c r="I3902" s="278" t="s">
        <v>6155</v>
      </c>
      <c r="J3902" s="278" t="s">
        <v>6156</v>
      </c>
      <c r="K3902" s="278"/>
      <c r="L3902" s="277"/>
      <c r="M3902" s="276" t="s">
        <v>3912</v>
      </c>
      <c r="N3902" s="276" t="s">
        <v>9548</v>
      </c>
      <c r="O3902" s="276" t="s">
        <v>6166</v>
      </c>
    </row>
    <row r="3903" spans="1:15" ht="30.75" customHeight="1" x14ac:dyDescent="0.25">
      <c r="A3903" s="275">
        <v>40310230</v>
      </c>
      <c r="B3903" s="270" t="s">
        <v>2941</v>
      </c>
      <c r="C3903" s="272" t="s">
        <v>4843</v>
      </c>
      <c r="D3903" s="270" t="s">
        <v>10026</v>
      </c>
      <c r="E3903" s="272"/>
      <c r="F3903" s="273"/>
      <c r="G3903" s="272"/>
      <c r="H3903" s="272" t="s">
        <v>6154</v>
      </c>
      <c r="I3903" s="272" t="s">
        <v>6155</v>
      </c>
      <c r="J3903" s="272" t="s">
        <v>6156</v>
      </c>
      <c r="K3903" s="272"/>
      <c r="L3903" s="271"/>
      <c r="M3903" s="270" t="s">
        <v>3912</v>
      </c>
      <c r="N3903" s="270" t="s">
        <v>9548</v>
      </c>
      <c r="O3903" s="270" t="s">
        <v>6166</v>
      </c>
    </row>
    <row r="3904" spans="1:15" ht="30.75" customHeight="1" x14ac:dyDescent="0.25">
      <c r="A3904" s="281">
        <v>40310230</v>
      </c>
      <c r="B3904" s="276" t="s">
        <v>2941</v>
      </c>
      <c r="C3904" s="278" t="s">
        <v>4843</v>
      </c>
      <c r="D3904" s="276" t="s">
        <v>10009</v>
      </c>
      <c r="E3904" s="282"/>
      <c r="F3904" s="279"/>
      <c r="G3904" s="278"/>
      <c r="H3904" s="278" t="s">
        <v>6154</v>
      </c>
      <c r="I3904" s="278" t="s">
        <v>6155</v>
      </c>
      <c r="J3904" s="278" t="s">
        <v>6156</v>
      </c>
      <c r="K3904" s="278"/>
      <c r="L3904" s="277"/>
      <c r="M3904" s="276" t="s">
        <v>3912</v>
      </c>
      <c r="N3904" s="276" t="s">
        <v>9548</v>
      </c>
      <c r="O3904" s="276" t="s">
        <v>6166</v>
      </c>
    </row>
    <row r="3905" spans="1:15" ht="30.75" customHeight="1" x14ac:dyDescent="0.25">
      <c r="A3905" s="275">
        <v>40310248</v>
      </c>
      <c r="B3905" s="270" t="s">
        <v>2943</v>
      </c>
      <c r="C3905" s="272" t="s">
        <v>4843</v>
      </c>
      <c r="D3905" s="270" t="s">
        <v>10018</v>
      </c>
      <c r="E3905" s="272"/>
      <c r="F3905" s="273"/>
      <c r="G3905" s="272"/>
      <c r="H3905" s="272" t="s">
        <v>6154</v>
      </c>
      <c r="I3905" s="272" t="s">
        <v>6155</v>
      </c>
      <c r="J3905" s="272" t="s">
        <v>6156</v>
      </c>
      <c r="K3905" s="272"/>
      <c r="L3905" s="271"/>
      <c r="M3905" s="270" t="s">
        <v>3912</v>
      </c>
      <c r="N3905" s="270" t="s">
        <v>9548</v>
      </c>
      <c r="O3905" s="270" t="s">
        <v>6166</v>
      </c>
    </row>
    <row r="3906" spans="1:15" ht="30.75" customHeight="1" x14ac:dyDescent="0.25">
      <c r="A3906" s="281">
        <v>40310248</v>
      </c>
      <c r="B3906" s="276" t="s">
        <v>2943</v>
      </c>
      <c r="C3906" s="278" t="s">
        <v>4843</v>
      </c>
      <c r="D3906" s="276" t="s">
        <v>10027</v>
      </c>
      <c r="E3906" s="282"/>
      <c r="F3906" s="279"/>
      <c r="G3906" s="278"/>
      <c r="H3906" s="278" t="s">
        <v>6154</v>
      </c>
      <c r="I3906" s="278" t="s">
        <v>6155</v>
      </c>
      <c r="J3906" s="278" t="s">
        <v>6156</v>
      </c>
      <c r="K3906" s="278"/>
      <c r="L3906" s="277"/>
      <c r="M3906" s="276" t="s">
        <v>3912</v>
      </c>
      <c r="N3906" s="276" t="s">
        <v>9548</v>
      </c>
      <c r="O3906" s="276" t="s">
        <v>6166</v>
      </c>
    </row>
    <row r="3907" spans="1:15" ht="30.75" customHeight="1" x14ac:dyDescent="0.25">
      <c r="A3907" s="275">
        <v>40310248</v>
      </c>
      <c r="B3907" s="270" t="s">
        <v>2943</v>
      </c>
      <c r="C3907" s="272" t="s">
        <v>4843</v>
      </c>
      <c r="D3907" s="270" t="s">
        <v>10019</v>
      </c>
      <c r="E3907" s="272"/>
      <c r="F3907" s="273"/>
      <c r="G3907" s="272"/>
      <c r="H3907" s="272" t="s">
        <v>6154</v>
      </c>
      <c r="I3907" s="272" t="s">
        <v>6155</v>
      </c>
      <c r="J3907" s="272" t="s">
        <v>6156</v>
      </c>
      <c r="K3907" s="272"/>
      <c r="L3907" s="271"/>
      <c r="M3907" s="270" t="s">
        <v>3912</v>
      </c>
      <c r="N3907" s="270" t="s">
        <v>9548</v>
      </c>
      <c r="O3907" s="270" t="s">
        <v>6166</v>
      </c>
    </row>
    <row r="3908" spans="1:15" ht="30.75" customHeight="1" x14ac:dyDescent="0.25">
      <c r="A3908" s="281">
        <v>40310248</v>
      </c>
      <c r="B3908" s="276" t="s">
        <v>2943</v>
      </c>
      <c r="C3908" s="278" t="s">
        <v>4843</v>
      </c>
      <c r="D3908" s="276" t="s">
        <v>10020</v>
      </c>
      <c r="E3908" s="282"/>
      <c r="F3908" s="279"/>
      <c r="G3908" s="278"/>
      <c r="H3908" s="278" t="s">
        <v>6154</v>
      </c>
      <c r="I3908" s="278" t="s">
        <v>6155</v>
      </c>
      <c r="J3908" s="278" t="s">
        <v>6156</v>
      </c>
      <c r="K3908" s="278"/>
      <c r="L3908" s="277"/>
      <c r="M3908" s="276" t="s">
        <v>3912</v>
      </c>
      <c r="N3908" s="276" t="s">
        <v>9548</v>
      </c>
      <c r="O3908" s="276" t="s">
        <v>6166</v>
      </c>
    </row>
    <row r="3909" spans="1:15" ht="30.75" customHeight="1" x14ac:dyDescent="0.25">
      <c r="A3909" s="275">
        <v>40310248</v>
      </c>
      <c r="B3909" s="270" t="s">
        <v>2943</v>
      </c>
      <c r="C3909" s="272" t="s">
        <v>4843</v>
      </c>
      <c r="D3909" s="270" t="s">
        <v>10022</v>
      </c>
      <c r="E3909" s="272"/>
      <c r="F3909" s="273"/>
      <c r="G3909" s="272"/>
      <c r="H3909" s="272" t="s">
        <v>6154</v>
      </c>
      <c r="I3909" s="272" t="s">
        <v>6155</v>
      </c>
      <c r="J3909" s="272" t="s">
        <v>6156</v>
      </c>
      <c r="K3909" s="272"/>
      <c r="L3909" s="271"/>
      <c r="M3909" s="270" t="s">
        <v>3912</v>
      </c>
      <c r="N3909" s="270" t="s">
        <v>9548</v>
      </c>
      <c r="O3909" s="270" t="s">
        <v>6166</v>
      </c>
    </row>
    <row r="3910" spans="1:15" ht="30.75" customHeight="1" x14ac:dyDescent="0.25">
      <c r="A3910" s="281">
        <v>40310256</v>
      </c>
      <c r="B3910" s="276" t="s">
        <v>2944</v>
      </c>
      <c r="C3910" s="278" t="s">
        <v>4843</v>
      </c>
      <c r="D3910" s="276" t="s">
        <v>10028</v>
      </c>
      <c r="E3910" s="282"/>
      <c r="F3910" s="279"/>
      <c r="G3910" s="278"/>
      <c r="H3910" s="278" t="s">
        <v>6154</v>
      </c>
      <c r="I3910" s="278" t="s">
        <v>6155</v>
      </c>
      <c r="J3910" s="278" t="s">
        <v>6156</v>
      </c>
      <c r="K3910" s="278"/>
      <c r="L3910" s="277"/>
      <c r="M3910" s="276" t="s">
        <v>3912</v>
      </c>
      <c r="N3910" s="276" t="s">
        <v>9548</v>
      </c>
      <c r="O3910" s="276" t="s">
        <v>6166</v>
      </c>
    </row>
    <row r="3911" spans="1:15" ht="30.75" customHeight="1" x14ac:dyDescent="0.25">
      <c r="A3911" s="275">
        <v>40310264</v>
      </c>
      <c r="B3911" s="270" t="s">
        <v>4838</v>
      </c>
      <c r="C3911" s="272" t="s">
        <v>4843</v>
      </c>
      <c r="D3911" s="270" t="s">
        <v>10029</v>
      </c>
      <c r="E3911" s="272"/>
      <c r="F3911" s="273"/>
      <c r="G3911" s="272"/>
      <c r="H3911" s="272" t="s">
        <v>6154</v>
      </c>
      <c r="I3911" s="272" t="s">
        <v>6155</v>
      </c>
      <c r="J3911" s="272" t="s">
        <v>6156</v>
      </c>
      <c r="K3911" s="272"/>
      <c r="L3911" s="271"/>
      <c r="M3911" s="270" t="s">
        <v>3912</v>
      </c>
      <c r="N3911" s="270" t="s">
        <v>9548</v>
      </c>
      <c r="O3911" s="270" t="s">
        <v>6166</v>
      </c>
    </row>
    <row r="3912" spans="1:15" ht="30.75" customHeight="1" x14ac:dyDescent="0.25">
      <c r="A3912" s="281">
        <v>40310272</v>
      </c>
      <c r="B3912" s="276" t="s">
        <v>5609</v>
      </c>
      <c r="C3912" s="278" t="s">
        <v>4843</v>
      </c>
      <c r="D3912" s="276" t="s">
        <v>10030</v>
      </c>
      <c r="E3912" s="282"/>
      <c r="F3912" s="279"/>
      <c r="G3912" s="278"/>
      <c r="H3912" s="278" t="s">
        <v>6154</v>
      </c>
      <c r="I3912" s="278" t="s">
        <v>6155</v>
      </c>
      <c r="J3912" s="278" t="s">
        <v>6156</v>
      </c>
      <c r="K3912" s="278"/>
      <c r="L3912" s="277"/>
      <c r="M3912" s="276" t="s">
        <v>3912</v>
      </c>
      <c r="N3912" s="276" t="s">
        <v>9548</v>
      </c>
      <c r="O3912" s="276" t="s">
        <v>6166</v>
      </c>
    </row>
    <row r="3913" spans="1:15" ht="30.75" customHeight="1" x14ac:dyDescent="0.25">
      <c r="A3913" s="275">
        <v>40310280</v>
      </c>
      <c r="B3913" s="270" t="s">
        <v>2942</v>
      </c>
      <c r="C3913" s="272" t="s">
        <v>4843</v>
      </c>
      <c r="D3913" s="270" t="s">
        <v>10031</v>
      </c>
      <c r="E3913" s="272"/>
      <c r="F3913" s="273"/>
      <c r="G3913" s="272"/>
      <c r="H3913" s="272" t="s">
        <v>6154</v>
      </c>
      <c r="I3913" s="272" t="s">
        <v>6155</v>
      </c>
      <c r="J3913" s="272" t="s">
        <v>6156</v>
      </c>
      <c r="K3913" s="272"/>
      <c r="L3913" s="271"/>
      <c r="M3913" s="270" t="s">
        <v>3912</v>
      </c>
      <c r="N3913" s="270" t="s">
        <v>9548</v>
      </c>
      <c r="O3913" s="270" t="s">
        <v>6166</v>
      </c>
    </row>
    <row r="3914" spans="1:15" ht="30.75" customHeight="1" x14ac:dyDescent="0.25">
      <c r="A3914" s="281">
        <v>40310280</v>
      </c>
      <c r="B3914" s="276" t="s">
        <v>2942</v>
      </c>
      <c r="C3914" s="278" t="s">
        <v>4843</v>
      </c>
      <c r="D3914" s="276" t="s">
        <v>10009</v>
      </c>
      <c r="E3914" s="282"/>
      <c r="F3914" s="279"/>
      <c r="G3914" s="278"/>
      <c r="H3914" s="278" t="s">
        <v>6154</v>
      </c>
      <c r="I3914" s="278" t="s">
        <v>6155</v>
      </c>
      <c r="J3914" s="278" t="s">
        <v>6156</v>
      </c>
      <c r="K3914" s="278"/>
      <c r="L3914" s="277"/>
      <c r="M3914" s="276" t="s">
        <v>3912</v>
      </c>
      <c r="N3914" s="276" t="s">
        <v>9548</v>
      </c>
      <c r="O3914" s="276" t="s">
        <v>6166</v>
      </c>
    </row>
    <row r="3915" spans="1:15" ht="30.75" customHeight="1" x14ac:dyDescent="0.25">
      <c r="A3915" s="275">
        <v>40310299</v>
      </c>
      <c r="B3915" s="270" t="s">
        <v>5610</v>
      </c>
      <c r="C3915" s="272" t="s">
        <v>4843</v>
      </c>
      <c r="D3915" s="270" t="s">
        <v>10032</v>
      </c>
      <c r="E3915" s="272"/>
      <c r="F3915" s="273"/>
      <c r="G3915" s="272"/>
      <c r="H3915" s="272" t="s">
        <v>6154</v>
      </c>
      <c r="I3915" s="272" t="s">
        <v>6155</v>
      </c>
      <c r="J3915" s="272" t="s">
        <v>6156</v>
      </c>
      <c r="K3915" s="272"/>
      <c r="L3915" s="271"/>
      <c r="M3915" s="270" t="s">
        <v>3912</v>
      </c>
      <c r="N3915" s="270" t="s">
        <v>9548</v>
      </c>
      <c r="O3915" s="270" t="s">
        <v>6166</v>
      </c>
    </row>
    <row r="3916" spans="1:15" ht="30.75" customHeight="1" x14ac:dyDescent="0.25">
      <c r="A3916" s="281">
        <v>40310302</v>
      </c>
      <c r="B3916" s="276" t="s">
        <v>2949</v>
      </c>
      <c r="C3916" s="278" t="s">
        <v>4843</v>
      </c>
      <c r="D3916" s="276" t="s">
        <v>10033</v>
      </c>
      <c r="E3916" s="282"/>
      <c r="F3916" s="279"/>
      <c r="G3916" s="278"/>
      <c r="H3916" s="278" t="s">
        <v>6154</v>
      </c>
      <c r="I3916" s="278" t="s">
        <v>6155</v>
      </c>
      <c r="J3916" s="278" t="s">
        <v>6156</v>
      </c>
      <c r="K3916" s="278"/>
      <c r="L3916" s="277"/>
      <c r="M3916" s="276" t="s">
        <v>9547</v>
      </c>
      <c r="N3916" s="276" t="s">
        <v>9548</v>
      </c>
      <c r="O3916" s="276" t="s">
        <v>6166</v>
      </c>
    </row>
    <row r="3917" spans="1:15" ht="30.75" customHeight="1" x14ac:dyDescent="0.25">
      <c r="A3917" s="275">
        <v>40310310</v>
      </c>
      <c r="B3917" s="270" t="s">
        <v>2951</v>
      </c>
      <c r="C3917" s="272" t="s">
        <v>4843</v>
      </c>
      <c r="D3917" s="270" t="s">
        <v>10007</v>
      </c>
      <c r="E3917" s="272"/>
      <c r="F3917" s="273"/>
      <c r="G3917" s="272"/>
      <c r="H3917" s="272" t="s">
        <v>6154</v>
      </c>
      <c r="I3917" s="272" t="s">
        <v>6155</v>
      </c>
      <c r="J3917" s="272" t="s">
        <v>6156</v>
      </c>
      <c r="K3917" s="272"/>
      <c r="L3917" s="271"/>
      <c r="M3917" s="270" t="s">
        <v>3912</v>
      </c>
      <c r="N3917" s="270" t="s">
        <v>9548</v>
      </c>
      <c r="O3917" s="270" t="s">
        <v>6166</v>
      </c>
    </row>
    <row r="3918" spans="1:15" ht="30.75" customHeight="1" x14ac:dyDescent="0.25">
      <c r="A3918" s="281">
        <v>40310329</v>
      </c>
      <c r="B3918" s="276" t="s">
        <v>2952</v>
      </c>
      <c r="C3918" s="278" t="s">
        <v>4843</v>
      </c>
      <c r="D3918" s="276" t="s">
        <v>10034</v>
      </c>
      <c r="E3918" s="282"/>
      <c r="F3918" s="279"/>
      <c r="G3918" s="278"/>
      <c r="H3918" s="278" t="s">
        <v>6154</v>
      </c>
      <c r="I3918" s="278" t="s">
        <v>6155</v>
      </c>
      <c r="J3918" s="278" t="s">
        <v>6156</v>
      </c>
      <c r="K3918" s="278"/>
      <c r="L3918" s="277"/>
      <c r="M3918" s="276" t="s">
        <v>3912</v>
      </c>
      <c r="N3918" s="276" t="s">
        <v>9548</v>
      </c>
      <c r="O3918" s="276" t="s">
        <v>6166</v>
      </c>
    </row>
    <row r="3919" spans="1:15" ht="30.75" customHeight="1" x14ac:dyDescent="0.25">
      <c r="A3919" s="275">
        <v>40310337</v>
      </c>
      <c r="B3919" s="270" t="s">
        <v>2953</v>
      </c>
      <c r="C3919" s="272" t="s">
        <v>4843</v>
      </c>
      <c r="D3919" s="270" t="s">
        <v>10035</v>
      </c>
      <c r="E3919" s="272"/>
      <c r="F3919" s="273"/>
      <c r="G3919" s="272"/>
      <c r="H3919" s="272" t="s">
        <v>6154</v>
      </c>
      <c r="I3919" s="272" t="s">
        <v>6155</v>
      </c>
      <c r="J3919" s="272" t="s">
        <v>6156</v>
      </c>
      <c r="K3919" s="272"/>
      <c r="L3919" s="271"/>
      <c r="M3919" s="270" t="s">
        <v>3912</v>
      </c>
      <c r="N3919" s="270" t="s">
        <v>9548</v>
      </c>
      <c r="O3919" s="270" t="s">
        <v>6166</v>
      </c>
    </row>
    <row r="3920" spans="1:15" ht="30.75" customHeight="1" x14ac:dyDescent="0.25">
      <c r="A3920" s="281">
        <v>40310345</v>
      </c>
      <c r="B3920" s="276" t="s">
        <v>5611</v>
      </c>
      <c r="C3920" s="278" t="s">
        <v>4843</v>
      </c>
      <c r="D3920" s="276" t="s">
        <v>10036</v>
      </c>
      <c r="E3920" s="282"/>
      <c r="F3920" s="279"/>
      <c r="G3920" s="278"/>
      <c r="H3920" s="278" t="s">
        <v>6154</v>
      </c>
      <c r="I3920" s="278" t="s">
        <v>6155</v>
      </c>
      <c r="J3920" s="278" t="s">
        <v>6156</v>
      </c>
      <c r="K3920" s="278"/>
      <c r="L3920" s="277"/>
      <c r="M3920" s="276" t="s">
        <v>3912</v>
      </c>
      <c r="N3920" s="276" t="s">
        <v>9548</v>
      </c>
      <c r="O3920" s="276" t="s">
        <v>6166</v>
      </c>
    </row>
    <row r="3921" spans="1:15" ht="30.75" customHeight="1" x14ac:dyDescent="0.25">
      <c r="A3921" s="275">
        <v>40310353</v>
      </c>
      <c r="B3921" s="270" t="s">
        <v>5612</v>
      </c>
      <c r="C3921" s="272" t="s">
        <v>4844</v>
      </c>
      <c r="D3921" s="270" t="s">
        <v>6161</v>
      </c>
      <c r="E3921" s="272"/>
      <c r="F3921" s="273"/>
      <c r="G3921" s="272" t="s">
        <v>6161</v>
      </c>
      <c r="H3921" s="272" t="s">
        <v>6161</v>
      </c>
      <c r="I3921" s="272" t="s">
        <v>6161</v>
      </c>
      <c r="J3921" s="272" t="s">
        <v>6161</v>
      </c>
      <c r="K3921" s="272" t="s">
        <v>6161</v>
      </c>
      <c r="L3921" s="271" t="s">
        <v>6161</v>
      </c>
      <c r="M3921" s="270" t="s">
        <v>6161</v>
      </c>
      <c r="N3921" s="270" t="s">
        <v>6161</v>
      </c>
      <c r="O3921" s="270" t="s">
        <v>6161</v>
      </c>
    </row>
    <row r="3922" spans="1:15" ht="30.75" customHeight="1" x14ac:dyDescent="0.25">
      <c r="A3922" s="281">
        <v>40310361</v>
      </c>
      <c r="B3922" s="276" t="s">
        <v>5613</v>
      </c>
      <c r="C3922" s="278" t="s">
        <v>4843</v>
      </c>
      <c r="D3922" s="276" t="s">
        <v>10022</v>
      </c>
      <c r="E3922" s="282"/>
      <c r="F3922" s="279"/>
      <c r="G3922" s="278"/>
      <c r="H3922" s="278" t="s">
        <v>6154</v>
      </c>
      <c r="I3922" s="278" t="s">
        <v>6155</v>
      </c>
      <c r="J3922" s="278" t="s">
        <v>6156</v>
      </c>
      <c r="K3922" s="278"/>
      <c r="L3922" s="277"/>
      <c r="M3922" s="276" t="s">
        <v>3912</v>
      </c>
      <c r="N3922" s="276" t="s">
        <v>9548</v>
      </c>
      <c r="O3922" s="276" t="s">
        <v>6166</v>
      </c>
    </row>
    <row r="3923" spans="1:15" ht="30.75" customHeight="1" x14ac:dyDescent="0.25">
      <c r="A3923" s="275">
        <v>40310370</v>
      </c>
      <c r="B3923" s="270" t="s">
        <v>2950</v>
      </c>
      <c r="C3923" s="272" t="s">
        <v>4843</v>
      </c>
      <c r="D3923" s="270" t="s">
        <v>10037</v>
      </c>
      <c r="E3923" s="272"/>
      <c r="F3923" s="273"/>
      <c r="G3923" s="272"/>
      <c r="H3923" s="272" t="s">
        <v>6154</v>
      </c>
      <c r="I3923" s="272" t="s">
        <v>6155</v>
      </c>
      <c r="J3923" s="272" t="s">
        <v>6156</v>
      </c>
      <c r="K3923" s="272"/>
      <c r="L3923" s="271"/>
      <c r="M3923" s="270" t="s">
        <v>3912</v>
      </c>
      <c r="N3923" s="270" t="s">
        <v>9548</v>
      </c>
      <c r="O3923" s="270" t="s">
        <v>6166</v>
      </c>
    </row>
    <row r="3924" spans="1:15" ht="30.75" customHeight="1" x14ac:dyDescent="0.25">
      <c r="A3924" s="281">
        <v>40310388</v>
      </c>
      <c r="B3924" s="276" t="s">
        <v>2954</v>
      </c>
      <c r="C3924" s="278" t="s">
        <v>4843</v>
      </c>
      <c r="D3924" s="276" t="s">
        <v>10038</v>
      </c>
      <c r="E3924" s="282"/>
      <c r="F3924" s="279"/>
      <c r="G3924" s="278"/>
      <c r="H3924" s="278" t="s">
        <v>6154</v>
      </c>
      <c r="I3924" s="278" t="s">
        <v>6155</v>
      </c>
      <c r="J3924" s="278" t="s">
        <v>6156</v>
      </c>
      <c r="K3924" s="278"/>
      <c r="L3924" s="277"/>
      <c r="M3924" s="276" t="s">
        <v>3912</v>
      </c>
      <c r="N3924" s="276" t="s">
        <v>9548</v>
      </c>
      <c r="O3924" s="276" t="s">
        <v>6166</v>
      </c>
    </row>
    <row r="3925" spans="1:15" ht="30.75" customHeight="1" x14ac:dyDescent="0.25">
      <c r="A3925" s="275">
        <v>40310400</v>
      </c>
      <c r="B3925" s="270" t="s">
        <v>5614</v>
      </c>
      <c r="C3925" s="272" t="s">
        <v>4843</v>
      </c>
      <c r="D3925" s="270" t="s">
        <v>10027</v>
      </c>
      <c r="E3925" s="272"/>
      <c r="F3925" s="273"/>
      <c r="G3925" s="272"/>
      <c r="H3925" s="272" t="s">
        <v>6154</v>
      </c>
      <c r="I3925" s="272" t="s">
        <v>6155</v>
      </c>
      <c r="J3925" s="272" t="s">
        <v>6156</v>
      </c>
      <c r="K3925" s="272"/>
      <c r="L3925" s="271"/>
      <c r="M3925" s="270" t="s">
        <v>3912</v>
      </c>
      <c r="N3925" s="270" t="s">
        <v>9548</v>
      </c>
      <c r="O3925" s="270" t="s">
        <v>6166</v>
      </c>
    </row>
    <row r="3926" spans="1:15" ht="30.75" customHeight="1" x14ac:dyDescent="0.25">
      <c r="A3926" s="281">
        <v>40310418</v>
      </c>
      <c r="B3926" s="276" t="s">
        <v>2916</v>
      </c>
      <c r="C3926" s="278" t="s">
        <v>4843</v>
      </c>
      <c r="D3926" s="276" t="s">
        <v>10005</v>
      </c>
      <c r="E3926" s="282"/>
      <c r="F3926" s="279"/>
      <c r="G3926" s="278"/>
      <c r="H3926" s="278" t="s">
        <v>6154</v>
      </c>
      <c r="I3926" s="278" t="s">
        <v>6155</v>
      </c>
      <c r="J3926" s="278" t="s">
        <v>6156</v>
      </c>
      <c r="K3926" s="278"/>
      <c r="L3926" s="277"/>
      <c r="M3926" s="276" t="s">
        <v>3912</v>
      </c>
      <c r="N3926" s="276" t="s">
        <v>9548</v>
      </c>
      <c r="O3926" s="276" t="s">
        <v>6166</v>
      </c>
    </row>
    <row r="3927" spans="1:15" ht="30.75" customHeight="1" x14ac:dyDescent="0.25">
      <c r="A3927" s="275">
        <v>40310418</v>
      </c>
      <c r="B3927" s="270" t="s">
        <v>2916</v>
      </c>
      <c r="C3927" s="272" t="s">
        <v>4843</v>
      </c>
      <c r="D3927" s="270" t="s">
        <v>10039</v>
      </c>
      <c r="E3927" s="272"/>
      <c r="F3927" s="273"/>
      <c r="G3927" s="272"/>
      <c r="H3927" s="272" t="s">
        <v>6154</v>
      </c>
      <c r="I3927" s="272" t="s">
        <v>6155</v>
      </c>
      <c r="J3927" s="272" t="s">
        <v>6156</v>
      </c>
      <c r="K3927" s="272"/>
      <c r="L3927" s="271"/>
      <c r="M3927" s="270" t="s">
        <v>3912</v>
      </c>
      <c r="N3927" s="270" t="s">
        <v>9548</v>
      </c>
      <c r="O3927" s="270" t="s">
        <v>6166</v>
      </c>
    </row>
    <row r="3928" spans="1:15" ht="30.75" customHeight="1" x14ac:dyDescent="0.25">
      <c r="A3928" s="281">
        <v>40310418</v>
      </c>
      <c r="B3928" s="276" t="s">
        <v>2916</v>
      </c>
      <c r="C3928" s="278" t="s">
        <v>4843</v>
      </c>
      <c r="D3928" s="276" t="s">
        <v>10040</v>
      </c>
      <c r="E3928" s="282"/>
      <c r="F3928" s="279"/>
      <c r="G3928" s="278"/>
      <c r="H3928" s="278" t="s">
        <v>6154</v>
      </c>
      <c r="I3928" s="278" t="s">
        <v>6155</v>
      </c>
      <c r="J3928" s="278" t="s">
        <v>6156</v>
      </c>
      <c r="K3928" s="278"/>
      <c r="L3928" s="277"/>
      <c r="M3928" s="276" t="s">
        <v>3912</v>
      </c>
      <c r="N3928" s="276" t="s">
        <v>9548</v>
      </c>
      <c r="O3928" s="276" t="s">
        <v>6166</v>
      </c>
    </row>
    <row r="3929" spans="1:15" ht="30.75" customHeight="1" x14ac:dyDescent="0.25">
      <c r="A3929" s="275">
        <v>40310426</v>
      </c>
      <c r="B3929" s="270" t="s">
        <v>2917</v>
      </c>
      <c r="C3929" s="272" t="s">
        <v>4843</v>
      </c>
      <c r="D3929" s="270" t="s">
        <v>10005</v>
      </c>
      <c r="E3929" s="272"/>
      <c r="F3929" s="273"/>
      <c r="G3929" s="272"/>
      <c r="H3929" s="272" t="s">
        <v>6154</v>
      </c>
      <c r="I3929" s="272" t="s">
        <v>6155</v>
      </c>
      <c r="J3929" s="272" t="s">
        <v>6156</v>
      </c>
      <c r="K3929" s="272"/>
      <c r="L3929" s="271"/>
      <c r="M3929" s="270" t="s">
        <v>3912</v>
      </c>
      <c r="N3929" s="270" t="s">
        <v>9548</v>
      </c>
      <c r="O3929" s="270" t="s">
        <v>6166</v>
      </c>
    </row>
    <row r="3930" spans="1:15" ht="30.75" customHeight="1" x14ac:dyDescent="0.25">
      <c r="A3930" s="281">
        <v>40310426</v>
      </c>
      <c r="B3930" s="276" t="s">
        <v>2917</v>
      </c>
      <c r="C3930" s="278" t="s">
        <v>4843</v>
      </c>
      <c r="D3930" s="276" t="s">
        <v>10039</v>
      </c>
      <c r="E3930" s="282"/>
      <c r="F3930" s="279"/>
      <c r="G3930" s="278"/>
      <c r="H3930" s="278" t="s">
        <v>6154</v>
      </c>
      <c r="I3930" s="278" t="s">
        <v>6155</v>
      </c>
      <c r="J3930" s="278" t="s">
        <v>6156</v>
      </c>
      <c r="K3930" s="278"/>
      <c r="L3930" s="277"/>
      <c r="M3930" s="276" t="s">
        <v>3912</v>
      </c>
      <c r="N3930" s="276" t="s">
        <v>9548</v>
      </c>
      <c r="O3930" s="276" t="s">
        <v>6166</v>
      </c>
    </row>
    <row r="3931" spans="1:15" ht="30.75" customHeight="1" x14ac:dyDescent="0.25">
      <c r="A3931" s="275">
        <v>40310426</v>
      </c>
      <c r="B3931" s="270" t="s">
        <v>2917</v>
      </c>
      <c r="C3931" s="272" t="s">
        <v>4843</v>
      </c>
      <c r="D3931" s="270" t="s">
        <v>10027</v>
      </c>
      <c r="E3931" s="272"/>
      <c r="F3931" s="273"/>
      <c r="G3931" s="272"/>
      <c r="H3931" s="272" t="s">
        <v>6154</v>
      </c>
      <c r="I3931" s="272" t="s">
        <v>6155</v>
      </c>
      <c r="J3931" s="272" t="s">
        <v>6156</v>
      </c>
      <c r="K3931" s="272"/>
      <c r="L3931" s="271"/>
      <c r="M3931" s="270" t="s">
        <v>3912</v>
      </c>
      <c r="N3931" s="270" t="s">
        <v>9548</v>
      </c>
      <c r="O3931" s="270" t="s">
        <v>6166</v>
      </c>
    </row>
    <row r="3932" spans="1:15" ht="30.75" customHeight="1" x14ac:dyDescent="0.25">
      <c r="A3932" s="281">
        <v>40310426</v>
      </c>
      <c r="B3932" s="276" t="s">
        <v>2917</v>
      </c>
      <c r="C3932" s="278" t="s">
        <v>4843</v>
      </c>
      <c r="D3932" s="276" t="s">
        <v>10028</v>
      </c>
      <c r="E3932" s="282"/>
      <c r="F3932" s="279"/>
      <c r="G3932" s="278"/>
      <c r="H3932" s="278" t="s">
        <v>6154</v>
      </c>
      <c r="I3932" s="278" t="s">
        <v>6155</v>
      </c>
      <c r="J3932" s="278" t="s">
        <v>6156</v>
      </c>
      <c r="K3932" s="278"/>
      <c r="L3932" s="277"/>
      <c r="M3932" s="276" t="s">
        <v>3912</v>
      </c>
      <c r="N3932" s="276" t="s">
        <v>9548</v>
      </c>
      <c r="O3932" s="276" t="s">
        <v>6166</v>
      </c>
    </row>
    <row r="3933" spans="1:15" ht="30.75" customHeight="1" x14ac:dyDescent="0.25">
      <c r="A3933" s="275">
        <v>40310434</v>
      </c>
      <c r="B3933" s="270" t="s">
        <v>2947</v>
      </c>
      <c r="C3933" s="272" t="s">
        <v>4843</v>
      </c>
      <c r="D3933" s="270" t="s">
        <v>10013</v>
      </c>
      <c r="E3933" s="272"/>
      <c r="F3933" s="273"/>
      <c r="G3933" s="272"/>
      <c r="H3933" s="272" t="s">
        <v>6154</v>
      </c>
      <c r="I3933" s="272" t="s">
        <v>6155</v>
      </c>
      <c r="J3933" s="272" t="s">
        <v>6156</v>
      </c>
      <c r="K3933" s="272"/>
      <c r="L3933" s="271"/>
      <c r="M3933" s="270" t="s">
        <v>3912</v>
      </c>
      <c r="N3933" s="270" t="s">
        <v>9548</v>
      </c>
      <c r="O3933" s="270" t="s">
        <v>6166</v>
      </c>
    </row>
    <row r="3934" spans="1:15" ht="30.75" customHeight="1" x14ac:dyDescent="0.25">
      <c r="A3934" s="281">
        <v>40310442</v>
      </c>
      <c r="B3934" s="276" t="s">
        <v>5615</v>
      </c>
      <c r="C3934" s="278" t="s">
        <v>4844</v>
      </c>
      <c r="D3934" s="276" t="s">
        <v>6161</v>
      </c>
      <c r="E3934" s="282"/>
      <c r="F3934" s="279"/>
      <c r="G3934" s="278" t="s">
        <v>6161</v>
      </c>
      <c r="H3934" s="278" t="s">
        <v>6161</v>
      </c>
      <c r="I3934" s="278" t="s">
        <v>6161</v>
      </c>
      <c r="J3934" s="278" t="s">
        <v>6161</v>
      </c>
      <c r="K3934" s="278" t="s">
        <v>6161</v>
      </c>
      <c r="L3934" s="277" t="s">
        <v>6161</v>
      </c>
      <c r="M3934" s="276" t="s">
        <v>6161</v>
      </c>
      <c r="N3934" s="276" t="s">
        <v>6161</v>
      </c>
      <c r="O3934" s="276" t="s">
        <v>6161</v>
      </c>
    </row>
    <row r="3935" spans="1:15" ht="30.75" customHeight="1" x14ac:dyDescent="0.25">
      <c r="A3935" s="275">
        <v>40310450</v>
      </c>
      <c r="B3935" s="270" t="s">
        <v>5616</v>
      </c>
      <c r="C3935" s="272" t="s">
        <v>4844</v>
      </c>
      <c r="D3935" s="270" t="s">
        <v>6161</v>
      </c>
      <c r="E3935" s="272"/>
      <c r="F3935" s="273"/>
      <c r="G3935" s="272" t="s">
        <v>6161</v>
      </c>
      <c r="H3935" s="272" t="s">
        <v>6161</v>
      </c>
      <c r="I3935" s="272" t="s">
        <v>6161</v>
      </c>
      <c r="J3935" s="272" t="s">
        <v>6161</v>
      </c>
      <c r="K3935" s="272" t="s">
        <v>6161</v>
      </c>
      <c r="L3935" s="271" t="s">
        <v>6161</v>
      </c>
      <c r="M3935" s="270" t="s">
        <v>6161</v>
      </c>
      <c r="N3935" s="270" t="s">
        <v>6161</v>
      </c>
      <c r="O3935" s="270" t="s">
        <v>6161</v>
      </c>
    </row>
    <row r="3936" spans="1:15" ht="30.75" customHeight="1" x14ac:dyDescent="0.25">
      <c r="A3936" s="281">
        <v>40310469</v>
      </c>
      <c r="B3936" s="276" t="s">
        <v>5617</v>
      </c>
      <c r="C3936" s="278" t="s">
        <v>4844</v>
      </c>
      <c r="D3936" s="276" t="s">
        <v>6161</v>
      </c>
      <c r="E3936" s="282"/>
      <c r="F3936" s="279"/>
      <c r="G3936" s="278" t="s">
        <v>6161</v>
      </c>
      <c r="H3936" s="278" t="s">
        <v>6161</v>
      </c>
      <c r="I3936" s="278" t="s">
        <v>6161</v>
      </c>
      <c r="J3936" s="278" t="s">
        <v>6161</v>
      </c>
      <c r="K3936" s="278" t="s">
        <v>6161</v>
      </c>
      <c r="L3936" s="277" t="s">
        <v>6161</v>
      </c>
      <c r="M3936" s="276" t="s">
        <v>6161</v>
      </c>
      <c r="N3936" s="276" t="s">
        <v>6161</v>
      </c>
      <c r="O3936" s="276" t="s">
        <v>6161</v>
      </c>
    </row>
    <row r="3937" spans="1:15" ht="30.75" customHeight="1" x14ac:dyDescent="0.25">
      <c r="A3937" s="275">
        <v>40310477</v>
      </c>
      <c r="B3937" s="270" t="s">
        <v>5618</v>
      </c>
      <c r="C3937" s="272" t="s">
        <v>4844</v>
      </c>
      <c r="D3937" s="270" t="s">
        <v>6161</v>
      </c>
      <c r="E3937" s="272"/>
      <c r="F3937" s="273"/>
      <c r="G3937" s="272" t="s">
        <v>6161</v>
      </c>
      <c r="H3937" s="272" t="s">
        <v>6161</v>
      </c>
      <c r="I3937" s="272" t="s">
        <v>6161</v>
      </c>
      <c r="J3937" s="272" t="s">
        <v>6161</v>
      </c>
      <c r="K3937" s="272" t="s">
        <v>6161</v>
      </c>
      <c r="L3937" s="271" t="s">
        <v>6161</v>
      </c>
      <c r="M3937" s="270" t="s">
        <v>6161</v>
      </c>
      <c r="N3937" s="270" t="s">
        <v>6161</v>
      </c>
      <c r="O3937" s="270" t="s">
        <v>6161</v>
      </c>
    </row>
    <row r="3938" spans="1:15" ht="30.75" customHeight="1" x14ac:dyDescent="0.25">
      <c r="A3938" s="281">
        <v>40310485</v>
      </c>
      <c r="B3938" s="276" t="s">
        <v>6436</v>
      </c>
      <c r="C3938" s="278" t="s">
        <v>4844</v>
      </c>
      <c r="D3938" s="276" t="s">
        <v>6161</v>
      </c>
      <c r="E3938" s="282"/>
      <c r="F3938" s="279"/>
      <c r="G3938" s="278" t="s">
        <v>6161</v>
      </c>
      <c r="H3938" s="278" t="s">
        <v>6161</v>
      </c>
      <c r="I3938" s="278" t="s">
        <v>6161</v>
      </c>
      <c r="J3938" s="278" t="s">
        <v>6161</v>
      </c>
      <c r="K3938" s="278" t="s">
        <v>6161</v>
      </c>
      <c r="L3938" s="277" t="s">
        <v>6161</v>
      </c>
      <c r="M3938" s="276" t="s">
        <v>6161</v>
      </c>
      <c r="N3938" s="276" t="s">
        <v>6161</v>
      </c>
      <c r="O3938" s="276" t="s">
        <v>6161</v>
      </c>
    </row>
    <row r="3939" spans="1:15" ht="30.75" customHeight="1" x14ac:dyDescent="0.25">
      <c r="A3939" s="275">
        <v>40310493</v>
      </c>
      <c r="B3939" s="270" t="s">
        <v>5619</v>
      </c>
      <c r="C3939" s="272" t="s">
        <v>4844</v>
      </c>
      <c r="D3939" s="270" t="s">
        <v>6161</v>
      </c>
      <c r="E3939" s="272"/>
      <c r="F3939" s="273"/>
      <c r="G3939" s="272" t="s">
        <v>6161</v>
      </c>
      <c r="H3939" s="272" t="s">
        <v>6161</v>
      </c>
      <c r="I3939" s="272" t="s">
        <v>6161</v>
      </c>
      <c r="J3939" s="272" t="s">
        <v>6161</v>
      </c>
      <c r="K3939" s="272" t="s">
        <v>6161</v>
      </c>
      <c r="L3939" s="271" t="s">
        <v>6161</v>
      </c>
      <c r="M3939" s="270" t="s">
        <v>6161</v>
      </c>
      <c r="N3939" s="270" t="s">
        <v>6161</v>
      </c>
      <c r="O3939" s="270" t="s">
        <v>6161</v>
      </c>
    </row>
    <row r="3940" spans="1:15" ht="30.75" customHeight="1" x14ac:dyDescent="0.25">
      <c r="A3940" s="281">
        <v>40310515</v>
      </c>
      <c r="B3940" s="276" t="s">
        <v>4359</v>
      </c>
      <c r="C3940" s="278" t="s">
        <v>4843</v>
      </c>
      <c r="D3940" s="276" t="s">
        <v>10041</v>
      </c>
      <c r="E3940" s="282"/>
      <c r="F3940" s="279"/>
      <c r="G3940" s="278"/>
      <c r="H3940" s="278" t="s">
        <v>6154</v>
      </c>
      <c r="I3940" s="278" t="s">
        <v>6155</v>
      </c>
      <c r="J3940" s="278" t="s">
        <v>6156</v>
      </c>
      <c r="K3940" s="278"/>
      <c r="L3940" s="277"/>
      <c r="M3940" s="276" t="s">
        <v>6161</v>
      </c>
      <c r="N3940" s="276" t="s">
        <v>6161</v>
      </c>
      <c r="O3940" s="276" t="s">
        <v>6161</v>
      </c>
    </row>
    <row r="3941" spans="1:15" ht="30.75" customHeight="1" x14ac:dyDescent="0.25">
      <c r="A3941" s="275">
        <v>40310523</v>
      </c>
      <c r="B3941" s="270" t="s">
        <v>5620</v>
      </c>
      <c r="C3941" s="272" t="s">
        <v>4844</v>
      </c>
      <c r="D3941" s="270" t="s">
        <v>6161</v>
      </c>
      <c r="E3941" s="272"/>
      <c r="F3941" s="273"/>
      <c r="G3941" s="272" t="s">
        <v>6161</v>
      </c>
      <c r="H3941" s="272" t="s">
        <v>6161</v>
      </c>
      <c r="I3941" s="272" t="s">
        <v>6161</v>
      </c>
      <c r="J3941" s="272" t="s">
        <v>6161</v>
      </c>
      <c r="K3941" s="272" t="s">
        <v>6161</v>
      </c>
      <c r="L3941" s="271" t="s">
        <v>6161</v>
      </c>
      <c r="M3941" s="270" t="s">
        <v>6161</v>
      </c>
      <c r="N3941" s="270" t="s">
        <v>6161</v>
      </c>
      <c r="O3941" s="270" t="s">
        <v>6161</v>
      </c>
    </row>
    <row r="3942" spans="1:15" ht="30.75" customHeight="1" x14ac:dyDescent="0.25">
      <c r="A3942" s="281">
        <v>40310531</v>
      </c>
      <c r="B3942" s="276" t="s">
        <v>5621</v>
      </c>
      <c r="C3942" s="278" t="s">
        <v>4844</v>
      </c>
      <c r="D3942" s="276" t="s">
        <v>6161</v>
      </c>
      <c r="E3942" s="282"/>
      <c r="F3942" s="279"/>
      <c r="G3942" s="278" t="s">
        <v>6161</v>
      </c>
      <c r="H3942" s="278" t="s">
        <v>6161</v>
      </c>
      <c r="I3942" s="278" t="s">
        <v>6161</v>
      </c>
      <c r="J3942" s="278" t="s">
        <v>6161</v>
      </c>
      <c r="K3942" s="278" t="s">
        <v>6161</v>
      </c>
      <c r="L3942" s="277" t="s">
        <v>6161</v>
      </c>
      <c r="M3942" s="276" t="s">
        <v>6161</v>
      </c>
      <c r="N3942" s="276" t="s">
        <v>6161</v>
      </c>
      <c r="O3942" s="276" t="s">
        <v>6161</v>
      </c>
    </row>
    <row r="3943" spans="1:15" ht="30.75" customHeight="1" x14ac:dyDescent="0.25">
      <c r="A3943" s="275">
        <v>40310540</v>
      </c>
      <c r="B3943" s="270" t="s">
        <v>5622</v>
      </c>
      <c r="C3943" s="272" t="s">
        <v>4843</v>
      </c>
      <c r="D3943" s="270" t="s">
        <v>10041</v>
      </c>
      <c r="E3943" s="272"/>
      <c r="F3943" s="273"/>
      <c r="G3943" s="272"/>
      <c r="H3943" s="272" t="s">
        <v>6154</v>
      </c>
      <c r="I3943" s="272" t="s">
        <v>6155</v>
      </c>
      <c r="J3943" s="272" t="s">
        <v>6156</v>
      </c>
      <c r="K3943" s="272"/>
      <c r="L3943" s="271"/>
      <c r="M3943" s="270" t="s">
        <v>6161</v>
      </c>
      <c r="N3943" s="270" t="s">
        <v>6161</v>
      </c>
      <c r="O3943" s="270" t="s">
        <v>6161</v>
      </c>
    </row>
    <row r="3944" spans="1:15" ht="30.75" customHeight="1" x14ac:dyDescent="0.25">
      <c r="A3944" s="281">
        <v>40310558</v>
      </c>
      <c r="B3944" s="276" t="s">
        <v>5623</v>
      </c>
      <c r="C3944" s="278" t="s">
        <v>4843</v>
      </c>
      <c r="D3944" s="276" t="s">
        <v>10016</v>
      </c>
      <c r="E3944" s="282"/>
      <c r="F3944" s="279"/>
      <c r="G3944" s="278"/>
      <c r="H3944" s="278" t="s">
        <v>6154</v>
      </c>
      <c r="I3944" s="278" t="s">
        <v>6155</v>
      </c>
      <c r="J3944" s="278" t="s">
        <v>6156</v>
      </c>
      <c r="K3944" s="278"/>
      <c r="L3944" s="277"/>
      <c r="M3944" s="276" t="s">
        <v>3912</v>
      </c>
      <c r="N3944" s="276" t="s">
        <v>9548</v>
      </c>
      <c r="O3944" s="276" t="s">
        <v>6166</v>
      </c>
    </row>
    <row r="3945" spans="1:15" ht="30.75" customHeight="1" x14ac:dyDescent="0.25">
      <c r="A3945" s="275">
        <v>40310558</v>
      </c>
      <c r="B3945" s="270" t="s">
        <v>5623</v>
      </c>
      <c r="C3945" s="272" t="s">
        <v>4843</v>
      </c>
      <c r="D3945" s="270" t="s">
        <v>10029</v>
      </c>
      <c r="E3945" s="272"/>
      <c r="F3945" s="273"/>
      <c r="G3945" s="272"/>
      <c r="H3945" s="272" t="s">
        <v>6154</v>
      </c>
      <c r="I3945" s="272" t="s">
        <v>6155</v>
      </c>
      <c r="J3945" s="272" t="s">
        <v>6156</v>
      </c>
      <c r="K3945" s="272"/>
      <c r="L3945" s="271"/>
      <c r="M3945" s="270" t="s">
        <v>3912</v>
      </c>
      <c r="N3945" s="270" t="s">
        <v>9548</v>
      </c>
      <c r="O3945" s="270" t="s">
        <v>6166</v>
      </c>
    </row>
    <row r="3946" spans="1:15" ht="30.75" customHeight="1" x14ac:dyDescent="0.25">
      <c r="A3946" s="281">
        <v>40310566</v>
      </c>
      <c r="B3946" s="276" t="s">
        <v>4360</v>
      </c>
      <c r="C3946" s="278" t="s">
        <v>4843</v>
      </c>
      <c r="D3946" s="276" t="s">
        <v>10033</v>
      </c>
      <c r="E3946" s="282"/>
      <c r="F3946" s="279"/>
      <c r="G3946" s="278"/>
      <c r="H3946" s="278" t="s">
        <v>6154</v>
      </c>
      <c r="I3946" s="278" t="s">
        <v>6155</v>
      </c>
      <c r="J3946" s="278" t="s">
        <v>6156</v>
      </c>
      <c r="K3946" s="278"/>
      <c r="L3946" s="277"/>
      <c r="M3946" s="276" t="s">
        <v>9547</v>
      </c>
      <c r="N3946" s="276" t="s">
        <v>9548</v>
      </c>
      <c r="O3946" s="276" t="s">
        <v>6166</v>
      </c>
    </row>
    <row r="3947" spans="1:15" ht="30.75" customHeight="1" x14ac:dyDescent="0.25">
      <c r="A3947" s="275">
        <v>40310574</v>
      </c>
      <c r="B3947" s="270" t="s">
        <v>5624</v>
      </c>
      <c r="C3947" s="272" t="s">
        <v>4844</v>
      </c>
      <c r="D3947" s="270" t="s">
        <v>6161</v>
      </c>
      <c r="E3947" s="272"/>
      <c r="F3947" s="273"/>
      <c r="G3947" s="272" t="s">
        <v>6161</v>
      </c>
      <c r="H3947" s="272" t="s">
        <v>6161</v>
      </c>
      <c r="I3947" s="272" t="s">
        <v>6161</v>
      </c>
      <c r="J3947" s="272" t="s">
        <v>6161</v>
      </c>
      <c r="K3947" s="272" t="s">
        <v>6161</v>
      </c>
      <c r="L3947" s="271" t="s">
        <v>6161</v>
      </c>
      <c r="M3947" s="270" t="s">
        <v>6161</v>
      </c>
      <c r="N3947" s="270" t="s">
        <v>6161</v>
      </c>
      <c r="O3947" s="270" t="s">
        <v>6161</v>
      </c>
    </row>
    <row r="3948" spans="1:15" ht="30.75" customHeight="1" x14ac:dyDescent="0.25">
      <c r="A3948" s="281">
        <v>40310582</v>
      </c>
      <c r="B3948" s="276" t="s">
        <v>5625</v>
      </c>
      <c r="C3948" s="278" t="s">
        <v>4844</v>
      </c>
      <c r="D3948" s="276" t="s">
        <v>6161</v>
      </c>
      <c r="E3948" s="282"/>
      <c r="F3948" s="279"/>
      <c r="G3948" s="278" t="s">
        <v>6161</v>
      </c>
      <c r="H3948" s="278" t="s">
        <v>6161</v>
      </c>
      <c r="I3948" s="278" t="s">
        <v>6161</v>
      </c>
      <c r="J3948" s="278" t="s">
        <v>6161</v>
      </c>
      <c r="K3948" s="278" t="s">
        <v>6161</v>
      </c>
      <c r="L3948" s="277" t="s">
        <v>6161</v>
      </c>
      <c r="M3948" s="276" t="s">
        <v>6161</v>
      </c>
      <c r="N3948" s="276" t="s">
        <v>6161</v>
      </c>
      <c r="O3948" s="276" t="s">
        <v>6161</v>
      </c>
    </row>
    <row r="3949" spans="1:15" ht="30.75" customHeight="1" x14ac:dyDescent="0.25">
      <c r="A3949" s="275">
        <v>40310590</v>
      </c>
      <c r="B3949" s="270" t="s">
        <v>5626</v>
      </c>
      <c r="C3949" s="272" t="s">
        <v>4843</v>
      </c>
      <c r="D3949" s="270" t="s">
        <v>10041</v>
      </c>
      <c r="E3949" s="272"/>
      <c r="F3949" s="273"/>
      <c r="G3949" s="272"/>
      <c r="H3949" s="272" t="s">
        <v>6154</v>
      </c>
      <c r="I3949" s="272" t="s">
        <v>6155</v>
      </c>
      <c r="J3949" s="272" t="s">
        <v>6156</v>
      </c>
      <c r="K3949" s="272"/>
      <c r="L3949" s="271"/>
      <c r="M3949" s="270" t="s">
        <v>6161</v>
      </c>
      <c r="N3949" s="270" t="s">
        <v>6161</v>
      </c>
      <c r="O3949" s="270" t="s">
        <v>6161</v>
      </c>
    </row>
    <row r="3950" spans="1:15" ht="30.75" customHeight="1" x14ac:dyDescent="0.25">
      <c r="A3950" s="281">
        <v>40310604</v>
      </c>
      <c r="B3950" s="276" t="s">
        <v>2919</v>
      </c>
      <c r="C3950" s="278" t="s">
        <v>4843</v>
      </c>
      <c r="D3950" s="276" t="s">
        <v>10042</v>
      </c>
      <c r="E3950" s="282"/>
      <c r="F3950" s="279"/>
      <c r="G3950" s="278"/>
      <c r="H3950" s="278" t="s">
        <v>6154</v>
      </c>
      <c r="I3950" s="278" t="s">
        <v>6155</v>
      </c>
      <c r="J3950" s="278" t="s">
        <v>6156</v>
      </c>
      <c r="K3950" s="278"/>
      <c r="L3950" s="277"/>
      <c r="M3950" s="276" t="s">
        <v>3912</v>
      </c>
      <c r="N3950" s="276" t="s">
        <v>9548</v>
      </c>
      <c r="O3950" s="276" t="s">
        <v>6166</v>
      </c>
    </row>
    <row r="3951" spans="1:15" ht="30.75" customHeight="1" x14ac:dyDescent="0.25">
      <c r="A3951" s="275">
        <v>40310612</v>
      </c>
      <c r="B3951" s="270" t="s">
        <v>6437</v>
      </c>
      <c r="C3951" s="272" t="s">
        <v>4843</v>
      </c>
      <c r="D3951" s="270" t="s">
        <v>10009</v>
      </c>
      <c r="E3951" s="272"/>
      <c r="F3951" s="273"/>
      <c r="G3951" s="272"/>
      <c r="H3951" s="272" t="s">
        <v>6154</v>
      </c>
      <c r="I3951" s="272" t="s">
        <v>6155</v>
      </c>
      <c r="J3951" s="272" t="s">
        <v>6156</v>
      </c>
      <c r="K3951" s="272"/>
      <c r="L3951" s="271"/>
      <c r="M3951" s="270" t="s">
        <v>3912</v>
      </c>
      <c r="N3951" s="270" t="s">
        <v>9548</v>
      </c>
      <c r="O3951" s="270" t="s">
        <v>6166</v>
      </c>
    </row>
    <row r="3952" spans="1:15" ht="30.75" customHeight="1" x14ac:dyDescent="0.25">
      <c r="A3952" s="281">
        <v>40310620</v>
      </c>
      <c r="B3952" s="276" t="s">
        <v>6438</v>
      </c>
      <c r="C3952" s="278" t="s">
        <v>4843</v>
      </c>
      <c r="D3952" s="276" t="s">
        <v>10016</v>
      </c>
      <c r="E3952" s="282"/>
      <c r="F3952" s="279"/>
      <c r="G3952" s="278"/>
      <c r="H3952" s="278" t="s">
        <v>6154</v>
      </c>
      <c r="I3952" s="278" t="s">
        <v>6155</v>
      </c>
      <c r="J3952" s="278" t="s">
        <v>6156</v>
      </c>
      <c r="K3952" s="278"/>
      <c r="L3952" s="277"/>
      <c r="M3952" s="276" t="s">
        <v>3912</v>
      </c>
      <c r="N3952" s="276" t="s">
        <v>9548</v>
      </c>
      <c r="O3952" s="276" t="s">
        <v>6166</v>
      </c>
    </row>
    <row r="3953" spans="1:15" ht="30.75" customHeight="1" x14ac:dyDescent="0.25">
      <c r="A3953" s="275">
        <v>40310639</v>
      </c>
      <c r="B3953" s="270" t="s">
        <v>6439</v>
      </c>
      <c r="C3953" s="272" t="s">
        <v>4844</v>
      </c>
      <c r="D3953" s="270" t="s">
        <v>6161</v>
      </c>
      <c r="E3953" s="272"/>
      <c r="F3953" s="273"/>
      <c r="G3953" s="272" t="s">
        <v>6161</v>
      </c>
      <c r="H3953" s="272" t="s">
        <v>6161</v>
      </c>
      <c r="I3953" s="272" t="s">
        <v>6161</v>
      </c>
      <c r="J3953" s="272" t="s">
        <v>6161</v>
      </c>
      <c r="K3953" s="272" t="s">
        <v>6161</v>
      </c>
      <c r="L3953" s="271" t="s">
        <v>6161</v>
      </c>
      <c r="M3953" s="270" t="s">
        <v>6161</v>
      </c>
      <c r="N3953" s="270" t="s">
        <v>6161</v>
      </c>
      <c r="O3953" s="270" t="s">
        <v>6161</v>
      </c>
    </row>
    <row r="3954" spans="1:15" ht="30.75" customHeight="1" x14ac:dyDescent="0.25">
      <c r="A3954" s="281">
        <v>40310647</v>
      </c>
      <c r="B3954" s="276" t="s">
        <v>4363</v>
      </c>
      <c r="C3954" s="278" t="s">
        <v>4843</v>
      </c>
      <c r="D3954" s="276" t="s">
        <v>10017</v>
      </c>
      <c r="E3954" s="282"/>
      <c r="F3954" s="279"/>
      <c r="G3954" s="278"/>
      <c r="H3954" s="278" t="s">
        <v>6154</v>
      </c>
      <c r="I3954" s="278" t="s">
        <v>6155</v>
      </c>
      <c r="J3954" s="278" t="s">
        <v>6156</v>
      </c>
      <c r="K3954" s="278"/>
      <c r="L3954" s="277"/>
      <c r="M3954" s="276" t="s">
        <v>3912</v>
      </c>
      <c r="N3954" s="276" t="s">
        <v>9548</v>
      </c>
      <c r="O3954" s="276" t="s">
        <v>6166</v>
      </c>
    </row>
    <row r="3955" spans="1:15" ht="30.75" customHeight="1" x14ac:dyDescent="0.25">
      <c r="A3955" s="275">
        <v>40310655</v>
      </c>
      <c r="B3955" s="270" t="s">
        <v>6440</v>
      </c>
      <c r="C3955" s="272" t="s">
        <v>4844</v>
      </c>
      <c r="D3955" s="270" t="s">
        <v>6161</v>
      </c>
      <c r="E3955" s="272"/>
      <c r="F3955" s="273"/>
      <c r="G3955" s="272" t="s">
        <v>6161</v>
      </c>
      <c r="H3955" s="272" t="s">
        <v>6161</v>
      </c>
      <c r="I3955" s="272" t="s">
        <v>6161</v>
      </c>
      <c r="J3955" s="272" t="s">
        <v>6161</v>
      </c>
      <c r="K3955" s="272" t="s">
        <v>6161</v>
      </c>
      <c r="L3955" s="271" t="s">
        <v>6161</v>
      </c>
      <c r="M3955" s="270" t="s">
        <v>6161</v>
      </c>
      <c r="N3955" s="270" t="s">
        <v>6161</v>
      </c>
      <c r="O3955" s="270" t="s">
        <v>6161</v>
      </c>
    </row>
    <row r="3956" spans="1:15" ht="30.75" customHeight="1" x14ac:dyDescent="0.25">
      <c r="A3956" s="281">
        <v>40310663</v>
      </c>
      <c r="B3956" s="276" t="s">
        <v>6441</v>
      </c>
      <c r="C3956" s="278" t="s">
        <v>4844</v>
      </c>
      <c r="D3956" s="276" t="s">
        <v>6161</v>
      </c>
      <c r="E3956" s="282"/>
      <c r="F3956" s="279"/>
      <c r="G3956" s="278" t="s">
        <v>6161</v>
      </c>
      <c r="H3956" s="278" t="s">
        <v>6161</v>
      </c>
      <c r="I3956" s="278" t="s">
        <v>6161</v>
      </c>
      <c r="J3956" s="278" t="s">
        <v>6161</v>
      </c>
      <c r="K3956" s="278" t="s">
        <v>6161</v>
      </c>
      <c r="L3956" s="277" t="s">
        <v>6161</v>
      </c>
      <c r="M3956" s="276" t="s">
        <v>6161</v>
      </c>
      <c r="N3956" s="276" t="s">
        <v>6161</v>
      </c>
      <c r="O3956" s="276" t="s">
        <v>6161</v>
      </c>
    </row>
    <row r="3957" spans="1:15" ht="30.75" customHeight="1" x14ac:dyDescent="0.25">
      <c r="A3957" s="275">
        <v>40310671</v>
      </c>
      <c r="B3957" s="270" t="s">
        <v>4364</v>
      </c>
      <c r="C3957" s="272" t="s">
        <v>4843</v>
      </c>
      <c r="D3957" s="270" t="s">
        <v>10016</v>
      </c>
      <c r="E3957" s="272"/>
      <c r="F3957" s="273"/>
      <c r="G3957" s="272"/>
      <c r="H3957" s="272" t="s">
        <v>6154</v>
      </c>
      <c r="I3957" s="272" t="s">
        <v>6155</v>
      </c>
      <c r="J3957" s="272" t="s">
        <v>6156</v>
      </c>
      <c r="K3957" s="272"/>
      <c r="L3957" s="271"/>
      <c r="M3957" s="270" t="s">
        <v>3912</v>
      </c>
      <c r="N3957" s="270" t="s">
        <v>9548</v>
      </c>
      <c r="O3957" s="270" t="s">
        <v>6166</v>
      </c>
    </row>
    <row r="3958" spans="1:15" ht="30.75" customHeight="1" x14ac:dyDescent="0.25">
      <c r="A3958" s="281">
        <v>40310671</v>
      </c>
      <c r="B3958" s="276" t="s">
        <v>4364</v>
      </c>
      <c r="C3958" s="278" t="s">
        <v>4843</v>
      </c>
      <c r="D3958" s="276" t="s">
        <v>10017</v>
      </c>
      <c r="E3958" s="282"/>
      <c r="F3958" s="279"/>
      <c r="G3958" s="278"/>
      <c r="H3958" s="278" t="s">
        <v>6154</v>
      </c>
      <c r="I3958" s="278" t="s">
        <v>6155</v>
      </c>
      <c r="J3958" s="278" t="s">
        <v>6156</v>
      </c>
      <c r="K3958" s="278"/>
      <c r="L3958" s="277"/>
      <c r="M3958" s="276" t="s">
        <v>3912</v>
      </c>
      <c r="N3958" s="276" t="s">
        <v>9548</v>
      </c>
      <c r="O3958" s="276" t="s">
        <v>6166</v>
      </c>
    </row>
    <row r="3959" spans="1:15" ht="30.75" customHeight="1" x14ac:dyDescent="0.25">
      <c r="A3959" s="275">
        <v>40310680</v>
      </c>
      <c r="B3959" s="270" t="s">
        <v>6442</v>
      </c>
      <c r="C3959" s="272" t="s">
        <v>4844</v>
      </c>
      <c r="D3959" s="270" t="s">
        <v>6161</v>
      </c>
      <c r="E3959" s="272"/>
      <c r="F3959" s="273"/>
      <c r="G3959" s="272" t="s">
        <v>6161</v>
      </c>
      <c r="H3959" s="272" t="s">
        <v>6161</v>
      </c>
      <c r="I3959" s="272" t="s">
        <v>6161</v>
      </c>
      <c r="J3959" s="272" t="s">
        <v>6161</v>
      </c>
      <c r="K3959" s="272" t="s">
        <v>6161</v>
      </c>
      <c r="L3959" s="271" t="s">
        <v>6161</v>
      </c>
      <c r="M3959" s="270" t="s">
        <v>6161</v>
      </c>
      <c r="N3959" s="270" t="s">
        <v>6161</v>
      </c>
      <c r="O3959" s="270" t="s">
        <v>6161</v>
      </c>
    </row>
    <row r="3960" spans="1:15" ht="30.75" customHeight="1" x14ac:dyDescent="0.25">
      <c r="A3960" s="281">
        <v>40310698</v>
      </c>
      <c r="B3960" s="276" t="s">
        <v>6443</v>
      </c>
      <c r="C3960" s="278" t="s">
        <v>4844</v>
      </c>
      <c r="D3960" s="276" t="s">
        <v>6161</v>
      </c>
      <c r="E3960" s="282"/>
      <c r="F3960" s="279"/>
      <c r="G3960" s="278" t="s">
        <v>6161</v>
      </c>
      <c r="H3960" s="278" t="s">
        <v>6161</v>
      </c>
      <c r="I3960" s="278" t="s">
        <v>6161</v>
      </c>
      <c r="J3960" s="278" t="s">
        <v>6161</v>
      </c>
      <c r="K3960" s="278" t="s">
        <v>6161</v>
      </c>
      <c r="L3960" s="277" t="s">
        <v>6161</v>
      </c>
      <c r="M3960" s="276" t="s">
        <v>6161</v>
      </c>
      <c r="N3960" s="276" t="s">
        <v>6161</v>
      </c>
      <c r="O3960" s="276" t="s">
        <v>6161</v>
      </c>
    </row>
    <row r="3961" spans="1:15" ht="30.75" customHeight="1" x14ac:dyDescent="0.25">
      <c r="A3961" s="275">
        <v>40310701</v>
      </c>
      <c r="B3961" s="270" t="s">
        <v>6444</v>
      </c>
      <c r="C3961" s="272" t="s">
        <v>4844</v>
      </c>
      <c r="D3961" s="270" t="s">
        <v>6161</v>
      </c>
      <c r="E3961" s="272"/>
      <c r="F3961" s="273"/>
      <c r="G3961" s="272" t="s">
        <v>6161</v>
      </c>
      <c r="H3961" s="272" t="s">
        <v>6161</v>
      </c>
      <c r="I3961" s="272" t="s">
        <v>6161</v>
      </c>
      <c r="J3961" s="272" t="s">
        <v>6161</v>
      </c>
      <c r="K3961" s="272" t="s">
        <v>6161</v>
      </c>
      <c r="L3961" s="271" t="s">
        <v>6161</v>
      </c>
      <c r="M3961" s="270" t="s">
        <v>6161</v>
      </c>
      <c r="N3961" s="270" t="s">
        <v>6161</v>
      </c>
      <c r="O3961" s="270" t="s">
        <v>6161</v>
      </c>
    </row>
    <row r="3962" spans="1:15" ht="30.75" customHeight="1" x14ac:dyDescent="0.25">
      <c r="A3962" s="281">
        <v>40310710</v>
      </c>
      <c r="B3962" s="276" t="s">
        <v>5286</v>
      </c>
      <c r="C3962" s="278" t="s">
        <v>4844</v>
      </c>
      <c r="D3962" s="276" t="s">
        <v>6161</v>
      </c>
      <c r="E3962" s="282"/>
      <c r="F3962" s="279"/>
      <c r="G3962" s="278" t="s">
        <v>6161</v>
      </c>
      <c r="H3962" s="278" t="s">
        <v>6161</v>
      </c>
      <c r="I3962" s="278" t="s">
        <v>6161</v>
      </c>
      <c r="J3962" s="278" t="s">
        <v>6161</v>
      </c>
      <c r="K3962" s="278" t="s">
        <v>6161</v>
      </c>
      <c r="L3962" s="277" t="s">
        <v>6161</v>
      </c>
      <c r="M3962" s="276" t="s">
        <v>6161</v>
      </c>
      <c r="N3962" s="276" t="s">
        <v>6161</v>
      </c>
      <c r="O3962" s="276" t="s">
        <v>6161</v>
      </c>
    </row>
    <row r="3963" spans="1:15" ht="30.75" customHeight="1" x14ac:dyDescent="0.25">
      <c r="A3963" s="275">
        <v>40310728</v>
      </c>
      <c r="B3963" s="270" t="s">
        <v>5881</v>
      </c>
      <c r="C3963" s="272" t="s">
        <v>4843</v>
      </c>
      <c r="D3963" s="270" t="s">
        <v>10041</v>
      </c>
      <c r="E3963" s="272"/>
      <c r="F3963" s="273"/>
      <c r="G3963" s="272"/>
      <c r="H3963" s="272" t="s">
        <v>6154</v>
      </c>
      <c r="I3963" s="272" t="s">
        <v>6155</v>
      </c>
      <c r="J3963" s="272" t="s">
        <v>6156</v>
      </c>
      <c r="K3963" s="272"/>
      <c r="L3963" s="271"/>
      <c r="M3963" s="270" t="s">
        <v>6161</v>
      </c>
      <c r="N3963" s="270" t="s">
        <v>6161</v>
      </c>
      <c r="O3963" s="270" t="s">
        <v>6161</v>
      </c>
    </row>
    <row r="3964" spans="1:15" ht="30.75" customHeight="1" x14ac:dyDescent="0.25">
      <c r="A3964" s="281">
        <v>40310736</v>
      </c>
      <c r="B3964" s="276" t="s">
        <v>5884</v>
      </c>
      <c r="C3964" s="278" t="s">
        <v>4843</v>
      </c>
      <c r="D3964" s="276" t="s">
        <v>10041</v>
      </c>
      <c r="E3964" s="282"/>
      <c r="F3964" s="279"/>
      <c r="G3964" s="278"/>
      <c r="H3964" s="278" t="s">
        <v>6154</v>
      </c>
      <c r="I3964" s="278" t="s">
        <v>6155</v>
      </c>
      <c r="J3964" s="278" t="s">
        <v>6156</v>
      </c>
      <c r="K3964" s="278"/>
      <c r="L3964" s="277"/>
      <c r="M3964" s="276" t="s">
        <v>6161</v>
      </c>
      <c r="N3964" s="276" t="s">
        <v>6161</v>
      </c>
      <c r="O3964" s="276" t="s">
        <v>6161</v>
      </c>
    </row>
    <row r="3965" spans="1:15" ht="30.75" customHeight="1" x14ac:dyDescent="0.25">
      <c r="A3965" s="275">
        <v>40311015</v>
      </c>
      <c r="B3965" s="270" t="s">
        <v>5627</v>
      </c>
      <c r="C3965" s="272" t="s">
        <v>4843</v>
      </c>
      <c r="D3965" s="270" t="s">
        <v>10043</v>
      </c>
      <c r="E3965" s="272"/>
      <c r="F3965" s="273"/>
      <c r="G3965" s="272"/>
      <c r="H3965" s="272" t="s">
        <v>6154</v>
      </c>
      <c r="I3965" s="272" t="s">
        <v>6155</v>
      </c>
      <c r="J3965" s="272" t="s">
        <v>6156</v>
      </c>
      <c r="K3965" s="272"/>
      <c r="L3965" s="271"/>
      <c r="M3965" s="270" t="s">
        <v>9547</v>
      </c>
      <c r="N3965" s="270" t="s">
        <v>9548</v>
      </c>
      <c r="O3965" s="270" t="s">
        <v>6166</v>
      </c>
    </row>
    <row r="3966" spans="1:15" ht="30.75" customHeight="1" x14ac:dyDescent="0.25">
      <c r="A3966" s="281">
        <v>40311023</v>
      </c>
      <c r="B3966" s="276" t="s">
        <v>5628</v>
      </c>
      <c r="C3966" s="278" t="s">
        <v>4843</v>
      </c>
      <c r="D3966" s="276" t="s">
        <v>10044</v>
      </c>
      <c r="E3966" s="282"/>
      <c r="F3966" s="279"/>
      <c r="G3966" s="278"/>
      <c r="H3966" s="278" t="s">
        <v>6154</v>
      </c>
      <c r="I3966" s="278" t="s">
        <v>6155</v>
      </c>
      <c r="J3966" s="278" t="s">
        <v>6156</v>
      </c>
      <c r="K3966" s="278"/>
      <c r="L3966" s="277"/>
      <c r="M3966" s="276" t="s">
        <v>9658</v>
      </c>
      <c r="N3966" s="276" t="s">
        <v>9548</v>
      </c>
      <c r="O3966" s="276" t="s">
        <v>6166</v>
      </c>
    </row>
    <row r="3967" spans="1:15" ht="30.75" customHeight="1" x14ac:dyDescent="0.25">
      <c r="A3967" s="275">
        <v>40311031</v>
      </c>
      <c r="B3967" s="270" t="s">
        <v>6445</v>
      </c>
      <c r="C3967" s="272" t="s">
        <v>4843</v>
      </c>
      <c r="D3967" s="270" t="s">
        <v>10045</v>
      </c>
      <c r="E3967" s="272"/>
      <c r="F3967" s="273"/>
      <c r="G3967" s="272"/>
      <c r="H3967" s="272" t="s">
        <v>6154</v>
      </c>
      <c r="I3967" s="272" t="s">
        <v>6155</v>
      </c>
      <c r="J3967" s="272" t="s">
        <v>6156</v>
      </c>
      <c r="K3967" s="272"/>
      <c r="L3967" s="271"/>
      <c r="M3967" s="270" t="s">
        <v>9658</v>
      </c>
      <c r="N3967" s="270" t="s">
        <v>9548</v>
      </c>
      <c r="O3967" s="270" t="s">
        <v>6166</v>
      </c>
    </row>
    <row r="3968" spans="1:15" ht="30.75" customHeight="1" x14ac:dyDescent="0.25">
      <c r="A3968" s="281">
        <v>40311040</v>
      </c>
      <c r="B3968" s="276" t="s">
        <v>5629</v>
      </c>
      <c r="C3968" s="278" t="s">
        <v>4843</v>
      </c>
      <c r="D3968" s="276" t="s">
        <v>10046</v>
      </c>
      <c r="E3968" s="282"/>
      <c r="F3968" s="279"/>
      <c r="G3968" s="278"/>
      <c r="H3968" s="278" t="s">
        <v>6154</v>
      </c>
      <c r="I3968" s="278" t="s">
        <v>6155</v>
      </c>
      <c r="J3968" s="278" t="s">
        <v>6156</v>
      </c>
      <c r="K3968" s="278"/>
      <c r="L3968" s="277"/>
      <c r="M3968" s="276" t="s">
        <v>9658</v>
      </c>
      <c r="N3968" s="276" t="s">
        <v>9548</v>
      </c>
      <c r="O3968" s="276" t="s">
        <v>6166</v>
      </c>
    </row>
    <row r="3969" spans="1:15" ht="30.75" customHeight="1" x14ac:dyDescent="0.25">
      <c r="A3969" s="275">
        <v>40311058</v>
      </c>
      <c r="B3969" s="270" t="s">
        <v>5630</v>
      </c>
      <c r="C3969" s="272" t="s">
        <v>4843</v>
      </c>
      <c r="D3969" s="270" t="s">
        <v>10047</v>
      </c>
      <c r="E3969" s="272"/>
      <c r="F3969" s="273"/>
      <c r="G3969" s="272"/>
      <c r="H3969" s="272" t="s">
        <v>6154</v>
      </c>
      <c r="I3969" s="272" t="s">
        <v>6155</v>
      </c>
      <c r="J3969" s="272" t="s">
        <v>6156</v>
      </c>
      <c r="K3969" s="272"/>
      <c r="L3969" s="271"/>
      <c r="M3969" s="270" t="s">
        <v>9658</v>
      </c>
      <c r="N3969" s="270" t="s">
        <v>9548</v>
      </c>
      <c r="O3969" s="270" t="s">
        <v>6166</v>
      </c>
    </row>
    <row r="3970" spans="1:15" ht="30.75" customHeight="1" x14ac:dyDescent="0.25">
      <c r="A3970" s="281">
        <v>40311066</v>
      </c>
      <c r="B3970" s="276" t="s">
        <v>2963</v>
      </c>
      <c r="C3970" s="278" t="s">
        <v>4843</v>
      </c>
      <c r="D3970" s="276" t="s">
        <v>10048</v>
      </c>
      <c r="E3970" s="282"/>
      <c r="F3970" s="279"/>
      <c r="G3970" s="278"/>
      <c r="H3970" s="278" t="s">
        <v>6154</v>
      </c>
      <c r="I3970" s="278" t="s">
        <v>6155</v>
      </c>
      <c r="J3970" s="278" t="s">
        <v>6156</v>
      </c>
      <c r="K3970" s="278"/>
      <c r="L3970" s="277"/>
      <c r="M3970" s="276" t="s">
        <v>9658</v>
      </c>
      <c r="N3970" s="276" t="s">
        <v>9548</v>
      </c>
      <c r="O3970" s="276" t="s">
        <v>6166</v>
      </c>
    </row>
    <row r="3971" spans="1:15" ht="30.75" customHeight="1" x14ac:dyDescent="0.25">
      <c r="A3971" s="275">
        <v>40311074</v>
      </c>
      <c r="B3971" s="270" t="s">
        <v>5631</v>
      </c>
      <c r="C3971" s="272" t="s">
        <v>4843</v>
      </c>
      <c r="D3971" s="270" t="s">
        <v>10049</v>
      </c>
      <c r="E3971" s="272"/>
      <c r="F3971" s="273"/>
      <c r="G3971" s="272"/>
      <c r="H3971" s="272" t="s">
        <v>6154</v>
      </c>
      <c r="I3971" s="272" t="s">
        <v>6155</v>
      </c>
      <c r="J3971" s="272" t="s">
        <v>6156</v>
      </c>
      <c r="K3971" s="272"/>
      <c r="L3971" s="271"/>
      <c r="M3971" s="270" t="s">
        <v>9658</v>
      </c>
      <c r="N3971" s="270" t="s">
        <v>9548</v>
      </c>
      <c r="O3971" s="270" t="s">
        <v>6166</v>
      </c>
    </row>
    <row r="3972" spans="1:15" ht="30.75" customHeight="1" x14ac:dyDescent="0.25">
      <c r="A3972" s="281">
        <v>40311082</v>
      </c>
      <c r="B3972" s="276" t="s">
        <v>5632</v>
      </c>
      <c r="C3972" s="278" t="s">
        <v>4843</v>
      </c>
      <c r="D3972" s="276" t="s">
        <v>10050</v>
      </c>
      <c r="E3972" s="282"/>
      <c r="F3972" s="279"/>
      <c r="G3972" s="278"/>
      <c r="H3972" s="278" t="s">
        <v>6154</v>
      </c>
      <c r="I3972" s="278" t="s">
        <v>6155</v>
      </c>
      <c r="J3972" s="278" t="s">
        <v>6156</v>
      </c>
      <c r="K3972" s="278"/>
      <c r="L3972" s="277"/>
      <c r="M3972" s="276" t="s">
        <v>9658</v>
      </c>
      <c r="N3972" s="276" t="s">
        <v>9548</v>
      </c>
      <c r="O3972" s="276" t="s">
        <v>6166</v>
      </c>
    </row>
    <row r="3973" spans="1:15" ht="30.75" customHeight="1" x14ac:dyDescent="0.25">
      <c r="A3973" s="275">
        <v>40311090</v>
      </c>
      <c r="B3973" s="270" t="s">
        <v>5633</v>
      </c>
      <c r="C3973" s="272" t="s">
        <v>4843</v>
      </c>
      <c r="D3973" s="270" t="s">
        <v>10051</v>
      </c>
      <c r="E3973" s="272"/>
      <c r="F3973" s="273"/>
      <c r="G3973" s="272"/>
      <c r="H3973" s="272" t="s">
        <v>6154</v>
      </c>
      <c r="I3973" s="272" t="s">
        <v>6155</v>
      </c>
      <c r="J3973" s="272" t="s">
        <v>6156</v>
      </c>
      <c r="K3973" s="272" t="s">
        <v>6157</v>
      </c>
      <c r="L3973" s="271"/>
      <c r="M3973" s="270" t="s">
        <v>3922</v>
      </c>
      <c r="N3973" s="270" t="s">
        <v>9607</v>
      </c>
      <c r="O3973" s="270" t="s">
        <v>6166</v>
      </c>
    </row>
    <row r="3974" spans="1:15" ht="30.75" customHeight="1" x14ac:dyDescent="0.25">
      <c r="A3974" s="281">
        <v>40311104</v>
      </c>
      <c r="B3974" s="276" t="s">
        <v>5634</v>
      </c>
      <c r="C3974" s="278" t="s">
        <v>4843</v>
      </c>
      <c r="D3974" s="276" t="s">
        <v>10052</v>
      </c>
      <c r="E3974" s="282"/>
      <c r="F3974" s="279"/>
      <c r="G3974" s="278"/>
      <c r="H3974" s="278" t="s">
        <v>6154</v>
      </c>
      <c r="I3974" s="278" t="s">
        <v>6155</v>
      </c>
      <c r="J3974" s="278" t="s">
        <v>6156</v>
      </c>
      <c r="K3974" s="278"/>
      <c r="L3974" s="277"/>
      <c r="M3974" s="276" t="s">
        <v>9658</v>
      </c>
      <c r="N3974" s="276" t="s">
        <v>9548</v>
      </c>
      <c r="O3974" s="276" t="s">
        <v>6166</v>
      </c>
    </row>
    <row r="3975" spans="1:15" ht="30.75" customHeight="1" x14ac:dyDescent="0.25">
      <c r="A3975" s="275">
        <v>40311112</v>
      </c>
      <c r="B3975" s="270" t="s">
        <v>2970</v>
      </c>
      <c r="C3975" s="272" t="s">
        <v>4843</v>
      </c>
      <c r="D3975" s="270" t="s">
        <v>9606</v>
      </c>
      <c r="E3975" s="272"/>
      <c r="F3975" s="273"/>
      <c r="G3975" s="272"/>
      <c r="H3975" s="272" t="s">
        <v>6154</v>
      </c>
      <c r="I3975" s="272" t="s">
        <v>6155</v>
      </c>
      <c r="J3975" s="272" t="s">
        <v>6156</v>
      </c>
      <c r="K3975" s="272" t="s">
        <v>6157</v>
      </c>
      <c r="L3975" s="271"/>
      <c r="M3975" s="270" t="s">
        <v>3922</v>
      </c>
      <c r="N3975" s="270" t="s">
        <v>9607</v>
      </c>
      <c r="O3975" s="270" t="s">
        <v>6166</v>
      </c>
    </row>
    <row r="3976" spans="1:15" ht="30.75" customHeight="1" x14ac:dyDescent="0.25">
      <c r="A3976" s="281">
        <v>40311112</v>
      </c>
      <c r="B3976" s="276" t="s">
        <v>2970</v>
      </c>
      <c r="C3976" s="278" t="s">
        <v>4843</v>
      </c>
      <c r="D3976" s="276" t="s">
        <v>10051</v>
      </c>
      <c r="E3976" s="282"/>
      <c r="F3976" s="279"/>
      <c r="G3976" s="278"/>
      <c r="H3976" s="278" t="s">
        <v>6154</v>
      </c>
      <c r="I3976" s="278" t="s">
        <v>6155</v>
      </c>
      <c r="J3976" s="278" t="s">
        <v>6156</v>
      </c>
      <c r="K3976" s="278" t="s">
        <v>6157</v>
      </c>
      <c r="L3976" s="277"/>
      <c r="M3976" s="276" t="s">
        <v>3922</v>
      </c>
      <c r="N3976" s="276" t="s">
        <v>9607</v>
      </c>
      <c r="O3976" s="276" t="s">
        <v>6166</v>
      </c>
    </row>
    <row r="3977" spans="1:15" ht="30.75" customHeight="1" x14ac:dyDescent="0.25">
      <c r="A3977" s="275">
        <v>40311120</v>
      </c>
      <c r="B3977" s="270" t="s">
        <v>2972</v>
      </c>
      <c r="C3977" s="272" t="s">
        <v>4843</v>
      </c>
      <c r="D3977" s="270" t="s">
        <v>10051</v>
      </c>
      <c r="E3977" s="272"/>
      <c r="F3977" s="273"/>
      <c r="G3977" s="272"/>
      <c r="H3977" s="272" t="s">
        <v>6154</v>
      </c>
      <c r="I3977" s="272" t="s">
        <v>6155</v>
      </c>
      <c r="J3977" s="272" t="s">
        <v>6156</v>
      </c>
      <c r="K3977" s="272" t="s">
        <v>6157</v>
      </c>
      <c r="L3977" s="271"/>
      <c r="M3977" s="270" t="s">
        <v>3922</v>
      </c>
      <c r="N3977" s="270" t="s">
        <v>9607</v>
      </c>
      <c r="O3977" s="270" t="s">
        <v>6166</v>
      </c>
    </row>
    <row r="3978" spans="1:15" ht="30.75" customHeight="1" x14ac:dyDescent="0.25">
      <c r="A3978" s="281">
        <v>40311139</v>
      </c>
      <c r="B3978" s="276" t="s">
        <v>2973</v>
      </c>
      <c r="C3978" s="278" t="s">
        <v>4843</v>
      </c>
      <c r="D3978" s="276" t="s">
        <v>10051</v>
      </c>
      <c r="E3978" s="282"/>
      <c r="F3978" s="279"/>
      <c r="G3978" s="278"/>
      <c r="H3978" s="278" t="s">
        <v>6154</v>
      </c>
      <c r="I3978" s="278" t="s">
        <v>6155</v>
      </c>
      <c r="J3978" s="278" t="s">
        <v>6156</v>
      </c>
      <c r="K3978" s="278" t="s">
        <v>6157</v>
      </c>
      <c r="L3978" s="277"/>
      <c r="M3978" s="276" t="s">
        <v>3922</v>
      </c>
      <c r="N3978" s="276" t="s">
        <v>9607</v>
      </c>
      <c r="O3978" s="276" t="s">
        <v>6166</v>
      </c>
    </row>
    <row r="3979" spans="1:15" ht="30.75" customHeight="1" x14ac:dyDescent="0.25">
      <c r="A3979" s="275">
        <v>40311147</v>
      </c>
      <c r="B3979" s="270" t="s">
        <v>5635</v>
      </c>
      <c r="C3979" s="272" t="s">
        <v>4843</v>
      </c>
      <c r="D3979" s="270" t="s">
        <v>10053</v>
      </c>
      <c r="E3979" s="272"/>
      <c r="F3979" s="273"/>
      <c r="G3979" s="272"/>
      <c r="H3979" s="272" t="s">
        <v>6154</v>
      </c>
      <c r="I3979" s="272" t="s">
        <v>6155</v>
      </c>
      <c r="J3979" s="272" t="s">
        <v>6156</v>
      </c>
      <c r="K3979" s="272"/>
      <c r="L3979" s="271"/>
      <c r="M3979" s="270" t="s">
        <v>9658</v>
      </c>
      <c r="N3979" s="270" t="s">
        <v>9548</v>
      </c>
      <c r="O3979" s="270" t="s">
        <v>6166</v>
      </c>
    </row>
    <row r="3980" spans="1:15" ht="30.75" customHeight="1" x14ac:dyDescent="0.25">
      <c r="A3980" s="281">
        <v>40311155</v>
      </c>
      <c r="B3980" s="276" t="s">
        <v>5636</v>
      </c>
      <c r="C3980" s="278" t="s">
        <v>4843</v>
      </c>
      <c r="D3980" s="276" t="s">
        <v>10054</v>
      </c>
      <c r="E3980" s="282"/>
      <c r="F3980" s="279"/>
      <c r="G3980" s="278"/>
      <c r="H3980" s="278" t="s">
        <v>6154</v>
      </c>
      <c r="I3980" s="278" t="s">
        <v>6155</v>
      </c>
      <c r="J3980" s="278" t="s">
        <v>6156</v>
      </c>
      <c r="K3980" s="278"/>
      <c r="L3980" s="277"/>
      <c r="M3980" s="276" t="s">
        <v>9658</v>
      </c>
      <c r="N3980" s="276" t="s">
        <v>9548</v>
      </c>
      <c r="O3980" s="276" t="s">
        <v>6166</v>
      </c>
    </row>
    <row r="3981" spans="1:15" ht="30.75" customHeight="1" x14ac:dyDescent="0.25">
      <c r="A3981" s="275">
        <v>40311163</v>
      </c>
      <c r="B3981" s="270" t="s">
        <v>2977</v>
      </c>
      <c r="C3981" s="272" t="s">
        <v>4843</v>
      </c>
      <c r="D3981" s="270" t="s">
        <v>10055</v>
      </c>
      <c r="E3981" s="272"/>
      <c r="F3981" s="273"/>
      <c r="G3981" s="272"/>
      <c r="H3981" s="272" t="s">
        <v>6154</v>
      </c>
      <c r="I3981" s="272" t="s">
        <v>6155</v>
      </c>
      <c r="J3981" s="272" t="s">
        <v>6156</v>
      </c>
      <c r="K3981" s="272"/>
      <c r="L3981" s="271"/>
      <c r="M3981" s="270" t="s">
        <v>9658</v>
      </c>
      <c r="N3981" s="270" t="s">
        <v>9548</v>
      </c>
      <c r="O3981" s="270" t="s">
        <v>6166</v>
      </c>
    </row>
    <row r="3982" spans="1:15" ht="30.75" customHeight="1" x14ac:dyDescent="0.25">
      <c r="A3982" s="281">
        <v>40311171</v>
      </c>
      <c r="B3982" s="276" t="s">
        <v>4839</v>
      </c>
      <c r="C3982" s="278" t="s">
        <v>4843</v>
      </c>
      <c r="D3982" s="276" t="s">
        <v>10056</v>
      </c>
      <c r="E3982" s="282"/>
      <c r="F3982" s="279"/>
      <c r="G3982" s="278"/>
      <c r="H3982" s="278" t="s">
        <v>6154</v>
      </c>
      <c r="I3982" s="278" t="s">
        <v>6155</v>
      </c>
      <c r="J3982" s="278" t="s">
        <v>6156</v>
      </c>
      <c r="K3982" s="278"/>
      <c r="L3982" s="277"/>
      <c r="M3982" s="276" t="s">
        <v>9658</v>
      </c>
      <c r="N3982" s="276" t="s">
        <v>9548</v>
      </c>
      <c r="O3982" s="276" t="s">
        <v>6166</v>
      </c>
    </row>
    <row r="3983" spans="1:15" ht="30.75" customHeight="1" x14ac:dyDescent="0.25">
      <c r="A3983" s="275">
        <v>40311180</v>
      </c>
      <c r="B3983" s="270" t="s">
        <v>2981</v>
      </c>
      <c r="C3983" s="272" t="s">
        <v>4843</v>
      </c>
      <c r="D3983" s="270" t="s">
        <v>10043</v>
      </c>
      <c r="E3983" s="272"/>
      <c r="F3983" s="273"/>
      <c r="G3983" s="272"/>
      <c r="H3983" s="272" t="s">
        <v>6154</v>
      </c>
      <c r="I3983" s="272" t="s">
        <v>6155</v>
      </c>
      <c r="J3983" s="272" t="s">
        <v>6156</v>
      </c>
      <c r="K3983" s="272"/>
      <c r="L3983" s="271"/>
      <c r="M3983" s="270" t="s">
        <v>9547</v>
      </c>
      <c r="N3983" s="270" t="s">
        <v>9548</v>
      </c>
      <c r="O3983" s="270" t="s">
        <v>6166</v>
      </c>
    </row>
    <row r="3984" spans="1:15" ht="30.75" customHeight="1" x14ac:dyDescent="0.25">
      <c r="A3984" s="281">
        <v>40311180</v>
      </c>
      <c r="B3984" s="276" t="s">
        <v>2981</v>
      </c>
      <c r="C3984" s="278" t="s">
        <v>4843</v>
      </c>
      <c r="D3984" s="276" t="s">
        <v>10044</v>
      </c>
      <c r="E3984" s="282"/>
      <c r="F3984" s="279"/>
      <c r="G3984" s="278"/>
      <c r="H3984" s="278" t="s">
        <v>6154</v>
      </c>
      <c r="I3984" s="278" t="s">
        <v>6155</v>
      </c>
      <c r="J3984" s="278" t="s">
        <v>6156</v>
      </c>
      <c r="K3984" s="278"/>
      <c r="L3984" s="277"/>
      <c r="M3984" s="276" t="s">
        <v>9658</v>
      </c>
      <c r="N3984" s="276" t="s">
        <v>9548</v>
      </c>
      <c r="O3984" s="276" t="s">
        <v>6166</v>
      </c>
    </row>
    <row r="3985" spans="1:15" ht="30.75" customHeight="1" x14ac:dyDescent="0.25">
      <c r="A3985" s="275">
        <v>40311180</v>
      </c>
      <c r="B3985" s="270" t="s">
        <v>2981</v>
      </c>
      <c r="C3985" s="272" t="s">
        <v>4843</v>
      </c>
      <c r="D3985" s="270" t="s">
        <v>10046</v>
      </c>
      <c r="E3985" s="272"/>
      <c r="F3985" s="273"/>
      <c r="G3985" s="272"/>
      <c r="H3985" s="272" t="s">
        <v>6154</v>
      </c>
      <c r="I3985" s="272" t="s">
        <v>6155</v>
      </c>
      <c r="J3985" s="272" t="s">
        <v>6156</v>
      </c>
      <c r="K3985" s="272"/>
      <c r="L3985" s="271"/>
      <c r="M3985" s="270" t="s">
        <v>9658</v>
      </c>
      <c r="N3985" s="270" t="s">
        <v>9548</v>
      </c>
      <c r="O3985" s="270" t="s">
        <v>6166</v>
      </c>
    </row>
    <row r="3986" spans="1:15" ht="30.75" customHeight="1" x14ac:dyDescent="0.25">
      <c r="A3986" s="281">
        <v>40311180</v>
      </c>
      <c r="B3986" s="276" t="s">
        <v>2981</v>
      </c>
      <c r="C3986" s="278" t="s">
        <v>4843</v>
      </c>
      <c r="D3986" s="276" t="s">
        <v>10047</v>
      </c>
      <c r="E3986" s="282"/>
      <c r="F3986" s="279"/>
      <c r="G3986" s="278"/>
      <c r="H3986" s="278" t="s">
        <v>6154</v>
      </c>
      <c r="I3986" s="278" t="s">
        <v>6155</v>
      </c>
      <c r="J3986" s="278" t="s">
        <v>6156</v>
      </c>
      <c r="K3986" s="278"/>
      <c r="L3986" s="277"/>
      <c r="M3986" s="276" t="s">
        <v>9658</v>
      </c>
      <c r="N3986" s="276" t="s">
        <v>9548</v>
      </c>
      <c r="O3986" s="276" t="s">
        <v>6166</v>
      </c>
    </row>
    <row r="3987" spans="1:15" ht="30.75" customHeight="1" x14ac:dyDescent="0.25">
      <c r="A3987" s="275">
        <v>40311180</v>
      </c>
      <c r="B3987" s="270" t="s">
        <v>2981</v>
      </c>
      <c r="C3987" s="272" t="s">
        <v>4843</v>
      </c>
      <c r="D3987" s="270" t="s">
        <v>10049</v>
      </c>
      <c r="E3987" s="272"/>
      <c r="F3987" s="273"/>
      <c r="G3987" s="272"/>
      <c r="H3987" s="272" t="s">
        <v>6154</v>
      </c>
      <c r="I3987" s="272" t="s">
        <v>6155</v>
      </c>
      <c r="J3987" s="272" t="s">
        <v>6156</v>
      </c>
      <c r="K3987" s="272"/>
      <c r="L3987" s="271"/>
      <c r="M3987" s="270" t="s">
        <v>9658</v>
      </c>
      <c r="N3987" s="270" t="s">
        <v>9548</v>
      </c>
      <c r="O3987" s="270" t="s">
        <v>6166</v>
      </c>
    </row>
    <row r="3988" spans="1:15" ht="30.75" customHeight="1" x14ac:dyDescent="0.25">
      <c r="A3988" s="281">
        <v>40311180</v>
      </c>
      <c r="B3988" s="276" t="s">
        <v>2981</v>
      </c>
      <c r="C3988" s="278" t="s">
        <v>4843</v>
      </c>
      <c r="D3988" s="276" t="s">
        <v>10050</v>
      </c>
      <c r="E3988" s="282"/>
      <c r="F3988" s="279"/>
      <c r="G3988" s="278"/>
      <c r="H3988" s="278" t="s">
        <v>6154</v>
      </c>
      <c r="I3988" s="278" t="s">
        <v>6155</v>
      </c>
      <c r="J3988" s="278" t="s">
        <v>6156</v>
      </c>
      <c r="K3988" s="278"/>
      <c r="L3988" s="277"/>
      <c r="M3988" s="276" t="s">
        <v>9658</v>
      </c>
      <c r="N3988" s="276" t="s">
        <v>9548</v>
      </c>
      <c r="O3988" s="276" t="s">
        <v>6166</v>
      </c>
    </row>
    <row r="3989" spans="1:15" ht="30.75" customHeight="1" x14ac:dyDescent="0.25">
      <c r="A3989" s="275">
        <v>40311180</v>
      </c>
      <c r="B3989" s="270" t="s">
        <v>2981</v>
      </c>
      <c r="C3989" s="272" t="s">
        <v>4843</v>
      </c>
      <c r="D3989" s="270" t="s">
        <v>10052</v>
      </c>
      <c r="E3989" s="272"/>
      <c r="F3989" s="273"/>
      <c r="G3989" s="272"/>
      <c r="H3989" s="272" t="s">
        <v>6154</v>
      </c>
      <c r="I3989" s="272" t="s">
        <v>6155</v>
      </c>
      <c r="J3989" s="272" t="s">
        <v>6156</v>
      </c>
      <c r="K3989" s="272"/>
      <c r="L3989" s="271"/>
      <c r="M3989" s="270" t="s">
        <v>9658</v>
      </c>
      <c r="N3989" s="270" t="s">
        <v>9548</v>
      </c>
      <c r="O3989" s="270" t="s">
        <v>6166</v>
      </c>
    </row>
    <row r="3990" spans="1:15" ht="30.75" customHeight="1" x14ac:dyDescent="0.25">
      <c r="A3990" s="281">
        <v>40311180</v>
      </c>
      <c r="B3990" s="276" t="s">
        <v>2981</v>
      </c>
      <c r="C3990" s="278" t="s">
        <v>4843</v>
      </c>
      <c r="D3990" s="276" t="s">
        <v>10057</v>
      </c>
      <c r="E3990" s="282"/>
      <c r="F3990" s="279"/>
      <c r="G3990" s="278"/>
      <c r="H3990" s="278" t="s">
        <v>6154</v>
      </c>
      <c r="I3990" s="278" t="s">
        <v>6155</v>
      </c>
      <c r="J3990" s="278" t="s">
        <v>6156</v>
      </c>
      <c r="K3990" s="278"/>
      <c r="L3990" s="277"/>
      <c r="M3990" s="276" t="s">
        <v>9658</v>
      </c>
      <c r="N3990" s="276" t="s">
        <v>9548</v>
      </c>
      <c r="O3990" s="276" t="s">
        <v>6166</v>
      </c>
    </row>
    <row r="3991" spans="1:15" ht="30.75" customHeight="1" x14ac:dyDescent="0.25">
      <c r="A3991" s="275">
        <v>40311180</v>
      </c>
      <c r="B3991" s="270" t="s">
        <v>2981</v>
      </c>
      <c r="C3991" s="272" t="s">
        <v>4843</v>
      </c>
      <c r="D3991" s="270" t="s">
        <v>10058</v>
      </c>
      <c r="E3991" s="272"/>
      <c r="F3991" s="273"/>
      <c r="G3991" s="272"/>
      <c r="H3991" s="272" t="s">
        <v>6154</v>
      </c>
      <c r="I3991" s="272" t="s">
        <v>6155</v>
      </c>
      <c r="J3991" s="272" t="s">
        <v>6156</v>
      </c>
      <c r="K3991" s="272"/>
      <c r="L3991" s="271"/>
      <c r="M3991" s="270" t="s">
        <v>9658</v>
      </c>
      <c r="N3991" s="270" t="s">
        <v>9548</v>
      </c>
      <c r="O3991" s="270" t="s">
        <v>6166</v>
      </c>
    </row>
    <row r="3992" spans="1:15" ht="30.75" customHeight="1" x14ac:dyDescent="0.25">
      <c r="A3992" s="281">
        <v>40311180</v>
      </c>
      <c r="B3992" s="276" t="s">
        <v>2981</v>
      </c>
      <c r="C3992" s="278" t="s">
        <v>4843</v>
      </c>
      <c r="D3992" s="276" t="s">
        <v>10059</v>
      </c>
      <c r="E3992" s="282"/>
      <c r="F3992" s="279"/>
      <c r="G3992" s="278"/>
      <c r="H3992" s="278" t="s">
        <v>6154</v>
      </c>
      <c r="I3992" s="278" t="s">
        <v>6155</v>
      </c>
      <c r="J3992" s="278" t="s">
        <v>6156</v>
      </c>
      <c r="K3992" s="278"/>
      <c r="L3992" s="277"/>
      <c r="M3992" s="276" t="s">
        <v>9658</v>
      </c>
      <c r="N3992" s="276" t="s">
        <v>9548</v>
      </c>
      <c r="O3992" s="276" t="s">
        <v>6166</v>
      </c>
    </row>
    <row r="3993" spans="1:15" ht="30.75" customHeight="1" x14ac:dyDescent="0.25">
      <c r="A3993" s="275">
        <v>40311180</v>
      </c>
      <c r="B3993" s="270" t="s">
        <v>2981</v>
      </c>
      <c r="C3993" s="272" t="s">
        <v>4843</v>
      </c>
      <c r="D3993" s="270" t="s">
        <v>10053</v>
      </c>
      <c r="E3993" s="272"/>
      <c r="F3993" s="273"/>
      <c r="G3993" s="272"/>
      <c r="H3993" s="272" t="s">
        <v>6154</v>
      </c>
      <c r="I3993" s="272" t="s">
        <v>6155</v>
      </c>
      <c r="J3993" s="272" t="s">
        <v>6156</v>
      </c>
      <c r="K3993" s="272"/>
      <c r="L3993" s="271"/>
      <c r="M3993" s="270" t="s">
        <v>9658</v>
      </c>
      <c r="N3993" s="270" t="s">
        <v>9548</v>
      </c>
      <c r="O3993" s="270" t="s">
        <v>6166</v>
      </c>
    </row>
    <row r="3994" spans="1:15" ht="30.75" customHeight="1" x14ac:dyDescent="0.25">
      <c r="A3994" s="281">
        <v>40311180</v>
      </c>
      <c r="B3994" s="276" t="s">
        <v>2981</v>
      </c>
      <c r="C3994" s="278" t="s">
        <v>4843</v>
      </c>
      <c r="D3994" s="276" t="s">
        <v>10054</v>
      </c>
      <c r="E3994" s="282"/>
      <c r="F3994" s="279"/>
      <c r="G3994" s="278"/>
      <c r="H3994" s="278" t="s">
        <v>6154</v>
      </c>
      <c r="I3994" s="278" t="s">
        <v>6155</v>
      </c>
      <c r="J3994" s="278" t="s">
        <v>6156</v>
      </c>
      <c r="K3994" s="278"/>
      <c r="L3994" s="277"/>
      <c r="M3994" s="276" t="s">
        <v>9658</v>
      </c>
      <c r="N3994" s="276" t="s">
        <v>9548</v>
      </c>
      <c r="O3994" s="276" t="s">
        <v>6166</v>
      </c>
    </row>
    <row r="3995" spans="1:15" ht="30.75" customHeight="1" x14ac:dyDescent="0.25">
      <c r="A3995" s="275">
        <v>40311180</v>
      </c>
      <c r="B3995" s="270" t="s">
        <v>2981</v>
      </c>
      <c r="C3995" s="272" t="s">
        <v>4843</v>
      </c>
      <c r="D3995" s="270" t="s">
        <v>10055</v>
      </c>
      <c r="E3995" s="272"/>
      <c r="F3995" s="273"/>
      <c r="G3995" s="272"/>
      <c r="H3995" s="272" t="s">
        <v>6154</v>
      </c>
      <c r="I3995" s="272" t="s">
        <v>6155</v>
      </c>
      <c r="J3995" s="272" t="s">
        <v>6156</v>
      </c>
      <c r="K3995" s="272"/>
      <c r="L3995" s="271"/>
      <c r="M3995" s="270" t="s">
        <v>9658</v>
      </c>
      <c r="N3995" s="270" t="s">
        <v>9548</v>
      </c>
      <c r="O3995" s="270" t="s">
        <v>6166</v>
      </c>
    </row>
    <row r="3996" spans="1:15" ht="30.75" customHeight="1" x14ac:dyDescent="0.25">
      <c r="A3996" s="281">
        <v>40311180</v>
      </c>
      <c r="B3996" s="276" t="s">
        <v>2981</v>
      </c>
      <c r="C3996" s="278" t="s">
        <v>4843</v>
      </c>
      <c r="D3996" s="276" t="s">
        <v>10056</v>
      </c>
      <c r="E3996" s="282"/>
      <c r="F3996" s="279"/>
      <c r="G3996" s="278"/>
      <c r="H3996" s="278" t="s">
        <v>6154</v>
      </c>
      <c r="I3996" s="278" t="s">
        <v>6155</v>
      </c>
      <c r="J3996" s="278" t="s">
        <v>6156</v>
      </c>
      <c r="K3996" s="278"/>
      <c r="L3996" s="277"/>
      <c r="M3996" s="276" t="s">
        <v>9658</v>
      </c>
      <c r="N3996" s="276" t="s">
        <v>9548</v>
      </c>
      <c r="O3996" s="276" t="s">
        <v>6166</v>
      </c>
    </row>
    <row r="3997" spans="1:15" ht="30.75" customHeight="1" x14ac:dyDescent="0.25">
      <c r="A3997" s="275">
        <v>40311180</v>
      </c>
      <c r="B3997" s="270" t="s">
        <v>2981</v>
      </c>
      <c r="C3997" s="272" t="s">
        <v>4843</v>
      </c>
      <c r="D3997" s="270" t="s">
        <v>9657</v>
      </c>
      <c r="E3997" s="272"/>
      <c r="F3997" s="273"/>
      <c r="G3997" s="272"/>
      <c r="H3997" s="272" t="s">
        <v>6154</v>
      </c>
      <c r="I3997" s="272" t="s">
        <v>6155</v>
      </c>
      <c r="J3997" s="272" t="s">
        <v>6156</v>
      </c>
      <c r="K3997" s="272"/>
      <c r="L3997" s="271"/>
      <c r="M3997" s="270" t="s">
        <v>9658</v>
      </c>
      <c r="N3997" s="270" t="s">
        <v>9548</v>
      </c>
      <c r="O3997" s="270" t="s">
        <v>6166</v>
      </c>
    </row>
    <row r="3998" spans="1:15" ht="30.75" customHeight="1" x14ac:dyDescent="0.25">
      <c r="A3998" s="281">
        <v>40311180</v>
      </c>
      <c r="B3998" s="276" t="s">
        <v>2981</v>
      </c>
      <c r="C3998" s="278" t="s">
        <v>4843</v>
      </c>
      <c r="D3998" s="276" t="s">
        <v>10060</v>
      </c>
      <c r="E3998" s="282"/>
      <c r="F3998" s="279"/>
      <c r="G3998" s="278"/>
      <c r="H3998" s="278" t="s">
        <v>6154</v>
      </c>
      <c r="I3998" s="278" t="s">
        <v>6155</v>
      </c>
      <c r="J3998" s="278" t="s">
        <v>6156</v>
      </c>
      <c r="K3998" s="278"/>
      <c r="L3998" s="277"/>
      <c r="M3998" s="276" t="s">
        <v>9658</v>
      </c>
      <c r="N3998" s="276" t="s">
        <v>9548</v>
      </c>
      <c r="O3998" s="276" t="s">
        <v>6166</v>
      </c>
    </row>
    <row r="3999" spans="1:15" ht="30.75" customHeight="1" x14ac:dyDescent="0.25">
      <c r="A3999" s="275">
        <v>40311180</v>
      </c>
      <c r="B3999" s="270" t="s">
        <v>2981</v>
      </c>
      <c r="C3999" s="272" t="s">
        <v>4843</v>
      </c>
      <c r="D3999" s="270" t="s">
        <v>10061</v>
      </c>
      <c r="E3999" s="272"/>
      <c r="F3999" s="273"/>
      <c r="G3999" s="272"/>
      <c r="H3999" s="272" t="s">
        <v>6154</v>
      </c>
      <c r="I3999" s="272" t="s">
        <v>6155</v>
      </c>
      <c r="J3999" s="272" t="s">
        <v>6156</v>
      </c>
      <c r="K3999" s="272"/>
      <c r="L3999" s="271"/>
      <c r="M3999" s="270" t="s">
        <v>9658</v>
      </c>
      <c r="N3999" s="270" t="s">
        <v>9548</v>
      </c>
      <c r="O3999" s="270" t="s">
        <v>6166</v>
      </c>
    </row>
    <row r="4000" spans="1:15" ht="30.75" customHeight="1" x14ac:dyDescent="0.25">
      <c r="A4000" s="281">
        <v>40311180</v>
      </c>
      <c r="B4000" s="276" t="s">
        <v>2981</v>
      </c>
      <c r="C4000" s="278" t="s">
        <v>4843</v>
      </c>
      <c r="D4000" s="276" t="s">
        <v>10062</v>
      </c>
      <c r="E4000" s="282"/>
      <c r="F4000" s="279"/>
      <c r="G4000" s="278"/>
      <c r="H4000" s="278" t="s">
        <v>6154</v>
      </c>
      <c r="I4000" s="278" t="s">
        <v>6155</v>
      </c>
      <c r="J4000" s="278" t="s">
        <v>6156</v>
      </c>
      <c r="K4000" s="278"/>
      <c r="L4000" s="277"/>
      <c r="M4000" s="276" t="s">
        <v>9658</v>
      </c>
      <c r="N4000" s="276" t="s">
        <v>9548</v>
      </c>
      <c r="O4000" s="276" t="s">
        <v>6166</v>
      </c>
    </row>
    <row r="4001" spans="1:15" ht="30.75" customHeight="1" x14ac:dyDescent="0.25">
      <c r="A4001" s="275">
        <v>40311180</v>
      </c>
      <c r="B4001" s="270" t="s">
        <v>2981</v>
      </c>
      <c r="C4001" s="272" t="s">
        <v>4843</v>
      </c>
      <c r="D4001" s="270" t="s">
        <v>10063</v>
      </c>
      <c r="E4001" s="272"/>
      <c r="F4001" s="273"/>
      <c r="G4001" s="272"/>
      <c r="H4001" s="272" t="s">
        <v>6154</v>
      </c>
      <c r="I4001" s="272" t="s">
        <v>6155</v>
      </c>
      <c r="J4001" s="272" t="s">
        <v>6156</v>
      </c>
      <c r="K4001" s="272"/>
      <c r="L4001" s="271"/>
      <c r="M4001" s="270" t="s">
        <v>9658</v>
      </c>
      <c r="N4001" s="270" t="s">
        <v>9548</v>
      </c>
      <c r="O4001" s="270" t="s">
        <v>6166</v>
      </c>
    </row>
    <row r="4002" spans="1:15" ht="30.75" customHeight="1" x14ac:dyDescent="0.25">
      <c r="A4002" s="281">
        <v>40311180</v>
      </c>
      <c r="B4002" s="276" t="s">
        <v>2981</v>
      </c>
      <c r="C4002" s="278" t="s">
        <v>4843</v>
      </c>
      <c r="D4002" s="276" t="s">
        <v>10064</v>
      </c>
      <c r="E4002" s="282"/>
      <c r="F4002" s="279"/>
      <c r="G4002" s="278"/>
      <c r="H4002" s="278" t="s">
        <v>6154</v>
      </c>
      <c r="I4002" s="278" t="s">
        <v>6155</v>
      </c>
      <c r="J4002" s="278" t="s">
        <v>6156</v>
      </c>
      <c r="K4002" s="278"/>
      <c r="L4002" s="277"/>
      <c r="M4002" s="276" t="s">
        <v>9658</v>
      </c>
      <c r="N4002" s="276" t="s">
        <v>9548</v>
      </c>
      <c r="O4002" s="276" t="s">
        <v>6166</v>
      </c>
    </row>
    <row r="4003" spans="1:15" ht="30.75" customHeight="1" x14ac:dyDescent="0.25">
      <c r="A4003" s="275">
        <v>40311198</v>
      </c>
      <c r="B4003" s="270" t="s">
        <v>5637</v>
      </c>
      <c r="C4003" s="272" t="s">
        <v>4843</v>
      </c>
      <c r="D4003" s="270" t="s">
        <v>10062</v>
      </c>
      <c r="E4003" s="272"/>
      <c r="F4003" s="273"/>
      <c r="G4003" s="272"/>
      <c r="H4003" s="272" t="s">
        <v>6154</v>
      </c>
      <c r="I4003" s="272" t="s">
        <v>6155</v>
      </c>
      <c r="J4003" s="272" t="s">
        <v>6156</v>
      </c>
      <c r="K4003" s="272"/>
      <c r="L4003" s="271"/>
      <c r="M4003" s="270" t="s">
        <v>9658</v>
      </c>
      <c r="N4003" s="270" t="s">
        <v>9548</v>
      </c>
      <c r="O4003" s="270" t="s">
        <v>6166</v>
      </c>
    </row>
    <row r="4004" spans="1:15" ht="30.75" customHeight="1" x14ac:dyDescent="0.25">
      <c r="A4004" s="281">
        <v>40311201</v>
      </c>
      <c r="B4004" s="276" t="s">
        <v>5638</v>
      </c>
      <c r="C4004" s="278" t="s">
        <v>4843</v>
      </c>
      <c r="D4004" s="276" t="s">
        <v>10063</v>
      </c>
      <c r="E4004" s="282"/>
      <c r="F4004" s="279"/>
      <c r="G4004" s="278"/>
      <c r="H4004" s="278" t="s">
        <v>6154</v>
      </c>
      <c r="I4004" s="278" t="s">
        <v>6155</v>
      </c>
      <c r="J4004" s="278" t="s">
        <v>6156</v>
      </c>
      <c r="K4004" s="278"/>
      <c r="L4004" s="277"/>
      <c r="M4004" s="276" t="s">
        <v>9658</v>
      </c>
      <c r="N4004" s="276" t="s">
        <v>9548</v>
      </c>
      <c r="O4004" s="276" t="s">
        <v>6166</v>
      </c>
    </row>
    <row r="4005" spans="1:15" ht="30.75" customHeight="1" x14ac:dyDescent="0.25">
      <c r="A4005" s="275">
        <v>40311210</v>
      </c>
      <c r="B4005" s="270" t="s">
        <v>2986</v>
      </c>
      <c r="C4005" s="272" t="s">
        <v>4843</v>
      </c>
      <c r="D4005" s="270" t="s">
        <v>10065</v>
      </c>
      <c r="E4005" s="272"/>
      <c r="F4005" s="273"/>
      <c r="G4005" s="272"/>
      <c r="H4005" s="272" t="s">
        <v>6154</v>
      </c>
      <c r="I4005" s="272" t="s">
        <v>6155</v>
      </c>
      <c r="J4005" s="272" t="s">
        <v>6156</v>
      </c>
      <c r="K4005" s="272"/>
      <c r="L4005" s="271"/>
      <c r="M4005" s="270" t="s">
        <v>9658</v>
      </c>
      <c r="N4005" s="270" t="s">
        <v>9548</v>
      </c>
      <c r="O4005" s="270" t="s">
        <v>6166</v>
      </c>
    </row>
    <row r="4006" spans="1:15" ht="30.75" customHeight="1" x14ac:dyDescent="0.25">
      <c r="A4006" s="281">
        <v>40311228</v>
      </c>
      <c r="B4006" s="276" t="s">
        <v>5639</v>
      </c>
      <c r="C4006" s="278" t="s">
        <v>4843</v>
      </c>
      <c r="D4006" s="276" t="s">
        <v>10066</v>
      </c>
      <c r="E4006" s="282"/>
      <c r="F4006" s="279"/>
      <c r="G4006" s="278"/>
      <c r="H4006" s="278" t="s">
        <v>6154</v>
      </c>
      <c r="I4006" s="278" t="s">
        <v>6155</v>
      </c>
      <c r="J4006" s="278" t="s">
        <v>6156</v>
      </c>
      <c r="K4006" s="278"/>
      <c r="L4006" s="277"/>
      <c r="M4006" s="276" t="s">
        <v>9658</v>
      </c>
      <c r="N4006" s="276" t="s">
        <v>9548</v>
      </c>
      <c r="O4006" s="276" t="s">
        <v>6166</v>
      </c>
    </row>
    <row r="4007" spans="1:15" ht="30.75" customHeight="1" x14ac:dyDescent="0.25">
      <c r="A4007" s="275">
        <v>40311236</v>
      </c>
      <c r="B4007" s="270" t="s">
        <v>2956</v>
      </c>
      <c r="C4007" s="272" t="s">
        <v>4843</v>
      </c>
      <c r="D4007" s="270" t="s">
        <v>10067</v>
      </c>
      <c r="E4007" s="272"/>
      <c r="F4007" s="273"/>
      <c r="G4007" s="272"/>
      <c r="H4007" s="272" t="s">
        <v>6154</v>
      </c>
      <c r="I4007" s="272" t="s">
        <v>6155</v>
      </c>
      <c r="J4007" s="272" t="s">
        <v>6156</v>
      </c>
      <c r="K4007" s="272"/>
      <c r="L4007" s="271"/>
      <c r="M4007" s="270" t="s">
        <v>3915</v>
      </c>
      <c r="N4007" s="270" t="s">
        <v>9548</v>
      </c>
      <c r="O4007" s="270" t="s">
        <v>6166</v>
      </c>
    </row>
    <row r="4008" spans="1:15" ht="30.75" customHeight="1" x14ac:dyDescent="0.25">
      <c r="A4008" s="281">
        <v>40311244</v>
      </c>
      <c r="B4008" s="276" t="s">
        <v>5640</v>
      </c>
      <c r="C4008" s="278" t="s">
        <v>4843</v>
      </c>
      <c r="D4008" s="276" t="s">
        <v>10068</v>
      </c>
      <c r="E4008" s="282"/>
      <c r="F4008" s="279"/>
      <c r="G4008" s="278"/>
      <c r="H4008" s="278" t="s">
        <v>6154</v>
      </c>
      <c r="I4008" s="278" t="s">
        <v>6155</v>
      </c>
      <c r="J4008" s="278" t="s">
        <v>6156</v>
      </c>
      <c r="K4008" s="278"/>
      <c r="L4008" s="277"/>
      <c r="M4008" s="276" t="s">
        <v>9658</v>
      </c>
      <c r="N4008" s="276" t="s">
        <v>9548</v>
      </c>
      <c r="O4008" s="276" t="s">
        <v>6166</v>
      </c>
    </row>
    <row r="4009" spans="1:15" ht="30.75" customHeight="1" x14ac:dyDescent="0.25">
      <c r="A4009" s="275">
        <v>40311252</v>
      </c>
      <c r="B4009" s="270" t="s">
        <v>5641</v>
      </c>
      <c r="C4009" s="272" t="s">
        <v>4843</v>
      </c>
      <c r="D4009" s="270" t="s">
        <v>10061</v>
      </c>
      <c r="E4009" s="272"/>
      <c r="F4009" s="273"/>
      <c r="G4009" s="272"/>
      <c r="H4009" s="272" t="s">
        <v>6154</v>
      </c>
      <c r="I4009" s="272" t="s">
        <v>6155</v>
      </c>
      <c r="J4009" s="272" t="s">
        <v>6156</v>
      </c>
      <c r="K4009" s="272"/>
      <c r="L4009" s="271"/>
      <c r="M4009" s="270" t="s">
        <v>9658</v>
      </c>
      <c r="N4009" s="270" t="s">
        <v>9548</v>
      </c>
      <c r="O4009" s="270" t="s">
        <v>6166</v>
      </c>
    </row>
    <row r="4010" spans="1:15" ht="30.75" customHeight="1" x14ac:dyDescent="0.25">
      <c r="A4010" s="281">
        <v>40311260</v>
      </c>
      <c r="B4010" s="276" t="s">
        <v>5642</v>
      </c>
      <c r="C4010" s="278" t="s">
        <v>4844</v>
      </c>
      <c r="D4010" s="276" t="s">
        <v>6161</v>
      </c>
      <c r="E4010" s="282"/>
      <c r="F4010" s="279"/>
      <c r="G4010" s="278" t="s">
        <v>6161</v>
      </c>
      <c r="H4010" s="278" t="s">
        <v>6161</v>
      </c>
      <c r="I4010" s="278" t="s">
        <v>6161</v>
      </c>
      <c r="J4010" s="278" t="s">
        <v>6161</v>
      </c>
      <c r="K4010" s="278" t="s">
        <v>6161</v>
      </c>
      <c r="L4010" s="277" t="s">
        <v>6161</v>
      </c>
      <c r="M4010" s="276" t="s">
        <v>6161</v>
      </c>
      <c r="N4010" s="276" t="s">
        <v>6161</v>
      </c>
      <c r="O4010" s="276" t="s">
        <v>6161</v>
      </c>
    </row>
    <row r="4011" spans="1:15" ht="30.75" customHeight="1" x14ac:dyDescent="0.25">
      <c r="A4011" s="275">
        <v>40311279</v>
      </c>
      <c r="B4011" s="270" t="s">
        <v>5643</v>
      </c>
      <c r="C4011" s="272" t="s">
        <v>4843</v>
      </c>
      <c r="D4011" s="270" t="s">
        <v>10069</v>
      </c>
      <c r="E4011" s="272"/>
      <c r="F4011" s="273"/>
      <c r="G4011" s="272"/>
      <c r="H4011" s="272" t="s">
        <v>6154</v>
      </c>
      <c r="I4011" s="272" t="s">
        <v>6155</v>
      </c>
      <c r="J4011" s="272" t="s">
        <v>6156</v>
      </c>
      <c r="K4011" s="272"/>
      <c r="L4011" s="271"/>
      <c r="M4011" s="270" t="s">
        <v>9547</v>
      </c>
      <c r="N4011" s="270" t="s">
        <v>9548</v>
      </c>
      <c r="O4011" s="270" t="s">
        <v>6166</v>
      </c>
    </row>
    <row r="4012" spans="1:15" ht="30.75" customHeight="1" x14ac:dyDescent="0.25">
      <c r="A4012" s="281">
        <v>40311287</v>
      </c>
      <c r="B4012" s="276" t="s">
        <v>5644</v>
      </c>
      <c r="C4012" s="278" t="s">
        <v>4844</v>
      </c>
      <c r="D4012" s="276" t="s">
        <v>6161</v>
      </c>
      <c r="E4012" s="282"/>
      <c r="F4012" s="279"/>
      <c r="G4012" s="278" t="s">
        <v>6161</v>
      </c>
      <c r="H4012" s="278" t="s">
        <v>6161</v>
      </c>
      <c r="I4012" s="278" t="s">
        <v>6161</v>
      </c>
      <c r="J4012" s="278" t="s">
        <v>6161</v>
      </c>
      <c r="K4012" s="278" t="s">
        <v>6161</v>
      </c>
      <c r="L4012" s="277" t="s">
        <v>6161</v>
      </c>
      <c r="M4012" s="276" t="s">
        <v>6161</v>
      </c>
      <c r="N4012" s="276" t="s">
        <v>6161</v>
      </c>
      <c r="O4012" s="276" t="s">
        <v>6161</v>
      </c>
    </row>
    <row r="4013" spans="1:15" ht="30.75" customHeight="1" x14ac:dyDescent="0.25">
      <c r="A4013" s="275">
        <v>40311295</v>
      </c>
      <c r="B4013" s="270" t="s">
        <v>2964</v>
      </c>
      <c r="C4013" s="272" t="s">
        <v>4843</v>
      </c>
      <c r="D4013" s="270" t="s">
        <v>10065</v>
      </c>
      <c r="E4013" s="272"/>
      <c r="F4013" s="273"/>
      <c r="G4013" s="272"/>
      <c r="H4013" s="272" t="s">
        <v>6154</v>
      </c>
      <c r="I4013" s="272" t="s">
        <v>6155</v>
      </c>
      <c r="J4013" s="272" t="s">
        <v>6156</v>
      </c>
      <c r="K4013" s="272"/>
      <c r="L4013" s="271"/>
      <c r="M4013" s="270" t="s">
        <v>9658</v>
      </c>
      <c r="N4013" s="270" t="s">
        <v>9548</v>
      </c>
      <c r="O4013" s="270" t="s">
        <v>6166</v>
      </c>
    </row>
    <row r="4014" spans="1:15" ht="30.75" customHeight="1" x14ac:dyDescent="0.25">
      <c r="A4014" s="281">
        <v>40311309</v>
      </c>
      <c r="B4014" s="276" t="s">
        <v>2969</v>
      </c>
      <c r="C4014" s="278" t="s">
        <v>4843</v>
      </c>
      <c r="D4014" s="276" t="s">
        <v>10057</v>
      </c>
      <c r="E4014" s="282"/>
      <c r="F4014" s="279"/>
      <c r="G4014" s="278"/>
      <c r="H4014" s="278" t="s">
        <v>6154</v>
      </c>
      <c r="I4014" s="278" t="s">
        <v>6155</v>
      </c>
      <c r="J4014" s="278" t="s">
        <v>6156</v>
      </c>
      <c r="K4014" s="278"/>
      <c r="L4014" s="277"/>
      <c r="M4014" s="276" t="s">
        <v>9658</v>
      </c>
      <c r="N4014" s="276" t="s">
        <v>9548</v>
      </c>
      <c r="O4014" s="276" t="s">
        <v>6166</v>
      </c>
    </row>
    <row r="4015" spans="1:15" ht="30.75" customHeight="1" x14ac:dyDescent="0.25">
      <c r="A4015" s="275">
        <v>40311317</v>
      </c>
      <c r="B4015" s="270" t="s">
        <v>2971</v>
      </c>
      <c r="C4015" s="272" t="s">
        <v>4843</v>
      </c>
      <c r="D4015" s="270" t="s">
        <v>10058</v>
      </c>
      <c r="E4015" s="272"/>
      <c r="F4015" s="273"/>
      <c r="G4015" s="272"/>
      <c r="H4015" s="272" t="s">
        <v>6154</v>
      </c>
      <c r="I4015" s="272" t="s">
        <v>6155</v>
      </c>
      <c r="J4015" s="272" t="s">
        <v>6156</v>
      </c>
      <c r="K4015" s="272"/>
      <c r="L4015" s="271"/>
      <c r="M4015" s="270" t="s">
        <v>9658</v>
      </c>
      <c r="N4015" s="270" t="s">
        <v>9548</v>
      </c>
      <c r="O4015" s="270" t="s">
        <v>6166</v>
      </c>
    </row>
    <row r="4016" spans="1:15" ht="30.75" customHeight="1" x14ac:dyDescent="0.25">
      <c r="A4016" s="281">
        <v>40311325</v>
      </c>
      <c r="B4016" s="276" t="s">
        <v>5645</v>
      </c>
      <c r="C4016" s="278" t="s">
        <v>4843</v>
      </c>
      <c r="D4016" s="276" t="s">
        <v>10059</v>
      </c>
      <c r="E4016" s="282"/>
      <c r="F4016" s="279"/>
      <c r="G4016" s="278"/>
      <c r="H4016" s="278" t="s">
        <v>6154</v>
      </c>
      <c r="I4016" s="278" t="s">
        <v>6155</v>
      </c>
      <c r="J4016" s="278" t="s">
        <v>6156</v>
      </c>
      <c r="K4016" s="278"/>
      <c r="L4016" s="277"/>
      <c r="M4016" s="276" t="s">
        <v>9658</v>
      </c>
      <c r="N4016" s="276" t="s">
        <v>9548</v>
      </c>
      <c r="O4016" s="276" t="s">
        <v>6166</v>
      </c>
    </row>
    <row r="4017" spans="1:15" ht="30.75" customHeight="1" x14ac:dyDescent="0.25">
      <c r="A4017" s="275">
        <v>40311333</v>
      </c>
      <c r="B4017" s="270" t="s">
        <v>5646</v>
      </c>
      <c r="C4017" s="272" t="s">
        <v>4844</v>
      </c>
      <c r="D4017" s="270" t="s">
        <v>6161</v>
      </c>
      <c r="E4017" s="272"/>
      <c r="F4017" s="273"/>
      <c r="G4017" s="272" t="s">
        <v>6161</v>
      </c>
      <c r="H4017" s="272" t="s">
        <v>6161</v>
      </c>
      <c r="I4017" s="272" t="s">
        <v>6161</v>
      </c>
      <c r="J4017" s="272" t="s">
        <v>6161</v>
      </c>
      <c r="K4017" s="272" t="s">
        <v>6161</v>
      </c>
      <c r="L4017" s="271" t="s">
        <v>6161</v>
      </c>
      <c r="M4017" s="270" t="s">
        <v>6161</v>
      </c>
      <c r="N4017" s="270" t="s">
        <v>6161</v>
      </c>
      <c r="O4017" s="270" t="s">
        <v>6161</v>
      </c>
    </row>
    <row r="4018" spans="1:15" ht="30.75" customHeight="1" x14ac:dyDescent="0.25">
      <c r="A4018" s="281">
        <v>40311341</v>
      </c>
      <c r="B4018" s="276" t="s">
        <v>5647</v>
      </c>
      <c r="C4018" s="278" t="s">
        <v>4843</v>
      </c>
      <c r="D4018" s="276" t="s">
        <v>9657</v>
      </c>
      <c r="E4018" s="282"/>
      <c r="F4018" s="279"/>
      <c r="G4018" s="278"/>
      <c r="H4018" s="278" t="s">
        <v>6154</v>
      </c>
      <c r="I4018" s="278" t="s">
        <v>6155</v>
      </c>
      <c r="J4018" s="278" t="s">
        <v>6156</v>
      </c>
      <c r="K4018" s="278"/>
      <c r="L4018" s="277"/>
      <c r="M4018" s="276" t="s">
        <v>9658</v>
      </c>
      <c r="N4018" s="276" t="s">
        <v>9548</v>
      </c>
      <c r="O4018" s="276" t="s">
        <v>6166</v>
      </c>
    </row>
    <row r="4019" spans="1:15" ht="30.75" customHeight="1" x14ac:dyDescent="0.25">
      <c r="A4019" s="275">
        <v>40311350</v>
      </c>
      <c r="B4019" s="270" t="s">
        <v>5648</v>
      </c>
      <c r="C4019" s="272" t="s">
        <v>4843</v>
      </c>
      <c r="D4019" s="270" t="s">
        <v>10060</v>
      </c>
      <c r="E4019" s="272"/>
      <c r="F4019" s="273"/>
      <c r="G4019" s="272"/>
      <c r="H4019" s="272" t="s">
        <v>6154</v>
      </c>
      <c r="I4019" s="272" t="s">
        <v>6155</v>
      </c>
      <c r="J4019" s="272" t="s">
        <v>6156</v>
      </c>
      <c r="K4019" s="272"/>
      <c r="L4019" s="271"/>
      <c r="M4019" s="270" t="s">
        <v>9658</v>
      </c>
      <c r="N4019" s="270" t="s">
        <v>9548</v>
      </c>
      <c r="O4019" s="270" t="s">
        <v>6166</v>
      </c>
    </row>
    <row r="4020" spans="1:15" ht="30.75" customHeight="1" x14ac:dyDescent="0.25">
      <c r="A4020" s="281">
        <v>40311368</v>
      </c>
      <c r="B4020" s="276" t="s">
        <v>5649</v>
      </c>
      <c r="C4020" s="278" t="s">
        <v>4843</v>
      </c>
      <c r="D4020" s="276" t="s">
        <v>10064</v>
      </c>
      <c r="E4020" s="282"/>
      <c r="F4020" s="279"/>
      <c r="G4020" s="278"/>
      <c r="H4020" s="278" t="s">
        <v>6154</v>
      </c>
      <c r="I4020" s="278" t="s">
        <v>6155</v>
      </c>
      <c r="J4020" s="278" t="s">
        <v>6156</v>
      </c>
      <c r="K4020" s="278"/>
      <c r="L4020" s="277"/>
      <c r="M4020" s="276" t="s">
        <v>9658</v>
      </c>
      <c r="N4020" s="276" t="s">
        <v>9548</v>
      </c>
      <c r="O4020" s="276" t="s">
        <v>6166</v>
      </c>
    </row>
    <row r="4021" spans="1:15" ht="30.75" customHeight="1" x14ac:dyDescent="0.25">
      <c r="A4021" s="275">
        <v>40311376</v>
      </c>
      <c r="B4021" s="270" t="s">
        <v>5650</v>
      </c>
      <c r="C4021" s="272" t="s">
        <v>4844</v>
      </c>
      <c r="D4021" s="270" t="s">
        <v>6161</v>
      </c>
      <c r="E4021" s="272"/>
      <c r="F4021" s="273"/>
      <c r="G4021" s="272" t="s">
        <v>6161</v>
      </c>
      <c r="H4021" s="272" t="s">
        <v>6161</v>
      </c>
      <c r="I4021" s="272" t="s">
        <v>6161</v>
      </c>
      <c r="J4021" s="272" t="s">
        <v>6161</v>
      </c>
      <c r="K4021" s="272" t="s">
        <v>6161</v>
      </c>
      <c r="L4021" s="271" t="s">
        <v>6161</v>
      </c>
      <c r="M4021" s="270" t="s">
        <v>6161</v>
      </c>
      <c r="N4021" s="270" t="s">
        <v>6161</v>
      </c>
      <c r="O4021" s="270" t="s">
        <v>6161</v>
      </c>
    </row>
    <row r="4022" spans="1:15" ht="30.75" customHeight="1" x14ac:dyDescent="0.25">
      <c r="A4022" s="281">
        <v>40311384</v>
      </c>
      <c r="B4022" s="276" t="s">
        <v>5651</v>
      </c>
      <c r="C4022" s="278" t="s">
        <v>4844</v>
      </c>
      <c r="D4022" s="276" t="s">
        <v>6161</v>
      </c>
      <c r="E4022" s="282"/>
      <c r="F4022" s="279"/>
      <c r="G4022" s="278" t="s">
        <v>6161</v>
      </c>
      <c r="H4022" s="278" t="s">
        <v>6161</v>
      </c>
      <c r="I4022" s="278" t="s">
        <v>6161</v>
      </c>
      <c r="J4022" s="278" t="s">
        <v>6161</v>
      </c>
      <c r="K4022" s="278" t="s">
        <v>6161</v>
      </c>
      <c r="L4022" s="277" t="s">
        <v>6161</v>
      </c>
      <c r="M4022" s="276" t="s">
        <v>6161</v>
      </c>
      <c r="N4022" s="276" t="s">
        <v>6161</v>
      </c>
      <c r="O4022" s="276" t="s">
        <v>6161</v>
      </c>
    </row>
    <row r="4023" spans="1:15" ht="30.75" customHeight="1" x14ac:dyDescent="0.25">
      <c r="A4023" s="275">
        <v>40311392</v>
      </c>
      <c r="B4023" s="270" t="s">
        <v>5652</v>
      </c>
      <c r="C4023" s="272" t="s">
        <v>4843</v>
      </c>
      <c r="D4023" s="270" t="s">
        <v>9606</v>
      </c>
      <c r="E4023" s="272"/>
      <c r="F4023" s="273"/>
      <c r="G4023" s="272"/>
      <c r="H4023" s="272" t="s">
        <v>6154</v>
      </c>
      <c r="I4023" s="272" t="s">
        <v>6155</v>
      </c>
      <c r="J4023" s="272" t="s">
        <v>6156</v>
      </c>
      <c r="K4023" s="272" t="s">
        <v>6157</v>
      </c>
      <c r="L4023" s="271"/>
      <c r="M4023" s="270" t="s">
        <v>3922</v>
      </c>
      <c r="N4023" s="270" t="s">
        <v>9607</v>
      </c>
      <c r="O4023" s="270" t="s">
        <v>6166</v>
      </c>
    </row>
    <row r="4024" spans="1:15" ht="30.75" customHeight="1" x14ac:dyDescent="0.25">
      <c r="A4024" s="281">
        <v>40311406</v>
      </c>
      <c r="B4024" s="276" t="s">
        <v>5653</v>
      </c>
      <c r="C4024" s="278" t="s">
        <v>4844</v>
      </c>
      <c r="D4024" s="276" t="s">
        <v>6161</v>
      </c>
      <c r="E4024" s="282"/>
      <c r="F4024" s="279"/>
      <c r="G4024" s="278" t="s">
        <v>6161</v>
      </c>
      <c r="H4024" s="278" t="s">
        <v>6161</v>
      </c>
      <c r="I4024" s="278" t="s">
        <v>6161</v>
      </c>
      <c r="J4024" s="278" t="s">
        <v>6161</v>
      </c>
      <c r="K4024" s="278" t="s">
        <v>6161</v>
      </c>
      <c r="L4024" s="277" t="s">
        <v>6161</v>
      </c>
      <c r="M4024" s="276" t="s">
        <v>6161</v>
      </c>
      <c r="N4024" s="276" t="s">
        <v>6161</v>
      </c>
      <c r="O4024" s="276" t="s">
        <v>6161</v>
      </c>
    </row>
    <row r="4025" spans="1:15" ht="30.75" customHeight="1" x14ac:dyDescent="0.25">
      <c r="A4025" s="275">
        <v>40311414</v>
      </c>
      <c r="B4025" s="270" t="s">
        <v>5654</v>
      </c>
      <c r="C4025" s="272" t="s">
        <v>4844</v>
      </c>
      <c r="D4025" s="270" t="s">
        <v>6161</v>
      </c>
      <c r="E4025" s="272"/>
      <c r="F4025" s="273"/>
      <c r="G4025" s="272" t="s">
        <v>6161</v>
      </c>
      <c r="H4025" s="272" t="s">
        <v>6161</v>
      </c>
      <c r="I4025" s="272" t="s">
        <v>6161</v>
      </c>
      <c r="J4025" s="272" t="s">
        <v>6161</v>
      </c>
      <c r="K4025" s="272" t="s">
        <v>6161</v>
      </c>
      <c r="L4025" s="271" t="s">
        <v>6161</v>
      </c>
      <c r="M4025" s="270" t="s">
        <v>6161</v>
      </c>
      <c r="N4025" s="270" t="s">
        <v>6161</v>
      </c>
      <c r="O4025" s="270" t="s">
        <v>6161</v>
      </c>
    </row>
    <row r="4026" spans="1:15" ht="30.75" customHeight="1" x14ac:dyDescent="0.25">
      <c r="A4026" s="281">
        <v>40311422</v>
      </c>
      <c r="B4026" s="276" t="s">
        <v>5655</v>
      </c>
      <c r="C4026" s="278" t="s">
        <v>4844</v>
      </c>
      <c r="D4026" s="276" t="s">
        <v>6161</v>
      </c>
      <c r="E4026" s="282"/>
      <c r="F4026" s="279"/>
      <c r="G4026" s="278" t="s">
        <v>6161</v>
      </c>
      <c r="H4026" s="278" t="s">
        <v>6161</v>
      </c>
      <c r="I4026" s="278" t="s">
        <v>6161</v>
      </c>
      <c r="J4026" s="278" t="s">
        <v>6161</v>
      </c>
      <c r="K4026" s="278" t="s">
        <v>6161</v>
      </c>
      <c r="L4026" s="277" t="s">
        <v>6161</v>
      </c>
      <c r="M4026" s="276" t="s">
        <v>6161</v>
      </c>
      <c r="N4026" s="276" t="s">
        <v>6161</v>
      </c>
      <c r="O4026" s="276" t="s">
        <v>6161</v>
      </c>
    </row>
    <row r="4027" spans="1:15" ht="30.75" customHeight="1" x14ac:dyDescent="0.25">
      <c r="A4027" s="275">
        <v>40311430</v>
      </c>
      <c r="B4027" s="270" t="s">
        <v>5656</v>
      </c>
      <c r="C4027" s="272" t="s">
        <v>4843</v>
      </c>
      <c r="D4027" s="270" t="s">
        <v>10065</v>
      </c>
      <c r="E4027" s="272"/>
      <c r="F4027" s="273"/>
      <c r="G4027" s="272"/>
      <c r="H4027" s="272" t="s">
        <v>6154</v>
      </c>
      <c r="I4027" s="272" t="s">
        <v>6155</v>
      </c>
      <c r="J4027" s="272" t="s">
        <v>6156</v>
      </c>
      <c r="K4027" s="272"/>
      <c r="L4027" s="271"/>
      <c r="M4027" s="270" t="s">
        <v>9658</v>
      </c>
      <c r="N4027" s="270" t="s">
        <v>9548</v>
      </c>
      <c r="O4027" s="270" t="s">
        <v>6166</v>
      </c>
    </row>
    <row r="4028" spans="1:15" ht="30.75" customHeight="1" x14ac:dyDescent="0.25">
      <c r="A4028" s="281">
        <v>40311449</v>
      </c>
      <c r="B4028" s="276" t="s">
        <v>6446</v>
      </c>
      <c r="C4028" s="278" t="s">
        <v>4844</v>
      </c>
      <c r="D4028" s="276" t="s">
        <v>6161</v>
      </c>
      <c r="E4028" s="282"/>
      <c r="F4028" s="279"/>
      <c r="G4028" s="278" t="s">
        <v>6161</v>
      </c>
      <c r="H4028" s="278" t="s">
        <v>6161</v>
      </c>
      <c r="I4028" s="278" t="s">
        <v>6161</v>
      </c>
      <c r="J4028" s="278" t="s">
        <v>6161</v>
      </c>
      <c r="K4028" s="278" t="s">
        <v>6161</v>
      </c>
      <c r="L4028" s="277" t="s">
        <v>6161</v>
      </c>
      <c r="M4028" s="276" t="s">
        <v>6161</v>
      </c>
      <c r="N4028" s="276" t="s">
        <v>6161</v>
      </c>
      <c r="O4028" s="276" t="s">
        <v>6161</v>
      </c>
    </row>
    <row r="4029" spans="1:15" ht="30.75" customHeight="1" x14ac:dyDescent="0.25">
      <c r="A4029" s="275">
        <v>40311457</v>
      </c>
      <c r="B4029" s="270" t="s">
        <v>5657</v>
      </c>
      <c r="C4029" s="272" t="s">
        <v>4844</v>
      </c>
      <c r="D4029" s="270" t="s">
        <v>6161</v>
      </c>
      <c r="E4029" s="272"/>
      <c r="F4029" s="273"/>
      <c r="G4029" s="272" t="s">
        <v>6161</v>
      </c>
      <c r="H4029" s="272" t="s">
        <v>6161</v>
      </c>
      <c r="I4029" s="272" t="s">
        <v>6161</v>
      </c>
      <c r="J4029" s="272" t="s">
        <v>6161</v>
      </c>
      <c r="K4029" s="272" t="s">
        <v>6161</v>
      </c>
      <c r="L4029" s="271" t="s">
        <v>6161</v>
      </c>
      <c r="M4029" s="270" t="s">
        <v>6161</v>
      </c>
      <c r="N4029" s="270" t="s">
        <v>6161</v>
      </c>
      <c r="O4029" s="270" t="s">
        <v>6161</v>
      </c>
    </row>
    <row r="4030" spans="1:15" ht="30.75" customHeight="1" x14ac:dyDescent="0.25">
      <c r="A4030" s="281">
        <v>40311465</v>
      </c>
      <c r="B4030" s="276" t="s">
        <v>5658</v>
      </c>
      <c r="C4030" s="278" t="s">
        <v>4843</v>
      </c>
      <c r="D4030" s="276" t="s">
        <v>10051</v>
      </c>
      <c r="E4030" s="282"/>
      <c r="F4030" s="279"/>
      <c r="G4030" s="278"/>
      <c r="H4030" s="278" t="s">
        <v>6154</v>
      </c>
      <c r="I4030" s="278" t="s">
        <v>6155</v>
      </c>
      <c r="J4030" s="278" t="s">
        <v>6156</v>
      </c>
      <c r="K4030" s="278" t="s">
        <v>6157</v>
      </c>
      <c r="L4030" s="277"/>
      <c r="M4030" s="276" t="s">
        <v>3922</v>
      </c>
      <c r="N4030" s="276" t="s">
        <v>9607</v>
      </c>
      <c r="O4030" s="276" t="s">
        <v>6166</v>
      </c>
    </row>
    <row r="4031" spans="1:15" ht="30.75" customHeight="1" x14ac:dyDescent="0.25">
      <c r="A4031" s="275">
        <v>40311473</v>
      </c>
      <c r="B4031" s="270" t="s">
        <v>5659</v>
      </c>
      <c r="C4031" s="272" t="s">
        <v>4843</v>
      </c>
      <c r="D4031" s="270" t="s">
        <v>10064</v>
      </c>
      <c r="E4031" s="272"/>
      <c r="F4031" s="273"/>
      <c r="G4031" s="272"/>
      <c r="H4031" s="272" t="s">
        <v>6154</v>
      </c>
      <c r="I4031" s="272" t="s">
        <v>6155</v>
      </c>
      <c r="J4031" s="272" t="s">
        <v>6156</v>
      </c>
      <c r="K4031" s="272"/>
      <c r="L4031" s="271"/>
      <c r="M4031" s="270" t="s">
        <v>9658</v>
      </c>
      <c r="N4031" s="270" t="s">
        <v>9548</v>
      </c>
      <c r="O4031" s="270" t="s">
        <v>6166</v>
      </c>
    </row>
    <row r="4032" spans="1:15" ht="30.75" customHeight="1" x14ac:dyDescent="0.25">
      <c r="A4032" s="281">
        <v>40311481</v>
      </c>
      <c r="B4032" s="276" t="s">
        <v>5660</v>
      </c>
      <c r="C4032" s="278" t="s">
        <v>4844</v>
      </c>
      <c r="D4032" s="276" t="s">
        <v>6161</v>
      </c>
      <c r="E4032" s="282"/>
      <c r="F4032" s="279"/>
      <c r="G4032" s="278" t="s">
        <v>6161</v>
      </c>
      <c r="H4032" s="278" t="s">
        <v>6161</v>
      </c>
      <c r="I4032" s="278" t="s">
        <v>6161</v>
      </c>
      <c r="J4032" s="278" t="s">
        <v>6161</v>
      </c>
      <c r="K4032" s="278" t="s">
        <v>6161</v>
      </c>
      <c r="L4032" s="277" t="s">
        <v>6161</v>
      </c>
      <c r="M4032" s="276" t="s">
        <v>6161</v>
      </c>
      <c r="N4032" s="276" t="s">
        <v>6161</v>
      </c>
      <c r="O4032" s="276" t="s">
        <v>6161</v>
      </c>
    </row>
    <row r="4033" spans="1:15" ht="30.75" customHeight="1" x14ac:dyDescent="0.25">
      <c r="A4033" s="275">
        <v>40311490</v>
      </c>
      <c r="B4033" s="270" t="s">
        <v>5661</v>
      </c>
      <c r="C4033" s="272" t="s">
        <v>4844</v>
      </c>
      <c r="D4033" s="270" t="s">
        <v>6161</v>
      </c>
      <c r="E4033" s="272"/>
      <c r="F4033" s="273"/>
      <c r="G4033" s="272" t="s">
        <v>6161</v>
      </c>
      <c r="H4033" s="272" t="s">
        <v>6161</v>
      </c>
      <c r="I4033" s="272" t="s">
        <v>6161</v>
      </c>
      <c r="J4033" s="272" t="s">
        <v>6161</v>
      </c>
      <c r="K4033" s="272" t="s">
        <v>6161</v>
      </c>
      <c r="L4033" s="271" t="s">
        <v>6161</v>
      </c>
      <c r="M4033" s="270" t="s">
        <v>6161</v>
      </c>
      <c r="N4033" s="270" t="s">
        <v>6161</v>
      </c>
      <c r="O4033" s="270" t="s">
        <v>6161</v>
      </c>
    </row>
    <row r="4034" spans="1:15" ht="30.75" customHeight="1" x14ac:dyDescent="0.25">
      <c r="A4034" s="281">
        <v>40311503</v>
      </c>
      <c r="B4034" s="276" t="s">
        <v>2856</v>
      </c>
      <c r="C4034" s="278" t="s">
        <v>4843</v>
      </c>
      <c r="D4034" s="276" t="s">
        <v>10070</v>
      </c>
      <c r="E4034" s="282"/>
      <c r="F4034" s="279"/>
      <c r="G4034" s="278"/>
      <c r="H4034" s="278" t="s">
        <v>6154</v>
      </c>
      <c r="I4034" s="278" t="s">
        <v>6155</v>
      </c>
      <c r="J4034" s="278" t="s">
        <v>6156</v>
      </c>
      <c r="K4034" s="278"/>
      <c r="L4034" s="277"/>
      <c r="M4034" s="276" t="s">
        <v>9658</v>
      </c>
      <c r="N4034" s="276" t="s">
        <v>9548</v>
      </c>
      <c r="O4034" s="276" t="s">
        <v>6166</v>
      </c>
    </row>
    <row r="4035" spans="1:15" ht="30.75" customHeight="1" x14ac:dyDescent="0.25">
      <c r="A4035" s="275">
        <v>40312011</v>
      </c>
      <c r="B4035" s="270" t="s">
        <v>5662</v>
      </c>
      <c r="C4035" s="272" t="s">
        <v>4844</v>
      </c>
      <c r="D4035" s="270" t="s">
        <v>6161</v>
      </c>
      <c r="E4035" s="272"/>
      <c r="F4035" s="273"/>
      <c r="G4035" s="272" t="s">
        <v>6161</v>
      </c>
      <c r="H4035" s="272" t="s">
        <v>6161</v>
      </c>
      <c r="I4035" s="272" t="s">
        <v>6161</v>
      </c>
      <c r="J4035" s="272" t="s">
        <v>6161</v>
      </c>
      <c r="K4035" s="272" t="s">
        <v>6161</v>
      </c>
      <c r="L4035" s="271" t="s">
        <v>6161</v>
      </c>
      <c r="M4035" s="270" t="s">
        <v>6161</v>
      </c>
      <c r="N4035" s="270" t="s">
        <v>6161</v>
      </c>
      <c r="O4035" s="270" t="s">
        <v>6161</v>
      </c>
    </row>
    <row r="4036" spans="1:15" ht="30.75" customHeight="1" x14ac:dyDescent="0.25">
      <c r="A4036" s="281">
        <v>40312020</v>
      </c>
      <c r="B4036" s="276" t="s">
        <v>2989</v>
      </c>
      <c r="C4036" s="278" t="s">
        <v>4843</v>
      </c>
      <c r="D4036" s="276" t="s">
        <v>9789</v>
      </c>
      <c r="E4036" s="282"/>
      <c r="F4036" s="279"/>
      <c r="G4036" s="278"/>
      <c r="H4036" s="278" t="s">
        <v>6154</v>
      </c>
      <c r="I4036" s="278" t="s">
        <v>6155</v>
      </c>
      <c r="J4036" s="278" t="s">
        <v>6156</v>
      </c>
      <c r="K4036" s="278" t="s">
        <v>6157</v>
      </c>
      <c r="L4036" s="277">
        <v>110</v>
      </c>
      <c r="M4036" s="276" t="s">
        <v>3923</v>
      </c>
      <c r="N4036" s="276" t="s">
        <v>9607</v>
      </c>
      <c r="O4036" s="276" t="s">
        <v>6166</v>
      </c>
    </row>
    <row r="4037" spans="1:15" ht="30.75" customHeight="1" x14ac:dyDescent="0.25">
      <c r="A4037" s="275">
        <v>40312046</v>
      </c>
      <c r="B4037" s="270" t="s">
        <v>2991</v>
      </c>
      <c r="C4037" s="272" t="s">
        <v>4843</v>
      </c>
      <c r="D4037" s="270" t="s">
        <v>10071</v>
      </c>
      <c r="E4037" s="272"/>
      <c r="F4037" s="273"/>
      <c r="G4037" s="272"/>
      <c r="H4037" s="272" t="s">
        <v>6154</v>
      </c>
      <c r="I4037" s="272" t="s">
        <v>6155</v>
      </c>
      <c r="J4037" s="272" t="s">
        <v>6156</v>
      </c>
      <c r="K4037" s="272"/>
      <c r="L4037" s="271"/>
      <c r="M4037" s="270" t="s">
        <v>3914</v>
      </c>
      <c r="N4037" s="270" t="s">
        <v>9548</v>
      </c>
      <c r="O4037" s="270" t="s">
        <v>6166</v>
      </c>
    </row>
    <row r="4038" spans="1:15" ht="30.75" customHeight="1" x14ac:dyDescent="0.25">
      <c r="A4038" s="281">
        <v>40312054</v>
      </c>
      <c r="B4038" s="276" t="s">
        <v>2992</v>
      </c>
      <c r="C4038" s="278" t="s">
        <v>4843</v>
      </c>
      <c r="D4038" s="276" t="s">
        <v>10072</v>
      </c>
      <c r="E4038" s="282"/>
      <c r="F4038" s="279"/>
      <c r="G4038" s="278"/>
      <c r="H4038" s="278" t="s">
        <v>6154</v>
      </c>
      <c r="I4038" s="278" t="s">
        <v>6155</v>
      </c>
      <c r="J4038" s="278" t="s">
        <v>6156</v>
      </c>
      <c r="K4038" s="278"/>
      <c r="L4038" s="277"/>
      <c r="M4038" s="276" t="s">
        <v>3914</v>
      </c>
      <c r="N4038" s="276" t="s">
        <v>9548</v>
      </c>
      <c r="O4038" s="276" t="s">
        <v>6166</v>
      </c>
    </row>
    <row r="4039" spans="1:15" ht="30.75" customHeight="1" x14ac:dyDescent="0.25">
      <c r="A4039" s="275">
        <v>40312062</v>
      </c>
      <c r="B4039" s="270" t="s">
        <v>6447</v>
      </c>
      <c r="C4039" s="272" t="s">
        <v>4843</v>
      </c>
      <c r="D4039" s="270" t="s">
        <v>10073</v>
      </c>
      <c r="E4039" s="272"/>
      <c r="F4039" s="273"/>
      <c r="G4039" s="272"/>
      <c r="H4039" s="272" t="s">
        <v>6154</v>
      </c>
      <c r="I4039" s="272" t="s">
        <v>6155</v>
      </c>
      <c r="J4039" s="272" t="s">
        <v>6156</v>
      </c>
      <c r="K4039" s="272"/>
      <c r="L4039" s="271"/>
      <c r="M4039" s="270" t="s">
        <v>9547</v>
      </c>
      <c r="N4039" s="270" t="s">
        <v>9548</v>
      </c>
      <c r="O4039" s="270" t="s">
        <v>6166</v>
      </c>
    </row>
    <row r="4040" spans="1:15" ht="30.75" customHeight="1" x14ac:dyDescent="0.25">
      <c r="A4040" s="281">
        <v>40312070</v>
      </c>
      <c r="B4040" s="276" t="s">
        <v>2990</v>
      </c>
      <c r="C4040" s="278" t="s">
        <v>4843</v>
      </c>
      <c r="D4040" s="276" t="s">
        <v>10074</v>
      </c>
      <c r="E4040" s="282"/>
      <c r="F4040" s="279"/>
      <c r="G4040" s="278"/>
      <c r="H4040" s="278" t="s">
        <v>6154</v>
      </c>
      <c r="I4040" s="278" t="s">
        <v>6155</v>
      </c>
      <c r="J4040" s="278" t="s">
        <v>6156</v>
      </c>
      <c r="K4040" s="278"/>
      <c r="L4040" s="277"/>
      <c r="M4040" s="276" t="s">
        <v>3914</v>
      </c>
      <c r="N4040" s="276" t="s">
        <v>9548</v>
      </c>
      <c r="O4040" s="276" t="s">
        <v>6166</v>
      </c>
    </row>
    <row r="4041" spans="1:15" ht="30.75" customHeight="1" x14ac:dyDescent="0.25">
      <c r="A4041" s="275">
        <v>40312089</v>
      </c>
      <c r="B4041" s="270" t="s">
        <v>6448</v>
      </c>
      <c r="C4041" s="272" t="s">
        <v>4844</v>
      </c>
      <c r="D4041" s="270" t="s">
        <v>6161</v>
      </c>
      <c r="E4041" s="272"/>
      <c r="F4041" s="273"/>
      <c r="G4041" s="272" t="s">
        <v>6161</v>
      </c>
      <c r="H4041" s="272" t="s">
        <v>6161</v>
      </c>
      <c r="I4041" s="272" t="s">
        <v>6161</v>
      </c>
      <c r="J4041" s="272" t="s">
        <v>6161</v>
      </c>
      <c r="K4041" s="272" t="s">
        <v>6161</v>
      </c>
      <c r="L4041" s="271" t="s">
        <v>6161</v>
      </c>
      <c r="M4041" s="270" t="s">
        <v>6161</v>
      </c>
      <c r="N4041" s="270" t="s">
        <v>6161</v>
      </c>
      <c r="O4041" s="270" t="s">
        <v>6161</v>
      </c>
    </row>
    <row r="4042" spans="1:15" ht="30.75" customHeight="1" x14ac:dyDescent="0.25">
      <c r="A4042" s="281">
        <v>40312097</v>
      </c>
      <c r="B4042" s="276" t="s">
        <v>2993</v>
      </c>
      <c r="C4042" s="278" t="s">
        <v>4843</v>
      </c>
      <c r="D4042" s="276" t="s">
        <v>10075</v>
      </c>
      <c r="E4042" s="282"/>
      <c r="F4042" s="279"/>
      <c r="G4042" s="278"/>
      <c r="H4042" s="278" t="s">
        <v>6154</v>
      </c>
      <c r="I4042" s="278" t="s">
        <v>6155</v>
      </c>
      <c r="J4042" s="278" t="s">
        <v>6156</v>
      </c>
      <c r="K4042" s="278"/>
      <c r="L4042" s="277"/>
      <c r="M4042" s="276" t="s">
        <v>3914</v>
      </c>
      <c r="N4042" s="276" t="s">
        <v>9548</v>
      </c>
      <c r="O4042" s="276" t="s">
        <v>6166</v>
      </c>
    </row>
    <row r="4043" spans="1:15" ht="30.75" customHeight="1" x14ac:dyDescent="0.25">
      <c r="A4043" s="275">
        <v>40312100</v>
      </c>
      <c r="B4043" s="270" t="s">
        <v>2998</v>
      </c>
      <c r="C4043" s="272" t="s">
        <v>4843</v>
      </c>
      <c r="D4043" s="270" t="s">
        <v>10076</v>
      </c>
      <c r="E4043" s="272"/>
      <c r="F4043" s="273"/>
      <c r="G4043" s="272"/>
      <c r="H4043" s="272" t="s">
        <v>6154</v>
      </c>
      <c r="I4043" s="272" t="s">
        <v>6155</v>
      </c>
      <c r="J4043" s="272" t="s">
        <v>6156</v>
      </c>
      <c r="K4043" s="272"/>
      <c r="L4043" s="271"/>
      <c r="M4043" s="270" t="s">
        <v>3914</v>
      </c>
      <c r="N4043" s="270" t="s">
        <v>9548</v>
      </c>
      <c r="O4043" s="270" t="s">
        <v>6166</v>
      </c>
    </row>
    <row r="4044" spans="1:15" ht="30.75" customHeight="1" x14ac:dyDescent="0.25">
      <c r="A4044" s="281">
        <v>40312119</v>
      </c>
      <c r="B4044" s="276" t="s">
        <v>6449</v>
      </c>
      <c r="C4044" s="278" t="s">
        <v>4844</v>
      </c>
      <c r="D4044" s="276" t="s">
        <v>6161</v>
      </c>
      <c r="E4044" s="282"/>
      <c r="F4044" s="279"/>
      <c r="G4044" s="278" t="s">
        <v>6161</v>
      </c>
      <c r="H4044" s="278" t="s">
        <v>6161</v>
      </c>
      <c r="I4044" s="278" t="s">
        <v>6161</v>
      </c>
      <c r="J4044" s="278" t="s">
        <v>6161</v>
      </c>
      <c r="K4044" s="278" t="s">
        <v>6161</v>
      </c>
      <c r="L4044" s="277" t="s">
        <v>6161</v>
      </c>
      <c r="M4044" s="276" t="s">
        <v>6161</v>
      </c>
      <c r="N4044" s="276" t="s">
        <v>6161</v>
      </c>
      <c r="O4044" s="276" t="s">
        <v>6161</v>
      </c>
    </row>
    <row r="4045" spans="1:15" ht="30.75" customHeight="1" x14ac:dyDescent="0.25">
      <c r="A4045" s="275">
        <v>40312127</v>
      </c>
      <c r="B4045" s="270" t="s">
        <v>2995</v>
      </c>
      <c r="C4045" s="272" t="s">
        <v>4843</v>
      </c>
      <c r="D4045" s="270" t="s">
        <v>9591</v>
      </c>
      <c r="E4045" s="272"/>
      <c r="F4045" s="273"/>
      <c r="G4045" s="272"/>
      <c r="H4045" s="272" t="s">
        <v>6154</v>
      </c>
      <c r="I4045" s="272" t="s">
        <v>6155</v>
      </c>
      <c r="J4045" s="272" t="s">
        <v>6156</v>
      </c>
      <c r="K4045" s="272"/>
      <c r="L4045" s="271"/>
      <c r="M4045" s="270" t="s">
        <v>9547</v>
      </c>
      <c r="N4045" s="270" t="s">
        <v>9548</v>
      </c>
      <c r="O4045" s="270" t="s">
        <v>6166</v>
      </c>
    </row>
    <row r="4046" spans="1:15" ht="30.75" customHeight="1" x14ac:dyDescent="0.25">
      <c r="A4046" s="281">
        <v>40312127</v>
      </c>
      <c r="B4046" s="276" t="s">
        <v>2995</v>
      </c>
      <c r="C4046" s="278" t="s">
        <v>4843</v>
      </c>
      <c r="D4046" s="276" t="s">
        <v>9615</v>
      </c>
      <c r="E4046" s="282"/>
      <c r="F4046" s="279"/>
      <c r="G4046" s="278"/>
      <c r="H4046" s="278" t="s">
        <v>6154</v>
      </c>
      <c r="I4046" s="278" t="s">
        <v>6155</v>
      </c>
      <c r="J4046" s="278" t="s">
        <v>6156</v>
      </c>
      <c r="K4046" s="278"/>
      <c r="L4046" s="277"/>
      <c r="M4046" s="276" t="s">
        <v>9547</v>
      </c>
      <c r="N4046" s="276" t="s">
        <v>9548</v>
      </c>
      <c r="O4046" s="276" t="s">
        <v>6166</v>
      </c>
    </row>
    <row r="4047" spans="1:15" ht="30.75" customHeight="1" x14ac:dyDescent="0.25">
      <c r="A4047" s="275">
        <v>40312127</v>
      </c>
      <c r="B4047" s="270" t="s">
        <v>2995</v>
      </c>
      <c r="C4047" s="272" t="s">
        <v>4843</v>
      </c>
      <c r="D4047" s="270" t="s">
        <v>9690</v>
      </c>
      <c r="E4047" s="272"/>
      <c r="F4047" s="273"/>
      <c r="G4047" s="272"/>
      <c r="H4047" s="272" t="s">
        <v>6154</v>
      </c>
      <c r="I4047" s="272" t="s">
        <v>6155</v>
      </c>
      <c r="J4047" s="272" t="s">
        <v>6156</v>
      </c>
      <c r="K4047" s="272" t="s">
        <v>6157</v>
      </c>
      <c r="L4047" s="271">
        <v>22</v>
      </c>
      <c r="M4047" s="270" t="s">
        <v>9547</v>
      </c>
      <c r="N4047" s="270" t="s">
        <v>9548</v>
      </c>
      <c r="O4047" s="270" t="s">
        <v>6166</v>
      </c>
    </row>
    <row r="4048" spans="1:15" ht="30.75" customHeight="1" x14ac:dyDescent="0.25">
      <c r="A4048" s="281">
        <v>40312127</v>
      </c>
      <c r="B4048" s="276" t="s">
        <v>2995</v>
      </c>
      <c r="C4048" s="278" t="s">
        <v>4843</v>
      </c>
      <c r="D4048" s="276" t="s">
        <v>9887</v>
      </c>
      <c r="E4048" s="282"/>
      <c r="F4048" s="279"/>
      <c r="G4048" s="278"/>
      <c r="H4048" s="278" t="s">
        <v>6154</v>
      </c>
      <c r="I4048" s="278" t="s">
        <v>6155</v>
      </c>
      <c r="J4048" s="278" t="s">
        <v>6156</v>
      </c>
      <c r="K4048" s="278"/>
      <c r="L4048" s="277"/>
      <c r="M4048" s="276" t="s">
        <v>3908</v>
      </c>
      <c r="N4048" s="276" t="s">
        <v>9548</v>
      </c>
      <c r="O4048" s="276" t="s">
        <v>6166</v>
      </c>
    </row>
    <row r="4049" spans="1:15" ht="30.75" customHeight="1" x14ac:dyDescent="0.25">
      <c r="A4049" s="275">
        <v>40312127</v>
      </c>
      <c r="B4049" s="270" t="s">
        <v>2995</v>
      </c>
      <c r="C4049" s="272" t="s">
        <v>4843</v>
      </c>
      <c r="D4049" s="270" t="s">
        <v>9966</v>
      </c>
      <c r="E4049" s="272"/>
      <c r="F4049" s="273"/>
      <c r="G4049" s="272"/>
      <c r="H4049" s="272" t="s">
        <v>6154</v>
      </c>
      <c r="I4049" s="272" t="s">
        <v>6155</v>
      </c>
      <c r="J4049" s="272" t="s">
        <v>6156</v>
      </c>
      <c r="K4049" s="272"/>
      <c r="L4049" s="271"/>
      <c r="M4049" s="270" t="s">
        <v>3908</v>
      </c>
      <c r="N4049" s="270" t="s">
        <v>9548</v>
      </c>
      <c r="O4049" s="270" t="s">
        <v>6166</v>
      </c>
    </row>
    <row r="4050" spans="1:15" ht="30.75" customHeight="1" x14ac:dyDescent="0.25">
      <c r="A4050" s="281">
        <v>40312127</v>
      </c>
      <c r="B4050" s="276" t="s">
        <v>2995</v>
      </c>
      <c r="C4050" s="278" t="s">
        <v>4843</v>
      </c>
      <c r="D4050" s="276" t="s">
        <v>9752</v>
      </c>
      <c r="E4050" s="282"/>
      <c r="F4050" s="279"/>
      <c r="G4050" s="278"/>
      <c r="H4050" s="278" t="s">
        <v>6154</v>
      </c>
      <c r="I4050" s="278" t="s">
        <v>6155</v>
      </c>
      <c r="J4050" s="278" t="s">
        <v>6156</v>
      </c>
      <c r="K4050" s="278"/>
      <c r="L4050" s="277"/>
      <c r="M4050" s="276" t="s">
        <v>4331</v>
      </c>
      <c r="N4050" s="276" t="s">
        <v>9548</v>
      </c>
      <c r="O4050" s="276" t="s">
        <v>6166</v>
      </c>
    </row>
    <row r="4051" spans="1:15" ht="30.75" customHeight="1" x14ac:dyDescent="0.25">
      <c r="A4051" s="275">
        <v>40312127</v>
      </c>
      <c r="B4051" s="270" t="s">
        <v>2995</v>
      </c>
      <c r="C4051" s="272" t="s">
        <v>4843</v>
      </c>
      <c r="D4051" s="270" t="s">
        <v>9957</v>
      </c>
      <c r="E4051" s="272"/>
      <c r="F4051" s="273"/>
      <c r="G4051" s="272"/>
      <c r="H4051" s="272" t="s">
        <v>6154</v>
      </c>
      <c r="I4051" s="272" t="s">
        <v>6155</v>
      </c>
      <c r="J4051" s="272" t="s">
        <v>6156</v>
      </c>
      <c r="K4051" s="272"/>
      <c r="L4051" s="271"/>
      <c r="M4051" s="270" t="s">
        <v>3908</v>
      </c>
      <c r="N4051" s="270" t="s">
        <v>9548</v>
      </c>
      <c r="O4051" s="270" t="s">
        <v>6166</v>
      </c>
    </row>
    <row r="4052" spans="1:15" ht="30.75" customHeight="1" x14ac:dyDescent="0.25">
      <c r="A4052" s="281">
        <v>40312135</v>
      </c>
      <c r="B4052" s="276" t="s">
        <v>5663</v>
      </c>
      <c r="C4052" s="278" t="s">
        <v>4844</v>
      </c>
      <c r="D4052" s="276" t="s">
        <v>6161</v>
      </c>
      <c r="E4052" s="282"/>
      <c r="F4052" s="279"/>
      <c r="G4052" s="278" t="s">
        <v>6161</v>
      </c>
      <c r="H4052" s="278" t="s">
        <v>6161</v>
      </c>
      <c r="I4052" s="278" t="s">
        <v>6161</v>
      </c>
      <c r="J4052" s="278" t="s">
        <v>6161</v>
      </c>
      <c r="K4052" s="278" t="s">
        <v>6161</v>
      </c>
      <c r="L4052" s="277" t="s">
        <v>6161</v>
      </c>
      <c r="M4052" s="276" t="s">
        <v>6161</v>
      </c>
      <c r="N4052" s="276" t="s">
        <v>6161</v>
      </c>
      <c r="O4052" s="276" t="s">
        <v>6161</v>
      </c>
    </row>
    <row r="4053" spans="1:15" ht="30.75" customHeight="1" x14ac:dyDescent="0.25">
      <c r="A4053" s="275">
        <v>40312143</v>
      </c>
      <c r="B4053" s="270" t="s">
        <v>2996</v>
      </c>
      <c r="C4053" s="272" t="s">
        <v>4843</v>
      </c>
      <c r="D4053" s="270" t="s">
        <v>9858</v>
      </c>
      <c r="E4053" s="272"/>
      <c r="F4053" s="273"/>
      <c r="G4053" s="272"/>
      <c r="H4053" s="272" t="s">
        <v>6154</v>
      </c>
      <c r="I4053" s="272" t="s">
        <v>6155</v>
      </c>
      <c r="J4053" s="272" t="s">
        <v>6156</v>
      </c>
      <c r="K4053" s="272"/>
      <c r="L4053" s="271"/>
      <c r="M4053" s="270" t="s">
        <v>3908</v>
      </c>
      <c r="N4053" s="270" t="s">
        <v>9548</v>
      </c>
      <c r="O4053" s="270" t="s">
        <v>6166</v>
      </c>
    </row>
    <row r="4054" spans="1:15" ht="30.75" customHeight="1" x14ac:dyDescent="0.25">
      <c r="A4054" s="281">
        <v>40312143</v>
      </c>
      <c r="B4054" s="276" t="s">
        <v>2996</v>
      </c>
      <c r="C4054" s="278" t="s">
        <v>4843</v>
      </c>
      <c r="D4054" s="276" t="s">
        <v>9615</v>
      </c>
      <c r="E4054" s="282"/>
      <c r="F4054" s="279"/>
      <c r="G4054" s="278"/>
      <c r="H4054" s="278" t="s">
        <v>6154</v>
      </c>
      <c r="I4054" s="278" t="s">
        <v>6155</v>
      </c>
      <c r="J4054" s="278" t="s">
        <v>6156</v>
      </c>
      <c r="K4054" s="278"/>
      <c r="L4054" s="277"/>
      <c r="M4054" s="276" t="s">
        <v>9547</v>
      </c>
      <c r="N4054" s="276" t="s">
        <v>9548</v>
      </c>
      <c r="O4054" s="276" t="s">
        <v>6166</v>
      </c>
    </row>
    <row r="4055" spans="1:15" ht="30.75" customHeight="1" x14ac:dyDescent="0.25">
      <c r="A4055" s="275">
        <v>40312143</v>
      </c>
      <c r="B4055" s="270" t="s">
        <v>2996</v>
      </c>
      <c r="C4055" s="272" t="s">
        <v>4843</v>
      </c>
      <c r="D4055" s="270" t="s">
        <v>9690</v>
      </c>
      <c r="E4055" s="272"/>
      <c r="F4055" s="273"/>
      <c r="G4055" s="272"/>
      <c r="H4055" s="272" t="s">
        <v>6154</v>
      </c>
      <c r="I4055" s="272" t="s">
        <v>6155</v>
      </c>
      <c r="J4055" s="272" t="s">
        <v>6156</v>
      </c>
      <c r="K4055" s="272" t="s">
        <v>6157</v>
      </c>
      <c r="L4055" s="271">
        <v>22</v>
      </c>
      <c r="M4055" s="270" t="s">
        <v>9547</v>
      </c>
      <c r="N4055" s="270" t="s">
        <v>9548</v>
      </c>
      <c r="O4055" s="270" t="s">
        <v>6166</v>
      </c>
    </row>
    <row r="4056" spans="1:15" ht="30.75" customHeight="1" x14ac:dyDescent="0.25">
      <c r="A4056" s="281">
        <v>40312143</v>
      </c>
      <c r="B4056" s="276" t="s">
        <v>2996</v>
      </c>
      <c r="C4056" s="278" t="s">
        <v>4843</v>
      </c>
      <c r="D4056" s="276" t="s">
        <v>9974</v>
      </c>
      <c r="E4056" s="282"/>
      <c r="F4056" s="279"/>
      <c r="G4056" s="278"/>
      <c r="H4056" s="278" t="s">
        <v>6154</v>
      </c>
      <c r="I4056" s="278" t="s">
        <v>6155</v>
      </c>
      <c r="J4056" s="278" t="s">
        <v>6156</v>
      </c>
      <c r="K4056" s="278"/>
      <c r="L4056" s="277"/>
      <c r="M4056" s="276" t="s">
        <v>3908</v>
      </c>
      <c r="N4056" s="276" t="s">
        <v>9548</v>
      </c>
      <c r="O4056" s="276" t="s">
        <v>6166</v>
      </c>
    </row>
    <row r="4057" spans="1:15" ht="30.75" customHeight="1" x14ac:dyDescent="0.25">
      <c r="A4057" s="275">
        <v>40312151</v>
      </c>
      <c r="B4057" s="270" t="s">
        <v>2997</v>
      </c>
      <c r="C4057" s="272" t="s">
        <v>4843</v>
      </c>
      <c r="D4057" s="270" t="s">
        <v>9582</v>
      </c>
      <c r="E4057" s="272"/>
      <c r="F4057" s="273"/>
      <c r="G4057" s="272"/>
      <c r="H4057" s="272" t="s">
        <v>6154</v>
      </c>
      <c r="I4057" s="272" t="s">
        <v>6155</v>
      </c>
      <c r="J4057" s="272" t="s">
        <v>6156</v>
      </c>
      <c r="K4057" s="272"/>
      <c r="L4057" s="271"/>
      <c r="M4057" s="270" t="s">
        <v>9547</v>
      </c>
      <c r="N4057" s="270" t="s">
        <v>9548</v>
      </c>
      <c r="O4057" s="270" t="s">
        <v>6166</v>
      </c>
    </row>
    <row r="4058" spans="1:15" ht="30.75" customHeight="1" x14ac:dyDescent="0.25">
      <c r="A4058" s="281">
        <v>40312151</v>
      </c>
      <c r="B4058" s="276" t="s">
        <v>2997</v>
      </c>
      <c r="C4058" s="278" t="s">
        <v>4843</v>
      </c>
      <c r="D4058" s="276" t="s">
        <v>9615</v>
      </c>
      <c r="E4058" s="282"/>
      <c r="F4058" s="279"/>
      <c r="G4058" s="278"/>
      <c r="H4058" s="278" t="s">
        <v>6154</v>
      </c>
      <c r="I4058" s="278" t="s">
        <v>6155</v>
      </c>
      <c r="J4058" s="278" t="s">
        <v>6156</v>
      </c>
      <c r="K4058" s="278"/>
      <c r="L4058" s="277"/>
      <c r="M4058" s="276" t="s">
        <v>9547</v>
      </c>
      <c r="N4058" s="276" t="s">
        <v>9548</v>
      </c>
      <c r="O4058" s="276" t="s">
        <v>6166</v>
      </c>
    </row>
    <row r="4059" spans="1:15" ht="30.75" customHeight="1" x14ac:dyDescent="0.25">
      <c r="A4059" s="275">
        <v>40312151</v>
      </c>
      <c r="B4059" s="270" t="s">
        <v>2997</v>
      </c>
      <c r="C4059" s="272" t="s">
        <v>4843</v>
      </c>
      <c r="D4059" s="270" t="s">
        <v>9625</v>
      </c>
      <c r="E4059" s="272"/>
      <c r="F4059" s="273"/>
      <c r="G4059" s="272"/>
      <c r="H4059" s="272" t="s">
        <v>6154</v>
      </c>
      <c r="I4059" s="272" t="s">
        <v>6155</v>
      </c>
      <c r="J4059" s="272" t="s">
        <v>6156</v>
      </c>
      <c r="K4059" s="272"/>
      <c r="L4059" s="271"/>
      <c r="M4059" s="270" t="s">
        <v>9547</v>
      </c>
      <c r="N4059" s="270" t="s">
        <v>9548</v>
      </c>
      <c r="O4059" s="270" t="s">
        <v>6166</v>
      </c>
    </row>
    <row r="4060" spans="1:15" ht="30.75" customHeight="1" x14ac:dyDescent="0.25">
      <c r="A4060" s="281">
        <v>40312151</v>
      </c>
      <c r="B4060" s="276" t="s">
        <v>2997</v>
      </c>
      <c r="C4060" s="278" t="s">
        <v>4843</v>
      </c>
      <c r="D4060" s="276" t="s">
        <v>9637</v>
      </c>
      <c r="E4060" s="282"/>
      <c r="F4060" s="279"/>
      <c r="G4060" s="278"/>
      <c r="H4060" s="278" t="s">
        <v>6154</v>
      </c>
      <c r="I4060" s="278" t="s">
        <v>6155</v>
      </c>
      <c r="J4060" s="278" t="s">
        <v>6156</v>
      </c>
      <c r="K4060" s="278"/>
      <c r="L4060" s="277"/>
      <c r="M4060" s="276" t="s">
        <v>9547</v>
      </c>
      <c r="N4060" s="276" t="s">
        <v>9548</v>
      </c>
      <c r="O4060" s="276" t="s">
        <v>6166</v>
      </c>
    </row>
    <row r="4061" spans="1:15" ht="30.75" customHeight="1" x14ac:dyDescent="0.25">
      <c r="A4061" s="275">
        <v>40312151</v>
      </c>
      <c r="B4061" s="270" t="s">
        <v>2997</v>
      </c>
      <c r="C4061" s="272" t="s">
        <v>4843</v>
      </c>
      <c r="D4061" s="270" t="s">
        <v>9672</v>
      </c>
      <c r="E4061" s="272"/>
      <c r="F4061" s="273"/>
      <c r="G4061" s="272"/>
      <c r="H4061" s="272" t="s">
        <v>6154</v>
      </c>
      <c r="I4061" s="272" t="s">
        <v>6155</v>
      </c>
      <c r="J4061" s="272" t="s">
        <v>6156</v>
      </c>
      <c r="K4061" s="272"/>
      <c r="L4061" s="271"/>
      <c r="M4061" s="270" t="s">
        <v>9547</v>
      </c>
      <c r="N4061" s="270" t="s">
        <v>9548</v>
      </c>
      <c r="O4061" s="270" t="s">
        <v>6166</v>
      </c>
    </row>
    <row r="4062" spans="1:15" ht="30.75" customHeight="1" x14ac:dyDescent="0.25">
      <c r="A4062" s="281">
        <v>40312151</v>
      </c>
      <c r="B4062" s="276" t="s">
        <v>2997</v>
      </c>
      <c r="C4062" s="278" t="s">
        <v>4843</v>
      </c>
      <c r="D4062" s="276" t="s">
        <v>9673</v>
      </c>
      <c r="E4062" s="282"/>
      <c r="F4062" s="279"/>
      <c r="G4062" s="278"/>
      <c r="H4062" s="278" t="s">
        <v>6154</v>
      </c>
      <c r="I4062" s="278" t="s">
        <v>6155</v>
      </c>
      <c r="J4062" s="278" t="s">
        <v>6156</v>
      </c>
      <c r="K4062" s="278"/>
      <c r="L4062" s="277"/>
      <c r="M4062" s="276" t="s">
        <v>9547</v>
      </c>
      <c r="N4062" s="276" t="s">
        <v>9548</v>
      </c>
      <c r="O4062" s="276" t="s">
        <v>6166</v>
      </c>
    </row>
    <row r="4063" spans="1:15" ht="30.75" customHeight="1" x14ac:dyDescent="0.25">
      <c r="A4063" s="275">
        <v>40312160</v>
      </c>
      <c r="B4063" s="270" t="s">
        <v>3000</v>
      </c>
      <c r="C4063" s="272" t="s">
        <v>4843</v>
      </c>
      <c r="D4063" s="270" t="s">
        <v>10077</v>
      </c>
      <c r="E4063" s="272"/>
      <c r="F4063" s="273"/>
      <c r="G4063" s="272"/>
      <c r="H4063" s="272" t="s">
        <v>6154</v>
      </c>
      <c r="I4063" s="272" t="s">
        <v>6155</v>
      </c>
      <c r="J4063" s="272" t="s">
        <v>6156</v>
      </c>
      <c r="K4063" s="272"/>
      <c r="L4063" s="271"/>
      <c r="M4063" s="270" t="s">
        <v>4331</v>
      </c>
      <c r="N4063" s="270" t="s">
        <v>9548</v>
      </c>
      <c r="O4063" s="270" t="s">
        <v>6166</v>
      </c>
    </row>
    <row r="4064" spans="1:15" ht="30.75" customHeight="1" x14ac:dyDescent="0.25">
      <c r="A4064" s="281">
        <v>40312178</v>
      </c>
      <c r="B4064" s="276" t="s">
        <v>2999</v>
      </c>
      <c r="C4064" s="278" t="s">
        <v>4843</v>
      </c>
      <c r="D4064" s="276" t="s">
        <v>10078</v>
      </c>
      <c r="E4064" s="282"/>
      <c r="F4064" s="279"/>
      <c r="G4064" s="278"/>
      <c r="H4064" s="278" t="s">
        <v>6154</v>
      </c>
      <c r="I4064" s="278" t="s">
        <v>6155</v>
      </c>
      <c r="J4064" s="278" t="s">
        <v>6156</v>
      </c>
      <c r="K4064" s="278"/>
      <c r="L4064" s="277"/>
      <c r="M4064" s="276" t="s">
        <v>3907</v>
      </c>
      <c r="N4064" s="276" t="s">
        <v>9548</v>
      </c>
      <c r="O4064" s="276" t="s">
        <v>6166</v>
      </c>
    </row>
    <row r="4065" spans="1:15" ht="30.75" customHeight="1" x14ac:dyDescent="0.25">
      <c r="A4065" s="275">
        <v>40312178</v>
      </c>
      <c r="B4065" s="270" t="s">
        <v>2999</v>
      </c>
      <c r="C4065" s="272" t="s">
        <v>4843</v>
      </c>
      <c r="D4065" s="270" t="s">
        <v>9620</v>
      </c>
      <c r="E4065" s="272"/>
      <c r="F4065" s="273"/>
      <c r="G4065" s="272"/>
      <c r="H4065" s="272" t="s">
        <v>6154</v>
      </c>
      <c r="I4065" s="272" t="s">
        <v>6155</v>
      </c>
      <c r="J4065" s="272" t="s">
        <v>6156</v>
      </c>
      <c r="K4065" s="272"/>
      <c r="L4065" s="271"/>
      <c r="M4065" s="270" t="s">
        <v>9547</v>
      </c>
      <c r="N4065" s="270" t="s">
        <v>9548</v>
      </c>
      <c r="O4065" s="270" t="s">
        <v>6166</v>
      </c>
    </row>
    <row r="4066" spans="1:15" ht="30.75" customHeight="1" x14ac:dyDescent="0.25">
      <c r="A4066" s="281">
        <v>40312178</v>
      </c>
      <c r="B4066" s="276" t="s">
        <v>2999</v>
      </c>
      <c r="C4066" s="278" t="s">
        <v>4843</v>
      </c>
      <c r="D4066" s="276" t="s">
        <v>9751</v>
      </c>
      <c r="E4066" s="282"/>
      <c r="F4066" s="279"/>
      <c r="G4066" s="278"/>
      <c r="H4066" s="278" t="s">
        <v>6154</v>
      </c>
      <c r="I4066" s="278" t="s">
        <v>6155</v>
      </c>
      <c r="J4066" s="278" t="s">
        <v>6156</v>
      </c>
      <c r="K4066" s="278"/>
      <c r="L4066" s="277"/>
      <c r="M4066" s="276" t="s">
        <v>4331</v>
      </c>
      <c r="N4066" s="276" t="s">
        <v>9548</v>
      </c>
      <c r="O4066" s="276" t="s">
        <v>6166</v>
      </c>
    </row>
    <row r="4067" spans="1:15" ht="30.75" customHeight="1" x14ac:dyDescent="0.25">
      <c r="A4067" s="275">
        <v>40312178</v>
      </c>
      <c r="B4067" s="270" t="s">
        <v>2999</v>
      </c>
      <c r="C4067" s="272" t="s">
        <v>4843</v>
      </c>
      <c r="D4067" s="270" t="s">
        <v>10077</v>
      </c>
      <c r="E4067" s="272"/>
      <c r="F4067" s="273"/>
      <c r="G4067" s="272"/>
      <c r="H4067" s="272" t="s">
        <v>6154</v>
      </c>
      <c r="I4067" s="272" t="s">
        <v>6155</v>
      </c>
      <c r="J4067" s="272" t="s">
        <v>6156</v>
      </c>
      <c r="K4067" s="272"/>
      <c r="L4067" s="271"/>
      <c r="M4067" s="270" t="s">
        <v>4331</v>
      </c>
      <c r="N4067" s="270" t="s">
        <v>9548</v>
      </c>
      <c r="O4067" s="270" t="s">
        <v>6166</v>
      </c>
    </row>
    <row r="4068" spans="1:15" ht="30.75" customHeight="1" x14ac:dyDescent="0.25">
      <c r="A4068" s="281">
        <v>40312178</v>
      </c>
      <c r="B4068" s="276" t="s">
        <v>2999</v>
      </c>
      <c r="C4068" s="278" t="s">
        <v>4843</v>
      </c>
      <c r="D4068" s="276" t="s">
        <v>9816</v>
      </c>
      <c r="E4068" s="282"/>
      <c r="F4068" s="279"/>
      <c r="G4068" s="278"/>
      <c r="H4068" s="278" t="s">
        <v>6154</v>
      </c>
      <c r="I4068" s="278" t="s">
        <v>6155</v>
      </c>
      <c r="J4068" s="278" t="s">
        <v>6156</v>
      </c>
      <c r="K4068" s="278"/>
      <c r="L4068" s="277"/>
      <c r="M4068" s="276" t="s">
        <v>3907</v>
      </c>
      <c r="N4068" s="276" t="s">
        <v>9548</v>
      </c>
      <c r="O4068" s="276" t="s">
        <v>6166</v>
      </c>
    </row>
    <row r="4069" spans="1:15" ht="30.75" customHeight="1" x14ac:dyDescent="0.25">
      <c r="A4069" s="275">
        <v>40312178</v>
      </c>
      <c r="B4069" s="270" t="s">
        <v>2999</v>
      </c>
      <c r="C4069" s="272" t="s">
        <v>4843</v>
      </c>
      <c r="D4069" s="270" t="s">
        <v>9676</v>
      </c>
      <c r="E4069" s="272"/>
      <c r="F4069" s="273"/>
      <c r="G4069" s="272"/>
      <c r="H4069" s="272" t="s">
        <v>6154</v>
      </c>
      <c r="I4069" s="272" t="s">
        <v>6155</v>
      </c>
      <c r="J4069" s="272" t="s">
        <v>6156</v>
      </c>
      <c r="K4069" s="272"/>
      <c r="L4069" s="271"/>
      <c r="M4069" s="270" t="s">
        <v>9547</v>
      </c>
      <c r="N4069" s="270" t="s">
        <v>9548</v>
      </c>
      <c r="O4069" s="270" t="s">
        <v>6166</v>
      </c>
    </row>
    <row r="4070" spans="1:15" ht="30.75" customHeight="1" x14ac:dyDescent="0.25">
      <c r="A4070" s="281">
        <v>40312186</v>
      </c>
      <c r="B4070" s="276" t="s">
        <v>5664</v>
      </c>
      <c r="C4070" s="278" t="s">
        <v>4844</v>
      </c>
      <c r="D4070" s="276" t="s">
        <v>6161</v>
      </c>
      <c r="E4070" s="282"/>
      <c r="F4070" s="279"/>
      <c r="G4070" s="278" t="s">
        <v>6161</v>
      </c>
      <c r="H4070" s="278" t="s">
        <v>6161</v>
      </c>
      <c r="I4070" s="278" t="s">
        <v>6161</v>
      </c>
      <c r="J4070" s="278" t="s">
        <v>6161</v>
      </c>
      <c r="K4070" s="278" t="s">
        <v>6161</v>
      </c>
      <c r="L4070" s="277" t="s">
        <v>6161</v>
      </c>
      <c r="M4070" s="276" t="s">
        <v>6161</v>
      </c>
      <c r="N4070" s="276" t="s">
        <v>6161</v>
      </c>
      <c r="O4070" s="276" t="s">
        <v>6161</v>
      </c>
    </row>
    <row r="4071" spans="1:15" ht="30.75" customHeight="1" x14ac:dyDescent="0.25">
      <c r="A4071" s="275">
        <v>40312194</v>
      </c>
      <c r="B4071" s="270" t="s">
        <v>5665</v>
      </c>
      <c r="C4071" s="272" t="s">
        <v>4843</v>
      </c>
      <c r="D4071" s="270" t="s">
        <v>10008</v>
      </c>
      <c r="E4071" s="272"/>
      <c r="F4071" s="273"/>
      <c r="G4071" s="272"/>
      <c r="H4071" s="272" t="s">
        <v>6154</v>
      </c>
      <c r="I4071" s="272" t="s">
        <v>6155</v>
      </c>
      <c r="J4071" s="272" t="s">
        <v>6156</v>
      </c>
      <c r="K4071" s="272"/>
      <c r="L4071" s="271"/>
      <c r="M4071" s="270" t="s">
        <v>3912</v>
      </c>
      <c r="N4071" s="270" t="s">
        <v>9548</v>
      </c>
      <c r="O4071" s="270" t="s">
        <v>6166</v>
      </c>
    </row>
    <row r="4072" spans="1:15" ht="30.75" customHeight="1" x14ac:dyDescent="0.25">
      <c r="A4072" s="281">
        <v>40312208</v>
      </c>
      <c r="B4072" s="276" t="s">
        <v>5666</v>
      </c>
      <c r="C4072" s="278" t="s">
        <v>4844</v>
      </c>
      <c r="D4072" s="276" t="s">
        <v>6161</v>
      </c>
      <c r="E4072" s="282"/>
      <c r="F4072" s="279"/>
      <c r="G4072" s="278" t="s">
        <v>6161</v>
      </c>
      <c r="H4072" s="278" t="s">
        <v>6161</v>
      </c>
      <c r="I4072" s="278" t="s">
        <v>6161</v>
      </c>
      <c r="J4072" s="278" t="s">
        <v>6161</v>
      </c>
      <c r="K4072" s="278" t="s">
        <v>6161</v>
      </c>
      <c r="L4072" s="277" t="s">
        <v>6161</v>
      </c>
      <c r="M4072" s="276" t="s">
        <v>6161</v>
      </c>
      <c r="N4072" s="276" t="s">
        <v>6161</v>
      </c>
      <c r="O4072" s="276" t="s">
        <v>6161</v>
      </c>
    </row>
    <row r="4073" spans="1:15" ht="30.75" customHeight="1" x14ac:dyDescent="0.25">
      <c r="A4073" s="275">
        <v>40312216</v>
      </c>
      <c r="B4073" s="270" t="s">
        <v>5667</v>
      </c>
      <c r="C4073" s="272" t="s">
        <v>4844</v>
      </c>
      <c r="D4073" s="270" t="s">
        <v>6161</v>
      </c>
      <c r="E4073" s="272"/>
      <c r="F4073" s="273"/>
      <c r="G4073" s="272" t="s">
        <v>6161</v>
      </c>
      <c r="H4073" s="272" t="s">
        <v>6161</v>
      </c>
      <c r="I4073" s="272" t="s">
        <v>6161</v>
      </c>
      <c r="J4073" s="272" t="s">
        <v>6161</v>
      </c>
      <c r="K4073" s="272" t="s">
        <v>6161</v>
      </c>
      <c r="L4073" s="271" t="s">
        <v>6161</v>
      </c>
      <c r="M4073" s="270" t="s">
        <v>6161</v>
      </c>
      <c r="N4073" s="270" t="s">
        <v>6161</v>
      </c>
      <c r="O4073" s="270" t="s">
        <v>6161</v>
      </c>
    </row>
    <row r="4074" spans="1:15" ht="30.75" customHeight="1" x14ac:dyDescent="0.25">
      <c r="A4074" s="281">
        <v>40312224</v>
      </c>
      <c r="B4074" s="276" t="s">
        <v>5668</v>
      </c>
      <c r="C4074" s="278" t="s">
        <v>4843</v>
      </c>
      <c r="D4074" s="276" t="s">
        <v>9564</v>
      </c>
      <c r="E4074" s="282"/>
      <c r="F4074" s="279"/>
      <c r="G4074" s="278"/>
      <c r="H4074" s="278" t="s">
        <v>6154</v>
      </c>
      <c r="I4074" s="278" t="s">
        <v>6155</v>
      </c>
      <c r="J4074" s="278" t="s">
        <v>6156</v>
      </c>
      <c r="K4074" s="278" t="s">
        <v>6157</v>
      </c>
      <c r="L4074" s="277">
        <v>2</v>
      </c>
      <c r="M4074" s="276" t="s">
        <v>9547</v>
      </c>
      <c r="N4074" s="276" t="s">
        <v>9548</v>
      </c>
      <c r="O4074" s="276" t="s">
        <v>6166</v>
      </c>
    </row>
    <row r="4075" spans="1:15" ht="30.75" customHeight="1" x14ac:dyDescent="0.25">
      <c r="A4075" s="275">
        <v>40312232</v>
      </c>
      <c r="B4075" s="270" t="s">
        <v>5669</v>
      </c>
      <c r="C4075" s="272" t="s">
        <v>4843</v>
      </c>
      <c r="D4075" s="270" t="s">
        <v>10041</v>
      </c>
      <c r="E4075" s="272"/>
      <c r="F4075" s="273"/>
      <c r="G4075" s="272"/>
      <c r="H4075" s="272" t="s">
        <v>6154</v>
      </c>
      <c r="I4075" s="272" t="s">
        <v>6155</v>
      </c>
      <c r="J4075" s="272" t="s">
        <v>6156</v>
      </c>
      <c r="K4075" s="272"/>
      <c r="L4075" s="271"/>
      <c r="M4075" s="270" t="s">
        <v>6161</v>
      </c>
      <c r="N4075" s="270" t="s">
        <v>6161</v>
      </c>
      <c r="O4075" s="270" t="s">
        <v>6161</v>
      </c>
    </row>
    <row r="4076" spans="1:15" ht="30.75" customHeight="1" x14ac:dyDescent="0.25">
      <c r="A4076" s="281">
        <v>40312240</v>
      </c>
      <c r="B4076" s="276" t="s">
        <v>5670</v>
      </c>
      <c r="C4076" s="278" t="s">
        <v>4843</v>
      </c>
      <c r="D4076" s="276" t="s">
        <v>10041</v>
      </c>
      <c r="E4076" s="282"/>
      <c r="F4076" s="279"/>
      <c r="G4076" s="278"/>
      <c r="H4076" s="278" t="s">
        <v>6154</v>
      </c>
      <c r="I4076" s="278" t="s">
        <v>6155</v>
      </c>
      <c r="J4076" s="278" t="s">
        <v>6156</v>
      </c>
      <c r="K4076" s="278"/>
      <c r="L4076" s="277"/>
      <c r="M4076" s="276" t="s">
        <v>6161</v>
      </c>
      <c r="N4076" s="276" t="s">
        <v>6161</v>
      </c>
      <c r="O4076" s="276" t="s">
        <v>6161</v>
      </c>
    </row>
    <row r="4077" spans="1:15" ht="30.75" customHeight="1" x14ac:dyDescent="0.25">
      <c r="A4077" s="275">
        <v>40312259</v>
      </c>
      <c r="B4077" s="270" t="s">
        <v>5671</v>
      </c>
      <c r="C4077" s="272" t="s">
        <v>4843</v>
      </c>
      <c r="D4077" s="270" t="s">
        <v>10041</v>
      </c>
      <c r="E4077" s="272"/>
      <c r="F4077" s="273"/>
      <c r="G4077" s="272"/>
      <c r="H4077" s="272" t="s">
        <v>6154</v>
      </c>
      <c r="I4077" s="272" t="s">
        <v>6155</v>
      </c>
      <c r="J4077" s="272" t="s">
        <v>6156</v>
      </c>
      <c r="K4077" s="272"/>
      <c r="L4077" s="271"/>
      <c r="M4077" s="270" t="s">
        <v>6161</v>
      </c>
      <c r="N4077" s="270" t="s">
        <v>6161</v>
      </c>
      <c r="O4077" s="270" t="s">
        <v>6161</v>
      </c>
    </row>
    <row r="4078" spans="1:15" ht="30.75" customHeight="1" x14ac:dyDescent="0.25">
      <c r="A4078" s="281">
        <v>40312267</v>
      </c>
      <c r="B4078" s="276" t="s">
        <v>4367</v>
      </c>
      <c r="C4078" s="278" t="s">
        <v>4843</v>
      </c>
      <c r="D4078" s="276" t="s">
        <v>9983</v>
      </c>
      <c r="E4078" s="282"/>
      <c r="F4078" s="279"/>
      <c r="G4078" s="278"/>
      <c r="H4078" s="278" t="s">
        <v>6154</v>
      </c>
      <c r="I4078" s="278" t="s">
        <v>6155</v>
      </c>
      <c r="J4078" s="278" t="s">
        <v>6156</v>
      </c>
      <c r="K4078" s="278"/>
      <c r="L4078" s="277"/>
      <c r="M4078" s="276" t="s">
        <v>9630</v>
      </c>
      <c r="N4078" s="276" t="s">
        <v>6159</v>
      </c>
      <c r="O4078" s="276" t="s">
        <v>6166</v>
      </c>
    </row>
    <row r="4079" spans="1:15" ht="30.75" customHeight="1" x14ac:dyDescent="0.25">
      <c r="A4079" s="275">
        <v>40312275</v>
      </c>
      <c r="B4079" s="270" t="s">
        <v>5672</v>
      </c>
      <c r="C4079" s="272" t="s">
        <v>4844</v>
      </c>
      <c r="D4079" s="270" t="s">
        <v>6161</v>
      </c>
      <c r="E4079" s="272"/>
      <c r="F4079" s="273"/>
      <c r="G4079" s="272" t="s">
        <v>6161</v>
      </c>
      <c r="H4079" s="272" t="s">
        <v>6161</v>
      </c>
      <c r="I4079" s="272" t="s">
        <v>6161</v>
      </c>
      <c r="J4079" s="272" t="s">
        <v>6161</v>
      </c>
      <c r="K4079" s="272" t="s">
        <v>6161</v>
      </c>
      <c r="L4079" s="271" t="s">
        <v>6161</v>
      </c>
      <c r="M4079" s="270" t="s">
        <v>6161</v>
      </c>
      <c r="N4079" s="270" t="s">
        <v>6161</v>
      </c>
      <c r="O4079" s="270" t="s">
        <v>6161</v>
      </c>
    </row>
    <row r="4080" spans="1:15" ht="30.75" customHeight="1" x14ac:dyDescent="0.25">
      <c r="A4080" s="281">
        <v>40312283</v>
      </c>
      <c r="B4080" s="276" t="s">
        <v>5673</v>
      </c>
      <c r="C4080" s="278" t="s">
        <v>4844</v>
      </c>
      <c r="D4080" s="276" t="s">
        <v>6161</v>
      </c>
      <c r="E4080" s="282"/>
      <c r="F4080" s="279"/>
      <c r="G4080" s="278" t="s">
        <v>6161</v>
      </c>
      <c r="H4080" s="278" t="s">
        <v>6161</v>
      </c>
      <c r="I4080" s="278" t="s">
        <v>6161</v>
      </c>
      <c r="J4080" s="278" t="s">
        <v>6161</v>
      </c>
      <c r="K4080" s="278" t="s">
        <v>6161</v>
      </c>
      <c r="L4080" s="277" t="s">
        <v>6161</v>
      </c>
      <c r="M4080" s="276" t="s">
        <v>6161</v>
      </c>
      <c r="N4080" s="276" t="s">
        <v>6161</v>
      </c>
      <c r="O4080" s="276" t="s">
        <v>6161</v>
      </c>
    </row>
    <row r="4081" spans="1:15" ht="30.75" customHeight="1" x14ac:dyDescent="0.25">
      <c r="A4081" s="275">
        <v>40312291</v>
      </c>
      <c r="B4081" s="270" t="s">
        <v>5674</v>
      </c>
      <c r="C4081" s="272" t="s">
        <v>4844</v>
      </c>
      <c r="D4081" s="270" t="s">
        <v>6161</v>
      </c>
      <c r="E4081" s="272"/>
      <c r="F4081" s="273"/>
      <c r="G4081" s="272" t="s">
        <v>6161</v>
      </c>
      <c r="H4081" s="272" t="s">
        <v>6161</v>
      </c>
      <c r="I4081" s="272" t="s">
        <v>6161</v>
      </c>
      <c r="J4081" s="272" t="s">
        <v>6161</v>
      </c>
      <c r="K4081" s="272" t="s">
        <v>6161</v>
      </c>
      <c r="L4081" s="271" t="s">
        <v>6161</v>
      </c>
      <c r="M4081" s="270" t="s">
        <v>6161</v>
      </c>
      <c r="N4081" s="270" t="s">
        <v>6161</v>
      </c>
      <c r="O4081" s="270" t="s">
        <v>6161</v>
      </c>
    </row>
    <row r="4082" spans="1:15" ht="30.75" customHeight="1" x14ac:dyDescent="0.25">
      <c r="A4082" s="281">
        <v>40312305</v>
      </c>
      <c r="B4082" s="276" t="s">
        <v>5675</v>
      </c>
      <c r="C4082" s="278" t="s">
        <v>4844</v>
      </c>
      <c r="D4082" s="276" t="s">
        <v>6161</v>
      </c>
      <c r="E4082" s="282"/>
      <c r="F4082" s="279"/>
      <c r="G4082" s="278" t="s">
        <v>6161</v>
      </c>
      <c r="H4082" s="278" t="s">
        <v>6161</v>
      </c>
      <c r="I4082" s="278" t="s">
        <v>6161</v>
      </c>
      <c r="J4082" s="278" t="s">
        <v>6161</v>
      </c>
      <c r="K4082" s="278" t="s">
        <v>6161</v>
      </c>
      <c r="L4082" s="277" t="s">
        <v>6161</v>
      </c>
      <c r="M4082" s="276" t="s">
        <v>6161</v>
      </c>
      <c r="N4082" s="276" t="s">
        <v>6161</v>
      </c>
      <c r="O4082" s="276" t="s">
        <v>6161</v>
      </c>
    </row>
    <row r="4083" spans="1:15" ht="30.75" customHeight="1" x14ac:dyDescent="0.25">
      <c r="A4083" s="275">
        <v>40312313</v>
      </c>
      <c r="B4083" s="270" t="s">
        <v>5676</v>
      </c>
      <c r="C4083" s="272" t="s">
        <v>4844</v>
      </c>
      <c r="D4083" s="270" t="s">
        <v>6161</v>
      </c>
      <c r="E4083" s="272"/>
      <c r="F4083" s="273"/>
      <c r="G4083" s="272" t="s">
        <v>6161</v>
      </c>
      <c r="H4083" s="272" t="s">
        <v>6161</v>
      </c>
      <c r="I4083" s="272" t="s">
        <v>6161</v>
      </c>
      <c r="J4083" s="272" t="s">
        <v>6161</v>
      </c>
      <c r="K4083" s="272" t="s">
        <v>6161</v>
      </c>
      <c r="L4083" s="271" t="s">
        <v>6161</v>
      </c>
      <c r="M4083" s="270" t="s">
        <v>6161</v>
      </c>
      <c r="N4083" s="270" t="s">
        <v>6161</v>
      </c>
      <c r="O4083" s="270" t="s">
        <v>6161</v>
      </c>
    </row>
    <row r="4084" spans="1:15" ht="30.75" customHeight="1" x14ac:dyDescent="0.25">
      <c r="A4084" s="281">
        <v>40312321</v>
      </c>
      <c r="B4084" s="276" t="s">
        <v>5677</v>
      </c>
      <c r="C4084" s="278" t="s">
        <v>4844</v>
      </c>
      <c r="D4084" s="276" t="s">
        <v>6161</v>
      </c>
      <c r="E4084" s="282"/>
      <c r="F4084" s="279"/>
      <c r="G4084" s="278" t="s">
        <v>6161</v>
      </c>
      <c r="H4084" s="278" t="s">
        <v>6161</v>
      </c>
      <c r="I4084" s="278" t="s">
        <v>6161</v>
      </c>
      <c r="J4084" s="278" t="s">
        <v>6161</v>
      </c>
      <c r="K4084" s="278" t="s">
        <v>6161</v>
      </c>
      <c r="L4084" s="277" t="s">
        <v>6161</v>
      </c>
      <c r="M4084" s="276" t="s">
        <v>6161</v>
      </c>
      <c r="N4084" s="276" t="s">
        <v>6161</v>
      </c>
      <c r="O4084" s="276" t="s">
        <v>6161</v>
      </c>
    </row>
    <row r="4085" spans="1:15" ht="30.75" customHeight="1" x14ac:dyDescent="0.25">
      <c r="A4085" s="275">
        <v>40312330</v>
      </c>
      <c r="B4085" s="270" t="s">
        <v>5678</v>
      </c>
      <c r="C4085" s="272" t="s">
        <v>4844</v>
      </c>
      <c r="D4085" s="270" t="s">
        <v>6161</v>
      </c>
      <c r="E4085" s="272"/>
      <c r="F4085" s="273"/>
      <c r="G4085" s="272" t="s">
        <v>6161</v>
      </c>
      <c r="H4085" s="272" t="s">
        <v>6161</v>
      </c>
      <c r="I4085" s="272" t="s">
        <v>6161</v>
      </c>
      <c r="J4085" s="272" t="s">
        <v>6161</v>
      </c>
      <c r="K4085" s="272" t="s">
        <v>6161</v>
      </c>
      <c r="L4085" s="271" t="s">
        <v>6161</v>
      </c>
      <c r="M4085" s="270" t="s">
        <v>6161</v>
      </c>
      <c r="N4085" s="270" t="s">
        <v>6161</v>
      </c>
      <c r="O4085" s="270" t="s">
        <v>6161</v>
      </c>
    </row>
    <row r="4086" spans="1:15" ht="30.75" customHeight="1" x14ac:dyDescent="0.25">
      <c r="A4086" s="281">
        <v>40312364</v>
      </c>
      <c r="B4086" s="276" t="s">
        <v>5679</v>
      </c>
      <c r="C4086" s="278" t="s">
        <v>4844</v>
      </c>
      <c r="D4086" s="276" t="s">
        <v>6161</v>
      </c>
      <c r="E4086" s="282"/>
      <c r="F4086" s="279"/>
      <c r="G4086" s="278" t="s">
        <v>6161</v>
      </c>
      <c r="H4086" s="278" t="s">
        <v>6161</v>
      </c>
      <c r="I4086" s="278" t="s">
        <v>6161</v>
      </c>
      <c r="J4086" s="278" t="s">
        <v>6161</v>
      </c>
      <c r="K4086" s="278" t="s">
        <v>6161</v>
      </c>
      <c r="L4086" s="277" t="s">
        <v>6161</v>
      </c>
      <c r="M4086" s="276" t="s">
        <v>6161</v>
      </c>
      <c r="N4086" s="276" t="s">
        <v>6161</v>
      </c>
      <c r="O4086" s="276" t="s">
        <v>6161</v>
      </c>
    </row>
    <row r="4087" spans="1:15" ht="30.75" customHeight="1" x14ac:dyDescent="0.25">
      <c r="A4087" s="275">
        <v>40312372</v>
      </c>
      <c r="B4087" s="270" t="s">
        <v>5680</v>
      </c>
      <c r="C4087" s="272" t="s">
        <v>4844</v>
      </c>
      <c r="D4087" s="270" t="s">
        <v>6161</v>
      </c>
      <c r="E4087" s="272"/>
      <c r="F4087" s="273"/>
      <c r="G4087" s="272" t="s">
        <v>6161</v>
      </c>
      <c r="H4087" s="272" t="s">
        <v>6161</v>
      </c>
      <c r="I4087" s="272" t="s">
        <v>6161</v>
      </c>
      <c r="J4087" s="272" t="s">
        <v>6161</v>
      </c>
      <c r="K4087" s="272" t="s">
        <v>6161</v>
      </c>
      <c r="L4087" s="271" t="s">
        <v>6161</v>
      </c>
      <c r="M4087" s="270" t="s">
        <v>6161</v>
      </c>
      <c r="N4087" s="270" t="s">
        <v>6161</v>
      </c>
      <c r="O4087" s="270" t="s">
        <v>6161</v>
      </c>
    </row>
    <row r="4088" spans="1:15" ht="30.75" customHeight="1" x14ac:dyDescent="0.25">
      <c r="A4088" s="281">
        <v>40312380</v>
      </c>
      <c r="B4088" s="276" t="s">
        <v>5681</v>
      </c>
      <c r="C4088" s="278" t="s">
        <v>4844</v>
      </c>
      <c r="D4088" s="276" t="s">
        <v>6161</v>
      </c>
      <c r="E4088" s="282"/>
      <c r="F4088" s="279"/>
      <c r="G4088" s="278" t="s">
        <v>6161</v>
      </c>
      <c r="H4088" s="278" t="s">
        <v>6161</v>
      </c>
      <c r="I4088" s="278" t="s">
        <v>6161</v>
      </c>
      <c r="J4088" s="278" t="s">
        <v>6161</v>
      </c>
      <c r="K4088" s="278" t="s">
        <v>6161</v>
      </c>
      <c r="L4088" s="277" t="s">
        <v>6161</v>
      </c>
      <c r="M4088" s="276" t="s">
        <v>6161</v>
      </c>
      <c r="N4088" s="276" t="s">
        <v>6161</v>
      </c>
      <c r="O4088" s="276" t="s">
        <v>6161</v>
      </c>
    </row>
    <row r="4089" spans="1:15" ht="30.75" customHeight="1" x14ac:dyDescent="0.25">
      <c r="A4089" s="275">
        <v>40312399</v>
      </c>
      <c r="B4089" s="270" t="s">
        <v>5682</v>
      </c>
      <c r="C4089" s="272" t="s">
        <v>4844</v>
      </c>
      <c r="D4089" s="270" t="s">
        <v>6161</v>
      </c>
      <c r="E4089" s="272"/>
      <c r="F4089" s="273"/>
      <c r="G4089" s="272" t="s">
        <v>6161</v>
      </c>
      <c r="H4089" s="272" t="s">
        <v>6161</v>
      </c>
      <c r="I4089" s="272" t="s">
        <v>6161</v>
      </c>
      <c r="J4089" s="272" t="s">
        <v>6161</v>
      </c>
      <c r="K4089" s="272" t="s">
        <v>6161</v>
      </c>
      <c r="L4089" s="271" t="s">
        <v>6161</v>
      </c>
      <c r="M4089" s="270" t="s">
        <v>6161</v>
      </c>
      <c r="N4089" s="270" t="s">
        <v>6161</v>
      </c>
      <c r="O4089" s="270" t="s">
        <v>6161</v>
      </c>
    </row>
    <row r="4090" spans="1:15" ht="30.75" customHeight="1" x14ac:dyDescent="0.25">
      <c r="A4090" s="281">
        <v>40312402</v>
      </c>
      <c r="B4090" s="276" t="s">
        <v>5683</v>
      </c>
      <c r="C4090" s="278" t="s">
        <v>4844</v>
      </c>
      <c r="D4090" s="276" t="s">
        <v>6161</v>
      </c>
      <c r="E4090" s="282"/>
      <c r="F4090" s="279"/>
      <c r="G4090" s="278" t="s">
        <v>6161</v>
      </c>
      <c r="H4090" s="278" t="s">
        <v>6161</v>
      </c>
      <c r="I4090" s="278" t="s">
        <v>6161</v>
      </c>
      <c r="J4090" s="278" t="s">
        <v>6161</v>
      </c>
      <c r="K4090" s="278" t="s">
        <v>6161</v>
      </c>
      <c r="L4090" s="277" t="s">
        <v>6161</v>
      </c>
      <c r="M4090" s="276" t="s">
        <v>6161</v>
      </c>
      <c r="N4090" s="276" t="s">
        <v>6161</v>
      </c>
      <c r="O4090" s="276" t="s">
        <v>6161</v>
      </c>
    </row>
    <row r="4091" spans="1:15" ht="30.75" customHeight="1" x14ac:dyDescent="0.25">
      <c r="A4091" s="275">
        <v>40312410</v>
      </c>
      <c r="B4091" s="270" t="s">
        <v>6450</v>
      </c>
      <c r="C4091" s="272" t="s">
        <v>4844</v>
      </c>
      <c r="D4091" s="270" t="s">
        <v>6161</v>
      </c>
      <c r="E4091" s="272"/>
      <c r="F4091" s="273"/>
      <c r="G4091" s="272" t="s">
        <v>6161</v>
      </c>
      <c r="H4091" s="272" t="s">
        <v>6161</v>
      </c>
      <c r="I4091" s="272" t="s">
        <v>6161</v>
      </c>
      <c r="J4091" s="272" t="s">
        <v>6161</v>
      </c>
      <c r="K4091" s="272" t="s">
        <v>6161</v>
      </c>
      <c r="L4091" s="271" t="s">
        <v>6161</v>
      </c>
      <c r="M4091" s="270" t="s">
        <v>6161</v>
      </c>
      <c r="N4091" s="270" t="s">
        <v>6161</v>
      </c>
      <c r="O4091" s="270" t="s">
        <v>6161</v>
      </c>
    </row>
    <row r="4092" spans="1:15" ht="30.75" customHeight="1" x14ac:dyDescent="0.25">
      <c r="A4092" s="281">
        <v>40312429</v>
      </c>
      <c r="B4092" s="276" t="s">
        <v>6451</v>
      </c>
      <c r="C4092" s="278" t="s">
        <v>4844</v>
      </c>
      <c r="D4092" s="276" t="s">
        <v>6161</v>
      </c>
      <c r="E4092" s="282"/>
      <c r="F4092" s="279"/>
      <c r="G4092" s="278" t="s">
        <v>6161</v>
      </c>
      <c r="H4092" s="278" t="s">
        <v>6161</v>
      </c>
      <c r="I4092" s="278" t="s">
        <v>6161</v>
      </c>
      <c r="J4092" s="278" t="s">
        <v>6161</v>
      </c>
      <c r="K4092" s="278" t="s">
        <v>6161</v>
      </c>
      <c r="L4092" s="277" t="s">
        <v>6161</v>
      </c>
      <c r="M4092" s="276" t="s">
        <v>6161</v>
      </c>
      <c r="N4092" s="276" t="s">
        <v>6161</v>
      </c>
      <c r="O4092" s="276" t="s">
        <v>6161</v>
      </c>
    </row>
    <row r="4093" spans="1:15" ht="30.75" customHeight="1" x14ac:dyDescent="0.25">
      <c r="A4093" s="275">
        <v>40312437</v>
      </c>
      <c r="B4093" s="270" t="s">
        <v>6452</v>
      </c>
      <c r="C4093" s="272" t="s">
        <v>4844</v>
      </c>
      <c r="D4093" s="270" t="s">
        <v>6161</v>
      </c>
      <c r="E4093" s="272"/>
      <c r="F4093" s="273"/>
      <c r="G4093" s="272" t="s">
        <v>6161</v>
      </c>
      <c r="H4093" s="272" t="s">
        <v>6161</v>
      </c>
      <c r="I4093" s="272" t="s">
        <v>6161</v>
      </c>
      <c r="J4093" s="272" t="s">
        <v>6161</v>
      </c>
      <c r="K4093" s="272" t="s">
        <v>6161</v>
      </c>
      <c r="L4093" s="271" t="s">
        <v>6161</v>
      </c>
      <c r="M4093" s="270" t="s">
        <v>6161</v>
      </c>
      <c r="N4093" s="270" t="s">
        <v>6161</v>
      </c>
      <c r="O4093" s="270" t="s">
        <v>6161</v>
      </c>
    </row>
    <row r="4094" spans="1:15" ht="30.75" customHeight="1" x14ac:dyDescent="0.25">
      <c r="A4094" s="281">
        <v>40312445</v>
      </c>
      <c r="B4094" s="276" t="s">
        <v>6453</v>
      </c>
      <c r="C4094" s="278" t="s">
        <v>4844</v>
      </c>
      <c r="D4094" s="276" t="s">
        <v>6161</v>
      </c>
      <c r="E4094" s="282"/>
      <c r="F4094" s="279"/>
      <c r="G4094" s="278" t="s">
        <v>6161</v>
      </c>
      <c r="H4094" s="278" t="s">
        <v>6161</v>
      </c>
      <c r="I4094" s="278" t="s">
        <v>6161</v>
      </c>
      <c r="J4094" s="278" t="s">
        <v>6161</v>
      </c>
      <c r="K4094" s="278" t="s">
        <v>6161</v>
      </c>
      <c r="L4094" s="277" t="s">
        <v>6161</v>
      </c>
      <c r="M4094" s="276" t="s">
        <v>6161</v>
      </c>
      <c r="N4094" s="276" t="s">
        <v>6161</v>
      </c>
      <c r="O4094" s="276" t="s">
        <v>6161</v>
      </c>
    </row>
    <row r="4095" spans="1:15" ht="30.75" customHeight="1" x14ac:dyDescent="0.25">
      <c r="A4095" s="275">
        <v>40312453</v>
      </c>
      <c r="B4095" s="270" t="s">
        <v>6454</v>
      </c>
      <c r="C4095" s="272" t="s">
        <v>4844</v>
      </c>
      <c r="D4095" s="270" t="s">
        <v>6161</v>
      </c>
      <c r="E4095" s="272"/>
      <c r="F4095" s="273"/>
      <c r="G4095" s="272" t="s">
        <v>6161</v>
      </c>
      <c r="H4095" s="272" t="s">
        <v>6161</v>
      </c>
      <c r="I4095" s="272" t="s">
        <v>6161</v>
      </c>
      <c r="J4095" s="272" t="s">
        <v>6161</v>
      </c>
      <c r="K4095" s="272" t="s">
        <v>6161</v>
      </c>
      <c r="L4095" s="271" t="s">
        <v>6161</v>
      </c>
      <c r="M4095" s="270" t="s">
        <v>6161</v>
      </c>
      <c r="N4095" s="270" t="s">
        <v>6161</v>
      </c>
      <c r="O4095" s="270" t="s">
        <v>6161</v>
      </c>
    </row>
    <row r="4096" spans="1:15" ht="30.75" customHeight="1" x14ac:dyDescent="0.25">
      <c r="A4096" s="281">
        <v>40312461</v>
      </c>
      <c r="B4096" s="276" t="s">
        <v>6455</v>
      </c>
      <c r="C4096" s="278" t="s">
        <v>4844</v>
      </c>
      <c r="D4096" s="276" t="s">
        <v>6161</v>
      </c>
      <c r="E4096" s="282"/>
      <c r="F4096" s="279"/>
      <c r="G4096" s="278" t="s">
        <v>6161</v>
      </c>
      <c r="H4096" s="278" t="s">
        <v>6161</v>
      </c>
      <c r="I4096" s="278" t="s">
        <v>6161</v>
      </c>
      <c r="J4096" s="278" t="s">
        <v>6161</v>
      </c>
      <c r="K4096" s="278" t="s">
        <v>6161</v>
      </c>
      <c r="L4096" s="277" t="s">
        <v>6161</v>
      </c>
      <c r="M4096" s="276" t="s">
        <v>6161</v>
      </c>
      <c r="N4096" s="276" t="s">
        <v>6161</v>
      </c>
      <c r="O4096" s="276" t="s">
        <v>6161</v>
      </c>
    </row>
    <row r="4097" spans="1:15" ht="30.75" customHeight="1" x14ac:dyDescent="0.25">
      <c r="A4097" s="275">
        <v>40312470</v>
      </c>
      <c r="B4097" s="270" t="s">
        <v>6456</v>
      </c>
      <c r="C4097" s="272" t="s">
        <v>4844</v>
      </c>
      <c r="D4097" s="270" t="s">
        <v>6161</v>
      </c>
      <c r="E4097" s="272"/>
      <c r="F4097" s="273"/>
      <c r="G4097" s="272" t="s">
        <v>6161</v>
      </c>
      <c r="H4097" s="272" t="s">
        <v>6161</v>
      </c>
      <c r="I4097" s="272" t="s">
        <v>6161</v>
      </c>
      <c r="J4097" s="272" t="s">
        <v>6161</v>
      </c>
      <c r="K4097" s="272" t="s">
        <v>6161</v>
      </c>
      <c r="L4097" s="271" t="s">
        <v>6161</v>
      </c>
      <c r="M4097" s="270" t="s">
        <v>6161</v>
      </c>
      <c r="N4097" s="270" t="s">
        <v>6161</v>
      </c>
      <c r="O4097" s="270" t="s">
        <v>6161</v>
      </c>
    </row>
    <row r="4098" spans="1:15" ht="30.75" customHeight="1" x14ac:dyDescent="0.25">
      <c r="A4098" s="281">
        <v>40313018</v>
      </c>
      <c r="B4098" s="276" t="s">
        <v>5684</v>
      </c>
      <c r="C4098" s="278" t="s">
        <v>4843</v>
      </c>
      <c r="D4098" s="276" t="s">
        <v>10079</v>
      </c>
      <c r="E4098" s="282"/>
      <c r="F4098" s="279"/>
      <c r="G4098" s="278"/>
      <c r="H4098" s="278" t="s">
        <v>6154</v>
      </c>
      <c r="I4098" s="278" t="s">
        <v>6155</v>
      </c>
      <c r="J4098" s="278" t="s">
        <v>6156</v>
      </c>
      <c r="K4098" s="278"/>
      <c r="L4098" s="277"/>
      <c r="M4098" s="276" t="s">
        <v>3915</v>
      </c>
      <c r="N4098" s="276" t="s">
        <v>9548</v>
      </c>
      <c r="O4098" s="276" t="s">
        <v>6166</v>
      </c>
    </row>
    <row r="4099" spans="1:15" ht="30.75" customHeight="1" x14ac:dyDescent="0.25">
      <c r="A4099" s="275">
        <v>40313026</v>
      </c>
      <c r="B4099" s="270" t="s">
        <v>5685</v>
      </c>
      <c r="C4099" s="272" t="s">
        <v>4843</v>
      </c>
      <c r="D4099" s="270" t="s">
        <v>10080</v>
      </c>
      <c r="E4099" s="272"/>
      <c r="F4099" s="273"/>
      <c r="G4099" s="272"/>
      <c r="H4099" s="272" t="s">
        <v>6154</v>
      </c>
      <c r="I4099" s="272" t="s">
        <v>6155</v>
      </c>
      <c r="J4099" s="272" t="s">
        <v>6156</v>
      </c>
      <c r="K4099" s="272"/>
      <c r="L4099" s="271"/>
      <c r="M4099" s="270" t="s">
        <v>3915</v>
      </c>
      <c r="N4099" s="270" t="s">
        <v>9548</v>
      </c>
      <c r="O4099" s="270" t="s">
        <v>6166</v>
      </c>
    </row>
    <row r="4100" spans="1:15" ht="30.75" customHeight="1" x14ac:dyDescent="0.25">
      <c r="A4100" s="281">
        <v>40313034</v>
      </c>
      <c r="B4100" s="276" t="s">
        <v>5686</v>
      </c>
      <c r="C4100" s="278" t="s">
        <v>4843</v>
      </c>
      <c r="D4100" s="276" t="s">
        <v>10081</v>
      </c>
      <c r="E4100" s="282"/>
      <c r="F4100" s="279"/>
      <c r="G4100" s="278"/>
      <c r="H4100" s="278" t="s">
        <v>6154</v>
      </c>
      <c r="I4100" s="278" t="s">
        <v>6155</v>
      </c>
      <c r="J4100" s="278" t="s">
        <v>6156</v>
      </c>
      <c r="K4100" s="278"/>
      <c r="L4100" s="277"/>
      <c r="M4100" s="276" t="s">
        <v>3915</v>
      </c>
      <c r="N4100" s="276" t="s">
        <v>9548</v>
      </c>
      <c r="O4100" s="276" t="s">
        <v>6166</v>
      </c>
    </row>
    <row r="4101" spans="1:15" ht="30.75" customHeight="1" x14ac:dyDescent="0.25">
      <c r="A4101" s="275">
        <v>40313042</v>
      </c>
      <c r="B4101" s="270" t="s">
        <v>5687</v>
      </c>
      <c r="C4101" s="272" t="s">
        <v>4843</v>
      </c>
      <c r="D4101" s="270" t="s">
        <v>10082</v>
      </c>
      <c r="E4101" s="272"/>
      <c r="F4101" s="273"/>
      <c r="G4101" s="272"/>
      <c r="H4101" s="272" t="s">
        <v>6154</v>
      </c>
      <c r="I4101" s="272" t="s">
        <v>6155</v>
      </c>
      <c r="J4101" s="272" t="s">
        <v>6156</v>
      </c>
      <c r="K4101" s="272"/>
      <c r="L4101" s="271"/>
      <c r="M4101" s="270" t="s">
        <v>3915</v>
      </c>
      <c r="N4101" s="270" t="s">
        <v>9548</v>
      </c>
      <c r="O4101" s="270" t="s">
        <v>6166</v>
      </c>
    </row>
    <row r="4102" spans="1:15" ht="30.75" customHeight="1" x14ac:dyDescent="0.25">
      <c r="A4102" s="281">
        <v>40313050</v>
      </c>
      <c r="B4102" s="276" t="s">
        <v>5688</v>
      </c>
      <c r="C4102" s="278" t="s">
        <v>4843</v>
      </c>
      <c r="D4102" s="276" t="s">
        <v>10083</v>
      </c>
      <c r="E4102" s="282"/>
      <c r="F4102" s="279"/>
      <c r="G4102" s="278"/>
      <c r="H4102" s="278" t="s">
        <v>6154</v>
      </c>
      <c r="I4102" s="278" t="s">
        <v>6155</v>
      </c>
      <c r="J4102" s="278" t="s">
        <v>6156</v>
      </c>
      <c r="K4102" s="278"/>
      <c r="L4102" s="277"/>
      <c r="M4102" s="276" t="s">
        <v>3915</v>
      </c>
      <c r="N4102" s="276" t="s">
        <v>9548</v>
      </c>
      <c r="O4102" s="276" t="s">
        <v>6166</v>
      </c>
    </row>
    <row r="4103" spans="1:15" ht="30.75" customHeight="1" x14ac:dyDescent="0.25">
      <c r="A4103" s="275">
        <v>40313069</v>
      </c>
      <c r="B4103" s="270" t="s">
        <v>5689</v>
      </c>
      <c r="C4103" s="272" t="s">
        <v>4843</v>
      </c>
      <c r="D4103" s="270" t="s">
        <v>10084</v>
      </c>
      <c r="E4103" s="272"/>
      <c r="F4103" s="273"/>
      <c r="G4103" s="272"/>
      <c r="H4103" s="272" t="s">
        <v>6154</v>
      </c>
      <c r="I4103" s="272" t="s">
        <v>6155</v>
      </c>
      <c r="J4103" s="272" t="s">
        <v>6156</v>
      </c>
      <c r="K4103" s="272"/>
      <c r="L4103" s="271"/>
      <c r="M4103" s="270" t="s">
        <v>3915</v>
      </c>
      <c r="N4103" s="270" t="s">
        <v>9548</v>
      </c>
      <c r="O4103" s="270" t="s">
        <v>6166</v>
      </c>
    </row>
    <row r="4104" spans="1:15" ht="30.75" customHeight="1" x14ac:dyDescent="0.25">
      <c r="A4104" s="281">
        <v>40313077</v>
      </c>
      <c r="B4104" s="276" t="s">
        <v>5690</v>
      </c>
      <c r="C4104" s="278" t="s">
        <v>4843</v>
      </c>
      <c r="D4104" s="276" t="s">
        <v>10085</v>
      </c>
      <c r="E4104" s="282"/>
      <c r="F4104" s="279"/>
      <c r="G4104" s="278"/>
      <c r="H4104" s="278" t="s">
        <v>6154</v>
      </c>
      <c r="I4104" s="278" t="s">
        <v>6155</v>
      </c>
      <c r="J4104" s="278" t="s">
        <v>6156</v>
      </c>
      <c r="K4104" s="278"/>
      <c r="L4104" s="277"/>
      <c r="M4104" s="276" t="s">
        <v>3915</v>
      </c>
      <c r="N4104" s="276" t="s">
        <v>9548</v>
      </c>
      <c r="O4104" s="276" t="s">
        <v>6166</v>
      </c>
    </row>
    <row r="4105" spans="1:15" ht="30.75" customHeight="1" x14ac:dyDescent="0.25">
      <c r="A4105" s="275">
        <v>40313085</v>
      </c>
      <c r="B4105" s="270" t="s">
        <v>5691</v>
      </c>
      <c r="C4105" s="272" t="s">
        <v>4844</v>
      </c>
      <c r="D4105" s="270" t="s">
        <v>6161</v>
      </c>
      <c r="E4105" s="272"/>
      <c r="F4105" s="273"/>
      <c r="G4105" s="272" t="s">
        <v>6161</v>
      </c>
      <c r="H4105" s="272" t="s">
        <v>6161</v>
      </c>
      <c r="I4105" s="272" t="s">
        <v>6161</v>
      </c>
      <c r="J4105" s="272" t="s">
        <v>6161</v>
      </c>
      <c r="K4105" s="272" t="s">
        <v>6161</v>
      </c>
      <c r="L4105" s="271" t="s">
        <v>6161</v>
      </c>
      <c r="M4105" s="270" t="s">
        <v>6161</v>
      </c>
      <c r="N4105" s="270" t="s">
        <v>6161</v>
      </c>
      <c r="O4105" s="270" t="s">
        <v>6161</v>
      </c>
    </row>
    <row r="4106" spans="1:15" ht="30.75" customHeight="1" x14ac:dyDescent="0.25">
      <c r="A4106" s="281">
        <v>40313093</v>
      </c>
      <c r="B4106" s="276" t="s">
        <v>6457</v>
      </c>
      <c r="C4106" s="278" t="s">
        <v>4843</v>
      </c>
      <c r="D4106" s="276" t="s">
        <v>10086</v>
      </c>
      <c r="E4106" s="282"/>
      <c r="F4106" s="279"/>
      <c r="G4106" s="278"/>
      <c r="H4106" s="278" t="s">
        <v>6154</v>
      </c>
      <c r="I4106" s="278" t="s">
        <v>6155</v>
      </c>
      <c r="J4106" s="278" t="s">
        <v>6156</v>
      </c>
      <c r="K4106" s="278"/>
      <c r="L4106" s="277"/>
      <c r="M4106" s="276" t="s">
        <v>3915</v>
      </c>
      <c r="N4106" s="276" t="s">
        <v>9548</v>
      </c>
      <c r="O4106" s="276" t="s">
        <v>6166</v>
      </c>
    </row>
    <row r="4107" spans="1:15" ht="30.75" customHeight="1" x14ac:dyDescent="0.25">
      <c r="A4107" s="275">
        <v>40313107</v>
      </c>
      <c r="B4107" s="270" t="s">
        <v>5692</v>
      </c>
      <c r="C4107" s="272" t="s">
        <v>4843</v>
      </c>
      <c r="D4107" s="270" t="s">
        <v>10087</v>
      </c>
      <c r="E4107" s="272"/>
      <c r="F4107" s="273"/>
      <c r="G4107" s="272"/>
      <c r="H4107" s="272" t="s">
        <v>6154</v>
      </c>
      <c r="I4107" s="272" t="s">
        <v>6155</v>
      </c>
      <c r="J4107" s="272" t="s">
        <v>6156</v>
      </c>
      <c r="K4107" s="272"/>
      <c r="L4107" s="271"/>
      <c r="M4107" s="270" t="s">
        <v>3915</v>
      </c>
      <c r="N4107" s="270" t="s">
        <v>9548</v>
      </c>
      <c r="O4107" s="270" t="s">
        <v>6166</v>
      </c>
    </row>
    <row r="4108" spans="1:15" ht="30.75" customHeight="1" x14ac:dyDescent="0.25">
      <c r="A4108" s="281">
        <v>40313115</v>
      </c>
      <c r="B4108" s="276" t="s">
        <v>6458</v>
      </c>
      <c r="C4108" s="278" t="s">
        <v>4843</v>
      </c>
      <c r="D4108" s="276" t="s">
        <v>10088</v>
      </c>
      <c r="E4108" s="282"/>
      <c r="F4108" s="279"/>
      <c r="G4108" s="278"/>
      <c r="H4108" s="278" t="s">
        <v>6154</v>
      </c>
      <c r="I4108" s="278" t="s">
        <v>6155</v>
      </c>
      <c r="J4108" s="278" t="s">
        <v>6156</v>
      </c>
      <c r="K4108" s="278"/>
      <c r="L4108" s="277"/>
      <c r="M4108" s="276" t="s">
        <v>3915</v>
      </c>
      <c r="N4108" s="276" t="s">
        <v>9548</v>
      </c>
      <c r="O4108" s="276" t="s">
        <v>6166</v>
      </c>
    </row>
    <row r="4109" spans="1:15" ht="30.75" customHeight="1" x14ac:dyDescent="0.25">
      <c r="A4109" s="275">
        <v>40313123</v>
      </c>
      <c r="B4109" s="270" t="s">
        <v>5693</v>
      </c>
      <c r="C4109" s="272" t="s">
        <v>4843</v>
      </c>
      <c r="D4109" s="270" t="s">
        <v>10049</v>
      </c>
      <c r="E4109" s="272"/>
      <c r="F4109" s="273"/>
      <c r="G4109" s="272"/>
      <c r="H4109" s="272" t="s">
        <v>6154</v>
      </c>
      <c r="I4109" s="272" t="s">
        <v>6155</v>
      </c>
      <c r="J4109" s="272" t="s">
        <v>6156</v>
      </c>
      <c r="K4109" s="272"/>
      <c r="L4109" s="271"/>
      <c r="M4109" s="270" t="s">
        <v>9658</v>
      </c>
      <c r="N4109" s="270" t="s">
        <v>9548</v>
      </c>
      <c r="O4109" s="270" t="s">
        <v>6166</v>
      </c>
    </row>
    <row r="4110" spans="1:15" ht="30.75" customHeight="1" x14ac:dyDescent="0.25">
      <c r="A4110" s="281">
        <v>40313131</v>
      </c>
      <c r="B4110" s="276" t="s">
        <v>5694</v>
      </c>
      <c r="C4110" s="278" t="s">
        <v>4844</v>
      </c>
      <c r="D4110" s="276" t="s">
        <v>6161</v>
      </c>
      <c r="E4110" s="282"/>
      <c r="F4110" s="279"/>
      <c r="G4110" s="278" t="s">
        <v>6161</v>
      </c>
      <c r="H4110" s="278" t="s">
        <v>6161</v>
      </c>
      <c r="I4110" s="278" t="s">
        <v>6161</v>
      </c>
      <c r="J4110" s="278" t="s">
        <v>6161</v>
      </c>
      <c r="K4110" s="278" t="s">
        <v>6161</v>
      </c>
      <c r="L4110" s="277" t="s">
        <v>6161</v>
      </c>
      <c r="M4110" s="276" t="s">
        <v>6161</v>
      </c>
      <c r="N4110" s="276" t="s">
        <v>6161</v>
      </c>
      <c r="O4110" s="276" t="s">
        <v>6161</v>
      </c>
    </row>
    <row r="4111" spans="1:15" ht="30.75" customHeight="1" x14ac:dyDescent="0.25">
      <c r="A4111" s="275">
        <v>40313140</v>
      </c>
      <c r="B4111" s="270" t="s">
        <v>5695</v>
      </c>
      <c r="C4111" s="272" t="s">
        <v>4843</v>
      </c>
      <c r="D4111" s="270" t="s">
        <v>10089</v>
      </c>
      <c r="E4111" s="272"/>
      <c r="F4111" s="273"/>
      <c r="G4111" s="272"/>
      <c r="H4111" s="272" t="s">
        <v>6154</v>
      </c>
      <c r="I4111" s="272" t="s">
        <v>6155</v>
      </c>
      <c r="J4111" s="272" t="s">
        <v>6156</v>
      </c>
      <c r="K4111" s="272"/>
      <c r="L4111" s="271"/>
      <c r="M4111" s="270" t="s">
        <v>3915</v>
      </c>
      <c r="N4111" s="270" t="s">
        <v>9548</v>
      </c>
      <c r="O4111" s="270" t="s">
        <v>6166</v>
      </c>
    </row>
    <row r="4112" spans="1:15" ht="30.75" customHeight="1" x14ac:dyDescent="0.25">
      <c r="A4112" s="281">
        <v>40313158</v>
      </c>
      <c r="B4112" s="276" t="s">
        <v>5696</v>
      </c>
      <c r="C4112" s="278" t="s">
        <v>4843</v>
      </c>
      <c r="D4112" s="276" t="s">
        <v>10090</v>
      </c>
      <c r="E4112" s="282"/>
      <c r="F4112" s="279"/>
      <c r="G4112" s="278"/>
      <c r="H4112" s="278" t="s">
        <v>6154</v>
      </c>
      <c r="I4112" s="278" t="s">
        <v>6155</v>
      </c>
      <c r="J4112" s="278" t="s">
        <v>6156</v>
      </c>
      <c r="K4112" s="278"/>
      <c r="L4112" s="277"/>
      <c r="M4112" s="276" t="s">
        <v>3915</v>
      </c>
      <c r="N4112" s="276" t="s">
        <v>9548</v>
      </c>
      <c r="O4112" s="276" t="s">
        <v>6166</v>
      </c>
    </row>
    <row r="4113" spans="1:15" ht="30.75" customHeight="1" x14ac:dyDescent="0.25">
      <c r="A4113" s="275">
        <v>40313166</v>
      </c>
      <c r="B4113" s="270" t="s">
        <v>5697</v>
      </c>
      <c r="C4113" s="272" t="s">
        <v>4843</v>
      </c>
      <c r="D4113" s="270" t="s">
        <v>10091</v>
      </c>
      <c r="E4113" s="272"/>
      <c r="F4113" s="273"/>
      <c r="G4113" s="272"/>
      <c r="H4113" s="272" t="s">
        <v>6154</v>
      </c>
      <c r="I4113" s="272" t="s">
        <v>6155</v>
      </c>
      <c r="J4113" s="272" t="s">
        <v>6156</v>
      </c>
      <c r="K4113" s="272"/>
      <c r="L4113" s="271"/>
      <c r="M4113" s="270" t="s">
        <v>3915</v>
      </c>
      <c r="N4113" s="270" t="s">
        <v>9548</v>
      </c>
      <c r="O4113" s="270" t="s">
        <v>6166</v>
      </c>
    </row>
    <row r="4114" spans="1:15" ht="30.75" customHeight="1" x14ac:dyDescent="0.25">
      <c r="A4114" s="281">
        <v>40313182</v>
      </c>
      <c r="B4114" s="276" t="s">
        <v>5698</v>
      </c>
      <c r="C4114" s="278" t="s">
        <v>4843</v>
      </c>
      <c r="D4114" s="276" t="s">
        <v>9754</v>
      </c>
      <c r="E4114" s="282"/>
      <c r="F4114" s="279"/>
      <c r="G4114" s="278"/>
      <c r="H4114" s="278" t="s">
        <v>6154</v>
      </c>
      <c r="I4114" s="278" t="s">
        <v>6155</v>
      </c>
      <c r="J4114" s="278" t="s">
        <v>6156</v>
      </c>
      <c r="K4114" s="278"/>
      <c r="L4114" s="277"/>
      <c r="M4114" s="276" t="s">
        <v>4331</v>
      </c>
      <c r="N4114" s="276" t="s">
        <v>9548</v>
      </c>
      <c r="O4114" s="276" t="s">
        <v>6166</v>
      </c>
    </row>
    <row r="4115" spans="1:15" ht="30.75" customHeight="1" x14ac:dyDescent="0.25">
      <c r="A4115" s="275">
        <v>40313190</v>
      </c>
      <c r="B4115" s="270" t="s">
        <v>5699</v>
      </c>
      <c r="C4115" s="272" t="s">
        <v>4843</v>
      </c>
      <c r="D4115" s="270" t="s">
        <v>10092</v>
      </c>
      <c r="E4115" s="272"/>
      <c r="F4115" s="273"/>
      <c r="G4115" s="272"/>
      <c r="H4115" s="272" t="s">
        <v>6154</v>
      </c>
      <c r="I4115" s="272" t="s">
        <v>6155</v>
      </c>
      <c r="J4115" s="272" t="s">
        <v>6156</v>
      </c>
      <c r="K4115" s="272"/>
      <c r="L4115" s="271"/>
      <c r="M4115" s="270" t="s">
        <v>3915</v>
      </c>
      <c r="N4115" s="270" t="s">
        <v>9548</v>
      </c>
      <c r="O4115" s="270" t="s">
        <v>6166</v>
      </c>
    </row>
    <row r="4116" spans="1:15" ht="30.75" customHeight="1" x14ac:dyDescent="0.25">
      <c r="A4116" s="281">
        <v>40313204</v>
      </c>
      <c r="B4116" s="276" t="s">
        <v>5700</v>
      </c>
      <c r="C4116" s="278" t="s">
        <v>4843</v>
      </c>
      <c r="D4116" s="276" t="s">
        <v>10093</v>
      </c>
      <c r="E4116" s="282"/>
      <c r="F4116" s="279"/>
      <c r="G4116" s="278"/>
      <c r="H4116" s="278" t="s">
        <v>6154</v>
      </c>
      <c r="I4116" s="278" t="s">
        <v>6155</v>
      </c>
      <c r="J4116" s="278" t="s">
        <v>6156</v>
      </c>
      <c r="K4116" s="278"/>
      <c r="L4116" s="277"/>
      <c r="M4116" s="276" t="s">
        <v>3915</v>
      </c>
      <c r="N4116" s="276" t="s">
        <v>9548</v>
      </c>
      <c r="O4116" s="276" t="s">
        <v>6166</v>
      </c>
    </row>
    <row r="4117" spans="1:15" ht="30.75" customHeight="1" x14ac:dyDescent="0.25">
      <c r="A4117" s="275">
        <v>40313212</v>
      </c>
      <c r="B4117" s="270" t="s">
        <v>5701</v>
      </c>
      <c r="C4117" s="272" t="s">
        <v>4843</v>
      </c>
      <c r="D4117" s="270" t="s">
        <v>10094</v>
      </c>
      <c r="E4117" s="272"/>
      <c r="F4117" s="273"/>
      <c r="G4117" s="272"/>
      <c r="H4117" s="272" t="s">
        <v>6154</v>
      </c>
      <c r="I4117" s="272" t="s">
        <v>6155</v>
      </c>
      <c r="J4117" s="272" t="s">
        <v>6156</v>
      </c>
      <c r="K4117" s="272"/>
      <c r="L4117" s="271"/>
      <c r="M4117" s="270" t="s">
        <v>3915</v>
      </c>
      <c r="N4117" s="270" t="s">
        <v>9548</v>
      </c>
      <c r="O4117" s="270" t="s">
        <v>6166</v>
      </c>
    </row>
    <row r="4118" spans="1:15" ht="30.75" customHeight="1" x14ac:dyDescent="0.25">
      <c r="A4118" s="281">
        <v>40313220</v>
      </c>
      <c r="B4118" s="276" t="s">
        <v>5702</v>
      </c>
      <c r="C4118" s="278" t="s">
        <v>4844</v>
      </c>
      <c r="D4118" s="276" t="s">
        <v>6161</v>
      </c>
      <c r="E4118" s="282"/>
      <c r="F4118" s="279"/>
      <c r="G4118" s="278" t="s">
        <v>6161</v>
      </c>
      <c r="H4118" s="278" t="s">
        <v>6161</v>
      </c>
      <c r="I4118" s="278" t="s">
        <v>6161</v>
      </c>
      <c r="J4118" s="278" t="s">
        <v>6161</v>
      </c>
      <c r="K4118" s="278" t="s">
        <v>6161</v>
      </c>
      <c r="L4118" s="277" t="s">
        <v>6161</v>
      </c>
      <c r="M4118" s="276" t="s">
        <v>6161</v>
      </c>
      <c r="N4118" s="276" t="s">
        <v>6161</v>
      </c>
      <c r="O4118" s="276" t="s">
        <v>6161</v>
      </c>
    </row>
    <row r="4119" spans="1:15" ht="30.75" customHeight="1" x14ac:dyDescent="0.25">
      <c r="A4119" s="275">
        <v>40313239</v>
      </c>
      <c r="B4119" s="270" t="s">
        <v>5703</v>
      </c>
      <c r="C4119" s="272" t="s">
        <v>4844</v>
      </c>
      <c r="D4119" s="270" t="s">
        <v>6161</v>
      </c>
      <c r="E4119" s="272"/>
      <c r="F4119" s="273"/>
      <c r="G4119" s="272" t="s">
        <v>6161</v>
      </c>
      <c r="H4119" s="272" t="s">
        <v>6161</v>
      </c>
      <c r="I4119" s="272" t="s">
        <v>6161</v>
      </c>
      <c r="J4119" s="272" t="s">
        <v>6161</v>
      </c>
      <c r="K4119" s="272" t="s">
        <v>6161</v>
      </c>
      <c r="L4119" s="271" t="s">
        <v>6161</v>
      </c>
      <c r="M4119" s="270" t="s">
        <v>6161</v>
      </c>
      <c r="N4119" s="270" t="s">
        <v>6161</v>
      </c>
      <c r="O4119" s="270" t="s">
        <v>6161</v>
      </c>
    </row>
    <row r="4120" spans="1:15" ht="30.75" customHeight="1" x14ac:dyDescent="0.25">
      <c r="A4120" s="281">
        <v>40313247</v>
      </c>
      <c r="B4120" s="276" t="s">
        <v>5704</v>
      </c>
      <c r="C4120" s="278" t="s">
        <v>4843</v>
      </c>
      <c r="D4120" s="276" t="s">
        <v>9762</v>
      </c>
      <c r="E4120" s="282"/>
      <c r="F4120" s="279"/>
      <c r="G4120" s="278"/>
      <c r="H4120" s="278" t="s">
        <v>6154</v>
      </c>
      <c r="I4120" s="278" t="s">
        <v>6155</v>
      </c>
      <c r="J4120" s="278" t="s">
        <v>6156</v>
      </c>
      <c r="K4120" s="278"/>
      <c r="L4120" s="277"/>
      <c r="M4120" s="276" t="s">
        <v>3915</v>
      </c>
      <c r="N4120" s="276" t="s">
        <v>9548</v>
      </c>
      <c r="O4120" s="276" t="s">
        <v>6166</v>
      </c>
    </row>
    <row r="4121" spans="1:15" ht="30.75" customHeight="1" x14ac:dyDescent="0.25">
      <c r="A4121" s="275">
        <v>40313255</v>
      </c>
      <c r="B4121" s="270" t="s">
        <v>5705</v>
      </c>
      <c r="C4121" s="272" t="s">
        <v>4844</v>
      </c>
      <c r="D4121" s="270" t="s">
        <v>6161</v>
      </c>
      <c r="E4121" s="272"/>
      <c r="F4121" s="273"/>
      <c r="G4121" s="272" t="s">
        <v>6161</v>
      </c>
      <c r="H4121" s="272" t="s">
        <v>6161</v>
      </c>
      <c r="I4121" s="272" t="s">
        <v>6161</v>
      </c>
      <c r="J4121" s="272" t="s">
        <v>6161</v>
      </c>
      <c r="K4121" s="272" t="s">
        <v>6161</v>
      </c>
      <c r="L4121" s="271" t="s">
        <v>6161</v>
      </c>
      <c r="M4121" s="270" t="s">
        <v>6161</v>
      </c>
      <c r="N4121" s="270" t="s">
        <v>6161</v>
      </c>
      <c r="O4121" s="270" t="s">
        <v>6161</v>
      </c>
    </row>
    <row r="4122" spans="1:15" ht="30.75" customHeight="1" x14ac:dyDescent="0.25">
      <c r="A4122" s="281">
        <v>40313263</v>
      </c>
      <c r="B4122" s="276" t="s">
        <v>3025</v>
      </c>
      <c r="C4122" s="278" t="s">
        <v>4843</v>
      </c>
      <c r="D4122" s="276" t="s">
        <v>10095</v>
      </c>
      <c r="E4122" s="282"/>
      <c r="F4122" s="279"/>
      <c r="G4122" s="278"/>
      <c r="H4122" s="278" t="s">
        <v>6154</v>
      </c>
      <c r="I4122" s="278" t="s">
        <v>6155</v>
      </c>
      <c r="J4122" s="278" t="s">
        <v>6156</v>
      </c>
      <c r="K4122" s="278"/>
      <c r="L4122" s="277"/>
      <c r="M4122" s="276" t="s">
        <v>9547</v>
      </c>
      <c r="N4122" s="276" t="s">
        <v>9548</v>
      </c>
      <c r="O4122" s="276" t="s">
        <v>6166</v>
      </c>
    </row>
    <row r="4123" spans="1:15" ht="30.75" customHeight="1" x14ac:dyDescent="0.25">
      <c r="A4123" s="275">
        <v>40313271</v>
      </c>
      <c r="B4123" s="270" t="s">
        <v>6459</v>
      </c>
      <c r="C4123" s="272" t="s">
        <v>4844</v>
      </c>
      <c r="D4123" s="270" t="s">
        <v>6161</v>
      </c>
      <c r="E4123" s="272"/>
      <c r="F4123" s="273"/>
      <c r="G4123" s="272" t="s">
        <v>6161</v>
      </c>
      <c r="H4123" s="272" t="s">
        <v>6161</v>
      </c>
      <c r="I4123" s="272" t="s">
        <v>6161</v>
      </c>
      <c r="J4123" s="272" t="s">
        <v>6161</v>
      </c>
      <c r="K4123" s="272" t="s">
        <v>6161</v>
      </c>
      <c r="L4123" s="271" t="s">
        <v>6161</v>
      </c>
      <c r="M4123" s="270" t="s">
        <v>6161</v>
      </c>
      <c r="N4123" s="270" t="s">
        <v>6161</v>
      </c>
      <c r="O4123" s="270" t="s">
        <v>6161</v>
      </c>
    </row>
    <row r="4124" spans="1:15" ht="30.75" customHeight="1" x14ac:dyDescent="0.25">
      <c r="A4124" s="281">
        <v>40313280</v>
      </c>
      <c r="B4124" s="276" t="s">
        <v>5706</v>
      </c>
      <c r="C4124" s="278" t="s">
        <v>4843</v>
      </c>
      <c r="D4124" s="276" t="s">
        <v>10096</v>
      </c>
      <c r="E4124" s="282"/>
      <c r="F4124" s="279"/>
      <c r="G4124" s="278"/>
      <c r="H4124" s="278" t="s">
        <v>6154</v>
      </c>
      <c r="I4124" s="278" t="s">
        <v>6155</v>
      </c>
      <c r="J4124" s="278" t="s">
        <v>6156</v>
      </c>
      <c r="K4124" s="278"/>
      <c r="L4124" s="277"/>
      <c r="M4124" s="276" t="s">
        <v>3915</v>
      </c>
      <c r="N4124" s="276" t="s">
        <v>9548</v>
      </c>
      <c r="O4124" s="276" t="s">
        <v>6166</v>
      </c>
    </row>
    <row r="4125" spans="1:15" ht="30.75" customHeight="1" x14ac:dyDescent="0.25">
      <c r="A4125" s="275">
        <v>40313280</v>
      </c>
      <c r="B4125" s="270" t="s">
        <v>5706</v>
      </c>
      <c r="C4125" s="272" t="s">
        <v>4843</v>
      </c>
      <c r="D4125" s="270" t="s">
        <v>10097</v>
      </c>
      <c r="E4125" s="272"/>
      <c r="F4125" s="273"/>
      <c r="G4125" s="272"/>
      <c r="H4125" s="272" t="s">
        <v>6154</v>
      </c>
      <c r="I4125" s="272" t="s">
        <v>6155</v>
      </c>
      <c r="J4125" s="272" t="s">
        <v>6156</v>
      </c>
      <c r="K4125" s="272"/>
      <c r="L4125" s="271"/>
      <c r="M4125" s="270" t="s">
        <v>3915</v>
      </c>
      <c r="N4125" s="270" t="s">
        <v>9548</v>
      </c>
      <c r="O4125" s="270" t="s">
        <v>6166</v>
      </c>
    </row>
    <row r="4126" spans="1:15" ht="30.75" customHeight="1" x14ac:dyDescent="0.25">
      <c r="A4126" s="281">
        <v>40313298</v>
      </c>
      <c r="B4126" s="276" t="s">
        <v>5707</v>
      </c>
      <c r="C4126" s="278" t="s">
        <v>4844</v>
      </c>
      <c r="D4126" s="276" t="s">
        <v>6161</v>
      </c>
      <c r="E4126" s="282"/>
      <c r="F4126" s="279"/>
      <c r="G4126" s="278" t="s">
        <v>6161</v>
      </c>
      <c r="H4126" s="278" t="s">
        <v>6161</v>
      </c>
      <c r="I4126" s="278" t="s">
        <v>6161</v>
      </c>
      <c r="J4126" s="278" t="s">
        <v>6161</v>
      </c>
      <c r="K4126" s="278" t="s">
        <v>6161</v>
      </c>
      <c r="L4126" s="277" t="s">
        <v>6161</v>
      </c>
      <c r="M4126" s="276" t="s">
        <v>6161</v>
      </c>
      <c r="N4126" s="276" t="s">
        <v>6161</v>
      </c>
      <c r="O4126" s="276" t="s">
        <v>6161</v>
      </c>
    </row>
    <row r="4127" spans="1:15" ht="30.75" customHeight="1" x14ac:dyDescent="0.25">
      <c r="A4127" s="275">
        <v>40313301</v>
      </c>
      <c r="B4127" s="270" t="s">
        <v>5708</v>
      </c>
      <c r="C4127" s="272" t="s">
        <v>4843</v>
      </c>
      <c r="D4127" s="270" t="s">
        <v>10098</v>
      </c>
      <c r="E4127" s="272"/>
      <c r="F4127" s="273"/>
      <c r="G4127" s="272"/>
      <c r="H4127" s="272" t="s">
        <v>6154</v>
      </c>
      <c r="I4127" s="272" t="s">
        <v>6155</v>
      </c>
      <c r="J4127" s="272" t="s">
        <v>6156</v>
      </c>
      <c r="K4127" s="272"/>
      <c r="L4127" s="271"/>
      <c r="M4127" s="270" t="s">
        <v>3915</v>
      </c>
      <c r="N4127" s="270" t="s">
        <v>9548</v>
      </c>
      <c r="O4127" s="270" t="s">
        <v>6166</v>
      </c>
    </row>
    <row r="4128" spans="1:15" ht="30.75" customHeight="1" x14ac:dyDescent="0.25">
      <c r="A4128" s="281">
        <v>40313310</v>
      </c>
      <c r="B4128" s="276" t="s">
        <v>4840</v>
      </c>
      <c r="C4128" s="278" t="s">
        <v>4843</v>
      </c>
      <c r="D4128" s="276" t="s">
        <v>10092</v>
      </c>
      <c r="E4128" s="282"/>
      <c r="F4128" s="279"/>
      <c r="G4128" s="278"/>
      <c r="H4128" s="278" t="s">
        <v>6154</v>
      </c>
      <c r="I4128" s="278" t="s">
        <v>6155</v>
      </c>
      <c r="J4128" s="278" t="s">
        <v>6156</v>
      </c>
      <c r="K4128" s="278"/>
      <c r="L4128" s="277"/>
      <c r="M4128" s="276" t="s">
        <v>3915</v>
      </c>
      <c r="N4128" s="276" t="s">
        <v>9548</v>
      </c>
      <c r="O4128" s="276" t="s">
        <v>6166</v>
      </c>
    </row>
    <row r="4129" spans="1:15" ht="30.75" customHeight="1" x14ac:dyDescent="0.25">
      <c r="A4129" s="275">
        <v>40313328</v>
      </c>
      <c r="B4129" s="270" t="s">
        <v>5709</v>
      </c>
      <c r="C4129" s="272" t="s">
        <v>4843</v>
      </c>
      <c r="D4129" s="270" t="s">
        <v>10099</v>
      </c>
      <c r="E4129" s="272"/>
      <c r="F4129" s="273"/>
      <c r="G4129" s="272"/>
      <c r="H4129" s="272" t="s">
        <v>6154</v>
      </c>
      <c r="I4129" s="272" t="s">
        <v>6155</v>
      </c>
      <c r="J4129" s="272" t="s">
        <v>6156</v>
      </c>
      <c r="K4129" s="272"/>
      <c r="L4129" s="271"/>
      <c r="M4129" s="270" t="s">
        <v>3915</v>
      </c>
      <c r="N4129" s="270" t="s">
        <v>9548</v>
      </c>
      <c r="O4129" s="270" t="s">
        <v>6166</v>
      </c>
    </row>
    <row r="4130" spans="1:15" ht="30.75" customHeight="1" x14ac:dyDescent="0.25">
      <c r="A4130" s="281">
        <v>40313336</v>
      </c>
      <c r="B4130" s="276" t="s">
        <v>3024</v>
      </c>
      <c r="C4130" s="278" t="s">
        <v>4843</v>
      </c>
      <c r="D4130" s="276" t="s">
        <v>10085</v>
      </c>
      <c r="E4130" s="282"/>
      <c r="F4130" s="279"/>
      <c r="G4130" s="278"/>
      <c r="H4130" s="278" t="s">
        <v>6154</v>
      </c>
      <c r="I4130" s="278" t="s">
        <v>6155</v>
      </c>
      <c r="J4130" s="278" t="s">
        <v>6156</v>
      </c>
      <c r="K4130" s="278"/>
      <c r="L4130" s="277"/>
      <c r="M4130" s="276" t="s">
        <v>3915</v>
      </c>
      <c r="N4130" s="276" t="s">
        <v>9548</v>
      </c>
      <c r="O4130" s="276" t="s">
        <v>6166</v>
      </c>
    </row>
    <row r="4131" spans="1:15" ht="30.75" customHeight="1" x14ac:dyDescent="0.25">
      <c r="A4131" s="275">
        <v>40313344</v>
      </c>
      <c r="B4131" s="270" t="s">
        <v>5710</v>
      </c>
      <c r="C4131" s="272" t="s">
        <v>4843</v>
      </c>
      <c r="D4131" s="270" t="s">
        <v>10100</v>
      </c>
      <c r="E4131" s="272"/>
      <c r="F4131" s="273"/>
      <c r="G4131" s="272"/>
      <c r="H4131" s="272" t="s">
        <v>6154</v>
      </c>
      <c r="I4131" s="272" t="s">
        <v>6155</v>
      </c>
      <c r="J4131" s="272" t="s">
        <v>6156</v>
      </c>
      <c r="K4131" s="272"/>
      <c r="L4131" s="271"/>
      <c r="M4131" s="270" t="s">
        <v>3915</v>
      </c>
      <c r="N4131" s="270" t="s">
        <v>9548</v>
      </c>
      <c r="O4131" s="270" t="s">
        <v>6166</v>
      </c>
    </row>
    <row r="4132" spans="1:15" ht="30.75" customHeight="1" x14ac:dyDescent="0.25">
      <c r="A4132" s="281">
        <v>40313352</v>
      </c>
      <c r="B4132" s="276" t="s">
        <v>6460</v>
      </c>
      <c r="C4132" s="278" t="s">
        <v>4844</v>
      </c>
      <c r="D4132" s="276" t="s">
        <v>6161</v>
      </c>
      <c r="E4132" s="282"/>
      <c r="F4132" s="279"/>
      <c r="G4132" s="278" t="s">
        <v>6161</v>
      </c>
      <c r="H4132" s="278" t="s">
        <v>6161</v>
      </c>
      <c r="I4132" s="278" t="s">
        <v>6161</v>
      </c>
      <c r="J4132" s="278" t="s">
        <v>6161</v>
      </c>
      <c r="K4132" s="278" t="s">
        <v>6161</v>
      </c>
      <c r="L4132" s="277" t="s">
        <v>6161</v>
      </c>
      <c r="M4132" s="276" t="s">
        <v>6161</v>
      </c>
      <c r="N4132" s="276" t="s">
        <v>6161</v>
      </c>
      <c r="O4132" s="276" t="s">
        <v>6161</v>
      </c>
    </row>
    <row r="4133" spans="1:15" ht="30.75" customHeight="1" x14ac:dyDescent="0.25">
      <c r="A4133" s="275">
        <v>40313360</v>
      </c>
      <c r="B4133" s="270" t="s">
        <v>6461</v>
      </c>
      <c r="C4133" s="272" t="s">
        <v>4844</v>
      </c>
      <c r="D4133" s="270" t="s">
        <v>6161</v>
      </c>
      <c r="E4133" s="272"/>
      <c r="F4133" s="273"/>
      <c r="G4133" s="272" t="s">
        <v>6161</v>
      </c>
      <c r="H4133" s="272" t="s">
        <v>6161</v>
      </c>
      <c r="I4133" s="272" t="s">
        <v>6161</v>
      </c>
      <c r="J4133" s="272" t="s">
        <v>6161</v>
      </c>
      <c r="K4133" s="272" t="s">
        <v>6161</v>
      </c>
      <c r="L4133" s="271" t="s">
        <v>6161</v>
      </c>
      <c r="M4133" s="270" t="s">
        <v>6161</v>
      </c>
      <c r="N4133" s="270" t="s">
        <v>6161</v>
      </c>
      <c r="O4133" s="270" t="s">
        <v>6161</v>
      </c>
    </row>
    <row r="4134" spans="1:15" ht="30.75" customHeight="1" x14ac:dyDescent="0.25">
      <c r="A4134" s="281">
        <v>40314014</v>
      </c>
      <c r="B4134" s="276" t="s">
        <v>5711</v>
      </c>
      <c r="C4134" s="278" t="s">
        <v>4844</v>
      </c>
      <c r="D4134" s="276" t="s">
        <v>6161</v>
      </c>
      <c r="E4134" s="282"/>
      <c r="F4134" s="279"/>
      <c r="G4134" s="278" t="s">
        <v>6161</v>
      </c>
      <c r="H4134" s="278" t="s">
        <v>6161</v>
      </c>
      <c r="I4134" s="278" t="s">
        <v>6161</v>
      </c>
      <c r="J4134" s="278" t="s">
        <v>6161</v>
      </c>
      <c r="K4134" s="278" t="s">
        <v>6161</v>
      </c>
      <c r="L4134" s="277" t="s">
        <v>6161</v>
      </c>
      <c r="M4134" s="276" t="s">
        <v>6161</v>
      </c>
      <c r="N4134" s="276" t="s">
        <v>6161</v>
      </c>
      <c r="O4134" s="276" t="s">
        <v>6161</v>
      </c>
    </row>
    <row r="4135" spans="1:15" ht="30.75" customHeight="1" x14ac:dyDescent="0.25">
      <c r="A4135" s="275">
        <v>40314022</v>
      </c>
      <c r="B4135" s="270" t="s">
        <v>5712</v>
      </c>
      <c r="C4135" s="272" t="s">
        <v>4843</v>
      </c>
      <c r="D4135" s="270" t="s">
        <v>10101</v>
      </c>
      <c r="E4135" s="272"/>
      <c r="F4135" s="273"/>
      <c r="G4135" s="272"/>
      <c r="H4135" s="272" t="s">
        <v>6154</v>
      </c>
      <c r="I4135" s="272" t="s">
        <v>6155</v>
      </c>
      <c r="J4135" s="272" t="s">
        <v>6156</v>
      </c>
      <c r="K4135" s="272" t="s">
        <v>6157</v>
      </c>
      <c r="L4135" s="271">
        <v>14</v>
      </c>
      <c r="M4135" s="270" t="s">
        <v>3916</v>
      </c>
      <c r="N4135" s="270" t="s">
        <v>9548</v>
      </c>
      <c r="O4135" s="270" t="s">
        <v>6166</v>
      </c>
    </row>
    <row r="4136" spans="1:15" ht="30.75" customHeight="1" x14ac:dyDescent="0.25">
      <c r="A4136" s="281">
        <v>40314030</v>
      </c>
      <c r="B4136" s="276" t="s">
        <v>5713</v>
      </c>
      <c r="C4136" s="278" t="s">
        <v>4843</v>
      </c>
      <c r="D4136" s="276" t="s">
        <v>11159</v>
      </c>
      <c r="E4136" s="280" t="s">
        <v>11079</v>
      </c>
      <c r="F4136" s="279">
        <v>44837</v>
      </c>
      <c r="G4136" s="278"/>
      <c r="H4136" s="278" t="s">
        <v>6154</v>
      </c>
      <c r="I4136" s="278" t="s">
        <v>6155</v>
      </c>
      <c r="J4136" s="278" t="s">
        <v>6156</v>
      </c>
      <c r="K4136" s="278" t="s">
        <v>6157</v>
      </c>
      <c r="L4136" s="277"/>
      <c r="M4136" s="276" t="s">
        <v>3767</v>
      </c>
      <c r="N4136" s="276" t="s">
        <v>9726</v>
      </c>
      <c r="O4136" s="276" t="s">
        <v>6166</v>
      </c>
    </row>
    <row r="4137" spans="1:15" ht="30.75" customHeight="1" x14ac:dyDescent="0.25">
      <c r="A4137" s="275">
        <v>40314049</v>
      </c>
      <c r="B4137" s="270" t="s">
        <v>5714</v>
      </c>
      <c r="C4137" s="272" t="s">
        <v>4843</v>
      </c>
      <c r="D4137" s="270" t="s">
        <v>10102</v>
      </c>
      <c r="E4137" s="272"/>
      <c r="F4137" s="273"/>
      <c r="G4137" s="272"/>
      <c r="H4137" s="272" t="s">
        <v>6154</v>
      </c>
      <c r="I4137" s="272" t="s">
        <v>6155</v>
      </c>
      <c r="J4137" s="272" t="s">
        <v>6156</v>
      </c>
      <c r="K4137" s="272" t="s">
        <v>6157</v>
      </c>
      <c r="L4137" s="271"/>
      <c r="M4137" s="270" t="s">
        <v>3923</v>
      </c>
      <c r="N4137" s="270" t="s">
        <v>9607</v>
      </c>
      <c r="O4137" s="270" t="s">
        <v>6166</v>
      </c>
    </row>
    <row r="4138" spans="1:15" ht="30.75" customHeight="1" x14ac:dyDescent="0.25">
      <c r="A4138" s="281">
        <v>40314049</v>
      </c>
      <c r="B4138" s="276" t="s">
        <v>5714</v>
      </c>
      <c r="C4138" s="278" t="s">
        <v>4843</v>
      </c>
      <c r="D4138" s="276" t="s">
        <v>10103</v>
      </c>
      <c r="E4138" s="282"/>
      <c r="F4138" s="279"/>
      <c r="G4138" s="278"/>
      <c r="H4138" s="278" t="s">
        <v>6154</v>
      </c>
      <c r="I4138" s="278" t="s">
        <v>6155</v>
      </c>
      <c r="J4138" s="278" t="s">
        <v>6156</v>
      </c>
      <c r="K4138" s="278" t="s">
        <v>6157</v>
      </c>
      <c r="L4138" s="277"/>
      <c r="M4138" s="276" t="s">
        <v>3923</v>
      </c>
      <c r="N4138" s="276" t="s">
        <v>9607</v>
      </c>
      <c r="O4138" s="276" t="s">
        <v>6166</v>
      </c>
    </row>
    <row r="4139" spans="1:15" ht="30.75" customHeight="1" x14ac:dyDescent="0.25">
      <c r="A4139" s="275">
        <v>40314057</v>
      </c>
      <c r="B4139" s="270" t="s">
        <v>6462</v>
      </c>
      <c r="C4139" s="272" t="s">
        <v>4843</v>
      </c>
      <c r="D4139" s="270" t="s">
        <v>10104</v>
      </c>
      <c r="E4139" s="272"/>
      <c r="F4139" s="273"/>
      <c r="G4139" s="272"/>
      <c r="H4139" s="272" t="s">
        <v>6154</v>
      </c>
      <c r="I4139" s="272" t="s">
        <v>6155</v>
      </c>
      <c r="J4139" s="272" t="s">
        <v>6156</v>
      </c>
      <c r="K4139" s="272" t="s">
        <v>6157</v>
      </c>
      <c r="L4139" s="271">
        <v>25</v>
      </c>
      <c r="M4139" s="270" t="s">
        <v>3923</v>
      </c>
      <c r="N4139" s="270" t="s">
        <v>9607</v>
      </c>
      <c r="O4139" s="270" t="s">
        <v>6166</v>
      </c>
    </row>
    <row r="4140" spans="1:15" ht="30.75" customHeight="1" x14ac:dyDescent="0.25">
      <c r="A4140" s="281">
        <v>40314065</v>
      </c>
      <c r="B4140" s="276" t="s">
        <v>6463</v>
      </c>
      <c r="C4140" s="278" t="s">
        <v>4843</v>
      </c>
      <c r="D4140" s="276" t="s">
        <v>9789</v>
      </c>
      <c r="E4140" s="282"/>
      <c r="F4140" s="279"/>
      <c r="G4140" s="278"/>
      <c r="H4140" s="278" t="s">
        <v>6154</v>
      </c>
      <c r="I4140" s="278" t="s">
        <v>6155</v>
      </c>
      <c r="J4140" s="278" t="s">
        <v>6156</v>
      </c>
      <c r="K4140" s="278" t="s">
        <v>6157</v>
      </c>
      <c r="L4140" s="277">
        <v>110</v>
      </c>
      <c r="M4140" s="276" t="s">
        <v>3923</v>
      </c>
      <c r="N4140" s="276" t="s">
        <v>9607</v>
      </c>
      <c r="O4140" s="276" t="s">
        <v>6166</v>
      </c>
    </row>
    <row r="4141" spans="1:15" ht="30.75" customHeight="1" x14ac:dyDescent="0.25">
      <c r="A4141" s="275">
        <v>40314073</v>
      </c>
      <c r="B4141" s="270" t="s">
        <v>5715</v>
      </c>
      <c r="C4141" s="272" t="s">
        <v>4844</v>
      </c>
      <c r="D4141" s="270" t="s">
        <v>6161</v>
      </c>
      <c r="E4141" s="272"/>
      <c r="F4141" s="273"/>
      <c r="G4141" s="272" t="s">
        <v>6161</v>
      </c>
      <c r="H4141" s="272" t="s">
        <v>6161</v>
      </c>
      <c r="I4141" s="272" t="s">
        <v>6161</v>
      </c>
      <c r="J4141" s="272" t="s">
        <v>6161</v>
      </c>
      <c r="K4141" s="272" t="s">
        <v>6161</v>
      </c>
      <c r="L4141" s="271" t="s">
        <v>6161</v>
      </c>
      <c r="M4141" s="270" t="s">
        <v>6161</v>
      </c>
      <c r="N4141" s="270" t="s">
        <v>6161</v>
      </c>
      <c r="O4141" s="270" t="s">
        <v>6161</v>
      </c>
    </row>
    <row r="4142" spans="1:15" ht="30.75" customHeight="1" x14ac:dyDescent="0.25">
      <c r="A4142" s="281">
        <v>40314081</v>
      </c>
      <c r="B4142" s="276" t="s">
        <v>5716</v>
      </c>
      <c r="C4142" s="278" t="s">
        <v>4843</v>
      </c>
      <c r="D4142" s="276" t="s">
        <v>10105</v>
      </c>
      <c r="E4142" s="282"/>
      <c r="F4142" s="279"/>
      <c r="G4142" s="278"/>
      <c r="H4142" s="278" t="s">
        <v>6154</v>
      </c>
      <c r="I4142" s="278" t="s">
        <v>6155</v>
      </c>
      <c r="J4142" s="278" t="s">
        <v>6156</v>
      </c>
      <c r="K4142" s="278" t="s">
        <v>6157</v>
      </c>
      <c r="L4142" s="277">
        <v>28</v>
      </c>
      <c r="M4142" s="276" t="s">
        <v>3916</v>
      </c>
      <c r="N4142" s="276" t="s">
        <v>9548</v>
      </c>
      <c r="O4142" s="276" t="s">
        <v>6166</v>
      </c>
    </row>
    <row r="4143" spans="1:15" ht="30.75" customHeight="1" x14ac:dyDescent="0.25">
      <c r="A4143" s="275">
        <v>40314090</v>
      </c>
      <c r="B4143" s="270" t="s">
        <v>5717</v>
      </c>
      <c r="C4143" s="272" t="s">
        <v>4843</v>
      </c>
      <c r="D4143" s="270" t="s">
        <v>10106</v>
      </c>
      <c r="E4143" s="272"/>
      <c r="F4143" s="273"/>
      <c r="G4143" s="272"/>
      <c r="H4143" s="272" t="s">
        <v>6154</v>
      </c>
      <c r="I4143" s="272" t="s">
        <v>6155</v>
      </c>
      <c r="J4143" s="272" t="s">
        <v>6156</v>
      </c>
      <c r="K4143" s="272" t="s">
        <v>6157</v>
      </c>
      <c r="L4143" s="271"/>
      <c r="M4143" s="270" t="s">
        <v>3916</v>
      </c>
      <c r="N4143" s="270" t="s">
        <v>9548</v>
      </c>
      <c r="O4143" s="270" t="s">
        <v>6166</v>
      </c>
    </row>
    <row r="4144" spans="1:15" ht="30.75" customHeight="1" x14ac:dyDescent="0.25">
      <c r="A4144" s="281">
        <v>40314103</v>
      </c>
      <c r="B4144" s="276" t="s">
        <v>5718</v>
      </c>
      <c r="C4144" s="278" t="s">
        <v>4843</v>
      </c>
      <c r="D4144" s="276" t="s">
        <v>10107</v>
      </c>
      <c r="E4144" s="282"/>
      <c r="F4144" s="279"/>
      <c r="G4144" s="278"/>
      <c r="H4144" s="278" t="s">
        <v>6154</v>
      </c>
      <c r="I4144" s="278" t="s">
        <v>6155</v>
      </c>
      <c r="J4144" s="278" t="s">
        <v>6156</v>
      </c>
      <c r="K4144" s="278" t="s">
        <v>6157</v>
      </c>
      <c r="L4144" s="277"/>
      <c r="M4144" s="276" t="s">
        <v>3916</v>
      </c>
      <c r="N4144" s="276" t="s">
        <v>9548</v>
      </c>
      <c r="O4144" s="276" t="s">
        <v>6166</v>
      </c>
    </row>
    <row r="4145" spans="1:15" ht="30.75" customHeight="1" x14ac:dyDescent="0.25">
      <c r="A4145" s="275">
        <v>40314111</v>
      </c>
      <c r="B4145" s="270" t="s">
        <v>5719</v>
      </c>
      <c r="C4145" s="272" t="s">
        <v>4843</v>
      </c>
      <c r="D4145" s="270" t="s">
        <v>10108</v>
      </c>
      <c r="E4145" s="272"/>
      <c r="F4145" s="273"/>
      <c r="G4145" s="272"/>
      <c r="H4145" s="272" t="s">
        <v>6154</v>
      </c>
      <c r="I4145" s="272" t="s">
        <v>6155</v>
      </c>
      <c r="J4145" s="272" t="s">
        <v>6156</v>
      </c>
      <c r="K4145" s="272" t="s">
        <v>6157</v>
      </c>
      <c r="L4145" s="271">
        <v>29</v>
      </c>
      <c r="M4145" s="270" t="s">
        <v>3916</v>
      </c>
      <c r="N4145" s="270" t="s">
        <v>9548</v>
      </c>
      <c r="O4145" s="270" t="s">
        <v>6166</v>
      </c>
    </row>
    <row r="4146" spans="1:15" ht="30.75" customHeight="1" x14ac:dyDescent="0.25">
      <c r="A4146" s="281">
        <v>40314120</v>
      </c>
      <c r="B4146" s="276" t="s">
        <v>5720</v>
      </c>
      <c r="C4146" s="278" t="s">
        <v>4843</v>
      </c>
      <c r="D4146" s="276" t="s">
        <v>10109</v>
      </c>
      <c r="E4146" s="282"/>
      <c r="F4146" s="279"/>
      <c r="G4146" s="278"/>
      <c r="H4146" s="278" t="s">
        <v>6154</v>
      </c>
      <c r="I4146" s="278" t="s">
        <v>6155</v>
      </c>
      <c r="J4146" s="278" t="s">
        <v>6156</v>
      </c>
      <c r="K4146" s="278" t="s">
        <v>6157</v>
      </c>
      <c r="L4146" s="277"/>
      <c r="M4146" s="276" t="s">
        <v>3916</v>
      </c>
      <c r="N4146" s="276" t="s">
        <v>9548</v>
      </c>
      <c r="O4146" s="276" t="s">
        <v>6166</v>
      </c>
    </row>
    <row r="4147" spans="1:15" ht="30.75" customHeight="1" x14ac:dyDescent="0.25">
      <c r="A4147" s="275">
        <v>40314138</v>
      </c>
      <c r="B4147" s="270" t="s">
        <v>5721</v>
      </c>
      <c r="C4147" s="272" t="s">
        <v>4843</v>
      </c>
      <c r="D4147" s="270" t="s">
        <v>10110</v>
      </c>
      <c r="E4147" s="272"/>
      <c r="F4147" s="273"/>
      <c r="G4147" s="272"/>
      <c r="H4147" s="272" t="s">
        <v>6154</v>
      </c>
      <c r="I4147" s="272" t="s">
        <v>6155</v>
      </c>
      <c r="J4147" s="272" t="s">
        <v>6156</v>
      </c>
      <c r="K4147" s="272" t="s">
        <v>6157</v>
      </c>
      <c r="L4147" s="271"/>
      <c r="M4147" s="270" t="s">
        <v>3916</v>
      </c>
      <c r="N4147" s="270" t="s">
        <v>9548</v>
      </c>
      <c r="O4147" s="270" t="s">
        <v>6166</v>
      </c>
    </row>
    <row r="4148" spans="1:15" ht="30.75" customHeight="1" x14ac:dyDescent="0.25">
      <c r="A4148" s="281">
        <v>40314146</v>
      </c>
      <c r="B4148" s="276" t="s">
        <v>5722</v>
      </c>
      <c r="C4148" s="278" t="s">
        <v>4843</v>
      </c>
      <c r="D4148" s="276" t="s">
        <v>10111</v>
      </c>
      <c r="E4148" s="282"/>
      <c r="F4148" s="279"/>
      <c r="G4148" s="278"/>
      <c r="H4148" s="278" t="s">
        <v>6154</v>
      </c>
      <c r="I4148" s="278" t="s">
        <v>6155</v>
      </c>
      <c r="J4148" s="278" t="s">
        <v>6156</v>
      </c>
      <c r="K4148" s="278" t="s">
        <v>6157</v>
      </c>
      <c r="L4148" s="277">
        <v>31</v>
      </c>
      <c r="M4148" s="276" t="s">
        <v>3916</v>
      </c>
      <c r="N4148" s="276" t="s">
        <v>9548</v>
      </c>
      <c r="O4148" s="276" t="s">
        <v>6166</v>
      </c>
    </row>
    <row r="4149" spans="1:15" ht="30.75" customHeight="1" x14ac:dyDescent="0.25">
      <c r="A4149" s="275">
        <v>40314154</v>
      </c>
      <c r="B4149" s="270" t="s">
        <v>5723</v>
      </c>
      <c r="C4149" s="272" t="s">
        <v>4843</v>
      </c>
      <c r="D4149" s="270" t="s">
        <v>10112</v>
      </c>
      <c r="E4149" s="272"/>
      <c r="F4149" s="273"/>
      <c r="G4149" s="272"/>
      <c r="H4149" s="272" t="s">
        <v>6154</v>
      </c>
      <c r="I4149" s="272" t="s">
        <v>6155</v>
      </c>
      <c r="J4149" s="272" t="s">
        <v>6156</v>
      </c>
      <c r="K4149" s="272" t="s">
        <v>6157</v>
      </c>
      <c r="L4149" s="271"/>
      <c r="M4149" s="270" t="s">
        <v>3916</v>
      </c>
      <c r="N4149" s="270" t="s">
        <v>9548</v>
      </c>
      <c r="O4149" s="270" t="s">
        <v>6166</v>
      </c>
    </row>
    <row r="4150" spans="1:15" ht="30.75" customHeight="1" x14ac:dyDescent="0.25">
      <c r="A4150" s="281">
        <v>40314154</v>
      </c>
      <c r="B4150" s="276" t="s">
        <v>5723</v>
      </c>
      <c r="C4150" s="278" t="s">
        <v>4843</v>
      </c>
      <c r="D4150" s="276" t="s">
        <v>10113</v>
      </c>
      <c r="E4150" s="282"/>
      <c r="F4150" s="279"/>
      <c r="G4150" s="278"/>
      <c r="H4150" s="278" t="s">
        <v>6154</v>
      </c>
      <c r="I4150" s="278" t="s">
        <v>6155</v>
      </c>
      <c r="J4150" s="278" t="s">
        <v>6156</v>
      </c>
      <c r="K4150" s="278" t="s">
        <v>6157</v>
      </c>
      <c r="L4150" s="277"/>
      <c r="M4150" s="276" t="s">
        <v>3916</v>
      </c>
      <c r="N4150" s="276" t="s">
        <v>9548</v>
      </c>
      <c r="O4150" s="276" t="s">
        <v>6166</v>
      </c>
    </row>
    <row r="4151" spans="1:15" ht="30.75" customHeight="1" x14ac:dyDescent="0.25">
      <c r="A4151" s="275">
        <v>40314162</v>
      </c>
      <c r="B4151" s="270" t="s">
        <v>5724</v>
      </c>
      <c r="C4151" s="272" t="s">
        <v>4843</v>
      </c>
      <c r="D4151" s="270" t="s">
        <v>10114</v>
      </c>
      <c r="E4151" s="272"/>
      <c r="F4151" s="273"/>
      <c r="G4151" s="272"/>
      <c r="H4151" s="272" t="s">
        <v>6154</v>
      </c>
      <c r="I4151" s="272" t="s">
        <v>6155</v>
      </c>
      <c r="J4151" s="272" t="s">
        <v>6156</v>
      </c>
      <c r="K4151" s="272" t="s">
        <v>6157</v>
      </c>
      <c r="L4151" s="271"/>
      <c r="M4151" s="270" t="s">
        <v>3916</v>
      </c>
      <c r="N4151" s="270" t="s">
        <v>9548</v>
      </c>
      <c r="O4151" s="270" t="s">
        <v>6166</v>
      </c>
    </row>
    <row r="4152" spans="1:15" ht="30.75" customHeight="1" x14ac:dyDescent="0.25">
      <c r="A4152" s="281">
        <v>40314170</v>
      </c>
      <c r="B4152" s="276" t="s">
        <v>5725</v>
      </c>
      <c r="C4152" s="278" t="s">
        <v>4843</v>
      </c>
      <c r="D4152" s="276" t="s">
        <v>10115</v>
      </c>
      <c r="E4152" s="282"/>
      <c r="F4152" s="279"/>
      <c r="G4152" s="278"/>
      <c r="H4152" s="278" t="s">
        <v>6154</v>
      </c>
      <c r="I4152" s="278" t="s">
        <v>6155</v>
      </c>
      <c r="J4152" s="278" t="s">
        <v>6156</v>
      </c>
      <c r="K4152" s="278" t="s">
        <v>6157</v>
      </c>
      <c r="L4152" s="277"/>
      <c r="M4152" s="276" t="s">
        <v>3916</v>
      </c>
      <c r="N4152" s="276" t="s">
        <v>9548</v>
      </c>
      <c r="O4152" s="276" t="s">
        <v>6166</v>
      </c>
    </row>
    <row r="4153" spans="1:15" ht="30.75" customHeight="1" x14ac:dyDescent="0.25">
      <c r="A4153" s="275">
        <v>40314189</v>
      </c>
      <c r="B4153" s="270" t="s">
        <v>5726</v>
      </c>
      <c r="C4153" s="272" t="s">
        <v>4844</v>
      </c>
      <c r="D4153" s="270" t="s">
        <v>6161</v>
      </c>
      <c r="E4153" s="272"/>
      <c r="F4153" s="273"/>
      <c r="G4153" s="272" t="s">
        <v>6161</v>
      </c>
      <c r="H4153" s="272" t="s">
        <v>6161</v>
      </c>
      <c r="I4153" s="272" t="s">
        <v>6161</v>
      </c>
      <c r="J4153" s="272" t="s">
        <v>6161</v>
      </c>
      <c r="K4153" s="272" t="s">
        <v>6161</v>
      </c>
      <c r="L4153" s="271" t="s">
        <v>6161</v>
      </c>
      <c r="M4153" s="270" t="s">
        <v>6161</v>
      </c>
      <c r="N4153" s="270" t="s">
        <v>6161</v>
      </c>
      <c r="O4153" s="270" t="s">
        <v>6161</v>
      </c>
    </row>
    <row r="4154" spans="1:15" ht="30.75" customHeight="1" x14ac:dyDescent="0.25">
      <c r="A4154" s="281">
        <v>40314197</v>
      </c>
      <c r="B4154" s="276" t="s">
        <v>5727</v>
      </c>
      <c r="C4154" s="278" t="s">
        <v>4843</v>
      </c>
      <c r="D4154" s="276" t="s">
        <v>10116</v>
      </c>
      <c r="E4154" s="282"/>
      <c r="F4154" s="279"/>
      <c r="G4154" s="278"/>
      <c r="H4154" s="278" t="s">
        <v>6154</v>
      </c>
      <c r="I4154" s="278" t="s">
        <v>6155</v>
      </c>
      <c r="J4154" s="278" t="s">
        <v>6156</v>
      </c>
      <c r="K4154" s="278" t="s">
        <v>6157</v>
      </c>
      <c r="L4154" s="277"/>
      <c r="M4154" s="276" t="s">
        <v>3916</v>
      </c>
      <c r="N4154" s="276" t="s">
        <v>9548</v>
      </c>
      <c r="O4154" s="276" t="s">
        <v>6166</v>
      </c>
    </row>
    <row r="4155" spans="1:15" ht="30.75" customHeight="1" x14ac:dyDescent="0.25">
      <c r="A4155" s="275">
        <v>40314200</v>
      </c>
      <c r="B4155" s="270" t="s">
        <v>5728</v>
      </c>
      <c r="C4155" s="272" t="s">
        <v>4844</v>
      </c>
      <c r="D4155" s="270" t="s">
        <v>6161</v>
      </c>
      <c r="E4155" s="272"/>
      <c r="F4155" s="273"/>
      <c r="G4155" s="272" t="s">
        <v>6161</v>
      </c>
      <c r="H4155" s="272" t="s">
        <v>6161</v>
      </c>
      <c r="I4155" s="272" t="s">
        <v>6161</v>
      </c>
      <c r="J4155" s="272" t="s">
        <v>6161</v>
      </c>
      <c r="K4155" s="272" t="s">
        <v>6161</v>
      </c>
      <c r="L4155" s="271" t="s">
        <v>6161</v>
      </c>
      <c r="M4155" s="270" t="s">
        <v>6161</v>
      </c>
      <c r="N4155" s="270" t="s">
        <v>6161</v>
      </c>
      <c r="O4155" s="270" t="s">
        <v>6161</v>
      </c>
    </row>
    <row r="4156" spans="1:15" ht="30.75" customHeight="1" x14ac:dyDescent="0.25">
      <c r="A4156" s="281">
        <v>40314219</v>
      </c>
      <c r="B4156" s="276" t="s">
        <v>5729</v>
      </c>
      <c r="C4156" s="278" t="s">
        <v>4844</v>
      </c>
      <c r="D4156" s="276" t="s">
        <v>6161</v>
      </c>
      <c r="E4156" s="282"/>
      <c r="F4156" s="279"/>
      <c r="G4156" s="278" t="s">
        <v>6161</v>
      </c>
      <c r="H4156" s="278" t="s">
        <v>6161</v>
      </c>
      <c r="I4156" s="278" t="s">
        <v>6161</v>
      </c>
      <c r="J4156" s="278" t="s">
        <v>6161</v>
      </c>
      <c r="K4156" s="278" t="s">
        <v>6161</v>
      </c>
      <c r="L4156" s="277" t="s">
        <v>6161</v>
      </c>
      <c r="M4156" s="276" t="s">
        <v>6161</v>
      </c>
      <c r="N4156" s="276" t="s">
        <v>6161</v>
      </c>
      <c r="O4156" s="276" t="s">
        <v>6161</v>
      </c>
    </row>
    <row r="4157" spans="1:15" ht="30.75" customHeight="1" x14ac:dyDescent="0.25">
      <c r="A4157" s="275">
        <v>40314227</v>
      </c>
      <c r="B4157" s="270" t="s">
        <v>6464</v>
      </c>
      <c r="C4157" s="272" t="s">
        <v>4843</v>
      </c>
      <c r="D4157" s="270" t="s">
        <v>10117</v>
      </c>
      <c r="E4157" s="272"/>
      <c r="F4157" s="273"/>
      <c r="G4157" s="272"/>
      <c r="H4157" s="272" t="s">
        <v>6154</v>
      </c>
      <c r="I4157" s="272" t="s">
        <v>6155</v>
      </c>
      <c r="J4157" s="272" t="s">
        <v>6156</v>
      </c>
      <c r="K4157" s="272" t="s">
        <v>6157</v>
      </c>
      <c r="L4157" s="271">
        <v>125</v>
      </c>
      <c r="M4157" s="270" t="s">
        <v>3916</v>
      </c>
      <c r="N4157" s="270" t="s">
        <v>9548</v>
      </c>
      <c r="O4157" s="270" t="s">
        <v>6166</v>
      </c>
    </row>
    <row r="4158" spans="1:15" ht="30.75" customHeight="1" x14ac:dyDescent="0.25">
      <c r="A4158" s="281">
        <v>40314235</v>
      </c>
      <c r="B4158" s="276" t="s">
        <v>5730</v>
      </c>
      <c r="C4158" s="278" t="s">
        <v>4843</v>
      </c>
      <c r="D4158" s="276" t="s">
        <v>9789</v>
      </c>
      <c r="E4158" s="282"/>
      <c r="F4158" s="279"/>
      <c r="G4158" s="278"/>
      <c r="H4158" s="278" t="s">
        <v>6154</v>
      </c>
      <c r="I4158" s="278" t="s">
        <v>6155</v>
      </c>
      <c r="J4158" s="278" t="s">
        <v>6156</v>
      </c>
      <c r="K4158" s="278" t="s">
        <v>6157</v>
      </c>
      <c r="L4158" s="277">
        <v>110</v>
      </c>
      <c r="M4158" s="276" t="s">
        <v>3923</v>
      </c>
      <c r="N4158" s="276" t="s">
        <v>9607</v>
      </c>
      <c r="O4158" s="276" t="s">
        <v>6166</v>
      </c>
    </row>
    <row r="4159" spans="1:15" ht="30.75" customHeight="1" x14ac:dyDescent="0.25">
      <c r="A4159" s="275">
        <v>40314243</v>
      </c>
      <c r="B4159" s="270" t="s">
        <v>5731</v>
      </c>
      <c r="C4159" s="272" t="s">
        <v>4843</v>
      </c>
      <c r="D4159" s="270" t="s">
        <v>10118</v>
      </c>
      <c r="E4159" s="272"/>
      <c r="F4159" s="273"/>
      <c r="G4159" s="272"/>
      <c r="H4159" s="272" t="s">
        <v>6154</v>
      </c>
      <c r="I4159" s="272" t="s">
        <v>6155</v>
      </c>
      <c r="J4159" s="272" t="s">
        <v>6156</v>
      </c>
      <c r="K4159" s="272" t="s">
        <v>6157</v>
      </c>
      <c r="L4159" s="271"/>
      <c r="M4159" s="270" t="s">
        <v>3916</v>
      </c>
      <c r="N4159" s="270" t="s">
        <v>9548</v>
      </c>
      <c r="O4159" s="270" t="s">
        <v>6166</v>
      </c>
    </row>
    <row r="4160" spans="1:15" ht="30.75" customHeight="1" x14ac:dyDescent="0.25">
      <c r="A4160" s="281">
        <v>40314251</v>
      </c>
      <c r="B4160" s="276" t="s">
        <v>5732</v>
      </c>
      <c r="C4160" s="278" t="s">
        <v>4843</v>
      </c>
      <c r="D4160" s="276" t="s">
        <v>10119</v>
      </c>
      <c r="E4160" s="282"/>
      <c r="F4160" s="279"/>
      <c r="G4160" s="278"/>
      <c r="H4160" s="278" t="s">
        <v>6154</v>
      </c>
      <c r="I4160" s="278" t="s">
        <v>6155</v>
      </c>
      <c r="J4160" s="278" t="s">
        <v>6156</v>
      </c>
      <c r="K4160" s="278"/>
      <c r="L4160" s="277"/>
      <c r="M4160" s="276" t="s">
        <v>3921</v>
      </c>
      <c r="N4160" s="276" t="s">
        <v>9607</v>
      </c>
      <c r="O4160" s="276" t="s">
        <v>6166</v>
      </c>
    </row>
    <row r="4161" spans="1:15" ht="30.75" customHeight="1" x14ac:dyDescent="0.25">
      <c r="A4161" s="275">
        <v>40314260</v>
      </c>
      <c r="B4161" s="270" t="s">
        <v>3028</v>
      </c>
      <c r="C4161" s="272" t="s">
        <v>4843</v>
      </c>
      <c r="D4161" s="270" t="s">
        <v>9789</v>
      </c>
      <c r="E4161" s="272"/>
      <c r="F4161" s="273"/>
      <c r="G4161" s="272"/>
      <c r="H4161" s="272" t="s">
        <v>6154</v>
      </c>
      <c r="I4161" s="272" t="s">
        <v>6155</v>
      </c>
      <c r="J4161" s="272" t="s">
        <v>6156</v>
      </c>
      <c r="K4161" s="272" t="s">
        <v>6157</v>
      </c>
      <c r="L4161" s="271">
        <v>110</v>
      </c>
      <c r="M4161" s="270" t="s">
        <v>3923</v>
      </c>
      <c r="N4161" s="270" t="s">
        <v>9607</v>
      </c>
      <c r="O4161" s="270" t="s">
        <v>6166</v>
      </c>
    </row>
    <row r="4162" spans="1:15" ht="30.75" customHeight="1" x14ac:dyDescent="0.25">
      <c r="A4162" s="281">
        <v>40314278</v>
      </c>
      <c r="B4162" s="276" t="s">
        <v>3046</v>
      </c>
      <c r="C4162" s="278" t="s">
        <v>4843</v>
      </c>
      <c r="D4162" s="276" t="s">
        <v>10041</v>
      </c>
      <c r="E4162" s="282"/>
      <c r="F4162" s="279"/>
      <c r="G4162" s="278"/>
      <c r="H4162" s="278" t="s">
        <v>6154</v>
      </c>
      <c r="I4162" s="278" t="s">
        <v>6155</v>
      </c>
      <c r="J4162" s="278" t="s">
        <v>6156</v>
      </c>
      <c r="K4162" s="278" t="s">
        <v>6157</v>
      </c>
      <c r="L4162" s="277"/>
      <c r="M4162" s="276" t="s">
        <v>6161</v>
      </c>
      <c r="N4162" s="276" t="s">
        <v>6161</v>
      </c>
      <c r="O4162" s="276" t="s">
        <v>6161</v>
      </c>
    </row>
    <row r="4163" spans="1:15" ht="30.75" customHeight="1" x14ac:dyDescent="0.25">
      <c r="A4163" s="275">
        <v>40314286</v>
      </c>
      <c r="B4163" s="270" t="s">
        <v>3045</v>
      </c>
      <c r="C4163" s="272" t="s">
        <v>4843</v>
      </c>
      <c r="D4163" s="270" t="s">
        <v>9789</v>
      </c>
      <c r="E4163" s="272"/>
      <c r="F4163" s="273"/>
      <c r="G4163" s="272"/>
      <c r="H4163" s="272" t="s">
        <v>6154</v>
      </c>
      <c r="I4163" s="272" t="s">
        <v>6155</v>
      </c>
      <c r="J4163" s="272" t="s">
        <v>6156</v>
      </c>
      <c r="K4163" s="272" t="s">
        <v>6157</v>
      </c>
      <c r="L4163" s="271">
        <v>110</v>
      </c>
      <c r="M4163" s="270" t="s">
        <v>3923</v>
      </c>
      <c r="N4163" s="270" t="s">
        <v>9607</v>
      </c>
      <c r="O4163" s="270" t="s">
        <v>6166</v>
      </c>
    </row>
    <row r="4164" spans="1:15" ht="30.75" customHeight="1" x14ac:dyDescent="0.25">
      <c r="A4164" s="281">
        <v>40314294</v>
      </c>
      <c r="B4164" s="276" t="s">
        <v>6465</v>
      </c>
      <c r="C4164" s="278" t="s">
        <v>4843</v>
      </c>
      <c r="D4164" s="276" t="s">
        <v>10108</v>
      </c>
      <c r="E4164" s="282"/>
      <c r="F4164" s="279"/>
      <c r="G4164" s="278"/>
      <c r="H4164" s="278" t="s">
        <v>6154</v>
      </c>
      <c r="I4164" s="278" t="s">
        <v>6155</v>
      </c>
      <c r="J4164" s="278" t="s">
        <v>6156</v>
      </c>
      <c r="K4164" s="278" t="s">
        <v>6157</v>
      </c>
      <c r="L4164" s="277">
        <v>29</v>
      </c>
      <c r="M4164" s="276" t="s">
        <v>3916</v>
      </c>
      <c r="N4164" s="276" t="s">
        <v>9548</v>
      </c>
      <c r="O4164" s="276" t="s">
        <v>6166</v>
      </c>
    </row>
    <row r="4165" spans="1:15" ht="30.75" customHeight="1" x14ac:dyDescent="0.25">
      <c r="A4165" s="275">
        <v>40314294</v>
      </c>
      <c r="B4165" s="270" t="s">
        <v>6465</v>
      </c>
      <c r="C4165" s="272" t="s">
        <v>4843</v>
      </c>
      <c r="D4165" s="270" t="s">
        <v>10111</v>
      </c>
      <c r="E4165" s="272"/>
      <c r="F4165" s="273"/>
      <c r="G4165" s="272"/>
      <c r="H4165" s="272" t="s">
        <v>6154</v>
      </c>
      <c r="I4165" s="272" t="s">
        <v>6155</v>
      </c>
      <c r="J4165" s="272" t="s">
        <v>6156</v>
      </c>
      <c r="K4165" s="272" t="s">
        <v>6157</v>
      </c>
      <c r="L4165" s="271">
        <v>31</v>
      </c>
      <c r="M4165" s="270" t="s">
        <v>3916</v>
      </c>
      <c r="N4165" s="270" t="s">
        <v>9548</v>
      </c>
      <c r="O4165" s="270" t="s">
        <v>6166</v>
      </c>
    </row>
    <row r="4166" spans="1:15" ht="30.75" customHeight="1" x14ac:dyDescent="0.25">
      <c r="A4166" s="281">
        <v>40314308</v>
      </c>
      <c r="B4166" s="276" t="s">
        <v>3047</v>
      </c>
      <c r="C4166" s="278" t="s">
        <v>4843</v>
      </c>
      <c r="D4166" s="276" t="s">
        <v>10041</v>
      </c>
      <c r="E4166" s="282"/>
      <c r="F4166" s="279"/>
      <c r="G4166" s="278"/>
      <c r="H4166" s="278" t="s">
        <v>6154</v>
      </c>
      <c r="I4166" s="278" t="s">
        <v>6155</v>
      </c>
      <c r="J4166" s="278" t="s">
        <v>6156</v>
      </c>
      <c r="K4166" s="278" t="s">
        <v>6157</v>
      </c>
      <c r="L4166" s="277"/>
      <c r="M4166" s="276" t="s">
        <v>6161</v>
      </c>
      <c r="N4166" s="276" t="s">
        <v>6161</v>
      </c>
      <c r="O4166" s="276" t="s">
        <v>6161</v>
      </c>
    </row>
    <row r="4167" spans="1:15" ht="30.75" customHeight="1" x14ac:dyDescent="0.25">
      <c r="A4167" s="275">
        <v>40314316</v>
      </c>
      <c r="B4167" s="270" t="s">
        <v>5733</v>
      </c>
      <c r="C4167" s="272" t="s">
        <v>4844</v>
      </c>
      <c r="D4167" s="270" t="s">
        <v>6161</v>
      </c>
      <c r="E4167" s="272"/>
      <c r="F4167" s="273"/>
      <c r="G4167" s="272" t="s">
        <v>6161</v>
      </c>
      <c r="H4167" s="272" t="s">
        <v>6161</v>
      </c>
      <c r="I4167" s="272" t="s">
        <v>6161</v>
      </c>
      <c r="J4167" s="272" t="s">
        <v>6161</v>
      </c>
      <c r="K4167" s="272" t="s">
        <v>6161</v>
      </c>
      <c r="L4167" s="271" t="s">
        <v>6161</v>
      </c>
      <c r="M4167" s="270" t="s">
        <v>6161</v>
      </c>
      <c r="N4167" s="270" t="s">
        <v>6161</v>
      </c>
      <c r="O4167" s="270" t="s">
        <v>6161</v>
      </c>
    </row>
    <row r="4168" spans="1:15" ht="30.75" customHeight="1" x14ac:dyDescent="0.25">
      <c r="A4168" s="281">
        <v>40314324</v>
      </c>
      <c r="B4168" s="276" t="s">
        <v>6466</v>
      </c>
      <c r="C4168" s="278" t="s">
        <v>4844</v>
      </c>
      <c r="D4168" s="276" t="s">
        <v>6161</v>
      </c>
      <c r="E4168" s="282"/>
      <c r="F4168" s="279"/>
      <c r="G4168" s="278" t="s">
        <v>6161</v>
      </c>
      <c r="H4168" s="278" t="s">
        <v>6161</v>
      </c>
      <c r="I4168" s="278" t="s">
        <v>6161</v>
      </c>
      <c r="J4168" s="278" t="s">
        <v>6161</v>
      </c>
      <c r="K4168" s="278" t="s">
        <v>6161</v>
      </c>
      <c r="L4168" s="277" t="s">
        <v>6161</v>
      </c>
      <c r="M4168" s="276" t="s">
        <v>6161</v>
      </c>
      <c r="N4168" s="276" t="s">
        <v>6161</v>
      </c>
      <c r="O4168" s="276" t="s">
        <v>6161</v>
      </c>
    </row>
    <row r="4169" spans="1:15" ht="30.75" customHeight="1" x14ac:dyDescent="0.25">
      <c r="A4169" s="275">
        <v>40314332</v>
      </c>
      <c r="B4169" s="270" t="s">
        <v>6467</v>
      </c>
      <c r="C4169" s="272" t="s">
        <v>4844</v>
      </c>
      <c r="D4169" s="270" t="s">
        <v>6161</v>
      </c>
      <c r="E4169" s="272"/>
      <c r="F4169" s="273"/>
      <c r="G4169" s="272" t="s">
        <v>6161</v>
      </c>
      <c r="H4169" s="272" t="s">
        <v>6161</v>
      </c>
      <c r="I4169" s="272" t="s">
        <v>6161</v>
      </c>
      <c r="J4169" s="272" t="s">
        <v>6161</v>
      </c>
      <c r="K4169" s="272" t="s">
        <v>6161</v>
      </c>
      <c r="L4169" s="271" t="s">
        <v>6161</v>
      </c>
      <c r="M4169" s="270" t="s">
        <v>6161</v>
      </c>
      <c r="N4169" s="270" t="s">
        <v>6161</v>
      </c>
      <c r="O4169" s="270" t="s">
        <v>6161</v>
      </c>
    </row>
    <row r="4170" spans="1:15" ht="30.75" customHeight="1" x14ac:dyDescent="0.25">
      <c r="A4170" s="281">
        <v>40314340</v>
      </c>
      <c r="B4170" s="276" t="s">
        <v>6468</v>
      </c>
      <c r="C4170" s="278" t="s">
        <v>4844</v>
      </c>
      <c r="D4170" s="276" t="s">
        <v>6161</v>
      </c>
      <c r="E4170" s="282"/>
      <c r="F4170" s="279"/>
      <c r="G4170" s="278" t="s">
        <v>6161</v>
      </c>
      <c r="H4170" s="278" t="s">
        <v>6161</v>
      </c>
      <c r="I4170" s="278" t="s">
        <v>6161</v>
      </c>
      <c r="J4170" s="278" t="s">
        <v>6161</v>
      </c>
      <c r="K4170" s="278" t="s">
        <v>6161</v>
      </c>
      <c r="L4170" s="277" t="s">
        <v>6161</v>
      </c>
      <c r="M4170" s="276" t="s">
        <v>6161</v>
      </c>
      <c r="N4170" s="276" t="s">
        <v>6161</v>
      </c>
      <c r="O4170" s="276" t="s">
        <v>6161</v>
      </c>
    </row>
    <row r="4171" spans="1:15" ht="30.75" customHeight="1" x14ac:dyDescent="0.25">
      <c r="A4171" s="275">
        <v>40314359</v>
      </c>
      <c r="B4171" s="270" t="s">
        <v>4368</v>
      </c>
      <c r="C4171" s="272" t="s">
        <v>4843</v>
      </c>
      <c r="D4171" s="270" t="s">
        <v>11135</v>
      </c>
      <c r="E4171" s="274" t="s">
        <v>11079</v>
      </c>
      <c r="F4171" s="273">
        <v>44837</v>
      </c>
      <c r="G4171" s="272"/>
      <c r="H4171" s="272" t="s">
        <v>6154</v>
      </c>
      <c r="I4171" s="272" t="s">
        <v>6155</v>
      </c>
      <c r="J4171" s="272" t="s">
        <v>6156</v>
      </c>
      <c r="K4171" s="272" t="s">
        <v>6157</v>
      </c>
      <c r="L4171" s="271"/>
      <c r="M4171" s="270" t="s">
        <v>3767</v>
      </c>
      <c r="N4171" s="270" t="s">
        <v>9726</v>
      </c>
      <c r="O4171" s="270" t="s">
        <v>6166</v>
      </c>
    </row>
    <row r="4172" spans="1:15" ht="30.75" customHeight="1" x14ac:dyDescent="0.25">
      <c r="A4172" s="281">
        <v>40314367</v>
      </c>
      <c r="B4172" s="276" t="s">
        <v>6469</v>
      </c>
      <c r="C4172" s="278" t="s">
        <v>4844</v>
      </c>
      <c r="D4172" s="276" t="s">
        <v>6161</v>
      </c>
      <c r="E4172" s="282"/>
      <c r="F4172" s="279"/>
      <c r="G4172" s="278" t="s">
        <v>6161</v>
      </c>
      <c r="H4172" s="278" t="s">
        <v>6161</v>
      </c>
      <c r="I4172" s="278" t="s">
        <v>6161</v>
      </c>
      <c r="J4172" s="278" t="s">
        <v>6161</v>
      </c>
      <c r="K4172" s="278" t="s">
        <v>6161</v>
      </c>
      <c r="L4172" s="277" t="s">
        <v>6161</v>
      </c>
      <c r="M4172" s="276" t="s">
        <v>6161</v>
      </c>
      <c r="N4172" s="276" t="s">
        <v>6161</v>
      </c>
      <c r="O4172" s="276" t="s">
        <v>6161</v>
      </c>
    </row>
    <row r="4173" spans="1:15" ht="30.75" customHeight="1" x14ac:dyDescent="0.25">
      <c r="A4173" s="275">
        <v>40314375</v>
      </c>
      <c r="B4173" s="270" t="s">
        <v>6470</v>
      </c>
      <c r="C4173" s="272" t="s">
        <v>4844</v>
      </c>
      <c r="D4173" s="270" t="s">
        <v>6161</v>
      </c>
      <c r="E4173" s="272"/>
      <c r="F4173" s="273"/>
      <c r="G4173" s="272" t="s">
        <v>6161</v>
      </c>
      <c r="H4173" s="272" t="s">
        <v>6161</v>
      </c>
      <c r="I4173" s="272" t="s">
        <v>6161</v>
      </c>
      <c r="J4173" s="272" t="s">
        <v>6161</v>
      </c>
      <c r="K4173" s="272" t="s">
        <v>6161</v>
      </c>
      <c r="L4173" s="271" t="s">
        <v>6161</v>
      </c>
      <c r="M4173" s="270" t="s">
        <v>6161</v>
      </c>
      <c r="N4173" s="270" t="s">
        <v>6161</v>
      </c>
      <c r="O4173" s="270" t="s">
        <v>6161</v>
      </c>
    </row>
    <row r="4174" spans="1:15" ht="30.75" customHeight="1" x14ac:dyDescent="0.25">
      <c r="A4174" s="281">
        <v>40314383</v>
      </c>
      <c r="B4174" s="276" t="s">
        <v>6471</v>
      </c>
      <c r="C4174" s="278" t="s">
        <v>4844</v>
      </c>
      <c r="D4174" s="276" t="s">
        <v>6161</v>
      </c>
      <c r="E4174" s="282"/>
      <c r="F4174" s="279"/>
      <c r="G4174" s="278" t="s">
        <v>6161</v>
      </c>
      <c r="H4174" s="278" t="s">
        <v>6161</v>
      </c>
      <c r="I4174" s="278" t="s">
        <v>6161</v>
      </c>
      <c r="J4174" s="278" t="s">
        <v>6161</v>
      </c>
      <c r="K4174" s="278" t="s">
        <v>6161</v>
      </c>
      <c r="L4174" s="277" t="s">
        <v>6161</v>
      </c>
      <c r="M4174" s="276" t="s">
        <v>6161</v>
      </c>
      <c r="N4174" s="276" t="s">
        <v>6161</v>
      </c>
      <c r="O4174" s="276" t="s">
        <v>6161</v>
      </c>
    </row>
    <row r="4175" spans="1:15" ht="30.75" customHeight="1" x14ac:dyDescent="0.25">
      <c r="A4175" s="275">
        <v>40314391</v>
      </c>
      <c r="B4175" s="270" t="s">
        <v>6472</v>
      </c>
      <c r="C4175" s="272" t="s">
        <v>4844</v>
      </c>
      <c r="D4175" s="270" t="s">
        <v>6161</v>
      </c>
      <c r="E4175" s="272"/>
      <c r="F4175" s="273"/>
      <c r="G4175" s="272" t="s">
        <v>6161</v>
      </c>
      <c r="H4175" s="272" t="s">
        <v>6161</v>
      </c>
      <c r="I4175" s="272" t="s">
        <v>6161</v>
      </c>
      <c r="J4175" s="272" t="s">
        <v>6161</v>
      </c>
      <c r="K4175" s="272" t="s">
        <v>6161</v>
      </c>
      <c r="L4175" s="271" t="s">
        <v>6161</v>
      </c>
      <c r="M4175" s="270" t="s">
        <v>6161</v>
      </c>
      <c r="N4175" s="270" t="s">
        <v>6161</v>
      </c>
      <c r="O4175" s="270" t="s">
        <v>6161</v>
      </c>
    </row>
    <row r="4176" spans="1:15" ht="30.75" customHeight="1" x14ac:dyDescent="0.25">
      <c r="A4176" s="281">
        <v>40314405</v>
      </c>
      <c r="B4176" s="276" t="s">
        <v>6473</v>
      </c>
      <c r="C4176" s="278" t="s">
        <v>4844</v>
      </c>
      <c r="D4176" s="276" t="s">
        <v>6161</v>
      </c>
      <c r="E4176" s="282"/>
      <c r="F4176" s="279"/>
      <c r="G4176" s="278" t="s">
        <v>6161</v>
      </c>
      <c r="H4176" s="278" t="s">
        <v>6161</v>
      </c>
      <c r="I4176" s="278" t="s">
        <v>6161</v>
      </c>
      <c r="J4176" s="278" t="s">
        <v>6161</v>
      </c>
      <c r="K4176" s="278" t="s">
        <v>6161</v>
      </c>
      <c r="L4176" s="277" t="s">
        <v>6161</v>
      </c>
      <c r="M4176" s="276" t="s">
        <v>6161</v>
      </c>
      <c r="N4176" s="276" t="s">
        <v>6161</v>
      </c>
      <c r="O4176" s="276" t="s">
        <v>6161</v>
      </c>
    </row>
    <row r="4177" spans="1:15" ht="30.75" customHeight="1" x14ac:dyDescent="0.25">
      <c r="A4177" s="275">
        <v>40314413</v>
      </c>
      <c r="B4177" s="270" t="s">
        <v>6474</v>
      </c>
      <c r="C4177" s="272" t="s">
        <v>4843</v>
      </c>
      <c r="D4177" s="270" t="s">
        <v>10108</v>
      </c>
      <c r="E4177" s="272"/>
      <c r="F4177" s="273"/>
      <c r="G4177" s="272"/>
      <c r="H4177" s="272" t="s">
        <v>6154</v>
      </c>
      <c r="I4177" s="272" t="s">
        <v>6155</v>
      </c>
      <c r="J4177" s="272" t="s">
        <v>6156</v>
      </c>
      <c r="K4177" s="272" t="s">
        <v>6157</v>
      </c>
      <c r="L4177" s="271">
        <v>29</v>
      </c>
      <c r="M4177" s="270" t="s">
        <v>3916</v>
      </c>
      <c r="N4177" s="270" t="s">
        <v>9548</v>
      </c>
      <c r="O4177" s="270" t="s">
        <v>6166</v>
      </c>
    </row>
    <row r="4178" spans="1:15" ht="30.75" customHeight="1" x14ac:dyDescent="0.25">
      <c r="A4178" s="281">
        <v>40314421</v>
      </c>
      <c r="B4178" s="276" t="s">
        <v>10120</v>
      </c>
      <c r="C4178" s="278" t="s">
        <v>4843</v>
      </c>
      <c r="D4178" s="276" t="s">
        <v>10112</v>
      </c>
      <c r="E4178" s="282"/>
      <c r="F4178" s="279"/>
      <c r="G4178" s="278"/>
      <c r="H4178" s="278" t="s">
        <v>6154</v>
      </c>
      <c r="I4178" s="278" t="s">
        <v>6155</v>
      </c>
      <c r="J4178" s="278" t="s">
        <v>6156</v>
      </c>
      <c r="K4178" s="278" t="s">
        <v>6157</v>
      </c>
      <c r="L4178" s="277"/>
      <c r="M4178" s="276" t="s">
        <v>3916</v>
      </c>
      <c r="N4178" s="276" t="s">
        <v>9548</v>
      </c>
      <c r="O4178" s="276" t="s">
        <v>6166</v>
      </c>
    </row>
    <row r="4179" spans="1:15" ht="30.75" customHeight="1" x14ac:dyDescent="0.25">
      <c r="A4179" s="275">
        <v>40314430</v>
      </c>
      <c r="B4179" s="270" t="s">
        <v>11158</v>
      </c>
      <c r="C4179" s="272" t="s">
        <v>4843</v>
      </c>
      <c r="D4179" s="270" t="s">
        <v>11157</v>
      </c>
      <c r="E4179" s="274" t="s">
        <v>11156</v>
      </c>
      <c r="F4179" s="273" t="s">
        <v>11155</v>
      </c>
      <c r="G4179" s="272"/>
      <c r="H4179" s="272" t="s">
        <v>6154</v>
      </c>
      <c r="I4179" s="272" t="s">
        <v>6155</v>
      </c>
      <c r="J4179" s="272" t="s">
        <v>6156</v>
      </c>
      <c r="K4179" s="272" t="s">
        <v>6157</v>
      </c>
      <c r="L4179" s="271">
        <v>32</v>
      </c>
      <c r="M4179" s="270" t="s">
        <v>3916</v>
      </c>
      <c r="N4179" s="270" t="s">
        <v>9548</v>
      </c>
      <c r="O4179" s="270" t="s">
        <v>6166</v>
      </c>
    </row>
    <row r="4180" spans="1:15" ht="30.75" customHeight="1" x14ac:dyDescent="0.25">
      <c r="A4180" s="281">
        <v>40314448</v>
      </c>
      <c r="B4180" s="276" t="s">
        <v>4370</v>
      </c>
      <c r="C4180" s="278" t="s">
        <v>4843</v>
      </c>
      <c r="D4180" s="276" t="s">
        <v>10112</v>
      </c>
      <c r="E4180" s="282"/>
      <c r="F4180" s="279"/>
      <c r="G4180" s="278"/>
      <c r="H4180" s="278" t="s">
        <v>6154</v>
      </c>
      <c r="I4180" s="278" t="s">
        <v>6155</v>
      </c>
      <c r="J4180" s="278" t="s">
        <v>6156</v>
      </c>
      <c r="K4180" s="278" t="s">
        <v>6157</v>
      </c>
      <c r="L4180" s="277"/>
      <c r="M4180" s="276" t="s">
        <v>3916</v>
      </c>
      <c r="N4180" s="276" t="s">
        <v>9548</v>
      </c>
      <c r="O4180" s="276" t="s">
        <v>6166</v>
      </c>
    </row>
    <row r="4181" spans="1:15" ht="30.75" customHeight="1" x14ac:dyDescent="0.25">
      <c r="A4181" s="275">
        <v>40314448</v>
      </c>
      <c r="B4181" s="270" t="s">
        <v>4370</v>
      </c>
      <c r="C4181" s="272" t="s">
        <v>4843</v>
      </c>
      <c r="D4181" s="270" t="s">
        <v>10112</v>
      </c>
      <c r="E4181" s="272"/>
      <c r="F4181" s="273"/>
      <c r="G4181" s="272"/>
      <c r="H4181" s="272" t="s">
        <v>6154</v>
      </c>
      <c r="I4181" s="272" t="s">
        <v>6155</v>
      </c>
      <c r="J4181" s="272" t="s">
        <v>6156</v>
      </c>
      <c r="K4181" s="272" t="s">
        <v>6157</v>
      </c>
      <c r="L4181" s="271"/>
      <c r="M4181" s="270" t="s">
        <v>3916</v>
      </c>
      <c r="N4181" s="270" t="s">
        <v>9548</v>
      </c>
      <c r="O4181" s="270" t="s">
        <v>6166</v>
      </c>
    </row>
    <row r="4182" spans="1:15" ht="30.75" customHeight="1" x14ac:dyDescent="0.25">
      <c r="A4182" s="281">
        <v>40314456</v>
      </c>
      <c r="B4182" s="276" t="s">
        <v>6475</v>
      </c>
      <c r="C4182" s="278" t="s">
        <v>4844</v>
      </c>
      <c r="D4182" s="276" t="s">
        <v>6161</v>
      </c>
      <c r="E4182" s="282"/>
      <c r="F4182" s="279"/>
      <c r="G4182" s="278" t="s">
        <v>6161</v>
      </c>
      <c r="H4182" s="278" t="s">
        <v>6161</v>
      </c>
      <c r="I4182" s="278" t="s">
        <v>6161</v>
      </c>
      <c r="J4182" s="278" t="s">
        <v>6161</v>
      </c>
      <c r="K4182" s="278" t="s">
        <v>6161</v>
      </c>
      <c r="L4182" s="277" t="s">
        <v>6161</v>
      </c>
      <c r="M4182" s="276" t="s">
        <v>6161</v>
      </c>
      <c r="N4182" s="276" t="s">
        <v>6161</v>
      </c>
      <c r="O4182" s="276" t="s">
        <v>6161</v>
      </c>
    </row>
    <row r="4183" spans="1:15" ht="30.75" customHeight="1" x14ac:dyDescent="0.25">
      <c r="A4183" s="275">
        <v>40314472</v>
      </c>
      <c r="B4183" s="270" t="s">
        <v>6476</v>
      </c>
      <c r="C4183" s="272" t="s">
        <v>4844</v>
      </c>
      <c r="D4183" s="270" t="s">
        <v>6161</v>
      </c>
      <c r="E4183" s="272"/>
      <c r="F4183" s="273"/>
      <c r="G4183" s="272" t="s">
        <v>6161</v>
      </c>
      <c r="H4183" s="272" t="s">
        <v>6161</v>
      </c>
      <c r="I4183" s="272" t="s">
        <v>6161</v>
      </c>
      <c r="J4183" s="272" t="s">
        <v>6161</v>
      </c>
      <c r="K4183" s="272" t="s">
        <v>6161</v>
      </c>
      <c r="L4183" s="271" t="s">
        <v>6161</v>
      </c>
      <c r="M4183" s="270" t="s">
        <v>6161</v>
      </c>
      <c r="N4183" s="270" t="s">
        <v>6161</v>
      </c>
      <c r="O4183" s="270" t="s">
        <v>6161</v>
      </c>
    </row>
    <row r="4184" spans="1:15" ht="30.75" customHeight="1" x14ac:dyDescent="0.25">
      <c r="A4184" s="281">
        <v>40314480</v>
      </c>
      <c r="B4184" s="276" t="s">
        <v>6477</v>
      </c>
      <c r="C4184" s="278" t="s">
        <v>4843</v>
      </c>
      <c r="D4184" s="276" t="s">
        <v>10121</v>
      </c>
      <c r="E4184" s="282"/>
      <c r="F4184" s="279"/>
      <c r="G4184" s="278"/>
      <c r="H4184" s="278"/>
      <c r="I4184" s="278" t="s">
        <v>6155</v>
      </c>
      <c r="J4184" s="278" t="s">
        <v>6156</v>
      </c>
      <c r="K4184" s="278" t="s">
        <v>6157</v>
      </c>
      <c r="L4184" s="277">
        <v>70</v>
      </c>
      <c r="M4184" s="276" t="s">
        <v>10122</v>
      </c>
      <c r="N4184" s="276" t="s">
        <v>7898</v>
      </c>
      <c r="O4184" s="276" t="s">
        <v>6175</v>
      </c>
    </row>
    <row r="4185" spans="1:15" ht="30.75" customHeight="1" x14ac:dyDescent="0.25">
      <c r="A4185" s="275">
        <v>40314499</v>
      </c>
      <c r="B4185" s="270" t="s">
        <v>6478</v>
      </c>
      <c r="C4185" s="272" t="s">
        <v>4844</v>
      </c>
      <c r="D4185" s="270" t="s">
        <v>6161</v>
      </c>
      <c r="E4185" s="272"/>
      <c r="F4185" s="273"/>
      <c r="G4185" s="272" t="s">
        <v>6161</v>
      </c>
      <c r="H4185" s="272" t="s">
        <v>6161</v>
      </c>
      <c r="I4185" s="272" t="s">
        <v>6161</v>
      </c>
      <c r="J4185" s="272" t="s">
        <v>6161</v>
      </c>
      <c r="K4185" s="272" t="s">
        <v>6161</v>
      </c>
      <c r="L4185" s="271" t="s">
        <v>6161</v>
      </c>
      <c r="M4185" s="270" t="s">
        <v>6161</v>
      </c>
      <c r="N4185" s="270" t="s">
        <v>6161</v>
      </c>
      <c r="O4185" s="270" t="s">
        <v>6161</v>
      </c>
    </row>
    <row r="4186" spans="1:15" ht="30.75" customHeight="1" x14ac:dyDescent="0.25">
      <c r="A4186" s="281">
        <v>40314502</v>
      </c>
      <c r="B4186" s="276" t="s">
        <v>4371</v>
      </c>
      <c r="C4186" s="278" t="s">
        <v>4843</v>
      </c>
      <c r="D4186" s="276" t="s">
        <v>10110</v>
      </c>
      <c r="E4186" s="282"/>
      <c r="F4186" s="279"/>
      <c r="G4186" s="278"/>
      <c r="H4186" s="278" t="s">
        <v>6154</v>
      </c>
      <c r="I4186" s="278" t="s">
        <v>6155</v>
      </c>
      <c r="J4186" s="278" t="s">
        <v>6156</v>
      </c>
      <c r="K4186" s="278" t="s">
        <v>6157</v>
      </c>
      <c r="L4186" s="277"/>
      <c r="M4186" s="276" t="s">
        <v>3916</v>
      </c>
      <c r="N4186" s="276" t="s">
        <v>9548</v>
      </c>
      <c r="O4186" s="276" t="s">
        <v>6166</v>
      </c>
    </row>
    <row r="4187" spans="1:15" ht="30.75" customHeight="1" x14ac:dyDescent="0.25">
      <c r="A4187" s="275">
        <v>40314502</v>
      </c>
      <c r="B4187" s="270" t="s">
        <v>4371</v>
      </c>
      <c r="C4187" s="272" t="s">
        <v>4843</v>
      </c>
      <c r="D4187" s="270" t="s">
        <v>10111</v>
      </c>
      <c r="E4187" s="272"/>
      <c r="F4187" s="273"/>
      <c r="G4187" s="272"/>
      <c r="H4187" s="272" t="s">
        <v>6154</v>
      </c>
      <c r="I4187" s="272" t="s">
        <v>6155</v>
      </c>
      <c r="J4187" s="272" t="s">
        <v>6156</v>
      </c>
      <c r="K4187" s="272" t="s">
        <v>6157</v>
      </c>
      <c r="L4187" s="271">
        <v>31</v>
      </c>
      <c r="M4187" s="270" t="s">
        <v>3916</v>
      </c>
      <c r="N4187" s="270" t="s">
        <v>9548</v>
      </c>
      <c r="O4187" s="270" t="s">
        <v>6166</v>
      </c>
    </row>
    <row r="4188" spans="1:15" ht="30.75" customHeight="1" x14ac:dyDescent="0.25">
      <c r="A4188" s="281">
        <v>40314510</v>
      </c>
      <c r="B4188" s="276" t="s">
        <v>5977</v>
      </c>
      <c r="C4188" s="278" t="s">
        <v>4844</v>
      </c>
      <c r="D4188" s="276" t="s">
        <v>6161</v>
      </c>
      <c r="E4188" s="282"/>
      <c r="F4188" s="279"/>
      <c r="G4188" s="278" t="s">
        <v>6161</v>
      </c>
      <c r="H4188" s="278" t="s">
        <v>6161</v>
      </c>
      <c r="I4188" s="278" t="s">
        <v>6161</v>
      </c>
      <c r="J4188" s="278" t="s">
        <v>6161</v>
      </c>
      <c r="K4188" s="278" t="s">
        <v>6161</v>
      </c>
      <c r="L4188" s="277" t="s">
        <v>6161</v>
      </c>
      <c r="M4188" s="276" t="s">
        <v>6161</v>
      </c>
      <c r="N4188" s="276" t="s">
        <v>6161</v>
      </c>
      <c r="O4188" s="276" t="s">
        <v>6161</v>
      </c>
    </row>
    <row r="4189" spans="1:15" ht="30.75" customHeight="1" x14ac:dyDescent="0.25">
      <c r="A4189" s="275">
        <v>40314529</v>
      </c>
      <c r="B4189" s="270" t="s">
        <v>5996</v>
      </c>
      <c r="C4189" s="272" t="s">
        <v>4844</v>
      </c>
      <c r="D4189" s="270" t="s">
        <v>6161</v>
      </c>
      <c r="E4189" s="272"/>
      <c r="F4189" s="273"/>
      <c r="G4189" s="272" t="s">
        <v>6161</v>
      </c>
      <c r="H4189" s="272" t="s">
        <v>6161</v>
      </c>
      <c r="I4189" s="272" t="s">
        <v>6161</v>
      </c>
      <c r="J4189" s="272" t="s">
        <v>6161</v>
      </c>
      <c r="K4189" s="272" t="s">
        <v>6161</v>
      </c>
      <c r="L4189" s="271" t="s">
        <v>6161</v>
      </c>
      <c r="M4189" s="270" t="s">
        <v>6161</v>
      </c>
      <c r="N4189" s="270" t="s">
        <v>6161</v>
      </c>
      <c r="O4189" s="270" t="s">
        <v>6161</v>
      </c>
    </row>
    <row r="4190" spans="1:15" ht="30.75" customHeight="1" x14ac:dyDescent="0.25">
      <c r="A4190" s="281">
        <v>40314537</v>
      </c>
      <c r="B4190" s="276" t="s">
        <v>4372</v>
      </c>
      <c r="C4190" s="278" t="s">
        <v>4843</v>
      </c>
      <c r="D4190" s="276" t="s">
        <v>10118</v>
      </c>
      <c r="E4190" s="282"/>
      <c r="F4190" s="279"/>
      <c r="G4190" s="278"/>
      <c r="H4190" s="278" t="s">
        <v>6154</v>
      </c>
      <c r="I4190" s="278" t="s">
        <v>6155</v>
      </c>
      <c r="J4190" s="278" t="s">
        <v>6156</v>
      </c>
      <c r="K4190" s="278" t="s">
        <v>6157</v>
      </c>
      <c r="L4190" s="277"/>
      <c r="M4190" s="276" t="s">
        <v>3916</v>
      </c>
      <c r="N4190" s="276" t="s">
        <v>9548</v>
      </c>
      <c r="O4190" s="276" t="s">
        <v>6166</v>
      </c>
    </row>
    <row r="4191" spans="1:15" ht="30.75" customHeight="1" x14ac:dyDescent="0.25">
      <c r="A4191" s="275">
        <v>40314545</v>
      </c>
      <c r="B4191" s="270" t="s">
        <v>11154</v>
      </c>
      <c r="C4191" s="272" t="s">
        <v>4843</v>
      </c>
      <c r="D4191" s="270" t="s">
        <v>10115</v>
      </c>
      <c r="E4191" s="272"/>
      <c r="F4191" s="273"/>
      <c r="G4191" s="272"/>
      <c r="H4191" s="272" t="s">
        <v>6154</v>
      </c>
      <c r="I4191" s="272" t="s">
        <v>6155</v>
      </c>
      <c r="J4191" s="272" t="s">
        <v>6156</v>
      </c>
      <c r="K4191" s="272" t="s">
        <v>6157</v>
      </c>
      <c r="L4191" s="271"/>
      <c r="M4191" s="270" t="s">
        <v>3916</v>
      </c>
      <c r="N4191" s="270" t="s">
        <v>9548</v>
      </c>
      <c r="O4191" s="270" t="s">
        <v>6166</v>
      </c>
    </row>
    <row r="4192" spans="1:15" ht="30.75" customHeight="1" x14ac:dyDescent="0.25">
      <c r="A4192" s="281">
        <v>40314561</v>
      </c>
      <c r="B4192" s="276" t="s">
        <v>6479</v>
      </c>
      <c r="C4192" s="278" t="s">
        <v>4843</v>
      </c>
      <c r="D4192" s="276" t="s">
        <v>10123</v>
      </c>
      <c r="E4192" s="282"/>
      <c r="F4192" s="279"/>
      <c r="G4192" s="278"/>
      <c r="H4192" s="278" t="s">
        <v>6154</v>
      </c>
      <c r="I4192" s="278" t="s">
        <v>6155</v>
      </c>
      <c r="J4192" s="278" t="s">
        <v>6156</v>
      </c>
      <c r="K4192" s="278"/>
      <c r="L4192" s="277">
        <v>111</v>
      </c>
      <c r="M4192" s="276" t="s">
        <v>3916</v>
      </c>
      <c r="N4192" s="276" t="s">
        <v>9548</v>
      </c>
      <c r="O4192" s="276" t="s">
        <v>6480</v>
      </c>
    </row>
    <row r="4193" spans="1:15" ht="30.75" customHeight="1" x14ac:dyDescent="0.25">
      <c r="A4193" s="275">
        <v>40314570</v>
      </c>
      <c r="B4193" s="270" t="s">
        <v>10124</v>
      </c>
      <c r="C4193" s="272" t="s">
        <v>4844</v>
      </c>
      <c r="D4193" s="270" t="s">
        <v>6161</v>
      </c>
      <c r="E4193" s="272"/>
      <c r="F4193" s="273"/>
      <c r="G4193" s="272" t="s">
        <v>6161</v>
      </c>
      <c r="H4193" s="272" t="s">
        <v>6161</v>
      </c>
      <c r="I4193" s="272" t="s">
        <v>6161</v>
      </c>
      <c r="J4193" s="272" t="s">
        <v>6161</v>
      </c>
      <c r="K4193" s="272" t="s">
        <v>6161</v>
      </c>
      <c r="L4193" s="271" t="s">
        <v>6161</v>
      </c>
      <c r="M4193" s="270" t="s">
        <v>6161</v>
      </c>
      <c r="N4193" s="270" t="s">
        <v>6161</v>
      </c>
      <c r="O4193" s="270" t="s">
        <v>6161</v>
      </c>
    </row>
    <row r="4194" spans="1:15" ht="30.75" customHeight="1" x14ac:dyDescent="0.25">
      <c r="A4194" s="281">
        <v>40314588</v>
      </c>
      <c r="B4194" s="276" t="s">
        <v>10125</v>
      </c>
      <c r="C4194" s="278" t="s">
        <v>4844</v>
      </c>
      <c r="D4194" s="276" t="s">
        <v>6161</v>
      </c>
      <c r="E4194" s="282"/>
      <c r="F4194" s="279"/>
      <c r="G4194" s="278" t="s">
        <v>6161</v>
      </c>
      <c r="H4194" s="278" t="s">
        <v>6161</v>
      </c>
      <c r="I4194" s="278" t="s">
        <v>6161</v>
      </c>
      <c r="J4194" s="278" t="s">
        <v>6161</v>
      </c>
      <c r="K4194" s="278" t="s">
        <v>6161</v>
      </c>
      <c r="L4194" s="277" t="s">
        <v>6161</v>
      </c>
      <c r="M4194" s="276" t="s">
        <v>6161</v>
      </c>
      <c r="N4194" s="276" t="s">
        <v>6161</v>
      </c>
      <c r="O4194" s="276" t="s">
        <v>6161</v>
      </c>
    </row>
    <row r="4195" spans="1:15" ht="30.75" customHeight="1" x14ac:dyDescent="0.25">
      <c r="A4195" s="275">
        <v>40314596</v>
      </c>
      <c r="B4195" s="270" t="s">
        <v>10126</v>
      </c>
      <c r="C4195" s="272" t="s">
        <v>4844</v>
      </c>
      <c r="D4195" s="270" t="s">
        <v>6161</v>
      </c>
      <c r="E4195" s="272"/>
      <c r="F4195" s="273"/>
      <c r="G4195" s="272" t="s">
        <v>6161</v>
      </c>
      <c r="H4195" s="272" t="s">
        <v>6161</v>
      </c>
      <c r="I4195" s="272" t="s">
        <v>6161</v>
      </c>
      <c r="J4195" s="272" t="s">
        <v>6161</v>
      </c>
      <c r="K4195" s="272" t="s">
        <v>6161</v>
      </c>
      <c r="L4195" s="271" t="s">
        <v>6161</v>
      </c>
      <c r="M4195" s="270" t="s">
        <v>6161</v>
      </c>
      <c r="N4195" s="270" t="s">
        <v>6161</v>
      </c>
      <c r="O4195" s="270" t="s">
        <v>6161</v>
      </c>
    </row>
    <row r="4196" spans="1:15" ht="30.75" customHeight="1" x14ac:dyDescent="0.25">
      <c r="A4196" s="281">
        <v>40314600</v>
      </c>
      <c r="B4196" s="276" t="s">
        <v>10127</v>
      </c>
      <c r="C4196" s="278" t="s">
        <v>4844</v>
      </c>
      <c r="D4196" s="276" t="s">
        <v>6161</v>
      </c>
      <c r="E4196" s="282"/>
      <c r="F4196" s="279"/>
      <c r="G4196" s="278" t="s">
        <v>6161</v>
      </c>
      <c r="H4196" s="278" t="s">
        <v>6161</v>
      </c>
      <c r="I4196" s="278" t="s">
        <v>6161</v>
      </c>
      <c r="J4196" s="278" t="s">
        <v>6161</v>
      </c>
      <c r="K4196" s="278" t="s">
        <v>6161</v>
      </c>
      <c r="L4196" s="277" t="s">
        <v>6161</v>
      </c>
      <c r="M4196" s="276" t="s">
        <v>6161</v>
      </c>
      <c r="N4196" s="276" t="s">
        <v>6161</v>
      </c>
      <c r="O4196" s="276" t="s">
        <v>6161</v>
      </c>
    </row>
    <row r="4197" spans="1:15" ht="30.75" customHeight="1" x14ac:dyDescent="0.25">
      <c r="A4197" s="275">
        <v>40314618</v>
      </c>
      <c r="B4197" s="270" t="s">
        <v>7386</v>
      </c>
      <c r="C4197" s="272" t="s">
        <v>4843</v>
      </c>
      <c r="D4197" s="270" t="s">
        <v>10128</v>
      </c>
      <c r="E4197" s="272"/>
      <c r="F4197" s="273"/>
      <c r="G4197" s="272"/>
      <c r="H4197" s="272" t="s">
        <v>6154</v>
      </c>
      <c r="I4197" s="272" t="s">
        <v>6155</v>
      </c>
      <c r="J4197" s="272" t="s">
        <v>6156</v>
      </c>
      <c r="K4197" s="272"/>
      <c r="L4197" s="271">
        <v>126</v>
      </c>
      <c r="M4197" s="270" t="s">
        <v>3916</v>
      </c>
      <c r="N4197" s="270" t="s">
        <v>9548</v>
      </c>
      <c r="O4197" s="270" t="s">
        <v>6166</v>
      </c>
    </row>
    <row r="4198" spans="1:15" ht="30.75" customHeight="1" x14ac:dyDescent="0.25">
      <c r="A4198" s="281">
        <v>40314626</v>
      </c>
      <c r="B4198" s="276" t="s">
        <v>10129</v>
      </c>
      <c r="C4198" s="278" t="s">
        <v>4843</v>
      </c>
      <c r="D4198" s="276" t="s">
        <v>10130</v>
      </c>
      <c r="E4198" s="282"/>
      <c r="F4198" s="279"/>
      <c r="G4198" s="278"/>
      <c r="H4198" s="278" t="s">
        <v>6154</v>
      </c>
      <c r="I4198" s="278" t="s">
        <v>6155</v>
      </c>
      <c r="J4198" s="278" t="s">
        <v>6156</v>
      </c>
      <c r="K4198" s="278"/>
      <c r="L4198" s="277">
        <v>129</v>
      </c>
      <c r="M4198" s="276" t="s">
        <v>3916</v>
      </c>
      <c r="N4198" s="276" t="s">
        <v>9548</v>
      </c>
      <c r="O4198" s="276" t="s">
        <v>6166</v>
      </c>
    </row>
    <row r="4199" spans="1:15" ht="30.75" customHeight="1" x14ac:dyDescent="0.25">
      <c r="A4199" s="275">
        <v>40316017</v>
      </c>
      <c r="B4199" s="270" t="s">
        <v>5734</v>
      </c>
      <c r="C4199" s="272" t="s">
        <v>4843</v>
      </c>
      <c r="D4199" s="270" t="s">
        <v>10078</v>
      </c>
      <c r="E4199" s="272"/>
      <c r="F4199" s="273"/>
      <c r="G4199" s="272"/>
      <c r="H4199" s="272" t="s">
        <v>6154</v>
      </c>
      <c r="I4199" s="272" t="s">
        <v>6155</v>
      </c>
      <c r="J4199" s="272" t="s">
        <v>6156</v>
      </c>
      <c r="K4199" s="272"/>
      <c r="L4199" s="271"/>
      <c r="M4199" s="270" t="s">
        <v>3907</v>
      </c>
      <c r="N4199" s="270" t="s">
        <v>9548</v>
      </c>
      <c r="O4199" s="270" t="s">
        <v>6166</v>
      </c>
    </row>
    <row r="4200" spans="1:15" ht="30.75" customHeight="1" x14ac:dyDescent="0.25">
      <c r="A4200" s="281">
        <v>40316025</v>
      </c>
      <c r="B4200" s="276" t="s">
        <v>5735</v>
      </c>
      <c r="C4200" s="278" t="s">
        <v>4843</v>
      </c>
      <c r="D4200" s="276" t="s">
        <v>10131</v>
      </c>
      <c r="E4200" s="282"/>
      <c r="F4200" s="279"/>
      <c r="G4200" s="278"/>
      <c r="H4200" s="278" t="s">
        <v>6154</v>
      </c>
      <c r="I4200" s="278" t="s">
        <v>6155</v>
      </c>
      <c r="J4200" s="278" t="s">
        <v>6156</v>
      </c>
      <c r="K4200" s="278"/>
      <c r="L4200" s="277"/>
      <c r="M4200" s="276" t="s">
        <v>3907</v>
      </c>
      <c r="N4200" s="276" t="s">
        <v>9548</v>
      </c>
      <c r="O4200" s="276" t="s">
        <v>6166</v>
      </c>
    </row>
    <row r="4201" spans="1:15" ht="30.75" customHeight="1" x14ac:dyDescent="0.25">
      <c r="A4201" s="275">
        <v>40316033</v>
      </c>
      <c r="B4201" s="270" t="s">
        <v>5736</v>
      </c>
      <c r="C4201" s="272" t="s">
        <v>4843</v>
      </c>
      <c r="D4201" s="270" t="s">
        <v>10132</v>
      </c>
      <c r="E4201" s="272"/>
      <c r="F4201" s="273"/>
      <c r="G4201" s="272"/>
      <c r="H4201" s="272" t="s">
        <v>6154</v>
      </c>
      <c r="I4201" s="272" t="s">
        <v>6155</v>
      </c>
      <c r="J4201" s="272" t="s">
        <v>6156</v>
      </c>
      <c r="K4201" s="272"/>
      <c r="L4201" s="271"/>
      <c r="M4201" s="270" t="s">
        <v>3907</v>
      </c>
      <c r="N4201" s="270" t="s">
        <v>9548</v>
      </c>
      <c r="O4201" s="270" t="s">
        <v>6166</v>
      </c>
    </row>
    <row r="4202" spans="1:15" ht="30.75" customHeight="1" x14ac:dyDescent="0.25">
      <c r="A4202" s="281">
        <v>40316041</v>
      </c>
      <c r="B4202" s="276" t="s">
        <v>5737</v>
      </c>
      <c r="C4202" s="278" t="s">
        <v>4843</v>
      </c>
      <c r="D4202" s="276" t="s">
        <v>10133</v>
      </c>
      <c r="E4202" s="282"/>
      <c r="F4202" s="279"/>
      <c r="G4202" s="278"/>
      <c r="H4202" s="278" t="s">
        <v>6154</v>
      </c>
      <c r="I4202" s="278" t="s">
        <v>6155</v>
      </c>
      <c r="J4202" s="278" t="s">
        <v>6156</v>
      </c>
      <c r="K4202" s="278"/>
      <c r="L4202" s="277"/>
      <c r="M4202" s="276" t="s">
        <v>3907</v>
      </c>
      <c r="N4202" s="276" t="s">
        <v>9548</v>
      </c>
      <c r="O4202" s="276" t="s">
        <v>6166</v>
      </c>
    </row>
    <row r="4203" spans="1:15" ht="30.75" customHeight="1" x14ac:dyDescent="0.25">
      <c r="A4203" s="275">
        <v>40316050</v>
      </c>
      <c r="B4203" s="270" t="s">
        <v>5738</v>
      </c>
      <c r="C4203" s="272" t="s">
        <v>4843</v>
      </c>
      <c r="D4203" s="270" t="s">
        <v>10134</v>
      </c>
      <c r="E4203" s="272"/>
      <c r="F4203" s="273"/>
      <c r="G4203" s="272"/>
      <c r="H4203" s="272" t="s">
        <v>6154</v>
      </c>
      <c r="I4203" s="272" t="s">
        <v>6155</v>
      </c>
      <c r="J4203" s="272" t="s">
        <v>6156</v>
      </c>
      <c r="K4203" s="272"/>
      <c r="L4203" s="271"/>
      <c r="M4203" s="270" t="s">
        <v>3907</v>
      </c>
      <c r="N4203" s="270" t="s">
        <v>9548</v>
      </c>
      <c r="O4203" s="270" t="s">
        <v>6166</v>
      </c>
    </row>
    <row r="4204" spans="1:15" ht="30.75" customHeight="1" x14ac:dyDescent="0.25">
      <c r="A4204" s="281">
        <v>40316068</v>
      </c>
      <c r="B4204" s="276" t="s">
        <v>5739</v>
      </c>
      <c r="C4204" s="278" t="s">
        <v>4843</v>
      </c>
      <c r="D4204" s="276" t="s">
        <v>10135</v>
      </c>
      <c r="E4204" s="282"/>
      <c r="F4204" s="279"/>
      <c r="G4204" s="278"/>
      <c r="H4204" s="278" t="s">
        <v>6154</v>
      </c>
      <c r="I4204" s="278" t="s">
        <v>6155</v>
      </c>
      <c r="J4204" s="278" t="s">
        <v>6156</v>
      </c>
      <c r="K4204" s="278"/>
      <c r="L4204" s="277"/>
      <c r="M4204" s="276" t="s">
        <v>9547</v>
      </c>
      <c r="N4204" s="276" t="s">
        <v>9548</v>
      </c>
      <c r="O4204" s="276" t="s">
        <v>6166</v>
      </c>
    </row>
    <row r="4205" spans="1:15" ht="30.75" customHeight="1" x14ac:dyDescent="0.25">
      <c r="A4205" s="275">
        <v>40316076</v>
      </c>
      <c r="B4205" s="270" t="s">
        <v>5740</v>
      </c>
      <c r="C4205" s="272" t="s">
        <v>4843</v>
      </c>
      <c r="D4205" s="270" t="s">
        <v>10136</v>
      </c>
      <c r="E4205" s="272"/>
      <c r="F4205" s="273"/>
      <c r="G4205" s="272"/>
      <c r="H4205" s="272" t="s">
        <v>6154</v>
      </c>
      <c r="I4205" s="272" t="s">
        <v>6155</v>
      </c>
      <c r="J4205" s="272" t="s">
        <v>6156</v>
      </c>
      <c r="K4205" s="272"/>
      <c r="L4205" s="271"/>
      <c r="M4205" s="270" t="s">
        <v>3907</v>
      </c>
      <c r="N4205" s="270" t="s">
        <v>9548</v>
      </c>
      <c r="O4205" s="270" t="s">
        <v>6166</v>
      </c>
    </row>
    <row r="4206" spans="1:15" ht="30.75" customHeight="1" x14ac:dyDescent="0.25">
      <c r="A4206" s="281">
        <v>40316084</v>
      </c>
      <c r="B4206" s="276" t="s">
        <v>5741</v>
      </c>
      <c r="C4206" s="278" t="s">
        <v>4843</v>
      </c>
      <c r="D4206" s="276" t="s">
        <v>10137</v>
      </c>
      <c r="E4206" s="282"/>
      <c r="F4206" s="279"/>
      <c r="G4206" s="278"/>
      <c r="H4206" s="278" t="s">
        <v>6154</v>
      </c>
      <c r="I4206" s="278" t="s">
        <v>6155</v>
      </c>
      <c r="J4206" s="278" t="s">
        <v>6156</v>
      </c>
      <c r="K4206" s="278"/>
      <c r="L4206" s="277"/>
      <c r="M4206" s="276" t="s">
        <v>3908</v>
      </c>
      <c r="N4206" s="276" t="s">
        <v>9548</v>
      </c>
      <c r="O4206" s="276" t="s">
        <v>6166</v>
      </c>
    </row>
    <row r="4207" spans="1:15" ht="30.75" customHeight="1" x14ac:dyDescent="0.25">
      <c r="A4207" s="275">
        <v>40316092</v>
      </c>
      <c r="B4207" s="270" t="s">
        <v>5742</v>
      </c>
      <c r="C4207" s="272" t="s">
        <v>4843</v>
      </c>
      <c r="D4207" s="270" t="s">
        <v>10138</v>
      </c>
      <c r="E4207" s="272"/>
      <c r="F4207" s="273"/>
      <c r="G4207" s="272"/>
      <c r="H4207" s="272" t="s">
        <v>6154</v>
      </c>
      <c r="I4207" s="272" t="s">
        <v>6155</v>
      </c>
      <c r="J4207" s="272" t="s">
        <v>6156</v>
      </c>
      <c r="K4207" s="272"/>
      <c r="L4207" s="271"/>
      <c r="M4207" s="270" t="s">
        <v>3908</v>
      </c>
      <c r="N4207" s="270" t="s">
        <v>9548</v>
      </c>
      <c r="O4207" s="270" t="s">
        <v>6166</v>
      </c>
    </row>
    <row r="4208" spans="1:15" ht="30.75" customHeight="1" x14ac:dyDescent="0.25">
      <c r="A4208" s="281">
        <v>40316106</v>
      </c>
      <c r="B4208" s="276" t="s">
        <v>5743</v>
      </c>
      <c r="C4208" s="278" t="s">
        <v>4843</v>
      </c>
      <c r="D4208" s="276" t="s">
        <v>10139</v>
      </c>
      <c r="E4208" s="282"/>
      <c r="F4208" s="279"/>
      <c r="G4208" s="278"/>
      <c r="H4208" s="278" t="s">
        <v>6154</v>
      </c>
      <c r="I4208" s="278" t="s">
        <v>6155</v>
      </c>
      <c r="J4208" s="278" t="s">
        <v>6156</v>
      </c>
      <c r="K4208" s="278"/>
      <c r="L4208" s="277"/>
      <c r="M4208" s="276" t="s">
        <v>3908</v>
      </c>
      <c r="N4208" s="276" t="s">
        <v>9548</v>
      </c>
      <c r="O4208" s="276" t="s">
        <v>6166</v>
      </c>
    </row>
    <row r="4209" spans="1:15" ht="30.75" customHeight="1" x14ac:dyDescent="0.25">
      <c r="A4209" s="275">
        <v>40316114</v>
      </c>
      <c r="B4209" s="270" t="s">
        <v>5744</v>
      </c>
      <c r="C4209" s="272" t="s">
        <v>4843</v>
      </c>
      <c r="D4209" s="270" t="s">
        <v>10140</v>
      </c>
      <c r="E4209" s="272"/>
      <c r="F4209" s="273"/>
      <c r="G4209" s="272"/>
      <c r="H4209" s="272" t="s">
        <v>6154</v>
      </c>
      <c r="I4209" s="272" t="s">
        <v>6155</v>
      </c>
      <c r="J4209" s="272" t="s">
        <v>6156</v>
      </c>
      <c r="K4209" s="272"/>
      <c r="L4209" s="271"/>
      <c r="M4209" s="270" t="s">
        <v>3908</v>
      </c>
      <c r="N4209" s="270" t="s">
        <v>9548</v>
      </c>
      <c r="O4209" s="270" t="s">
        <v>6166</v>
      </c>
    </row>
    <row r="4210" spans="1:15" ht="30.75" customHeight="1" x14ac:dyDescent="0.25">
      <c r="A4210" s="281">
        <v>40316122</v>
      </c>
      <c r="B4210" s="276" t="s">
        <v>5745</v>
      </c>
      <c r="C4210" s="278" t="s">
        <v>4843</v>
      </c>
      <c r="D4210" s="276" t="s">
        <v>10141</v>
      </c>
      <c r="E4210" s="282"/>
      <c r="F4210" s="279"/>
      <c r="G4210" s="278"/>
      <c r="H4210" s="278" t="s">
        <v>6154</v>
      </c>
      <c r="I4210" s="278" t="s">
        <v>6155</v>
      </c>
      <c r="J4210" s="278" t="s">
        <v>6156</v>
      </c>
      <c r="K4210" s="278"/>
      <c r="L4210" s="277"/>
      <c r="M4210" s="276" t="s">
        <v>3908</v>
      </c>
      <c r="N4210" s="276" t="s">
        <v>9548</v>
      </c>
      <c r="O4210" s="276" t="s">
        <v>6166</v>
      </c>
    </row>
    <row r="4211" spans="1:15" ht="30.75" customHeight="1" x14ac:dyDescent="0.25">
      <c r="A4211" s="275">
        <v>40316130</v>
      </c>
      <c r="B4211" s="270" t="s">
        <v>5746</v>
      </c>
      <c r="C4211" s="272" t="s">
        <v>4843</v>
      </c>
      <c r="D4211" s="270" t="s">
        <v>10142</v>
      </c>
      <c r="E4211" s="272"/>
      <c r="F4211" s="273"/>
      <c r="G4211" s="272"/>
      <c r="H4211" s="272" t="s">
        <v>6154</v>
      </c>
      <c r="I4211" s="272" t="s">
        <v>6155</v>
      </c>
      <c r="J4211" s="272" t="s">
        <v>6156</v>
      </c>
      <c r="K4211" s="272"/>
      <c r="L4211" s="271"/>
      <c r="M4211" s="270" t="s">
        <v>3908</v>
      </c>
      <c r="N4211" s="270" t="s">
        <v>9548</v>
      </c>
      <c r="O4211" s="270" t="s">
        <v>6166</v>
      </c>
    </row>
    <row r="4212" spans="1:15" ht="30.75" customHeight="1" x14ac:dyDescent="0.25">
      <c r="A4212" s="281">
        <v>40316149</v>
      </c>
      <c r="B4212" s="276" t="s">
        <v>5747</v>
      </c>
      <c r="C4212" s="278" t="s">
        <v>4843</v>
      </c>
      <c r="D4212" s="276" t="s">
        <v>10143</v>
      </c>
      <c r="E4212" s="282"/>
      <c r="F4212" s="279"/>
      <c r="G4212" s="278"/>
      <c r="H4212" s="278" t="s">
        <v>6154</v>
      </c>
      <c r="I4212" s="278" t="s">
        <v>6155</v>
      </c>
      <c r="J4212" s="278" t="s">
        <v>6156</v>
      </c>
      <c r="K4212" s="278"/>
      <c r="L4212" s="277"/>
      <c r="M4212" s="276" t="s">
        <v>3908</v>
      </c>
      <c r="N4212" s="276" t="s">
        <v>9548</v>
      </c>
      <c r="O4212" s="276" t="s">
        <v>6166</v>
      </c>
    </row>
    <row r="4213" spans="1:15" ht="30.75" customHeight="1" x14ac:dyDescent="0.25">
      <c r="A4213" s="275">
        <v>40316157</v>
      </c>
      <c r="B4213" s="270" t="s">
        <v>5748</v>
      </c>
      <c r="C4213" s="272" t="s">
        <v>4843</v>
      </c>
      <c r="D4213" s="270" t="s">
        <v>9857</v>
      </c>
      <c r="E4213" s="272"/>
      <c r="F4213" s="273"/>
      <c r="G4213" s="272"/>
      <c r="H4213" s="272" t="s">
        <v>6154</v>
      </c>
      <c r="I4213" s="272" t="s">
        <v>6155</v>
      </c>
      <c r="J4213" s="272" t="s">
        <v>6156</v>
      </c>
      <c r="K4213" s="272"/>
      <c r="L4213" s="271"/>
      <c r="M4213" s="270" t="s">
        <v>3908</v>
      </c>
      <c r="N4213" s="270" t="s">
        <v>9548</v>
      </c>
      <c r="O4213" s="270" t="s">
        <v>6166</v>
      </c>
    </row>
    <row r="4214" spans="1:15" ht="30.75" customHeight="1" x14ac:dyDescent="0.25">
      <c r="A4214" s="281">
        <v>40316165</v>
      </c>
      <c r="B4214" s="276" t="s">
        <v>5749</v>
      </c>
      <c r="C4214" s="278" t="s">
        <v>4843</v>
      </c>
      <c r="D4214" s="276" t="s">
        <v>10144</v>
      </c>
      <c r="E4214" s="282"/>
      <c r="F4214" s="279"/>
      <c r="G4214" s="278"/>
      <c r="H4214" s="278" t="s">
        <v>6154</v>
      </c>
      <c r="I4214" s="278" t="s">
        <v>6155</v>
      </c>
      <c r="J4214" s="278" t="s">
        <v>6156</v>
      </c>
      <c r="K4214" s="278"/>
      <c r="L4214" s="277"/>
      <c r="M4214" s="276" t="s">
        <v>3907</v>
      </c>
      <c r="N4214" s="276" t="s">
        <v>9548</v>
      </c>
      <c r="O4214" s="276" t="s">
        <v>6166</v>
      </c>
    </row>
    <row r="4215" spans="1:15" ht="30.75" customHeight="1" x14ac:dyDescent="0.25">
      <c r="A4215" s="275">
        <v>40316173</v>
      </c>
      <c r="B4215" s="270" t="s">
        <v>5750</v>
      </c>
      <c r="C4215" s="272" t="s">
        <v>4843</v>
      </c>
      <c r="D4215" s="270" t="s">
        <v>10145</v>
      </c>
      <c r="E4215" s="272"/>
      <c r="F4215" s="273"/>
      <c r="G4215" s="272"/>
      <c r="H4215" s="272" t="s">
        <v>6154</v>
      </c>
      <c r="I4215" s="272" t="s">
        <v>6155</v>
      </c>
      <c r="J4215" s="272" t="s">
        <v>6156</v>
      </c>
      <c r="K4215" s="272"/>
      <c r="L4215" s="271"/>
      <c r="M4215" s="270" t="s">
        <v>9547</v>
      </c>
      <c r="N4215" s="270" t="s">
        <v>9548</v>
      </c>
      <c r="O4215" s="270" t="s">
        <v>6166</v>
      </c>
    </row>
    <row r="4216" spans="1:15" ht="30.75" customHeight="1" x14ac:dyDescent="0.25">
      <c r="A4216" s="281">
        <v>40316181</v>
      </c>
      <c r="B4216" s="276" t="s">
        <v>6481</v>
      </c>
      <c r="C4216" s="278" t="s">
        <v>4843</v>
      </c>
      <c r="D4216" s="276" t="s">
        <v>10146</v>
      </c>
      <c r="E4216" s="282"/>
      <c r="F4216" s="279"/>
      <c r="G4216" s="278"/>
      <c r="H4216" s="278" t="s">
        <v>6154</v>
      </c>
      <c r="I4216" s="278" t="s">
        <v>6155</v>
      </c>
      <c r="J4216" s="278" t="s">
        <v>6156</v>
      </c>
      <c r="K4216" s="278"/>
      <c r="L4216" s="277"/>
      <c r="M4216" s="276" t="s">
        <v>3907</v>
      </c>
      <c r="N4216" s="276" t="s">
        <v>9548</v>
      </c>
      <c r="O4216" s="276" t="s">
        <v>6166</v>
      </c>
    </row>
    <row r="4217" spans="1:15" ht="30.75" customHeight="1" x14ac:dyDescent="0.25">
      <c r="A4217" s="275">
        <v>40316190</v>
      </c>
      <c r="B4217" s="270" t="s">
        <v>5751</v>
      </c>
      <c r="C4217" s="272" t="s">
        <v>4843</v>
      </c>
      <c r="D4217" s="270" t="s">
        <v>10147</v>
      </c>
      <c r="E4217" s="272"/>
      <c r="F4217" s="273"/>
      <c r="G4217" s="272"/>
      <c r="H4217" s="272" t="s">
        <v>6154</v>
      </c>
      <c r="I4217" s="272" t="s">
        <v>6155</v>
      </c>
      <c r="J4217" s="272" t="s">
        <v>6156</v>
      </c>
      <c r="K4217" s="272"/>
      <c r="L4217" s="271"/>
      <c r="M4217" s="270" t="s">
        <v>3907</v>
      </c>
      <c r="N4217" s="270" t="s">
        <v>9548</v>
      </c>
      <c r="O4217" s="270" t="s">
        <v>6166</v>
      </c>
    </row>
    <row r="4218" spans="1:15" ht="30.75" customHeight="1" x14ac:dyDescent="0.25">
      <c r="A4218" s="281">
        <v>40316203</v>
      </c>
      <c r="B4218" s="276" t="s">
        <v>5752</v>
      </c>
      <c r="C4218" s="278" t="s">
        <v>4843</v>
      </c>
      <c r="D4218" s="276" t="s">
        <v>10148</v>
      </c>
      <c r="E4218" s="282"/>
      <c r="F4218" s="279"/>
      <c r="G4218" s="278"/>
      <c r="H4218" s="278" t="s">
        <v>6154</v>
      </c>
      <c r="I4218" s="278" t="s">
        <v>6155</v>
      </c>
      <c r="J4218" s="278" t="s">
        <v>6156</v>
      </c>
      <c r="K4218" s="278"/>
      <c r="L4218" s="277"/>
      <c r="M4218" s="276" t="s">
        <v>3907</v>
      </c>
      <c r="N4218" s="276" t="s">
        <v>9548</v>
      </c>
      <c r="O4218" s="276" t="s">
        <v>6166</v>
      </c>
    </row>
    <row r="4219" spans="1:15" ht="30.75" customHeight="1" x14ac:dyDescent="0.25">
      <c r="A4219" s="275">
        <v>40316211</v>
      </c>
      <c r="B4219" s="270" t="s">
        <v>5753</v>
      </c>
      <c r="C4219" s="272" t="s">
        <v>4843</v>
      </c>
      <c r="D4219" s="270" t="s">
        <v>10149</v>
      </c>
      <c r="E4219" s="272"/>
      <c r="F4219" s="273"/>
      <c r="G4219" s="272"/>
      <c r="H4219" s="272" t="s">
        <v>6154</v>
      </c>
      <c r="I4219" s="272" t="s">
        <v>6155</v>
      </c>
      <c r="J4219" s="272" t="s">
        <v>6156</v>
      </c>
      <c r="K4219" s="272"/>
      <c r="L4219" s="271"/>
      <c r="M4219" s="270" t="s">
        <v>3907</v>
      </c>
      <c r="N4219" s="270" t="s">
        <v>9548</v>
      </c>
      <c r="O4219" s="270" t="s">
        <v>6166</v>
      </c>
    </row>
    <row r="4220" spans="1:15" ht="30.75" customHeight="1" x14ac:dyDescent="0.25">
      <c r="A4220" s="281">
        <v>40316220</v>
      </c>
      <c r="B4220" s="276" t="s">
        <v>5754</v>
      </c>
      <c r="C4220" s="278" t="s">
        <v>4843</v>
      </c>
      <c r="D4220" s="276" t="s">
        <v>10150</v>
      </c>
      <c r="E4220" s="282"/>
      <c r="F4220" s="279"/>
      <c r="G4220" s="278"/>
      <c r="H4220" s="278" t="s">
        <v>6154</v>
      </c>
      <c r="I4220" s="278" t="s">
        <v>6155</v>
      </c>
      <c r="J4220" s="278" t="s">
        <v>6156</v>
      </c>
      <c r="K4220" s="278"/>
      <c r="L4220" s="277"/>
      <c r="M4220" s="276" t="s">
        <v>3907</v>
      </c>
      <c r="N4220" s="276" t="s">
        <v>9548</v>
      </c>
      <c r="O4220" s="276" t="s">
        <v>6166</v>
      </c>
    </row>
    <row r="4221" spans="1:15" ht="30.75" customHeight="1" x14ac:dyDescent="0.25">
      <c r="A4221" s="275">
        <v>40316238</v>
      </c>
      <c r="B4221" s="270" t="s">
        <v>5755</v>
      </c>
      <c r="C4221" s="272" t="s">
        <v>4843</v>
      </c>
      <c r="D4221" s="270" t="s">
        <v>9577</v>
      </c>
      <c r="E4221" s="272"/>
      <c r="F4221" s="273"/>
      <c r="G4221" s="272"/>
      <c r="H4221" s="272" t="s">
        <v>6154</v>
      </c>
      <c r="I4221" s="272" t="s">
        <v>6155</v>
      </c>
      <c r="J4221" s="272" t="s">
        <v>6156</v>
      </c>
      <c r="K4221" s="272"/>
      <c r="L4221" s="271"/>
      <c r="M4221" s="270" t="s">
        <v>9547</v>
      </c>
      <c r="N4221" s="270" t="s">
        <v>9548</v>
      </c>
      <c r="O4221" s="270" t="s">
        <v>6166</v>
      </c>
    </row>
    <row r="4222" spans="1:15" ht="30.75" customHeight="1" x14ac:dyDescent="0.25">
      <c r="A4222" s="281">
        <v>40316238</v>
      </c>
      <c r="B4222" s="276" t="s">
        <v>5755</v>
      </c>
      <c r="C4222" s="278" t="s">
        <v>4843</v>
      </c>
      <c r="D4222" s="276" t="s">
        <v>9561</v>
      </c>
      <c r="E4222" s="282"/>
      <c r="F4222" s="279"/>
      <c r="G4222" s="278"/>
      <c r="H4222" s="278" t="s">
        <v>6154</v>
      </c>
      <c r="I4222" s="278" t="s">
        <v>6155</v>
      </c>
      <c r="J4222" s="278" t="s">
        <v>6156</v>
      </c>
      <c r="K4222" s="278"/>
      <c r="L4222" s="277"/>
      <c r="M4222" s="276" t="s">
        <v>9547</v>
      </c>
      <c r="N4222" s="276" t="s">
        <v>9548</v>
      </c>
      <c r="O4222" s="276" t="s">
        <v>6166</v>
      </c>
    </row>
    <row r="4223" spans="1:15" ht="30.75" customHeight="1" x14ac:dyDescent="0.25">
      <c r="A4223" s="275">
        <v>40316238</v>
      </c>
      <c r="B4223" s="270" t="s">
        <v>5755</v>
      </c>
      <c r="C4223" s="272" t="s">
        <v>4843</v>
      </c>
      <c r="D4223" s="270" t="s">
        <v>9575</v>
      </c>
      <c r="E4223" s="272"/>
      <c r="F4223" s="273"/>
      <c r="G4223" s="272"/>
      <c r="H4223" s="272" t="s">
        <v>6154</v>
      </c>
      <c r="I4223" s="272" t="s">
        <v>6155</v>
      </c>
      <c r="J4223" s="272" t="s">
        <v>6156</v>
      </c>
      <c r="K4223" s="272"/>
      <c r="L4223" s="271"/>
      <c r="M4223" s="270" t="s">
        <v>9547</v>
      </c>
      <c r="N4223" s="270" t="s">
        <v>9548</v>
      </c>
      <c r="O4223" s="270" t="s">
        <v>6166</v>
      </c>
    </row>
    <row r="4224" spans="1:15" ht="30.75" customHeight="1" x14ac:dyDescent="0.25">
      <c r="A4224" s="281">
        <v>40316238</v>
      </c>
      <c r="B4224" s="276" t="s">
        <v>5755</v>
      </c>
      <c r="C4224" s="278" t="s">
        <v>4843</v>
      </c>
      <c r="D4224" s="276" t="s">
        <v>9580</v>
      </c>
      <c r="E4224" s="282"/>
      <c r="F4224" s="279"/>
      <c r="G4224" s="278"/>
      <c r="H4224" s="278" t="s">
        <v>6154</v>
      </c>
      <c r="I4224" s="278" t="s">
        <v>6155</v>
      </c>
      <c r="J4224" s="278" t="s">
        <v>6156</v>
      </c>
      <c r="K4224" s="278"/>
      <c r="L4224" s="277"/>
      <c r="M4224" s="276" t="s">
        <v>9547</v>
      </c>
      <c r="N4224" s="276" t="s">
        <v>9548</v>
      </c>
      <c r="O4224" s="276" t="s">
        <v>6166</v>
      </c>
    </row>
    <row r="4225" spans="1:15" ht="30.75" customHeight="1" x14ac:dyDescent="0.25">
      <c r="A4225" s="275">
        <v>40316238</v>
      </c>
      <c r="B4225" s="270" t="s">
        <v>5755</v>
      </c>
      <c r="C4225" s="272" t="s">
        <v>4843</v>
      </c>
      <c r="D4225" s="270" t="s">
        <v>9613</v>
      </c>
      <c r="E4225" s="272"/>
      <c r="F4225" s="273"/>
      <c r="G4225" s="272"/>
      <c r="H4225" s="272" t="s">
        <v>6154</v>
      </c>
      <c r="I4225" s="272" t="s">
        <v>6155</v>
      </c>
      <c r="J4225" s="272" t="s">
        <v>6156</v>
      </c>
      <c r="K4225" s="272"/>
      <c r="L4225" s="271"/>
      <c r="M4225" s="270" t="s">
        <v>9547</v>
      </c>
      <c r="N4225" s="270" t="s">
        <v>9548</v>
      </c>
      <c r="O4225" s="270" t="s">
        <v>6166</v>
      </c>
    </row>
    <row r="4226" spans="1:15" ht="30.75" customHeight="1" x14ac:dyDescent="0.25">
      <c r="A4226" s="281">
        <v>40316238</v>
      </c>
      <c r="B4226" s="276" t="s">
        <v>5755</v>
      </c>
      <c r="C4226" s="278" t="s">
        <v>4843</v>
      </c>
      <c r="D4226" s="276" t="s">
        <v>9614</v>
      </c>
      <c r="E4226" s="282"/>
      <c r="F4226" s="279"/>
      <c r="G4226" s="278"/>
      <c r="H4226" s="278" t="s">
        <v>6154</v>
      </c>
      <c r="I4226" s="278" t="s">
        <v>6155</v>
      </c>
      <c r="J4226" s="278" t="s">
        <v>6156</v>
      </c>
      <c r="K4226" s="278"/>
      <c r="L4226" s="277"/>
      <c r="M4226" s="276" t="s">
        <v>9547</v>
      </c>
      <c r="N4226" s="276" t="s">
        <v>9548</v>
      </c>
      <c r="O4226" s="276" t="s">
        <v>6166</v>
      </c>
    </row>
    <row r="4227" spans="1:15" ht="30.75" customHeight="1" x14ac:dyDescent="0.25">
      <c r="A4227" s="275">
        <v>40316238</v>
      </c>
      <c r="B4227" s="270" t="s">
        <v>5755</v>
      </c>
      <c r="C4227" s="272" t="s">
        <v>4843</v>
      </c>
      <c r="D4227" s="270" t="s">
        <v>9590</v>
      </c>
      <c r="E4227" s="272"/>
      <c r="F4227" s="273"/>
      <c r="G4227" s="272"/>
      <c r="H4227" s="272" t="s">
        <v>6154</v>
      </c>
      <c r="I4227" s="272" t="s">
        <v>6155</v>
      </c>
      <c r="J4227" s="272" t="s">
        <v>6156</v>
      </c>
      <c r="K4227" s="272"/>
      <c r="L4227" s="271"/>
      <c r="M4227" s="270" t="s">
        <v>9547</v>
      </c>
      <c r="N4227" s="270" t="s">
        <v>9548</v>
      </c>
      <c r="O4227" s="270" t="s">
        <v>6166</v>
      </c>
    </row>
    <row r="4228" spans="1:15" ht="30.75" customHeight="1" x14ac:dyDescent="0.25">
      <c r="A4228" s="281">
        <v>40316238</v>
      </c>
      <c r="B4228" s="276" t="s">
        <v>5755</v>
      </c>
      <c r="C4228" s="278" t="s">
        <v>4843</v>
      </c>
      <c r="D4228" s="276" t="s">
        <v>9574</v>
      </c>
      <c r="E4228" s="282"/>
      <c r="F4228" s="279"/>
      <c r="G4228" s="278"/>
      <c r="H4228" s="278" t="s">
        <v>6154</v>
      </c>
      <c r="I4228" s="278" t="s">
        <v>6155</v>
      </c>
      <c r="J4228" s="278" t="s">
        <v>6156</v>
      </c>
      <c r="K4228" s="278"/>
      <c r="L4228" s="277"/>
      <c r="M4228" s="276" t="s">
        <v>9547</v>
      </c>
      <c r="N4228" s="276" t="s">
        <v>9548</v>
      </c>
      <c r="O4228" s="276" t="s">
        <v>6166</v>
      </c>
    </row>
    <row r="4229" spans="1:15" ht="30.75" customHeight="1" x14ac:dyDescent="0.25">
      <c r="A4229" s="275">
        <v>40316238</v>
      </c>
      <c r="B4229" s="270" t="s">
        <v>5755</v>
      </c>
      <c r="C4229" s="272" t="s">
        <v>4843</v>
      </c>
      <c r="D4229" s="270" t="s">
        <v>9561</v>
      </c>
      <c r="E4229" s="272"/>
      <c r="F4229" s="273"/>
      <c r="G4229" s="272"/>
      <c r="H4229" s="272" t="s">
        <v>6154</v>
      </c>
      <c r="I4229" s="272" t="s">
        <v>6155</v>
      </c>
      <c r="J4229" s="272" t="s">
        <v>6156</v>
      </c>
      <c r="K4229" s="272"/>
      <c r="L4229" s="271"/>
      <c r="M4229" s="270" t="s">
        <v>9547</v>
      </c>
      <c r="N4229" s="270" t="s">
        <v>9548</v>
      </c>
      <c r="O4229" s="270" t="s">
        <v>6166</v>
      </c>
    </row>
    <row r="4230" spans="1:15" ht="30.75" customHeight="1" x14ac:dyDescent="0.25">
      <c r="A4230" s="281">
        <v>40316238</v>
      </c>
      <c r="B4230" s="276" t="s">
        <v>5755</v>
      </c>
      <c r="C4230" s="278" t="s">
        <v>4843</v>
      </c>
      <c r="D4230" s="276" t="s">
        <v>9669</v>
      </c>
      <c r="E4230" s="282"/>
      <c r="F4230" s="279"/>
      <c r="G4230" s="278"/>
      <c r="H4230" s="278" t="s">
        <v>6154</v>
      </c>
      <c r="I4230" s="278" t="s">
        <v>6155</v>
      </c>
      <c r="J4230" s="278" t="s">
        <v>6156</v>
      </c>
      <c r="K4230" s="278"/>
      <c r="L4230" s="277"/>
      <c r="M4230" s="276" t="s">
        <v>9547</v>
      </c>
      <c r="N4230" s="276" t="s">
        <v>9548</v>
      </c>
      <c r="O4230" s="276" t="s">
        <v>6166</v>
      </c>
    </row>
    <row r="4231" spans="1:15" ht="30.75" customHeight="1" x14ac:dyDescent="0.25">
      <c r="A4231" s="275">
        <v>40316246</v>
      </c>
      <c r="B4231" s="270" t="s">
        <v>5756</v>
      </c>
      <c r="C4231" s="272" t="s">
        <v>4843</v>
      </c>
      <c r="D4231" s="270" t="s">
        <v>10151</v>
      </c>
      <c r="E4231" s="272"/>
      <c r="F4231" s="273"/>
      <c r="G4231" s="272"/>
      <c r="H4231" s="272" t="s">
        <v>6154</v>
      </c>
      <c r="I4231" s="272" t="s">
        <v>6155</v>
      </c>
      <c r="J4231" s="272" t="s">
        <v>6156</v>
      </c>
      <c r="K4231" s="272"/>
      <c r="L4231" s="271"/>
      <c r="M4231" s="270" t="s">
        <v>3907</v>
      </c>
      <c r="N4231" s="270" t="s">
        <v>9548</v>
      </c>
      <c r="O4231" s="270" t="s">
        <v>6166</v>
      </c>
    </row>
    <row r="4232" spans="1:15" ht="30.75" customHeight="1" x14ac:dyDescent="0.25">
      <c r="A4232" s="281">
        <v>40316254</v>
      </c>
      <c r="B4232" s="276" t="s">
        <v>5757</v>
      </c>
      <c r="C4232" s="278" t="s">
        <v>4843</v>
      </c>
      <c r="D4232" s="276" t="s">
        <v>10152</v>
      </c>
      <c r="E4232" s="282"/>
      <c r="F4232" s="279"/>
      <c r="G4232" s="278"/>
      <c r="H4232" s="278" t="s">
        <v>6154</v>
      </c>
      <c r="I4232" s="278" t="s">
        <v>6155</v>
      </c>
      <c r="J4232" s="278" t="s">
        <v>6156</v>
      </c>
      <c r="K4232" s="278"/>
      <c r="L4232" s="277"/>
      <c r="M4232" s="276" t="s">
        <v>3907</v>
      </c>
      <c r="N4232" s="276" t="s">
        <v>9548</v>
      </c>
      <c r="O4232" s="276" t="s">
        <v>6166</v>
      </c>
    </row>
    <row r="4233" spans="1:15" ht="30.75" customHeight="1" x14ac:dyDescent="0.25">
      <c r="A4233" s="275">
        <v>40316262</v>
      </c>
      <c r="B4233" s="270" t="s">
        <v>5758</v>
      </c>
      <c r="C4233" s="272" t="s">
        <v>4843</v>
      </c>
      <c r="D4233" s="270" t="s">
        <v>10153</v>
      </c>
      <c r="E4233" s="272"/>
      <c r="F4233" s="273"/>
      <c r="G4233" s="272"/>
      <c r="H4233" s="272" t="s">
        <v>6154</v>
      </c>
      <c r="I4233" s="272" t="s">
        <v>6155</v>
      </c>
      <c r="J4233" s="272" t="s">
        <v>6156</v>
      </c>
      <c r="K4233" s="272"/>
      <c r="L4233" s="271"/>
      <c r="M4233" s="270" t="s">
        <v>3907</v>
      </c>
      <c r="N4233" s="270" t="s">
        <v>9548</v>
      </c>
      <c r="O4233" s="270" t="s">
        <v>6166</v>
      </c>
    </row>
    <row r="4234" spans="1:15" ht="30.75" customHeight="1" x14ac:dyDescent="0.25">
      <c r="A4234" s="281">
        <v>40316270</v>
      </c>
      <c r="B4234" s="276" t="s">
        <v>5759</v>
      </c>
      <c r="C4234" s="278" t="s">
        <v>4843</v>
      </c>
      <c r="D4234" s="276" t="s">
        <v>10154</v>
      </c>
      <c r="E4234" s="282"/>
      <c r="F4234" s="279"/>
      <c r="G4234" s="278"/>
      <c r="H4234" s="278" t="s">
        <v>6154</v>
      </c>
      <c r="I4234" s="278" t="s">
        <v>6155</v>
      </c>
      <c r="J4234" s="278" t="s">
        <v>6156</v>
      </c>
      <c r="K4234" s="278"/>
      <c r="L4234" s="277"/>
      <c r="M4234" s="276" t="s">
        <v>9547</v>
      </c>
      <c r="N4234" s="276" t="s">
        <v>9548</v>
      </c>
      <c r="O4234" s="276" t="s">
        <v>6166</v>
      </c>
    </row>
    <row r="4235" spans="1:15" ht="30.75" customHeight="1" x14ac:dyDescent="0.25">
      <c r="A4235" s="275">
        <v>40316289</v>
      </c>
      <c r="B4235" s="270" t="s">
        <v>5760</v>
      </c>
      <c r="C4235" s="272" t="s">
        <v>4843</v>
      </c>
      <c r="D4235" s="270" t="s">
        <v>10155</v>
      </c>
      <c r="E4235" s="272"/>
      <c r="F4235" s="273"/>
      <c r="G4235" s="272"/>
      <c r="H4235" s="272" t="s">
        <v>6154</v>
      </c>
      <c r="I4235" s="272" t="s">
        <v>6155</v>
      </c>
      <c r="J4235" s="272" t="s">
        <v>6156</v>
      </c>
      <c r="K4235" s="272"/>
      <c r="L4235" s="271"/>
      <c r="M4235" s="270" t="s">
        <v>3907</v>
      </c>
      <c r="N4235" s="270" t="s">
        <v>9548</v>
      </c>
      <c r="O4235" s="270" t="s">
        <v>6166</v>
      </c>
    </row>
    <row r="4236" spans="1:15" ht="30.75" customHeight="1" x14ac:dyDescent="0.25">
      <c r="A4236" s="281">
        <v>40316297</v>
      </c>
      <c r="B4236" s="276" t="s">
        <v>5761</v>
      </c>
      <c r="C4236" s="278" t="s">
        <v>4843</v>
      </c>
      <c r="D4236" s="276" t="s">
        <v>10156</v>
      </c>
      <c r="E4236" s="282"/>
      <c r="F4236" s="279"/>
      <c r="G4236" s="278"/>
      <c r="H4236" s="278" t="s">
        <v>6154</v>
      </c>
      <c r="I4236" s="278" t="s">
        <v>6155</v>
      </c>
      <c r="J4236" s="278" t="s">
        <v>6156</v>
      </c>
      <c r="K4236" s="278"/>
      <c r="L4236" s="277"/>
      <c r="M4236" s="276" t="s">
        <v>3907</v>
      </c>
      <c r="N4236" s="276" t="s">
        <v>9548</v>
      </c>
      <c r="O4236" s="276" t="s">
        <v>6166</v>
      </c>
    </row>
    <row r="4237" spans="1:15" ht="30.75" customHeight="1" x14ac:dyDescent="0.25">
      <c r="A4237" s="275">
        <v>40316300</v>
      </c>
      <c r="B4237" s="270" t="s">
        <v>5762</v>
      </c>
      <c r="C4237" s="272" t="s">
        <v>4843</v>
      </c>
      <c r="D4237" s="270" t="s">
        <v>10157</v>
      </c>
      <c r="E4237" s="272"/>
      <c r="F4237" s="273"/>
      <c r="G4237" s="272"/>
      <c r="H4237" s="272" t="s">
        <v>6154</v>
      </c>
      <c r="I4237" s="272" t="s">
        <v>6155</v>
      </c>
      <c r="J4237" s="272" t="s">
        <v>6156</v>
      </c>
      <c r="K4237" s="272"/>
      <c r="L4237" s="271"/>
      <c r="M4237" s="270" t="s">
        <v>3907</v>
      </c>
      <c r="N4237" s="270" t="s">
        <v>9548</v>
      </c>
      <c r="O4237" s="270" t="s">
        <v>6166</v>
      </c>
    </row>
    <row r="4238" spans="1:15" ht="30.75" customHeight="1" x14ac:dyDescent="0.25">
      <c r="A4238" s="281">
        <v>40316319</v>
      </c>
      <c r="B4238" s="276" t="s">
        <v>5763</v>
      </c>
      <c r="C4238" s="278" t="s">
        <v>4843</v>
      </c>
      <c r="D4238" s="276" t="s">
        <v>10158</v>
      </c>
      <c r="E4238" s="282"/>
      <c r="F4238" s="279"/>
      <c r="G4238" s="278"/>
      <c r="H4238" s="278" t="s">
        <v>6154</v>
      </c>
      <c r="I4238" s="278" t="s">
        <v>6155</v>
      </c>
      <c r="J4238" s="278" t="s">
        <v>6156</v>
      </c>
      <c r="K4238" s="278"/>
      <c r="L4238" s="277"/>
      <c r="M4238" s="276" t="s">
        <v>3907</v>
      </c>
      <c r="N4238" s="276" t="s">
        <v>9548</v>
      </c>
      <c r="O4238" s="276" t="s">
        <v>6166</v>
      </c>
    </row>
    <row r="4239" spans="1:15" ht="30.75" customHeight="1" x14ac:dyDescent="0.25">
      <c r="A4239" s="275">
        <v>40316327</v>
      </c>
      <c r="B4239" s="270" t="s">
        <v>4841</v>
      </c>
      <c r="C4239" s="272" t="s">
        <v>4843</v>
      </c>
      <c r="D4239" s="270" t="s">
        <v>9820</v>
      </c>
      <c r="E4239" s="272"/>
      <c r="F4239" s="273"/>
      <c r="G4239" s="272"/>
      <c r="H4239" s="272" t="s">
        <v>6154</v>
      </c>
      <c r="I4239" s="272" t="s">
        <v>6155</v>
      </c>
      <c r="J4239" s="272" t="s">
        <v>6156</v>
      </c>
      <c r="K4239" s="272"/>
      <c r="L4239" s="271"/>
      <c r="M4239" s="270" t="s">
        <v>3907</v>
      </c>
      <c r="N4239" s="270" t="s">
        <v>9548</v>
      </c>
      <c r="O4239" s="270" t="s">
        <v>6166</v>
      </c>
    </row>
    <row r="4240" spans="1:15" ht="30.75" customHeight="1" x14ac:dyDescent="0.25">
      <c r="A4240" s="281">
        <v>40316335</v>
      </c>
      <c r="B4240" s="276" t="s">
        <v>5764</v>
      </c>
      <c r="C4240" s="278" t="s">
        <v>4843</v>
      </c>
      <c r="D4240" s="276" t="s">
        <v>10159</v>
      </c>
      <c r="E4240" s="282"/>
      <c r="F4240" s="279"/>
      <c r="G4240" s="278"/>
      <c r="H4240" s="278" t="s">
        <v>6154</v>
      </c>
      <c r="I4240" s="278" t="s">
        <v>6155</v>
      </c>
      <c r="J4240" s="278" t="s">
        <v>6156</v>
      </c>
      <c r="K4240" s="278"/>
      <c r="L4240" s="277"/>
      <c r="M4240" s="276" t="s">
        <v>3907</v>
      </c>
      <c r="N4240" s="276" t="s">
        <v>9548</v>
      </c>
      <c r="O4240" s="276" t="s">
        <v>6166</v>
      </c>
    </row>
    <row r="4241" spans="1:15" ht="30.75" customHeight="1" x14ac:dyDescent="0.25">
      <c r="A4241" s="275">
        <v>40316343</v>
      </c>
      <c r="B4241" s="270" t="s">
        <v>5765</v>
      </c>
      <c r="C4241" s="272" t="s">
        <v>4843</v>
      </c>
      <c r="D4241" s="270" t="s">
        <v>9923</v>
      </c>
      <c r="E4241" s="272"/>
      <c r="F4241" s="273"/>
      <c r="G4241" s="272"/>
      <c r="H4241" s="272" t="s">
        <v>6154</v>
      </c>
      <c r="I4241" s="272" t="s">
        <v>6155</v>
      </c>
      <c r="J4241" s="272" t="s">
        <v>6156</v>
      </c>
      <c r="K4241" s="272"/>
      <c r="L4241" s="271"/>
      <c r="M4241" s="270" t="s">
        <v>3908</v>
      </c>
      <c r="N4241" s="270" t="s">
        <v>9548</v>
      </c>
      <c r="O4241" s="270" t="s">
        <v>6166</v>
      </c>
    </row>
    <row r="4242" spans="1:15" ht="30.75" customHeight="1" x14ac:dyDescent="0.25">
      <c r="A4242" s="281">
        <v>40316351</v>
      </c>
      <c r="B4242" s="276" t="s">
        <v>5766</v>
      </c>
      <c r="C4242" s="278" t="s">
        <v>4843</v>
      </c>
      <c r="D4242" s="276" t="s">
        <v>10160</v>
      </c>
      <c r="E4242" s="282"/>
      <c r="F4242" s="279"/>
      <c r="G4242" s="278"/>
      <c r="H4242" s="278" t="s">
        <v>6154</v>
      </c>
      <c r="I4242" s="278" t="s">
        <v>6155</v>
      </c>
      <c r="J4242" s="278" t="s">
        <v>6156</v>
      </c>
      <c r="K4242" s="278"/>
      <c r="L4242" s="277"/>
      <c r="M4242" s="276" t="s">
        <v>3907</v>
      </c>
      <c r="N4242" s="276" t="s">
        <v>9548</v>
      </c>
      <c r="O4242" s="276" t="s">
        <v>6166</v>
      </c>
    </row>
    <row r="4243" spans="1:15" ht="30.75" customHeight="1" x14ac:dyDescent="0.25">
      <c r="A4243" s="275">
        <v>40316360</v>
      </c>
      <c r="B4243" s="270" t="s">
        <v>5767</v>
      </c>
      <c r="C4243" s="272" t="s">
        <v>4843</v>
      </c>
      <c r="D4243" s="270" t="s">
        <v>10161</v>
      </c>
      <c r="E4243" s="272"/>
      <c r="F4243" s="273"/>
      <c r="G4243" s="272"/>
      <c r="H4243" s="272" t="s">
        <v>6154</v>
      </c>
      <c r="I4243" s="272" t="s">
        <v>6155</v>
      </c>
      <c r="J4243" s="272" t="s">
        <v>6156</v>
      </c>
      <c r="K4243" s="272"/>
      <c r="L4243" s="271"/>
      <c r="M4243" s="270" t="s">
        <v>3907</v>
      </c>
      <c r="N4243" s="270" t="s">
        <v>9548</v>
      </c>
      <c r="O4243" s="270" t="s">
        <v>6166</v>
      </c>
    </row>
    <row r="4244" spans="1:15" ht="30.75" customHeight="1" x14ac:dyDescent="0.25">
      <c r="A4244" s="281">
        <v>40316378</v>
      </c>
      <c r="B4244" s="276" t="s">
        <v>5768</v>
      </c>
      <c r="C4244" s="278" t="s">
        <v>4843</v>
      </c>
      <c r="D4244" s="276" t="s">
        <v>10162</v>
      </c>
      <c r="E4244" s="282"/>
      <c r="F4244" s="279"/>
      <c r="G4244" s="278"/>
      <c r="H4244" s="278" t="s">
        <v>6154</v>
      </c>
      <c r="I4244" s="278" t="s">
        <v>6155</v>
      </c>
      <c r="J4244" s="278" t="s">
        <v>6156</v>
      </c>
      <c r="K4244" s="278"/>
      <c r="L4244" s="277"/>
      <c r="M4244" s="276" t="s">
        <v>3908</v>
      </c>
      <c r="N4244" s="276" t="s">
        <v>9548</v>
      </c>
      <c r="O4244" s="276" t="s">
        <v>6166</v>
      </c>
    </row>
    <row r="4245" spans="1:15" ht="30.75" customHeight="1" x14ac:dyDescent="0.25">
      <c r="A4245" s="275">
        <v>40316378</v>
      </c>
      <c r="B4245" s="270" t="s">
        <v>5768</v>
      </c>
      <c r="C4245" s="272" t="s">
        <v>4843</v>
      </c>
      <c r="D4245" s="270" t="s">
        <v>10163</v>
      </c>
      <c r="E4245" s="272"/>
      <c r="F4245" s="273"/>
      <c r="G4245" s="272"/>
      <c r="H4245" s="272" t="s">
        <v>6154</v>
      </c>
      <c r="I4245" s="272" t="s">
        <v>6155</v>
      </c>
      <c r="J4245" s="272" t="s">
        <v>6156</v>
      </c>
      <c r="K4245" s="272"/>
      <c r="L4245" s="271"/>
      <c r="M4245" s="270" t="s">
        <v>3908</v>
      </c>
      <c r="N4245" s="270" t="s">
        <v>9548</v>
      </c>
      <c r="O4245" s="270" t="s">
        <v>6166</v>
      </c>
    </row>
    <row r="4246" spans="1:15" ht="30.75" customHeight="1" x14ac:dyDescent="0.25">
      <c r="A4246" s="281">
        <v>40316378</v>
      </c>
      <c r="B4246" s="276" t="s">
        <v>5768</v>
      </c>
      <c r="C4246" s="278" t="s">
        <v>4843</v>
      </c>
      <c r="D4246" s="276" t="s">
        <v>10164</v>
      </c>
      <c r="E4246" s="282"/>
      <c r="F4246" s="279"/>
      <c r="G4246" s="278"/>
      <c r="H4246" s="278" t="s">
        <v>6154</v>
      </c>
      <c r="I4246" s="278" t="s">
        <v>6155</v>
      </c>
      <c r="J4246" s="278" t="s">
        <v>6156</v>
      </c>
      <c r="K4246" s="278"/>
      <c r="L4246" s="277"/>
      <c r="M4246" s="276" t="s">
        <v>3908</v>
      </c>
      <c r="N4246" s="276" t="s">
        <v>9548</v>
      </c>
      <c r="O4246" s="276" t="s">
        <v>6166</v>
      </c>
    </row>
    <row r="4247" spans="1:15" ht="30.75" customHeight="1" x14ac:dyDescent="0.25">
      <c r="A4247" s="275">
        <v>40316378</v>
      </c>
      <c r="B4247" s="270" t="s">
        <v>5768</v>
      </c>
      <c r="C4247" s="272" t="s">
        <v>4843</v>
      </c>
      <c r="D4247" s="270" t="s">
        <v>10165</v>
      </c>
      <c r="E4247" s="272"/>
      <c r="F4247" s="273"/>
      <c r="G4247" s="272"/>
      <c r="H4247" s="272" t="s">
        <v>6154</v>
      </c>
      <c r="I4247" s="272" t="s">
        <v>6155</v>
      </c>
      <c r="J4247" s="272" t="s">
        <v>6156</v>
      </c>
      <c r="K4247" s="272"/>
      <c r="L4247" s="271"/>
      <c r="M4247" s="270" t="s">
        <v>3908</v>
      </c>
      <c r="N4247" s="270" t="s">
        <v>9548</v>
      </c>
      <c r="O4247" s="270" t="s">
        <v>6166</v>
      </c>
    </row>
    <row r="4248" spans="1:15" ht="30.75" customHeight="1" x14ac:dyDescent="0.25">
      <c r="A4248" s="281">
        <v>40316386</v>
      </c>
      <c r="B4248" s="276" t="s">
        <v>5769</v>
      </c>
      <c r="C4248" s="278" t="s">
        <v>4843</v>
      </c>
      <c r="D4248" s="276" t="s">
        <v>10166</v>
      </c>
      <c r="E4248" s="282"/>
      <c r="F4248" s="279"/>
      <c r="G4248" s="278"/>
      <c r="H4248" s="278" t="s">
        <v>6154</v>
      </c>
      <c r="I4248" s="278" t="s">
        <v>6155</v>
      </c>
      <c r="J4248" s="278" t="s">
        <v>6156</v>
      </c>
      <c r="K4248" s="278"/>
      <c r="L4248" s="277"/>
      <c r="M4248" s="276" t="s">
        <v>3907</v>
      </c>
      <c r="N4248" s="276" t="s">
        <v>9548</v>
      </c>
      <c r="O4248" s="276" t="s">
        <v>6166</v>
      </c>
    </row>
    <row r="4249" spans="1:15" ht="30.75" customHeight="1" x14ac:dyDescent="0.25">
      <c r="A4249" s="275">
        <v>40316394</v>
      </c>
      <c r="B4249" s="270" t="s">
        <v>5770</v>
      </c>
      <c r="C4249" s="272" t="s">
        <v>4843</v>
      </c>
      <c r="D4249" s="270" t="s">
        <v>10167</v>
      </c>
      <c r="E4249" s="272"/>
      <c r="F4249" s="273"/>
      <c r="G4249" s="272"/>
      <c r="H4249" s="272" t="s">
        <v>6154</v>
      </c>
      <c r="I4249" s="272" t="s">
        <v>6155</v>
      </c>
      <c r="J4249" s="272" t="s">
        <v>6156</v>
      </c>
      <c r="K4249" s="272"/>
      <c r="L4249" s="271"/>
      <c r="M4249" s="270" t="s">
        <v>3907</v>
      </c>
      <c r="N4249" s="270" t="s">
        <v>9548</v>
      </c>
      <c r="O4249" s="270" t="s">
        <v>6166</v>
      </c>
    </row>
    <row r="4250" spans="1:15" ht="30.75" customHeight="1" x14ac:dyDescent="0.25">
      <c r="A4250" s="281">
        <v>40316408</v>
      </c>
      <c r="B4250" s="276" t="s">
        <v>5771</v>
      </c>
      <c r="C4250" s="278" t="s">
        <v>4843</v>
      </c>
      <c r="D4250" s="276" t="s">
        <v>10168</v>
      </c>
      <c r="E4250" s="282"/>
      <c r="F4250" s="279"/>
      <c r="G4250" s="278"/>
      <c r="H4250" s="278" t="s">
        <v>6154</v>
      </c>
      <c r="I4250" s="278" t="s">
        <v>6155</v>
      </c>
      <c r="J4250" s="278" t="s">
        <v>6156</v>
      </c>
      <c r="K4250" s="278"/>
      <c r="L4250" s="277"/>
      <c r="M4250" s="276" t="s">
        <v>3907</v>
      </c>
      <c r="N4250" s="276" t="s">
        <v>9548</v>
      </c>
      <c r="O4250" s="276" t="s">
        <v>6166</v>
      </c>
    </row>
    <row r="4251" spans="1:15" ht="30.75" customHeight="1" x14ac:dyDescent="0.25">
      <c r="A4251" s="275">
        <v>40316416</v>
      </c>
      <c r="B4251" s="270" t="s">
        <v>5772</v>
      </c>
      <c r="C4251" s="272" t="s">
        <v>4843</v>
      </c>
      <c r="D4251" s="270" t="s">
        <v>10169</v>
      </c>
      <c r="E4251" s="272"/>
      <c r="F4251" s="273"/>
      <c r="G4251" s="272"/>
      <c r="H4251" s="272" t="s">
        <v>6154</v>
      </c>
      <c r="I4251" s="272" t="s">
        <v>6155</v>
      </c>
      <c r="J4251" s="272" t="s">
        <v>6156</v>
      </c>
      <c r="K4251" s="272"/>
      <c r="L4251" s="271"/>
      <c r="M4251" s="270" t="s">
        <v>3907</v>
      </c>
      <c r="N4251" s="270" t="s">
        <v>9548</v>
      </c>
      <c r="O4251" s="270" t="s">
        <v>6166</v>
      </c>
    </row>
    <row r="4252" spans="1:15" ht="30.75" customHeight="1" x14ac:dyDescent="0.25">
      <c r="A4252" s="281">
        <v>40316424</v>
      </c>
      <c r="B4252" s="276" t="s">
        <v>5773</v>
      </c>
      <c r="C4252" s="278" t="s">
        <v>4843</v>
      </c>
      <c r="D4252" s="276" t="s">
        <v>9809</v>
      </c>
      <c r="E4252" s="282"/>
      <c r="F4252" s="279"/>
      <c r="G4252" s="278"/>
      <c r="H4252" s="278" t="s">
        <v>6154</v>
      </c>
      <c r="I4252" s="278" t="s">
        <v>6155</v>
      </c>
      <c r="J4252" s="278" t="s">
        <v>6156</v>
      </c>
      <c r="K4252" s="278"/>
      <c r="L4252" s="277"/>
      <c r="M4252" s="276" t="s">
        <v>3907</v>
      </c>
      <c r="N4252" s="276" t="s">
        <v>9548</v>
      </c>
      <c r="O4252" s="276" t="s">
        <v>6166</v>
      </c>
    </row>
    <row r="4253" spans="1:15" ht="30.75" customHeight="1" x14ac:dyDescent="0.25">
      <c r="A4253" s="275">
        <v>40316432</v>
      </c>
      <c r="B4253" s="270" t="s">
        <v>5774</v>
      </c>
      <c r="C4253" s="272" t="s">
        <v>4843</v>
      </c>
      <c r="D4253" s="270" t="s">
        <v>10170</v>
      </c>
      <c r="E4253" s="272"/>
      <c r="F4253" s="273"/>
      <c r="G4253" s="272"/>
      <c r="H4253" s="272" t="s">
        <v>6154</v>
      </c>
      <c r="I4253" s="272" t="s">
        <v>6155</v>
      </c>
      <c r="J4253" s="272" t="s">
        <v>6156</v>
      </c>
      <c r="K4253" s="272"/>
      <c r="L4253" s="271"/>
      <c r="M4253" s="270" t="s">
        <v>3907</v>
      </c>
      <c r="N4253" s="270" t="s">
        <v>9548</v>
      </c>
      <c r="O4253" s="270" t="s">
        <v>6166</v>
      </c>
    </row>
    <row r="4254" spans="1:15" ht="30.75" customHeight="1" x14ac:dyDescent="0.25">
      <c r="A4254" s="281">
        <v>40316440</v>
      </c>
      <c r="B4254" s="276" t="s">
        <v>5775</v>
      </c>
      <c r="C4254" s="278" t="s">
        <v>4843</v>
      </c>
      <c r="D4254" s="276" t="s">
        <v>10171</v>
      </c>
      <c r="E4254" s="282"/>
      <c r="F4254" s="279"/>
      <c r="G4254" s="278"/>
      <c r="H4254" s="278" t="s">
        <v>6154</v>
      </c>
      <c r="I4254" s="278" t="s">
        <v>6155</v>
      </c>
      <c r="J4254" s="278" t="s">
        <v>6156</v>
      </c>
      <c r="K4254" s="278"/>
      <c r="L4254" s="277"/>
      <c r="M4254" s="276" t="s">
        <v>3907</v>
      </c>
      <c r="N4254" s="276" t="s">
        <v>9548</v>
      </c>
      <c r="O4254" s="276" t="s">
        <v>6166</v>
      </c>
    </row>
    <row r="4255" spans="1:15" ht="30.75" customHeight="1" x14ac:dyDescent="0.25">
      <c r="A4255" s="275">
        <v>40316459</v>
      </c>
      <c r="B4255" s="270" t="s">
        <v>5776</v>
      </c>
      <c r="C4255" s="272" t="s">
        <v>4843</v>
      </c>
      <c r="D4255" s="270" t="s">
        <v>10172</v>
      </c>
      <c r="E4255" s="272"/>
      <c r="F4255" s="273"/>
      <c r="G4255" s="272"/>
      <c r="H4255" s="272" t="s">
        <v>6154</v>
      </c>
      <c r="I4255" s="272" t="s">
        <v>6155</v>
      </c>
      <c r="J4255" s="272" t="s">
        <v>6156</v>
      </c>
      <c r="K4255" s="272"/>
      <c r="L4255" s="271"/>
      <c r="M4255" s="270" t="s">
        <v>3907</v>
      </c>
      <c r="N4255" s="270" t="s">
        <v>9548</v>
      </c>
      <c r="O4255" s="270" t="s">
        <v>6166</v>
      </c>
    </row>
    <row r="4256" spans="1:15" ht="30.75" customHeight="1" x14ac:dyDescent="0.25">
      <c r="A4256" s="281">
        <v>40316467</v>
      </c>
      <c r="B4256" s="276" t="s">
        <v>5777</v>
      </c>
      <c r="C4256" s="278" t="s">
        <v>4843</v>
      </c>
      <c r="D4256" s="276" t="s">
        <v>9817</v>
      </c>
      <c r="E4256" s="282"/>
      <c r="F4256" s="279"/>
      <c r="G4256" s="278"/>
      <c r="H4256" s="278" t="s">
        <v>6154</v>
      </c>
      <c r="I4256" s="278" t="s">
        <v>6155</v>
      </c>
      <c r="J4256" s="278" t="s">
        <v>6156</v>
      </c>
      <c r="K4256" s="278"/>
      <c r="L4256" s="277"/>
      <c r="M4256" s="276" t="s">
        <v>3907</v>
      </c>
      <c r="N4256" s="276" t="s">
        <v>9548</v>
      </c>
      <c r="O4256" s="276" t="s">
        <v>6166</v>
      </c>
    </row>
    <row r="4257" spans="1:15" ht="30.75" customHeight="1" x14ac:dyDescent="0.25">
      <c r="A4257" s="275">
        <v>40316475</v>
      </c>
      <c r="B4257" s="270" t="s">
        <v>5778</v>
      </c>
      <c r="C4257" s="272" t="s">
        <v>4843</v>
      </c>
      <c r="D4257" s="270" t="s">
        <v>10173</v>
      </c>
      <c r="E4257" s="272"/>
      <c r="F4257" s="273"/>
      <c r="G4257" s="272"/>
      <c r="H4257" s="272" t="s">
        <v>6154</v>
      </c>
      <c r="I4257" s="272" t="s">
        <v>6155</v>
      </c>
      <c r="J4257" s="272" t="s">
        <v>6156</v>
      </c>
      <c r="K4257" s="272"/>
      <c r="L4257" s="271"/>
      <c r="M4257" s="270" t="s">
        <v>3907</v>
      </c>
      <c r="N4257" s="270" t="s">
        <v>9548</v>
      </c>
      <c r="O4257" s="270" t="s">
        <v>6166</v>
      </c>
    </row>
    <row r="4258" spans="1:15" ht="30.75" customHeight="1" x14ac:dyDescent="0.25">
      <c r="A4258" s="281">
        <v>40316483</v>
      </c>
      <c r="B4258" s="276" t="s">
        <v>5779</v>
      </c>
      <c r="C4258" s="278" t="s">
        <v>4843</v>
      </c>
      <c r="D4258" s="276" t="s">
        <v>10174</v>
      </c>
      <c r="E4258" s="282"/>
      <c r="F4258" s="279"/>
      <c r="G4258" s="278"/>
      <c r="H4258" s="278" t="s">
        <v>6154</v>
      </c>
      <c r="I4258" s="278" t="s">
        <v>6155</v>
      </c>
      <c r="J4258" s="278" t="s">
        <v>6156</v>
      </c>
      <c r="K4258" s="278"/>
      <c r="L4258" s="277"/>
      <c r="M4258" s="276" t="s">
        <v>3907</v>
      </c>
      <c r="N4258" s="276" t="s">
        <v>9548</v>
      </c>
      <c r="O4258" s="276" t="s">
        <v>6166</v>
      </c>
    </row>
    <row r="4259" spans="1:15" ht="30.75" customHeight="1" x14ac:dyDescent="0.25">
      <c r="A4259" s="275">
        <v>40316491</v>
      </c>
      <c r="B4259" s="270" t="s">
        <v>5780</v>
      </c>
      <c r="C4259" s="272" t="s">
        <v>4843</v>
      </c>
      <c r="D4259" s="270" t="s">
        <v>9818</v>
      </c>
      <c r="E4259" s="272"/>
      <c r="F4259" s="273"/>
      <c r="G4259" s="272"/>
      <c r="H4259" s="272" t="s">
        <v>6154</v>
      </c>
      <c r="I4259" s="272" t="s">
        <v>6155</v>
      </c>
      <c r="J4259" s="272" t="s">
        <v>6156</v>
      </c>
      <c r="K4259" s="272"/>
      <c r="L4259" s="271"/>
      <c r="M4259" s="270" t="s">
        <v>3907</v>
      </c>
      <c r="N4259" s="270" t="s">
        <v>9548</v>
      </c>
      <c r="O4259" s="270" t="s">
        <v>6166</v>
      </c>
    </row>
    <row r="4260" spans="1:15" ht="30.75" customHeight="1" x14ac:dyDescent="0.25">
      <c r="A4260" s="281">
        <v>40316505</v>
      </c>
      <c r="B4260" s="276" t="s">
        <v>5781</v>
      </c>
      <c r="C4260" s="278" t="s">
        <v>4843</v>
      </c>
      <c r="D4260" s="276" t="s">
        <v>10175</v>
      </c>
      <c r="E4260" s="282"/>
      <c r="F4260" s="279"/>
      <c r="G4260" s="278"/>
      <c r="H4260" s="278" t="s">
        <v>6154</v>
      </c>
      <c r="I4260" s="278" t="s">
        <v>6155</v>
      </c>
      <c r="J4260" s="278" t="s">
        <v>6156</v>
      </c>
      <c r="K4260" s="278"/>
      <c r="L4260" s="277"/>
      <c r="M4260" s="276" t="s">
        <v>3907</v>
      </c>
      <c r="N4260" s="276" t="s">
        <v>9548</v>
      </c>
      <c r="O4260" s="276" t="s">
        <v>6166</v>
      </c>
    </row>
    <row r="4261" spans="1:15" ht="30.75" customHeight="1" x14ac:dyDescent="0.25">
      <c r="A4261" s="275">
        <v>40316513</v>
      </c>
      <c r="B4261" s="270" t="s">
        <v>5782</v>
      </c>
      <c r="C4261" s="272" t="s">
        <v>4843</v>
      </c>
      <c r="D4261" s="270" t="s">
        <v>10176</v>
      </c>
      <c r="E4261" s="272"/>
      <c r="F4261" s="273"/>
      <c r="G4261" s="272"/>
      <c r="H4261" s="272" t="s">
        <v>6154</v>
      </c>
      <c r="I4261" s="272" t="s">
        <v>6155</v>
      </c>
      <c r="J4261" s="272" t="s">
        <v>6156</v>
      </c>
      <c r="K4261" s="272"/>
      <c r="L4261" s="271"/>
      <c r="M4261" s="270" t="s">
        <v>3907</v>
      </c>
      <c r="N4261" s="270" t="s">
        <v>9548</v>
      </c>
      <c r="O4261" s="270" t="s">
        <v>6166</v>
      </c>
    </row>
    <row r="4262" spans="1:15" ht="30.75" customHeight="1" x14ac:dyDescent="0.25">
      <c r="A4262" s="281">
        <v>40316521</v>
      </c>
      <c r="B4262" s="276" t="s">
        <v>5783</v>
      </c>
      <c r="C4262" s="278" t="s">
        <v>4843</v>
      </c>
      <c r="D4262" s="276" t="s">
        <v>9816</v>
      </c>
      <c r="E4262" s="282"/>
      <c r="F4262" s="279"/>
      <c r="G4262" s="278"/>
      <c r="H4262" s="278" t="s">
        <v>6154</v>
      </c>
      <c r="I4262" s="278" t="s">
        <v>6155</v>
      </c>
      <c r="J4262" s="278" t="s">
        <v>6156</v>
      </c>
      <c r="K4262" s="278"/>
      <c r="L4262" s="277"/>
      <c r="M4262" s="276" t="s">
        <v>3907</v>
      </c>
      <c r="N4262" s="276" t="s">
        <v>9548</v>
      </c>
      <c r="O4262" s="276" t="s">
        <v>6166</v>
      </c>
    </row>
    <row r="4263" spans="1:15" ht="30.75" customHeight="1" x14ac:dyDescent="0.25">
      <c r="A4263" s="275">
        <v>40316530</v>
      </c>
      <c r="B4263" s="270" t="s">
        <v>5784</v>
      </c>
      <c r="C4263" s="272" t="s">
        <v>4843</v>
      </c>
      <c r="D4263" s="270" t="s">
        <v>10177</v>
      </c>
      <c r="E4263" s="272"/>
      <c r="F4263" s="273"/>
      <c r="G4263" s="272"/>
      <c r="H4263" s="272" t="s">
        <v>6154</v>
      </c>
      <c r="I4263" s="272" t="s">
        <v>6155</v>
      </c>
      <c r="J4263" s="272" t="s">
        <v>6156</v>
      </c>
      <c r="K4263" s="272"/>
      <c r="L4263" s="271"/>
      <c r="M4263" s="270" t="s">
        <v>3907</v>
      </c>
      <c r="N4263" s="270" t="s">
        <v>9548</v>
      </c>
      <c r="O4263" s="270" t="s">
        <v>6166</v>
      </c>
    </row>
    <row r="4264" spans="1:15" ht="30.75" customHeight="1" x14ac:dyDescent="0.25">
      <c r="A4264" s="281">
        <v>40316548</v>
      </c>
      <c r="B4264" s="276" t="s">
        <v>5785</v>
      </c>
      <c r="C4264" s="278" t="s">
        <v>4843</v>
      </c>
      <c r="D4264" s="276" t="s">
        <v>10178</v>
      </c>
      <c r="E4264" s="282"/>
      <c r="F4264" s="279"/>
      <c r="G4264" s="278"/>
      <c r="H4264" s="278" t="s">
        <v>6154</v>
      </c>
      <c r="I4264" s="278" t="s">
        <v>6155</v>
      </c>
      <c r="J4264" s="278" t="s">
        <v>6156</v>
      </c>
      <c r="K4264" s="278"/>
      <c r="L4264" s="277"/>
      <c r="M4264" s="276" t="s">
        <v>3907</v>
      </c>
      <c r="N4264" s="276" t="s">
        <v>9548</v>
      </c>
      <c r="O4264" s="276" t="s">
        <v>6166</v>
      </c>
    </row>
    <row r="4265" spans="1:15" ht="30.75" customHeight="1" x14ac:dyDescent="0.25">
      <c r="A4265" s="275">
        <v>40316556</v>
      </c>
      <c r="B4265" s="270" t="s">
        <v>5786</v>
      </c>
      <c r="C4265" s="272" t="s">
        <v>4843</v>
      </c>
      <c r="D4265" s="270" t="s">
        <v>10179</v>
      </c>
      <c r="E4265" s="272"/>
      <c r="F4265" s="273"/>
      <c r="G4265" s="272"/>
      <c r="H4265" s="272" t="s">
        <v>6154</v>
      </c>
      <c r="I4265" s="272" t="s">
        <v>6155</v>
      </c>
      <c r="J4265" s="272" t="s">
        <v>6156</v>
      </c>
      <c r="K4265" s="272"/>
      <c r="L4265" s="271"/>
      <c r="M4265" s="270" t="s">
        <v>3907</v>
      </c>
      <c r="N4265" s="270" t="s">
        <v>9548</v>
      </c>
      <c r="O4265" s="270" t="s">
        <v>6166</v>
      </c>
    </row>
    <row r="4266" spans="1:15" ht="30.75" customHeight="1" x14ac:dyDescent="0.25">
      <c r="A4266" s="281">
        <v>40316564</v>
      </c>
      <c r="B4266" s="276" t="s">
        <v>5787</v>
      </c>
      <c r="C4266" s="278" t="s">
        <v>4843</v>
      </c>
      <c r="D4266" s="276" t="s">
        <v>9806</v>
      </c>
      <c r="E4266" s="282"/>
      <c r="F4266" s="279"/>
      <c r="G4266" s="278"/>
      <c r="H4266" s="278" t="s">
        <v>6154</v>
      </c>
      <c r="I4266" s="278" t="s">
        <v>6155</v>
      </c>
      <c r="J4266" s="278" t="s">
        <v>6156</v>
      </c>
      <c r="K4266" s="278"/>
      <c r="L4266" s="277"/>
      <c r="M4266" s="276" t="s">
        <v>3907</v>
      </c>
      <c r="N4266" s="276" t="s">
        <v>9548</v>
      </c>
      <c r="O4266" s="276" t="s">
        <v>6166</v>
      </c>
    </row>
    <row r="4267" spans="1:15" ht="30.75" customHeight="1" x14ac:dyDescent="0.25">
      <c r="A4267" s="275">
        <v>40316572</v>
      </c>
      <c r="B4267" s="270" t="s">
        <v>5788</v>
      </c>
      <c r="C4267" s="272" t="s">
        <v>4843</v>
      </c>
      <c r="D4267" s="270" t="s">
        <v>10180</v>
      </c>
      <c r="E4267" s="272"/>
      <c r="F4267" s="273"/>
      <c r="G4267" s="272"/>
      <c r="H4267" s="272" t="s">
        <v>6154</v>
      </c>
      <c r="I4267" s="272" t="s">
        <v>6155</v>
      </c>
      <c r="J4267" s="272" t="s">
        <v>6156</v>
      </c>
      <c r="K4267" s="272"/>
      <c r="L4267" s="271"/>
      <c r="M4267" s="270" t="s">
        <v>9547</v>
      </c>
      <c r="N4267" s="270" t="s">
        <v>9548</v>
      </c>
      <c r="O4267" s="270" t="s">
        <v>6166</v>
      </c>
    </row>
    <row r="4268" spans="1:15" ht="30.75" customHeight="1" x14ac:dyDescent="0.25">
      <c r="A4268" s="281">
        <v>40316580</v>
      </c>
      <c r="B4268" s="276" t="s">
        <v>5789</v>
      </c>
      <c r="C4268" s="278" t="s">
        <v>4844</v>
      </c>
      <c r="D4268" s="276" t="s">
        <v>6161</v>
      </c>
      <c r="E4268" s="282"/>
      <c r="F4268" s="279"/>
      <c r="G4268" s="278" t="s">
        <v>6161</v>
      </c>
      <c r="H4268" s="278" t="s">
        <v>6161</v>
      </c>
      <c r="I4268" s="278" t="s">
        <v>6161</v>
      </c>
      <c r="J4268" s="278" t="s">
        <v>6161</v>
      </c>
      <c r="K4268" s="278" t="s">
        <v>6161</v>
      </c>
      <c r="L4268" s="277" t="s">
        <v>6161</v>
      </c>
      <c r="M4268" s="276" t="s">
        <v>6161</v>
      </c>
      <c r="N4268" s="276" t="s">
        <v>6161</v>
      </c>
      <c r="O4268" s="276" t="s">
        <v>6161</v>
      </c>
    </row>
    <row r="4269" spans="1:15" ht="30.75" customHeight="1" x14ac:dyDescent="0.25">
      <c r="A4269" s="275">
        <v>40316599</v>
      </c>
      <c r="B4269" s="270" t="s">
        <v>4052</v>
      </c>
      <c r="C4269" s="272" t="s">
        <v>4843</v>
      </c>
      <c r="D4269" s="270" t="s">
        <v>10073</v>
      </c>
      <c r="E4269" s="272"/>
      <c r="F4269" s="273"/>
      <c r="G4269" s="272"/>
      <c r="H4269" s="272" t="s">
        <v>6154</v>
      </c>
      <c r="I4269" s="272" t="s">
        <v>6155</v>
      </c>
      <c r="J4269" s="272" t="s">
        <v>6156</v>
      </c>
      <c r="K4269" s="272"/>
      <c r="L4269" s="271"/>
      <c r="M4269" s="270" t="s">
        <v>9547</v>
      </c>
      <c r="N4269" s="270" t="s">
        <v>9548</v>
      </c>
      <c r="O4269" s="270" t="s">
        <v>6166</v>
      </c>
    </row>
    <row r="4270" spans="1:15" ht="30.75" customHeight="1" x14ac:dyDescent="0.25">
      <c r="A4270" s="281">
        <v>40316602</v>
      </c>
      <c r="B4270" s="276" t="s">
        <v>4053</v>
      </c>
      <c r="C4270" s="278" t="s">
        <v>4843</v>
      </c>
      <c r="D4270" s="276" t="s">
        <v>10073</v>
      </c>
      <c r="E4270" s="282"/>
      <c r="F4270" s="279"/>
      <c r="G4270" s="278"/>
      <c r="H4270" s="278" t="s">
        <v>6154</v>
      </c>
      <c r="I4270" s="278" t="s">
        <v>6155</v>
      </c>
      <c r="J4270" s="278" t="s">
        <v>6156</v>
      </c>
      <c r="K4270" s="278"/>
      <c r="L4270" s="277"/>
      <c r="M4270" s="276" t="s">
        <v>9547</v>
      </c>
      <c r="N4270" s="276" t="s">
        <v>9548</v>
      </c>
      <c r="O4270" s="276" t="s">
        <v>6166</v>
      </c>
    </row>
    <row r="4271" spans="1:15" ht="30.75" customHeight="1" x14ac:dyDescent="0.25">
      <c r="A4271" s="275">
        <v>40316610</v>
      </c>
      <c r="B4271" s="270" t="s">
        <v>5790</v>
      </c>
      <c r="C4271" s="272" t="s">
        <v>4844</v>
      </c>
      <c r="D4271" s="270" t="s">
        <v>6161</v>
      </c>
      <c r="E4271" s="272"/>
      <c r="F4271" s="273"/>
      <c r="G4271" s="272" t="s">
        <v>6161</v>
      </c>
      <c r="H4271" s="272" t="s">
        <v>6161</v>
      </c>
      <c r="I4271" s="272" t="s">
        <v>6161</v>
      </c>
      <c r="J4271" s="272" t="s">
        <v>6161</v>
      </c>
      <c r="K4271" s="272" t="s">
        <v>6161</v>
      </c>
      <c r="L4271" s="271" t="s">
        <v>6161</v>
      </c>
      <c r="M4271" s="270" t="s">
        <v>6161</v>
      </c>
      <c r="N4271" s="270" t="s">
        <v>6161</v>
      </c>
      <c r="O4271" s="270" t="s">
        <v>6161</v>
      </c>
    </row>
    <row r="4272" spans="1:15" ht="30.75" customHeight="1" x14ac:dyDescent="0.25">
      <c r="A4272" s="281">
        <v>40316629</v>
      </c>
      <c r="B4272" s="276" t="s">
        <v>5791</v>
      </c>
      <c r="C4272" s="278" t="s">
        <v>4844</v>
      </c>
      <c r="D4272" s="276" t="s">
        <v>6161</v>
      </c>
      <c r="E4272" s="282"/>
      <c r="F4272" s="279"/>
      <c r="G4272" s="278" t="s">
        <v>6161</v>
      </c>
      <c r="H4272" s="278" t="s">
        <v>6161</v>
      </c>
      <c r="I4272" s="278" t="s">
        <v>6161</v>
      </c>
      <c r="J4272" s="278" t="s">
        <v>6161</v>
      </c>
      <c r="K4272" s="278" t="s">
        <v>6161</v>
      </c>
      <c r="L4272" s="277" t="s">
        <v>6161</v>
      </c>
      <c r="M4272" s="276" t="s">
        <v>6161</v>
      </c>
      <c r="N4272" s="276" t="s">
        <v>6161</v>
      </c>
      <c r="O4272" s="276" t="s">
        <v>6161</v>
      </c>
    </row>
    <row r="4273" spans="1:15" ht="30.75" customHeight="1" x14ac:dyDescent="0.25">
      <c r="A4273" s="275">
        <v>40316637</v>
      </c>
      <c r="B4273" s="270" t="s">
        <v>5792</v>
      </c>
      <c r="C4273" s="272" t="s">
        <v>4844</v>
      </c>
      <c r="D4273" s="270" t="s">
        <v>6161</v>
      </c>
      <c r="E4273" s="272"/>
      <c r="F4273" s="273"/>
      <c r="G4273" s="272" t="s">
        <v>6161</v>
      </c>
      <c r="H4273" s="272" t="s">
        <v>6161</v>
      </c>
      <c r="I4273" s="272" t="s">
        <v>6161</v>
      </c>
      <c r="J4273" s="272" t="s">
        <v>6161</v>
      </c>
      <c r="K4273" s="272" t="s">
        <v>6161</v>
      </c>
      <c r="L4273" s="271" t="s">
        <v>6161</v>
      </c>
      <c r="M4273" s="270" t="s">
        <v>6161</v>
      </c>
      <c r="N4273" s="270" t="s">
        <v>6161</v>
      </c>
      <c r="O4273" s="270" t="s">
        <v>6161</v>
      </c>
    </row>
    <row r="4274" spans="1:15" ht="30.75" customHeight="1" x14ac:dyDescent="0.25">
      <c r="A4274" s="281">
        <v>40316645</v>
      </c>
      <c r="B4274" s="276" t="s">
        <v>5793</v>
      </c>
      <c r="C4274" s="278" t="s">
        <v>4844</v>
      </c>
      <c r="D4274" s="276" t="s">
        <v>6161</v>
      </c>
      <c r="E4274" s="282"/>
      <c r="F4274" s="279"/>
      <c r="G4274" s="278" t="s">
        <v>6161</v>
      </c>
      <c r="H4274" s="278" t="s">
        <v>6161</v>
      </c>
      <c r="I4274" s="278" t="s">
        <v>6161</v>
      </c>
      <c r="J4274" s="278" t="s">
        <v>6161</v>
      </c>
      <c r="K4274" s="278" t="s">
        <v>6161</v>
      </c>
      <c r="L4274" s="277" t="s">
        <v>6161</v>
      </c>
      <c r="M4274" s="276" t="s">
        <v>6161</v>
      </c>
      <c r="N4274" s="276" t="s">
        <v>6161</v>
      </c>
      <c r="O4274" s="276" t="s">
        <v>6161</v>
      </c>
    </row>
    <row r="4275" spans="1:15" ht="30.75" customHeight="1" x14ac:dyDescent="0.25">
      <c r="A4275" s="275">
        <v>40316653</v>
      </c>
      <c r="B4275" s="270" t="s">
        <v>5794</v>
      </c>
      <c r="C4275" s="272" t="s">
        <v>4844</v>
      </c>
      <c r="D4275" s="270" t="s">
        <v>6161</v>
      </c>
      <c r="E4275" s="272"/>
      <c r="F4275" s="273"/>
      <c r="G4275" s="272" t="s">
        <v>6161</v>
      </c>
      <c r="H4275" s="272" t="s">
        <v>6161</v>
      </c>
      <c r="I4275" s="272" t="s">
        <v>6161</v>
      </c>
      <c r="J4275" s="272" t="s">
        <v>6161</v>
      </c>
      <c r="K4275" s="272" t="s">
        <v>6161</v>
      </c>
      <c r="L4275" s="271" t="s">
        <v>6161</v>
      </c>
      <c r="M4275" s="270" t="s">
        <v>6161</v>
      </c>
      <c r="N4275" s="270" t="s">
        <v>6161</v>
      </c>
      <c r="O4275" s="270" t="s">
        <v>6161</v>
      </c>
    </row>
    <row r="4276" spans="1:15" ht="30.75" customHeight="1" x14ac:dyDescent="0.25">
      <c r="A4276" s="281">
        <v>40316661</v>
      </c>
      <c r="B4276" s="276" t="s">
        <v>6137</v>
      </c>
      <c r="C4276" s="278" t="s">
        <v>4843</v>
      </c>
      <c r="D4276" s="276" t="s">
        <v>10181</v>
      </c>
      <c r="E4276" s="282"/>
      <c r="F4276" s="279"/>
      <c r="G4276" s="278"/>
      <c r="H4276" s="278" t="s">
        <v>6154</v>
      </c>
      <c r="I4276" s="278" t="s">
        <v>6155</v>
      </c>
      <c r="J4276" s="278" t="s">
        <v>6156</v>
      </c>
      <c r="K4276" s="278"/>
      <c r="L4276" s="277">
        <v>117</v>
      </c>
      <c r="M4276" s="276" t="s">
        <v>3908</v>
      </c>
      <c r="N4276" s="276" t="s">
        <v>9548</v>
      </c>
      <c r="O4276" s="276" t="s">
        <v>6166</v>
      </c>
    </row>
    <row r="4277" spans="1:15" ht="30.75" customHeight="1" x14ac:dyDescent="0.25">
      <c r="A4277" s="275">
        <v>40316670</v>
      </c>
      <c r="B4277" s="270" t="s">
        <v>5795</v>
      </c>
      <c r="C4277" s="272" t="s">
        <v>4844</v>
      </c>
      <c r="D4277" s="270" t="s">
        <v>6161</v>
      </c>
      <c r="E4277" s="272"/>
      <c r="F4277" s="273"/>
      <c r="G4277" s="272" t="s">
        <v>6161</v>
      </c>
      <c r="H4277" s="272" t="s">
        <v>6161</v>
      </c>
      <c r="I4277" s="272" t="s">
        <v>6161</v>
      </c>
      <c r="J4277" s="272" t="s">
        <v>6161</v>
      </c>
      <c r="K4277" s="272" t="s">
        <v>6161</v>
      </c>
      <c r="L4277" s="271" t="s">
        <v>6161</v>
      </c>
      <c r="M4277" s="270" t="s">
        <v>6161</v>
      </c>
      <c r="N4277" s="270" t="s">
        <v>6161</v>
      </c>
      <c r="O4277" s="270" t="s">
        <v>6161</v>
      </c>
    </row>
    <row r="4278" spans="1:15" ht="30.75" customHeight="1" x14ac:dyDescent="0.25">
      <c r="A4278" s="281">
        <v>40316688</v>
      </c>
      <c r="B4278" s="276" t="s">
        <v>5796</v>
      </c>
      <c r="C4278" s="278" t="s">
        <v>4844</v>
      </c>
      <c r="D4278" s="276" t="s">
        <v>6161</v>
      </c>
      <c r="E4278" s="282"/>
      <c r="F4278" s="279"/>
      <c r="G4278" s="278" t="s">
        <v>6161</v>
      </c>
      <c r="H4278" s="278" t="s">
        <v>6161</v>
      </c>
      <c r="I4278" s="278" t="s">
        <v>6161</v>
      </c>
      <c r="J4278" s="278" t="s">
        <v>6161</v>
      </c>
      <c r="K4278" s="278" t="s">
        <v>6161</v>
      </c>
      <c r="L4278" s="277" t="s">
        <v>6161</v>
      </c>
      <c r="M4278" s="276" t="s">
        <v>6161</v>
      </c>
      <c r="N4278" s="276" t="s">
        <v>6161</v>
      </c>
      <c r="O4278" s="276" t="s">
        <v>6161</v>
      </c>
    </row>
    <row r="4279" spans="1:15" ht="30.75" customHeight="1" x14ac:dyDescent="0.25">
      <c r="A4279" s="275">
        <v>40316696</v>
      </c>
      <c r="B4279" s="270" t="s">
        <v>5797</v>
      </c>
      <c r="C4279" s="272" t="s">
        <v>4844</v>
      </c>
      <c r="D4279" s="270" t="s">
        <v>6161</v>
      </c>
      <c r="E4279" s="272"/>
      <c r="F4279" s="273"/>
      <c r="G4279" s="272" t="s">
        <v>6161</v>
      </c>
      <c r="H4279" s="272" t="s">
        <v>6161</v>
      </c>
      <c r="I4279" s="272" t="s">
        <v>6161</v>
      </c>
      <c r="J4279" s="272" t="s">
        <v>6161</v>
      </c>
      <c r="K4279" s="272" t="s">
        <v>6161</v>
      </c>
      <c r="L4279" s="271" t="s">
        <v>6161</v>
      </c>
      <c r="M4279" s="270" t="s">
        <v>6161</v>
      </c>
      <c r="N4279" s="270" t="s">
        <v>6161</v>
      </c>
      <c r="O4279" s="270" t="s">
        <v>6161</v>
      </c>
    </row>
    <row r="4280" spans="1:15" ht="30.75" customHeight="1" x14ac:dyDescent="0.25">
      <c r="A4280" s="281">
        <v>40316718</v>
      </c>
      <c r="B4280" s="276" t="s">
        <v>5798</v>
      </c>
      <c r="C4280" s="278" t="s">
        <v>4844</v>
      </c>
      <c r="D4280" s="276" t="s">
        <v>6161</v>
      </c>
      <c r="E4280" s="282"/>
      <c r="F4280" s="279"/>
      <c r="G4280" s="278" t="s">
        <v>6161</v>
      </c>
      <c r="H4280" s="278" t="s">
        <v>6161</v>
      </c>
      <c r="I4280" s="278" t="s">
        <v>6161</v>
      </c>
      <c r="J4280" s="278" t="s">
        <v>6161</v>
      </c>
      <c r="K4280" s="278" t="s">
        <v>6161</v>
      </c>
      <c r="L4280" s="277" t="s">
        <v>6161</v>
      </c>
      <c r="M4280" s="276" t="s">
        <v>6161</v>
      </c>
      <c r="N4280" s="276" t="s">
        <v>6161</v>
      </c>
      <c r="O4280" s="276" t="s">
        <v>6161</v>
      </c>
    </row>
    <row r="4281" spans="1:15" ht="30.75" customHeight="1" x14ac:dyDescent="0.25">
      <c r="A4281" s="275">
        <v>40316726</v>
      </c>
      <c r="B4281" s="270" t="s">
        <v>5799</v>
      </c>
      <c r="C4281" s="272" t="s">
        <v>4844</v>
      </c>
      <c r="D4281" s="270" t="s">
        <v>6161</v>
      </c>
      <c r="E4281" s="272"/>
      <c r="F4281" s="273"/>
      <c r="G4281" s="272" t="s">
        <v>6161</v>
      </c>
      <c r="H4281" s="272" t="s">
        <v>6161</v>
      </c>
      <c r="I4281" s="272" t="s">
        <v>6161</v>
      </c>
      <c r="J4281" s="272" t="s">
        <v>6161</v>
      </c>
      <c r="K4281" s="272" t="s">
        <v>6161</v>
      </c>
      <c r="L4281" s="271" t="s">
        <v>6161</v>
      </c>
      <c r="M4281" s="270" t="s">
        <v>6161</v>
      </c>
      <c r="N4281" s="270" t="s">
        <v>6161</v>
      </c>
      <c r="O4281" s="270" t="s">
        <v>6161</v>
      </c>
    </row>
    <row r="4282" spans="1:15" ht="30.75" customHeight="1" x14ac:dyDescent="0.25">
      <c r="A4282" s="281">
        <v>40316734</v>
      </c>
      <c r="B4282" s="276" t="s">
        <v>6482</v>
      </c>
      <c r="C4282" s="278" t="s">
        <v>4844</v>
      </c>
      <c r="D4282" s="276" t="s">
        <v>6161</v>
      </c>
      <c r="E4282" s="282"/>
      <c r="F4282" s="279"/>
      <c r="G4282" s="278" t="s">
        <v>6161</v>
      </c>
      <c r="H4282" s="278" t="s">
        <v>6161</v>
      </c>
      <c r="I4282" s="278" t="s">
        <v>6161</v>
      </c>
      <c r="J4282" s="278" t="s">
        <v>6161</v>
      </c>
      <c r="K4282" s="278" t="s">
        <v>6161</v>
      </c>
      <c r="L4282" s="277" t="s">
        <v>6161</v>
      </c>
      <c r="M4282" s="276" t="s">
        <v>6161</v>
      </c>
      <c r="N4282" s="276" t="s">
        <v>6161</v>
      </c>
      <c r="O4282" s="276" t="s">
        <v>6161</v>
      </c>
    </row>
    <row r="4283" spans="1:15" ht="30.75" customHeight="1" x14ac:dyDescent="0.25">
      <c r="A4283" s="275">
        <v>40316742</v>
      </c>
      <c r="B4283" s="270" t="s">
        <v>5800</v>
      </c>
      <c r="C4283" s="272" t="s">
        <v>4844</v>
      </c>
      <c r="D4283" s="270" t="s">
        <v>6161</v>
      </c>
      <c r="E4283" s="272"/>
      <c r="F4283" s="273"/>
      <c r="G4283" s="272" t="s">
        <v>6161</v>
      </c>
      <c r="H4283" s="272" t="s">
        <v>6161</v>
      </c>
      <c r="I4283" s="272" t="s">
        <v>6161</v>
      </c>
      <c r="J4283" s="272" t="s">
        <v>6161</v>
      </c>
      <c r="K4283" s="272" t="s">
        <v>6161</v>
      </c>
      <c r="L4283" s="271" t="s">
        <v>6161</v>
      </c>
      <c r="M4283" s="270" t="s">
        <v>6161</v>
      </c>
      <c r="N4283" s="270" t="s">
        <v>6161</v>
      </c>
      <c r="O4283" s="270" t="s">
        <v>6161</v>
      </c>
    </row>
    <row r="4284" spans="1:15" ht="30.75" customHeight="1" x14ac:dyDescent="0.25">
      <c r="A4284" s="281">
        <v>40316750</v>
      </c>
      <c r="B4284" s="276" t="s">
        <v>5801</v>
      </c>
      <c r="C4284" s="278" t="s">
        <v>4844</v>
      </c>
      <c r="D4284" s="276" t="s">
        <v>6161</v>
      </c>
      <c r="E4284" s="282"/>
      <c r="F4284" s="279"/>
      <c r="G4284" s="278" t="s">
        <v>6161</v>
      </c>
      <c r="H4284" s="278" t="s">
        <v>6161</v>
      </c>
      <c r="I4284" s="278" t="s">
        <v>6161</v>
      </c>
      <c r="J4284" s="278" t="s">
        <v>6161</v>
      </c>
      <c r="K4284" s="278" t="s">
        <v>6161</v>
      </c>
      <c r="L4284" s="277" t="s">
        <v>6161</v>
      </c>
      <c r="M4284" s="276" t="s">
        <v>6161</v>
      </c>
      <c r="N4284" s="276" t="s">
        <v>6161</v>
      </c>
      <c r="O4284" s="276" t="s">
        <v>6161</v>
      </c>
    </row>
    <row r="4285" spans="1:15" ht="30.75" customHeight="1" x14ac:dyDescent="0.25">
      <c r="A4285" s="275">
        <v>40316769</v>
      </c>
      <c r="B4285" s="270" t="s">
        <v>5802</v>
      </c>
      <c r="C4285" s="272" t="s">
        <v>4843</v>
      </c>
      <c r="D4285" s="270" t="s">
        <v>9819</v>
      </c>
      <c r="E4285" s="272"/>
      <c r="F4285" s="273"/>
      <c r="G4285" s="272"/>
      <c r="H4285" s="272" t="s">
        <v>6154</v>
      </c>
      <c r="I4285" s="272" t="s">
        <v>6155</v>
      </c>
      <c r="J4285" s="272" t="s">
        <v>6156</v>
      </c>
      <c r="K4285" s="272"/>
      <c r="L4285" s="271"/>
      <c r="M4285" s="270" t="s">
        <v>3907</v>
      </c>
      <c r="N4285" s="270" t="s">
        <v>9548</v>
      </c>
      <c r="O4285" s="270" t="s">
        <v>6166</v>
      </c>
    </row>
    <row r="4286" spans="1:15" ht="30.75" customHeight="1" x14ac:dyDescent="0.25">
      <c r="A4286" s="281">
        <v>40316777</v>
      </c>
      <c r="B4286" s="276" t="s">
        <v>5803</v>
      </c>
      <c r="C4286" s="278" t="s">
        <v>4844</v>
      </c>
      <c r="D4286" s="276" t="s">
        <v>6161</v>
      </c>
      <c r="E4286" s="282"/>
      <c r="F4286" s="279"/>
      <c r="G4286" s="278" t="s">
        <v>6161</v>
      </c>
      <c r="H4286" s="278" t="s">
        <v>6161</v>
      </c>
      <c r="I4286" s="278" t="s">
        <v>6161</v>
      </c>
      <c r="J4286" s="278" t="s">
        <v>6161</v>
      </c>
      <c r="K4286" s="278" t="s">
        <v>6161</v>
      </c>
      <c r="L4286" s="277" t="s">
        <v>6161</v>
      </c>
      <c r="M4286" s="276" t="s">
        <v>6161</v>
      </c>
      <c r="N4286" s="276" t="s">
        <v>6161</v>
      </c>
      <c r="O4286" s="276" t="s">
        <v>6161</v>
      </c>
    </row>
    <row r="4287" spans="1:15" ht="30.75" customHeight="1" x14ac:dyDescent="0.25">
      <c r="A4287" s="275">
        <v>40316785</v>
      </c>
      <c r="B4287" s="270" t="s">
        <v>5804</v>
      </c>
      <c r="C4287" s="272" t="s">
        <v>4843</v>
      </c>
      <c r="D4287" s="270" t="s">
        <v>10082</v>
      </c>
      <c r="E4287" s="272"/>
      <c r="F4287" s="273"/>
      <c r="G4287" s="272"/>
      <c r="H4287" s="272" t="s">
        <v>6154</v>
      </c>
      <c r="I4287" s="272" t="s">
        <v>6155</v>
      </c>
      <c r="J4287" s="272" t="s">
        <v>6156</v>
      </c>
      <c r="K4287" s="272"/>
      <c r="L4287" s="271"/>
      <c r="M4287" s="270" t="s">
        <v>3915</v>
      </c>
      <c r="N4287" s="270" t="s">
        <v>9548</v>
      </c>
      <c r="O4287" s="270" t="s">
        <v>6166</v>
      </c>
    </row>
    <row r="4288" spans="1:15" ht="30.75" customHeight="1" x14ac:dyDescent="0.25">
      <c r="A4288" s="281">
        <v>40316793</v>
      </c>
      <c r="B4288" s="276" t="s">
        <v>5805</v>
      </c>
      <c r="C4288" s="278" t="s">
        <v>4844</v>
      </c>
      <c r="D4288" s="276" t="s">
        <v>6161</v>
      </c>
      <c r="E4288" s="282"/>
      <c r="F4288" s="279"/>
      <c r="G4288" s="278" t="s">
        <v>6161</v>
      </c>
      <c r="H4288" s="278" t="s">
        <v>6161</v>
      </c>
      <c r="I4288" s="278" t="s">
        <v>6161</v>
      </c>
      <c r="J4288" s="278" t="s">
        <v>6161</v>
      </c>
      <c r="K4288" s="278" t="s">
        <v>6161</v>
      </c>
      <c r="L4288" s="277" t="s">
        <v>6161</v>
      </c>
      <c r="M4288" s="276" t="s">
        <v>6161</v>
      </c>
      <c r="N4288" s="276" t="s">
        <v>6161</v>
      </c>
      <c r="O4288" s="276" t="s">
        <v>6161</v>
      </c>
    </row>
    <row r="4289" spans="1:15" ht="30.75" customHeight="1" x14ac:dyDescent="0.25">
      <c r="A4289" s="275">
        <v>40316807</v>
      </c>
      <c r="B4289" s="270" t="s">
        <v>5806</v>
      </c>
      <c r="C4289" s="272" t="s">
        <v>4844</v>
      </c>
      <c r="D4289" s="270" t="s">
        <v>6161</v>
      </c>
      <c r="E4289" s="272"/>
      <c r="F4289" s="273"/>
      <c r="G4289" s="272" t="s">
        <v>6161</v>
      </c>
      <c r="H4289" s="272" t="s">
        <v>6161</v>
      </c>
      <c r="I4289" s="272" t="s">
        <v>6161</v>
      </c>
      <c r="J4289" s="272" t="s">
        <v>6161</v>
      </c>
      <c r="K4289" s="272" t="s">
        <v>6161</v>
      </c>
      <c r="L4289" s="271" t="s">
        <v>6161</v>
      </c>
      <c r="M4289" s="270" t="s">
        <v>6161</v>
      </c>
      <c r="N4289" s="270" t="s">
        <v>6161</v>
      </c>
      <c r="O4289" s="270" t="s">
        <v>6161</v>
      </c>
    </row>
    <row r="4290" spans="1:15" ht="30.75" customHeight="1" x14ac:dyDescent="0.25">
      <c r="A4290" s="281">
        <v>40316815</v>
      </c>
      <c r="B4290" s="276" t="s">
        <v>5807</v>
      </c>
      <c r="C4290" s="278" t="s">
        <v>4844</v>
      </c>
      <c r="D4290" s="276" t="s">
        <v>6161</v>
      </c>
      <c r="E4290" s="282"/>
      <c r="F4290" s="279"/>
      <c r="G4290" s="278" t="s">
        <v>6161</v>
      </c>
      <c r="H4290" s="278" t="s">
        <v>6161</v>
      </c>
      <c r="I4290" s="278" t="s">
        <v>6161</v>
      </c>
      <c r="J4290" s="278" t="s">
        <v>6161</v>
      </c>
      <c r="K4290" s="278" t="s">
        <v>6161</v>
      </c>
      <c r="L4290" s="277" t="s">
        <v>6161</v>
      </c>
      <c r="M4290" s="276" t="s">
        <v>6161</v>
      </c>
      <c r="N4290" s="276" t="s">
        <v>6161</v>
      </c>
      <c r="O4290" s="276" t="s">
        <v>6161</v>
      </c>
    </row>
    <row r="4291" spans="1:15" ht="30.75" customHeight="1" x14ac:dyDescent="0.25">
      <c r="A4291" s="275">
        <v>40316823</v>
      </c>
      <c r="B4291" s="270" t="s">
        <v>5808</v>
      </c>
      <c r="C4291" s="272" t="s">
        <v>4844</v>
      </c>
      <c r="D4291" s="270" t="s">
        <v>6161</v>
      </c>
      <c r="E4291" s="272"/>
      <c r="F4291" s="273"/>
      <c r="G4291" s="272" t="s">
        <v>6161</v>
      </c>
      <c r="H4291" s="272" t="s">
        <v>6161</v>
      </c>
      <c r="I4291" s="272" t="s">
        <v>6161</v>
      </c>
      <c r="J4291" s="272" t="s">
        <v>6161</v>
      </c>
      <c r="K4291" s="272" t="s">
        <v>6161</v>
      </c>
      <c r="L4291" s="271" t="s">
        <v>6161</v>
      </c>
      <c r="M4291" s="270" t="s">
        <v>6161</v>
      </c>
      <c r="N4291" s="270" t="s">
        <v>6161</v>
      </c>
      <c r="O4291" s="270" t="s">
        <v>6161</v>
      </c>
    </row>
    <row r="4292" spans="1:15" ht="30.75" customHeight="1" x14ac:dyDescent="0.25">
      <c r="A4292" s="281">
        <v>40316831</v>
      </c>
      <c r="B4292" s="276" t="s">
        <v>5809</v>
      </c>
      <c r="C4292" s="278" t="s">
        <v>4843</v>
      </c>
      <c r="D4292" s="276" t="s">
        <v>9644</v>
      </c>
      <c r="E4292" s="282"/>
      <c r="F4292" s="279"/>
      <c r="G4292" s="278"/>
      <c r="H4292" s="278" t="s">
        <v>6154</v>
      </c>
      <c r="I4292" s="278" t="s">
        <v>6155</v>
      </c>
      <c r="J4292" s="278" t="s">
        <v>6156</v>
      </c>
      <c r="K4292" s="278"/>
      <c r="L4292" s="277"/>
      <c r="M4292" s="276" t="s">
        <v>9547</v>
      </c>
      <c r="N4292" s="276" t="s">
        <v>9548</v>
      </c>
      <c r="O4292" s="276" t="s">
        <v>6166</v>
      </c>
    </row>
    <row r="4293" spans="1:15" ht="30.75" customHeight="1" x14ac:dyDescent="0.25">
      <c r="A4293" s="275">
        <v>40316840</v>
      </c>
      <c r="B4293" s="270" t="s">
        <v>5810</v>
      </c>
      <c r="C4293" s="272" t="s">
        <v>4844</v>
      </c>
      <c r="D4293" s="270" t="s">
        <v>6161</v>
      </c>
      <c r="E4293" s="272"/>
      <c r="F4293" s="273"/>
      <c r="G4293" s="272" t="s">
        <v>6161</v>
      </c>
      <c r="H4293" s="272" t="s">
        <v>6161</v>
      </c>
      <c r="I4293" s="272" t="s">
        <v>6161</v>
      </c>
      <c r="J4293" s="272" t="s">
        <v>6161</v>
      </c>
      <c r="K4293" s="272" t="s">
        <v>6161</v>
      </c>
      <c r="L4293" s="271" t="s">
        <v>6161</v>
      </c>
      <c r="M4293" s="270" t="s">
        <v>6161</v>
      </c>
      <c r="N4293" s="270" t="s">
        <v>6161</v>
      </c>
      <c r="O4293" s="270" t="s">
        <v>6161</v>
      </c>
    </row>
    <row r="4294" spans="1:15" ht="30.75" customHeight="1" x14ac:dyDescent="0.25">
      <c r="A4294" s="281">
        <v>40316858</v>
      </c>
      <c r="B4294" s="276" t="s">
        <v>5811</v>
      </c>
      <c r="C4294" s="278" t="s">
        <v>4844</v>
      </c>
      <c r="D4294" s="276" t="s">
        <v>6161</v>
      </c>
      <c r="E4294" s="282"/>
      <c r="F4294" s="279"/>
      <c r="G4294" s="278" t="s">
        <v>6161</v>
      </c>
      <c r="H4294" s="278" t="s">
        <v>6161</v>
      </c>
      <c r="I4294" s="278" t="s">
        <v>6161</v>
      </c>
      <c r="J4294" s="278" t="s">
        <v>6161</v>
      </c>
      <c r="K4294" s="278" t="s">
        <v>6161</v>
      </c>
      <c r="L4294" s="277" t="s">
        <v>6161</v>
      </c>
      <c r="M4294" s="276" t="s">
        <v>6161</v>
      </c>
      <c r="N4294" s="276" t="s">
        <v>6161</v>
      </c>
      <c r="O4294" s="276" t="s">
        <v>6161</v>
      </c>
    </row>
    <row r="4295" spans="1:15" ht="30.75" customHeight="1" x14ac:dyDescent="0.25">
      <c r="A4295" s="275">
        <v>40316866</v>
      </c>
      <c r="B4295" s="270" t="s">
        <v>5812</v>
      </c>
      <c r="C4295" s="272" t="s">
        <v>4843</v>
      </c>
      <c r="D4295" s="270" t="s">
        <v>9820</v>
      </c>
      <c r="E4295" s="272"/>
      <c r="F4295" s="273"/>
      <c r="G4295" s="272"/>
      <c r="H4295" s="272" t="s">
        <v>6154</v>
      </c>
      <c r="I4295" s="272" t="s">
        <v>6155</v>
      </c>
      <c r="J4295" s="272" t="s">
        <v>6156</v>
      </c>
      <c r="K4295" s="272"/>
      <c r="L4295" s="271"/>
      <c r="M4295" s="270" t="s">
        <v>3907</v>
      </c>
      <c r="N4295" s="270" t="s">
        <v>9548</v>
      </c>
      <c r="O4295" s="270" t="s">
        <v>6166</v>
      </c>
    </row>
    <row r="4296" spans="1:15" ht="30.75" customHeight="1" x14ac:dyDescent="0.25">
      <c r="A4296" s="281">
        <v>40316874</v>
      </c>
      <c r="B4296" s="276" t="s">
        <v>4340</v>
      </c>
      <c r="C4296" s="278" t="s">
        <v>4843</v>
      </c>
      <c r="D4296" s="276" t="s">
        <v>10148</v>
      </c>
      <c r="E4296" s="282"/>
      <c r="F4296" s="279"/>
      <c r="G4296" s="278"/>
      <c r="H4296" s="278" t="s">
        <v>6154</v>
      </c>
      <c r="I4296" s="278" t="s">
        <v>6155</v>
      </c>
      <c r="J4296" s="278" t="s">
        <v>6156</v>
      </c>
      <c r="K4296" s="278"/>
      <c r="L4296" s="277"/>
      <c r="M4296" s="276" t="s">
        <v>3907</v>
      </c>
      <c r="N4296" s="276" t="s">
        <v>9548</v>
      </c>
      <c r="O4296" s="276" t="s">
        <v>6166</v>
      </c>
    </row>
    <row r="4297" spans="1:15" ht="30.75" customHeight="1" x14ac:dyDescent="0.25">
      <c r="A4297" s="275">
        <v>40316882</v>
      </c>
      <c r="B4297" s="270" t="s">
        <v>5813</v>
      </c>
      <c r="C4297" s="272" t="s">
        <v>4844</v>
      </c>
      <c r="D4297" s="270" t="s">
        <v>6161</v>
      </c>
      <c r="E4297" s="272"/>
      <c r="F4297" s="273"/>
      <c r="G4297" s="272" t="s">
        <v>6161</v>
      </c>
      <c r="H4297" s="272" t="s">
        <v>6161</v>
      </c>
      <c r="I4297" s="272" t="s">
        <v>6161</v>
      </c>
      <c r="J4297" s="272" t="s">
        <v>6161</v>
      </c>
      <c r="K4297" s="272" t="s">
        <v>6161</v>
      </c>
      <c r="L4297" s="271" t="s">
        <v>6161</v>
      </c>
      <c r="M4297" s="270" t="s">
        <v>6161</v>
      </c>
      <c r="N4297" s="270" t="s">
        <v>6161</v>
      </c>
      <c r="O4297" s="270" t="s">
        <v>6161</v>
      </c>
    </row>
    <row r="4298" spans="1:15" ht="30.75" customHeight="1" x14ac:dyDescent="0.25">
      <c r="A4298" s="281">
        <v>40316890</v>
      </c>
      <c r="B4298" s="276" t="s">
        <v>5814</v>
      </c>
      <c r="C4298" s="278" t="s">
        <v>4844</v>
      </c>
      <c r="D4298" s="276" t="s">
        <v>6161</v>
      </c>
      <c r="E4298" s="282"/>
      <c r="F4298" s="279"/>
      <c r="G4298" s="278" t="s">
        <v>6161</v>
      </c>
      <c r="H4298" s="278" t="s">
        <v>6161</v>
      </c>
      <c r="I4298" s="278" t="s">
        <v>6161</v>
      </c>
      <c r="J4298" s="278" t="s">
        <v>6161</v>
      </c>
      <c r="K4298" s="278" t="s">
        <v>6161</v>
      </c>
      <c r="L4298" s="277" t="s">
        <v>6161</v>
      </c>
      <c r="M4298" s="276" t="s">
        <v>6161</v>
      </c>
      <c r="N4298" s="276" t="s">
        <v>6161</v>
      </c>
      <c r="O4298" s="276" t="s">
        <v>6161</v>
      </c>
    </row>
    <row r="4299" spans="1:15" ht="30.75" customHeight="1" x14ac:dyDescent="0.25">
      <c r="A4299" s="275">
        <v>40316904</v>
      </c>
      <c r="B4299" s="270" t="s">
        <v>5815</v>
      </c>
      <c r="C4299" s="272" t="s">
        <v>4844</v>
      </c>
      <c r="D4299" s="270" t="s">
        <v>6161</v>
      </c>
      <c r="E4299" s="272"/>
      <c r="F4299" s="273"/>
      <c r="G4299" s="272" t="s">
        <v>6161</v>
      </c>
      <c r="H4299" s="272" t="s">
        <v>6161</v>
      </c>
      <c r="I4299" s="272" t="s">
        <v>6161</v>
      </c>
      <c r="J4299" s="272" t="s">
        <v>6161</v>
      </c>
      <c r="K4299" s="272" t="s">
        <v>6161</v>
      </c>
      <c r="L4299" s="271" t="s">
        <v>6161</v>
      </c>
      <c r="M4299" s="270" t="s">
        <v>6161</v>
      </c>
      <c r="N4299" s="270" t="s">
        <v>6161</v>
      </c>
      <c r="O4299" s="270" t="s">
        <v>6161</v>
      </c>
    </row>
    <row r="4300" spans="1:15" ht="30.75" customHeight="1" x14ac:dyDescent="0.25">
      <c r="A4300" s="281">
        <v>40316912</v>
      </c>
      <c r="B4300" s="276" t="s">
        <v>5816</v>
      </c>
      <c r="C4300" s="278" t="s">
        <v>4844</v>
      </c>
      <c r="D4300" s="276" t="s">
        <v>6161</v>
      </c>
      <c r="E4300" s="282"/>
      <c r="F4300" s="279"/>
      <c r="G4300" s="278" t="s">
        <v>6161</v>
      </c>
      <c r="H4300" s="278" t="s">
        <v>6161</v>
      </c>
      <c r="I4300" s="278" t="s">
        <v>6161</v>
      </c>
      <c r="J4300" s="278" t="s">
        <v>6161</v>
      </c>
      <c r="K4300" s="278" t="s">
        <v>6161</v>
      </c>
      <c r="L4300" s="277" t="s">
        <v>6161</v>
      </c>
      <c r="M4300" s="276" t="s">
        <v>6161</v>
      </c>
      <c r="N4300" s="276" t="s">
        <v>6161</v>
      </c>
      <c r="O4300" s="276" t="s">
        <v>6161</v>
      </c>
    </row>
    <row r="4301" spans="1:15" ht="30.75" customHeight="1" x14ac:dyDescent="0.25">
      <c r="A4301" s="275">
        <v>40316920</v>
      </c>
      <c r="B4301" s="270" t="s">
        <v>5817</v>
      </c>
      <c r="C4301" s="272" t="s">
        <v>4844</v>
      </c>
      <c r="D4301" s="270" t="s">
        <v>6161</v>
      </c>
      <c r="E4301" s="272"/>
      <c r="F4301" s="273"/>
      <c r="G4301" s="272" t="s">
        <v>6161</v>
      </c>
      <c r="H4301" s="272" t="s">
        <v>6161</v>
      </c>
      <c r="I4301" s="272" t="s">
        <v>6161</v>
      </c>
      <c r="J4301" s="272" t="s">
        <v>6161</v>
      </c>
      <c r="K4301" s="272" t="s">
        <v>6161</v>
      </c>
      <c r="L4301" s="271" t="s">
        <v>6161</v>
      </c>
      <c r="M4301" s="270" t="s">
        <v>6161</v>
      </c>
      <c r="N4301" s="270" t="s">
        <v>6161</v>
      </c>
      <c r="O4301" s="270" t="s">
        <v>6161</v>
      </c>
    </row>
    <row r="4302" spans="1:15" ht="30.75" customHeight="1" x14ac:dyDescent="0.25">
      <c r="A4302" s="281">
        <v>40316939</v>
      </c>
      <c r="B4302" s="276" t="s">
        <v>5818</v>
      </c>
      <c r="C4302" s="278" t="s">
        <v>4844</v>
      </c>
      <c r="D4302" s="276" t="s">
        <v>6161</v>
      </c>
      <c r="E4302" s="282"/>
      <c r="F4302" s="279"/>
      <c r="G4302" s="278" t="s">
        <v>6161</v>
      </c>
      <c r="H4302" s="278" t="s">
        <v>6161</v>
      </c>
      <c r="I4302" s="278" t="s">
        <v>6161</v>
      </c>
      <c r="J4302" s="278" t="s">
        <v>6161</v>
      </c>
      <c r="K4302" s="278" t="s">
        <v>6161</v>
      </c>
      <c r="L4302" s="277" t="s">
        <v>6161</v>
      </c>
      <c r="M4302" s="276" t="s">
        <v>6161</v>
      </c>
      <c r="N4302" s="276" t="s">
        <v>6161</v>
      </c>
      <c r="O4302" s="276" t="s">
        <v>6161</v>
      </c>
    </row>
    <row r="4303" spans="1:15" ht="30.75" customHeight="1" x14ac:dyDescent="0.25">
      <c r="A4303" s="275">
        <v>40316947</v>
      </c>
      <c r="B4303" s="270" t="s">
        <v>6483</v>
      </c>
      <c r="C4303" s="272" t="s">
        <v>4844</v>
      </c>
      <c r="D4303" s="270" t="s">
        <v>6161</v>
      </c>
      <c r="E4303" s="272"/>
      <c r="F4303" s="273"/>
      <c r="G4303" s="272" t="s">
        <v>6161</v>
      </c>
      <c r="H4303" s="272" t="s">
        <v>6161</v>
      </c>
      <c r="I4303" s="272" t="s">
        <v>6161</v>
      </c>
      <c r="J4303" s="272" t="s">
        <v>6161</v>
      </c>
      <c r="K4303" s="272" t="s">
        <v>6161</v>
      </c>
      <c r="L4303" s="271" t="s">
        <v>6161</v>
      </c>
      <c r="M4303" s="270" t="s">
        <v>6161</v>
      </c>
      <c r="N4303" s="270" t="s">
        <v>6161</v>
      </c>
      <c r="O4303" s="270" t="s">
        <v>6161</v>
      </c>
    </row>
    <row r="4304" spans="1:15" ht="30.75" customHeight="1" x14ac:dyDescent="0.25">
      <c r="A4304" s="281">
        <v>40316955</v>
      </c>
      <c r="B4304" s="276" t="s">
        <v>4341</v>
      </c>
      <c r="C4304" s="278" t="s">
        <v>4843</v>
      </c>
      <c r="D4304" s="276" t="s">
        <v>10161</v>
      </c>
      <c r="E4304" s="282"/>
      <c r="F4304" s="279"/>
      <c r="G4304" s="278"/>
      <c r="H4304" s="278" t="s">
        <v>6154</v>
      </c>
      <c r="I4304" s="278" t="s">
        <v>6155</v>
      </c>
      <c r="J4304" s="278" t="s">
        <v>6156</v>
      </c>
      <c r="K4304" s="278"/>
      <c r="L4304" s="277"/>
      <c r="M4304" s="276" t="s">
        <v>3907</v>
      </c>
      <c r="N4304" s="276" t="s">
        <v>9548</v>
      </c>
      <c r="O4304" s="276" t="s">
        <v>6166</v>
      </c>
    </row>
    <row r="4305" spans="1:15" ht="30.75" customHeight="1" x14ac:dyDescent="0.25">
      <c r="A4305" s="275">
        <v>40316963</v>
      </c>
      <c r="B4305" s="270" t="s">
        <v>4342</v>
      </c>
      <c r="C4305" s="272" t="s">
        <v>4843</v>
      </c>
      <c r="D4305" s="270" t="s">
        <v>10161</v>
      </c>
      <c r="E4305" s="272"/>
      <c r="F4305" s="273"/>
      <c r="G4305" s="272"/>
      <c r="H4305" s="272" t="s">
        <v>6154</v>
      </c>
      <c r="I4305" s="272" t="s">
        <v>6155</v>
      </c>
      <c r="J4305" s="272" t="s">
        <v>6156</v>
      </c>
      <c r="K4305" s="272"/>
      <c r="L4305" s="271"/>
      <c r="M4305" s="270" t="s">
        <v>3907</v>
      </c>
      <c r="N4305" s="270" t="s">
        <v>9548</v>
      </c>
      <c r="O4305" s="270" t="s">
        <v>6166</v>
      </c>
    </row>
    <row r="4306" spans="1:15" ht="30.75" customHeight="1" x14ac:dyDescent="0.25">
      <c r="A4306" s="281">
        <v>40316971</v>
      </c>
      <c r="B4306" s="276" t="s">
        <v>5819</v>
      </c>
      <c r="C4306" s="278" t="s">
        <v>4844</v>
      </c>
      <c r="D4306" s="276" t="s">
        <v>6161</v>
      </c>
      <c r="E4306" s="282"/>
      <c r="F4306" s="279"/>
      <c r="G4306" s="278" t="s">
        <v>6161</v>
      </c>
      <c r="H4306" s="278" t="s">
        <v>6161</v>
      </c>
      <c r="I4306" s="278" t="s">
        <v>6161</v>
      </c>
      <c r="J4306" s="278" t="s">
        <v>6161</v>
      </c>
      <c r="K4306" s="278" t="s">
        <v>6161</v>
      </c>
      <c r="L4306" s="277" t="s">
        <v>6161</v>
      </c>
      <c r="M4306" s="276" t="s">
        <v>6161</v>
      </c>
      <c r="N4306" s="276" t="s">
        <v>6161</v>
      </c>
      <c r="O4306" s="276" t="s">
        <v>6161</v>
      </c>
    </row>
    <row r="4307" spans="1:15" ht="30.75" customHeight="1" x14ac:dyDescent="0.25">
      <c r="A4307" s="275">
        <v>40316998</v>
      </c>
      <c r="B4307" s="270" t="s">
        <v>5820</v>
      </c>
      <c r="C4307" s="272" t="s">
        <v>4844</v>
      </c>
      <c r="D4307" s="270" t="s">
        <v>6161</v>
      </c>
      <c r="E4307" s="272"/>
      <c r="F4307" s="273"/>
      <c r="G4307" s="272" t="s">
        <v>6161</v>
      </c>
      <c r="H4307" s="272" t="s">
        <v>6161</v>
      </c>
      <c r="I4307" s="272" t="s">
        <v>6161</v>
      </c>
      <c r="J4307" s="272" t="s">
        <v>6161</v>
      </c>
      <c r="K4307" s="272" t="s">
        <v>6161</v>
      </c>
      <c r="L4307" s="271" t="s">
        <v>6161</v>
      </c>
      <c r="M4307" s="270" t="s">
        <v>6161</v>
      </c>
      <c r="N4307" s="270" t="s">
        <v>6161</v>
      </c>
      <c r="O4307" s="270" t="s">
        <v>6161</v>
      </c>
    </row>
    <row r="4308" spans="1:15" ht="30.75" customHeight="1" x14ac:dyDescent="0.25">
      <c r="A4308" s="281">
        <v>40317013</v>
      </c>
      <c r="B4308" s="276" t="s">
        <v>5821</v>
      </c>
      <c r="C4308" s="278" t="s">
        <v>4844</v>
      </c>
      <c r="D4308" s="276" t="s">
        <v>6161</v>
      </c>
      <c r="E4308" s="282"/>
      <c r="F4308" s="279"/>
      <c r="G4308" s="278" t="s">
        <v>6161</v>
      </c>
      <c r="H4308" s="278" t="s">
        <v>6161</v>
      </c>
      <c r="I4308" s="278" t="s">
        <v>6161</v>
      </c>
      <c r="J4308" s="278" t="s">
        <v>6161</v>
      </c>
      <c r="K4308" s="278" t="s">
        <v>6161</v>
      </c>
      <c r="L4308" s="277" t="s">
        <v>6161</v>
      </c>
      <c r="M4308" s="276" t="s">
        <v>6161</v>
      </c>
      <c r="N4308" s="276" t="s">
        <v>6161</v>
      </c>
      <c r="O4308" s="276" t="s">
        <v>6161</v>
      </c>
    </row>
    <row r="4309" spans="1:15" ht="30.75" customHeight="1" x14ac:dyDescent="0.25">
      <c r="A4309" s="275">
        <v>40317021</v>
      </c>
      <c r="B4309" s="270" t="s">
        <v>5822</v>
      </c>
      <c r="C4309" s="272" t="s">
        <v>4844</v>
      </c>
      <c r="D4309" s="270" t="s">
        <v>6161</v>
      </c>
      <c r="E4309" s="272"/>
      <c r="F4309" s="273"/>
      <c r="G4309" s="272" t="s">
        <v>6161</v>
      </c>
      <c r="H4309" s="272" t="s">
        <v>6161</v>
      </c>
      <c r="I4309" s="272" t="s">
        <v>6161</v>
      </c>
      <c r="J4309" s="272" t="s">
        <v>6161</v>
      </c>
      <c r="K4309" s="272" t="s">
        <v>6161</v>
      </c>
      <c r="L4309" s="271" t="s">
        <v>6161</v>
      </c>
      <c r="M4309" s="270" t="s">
        <v>6161</v>
      </c>
      <c r="N4309" s="270" t="s">
        <v>6161</v>
      </c>
      <c r="O4309" s="270" t="s">
        <v>6161</v>
      </c>
    </row>
    <row r="4310" spans="1:15" ht="30.75" customHeight="1" x14ac:dyDescent="0.25">
      <c r="A4310" s="281">
        <v>40317030</v>
      </c>
      <c r="B4310" s="276" t="s">
        <v>5823</v>
      </c>
      <c r="C4310" s="278" t="s">
        <v>4844</v>
      </c>
      <c r="D4310" s="276" t="s">
        <v>6161</v>
      </c>
      <c r="E4310" s="282"/>
      <c r="F4310" s="279"/>
      <c r="G4310" s="278" t="s">
        <v>6161</v>
      </c>
      <c r="H4310" s="278" t="s">
        <v>6161</v>
      </c>
      <c r="I4310" s="278" t="s">
        <v>6161</v>
      </c>
      <c r="J4310" s="278" t="s">
        <v>6161</v>
      </c>
      <c r="K4310" s="278" t="s">
        <v>6161</v>
      </c>
      <c r="L4310" s="277" t="s">
        <v>6161</v>
      </c>
      <c r="M4310" s="276" t="s">
        <v>6161</v>
      </c>
      <c r="N4310" s="276" t="s">
        <v>6161</v>
      </c>
      <c r="O4310" s="276" t="s">
        <v>6161</v>
      </c>
    </row>
    <row r="4311" spans="1:15" ht="30.75" customHeight="1" x14ac:dyDescent="0.25">
      <c r="A4311" s="275">
        <v>40317056</v>
      </c>
      <c r="B4311" s="270" t="s">
        <v>6484</v>
      </c>
      <c r="C4311" s="272" t="s">
        <v>4844</v>
      </c>
      <c r="D4311" s="270" t="s">
        <v>6161</v>
      </c>
      <c r="E4311" s="272"/>
      <c r="F4311" s="273"/>
      <c r="G4311" s="272" t="s">
        <v>6161</v>
      </c>
      <c r="H4311" s="272" t="s">
        <v>6161</v>
      </c>
      <c r="I4311" s="272" t="s">
        <v>6161</v>
      </c>
      <c r="J4311" s="272" t="s">
        <v>6161</v>
      </c>
      <c r="K4311" s="272" t="s">
        <v>6161</v>
      </c>
      <c r="L4311" s="271" t="s">
        <v>6161</v>
      </c>
      <c r="M4311" s="270" t="s">
        <v>6161</v>
      </c>
      <c r="N4311" s="270" t="s">
        <v>6161</v>
      </c>
      <c r="O4311" s="270" t="s">
        <v>6161</v>
      </c>
    </row>
    <row r="4312" spans="1:15" ht="30.75" customHeight="1" x14ac:dyDescent="0.25">
      <c r="A4312" s="281">
        <v>40317064</v>
      </c>
      <c r="B4312" s="276" t="s">
        <v>5824</v>
      </c>
      <c r="C4312" s="278" t="s">
        <v>4844</v>
      </c>
      <c r="D4312" s="276" t="s">
        <v>6161</v>
      </c>
      <c r="E4312" s="282"/>
      <c r="F4312" s="279"/>
      <c r="G4312" s="278" t="s">
        <v>6161</v>
      </c>
      <c r="H4312" s="278" t="s">
        <v>6161</v>
      </c>
      <c r="I4312" s="278" t="s">
        <v>6161</v>
      </c>
      <c r="J4312" s="278" t="s">
        <v>6161</v>
      </c>
      <c r="K4312" s="278" t="s">
        <v>6161</v>
      </c>
      <c r="L4312" s="277" t="s">
        <v>6161</v>
      </c>
      <c r="M4312" s="276" t="s">
        <v>6161</v>
      </c>
      <c r="N4312" s="276" t="s">
        <v>6161</v>
      </c>
      <c r="O4312" s="276" t="s">
        <v>6161</v>
      </c>
    </row>
    <row r="4313" spans="1:15" ht="30.75" customHeight="1" x14ac:dyDescent="0.25">
      <c r="A4313" s="275">
        <v>40317072</v>
      </c>
      <c r="B4313" s="270" t="s">
        <v>5825</v>
      </c>
      <c r="C4313" s="272" t="s">
        <v>4844</v>
      </c>
      <c r="D4313" s="270" t="s">
        <v>6161</v>
      </c>
      <c r="E4313" s="272"/>
      <c r="F4313" s="273"/>
      <c r="G4313" s="272" t="s">
        <v>6161</v>
      </c>
      <c r="H4313" s="272" t="s">
        <v>6161</v>
      </c>
      <c r="I4313" s="272" t="s">
        <v>6161</v>
      </c>
      <c r="J4313" s="272" t="s">
        <v>6161</v>
      </c>
      <c r="K4313" s="272" t="s">
        <v>6161</v>
      </c>
      <c r="L4313" s="271" t="s">
        <v>6161</v>
      </c>
      <c r="M4313" s="270" t="s">
        <v>6161</v>
      </c>
      <c r="N4313" s="270" t="s">
        <v>6161</v>
      </c>
      <c r="O4313" s="270" t="s">
        <v>6161</v>
      </c>
    </row>
    <row r="4314" spans="1:15" ht="30.75" customHeight="1" x14ac:dyDescent="0.25">
      <c r="A4314" s="281">
        <v>40317080</v>
      </c>
      <c r="B4314" s="276" t="s">
        <v>4343</v>
      </c>
      <c r="C4314" s="278" t="s">
        <v>4843</v>
      </c>
      <c r="D4314" s="276" t="s">
        <v>9643</v>
      </c>
      <c r="E4314" s="282"/>
      <c r="F4314" s="279"/>
      <c r="G4314" s="278"/>
      <c r="H4314" s="278" t="s">
        <v>6154</v>
      </c>
      <c r="I4314" s="278" t="s">
        <v>6155</v>
      </c>
      <c r="J4314" s="278" t="s">
        <v>6156</v>
      </c>
      <c r="K4314" s="278"/>
      <c r="L4314" s="277"/>
      <c r="M4314" s="276" t="s">
        <v>9547</v>
      </c>
      <c r="N4314" s="276" t="s">
        <v>9548</v>
      </c>
      <c r="O4314" s="276" t="s">
        <v>6166</v>
      </c>
    </row>
    <row r="4315" spans="1:15" ht="30.75" customHeight="1" x14ac:dyDescent="0.25">
      <c r="A4315" s="275">
        <v>40317099</v>
      </c>
      <c r="B4315" s="270" t="s">
        <v>5826</v>
      </c>
      <c r="C4315" s="272" t="s">
        <v>4844</v>
      </c>
      <c r="D4315" s="270" t="s">
        <v>6161</v>
      </c>
      <c r="E4315" s="272"/>
      <c r="F4315" s="273"/>
      <c r="G4315" s="272" t="s">
        <v>6161</v>
      </c>
      <c r="H4315" s="272" t="s">
        <v>6161</v>
      </c>
      <c r="I4315" s="272" t="s">
        <v>6161</v>
      </c>
      <c r="J4315" s="272" t="s">
        <v>6161</v>
      </c>
      <c r="K4315" s="272" t="s">
        <v>6161</v>
      </c>
      <c r="L4315" s="271" t="s">
        <v>6161</v>
      </c>
      <c r="M4315" s="270" t="s">
        <v>6161</v>
      </c>
      <c r="N4315" s="270" t="s">
        <v>6161</v>
      </c>
      <c r="O4315" s="270" t="s">
        <v>6161</v>
      </c>
    </row>
    <row r="4316" spans="1:15" ht="30.75" customHeight="1" x14ac:dyDescent="0.25">
      <c r="A4316" s="281">
        <v>40317102</v>
      </c>
      <c r="B4316" s="276" t="s">
        <v>5827</v>
      </c>
      <c r="C4316" s="278" t="s">
        <v>4844</v>
      </c>
      <c r="D4316" s="276" t="s">
        <v>6161</v>
      </c>
      <c r="E4316" s="282"/>
      <c r="F4316" s="279"/>
      <c r="G4316" s="278" t="s">
        <v>6161</v>
      </c>
      <c r="H4316" s="278" t="s">
        <v>6161</v>
      </c>
      <c r="I4316" s="278" t="s">
        <v>6161</v>
      </c>
      <c r="J4316" s="278" t="s">
        <v>6161</v>
      </c>
      <c r="K4316" s="278" t="s">
        <v>6161</v>
      </c>
      <c r="L4316" s="277" t="s">
        <v>6161</v>
      </c>
      <c r="M4316" s="276" t="s">
        <v>6161</v>
      </c>
      <c r="N4316" s="276" t="s">
        <v>6161</v>
      </c>
      <c r="O4316" s="276" t="s">
        <v>6161</v>
      </c>
    </row>
    <row r="4317" spans="1:15" ht="30.75" customHeight="1" x14ac:dyDescent="0.25">
      <c r="A4317" s="275">
        <v>40317110</v>
      </c>
      <c r="B4317" s="270" t="s">
        <v>5828</v>
      </c>
      <c r="C4317" s="272" t="s">
        <v>4844</v>
      </c>
      <c r="D4317" s="270" t="s">
        <v>6161</v>
      </c>
      <c r="E4317" s="272"/>
      <c r="F4317" s="273"/>
      <c r="G4317" s="272" t="s">
        <v>6161</v>
      </c>
      <c r="H4317" s="272" t="s">
        <v>6161</v>
      </c>
      <c r="I4317" s="272" t="s">
        <v>6161</v>
      </c>
      <c r="J4317" s="272" t="s">
        <v>6161</v>
      </c>
      <c r="K4317" s="272" t="s">
        <v>6161</v>
      </c>
      <c r="L4317" s="271" t="s">
        <v>6161</v>
      </c>
      <c r="M4317" s="270" t="s">
        <v>6161</v>
      </c>
      <c r="N4317" s="270" t="s">
        <v>6161</v>
      </c>
      <c r="O4317" s="270" t="s">
        <v>6161</v>
      </c>
    </row>
    <row r="4318" spans="1:15" ht="30.75" customHeight="1" x14ac:dyDescent="0.25">
      <c r="A4318" s="281">
        <v>40317129</v>
      </c>
      <c r="B4318" s="276" t="s">
        <v>5829</v>
      </c>
      <c r="C4318" s="278" t="s">
        <v>4843</v>
      </c>
      <c r="D4318" s="276" t="s">
        <v>10149</v>
      </c>
      <c r="E4318" s="282"/>
      <c r="F4318" s="279"/>
      <c r="G4318" s="278"/>
      <c r="H4318" s="278" t="s">
        <v>6154</v>
      </c>
      <c r="I4318" s="278" t="s">
        <v>6155</v>
      </c>
      <c r="J4318" s="278" t="s">
        <v>6156</v>
      </c>
      <c r="K4318" s="278"/>
      <c r="L4318" s="277"/>
      <c r="M4318" s="276" t="s">
        <v>3907</v>
      </c>
      <c r="N4318" s="276" t="s">
        <v>9548</v>
      </c>
      <c r="O4318" s="276" t="s">
        <v>6166</v>
      </c>
    </row>
    <row r="4319" spans="1:15" ht="30.75" customHeight="1" x14ac:dyDescent="0.25">
      <c r="A4319" s="275">
        <v>40317137</v>
      </c>
      <c r="B4319" s="270" t="s">
        <v>4345</v>
      </c>
      <c r="C4319" s="272" t="s">
        <v>4843</v>
      </c>
      <c r="D4319" s="270" t="s">
        <v>10144</v>
      </c>
      <c r="E4319" s="272"/>
      <c r="F4319" s="273"/>
      <c r="G4319" s="272"/>
      <c r="H4319" s="272" t="s">
        <v>6154</v>
      </c>
      <c r="I4319" s="272" t="s">
        <v>6155</v>
      </c>
      <c r="J4319" s="272" t="s">
        <v>6156</v>
      </c>
      <c r="K4319" s="272"/>
      <c r="L4319" s="271"/>
      <c r="M4319" s="270" t="s">
        <v>3907</v>
      </c>
      <c r="N4319" s="270" t="s">
        <v>9548</v>
      </c>
      <c r="O4319" s="270" t="s">
        <v>6166</v>
      </c>
    </row>
    <row r="4320" spans="1:15" ht="30.75" customHeight="1" x14ac:dyDescent="0.25">
      <c r="A4320" s="281">
        <v>40317145</v>
      </c>
      <c r="B4320" s="276" t="s">
        <v>5830</v>
      </c>
      <c r="C4320" s="278" t="s">
        <v>4843</v>
      </c>
      <c r="D4320" s="276" t="s">
        <v>10078</v>
      </c>
      <c r="E4320" s="282"/>
      <c r="F4320" s="279"/>
      <c r="G4320" s="278"/>
      <c r="H4320" s="278" t="s">
        <v>6154</v>
      </c>
      <c r="I4320" s="278" t="s">
        <v>6155</v>
      </c>
      <c r="J4320" s="278" t="s">
        <v>6156</v>
      </c>
      <c r="K4320" s="278"/>
      <c r="L4320" s="277"/>
      <c r="M4320" s="276" t="s">
        <v>3907</v>
      </c>
      <c r="N4320" s="276" t="s">
        <v>9548</v>
      </c>
      <c r="O4320" s="276" t="s">
        <v>6166</v>
      </c>
    </row>
    <row r="4321" spans="1:15" ht="30.75" customHeight="1" x14ac:dyDescent="0.25">
      <c r="A4321" s="275">
        <v>40317153</v>
      </c>
      <c r="B4321" s="270" t="s">
        <v>5831</v>
      </c>
      <c r="C4321" s="272" t="s">
        <v>4843</v>
      </c>
      <c r="D4321" s="270" t="s">
        <v>10170</v>
      </c>
      <c r="E4321" s="272"/>
      <c r="F4321" s="273"/>
      <c r="G4321" s="272"/>
      <c r="H4321" s="272" t="s">
        <v>6154</v>
      </c>
      <c r="I4321" s="272" t="s">
        <v>6155</v>
      </c>
      <c r="J4321" s="272" t="s">
        <v>6156</v>
      </c>
      <c r="K4321" s="272"/>
      <c r="L4321" s="271"/>
      <c r="M4321" s="270" t="s">
        <v>3907</v>
      </c>
      <c r="N4321" s="270" t="s">
        <v>9548</v>
      </c>
      <c r="O4321" s="270" t="s">
        <v>6166</v>
      </c>
    </row>
    <row r="4322" spans="1:15" ht="30.75" customHeight="1" x14ac:dyDescent="0.25">
      <c r="A4322" s="281">
        <v>40317161</v>
      </c>
      <c r="B4322" s="276" t="s">
        <v>5832</v>
      </c>
      <c r="C4322" s="278" t="s">
        <v>4843</v>
      </c>
      <c r="D4322" s="276" t="s">
        <v>10146</v>
      </c>
      <c r="E4322" s="282"/>
      <c r="F4322" s="279"/>
      <c r="G4322" s="278"/>
      <c r="H4322" s="278" t="s">
        <v>6154</v>
      </c>
      <c r="I4322" s="278" t="s">
        <v>6155</v>
      </c>
      <c r="J4322" s="278" t="s">
        <v>6156</v>
      </c>
      <c r="K4322" s="278"/>
      <c r="L4322" s="277"/>
      <c r="M4322" s="276" t="s">
        <v>3907</v>
      </c>
      <c r="N4322" s="276" t="s">
        <v>9548</v>
      </c>
      <c r="O4322" s="276" t="s">
        <v>6166</v>
      </c>
    </row>
    <row r="4323" spans="1:15" ht="30.75" customHeight="1" x14ac:dyDescent="0.25">
      <c r="A4323" s="275">
        <v>40317170</v>
      </c>
      <c r="B4323" s="270" t="s">
        <v>4346</v>
      </c>
      <c r="C4323" s="272" t="s">
        <v>4843</v>
      </c>
      <c r="D4323" s="270" t="s">
        <v>10148</v>
      </c>
      <c r="E4323" s="272"/>
      <c r="F4323" s="273"/>
      <c r="G4323" s="272"/>
      <c r="H4323" s="272" t="s">
        <v>6154</v>
      </c>
      <c r="I4323" s="272" t="s">
        <v>6155</v>
      </c>
      <c r="J4323" s="272" t="s">
        <v>6156</v>
      </c>
      <c r="K4323" s="272"/>
      <c r="L4323" s="271"/>
      <c r="M4323" s="270" t="s">
        <v>3907</v>
      </c>
      <c r="N4323" s="270" t="s">
        <v>9548</v>
      </c>
      <c r="O4323" s="270" t="s">
        <v>6166</v>
      </c>
    </row>
    <row r="4324" spans="1:15" ht="30.75" customHeight="1" x14ac:dyDescent="0.25">
      <c r="A4324" s="281">
        <v>40317188</v>
      </c>
      <c r="B4324" s="276" t="s">
        <v>4347</v>
      </c>
      <c r="C4324" s="278" t="s">
        <v>4843</v>
      </c>
      <c r="D4324" s="276" t="s">
        <v>10148</v>
      </c>
      <c r="E4324" s="282"/>
      <c r="F4324" s="279"/>
      <c r="G4324" s="278"/>
      <c r="H4324" s="278" t="s">
        <v>6154</v>
      </c>
      <c r="I4324" s="278" t="s">
        <v>6155</v>
      </c>
      <c r="J4324" s="278" t="s">
        <v>6156</v>
      </c>
      <c r="K4324" s="278"/>
      <c r="L4324" s="277"/>
      <c r="M4324" s="276" t="s">
        <v>3907</v>
      </c>
      <c r="N4324" s="276" t="s">
        <v>9548</v>
      </c>
      <c r="O4324" s="276" t="s">
        <v>6166</v>
      </c>
    </row>
    <row r="4325" spans="1:15" ht="30.75" customHeight="1" x14ac:dyDescent="0.25">
      <c r="A4325" s="275">
        <v>40317196</v>
      </c>
      <c r="B4325" s="270" t="s">
        <v>5833</v>
      </c>
      <c r="C4325" s="272" t="s">
        <v>4843</v>
      </c>
      <c r="D4325" s="270" t="s">
        <v>10148</v>
      </c>
      <c r="E4325" s="272"/>
      <c r="F4325" s="273"/>
      <c r="G4325" s="272"/>
      <c r="H4325" s="272" t="s">
        <v>6154</v>
      </c>
      <c r="I4325" s="272" t="s">
        <v>6155</v>
      </c>
      <c r="J4325" s="272" t="s">
        <v>6156</v>
      </c>
      <c r="K4325" s="272"/>
      <c r="L4325" s="271"/>
      <c r="M4325" s="270" t="s">
        <v>3907</v>
      </c>
      <c r="N4325" s="270" t="s">
        <v>9548</v>
      </c>
      <c r="O4325" s="270" t="s">
        <v>6166</v>
      </c>
    </row>
    <row r="4326" spans="1:15" ht="30.75" customHeight="1" x14ac:dyDescent="0.25">
      <c r="A4326" s="281">
        <v>40317200</v>
      </c>
      <c r="B4326" s="276" t="s">
        <v>5834</v>
      </c>
      <c r="C4326" s="278" t="s">
        <v>4843</v>
      </c>
      <c r="D4326" s="276" t="s">
        <v>10148</v>
      </c>
      <c r="E4326" s="282"/>
      <c r="F4326" s="279"/>
      <c r="G4326" s="278"/>
      <c r="H4326" s="278" t="s">
        <v>6154</v>
      </c>
      <c r="I4326" s="278" t="s">
        <v>6155</v>
      </c>
      <c r="J4326" s="278" t="s">
        <v>6156</v>
      </c>
      <c r="K4326" s="278"/>
      <c r="L4326" s="277"/>
      <c r="M4326" s="276" t="s">
        <v>3907</v>
      </c>
      <c r="N4326" s="276" t="s">
        <v>9548</v>
      </c>
      <c r="O4326" s="276" t="s">
        <v>6166</v>
      </c>
    </row>
    <row r="4327" spans="1:15" ht="30.75" customHeight="1" x14ac:dyDescent="0.25">
      <c r="A4327" s="275">
        <v>40317218</v>
      </c>
      <c r="B4327" s="270" t="s">
        <v>5835</v>
      </c>
      <c r="C4327" s="272" t="s">
        <v>4844</v>
      </c>
      <c r="D4327" s="270" t="s">
        <v>6161</v>
      </c>
      <c r="E4327" s="272"/>
      <c r="F4327" s="273"/>
      <c r="G4327" s="272" t="s">
        <v>6161</v>
      </c>
      <c r="H4327" s="272" t="s">
        <v>6161</v>
      </c>
      <c r="I4327" s="272" t="s">
        <v>6161</v>
      </c>
      <c r="J4327" s="272" t="s">
        <v>6161</v>
      </c>
      <c r="K4327" s="272" t="s">
        <v>6161</v>
      </c>
      <c r="L4327" s="271" t="s">
        <v>6161</v>
      </c>
      <c r="M4327" s="270" t="s">
        <v>6161</v>
      </c>
      <c r="N4327" s="270" t="s">
        <v>6161</v>
      </c>
      <c r="O4327" s="270" t="s">
        <v>6161</v>
      </c>
    </row>
    <row r="4328" spans="1:15" ht="30.75" customHeight="1" x14ac:dyDescent="0.25">
      <c r="A4328" s="281">
        <v>40317226</v>
      </c>
      <c r="B4328" s="276" t="s">
        <v>6485</v>
      </c>
      <c r="C4328" s="278" t="s">
        <v>4843</v>
      </c>
      <c r="D4328" s="276" t="s">
        <v>10148</v>
      </c>
      <c r="E4328" s="282"/>
      <c r="F4328" s="279"/>
      <c r="G4328" s="278"/>
      <c r="H4328" s="278" t="s">
        <v>6154</v>
      </c>
      <c r="I4328" s="278" t="s">
        <v>6155</v>
      </c>
      <c r="J4328" s="278" t="s">
        <v>6156</v>
      </c>
      <c r="K4328" s="278"/>
      <c r="L4328" s="277"/>
      <c r="M4328" s="276" t="s">
        <v>3907</v>
      </c>
      <c r="N4328" s="276" t="s">
        <v>9548</v>
      </c>
      <c r="O4328" s="276" t="s">
        <v>6166</v>
      </c>
    </row>
    <row r="4329" spans="1:15" ht="30.75" customHeight="1" x14ac:dyDescent="0.25">
      <c r="A4329" s="275">
        <v>40317234</v>
      </c>
      <c r="B4329" s="270" t="s">
        <v>5836</v>
      </c>
      <c r="C4329" s="272" t="s">
        <v>4844</v>
      </c>
      <c r="D4329" s="270" t="s">
        <v>6161</v>
      </c>
      <c r="E4329" s="272"/>
      <c r="F4329" s="273"/>
      <c r="G4329" s="272" t="s">
        <v>6161</v>
      </c>
      <c r="H4329" s="272" t="s">
        <v>6161</v>
      </c>
      <c r="I4329" s="272" t="s">
        <v>6161</v>
      </c>
      <c r="J4329" s="272" t="s">
        <v>6161</v>
      </c>
      <c r="K4329" s="272" t="s">
        <v>6161</v>
      </c>
      <c r="L4329" s="271" t="s">
        <v>6161</v>
      </c>
      <c r="M4329" s="270" t="s">
        <v>6161</v>
      </c>
      <c r="N4329" s="270" t="s">
        <v>6161</v>
      </c>
      <c r="O4329" s="270" t="s">
        <v>6161</v>
      </c>
    </row>
    <row r="4330" spans="1:15" ht="30.75" customHeight="1" x14ac:dyDescent="0.25">
      <c r="A4330" s="281">
        <v>40317242</v>
      </c>
      <c r="B4330" s="276" t="s">
        <v>5837</v>
      </c>
      <c r="C4330" s="278" t="s">
        <v>4844</v>
      </c>
      <c r="D4330" s="276" t="s">
        <v>6161</v>
      </c>
      <c r="E4330" s="282"/>
      <c r="F4330" s="279"/>
      <c r="G4330" s="278" t="s">
        <v>6161</v>
      </c>
      <c r="H4330" s="278" t="s">
        <v>6161</v>
      </c>
      <c r="I4330" s="278" t="s">
        <v>6161</v>
      </c>
      <c r="J4330" s="278" t="s">
        <v>6161</v>
      </c>
      <c r="K4330" s="278" t="s">
        <v>6161</v>
      </c>
      <c r="L4330" s="277" t="s">
        <v>6161</v>
      </c>
      <c r="M4330" s="276" t="s">
        <v>6161</v>
      </c>
      <c r="N4330" s="276" t="s">
        <v>6161</v>
      </c>
      <c r="O4330" s="276" t="s">
        <v>6161</v>
      </c>
    </row>
    <row r="4331" spans="1:15" ht="30.75" customHeight="1" x14ac:dyDescent="0.25">
      <c r="A4331" s="275">
        <v>40317250</v>
      </c>
      <c r="B4331" s="270" t="s">
        <v>6486</v>
      </c>
      <c r="C4331" s="272" t="s">
        <v>4843</v>
      </c>
      <c r="D4331" s="270" t="s">
        <v>9799</v>
      </c>
      <c r="E4331" s="272"/>
      <c r="F4331" s="273"/>
      <c r="G4331" s="272"/>
      <c r="H4331" s="272" t="s">
        <v>6154</v>
      </c>
      <c r="I4331" s="272" t="s">
        <v>6155</v>
      </c>
      <c r="J4331" s="272" t="s">
        <v>6156</v>
      </c>
      <c r="K4331" s="272"/>
      <c r="L4331" s="271"/>
      <c r="M4331" s="270" t="s">
        <v>3907</v>
      </c>
      <c r="N4331" s="270" t="s">
        <v>9548</v>
      </c>
      <c r="O4331" s="270" t="s">
        <v>6166</v>
      </c>
    </row>
    <row r="4332" spans="1:15" ht="30.75" customHeight="1" x14ac:dyDescent="0.25">
      <c r="A4332" s="281">
        <v>40317250</v>
      </c>
      <c r="B4332" s="276" t="s">
        <v>6486</v>
      </c>
      <c r="C4332" s="278" t="s">
        <v>4843</v>
      </c>
      <c r="D4332" s="276" t="s">
        <v>9798</v>
      </c>
      <c r="E4332" s="282"/>
      <c r="F4332" s="279"/>
      <c r="G4332" s="278"/>
      <c r="H4332" s="278" t="s">
        <v>6154</v>
      </c>
      <c r="I4332" s="278" t="s">
        <v>6155</v>
      </c>
      <c r="J4332" s="278" t="s">
        <v>6156</v>
      </c>
      <c r="K4332" s="278"/>
      <c r="L4332" s="277"/>
      <c r="M4332" s="276" t="s">
        <v>3907</v>
      </c>
      <c r="N4332" s="276" t="s">
        <v>9548</v>
      </c>
      <c r="O4332" s="276" t="s">
        <v>6166</v>
      </c>
    </row>
    <row r="4333" spans="1:15" ht="30.75" customHeight="1" x14ac:dyDescent="0.25">
      <c r="A4333" s="275">
        <v>40317269</v>
      </c>
      <c r="B4333" s="270" t="s">
        <v>6487</v>
      </c>
      <c r="C4333" s="272" t="s">
        <v>4843</v>
      </c>
      <c r="D4333" s="270" t="s">
        <v>9799</v>
      </c>
      <c r="E4333" s="272"/>
      <c r="F4333" s="273"/>
      <c r="G4333" s="272"/>
      <c r="H4333" s="272" t="s">
        <v>6154</v>
      </c>
      <c r="I4333" s="272" t="s">
        <v>6155</v>
      </c>
      <c r="J4333" s="272" t="s">
        <v>6156</v>
      </c>
      <c r="K4333" s="272"/>
      <c r="L4333" s="271"/>
      <c r="M4333" s="270" t="s">
        <v>3907</v>
      </c>
      <c r="N4333" s="270" t="s">
        <v>9548</v>
      </c>
      <c r="O4333" s="270" t="s">
        <v>6166</v>
      </c>
    </row>
    <row r="4334" spans="1:15" ht="30.75" customHeight="1" x14ac:dyDescent="0.25">
      <c r="A4334" s="281">
        <v>40317269</v>
      </c>
      <c r="B4334" s="276" t="s">
        <v>6487</v>
      </c>
      <c r="C4334" s="278" t="s">
        <v>4843</v>
      </c>
      <c r="D4334" s="276" t="s">
        <v>9798</v>
      </c>
      <c r="E4334" s="282"/>
      <c r="F4334" s="279"/>
      <c r="G4334" s="278"/>
      <c r="H4334" s="278" t="s">
        <v>6154</v>
      </c>
      <c r="I4334" s="278" t="s">
        <v>6155</v>
      </c>
      <c r="J4334" s="278" t="s">
        <v>6156</v>
      </c>
      <c r="K4334" s="278"/>
      <c r="L4334" s="277"/>
      <c r="M4334" s="276" t="s">
        <v>3907</v>
      </c>
      <c r="N4334" s="276" t="s">
        <v>9548</v>
      </c>
      <c r="O4334" s="276" t="s">
        <v>6166</v>
      </c>
    </row>
    <row r="4335" spans="1:15" ht="30.75" customHeight="1" x14ac:dyDescent="0.25">
      <c r="A4335" s="275">
        <v>40317277</v>
      </c>
      <c r="B4335" s="270" t="s">
        <v>6488</v>
      </c>
      <c r="C4335" s="272" t="s">
        <v>4843</v>
      </c>
      <c r="D4335" s="270" t="s">
        <v>9799</v>
      </c>
      <c r="E4335" s="272"/>
      <c r="F4335" s="273"/>
      <c r="G4335" s="272"/>
      <c r="H4335" s="272" t="s">
        <v>6154</v>
      </c>
      <c r="I4335" s="272" t="s">
        <v>6155</v>
      </c>
      <c r="J4335" s="272" t="s">
        <v>6156</v>
      </c>
      <c r="K4335" s="272"/>
      <c r="L4335" s="271"/>
      <c r="M4335" s="270" t="s">
        <v>3907</v>
      </c>
      <c r="N4335" s="270" t="s">
        <v>9548</v>
      </c>
      <c r="O4335" s="270" t="s">
        <v>6166</v>
      </c>
    </row>
    <row r="4336" spans="1:15" ht="30.75" customHeight="1" x14ac:dyDescent="0.25">
      <c r="A4336" s="281">
        <v>40317277</v>
      </c>
      <c r="B4336" s="276" t="s">
        <v>6488</v>
      </c>
      <c r="C4336" s="278" t="s">
        <v>4843</v>
      </c>
      <c r="D4336" s="276" t="s">
        <v>9798</v>
      </c>
      <c r="E4336" s="282"/>
      <c r="F4336" s="279"/>
      <c r="G4336" s="278"/>
      <c r="H4336" s="278" t="s">
        <v>6154</v>
      </c>
      <c r="I4336" s="278" t="s">
        <v>6155</v>
      </c>
      <c r="J4336" s="278" t="s">
        <v>6156</v>
      </c>
      <c r="K4336" s="278"/>
      <c r="L4336" s="277"/>
      <c r="M4336" s="276" t="s">
        <v>3907</v>
      </c>
      <c r="N4336" s="276" t="s">
        <v>9548</v>
      </c>
      <c r="O4336" s="276" t="s">
        <v>6166</v>
      </c>
    </row>
    <row r="4337" spans="1:15" ht="30.75" customHeight="1" x14ac:dyDescent="0.25">
      <c r="A4337" s="275">
        <v>40317285</v>
      </c>
      <c r="B4337" s="270" t="s">
        <v>6489</v>
      </c>
      <c r="C4337" s="272" t="s">
        <v>4843</v>
      </c>
      <c r="D4337" s="270" t="s">
        <v>9799</v>
      </c>
      <c r="E4337" s="272"/>
      <c r="F4337" s="273"/>
      <c r="G4337" s="272"/>
      <c r="H4337" s="272" t="s">
        <v>6154</v>
      </c>
      <c r="I4337" s="272" t="s">
        <v>6155</v>
      </c>
      <c r="J4337" s="272" t="s">
        <v>6156</v>
      </c>
      <c r="K4337" s="272"/>
      <c r="L4337" s="271"/>
      <c r="M4337" s="270" t="s">
        <v>3907</v>
      </c>
      <c r="N4337" s="270" t="s">
        <v>9548</v>
      </c>
      <c r="O4337" s="270" t="s">
        <v>6166</v>
      </c>
    </row>
    <row r="4338" spans="1:15" ht="30.75" customHeight="1" x14ac:dyDescent="0.25">
      <c r="A4338" s="281">
        <v>40317285</v>
      </c>
      <c r="B4338" s="276" t="s">
        <v>6489</v>
      </c>
      <c r="C4338" s="278" t="s">
        <v>4843</v>
      </c>
      <c r="D4338" s="276" t="s">
        <v>9798</v>
      </c>
      <c r="E4338" s="282"/>
      <c r="F4338" s="279"/>
      <c r="G4338" s="278"/>
      <c r="H4338" s="278" t="s">
        <v>6154</v>
      </c>
      <c r="I4338" s="278" t="s">
        <v>6155</v>
      </c>
      <c r="J4338" s="278" t="s">
        <v>6156</v>
      </c>
      <c r="K4338" s="278"/>
      <c r="L4338" s="277"/>
      <c r="M4338" s="276" t="s">
        <v>3907</v>
      </c>
      <c r="N4338" s="276" t="s">
        <v>9548</v>
      </c>
      <c r="O4338" s="276" t="s">
        <v>6166</v>
      </c>
    </row>
    <row r="4339" spans="1:15" ht="30.75" customHeight="1" x14ac:dyDescent="0.25">
      <c r="A4339" s="275">
        <v>40317293</v>
      </c>
      <c r="B4339" s="270" t="s">
        <v>6490</v>
      </c>
      <c r="C4339" s="272" t="s">
        <v>4843</v>
      </c>
      <c r="D4339" s="270" t="s">
        <v>9799</v>
      </c>
      <c r="E4339" s="272"/>
      <c r="F4339" s="273"/>
      <c r="G4339" s="272"/>
      <c r="H4339" s="272" t="s">
        <v>6154</v>
      </c>
      <c r="I4339" s="272" t="s">
        <v>6155</v>
      </c>
      <c r="J4339" s="272" t="s">
        <v>6156</v>
      </c>
      <c r="K4339" s="272"/>
      <c r="L4339" s="271"/>
      <c r="M4339" s="270" t="s">
        <v>3907</v>
      </c>
      <c r="N4339" s="270" t="s">
        <v>9548</v>
      </c>
      <c r="O4339" s="270" t="s">
        <v>6166</v>
      </c>
    </row>
    <row r="4340" spans="1:15" ht="30.75" customHeight="1" x14ac:dyDescent="0.25">
      <c r="A4340" s="281">
        <v>40317293</v>
      </c>
      <c r="B4340" s="276" t="s">
        <v>6490</v>
      </c>
      <c r="C4340" s="278" t="s">
        <v>4843</v>
      </c>
      <c r="D4340" s="276" t="s">
        <v>9798</v>
      </c>
      <c r="E4340" s="282"/>
      <c r="F4340" s="279"/>
      <c r="G4340" s="278"/>
      <c r="H4340" s="278" t="s">
        <v>6154</v>
      </c>
      <c r="I4340" s="278" t="s">
        <v>6155</v>
      </c>
      <c r="J4340" s="278" t="s">
        <v>6156</v>
      </c>
      <c r="K4340" s="278"/>
      <c r="L4340" s="277"/>
      <c r="M4340" s="276" t="s">
        <v>3907</v>
      </c>
      <c r="N4340" s="276" t="s">
        <v>9548</v>
      </c>
      <c r="O4340" s="276" t="s">
        <v>6166</v>
      </c>
    </row>
    <row r="4341" spans="1:15" ht="30.75" customHeight="1" x14ac:dyDescent="0.25">
      <c r="A4341" s="275">
        <v>40317307</v>
      </c>
      <c r="B4341" s="270" t="s">
        <v>6491</v>
      </c>
      <c r="C4341" s="272" t="s">
        <v>4844</v>
      </c>
      <c r="D4341" s="270" t="s">
        <v>6161</v>
      </c>
      <c r="E4341" s="272"/>
      <c r="F4341" s="273"/>
      <c r="G4341" s="272" t="s">
        <v>6161</v>
      </c>
      <c r="H4341" s="272" t="s">
        <v>6161</v>
      </c>
      <c r="I4341" s="272" t="s">
        <v>6161</v>
      </c>
      <c r="J4341" s="272" t="s">
        <v>6161</v>
      </c>
      <c r="K4341" s="272" t="s">
        <v>6161</v>
      </c>
      <c r="L4341" s="271" t="s">
        <v>6161</v>
      </c>
      <c r="M4341" s="270" t="s">
        <v>6161</v>
      </c>
      <c r="N4341" s="270" t="s">
        <v>6161</v>
      </c>
      <c r="O4341" s="270" t="s">
        <v>6161</v>
      </c>
    </row>
    <row r="4342" spans="1:15" ht="30.75" customHeight="1" x14ac:dyDescent="0.25">
      <c r="A4342" s="281">
        <v>40317315</v>
      </c>
      <c r="B4342" s="276" t="s">
        <v>6492</v>
      </c>
      <c r="C4342" s="278" t="s">
        <v>4844</v>
      </c>
      <c r="D4342" s="276" t="s">
        <v>6161</v>
      </c>
      <c r="E4342" s="282"/>
      <c r="F4342" s="279"/>
      <c r="G4342" s="278" t="s">
        <v>6161</v>
      </c>
      <c r="H4342" s="278" t="s">
        <v>6161</v>
      </c>
      <c r="I4342" s="278" t="s">
        <v>6161</v>
      </c>
      <c r="J4342" s="278" t="s">
        <v>6161</v>
      </c>
      <c r="K4342" s="278" t="s">
        <v>6161</v>
      </c>
      <c r="L4342" s="277" t="s">
        <v>6161</v>
      </c>
      <c r="M4342" s="276" t="s">
        <v>6161</v>
      </c>
      <c r="N4342" s="276" t="s">
        <v>6161</v>
      </c>
      <c r="O4342" s="276" t="s">
        <v>6161</v>
      </c>
    </row>
    <row r="4343" spans="1:15" ht="30.75" customHeight="1" x14ac:dyDescent="0.25">
      <c r="A4343" s="275">
        <v>40317323</v>
      </c>
      <c r="B4343" s="270" t="s">
        <v>6493</v>
      </c>
      <c r="C4343" s="272" t="s">
        <v>4844</v>
      </c>
      <c r="D4343" s="270" t="s">
        <v>6161</v>
      </c>
      <c r="E4343" s="272"/>
      <c r="F4343" s="273"/>
      <c r="G4343" s="272" t="s">
        <v>6161</v>
      </c>
      <c r="H4343" s="272" t="s">
        <v>6161</v>
      </c>
      <c r="I4343" s="272" t="s">
        <v>6161</v>
      </c>
      <c r="J4343" s="272" t="s">
        <v>6161</v>
      </c>
      <c r="K4343" s="272" t="s">
        <v>6161</v>
      </c>
      <c r="L4343" s="271" t="s">
        <v>6161</v>
      </c>
      <c r="M4343" s="270" t="s">
        <v>6161</v>
      </c>
      <c r="N4343" s="270" t="s">
        <v>6161</v>
      </c>
      <c r="O4343" s="270" t="s">
        <v>6161</v>
      </c>
    </row>
    <row r="4344" spans="1:15" ht="30.75" customHeight="1" x14ac:dyDescent="0.25">
      <c r="A4344" s="281">
        <v>40317331</v>
      </c>
      <c r="B4344" s="276" t="s">
        <v>6494</v>
      </c>
      <c r="C4344" s="278" t="s">
        <v>4844</v>
      </c>
      <c r="D4344" s="276" t="s">
        <v>6161</v>
      </c>
      <c r="E4344" s="282"/>
      <c r="F4344" s="279"/>
      <c r="G4344" s="278" t="s">
        <v>6161</v>
      </c>
      <c r="H4344" s="278" t="s">
        <v>6161</v>
      </c>
      <c r="I4344" s="278" t="s">
        <v>6161</v>
      </c>
      <c r="J4344" s="278" t="s">
        <v>6161</v>
      </c>
      <c r="K4344" s="278" t="s">
        <v>6161</v>
      </c>
      <c r="L4344" s="277" t="s">
        <v>6161</v>
      </c>
      <c r="M4344" s="276" t="s">
        <v>6161</v>
      </c>
      <c r="N4344" s="276" t="s">
        <v>6161</v>
      </c>
      <c r="O4344" s="276" t="s">
        <v>6161</v>
      </c>
    </row>
    <row r="4345" spans="1:15" ht="30.75" customHeight="1" x14ac:dyDescent="0.25">
      <c r="A4345" s="275">
        <v>40317340</v>
      </c>
      <c r="B4345" s="270" t="s">
        <v>6495</v>
      </c>
      <c r="C4345" s="272" t="s">
        <v>4844</v>
      </c>
      <c r="D4345" s="270" t="s">
        <v>6161</v>
      </c>
      <c r="E4345" s="272"/>
      <c r="F4345" s="273"/>
      <c r="G4345" s="272" t="s">
        <v>6161</v>
      </c>
      <c r="H4345" s="272" t="s">
        <v>6161</v>
      </c>
      <c r="I4345" s="272" t="s">
        <v>6161</v>
      </c>
      <c r="J4345" s="272" t="s">
        <v>6161</v>
      </c>
      <c r="K4345" s="272" t="s">
        <v>6161</v>
      </c>
      <c r="L4345" s="271" t="s">
        <v>6161</v>
      </c>
      <c r="M4345" s="270" t="s">
        <v>6161</v>
      </c>
      <c r="N4345" s="270" t="s">
        <v>6161</v>
      </c>
      <c r="O4345" s="270" t="s">
        <v>6161</v>
      </c>
    </row>
    <row r="4346" spans="1:15" ht="30.75" customHeight="1" x14ac:dyDescent="0.25">
      <c r="A4346" s="281">
        <v>40317366</v>
      </c>
      <c r="B4346" s="276" t="s">
        <v>6496</v>
      </c>
      <c r="C4346" s="278" t="s">
        <v>4844</v>
      </c>
      <c r="D4346" s="276" t="s">
        <v>6161</v>
      </c>
      <c r="E4346" s="282"/>
      <c r="F4346" s="279"/>
      <c r="G4346" s="278" t="s">
        <v>6161</v>
      </c>
      <c r="H4346" s="278" t="s">
        <v>6161</v>
      </c>
      <c r="I4346" s="278" t="s">
        <v>6161</v>
      </c>
      <c r="J4346" s="278" t="s">
        <v>6161</v>
      </c>
      <c r="K4346" s="278" t="s">
        <v>6161</v>
      </c>
      <c r="L4346" s="277" t="s">
        <v>6161</v>
      </c>
      <c r="M4346" s="276" t="s">
        <v>6161</v>
      </c>
      <c r="N4346" s="276" t="s">
        <v>6161</v>
      </c>
      <c r="O4346" s="276" t="s">
        <v>6161</v>
      </c>
    </row>
    <row r="4347" spans="1:15" ht="30.75" customHeight="1" x14ac:dyDescent="0.25">
      <c r="A4347" s="275">
        <v>40317374</v>
      </c>
      <c r="B4347" s="270" t="s">
        <v>6497</v>
      </c>
      <c r="C4347" s="272" t="s">
        <v>4843</v>
      </c>
      <c r="D4347" s="270" t="s">
        <v>10147</v>
      </c>
      <c r="E4347" s="272"/>
      <c r="F4347" s="273"/>
      <c r="G4347" s="272"/>
      <c r="H4347" s="272" t="s">
        <v>6154</v>
      </c>
      <c r="I4347" s="272" t="s">
        <v>6155</v>
      </c>
      <c r="J4347" s="272" t="s">
        <v>6156</v>
      </c>
      <c r="K4347" s="272"/>
      <c r="L4347" s="271"/>
      <c r="M4347" s="270" t="s">
        <v>3907</v>
      </c>
      <c r="N4347" s="270" t="s">
        <v>9548</v>
      </c>
      <c r="O4347" s="270" t="s">
        <v>6166</v>
      </c>
    </row>
    <row r="4348" spans="1:15" ht="30.75" customHeight="1" x14ac:dyDescent="0.25">
      <c r="A4348" s="281">
        <v>40317382</v>
      </c>
      <c r="B4348" s="276" t="s">
        <v>6498</v>
      </c>
      <c r="C4348" s="278" t="s">
        <v>4844</v>
      </c>
      <c r="D4348" s="276" t="s">
        <v>6161</v>
      </c>
      <c r="E4348" s="282"/>
      <c r="F4348" s="279"/>
      <c r="G4348" s="278" t="s">
        <v>6161</v>
      </c>
      <c r="H4348" s="278" t="s">
        <v>6161</v>
      </c>
      <c r="I4348" s="278" t="s">
        <v>6161</v>
      </c>
      <c r="J4348" s="278" t="s">
        <v>6161</v>
      </c>
      <c r="K4348" s="278" t="s">
        <v>6161</v>
      </c>
      <c r="L4348" s="277" t="s">
        <v>6161</v>
      </c>
      <c r="M4348" s="276" t="s">
        <v>6161</v>
      </c>
      <c r="N4348" s="276" t="s">
        <v>6161</v>
      </c>
      <c r="O4348" s="276" t="s">
        <v>6161</v>
      </c>
    </row>
    <row r="4349" spans="1:15" ht="30.75" customHeight="1" x14ac:dyDescent="0.25">
      <c r="A4349" s="275">
        <v>40317390</v>
      </c>
      <c r="B4349" s="270" t="s">
        <v>6499</v>
      </c>
      <c r="C4349" s="272" t="s">
        <v>4843</v>
      </c>
      <c r="D4349" s="270" t="s">
        <v>9798</v>
      </c>
      <c r="E4349" s="272"/>
      <c r="F4349" s="273"/>
      <c r="G4349" s="272"/>
      <c r="H4349" s="272" t="s">
        <v>6154</v>
      </c>
      <c r="I4349" s="272" t="s">
        <v>6155</v>
      </c>
      <c r="J4349" s="272" t="s">
        <v>6156</v>
      </c>
      <c r="K4349" s="272"/>
      <c r="L4349" s="271"/>
      <c r="M4349" s="270" t="s">
        <v>3907</v>
      </c>
      <c r="N4349" s="270" t="s">
        <v>9548</v>
      </c>
      <c r="O4349" s="270" t="s">
        <v>6166</v>
      </c>
    </row>
    <row r="4350" spans="1:15" ht="30.75" customHeight="1" x14ac:dyDescent="0.25">
      <c r="A4350" s="281">
        <v>40317390</v>
      </c>
      <c r="B4350" s="276" t="s">
        <v>6499</v>
      </c>
      <c r="C4350" s="278" t="s">
        <v>4843</v>
      </c>
      <c r="D4350" s="276" t="s">
        <v>9799</v>
      </c>
      <c r="E4350" s="282"/>
      <c r="F4350" s="279"/>
      <c r="G4350" s="278"/>
      <c r="H4350" s="278" t="s">
        <v>6154</v>
      </c>
      <c r="I4350" s="278" t="s">
        <v>6155</v>
      </c>
      <c r="J4350" s="278" t="s">
        <v>6156</v>
      </c>
      <c r="K4350" s="278"/>
      <c r="L4350" s="277"/>
      <c r="M4350" s="276" t="s">
        <v>3907</v>
      </c>
      <c r="N4350" s="276" t="s">
        <v>9548</v>
      </c>
      <c r="O4350" s="276" t="s">
        <v>6166</v>
      </c>
    </row>
    <row r="4351" spans="1:15" ht="30.75" customHeight="1" x14ac:dyDescent="0.25">
      <c r="A4351" s="275">
        <v>40317404</v>
      </c>
      <c r="B4351" s="270" t="s">
        <v>6500</v>
      </c>
      <c r="C4351" s="272" t="s">
        <v>4843</v>
      </c>
      <c r="D4351" s="270" t="s">
        <v>10055</v>
      </c>
      <c r="E4351" s="272"/>
      <c r="F4351" s="273"/>
      <c r="G4351" s="272"/>
      <c r="H4351" s="272" t="s">
        <v>6154</v>
      </c>
      <c r="I4351" s="272" t="s">
        <v>6155</v>
      </c>
      <c r="J4351" s="272" t="s">
        <v>6156</v>
      </c>
      <c r="K4351" s="272"/>
      <c r="L4351" s="271"/>
      <c r="M4351" s="270" t="s">
        <v>9658</v>
      </c>
      <c r="N4351" s="270" t="s">
        <v>9548</v>
      </c>
      <c r="O4351" s="270" t="s">
        <v>6166</v>
      </c>
    </row>
    <row r="4352" spans="1:15" ht="30.75" customHeight="1" x14ac:dyDescent="0.25">
      <c r="A4352" s="281">
        <v>40317412</v>
      </c>
      <c r="B4352" s="276" t="s">
        <v>6501</v>
      </c>
      <c r="C4352" s="278" t="s">
        <v>4843</v>
      </c>
      <c r="D4352" s="276" t="s">
        <v>9809</v>
      </c>
      <c r="E4352" s="282"/>
      <c r="F4352" s="279"/>
      <c r="G4352" s="278"/>
      <c r="H4352" s="278" t="s">
        <v>6154</v>
      </c>
      <c r="I4352" s="278" t="s">
        <v>6155</v>
      </c>
      <c r="J4352" s="278" t="s">
        <v>6156</v>
      </c>
      <c r="K4352" s="278"/>
      <c r="L4352" s="277"/>
      <c r="M4352" s="276" t="s">
        <v>3907</v>
      </c>
      <c r="N4352" s="276" t="s">
        <v>9548</v>
      </c>
      <c r="O4352" s="276" t="s">
        <v>6166</v>
      </c>
    </row>
    <row r="4353" spans="1:15" ht="30.75" customHeight="1" x14ac:dyDescent="0.25">
      <c r="A4353" s="275">
        <v>40317420</v>
      </c>
      <c r="B4353" s="270" t="s">
        <v>6502</v>
      </c>
      <c r="C4353" s="272" t="s">
        <v>4843</v>
      </c>
      <c r="D4353" s="270" t="s">
        <v>10148</v>
      </c>
      <c r="E4353" s="272"/>
      <c r="F4353" s="273"/>
      <c r="G4353" s="272"/>
      <c r="H4353" s="272" t="s">
        <v>6154</v>
      </c>
      <c r="I4353" s="272" t="s">
        <v>6155</v>
      </c>
      <c r="J4353" s="272" t="s">
        <v>6156</v>
      </c>
      <c r="K4353" s="272"/>
      <c r="L4353" s="271"/>
      <c r="M4353" s="270" t="s">
        <v>3907</v>
      </c>
      <c r="N4353" s="270" t="s">
        <v>9548</v>
      </c>
      <c r="O4353" s="270" t="s">
        <v>6166</v>
      </c>
    </row>
    <row r="4354" spans="1:15" ht="30.75" customHeight="1" x14ac:dyDescent="0.25">
      <c r="A4354" s="281">
        <v>40317439</v>
      </c>
      <c r="B4354" s="276" t="s">
        <v>6503</v>
      </c>
      <c r="C4354" s="278" t="s">
        <v>4843</v>
      </c>
      <c r="D4354" s="276" t="s">
        <v>9814</v>
      </c>
      <c r="E4354" s="282"/>
      <c r="F4354" s="279"/>
      <c r="G4354" s="278"/>
      <c r="H4354" s="278" t="s">
        <v>6154</v>
      </c>
      <c r="I4354" s="278" t="s">
        <v>6155</v>
      </c>
      <c r="J4354" s="278" t="s">
        <v>6156</v>
      </c>
      <c r="K4354" s="278"/>
      <c r="L4354" s="277"/>
      <c r="M4354" s="276" t="s">
        <v>3907</v>
      </c>
      <c r="N4354" s="276" t="s">
        <v>9548</v>
      </c>
      <c r="O4354" s="276" t="s">
        <v>6166</v>
      </c>
    </row>
    <row r="4355" spans="1:15" ht="30.75" customHeight="1" x14ac:dyDescent="0.25">
      <c r="A4355" s="275">
        <v>40317447</v>
      </c>
      <c r="B4355" s="270" t="s">
        <v>6504</v>
      </c>
      <c r="C4355" s="272" t="s">
        <v>4843</v>
      </c>
      <c r="D4355" s="270" t="s">
        <v>10147</v>
      </c>
      <c r="E4355" s="272"/>
      <c r="F4355" s="273"/>
      <c r="G4355" s="272"/>
      <c r="H4355" s="272" t="s">
        <v>6154</v>
      </c>
      <c r="I4355" s="272" t="s">
        <v>6155</v>
      </c>
      <c r="J4355" s="272" t="s">
        <v>6156</v>
      </c>
      <c r="K4355" s="272"/>
      <c r="L4355" s="271"/>
      <c r="M4355" s="270" t="s">
        <v>3907</v>
      </c>
      <c r="N4355" s="270" t="s">
        <v>9548</v>
      </c>
      <c r="O4355" s="270" t="s">
        <v>6166</v>
      </c>
    </row>
    <row r="4356" spans="1:15" ht="30.75" customHeight="1" x14ac:dyDescent="0.25">
      <c r="A4356" s="281">
        <v>40317455</v>
      </c>
      <c r="B4356" s="276" t="s">
        <v>6505</v>
      </c>
      <c r="C4356" s="278" t="s">
        <v>4844</v>
      </c>
      <c r="D4356" s="276" t="s">
        <v>6161</v>
      </c>
      <c r="E4356" s="282"/>
      <c r="F4356" s="279"/>
      <c r="G4356" s="278" t="s">
        <v>6161</v>
      </c>
      <c r="H4356" s="278" t="s">
        <v>6161</v>
      </c>
      <c r="I4356" s="278" t="s">
        <v>6161</v>
      </c>
      <c r="J4356" s="278" t="s">
        <v>6161</v>
      </c>
      <c r="K4356" s="278" t="s">
        <v>6161</v>
      </c>
      <c r="L4356" s="277" t="s">
        <v>6161</v>
      </c>
      <c r="M4356" s="276" t="s">
        <v>6161</v>
      </c>
      <c r="N4356" s="276" t="s">
        <v>6161</v>
      </c>
      <c r="O4356" s="276" t="s">
        <v>6161</v>
      </c>
    </row>
    <row r="4357" spans="1:15" ht="30.75" customHeight="1" x14ac:dyDescent="0.25">
      <c r="A4357" s="275">
        <v>40317463</v>
      </c>
      <c r="B4357" s="270" t="s">
        <v>6506</v>
      </c>
      <c r="C4357" s="272" t="s">
        <v>4843</v>
      </c>
      <c r="D4357" s="270" t="s">
        <v>10148</v>
      </c>
      <c r="E4357" s="272"/>
      <c r="F4357" s="273"/>
      <c r="G4357" s="272"/>
      <c r="H4357" s="272" t="s">
        <v>6154</v>
      </c>
      <c r="I4357" s="272" t="s">
        <v>6155</v>
      </c>
      <c r="J4357" s="272" t="s">
        <v>6156</v>
      </c>
      <c r="K4357" s="272"/>
      <c r="L4357" s="271"/>
      <c r="M4357" s="270" t="s">
        <v>3907</v>
      </c>
      <c r="N4357" s="270" t="s">
        <v>9548</v>
      </c>
      <c r="O4357" s="270" t="s">
        <v>6166</v>
      </c>
    </row>
    <row r="4358" spans="1:15" ht="30.75" customHeight="1" x14ac:dyDescent="0.25">
      <c r="A4358" s="281">
        <v>40317471</v>
      </c>
      <c r="B4358" s="276" t="s">
        <v>6507</v>
      </c>
      <c r="C4358" s="278" t="s">
        <v>4843</v>
      </c>
      <c r="D4358" s="276" t="s">
        <v>9812</v>
      </c>
      <c r="E4358" s="282"/>
      <c r="F4358" s="279"/>
      <c r="G4358" s="278"/>
      <c r="H4358" s="278" t="s">
        <v>6154</v>
      </c>
      <c r="I4358" s="278" t="s">
        <v>6155</v>
      </c>
      <c r="J4358" s="278" t="s">
        <v>6156</v>
      </c>
      <c r="K4358" s="278"/>
      <c r="L4358" s="277"/>
      <c r="M4358" s="276" t="s">
        <v>3907</v>
      </c>
      <c r="N4358" s="276" t="s">
        <v>9548</v>
      </c>
      <c r="O4358" s="276" t="s">
        <v>6166</v>
      </c>
    </row>
    <row r="4359" spans="1:15" ht="30.75" customHeight="1" x14ac:dyDescent="0.25">
      <c r="A4359" s="275">
        <v>40317480</v>
      </c>
      <c r="B4359" s="270" t="s">
        <v>6508</v>
      </c>
      <c r="C4359" s="272" t="s">
        <v>4844</v>
      </c>
      <c r="D4359" s="270" t="s">
        <v>6161</v>
      </c>
      <c r="E4359" s="272"/>
      <c r="F4359" s="273"/>
      <c r="G4359" s="272" t="s">
        <v>6161</v>
      </c>
      <c r="H4359" s="272" t="s">
        <v>6161</v>
      </c>
      <c r="I4359" s="272" t="s">
        <v>6161</v>
      </c>
      <c r="J4359" s="272" t="s">
        <v>6161</v>
      </c>
      <c r="K4359" s="272" t="s">
        <v>6161</v>
      </c>
      <c r="L4359" s="271" t="s">
        <v>6161</v>
      </c>
      <c r="M4359" s="270" t="s">
        <v>6161</v>
      </c>
      <c r="N4359" s="270" t="s">
        <v>6161</v>
      </c>
      <c r="O4359" s="270" t="s">
        <v>6161</v>
      </c>
    </row>
    <row r="4360" spans="1:15" ht="30.75" customHeight="1" x14ac:dyDescent="0.25">
      <c r="A4360" s="281">
        <v>40317498</v>
      </c>
      <c r="B4360" s="276" t="s">
        <v>10182</v>
      </c>
      <c r="C4360" s="278" t="s">
        <v>4844</v>
      </c>
      <c r="D4360" s="276" t="s">
        <v>6161</v>
      </c>
      <c r="E4360" s="282"/>
      <c r="F4360" s="279"/>
      <c r="G4360" s="278" t="s">
        <v>6161</v>
      </c>
      <c r="H4360" s="278" t="s">
        <v>6161</v>
      </c>
      <c r="I4360" s="278" t="s">
        <v>6161</v>
      </c>
      <c r="J4360" s="278" t="s">
        <v>6161</v>
      </c>
      <c r="K4360" s="278" t="s">
        <v>6161</v>
      </c>
      <c r="L4360" s="277" t="s">
        <v>6161</v>
      </c>
      <c r="M4360" s="276" t="s">
        <v>6161</v>
      </c>
      <c r="N4360" s="276" t="s">
        <v>6161</v>
      </c>
      <c r="O4360" s="276" t="s">
        <v>6161</v>
      </c>
    </row>
    <row r="4361" spans="1:15" ht="30.75" customHeight="1" x14ac:dyDescent="0.25">
      <c r="A4361" s="275">
        <v>40319016</v>
      </c>
      <c r="B4361" s="270" t="s">
        <v>5838</v>
      </c>
      <c r="C4361" s="272" t="s">
        <v>4844</v>
      </c>
      <c r="D4361" s="270" t="s">
        <v>6161</v>
      </c>
      <c r="E4361" s="272"/>
      <c r="F4361" s="273"/>
      <c r="G4361" s="272" t="s">
        <v>6161</v>
      </c>
      <c r="H4361" s="272" t="s">
        <v>6161</v>
      </c>
      <c r="I4361" s="272" t="s">
        <v>6161</v>
      </c>
      <c r="J4361" s="272" t="s">
        <v>6161</v>
      </c>
      <c r="K4361" s="272" t="s">
        <v>6161</v>
      </c>
      <c r="L4361" s="271" t="s">
        <v>6161</v>
      </c>
      <c r="M4361" s="270" t="s">
        <v>6161</v>
      </c>
      <c r="N4361" s="270" t="s">
        <v>6161</v>
      </c>
      <c r="O4361" s="270" t="s">
        <v>6161</v>
      </c>
    </row>
    <row r="4362" spans="1:15" ht="30.75" customHeight="1" x14ac:dyDescent="0.25">
      <c r="A4362" s="281">
        <v>40319024</v>
      </c>
      <c r="B4362" s="276" t="s">
        <v>5839</v>
      </c>
      <c r="C4362" s="278" t="s">
        <v>4844</v>
      </c>
      <c r="D4362" s="276" t="s">
        <v>6161</v>
      </c>
      <c r="E4362" s="282"/>
      <c r="F4362" s="279"/>
      <c r="G4362" s="278" t="s">
        <v>6161</v>
      </c>
      <c r="H4362" s="278" t="s">
        <v>6161</v>
      </c>
      <c r="I4362" s="278" t="s">
        <v>6161</v>
      </c>
      <c r="J4362" s="278" t="s">
        <v>6161</v>
      </c>
      <c r="K4362" s="278" t="s">
        <v>6161</v>
      </c>
      <c r="L4362" s="277" t="s">
        <v>6161</v>
      </c>
      <c r="M4362" s="276" t="s">
        <v>6161</v>
      </c>
      <c r="N4362" s="276" t="s">
        <v>6161</v>
      </c>
      <c r="O4362" s="276" t="s">
        <v>6161</v>
      </c>
    </row>
    <row r="4363" spans="1:15" ht="30.75" customHeight="1" x14ac:dyDescent="0.25">
      <c r="A4363" s="275">
        <v>40319032</v>
      </c>
      <c r="B4363" s="270" t="s">
        <v>5840</v>
      </c>
      <c r="C4363" s="272" t="s">
        <v>4843</v>
      </c>
      <c r="D4363" s="270" t="s">
        <v>10063</v>
      </c>
      <c r="E4363" s="272"/>
      <c r="F4363" s="273"/>
      <c r="G4363" s="272"/>
      <c r="H4363" s="272" t="s">
        <v>6154</v>
      </c>
      <c r="I4363" s="272" t="s">
        <v>6155</v>
      </c>
      <c r="J4363" s="272" t="s">
        <v>6156</v>
      </c>
      <c r="K4363" s="272"/>
      <c r="L4363" s="271"/>
      <c r="M4363" s="270" t="s">
        <v>9658</v>
      </c>
      <c r="N4363" s="270" t="s">
        <v>9548</v>
      </c>
      <c r="O4363" s="270" t="s">
        <v>6166</v>
      </c>
    </row>
    <row r="4364" spans="1:15" ht="30.75" customHeight="1" x14ac:dyDescent="0.25">
      <c r="A4364" s="281">
        <v>40319040</v>
      </c>
      <c r="B4364" s="276" t="s">
        <v>5841</v>
      </c>
      <c r="C4364" s="278" t="s">
        <v>4843</v>
      </c>
      <c r="D4364" s="276" t="s">
        <v>10063</v>
      </c>
      <c r="E4364" s="282"/>
      <c r="F4364" s="279"/>
      <c r="G4364" s="278"/>
      <c r="H4364" s="278" t="s">
        <v>6154</v>
      </c>
      <c r="I4364" s="278" t="s">
        <v>6155</v>
      </c>
      <c r="J4364" s="278" t="s">
        <v>6156</v>
      </c>
      <c r="K4364" s="278"/>
      <c r="L4364" s="277"/>
      <c r="M4364" s="276" t="s">
        <v>9658</v>
      </c>
      <c r="N4364" s="276" t="s">
        <v>9548</v>
      </c>
      <c r="O4364" s="276" t="s">
        <v>6166</v>
      </c>
    </row>
    <row r="4365" spans="1:15" ht="30.75" customHeight="1" x14ac:dyDescent="0.25">
      <c r="A4365" s="275">
        <v>40319059</v>
      </c>
      <c r="B4365" s="270" t="s">
        <v>5842</v>
      </c>
      <c r="C4365" s="272" t="s">
        <v>4844</v>
      </c>
      <c r="D4365" s="270" t="s">
        <v>6161</v>
      </c>
      <c r="E4365" s="272"/>
      <c r="F4365" s="273"/>
      <c r="G4365" s="272" t="s">
        <v>6161</v>
      </c>
      <c r="H4365" s="272" t="s">
        <v>6161</v>
      </c>
      <c r="I4365" s="272" t="s">
        <v>6161</v>
      </c>
      <c r="J4365" s="272" t="s">
        <v>6161</v>
      </c>
      <c r="K4365" s="272" t="s">
        <v>6161</v>
      </c>
      <c r="L4365" s="271" t="s">
        <v>6161</v>
      </c>
      <c r="M4365" s="270" t="s">
        <v>6161</v>
      </c>
      <c r="N4365" s="270" t="s">
        <v>6161</v>
      </c>
      <c r="O4365" s="270" t="s">
        <v>6161</v>
      </c>
    </row>
    <row r="4366" spans="1:15" ht="30.75" customHeight="1" x14ac:dyDescent="0.25">
      <c r="A4366" s="281">
        <v>40319067</v>
      </c>
      <c r="B4366" s="276" t="s">
        <v>5843</v>
      </c>
      <c r="C4366" s="278" t="s">
        <v>4844</v>
      </c>
      <c r="D4366" s="276" t="s">
        <v>6161</v>
      </c>
      <c r="E4366" s="282"/>
      <c r="F4366" s="279"/>
      <c r="G4366" s="278" t="s">
        <v>6161</v>
      </c>
      <c r="H4366" s="278" t="s">
        <v>6161</v>
      </c>
      <c r="I4366" s="278" t="s">
        <v>6161</v>
      </c>
      <c r="J4366" s="278" t="s">
        <v>6161</v>
      </c>
      <c r="K4366" s="278" t="s">
        <v>6161</v>
      </c>
      <c r="L4366" s="277" t="s">
        <v>6161</v>
      </c>
      <c r="M4366" s="276" t="s">
        <v>6161</v>
      </c>
      <c r="N4366" s="276" t="s">
        <v>6161</v>
      </c>
      <c r="O4366" s="276" t="s">
        <v>6161</v>
      </c>
    </row>
    <row r="4367" spans="1:15" ht="30.75" customHeight="1" x14ac:dyDescent="0.25">
      <c r="A4367" s="275">
        <v>40319075</v>
      </c>
      <c r="B4367" s="270" t="s">
        <v>5844</v>
      </c>
      <c r="C4367" s="272" t="s">
        <v>4844</v>
      </c>
      <c r="D4367" s="270" t="s">
        <v>6161</v>
      </c>
      <c r="E4367" s="272"/>
      <c r="F4367" s="273"/>
      <c r="G4367" s="272" t="s">
        <v>6161</v>
      </c>
      <c r="H4367" s="272" t="s">
        <v>6161</v>
      </c>
      <c r="I4367" s="272" t="s">
        <v>6161</v>
      </c>
      <c r="J4367" s="272" t="s">
        <v>6161</v>
      </c>
      <c r="K4367" s="272" t="s">
        <v>6161</v>
      </c>
      <c r="L4367" s="271" t="s">
        <v>6161</v>
      </c>
      <c r="M4367" s="270" t="s">
        <v>6161</v>
      </c>
      <c r="N4367" s="270" t="s">
        <v>6161</v>
      </c>
      <c r="O4367" s="270" t="s">
        <v>6161</v>
      </c>
    </row>
    <row r="4368" spans="1:15" ht="30.75" customHeight="1" x14ac:dyDescent="0.25">
      <c r="A4368" s="281">
        <v>40319083</v>
      </c>
      <c r="B4368" s="276" t="s">
        <v>5845</v>
      </c>
      <c r="C4368" s="278" t="s">
        <v>4844</v>
      </c>
      <c r="D4368" s="276" t="s">
        <v>6161</v>
      </c>
      <c r="E4368" s="282"/>
      <c r="F4368" s="279"/>
      <c r="G4368" s="278" t="s">
        <v>6161</v>
      </c>
      <c r="H4368" s="278" t="s">
        <v>6161</v>
      </c>
      <c r="I4368" s="278" t="s">
        <v>6161</v>
      </c>
      <c r="J4368" s="278" t="s">
        <v>6161</v>
      </c>
      <c r="K4368" s="278" t="s">
        <v>6161</v>
      </c>
      <c r="L4368" s="277" t="s">
        <v>6161</v>
      </c>
      <c r="M4368" s="276" t="s">
        <v>6161</v>
      </c>
      <c r="N4368" s="276" t="s">
        <v>6161</v>
      </c>
      <c r="O4368" s="276" t="s">
        <v>6161</v>
      </c>
    </row>
    <row r="4369" spans="1:15" ht="30.75" customHeight="1" x14ac:dyDescent="0.25">
      <c r="A4369" s="275">
        <v>40319091</v>
      </c>
      <c r="B4369" s="270" t="s">
        <v>5846</v>
      </c>
      <c r="C4369" s="272" t="s">
        <v>4843</v>
      </c>
      <c r="D4369" s="270" t="s">
        <v>9740</v>
      </c>
      <c r="E4369" s="272"/>
      <c r="F4369" s="273"/>
      <c r="G4369" s="272"/>
      <c r="H4369" s="272" t="s">
        <v>6154</v>
      </c>
      <c r="I4369" s="272" t="s">
        <v>6155</v>
      </c>
      <c r="J4369" s="272" t="s">
        <v>6156</v>
      </c>
      <c r="K4369" s="272"/>
      <c r="L4369" s="271"/>
      <c r="M4369" s="270" t="s">
        <v>4331</v>
      </c>
      <c r="N4369" s="270" t="s">
        <v>9548</v>
      </c>
      <c r="O4369" s="270" t="s">
        <v>6166</v>
      </c>
    </row>
    <row r="4370" spans="1:15" ht="30.75" customHeight="1" x14ac:dyDescent="0.25">
      <c r="A4370" s="281">
        <v>40319105</v>
      </c>
      <c r="B4370" s="276" t="s">
        <v>5847</v>
      </c>
      <c r="C4370" s="278" t="s">
        <v>4844</v>
      </c>
      <c r="D4370" s="276" t="s">
        <v>6161</v>
      </c>
      <c r="E4370" s="282"/>
      <c r="F4370" s="279"/>
      <c r="G4370" s="278" t="s">
        <v>6161</v>
      </c>
      <c r="H4370" s="278" t="s">
        <v>6161</v>
      </c>
      <c r="I4370" s="278" t="s">
        <v>6161</v>
      </c>
      <c r="J4370" s="278" t="s">
        <v>6161</v>
      </c>
      <c r="K4370" s="278" t="s">
        <v>6161</v>
      </c>
      <c r="L4370" s="277" t="s">
        <v>6161</v>
      </c>
      <c r="M4370" s="276" t="s">
        <v>6161</v>
      </c>
      <c r="N4370" s="276" t="s">
        <v>6161</v>
      </c>
      <c r="O4370" s="276" t="s">
        <v>6161</v>
      </c>
    </row>
    <row r="4371" spans="1:15" ht="30.75" customHeight="1" x14ac:dyDescent="0.25">
      <c r="A4371" s="275">
        <v>40319113</v>
      </c>
      <c r="B4371" s="270" t="s">
        <v>5848</v>
      </c>
      <c r="C4371" s="272" t="s">
        <v>4843</v>
      </c>
      <c r="D4371" s="270" t="s">
        <v>9639</v>
      </c>
      <c r="E4371" s="272"/>
      <c r="F4371" s="273"/>
      <c r="G4371" s="272"/>
      <c r="H4371" s="272" t="s">
        <v>6154</v>
      </c>
      <c r="I4371" s="272" t="s">
        <v>6155</v>
      </c>
      <c r="J4371" s="272" t="s">
        <v>6156</v>
      </c>
      <c r="K4371" s="272"/>
      <c r="L4371" s="271"/>
      <c r="M4371" s="270" t="s">
        <v>4331</v>
      </c>
      <c r="N4371" s="270" t="s">
        <v>9548</v>
      </c>
      <c r="O4371" s="270" t="s">
        <v>6166</v>
      </c>
    </row>
    <row r="4372" spans="1:15" ht="30.75" customHeight="1" x14ac:dyDescent="0.25">
      <c r="A4372" s="281">
        <v>40319113</v>
      </c>
      <c r="B4372" s="276" t="s">
        <v>5848</v>
      </c>
      <c r="C4372" s="278" t="s">
        <v>4843</v>
      </c>
      <c r="D4372" s="276" t="s">
        <v>9989</v>
      </c>
      <c r="E4372" s="282"/>
      <c r="F4372" s="279"/>
      <c r="G4372" s="278"/>
      <c r="H4372" s="278" t="s">
        <v>6154</v>
      </c>
      <c r="I4372" s="278" t="s">
        <v>6155</v>
      </c>
      <c r="J4372" s="278" t="s">
        <v>6156</v>
      </c>
      <c r="K4372" s="278"/>
      <c r="L4372" s="277"/>
      <c r="M4372" s="276" t="s">
        <v>9630</v>
      </c>
      <c r="N4372" s="276" t="s">
        <v>9548</v>
      </c>
      <c r="O4372" s="276" t="s">
        <v>6166</v>
      </c>
    </row>
    <row r="4373" spans="1:15" ht="30.75" customHeight="1" x14ac:dyDescent="0.25">
      <c r="A4373" s="275">
        <v>40319121</v>
      </c>
      <c r="B4373" s="270" t="s">
        <v>5849</v>
      </c>
      <c r="C4373" s="272" t="s">
        <v>4843</v>
      </c>
      <c r="D4373" s="270" t="s">
        <v>10183</v>
      </c>
      <c r="E4373" s="272"/>
      <c r="F4373" s="273"/>
      <c r="G4373" s="272"/>
      <c r="H4373" s="272" t="s">
        <v>6154</v>
      </c>
      <c r="I4373" s="272" t="s">
        <v>6155</v>
      </c>
      <c r="J4373" s="272" t="s">
        <v>6156</v>
      </c>
      <c r="K4373" s="272" t="s">
        <v>6157</v>
      </c>
      <c r="L4373" s="271"/>
      <c r="M4373" s="270" t="s">
        <v>3929</v>
      </c>
      <c r="N4373" s="270" t="s">
        <v>10184</v>
      </c>
      <c r="O4373" s="270" t="s">
        <v>6166</v>
      </c>
    </row>
    <row r="4374" spans="1:15" ht="30.75" customHeight="1" x14ac:dyDescent="0.25">
      <c r="A4374" s="281">
        <v>40319130</v>
      </c>
      <c r="B4374" s="276" t="s">
        <v>4000</v>
      </c>
      <c r="C4374" s="278" t="s">
        <v>4843</v>
      </c>
      <c r="D4374" s="276" t="s">
        <v>10185</v>
      </c>
      <c r="E4374" s="282"/>
      <c r="F4374" s="279"/>
      <c r="G4374" s="278"/>
      <c r="H4374" s="278" t="s">
        <v>6154</v>
      </c>
      <c r="I4374" s="278" t="s">
        <v>6155</v>
      </c>
      <c r="J4374" s="278" t="s">
        <v>6156</v>
      </c>
      <c r="K4374" s="278"/>
      <c r="L4374" s="277"/>
      <c r="M4374" s="276" t="s">
        <v>4331</v>
      </c>
      <c r="N4374" s="276" t="s">
        <v>9548</v>
      </c>
      <c r="O4374" s="276" t="s">
        <v>6166</v>
      </c>
    </row>
    <row r="4375" spans="1:15" ht="30.75" customHeight="1" x14ac:dyDescent="0.25">
      <c r="A4375" s="275">
        <v>40319148</v>
      </c>
      <c r="B4375" s="270" t="s">
        <v>5850</v>
      </c>
      <c r="C4375" s="272" t="s">
        <v>4843</v>
      </c>
      <c r="D4375" s="270" t="s">
        <v>9747</v>
      </c>
      <c r="E4375" s="272"/>
      <c r="F4375" s="273"/>
      <c r="G4375" s="272"/>
      <c r="H4375" s="272" t="s">
        <v>6154</v>
      </c>
      <c r="I4375" s="272" t="s">
        <v>6155</v>
      </c>
      <c r="J4375" s="272" t="s">
        <v>6156</v>
      </c>
      <c r="K4375" s="272"/>
      <c r="L4375" s="271"/>
      <c r="M4375" s="270" t="s">
        <v>4331</v>
      </c>
      <c r="N4375" s="270" t="s">
        <v>9548</v>
      </c>
      <c r="O4375" s="270" t="s">
        <v>6166</v>
      </c>
    </row>
    <row r="4376" spans="1:15" ht="30.75" customHeight="1" x14ac:dyDescent="0.25">
      <c r="A4376" s="281">
        <v>40319156</v>
      </c>
      <c r="B4376" s="276" t="s">
        <v>5851</v>
      </c>
      <c r="C4376" s="278" t="s">
        <v>4844</v>
      </c>
      <c r="D4376" s="276" t="s">
        <v>6161</v>
      </c>
      <c r="E4376" s="282"/>
      <c r="F4376" s="279"/>
      <c r="G4376" s="278" t="s">
        <v>6161</v>
      </c>
      <c r="H4376" s="278" t="s">
        <v>6161</v>
      </c>
      <c r="I4376" s="278" t="s">
        <v>6161</v>
      </c>
      <c r="J4376" s="278" t="s">
        <v>6161</v>
      </c>
      <c r="K4376" s="278" t="s">
        <v>6161</v>
      </c>
      <c r="L4376" s="277" t="s">
        <v>6161</v>
      </c>
      <c r="M4376" s="276" t="s">
        <v>6161</v>
      </c>
      <c r="N4376" s="276" t="s">
        <v>6161</v>
      </c>
      <c r="O4376" s="276" t="s">
        <v>6161</v>
      </c>
    </row>
    <row r="4377" spans="1:15" ht="30.75" customHeight="1" x14ac:dyDescent="0.25">
      <c r="A4377" s="275">
        <v>40319164</v>
      </c>
      <c r="B4377" s="270" t="s">
        <v>5852</v>
      </c>
      <c r="C4377" s="272" t="s">
        <v>4844</v>
      </c>
      <c r="D4377" s="270" t="s">
        <v>6161</v>
      </c>
      <c r="E4377" s="272"/>
      <c r="F4377" s="273"/>
      <c r="G4377" s="272" t="s">
        <v>6161</v>
      </c>
      <c r="H4377" s="272" t="s">
        <v>6161</v>
      </c>
      <c r="I4377" s="272" t="s">
        <v>6161</v>
      </c>
      <c r="J4377" s="272" t="s">
        <v>6161</v>
      </c>
      <c r="K4377" s="272" t="s">
        <v>6161</v>
      </c>
      <c r="L4377" s="271" t="s">
        <v>6161</v>
      </c>
      <c r="M4377" s="270" t="s">
        <v>6161</v>
      </c>
      <c r="N4377" s="270" t="s">
        <v>6161</v>
      </c>
      <c r="O4377" s="270" t="s">
        <v>6161</v>
      </c>
    </row>
    <row r="4378" spans="1:15" ht="30.75" customHeight="1" x14ac:dyDescent="0.25">
      <c r="A4378" s="281">
        <v>40319172</v>
      </c>
      <c r="B4378" s="276" t="s">
        <v>5853</v>
      </c>
      <c r="C4378" s="278" t="s">
        <v>4843</v>
      </c>
      <c r="D4378" s="276" t="s">
        <v>9989</v>
      </c>
      <c r="E4378" s="282"/>
      <c r="F4378" s="279"/>
      <c r="G4378" s="278"/>
      <c r="H4378" s="278" t="s">
        <v>6154</v>
      </c>
      <c r="I4378" s="278" t="s">
        <v>6155</v>
      </c>
      <c r="J4378" s="278" t="s">
        <v>6156</v>
      </c>
      <c r="K4378" s="278"/>
      <c r="L4378" s="277"/>
      <c r="M4378" s="276" t="s">
        <v>9630</v>
      </c>
      <c r="N4378" s="276" t="s">
        <v>9548</v>
      </c>
      <c r="O4378" s="276" t="s">
        <v>6166</v>
      </c>
    </row>
    <row r="4379" spans="1:15" ht="30.75" customHeight="1" x14ac:dyDescent="0.25">
      <c r="A4379" s="275">
        <v>40319180</v>
      </c>
      <c r="B4379" s="270" t="s">
        <v>5854</v>
      </c>
      <c r="C4379" s="272" t="s">
        <v>4844</v>
      </c>
      <c r="D4379" s="270" t="s">
        <v>6161</v>
      </c>
      <c r="E4379" s="272"/>
      <c r="F4379" s="273"/>
      <c r="G4379" s="272" t="s">
        <v>6161</v>
      </c>
      <c r="H4379" s="272" t="s">
        <v>6161</v>
      </c>
      <c r="I4379" s="272" t="s">
        <v>6161</v>
      </c>
      <c r="J4379" s="272" t="s">
        <v>6161</v>
      </c>
      <c r="K4379" s="272" t="s">
        <v>6161</v>
      </c>
      <c r="L4379" s="271" t="s">
        <v>6161</v>
      </c>
      <c r="M4379" s="270" t="s">
        <v>6161</v>
      </c>
      <c r="N4379" s="270" t="s">
        <v>6161</v>
      </c>
      <c r="O4379" s="270" t="s">
        <v>6161</v>
      </c>
    </row>
    <row r="4380" spans="1:15" ht="30.75" customHeight="1" x14ac:dyDescent="0.25">
      <c r="A4380" s="281">
        <v>40319199</v>
      </c>
      <c r="B4380" s="276" t="s">
        <v>5855</v>
      </c>
      <c r="C4380" s="278" t="s">
        <v>4843</v>
      </c>
      <c r="D4380" s="276" t="s">
        <v>9639</v>
      </c>
      <c r="E4380" s="282"/>
      <c r="F4380" s="279"/>
      <c r="G4380" s="278"/>
      <c r="H4380" s="278" t="s">
        <v>6154</v>
      </c>
      <c r="I4380" s="278" t="s">
        <v>6155</v>
      </c>
      <c r="J4380" s="278" t="s">
        <v>6156</v>
      </c>
      <c r="K4380" s="278"/>
      <c r="L4380" s="277"/>
      <c r="M4380" s="276" t="s">
        <v>4331</v>
      </c>
      <c r="N4380" s="276" t="s">
        <v>9548</v>
      </c>
      <c r="O4380" s="276" t="s">
        <v>6166</v>
      </c>
    </row>
    <row r="4381" spans="1:15" ht="30.75" customHeight="1" x14ac:dyDescent="0.25">
      <c r="A4381" s="275">
        <v>40319202</v>
      </c>
      <c r="B4381" s="270" t="s">
        <v>5856</v>
      </c>
      <c r="C4381" s="272" t="s">
        <v>4844</v>
      </c>
      <c r="D4381" s="270" t="s">
        <v>6161</v>
      </c>
      <c r="E4381" s="272"/>
      <c r="F4381" s="273"/>
      <c r="G4381" s="272" t="s">
        <v>6161</v>
      </c>
      <c r="H4381" s="272" t="s">
        <v>6161</v>
      </c>
      <c r="I4381" s="272" t="s">
        <v>6161</v>
      </c>
      <c r="J4381" s="272" t="s">
        <v>6161</v>
      </c>
      <c r="K4381" s="272" t="s">
        <v>6161</v>
      </c>
      <c r="L4381" s="271" t="s">
        <v>6161</v>
      </c>
      <c r="M4381" s="270" t="s">
        <v>6161</v>
      </c>
      <c r="N4381" s="270" t="s">
        <v>6161</v>
      </c>
      <c r="O4381" s="270" t="s">
        <v>6161</v>
      </c>
    </row>
    <row r="4382" spans="1:15" ht="30.75" customHeight="1" x14ac:dyDescent="0.25">
      <c r="A4382" s="281">
        <v>40319210</v>
      </c>
      <c r="B4382" s="276" t="s">
        <v>5857</v>
      </c>
      <c r="C4382" s="278" t="s">
        <v>4844</v>
      </c>
      <c r="D4382" s="276" t="s">
        <v>6161</v>
      </c>
      <c r="E4382" s="282"/>
      <c r="F4382" s="279"/>
      <c r="G4382" s="278" t="s">
        <v>6161</v>
      </c>
      <c r="H4382" s="278" t="s">
        <v>6161</v>
      </c>
      <c r="I4382" s="278" t="s">
        <v>6161</v>
      </c>
      <c r="J4382" s="278" t="s">
        <v>6161</v>
      </c>
      <c r="K4382" s="278" t="s">
        <v>6161</v>
      </c>
      <c r="L4382" s="277" t="s">
        <v>6161</v>
      </c>
      <c r="M4382" s="276" t="s">
        <v>6161</v>
      </c>
      <c r="N4382" s="276" t="s">
        <v>6161</v>
      </c>
      <c r="O4382" s="276" t="s">
        <v>6161</v>
      </c>
    </row>
    <row r="4383" spans="1:15" ht="30.75" customHeight="1" x14ac:dyDescent="0.25">
      <c r="A4383" s="275">
        <v>40319229</v>
      </c>
      <c r="B4383" s="270" t="s">
        <v>11153</v>
      </c>
      <c r="C4383" s="272" t="s">
        <v>4843</v>
      </c>
      <c r="D4383" s="270" t="s">
        <v>10186</v>
      </c>
      <c r="E4383" s="272"/>
      <c r="F4383" s="273"/>
      <c r="G4383" s="272"/>
      <c r="H4383" s="272" t="s">
        <v>6154</v>
      </c>
      <c r="I4383" s="272" t="s">
        <v>6155</v>
      </c>
      <c r="J4383" s="272" t="s">
        <v>6156</v>
      </c>
      <c r="K4383" s="272"/>
      <c r="L4383" s="271"/>
      <c r="M4383" s="270" t="s">
        <v>9725</v>
      </c>
      <c r="N4383" s="270" t="s">
        <v>9726</v>
      </c>
      <c r="O4383" s="270" t="s">
        <v>6166</v>
      </c>
    </row>
    <row r="4384" spans="1:15" ht="30.75" customHeight="1" x14ac:dyDescent="0.25">
      <c r="A4384" s="281">
        <v>40319237</v>
      </c>
      <c r="B4384" s="276" t="s">
        <v>5858</v>
      </c>
      <c r="C4384" s="278" t="s">
        <v>4844</v>
      </c>
      <c r="D4384" s="276" t="s">
        <v>6161</v>
      </c>
      <c r="E4384" s="282"/>
      <c r="F4384" s="279"/>
      <c r="G4384" s="278" t="s">
        <v>6161</v>
      </c>
      <c r="H4384" s="278" t="s">
        <v>6161</v>
      </c>
      <c r="I4384" s="278" t="s">
        <v>6161</v>
      </c>
      <c r="J4384" s="278" t="s">
        <v>6161</v>
      </c>
      <c r="K4384" s="278" t="s">
        <v>6161</v>
      </c>
      <c r="L4384" s="277" t="s">
        <v>6161</v>
      </c>
      <c r="M4384" s="276" t="s">
        <v>6161</v>
      </c>
      <c r="N4384" s="276" t="s">
        <v>6161</v>
      </c>
      <c r="O4384" s="276" t="s">
        <v>6161</v>
      </c>
    </row>
    <row r="4385" spans="1:15" ht="30.75" customHeight="1" x14ac:dyDescent="0.25">
      <c r="A4385" s="275">
        <v>40319245</v>
      </c>
      <c r="B4385" s="270" t="s">
        <v>5859</v>
      </c>
      <c r="C4385" s="272" t="s">
        <v>4844</v>
      </c>
      <c r="D4385" s="270" t="s">
        <v>6161</v>
      </c>
      <c r="E4385" s="272"/>
      <c r="F4385" s="273"/>
      <c r="G4385" s="272" t="s">
        <v>6161</v>
      </c>
      <c r="H4385" s="272" t="s">
        <v>6161</v>
      </c>
      <c r="I4385" s="272" t="s">
        <v>6161</v>
      </c>
      <c r="J4385" s="272" t="s">
        <v>6161</v>
      </c>
      <c r="K4385" s="272" t="s">
        <v>6161</v>
      </c>
      <c r="L4385" s="271" t="s">
        <v>6161</v>
      </c>
      <c r="M4385" s="270" t="s">
        <v>6161</v>
      </c>
      <c r="N4385" s="270" t="s">
        <v>6161</v>
      </c>
      <c r="O4385" s="270" t="s">
        <v>6161</v>
      </c>
    </row>
    <row r="4386" spans="1:15" ht="30.75" customHeight="1" x14ac:dyDescent="0.25">
      <c r="A4386" s="281">
        <v>40319253</v>
      </c>
      <c r="B4386" s="276" t="s">
        <v>5860</v>
      </c>
      <c r="C4386" s="278" t="s">
        <v>4843</v>
      </c>
      <c r="D4386" s="276" t="s">
        <v>9738</v>
      </c>
      <c r="E4386" s="282"/>
      <c r="F4386" s="279"/>
      <c r="G4386" s="278"/>
      <c r="H4386" s="278" t="s">
        <v>6154</v>
      </c>
      <c r="I4386" s="278" t="s">
        <v>6155</v>
      </c>
      <c r="J4386" s="278" t="s">
        <v>6156</v>
      </c>
      <c r="K4386" s="278"/>
      <c r="L4386" s="277"/>
      <c r="M4386" s="276" t="s">
        <v>4331</v>
      </c>
      <c r="N4386" s="276" t="s">
        <v>9548</v>
      </c>
      <c r="O4386" s="276" t="s">
        <v>6166</v>
      </c>
    </row>
    <row r="4387" spans="1:15" ht="30.75" customHeight="1" x14ac:dyDescent="0.25">
      <c r="A4387" s="275">
        <v>40319261</v>
      </c>
      <c r="B4387" s="270" t="s">
        <v>5861</v>
      </c>
      <c r="C4387" s="272" t="s">
        <v>4843</v>
      </c>
      <c r="D4387" s="270" t="s">
        <v>9738</v>
      </c>
      <c r="E4387" s="272"/>
      <c r="F4387" s="273"/>
      <c r="G4387" s="272"/>
      <c r="H4387" s="272" t="s">
        <v>6154</v>
      </c>
      <c r="I4387" s="272" t="s">
        <v>6155</v>
      </c>
      <c r="J4387" s="272" t="s">
        <v>6156</v>
      </c>
      <c r="K4387" s="272"/>
      <c r="L4387" s="271"/>
      <c r="M4387" s="270" t="s">
        <v>4331</v>
      </c>
      <c r="N4387" s="270" t="s">
        <v>9548</v>
      </c>
      <c r="O4387" s="270" t="s">
        <v>6166</v>
      </c>
    </row>
    <row r="4388" spans="1:15" ht="30.75" customHeight="1" x14ac:dyDescent="0.25">
      <c r="A4388" s="281">
        <v>40319270</v>
      </c>
      <c r="B4388" s="276" t="s">
        <v>2609</v>
      </c>
      <c r="C4388" s="278" t="s">
        <v>4843</v>
      </c>
      <c r="D4388" s="276" t="s">
        <v>10187</v>
      </c>
      <c r="E4388" s="282"/>
      <c r="F4388" s="279"/>
      <c r="G4388" s="278"/>
      <c r="H4388" s="278" t="s">
        <v>6154</v>
      </c>
      <c r="I4388" s="278" t="s">
        <v>6155</v>
      </c>
      <c r="J4388" s="278" t="s">
        <v>6156</v>
      </c>
      <c r="K4388" s="278"/>
      <c r="L4388" s="277"/>
      <c r="M4388" s="276" t="s">
        <v>4331</v>
      </c>
      <c r="N4388" s="276" t="s">
        <v>9548</v>
      </c>
      <c r="O4388" s="276" t="s">
        <v>6166</v>
      </c>
    </row>
    <row r="4389" spans="1:15" ht="30.75" customHeight="1" x14ac:dyDescent="0.25">
      <c r="A4389" s="275">
        <v>40319288</v>
      </c>
      <c r="B4389" s="270" t="s">
        <v>5862</v>
      </c>
      <c r="C4389" s="272" t="s">
        <v>4843</v>
      </c>
      <c r="D4389" s="270" t="s">
        <v>9882</v>
      </c>
      <c r="E4389" s="272"/>
      <c r="F4389" s="273"/>
      <c r="G4389" s="272"/>
      <c r="H4389" s="272" t="s">
        <v>6154</v>
      </c>
      <c r="I4389" s="272" t="s">
        <v>6155</v>
      </c>
      <c r="J4389" s="272" t="s">
        <v>6156</v>
      </c>
      <c r="K4389" s="272"/>
      <c r="L4389" s="271"/>
      <c r="M4389" s="270" t="s">
        <v>3908</v>
      </c>
      <c r="N4389" s="270" t="s">
        <v>9548</v>
      </c>
      <c r="O4389" s="270" t="s">
        <v>6166</v>
      </c>
    </row>
    <row r="4390" spans="1:15" ht="30.75" customHeight="1" x14ac:dyDescent="0.25">
      <c r="A4390" s="281">
        <v>40319296</v>
      </c>
      <c r="B4390" s="276" t="s">
        <v>5863</v>
      </c>
      <c r="C4390" s="278" t="s">
        <v>4843</v>
      </c>
      <c r="D4390" s="276" t="s">
        <v>10133</v>
      </c>
      <c r="E4390" s="282"/>
      <c r="F4390" s="279"/>
      <c r="G4390" s="278"/>
      <c r="H4390" s="278" t="s">
        <v>6154</v>
      </c>
      <c r="I4390" s="278" t="s">
        <v>6155</v>
      </c>
      <c r="J4390" s="278" t="s">
        <v>6156</v>
      </c>
      <c r="K4390" s="278"/>
      <c r="L4390" s="277"/>
      <c r="M4390" s="276" t="s">
        <v>3907</v>
      </c>
      <c r="N4390" s="276" t="s">
        <v>9548</v>
      </c>
      <c r="O4390" s="276" t="s">
        <v>6166</v>
      </c>
    </row>
    <row r="4391" spans="1:15" ht="30.75" customHeight="1" x14ac:dyDescent="0.25">
      <c r="A4391" s="275">
        <v>40319296</v>
      </c>
      <c r="B4391" s="270" t="s">
        <v>5863</v>
      </c>
      <c r="C4391" s="272" t="s">
        <v>4843</v>
      </c>
      <c r="D4391" s="270" t="s">
        <v>10147</v>
      </c>
      <c r="E4391" s="272"/>
      <c r="F4391" s="273"/>
      <c r="G4391" s="272"/>
      <c r="H4391" s="272" t="s">
        <v>6154</v>
      </c>
      <c r="I4391" s="272" t="s">
        <v>6155</v>
      </c>
      <c r="J4391" s="272" t="s">
        <v>6156</v>
      </c>
      <c r="K4391" s="272"/>
      <c r="L4391" s="271"/>
      <c r="M4391" s="270" t="s">
        <v>3907</v>
      </c>
      <c r="N4391" s="270" t="s">
        <v>9548</v>
      </c>
      <c r="O4391" s="270" t="s">
        <v>6166</v>
      </c>
    </row>
    <row r="4392" spans="1:15" ht="30.75" customHeight="1" x14ac:dyDescent="0.25">
      <c r="A4392" s="281">
        <v>40319300</v>
      </c>
      <c r="B4392" s="276" t="s">
        <v>5864</v>
      </c>
      <c r="C4392" s="278" t="s">
        <v>4844</v>
      </c>
      <c r="D4392" s="276" t="s">
        <v>6161</v>
      </c>
      <c r="E4392" s="282"/>
      <c r="F4392" s="279"/>
      <c r="G4392" s="278" t="s">
        <v>6161</v>
      </c>
      <c r="H4392" s="278" t="s">
        <v>6161</v>
      </c>
      <c r="I4392" s="278" t="s">
        <v>6161</v>
      </c>
      <c r="J4392" s="278" t="s">
        <v>6161</v>
      </c>
      <c r="K4392" s="278" t="s">
        <v>6161</v>
      </c>
      <c r="L4392" s="277" t="s">
        <v>6161</v>
      </c>
      <c r="M4392" s="276" t="s">
        <v>6161</v>
      </c>
      <c r="N4392" s="276" t="s">
        <v>6161</v>
      </c>
      <c r="O4392" s="276" t="s">
        <v>6161</v>
      </c>
    </row>
    <row r="4393" spans="1:15" ht="30.75" customHeight="1" x14ac:dyDescent="0.25">
      <c r="A4393" s="275">
        <v>40319318</v>
      </c>
      <c r="B4393" s="270" t="s">
        <v>2534</v>
      </c>
      <c r="C4393" s="272" t="s">
        <v>4843</v>
      </c>
      <c r="D4393" s="270" t="s">
        <v>10188</v>
      </c>
      <c r="E4393" s="272"/>
      <c r="F4393" s="273"/>
      <c r="G4393" s="272"/>
      <c r="H4393" s="272" t="s">
        <v>6154</v>
      </c>
      <c r="I4393" s="272" t="s">
        <v>6155</v>
      </c>
      <c r="J4393" s="272" t="s">
        <v>6156</v>
      </c>
      <c r="K4393" s="272" t="s">
        <v>6157</v>
      </c>
      <c r="L4393" s="271"/>
      <c r="M4393" s="270" t="s">
        <v>3908</v>
      </c>
      <c r="N4393" s="270" t="s">
        <v>9548</v>
      </c>
      <c r="O4393" s="270" t="s">
        <v>6166</v>
      </c>
    </row>
    <row r="4394" spans="1:15" ht="30.75" customHeight="1" x14ac:dyDescent="0.25">
      <c r="A4394" s="281">
        <v>40319326</v>
      </c>
      <c r="B4394" s="276" t="s">
        <v>2601</v>
      </c>
      <c r="C4394" s="278" t="s">
        <v>4843</v>
      </c>
      <c r="D4394" s="276" t="s">
        <v>10189</v>
      </c>
      <c r="E4394" s="282"/>
      <c r="F4394" s="279"/>
      <c r="G4394" s="278"/>
      <c r="H4394" s="278" t="s">
        <v>6154</v>
      </c>
      <c r="I4394" s="278" t="s">
        <v>6155</v>
      </c>
      <c r="J4394" s="278" t="s">
        <v>6156</v>
      </c>
      <c r="K4394" s="278" t="s">
        <v>6157</v>
      </c>
      <c r="L4394" s="277">
        <v>61</v>
      </c>
      <c r="M4394" s="276" t="s">
        <v>3923</v>
      </c>
      <c r="N4394" s="276" t="s">
        <v>9607</v>
      </c>
      <c r="O4394" s="276" t="s">
        <v>6166</v>
      </c>
    </row>
    <row r="4395" spans="1:15" ht="30.75" customHeight="1" x14ac:dyDescent="0.25">
      <c r="A4395" s="275">
        <v>40319334</v>
      </c>
      <c r="B4395" s="270" t="s">
        <v>6509</v>
      </c>
      <c r="C4395" s="272" t="s">
        <v>4843</v>
      </c>
      <c r="D4395" s="270" t="s">
        <v>10190</v>
      </c>
      <c r="E4395" s="272"/>
      <c r="F4395" s="273"/>
      <c r="G4395" s="272"/>
      <c r="H4395" s="272" t="s">
        <v>6154</v>
      </c>
      <c r="I4395" s="272" t="s">
        <v>6155</v>
      </c>
      <c r="J4395" s="272" t="s">
        <v>6156</v>
      </c>
      <c r="K4395" s="272" t="s">
        <v>6157</v>
      </c>
      <c r="L4395" s="271"/>
      <c r="M4395" s="270" t="s">
        <v>4331</v>
      </c>
      <c r="N4395" s="270" t="s">
        <v>9548</v>
      </c>
      <c r="O4395" s="270" t="s">
        <v>6166</v>
      </c>
    </row>
    <row r="4396" spans="1:15" ht="30.75" customHeight="1" x14ac:dyDescent="0.25">
      <c r="A4396" s="281">
        <v>40319342</v>
      </c>
      <c r="B4396" s="276" t="s">
        <v>6510</v>
      </c>
      <c r="C4396" s="278" t="s">
        <v>4844</v>
      </c>
      <c r="D4396" s="276" t="s">
        <v>6161</v>
      </c>
      <c r="E4396" s="282"/>
      <c r="F4396" s="279"/>
      <c r="G4396" s="278" t="s">
        <v>6161</v>
      </c>
      <c r="H4396" s="278" t="s">
        <v>6161</v>
      </c>
      <c r="I4396" s="278" t="s">
        <v>6161</v>
      </c>
      <c r="J4396" s="278" t="s">
        <v>6161</v>
      </c>
      <c r="K4396" s="278" t="s">
        <v>6161</v>
      </c>
      <c r="L4396" s="277" t="s">
        <v>6161</v>
      </c>
      <c r="M4396" s="276" t="s">
        <v>6161</v>
      </c>
      <c r="N4396" s="276" t="s">
        <v>6161</v>
      </c>
      <c r="O4396" s="276" t="s">
        <v>6161</v>
      </c>
    </row>
    <row r="4397" spans="1:15" ht="30.75" customHeight="1" x14ac:dyDescent="0.25">
      <c r="A4397" s="275">
        <v>40319350</v>
      </c>
      <c r="B4397" s="270" t="s">
        <v>6511</v>
      </c>
      <c r="C4397" s="272" t="s">
        <v>4844</v>
      </c>
      <c r="D4397" s="270" t="s">
        <v>6161</v>
      </c>
      <c r="E4397" s="272"/>
      <c r="F4397" s="273"/>
      <c r="G4397" s="272" t="s">
        <v>6161</v>
      </c>
      <c r="H4397" s="272" t="s">
        <v>6161</v>
      </c>
      <c r="I4397" s="272" t="s">
        <v>6161</v>
      </c>
      <c r="J4397" s="272" t="s">
        <v>6161</v>
      </c>
      <c r="K4397" s="272" t="s">
        <v>6161</v>
      </c>
      <c r="L4397" s="271" t="s">
        <v>6161</v>
      </c>
      <c r="M4397" s="270" t="s">
        <v>6161</v>
      </c>
      <c r="N4397" s="270" t="s">
        <v>6161</v>
      </c>
      <c r="O4397" s="270" t="s">
        <v>6161</v>
      </c>
    </row>
    <row r="4398" spans="1:15" ht="30.75" customHeight="1" x14ac:dyDescent="0.25">
      <c r="A4398" s="281">
        <v>40319369</v>
      </c>
      <c r="B4398" s="276" t="s">
        <v>4334</v>
      </c>
      <c r="C4398" s="278" t="s">
        <v>4843</v>
      </c>
      <c r="D4398" s="276" t="s">
        <v>10190</v>
      </c>
      <c r="E4398" s="282"/>
      <c r="F4398" s="279"/>
      <c r="G4398" s="278"/>
      <c r="H4398" s="278" t="s">
        <v>6154</v>
      </c>
      <c r="I4398" s="278" t="s">
        <v>6155</v>
      </c>
      <c r="J4398" s="278" t="s">
        <v>6156</v>
      </c>
      <c r="K4398" s="278" t="s">
        <v>6157</v>
      </c>
      <c r="L4398" s="277"/>
      <c r="M4398" s="276" t="s">
        <v>4331</v>
      </c>
      <c r="N4398" s="276" t="s">
        <v>9548</v>
      </c>
      <c r="O4398" s="276" t="s">
        <v>6166</v>
      </c>
    </row>
    <row r="4399" spans="1:15" ht="30.75" customHeight="1" x14ac:dyDescent="0.25">
      <c r="A4399" s="275">
        <v>40319377</v>
      </c>
      <c r="B4399" s="270" t="s">
        <v>6512</v>
      </c>
      <c r="C4399" s="272" t="s">
        <v>4843</v>
      </c>
      <c r="D4399" s="270" t="s">
        <v>10190</v>
      </c>
      <c r="E4399" s="272"/>
      <c r="F4399" s="273"/>
      <c r="G4399" s="272"/>
      <c r="H4399" s="272" t="s">
        <v>6154</v>
      </c>
      <c r="I4399" s="272" t="s">
        <v>6155</v>
      </c>
      <c r="J4399" s="272" t="s">
        <v>6156</v>
      </c>
      <c r="K4399" s="272" t="s">
        <v>6157</v>
      </c>
      <c r="L4399" s="271"/>
      <c r="M4399" s="270" t="s">
        <v>4331</v>
      </c>
      <c r="N4399" s="270" t="s">
        <v>9548</v>
      </c>
      <c r="O4399" s="270" t="s">
        <v>6166</v>
      </c>
    </row>
    <row r="4400" spans="1:15" ht="30.75" customHeight="1" x14ac:dyDescent="0.25">
      <c r="A4400" s="281">
        <v>40319385</v>
      </c>
      <c r="B4400" s="276" t="s">
        <v>6513</v>
      </c>
      <c r="C4400" s="278" t="s">
        <v>4843</v>
      </c>
      <c r="D4400" s="276" t="s">
        <v>9779</v>
      </c>
      <c r="E4400" s="282"/>
      <c r="F4400" s="279"/>
      <c r="G4400" s="278"/>
      <c r="H4400" s="278" t="s">
        <v>6154</v>
      </c>
      <c r="I4400" s="278" t="s">
        <v>6155</v>
      </c>
      <c r="J4400" s="278" t="s">
        <v>6156</v>
      </c>
      <c r="K4400" s="278" t="s">
        <v>6157</v>
      </c>
      <c r="L4400" s="277"/>
      <c r="M4400" s="276" t="s">
        <v>4331</v>
      </c>
      <c r="N4400" s="276" t="s">
        <v>9548</v>
      </c>
      <c r="O4400" s="276" t="s">
        <v>6166</v>
      </c>
    </row>
    <row r="4401" spans="1:15" ht="30.75" customHeight="1" x14ac:dyDescent="0.25">
      <c r="A4401" s="275">
        <v>40319393</v>
      </c>
      <c r="B4401" s="270" t="s">
        <v>4335</v>
      </c>
      <c r="C4401" s="272" t="s">
        <v>4843</v>
      </c>
      <c r="D4401" s="270" t="s">
        <v>9755</v>
      </c>
      <c r="E4401" s="272"/>
      <c r="F4401" s="273"/>
      <c r="G4401" s="272"/>
      <c r="H4401" s="272" t="s">
        <v>6154</v>
      </c>
      <c r="I4401" s="272" t="s">
        <v>6155</v>
      </c>
      <c r="J4401" s="272" t="s">
        <v>6156</v>
      </c>
      <c r="K4401" s="272"/>
      <c r="L4401" s="271"/>
      <c r="M4401" s="270" t="s">
        <v>4331</v>
      </c>
      <c r="N4401" s="270" t="s">
        <v>9548</v>
      </c>
      <c r="O4401" s="270" t="s">
        <v>6166</v>
      </c>
    </row>
    <row r="4402" spans="1:15" ht="30.75" customHeight="1" x14ac:dyDescent="0.25">
      <c r="A4402" s="281">
        <v>40319407</v>
      </c>
      <c r="B4402" s="276" t="s">
        <v>6514</v>
      </c>
      <c r="C4402" s="278" t="s">
        <v>4843</v>
      </c>
      <c r="D4402" s="276" t="s">
        <v>9768</v>
      </c>
      <c r="E4402" s="282"/>
      <c r="F4402" s="279"/>
      <c r="G4402" s="278"/>
      <c r="H4402" s="278" t="s">
        <v>6154</v>
      </c>
      <c r="I4402" s="278" t="s">
        <v>6155</v>
      </c>
      <c r="J4402" s="278" t="s">
        <v>6156</v>
      </c>
      <c r="K4402" s="278"/>
      <c r="L4402" s="277"/>
      <c r="M4402" s="276" t="s">
        <v>4331</v>
      </c>
      <c r="N4402" s="276" t="s">
        <v>9548</v>
      </c>
      <c r="O4402" s="276" t="s">
        <v>6166</v>
      </c>
    </row>
    <row r="4403" spans="1:15" ht="30.75" customHeight="1" x14ac:dyDescent="0.25">
      <c r="A4403" s="275">
        <v>40319415</v>
      </c>
      <c r="B4403" s="270" t="s">
        <v>6515</v>
      </c>
      <c r="C4403" s="272" t="s">
        <v>4843</v>
      </c>
      <c r="D4403" s="270" t="s">
        <v>10190</v>
      </c>
      <c r="E4403" s="272"/>
      <c r="F4403" s="273"/>
      <c r="G4403" s="272"/>
      <c r="H4403" s="272" t="s">
        <v>6154</v>
      </c>
      <c r="I4403" s="272" t="s">
        <v>6155</v>
      </c>
      <c r="J4403" s="272" t="s">
        <v>6156</v>
      </c>
      <c r="K4403" s="272" t="s">
        <v>6157</v>
      </c>
      <c r="L4403" s="271"/>
      <c r="M4403" s="270" t="s">
        <v>4331</v>
      </c>
      <c r="N4403" s="270" t="s">
        <v>9548</v>
      </c>
      <c r="O4403" s="270" t="s">
        <v>6166</v>
      </c>
    </row>
    <row r="4404" spans="1:15" ht="30.75" customHeight="1" x14ac:dyDescent="0.25">
      <c r="A4404" s="281">
        <v>40319423</v>
      </c>
      <c r="B4404" s="276" t="s">
        <v>6516</v>
      </c>
      <c r="C4404" s="278" t="s">
        <v>4844</v>
      </c>
      <c r="D4404" s="276" t="s">
        <v>6161</v>
      </c>
      <c r="E4404" s="282"/>
      <c r="F4404" s="279"/>
      <c r="G4404" s="278" t="s">
        <v>6161</v>
      </c>
      <c r="H4404" s="278" t="s">
        <v>6161</v>
      </c>
      <c r="I4404" s="278" t="s">
        <v>6161</v>
      </c>
      <c r="J4404" s="278" t="s">
        <v>6161</v>
      </c>
      <c r="K4404" s="278" t="s">
        <v>6161</v>
      </c>
      <c r="L4404" s="277" t="s">
        <v>6161</v>
      </c>
      <c r="M4404" s="276" t="s">
        <v>6161</v>
      </c>
      <c r="N4404" s="276" t="s">
        <v>6161</v>
      </c>
      <c r="O4404" s="276" t="s">
        <v>6161</v>
      </c>
    </row>
    <row r="4405" spans="1:15" ht="30.75" customHeight="1" x14ac:dyDescent="0.25">
      <c r="A4405" s="275">
        <v>40319431</v>
      </c>
      <c r="B4405" s="270" t="s">
        <v>6517</v>
      </c>
      <c r="C4405" s="272" t="s">
        <v>4843</v>
      </c>
      <c r="D4405" s="270" t="s">
        <v>9882</v>
      </c>
      <c r="E4405" s="272"/>
      <c r="F4405" s="273"/>
      <c r="G4405" s="272"/>
      <c r="H4405" s="272" t="s">
        <v>6154</v>
      </c>
      <c r="I4405" s="272" t="s">
        <v>6155</v>
      </c>
      <c r="J4405" s="272" t="s">
        <v>6156</v>
      </c>
      <c r="K4405" s="272"/>
      <c r="L4405" s="271"/>
      <c r="M4405" s="270" t="s">
        <v>3908</v>
      </c>
      <c r="N4405" s="270" t="s">
        <v>9548</v>
      </c>
      <c r="O4405" s="270" t="s">
        <v>6166</v>
      </c>
    </row>
    <row r="4406" spans="1:15" ht="30.75" customHeight="1" x14ac:dyDescent="0.25">
      <c r="A4406" s="281">
        <v>40319440</v>
      </c>
      <c r="B4406" s="276" t="s">
        <v>6518</v>
      </c>
      <c r="C4406" s="278" t="s">
        <v>4843</v>
      </c>
      <c r="D4406" s="276" t="s">
        <v>9782</v>
      </c>
      <c r="E4406" s="282"/>
      <c r="F4406" s="279"/>
      <c r="G4406" s="278"/>
      <c r="H4406" s="278" t="s">
        <v>6154</v>
      </c>
      <c r="I4406" s="278" t="s">
        <v>6155</v>
      </c>
      <c r="J4406" s="278" t="s">
        <v>6156</v>
      </c>
      <c r="K4406" s="278" t="s">
        <v>6157</v>
      </c>
      <c r="L4406" s="277">
        <v>49</v>
      </c>
      <c r="M4406" s="276" t="s">
        <v>4331</v>
      </c>
      <c r="N4406" s="276" t="s">
        <v>9548</v>
      </c>
      <c r="O4406" s="276" t="s">
        <v>6166</v>
      </c>
    </row>
    <row r="4407" spans="1:15" ht="30.75" customHeight="1" x14ac:dyDescent="0.25">
      <c r="A4407" s="275">
        <v>40319458</v>
      </c>
      <c r="B4407" s="270" t="s">
        <v>6519</v>
      </c>
      <c r="C4407" s="272" t="s">
        <v>4843</v>
      </c>
      <c r="D4407" s="270" t="s">
        <v>9782</v>
      </c>
      <c r="E4407" s="272"/>
      <c r="F4407" s="273"/>
      <c r="G4407" s="272"/>
      <c r="H4407" s="272" t="s">
        <v>6154</v>
      </c>
      <c r="I4407" s="272" t="s">
        <v>6155</v>
      </c>
      <c r="J4407" s="272" t="s">
        <v>6156</v>
      </c>
      <c r="K4407" s="272" t="s">
        <v>6157</v>
      </c>
      <c r="L4407" s="271">
        <v>49</v>
      </c>
      <c r="M4407" s="270" t="s">
        <v>4331</v>
      </c>
      <c r="N4407" s="270" t="s">
        <v>9548</v>
      </c>
      <c r="O4407" s="270" t="s">
        <v>6166</v>
      </c>
    </row>
    <row r="4408" spans="1:15" ht="30.75" customHeight="1" x14ac:dyDescent="0.25">
      <c r="A4408" s="281">
        <v>40319466</v>
      </c>
      <c r="B4408" s="276" t="s">
        <v>6520</v>
      </c>
      <c r="C4408" s="278" t="s">
        <v>4843</v>
      </c>
      <c r="D4408" s="276" t="s">
        <v>9745</v>
      </c>
      <c r="E4408" s="282"/>
      <c r="F4408" s="279"/>
      <c r="G4408" s="278"/>
      <c r="H4408" s="278" t="s">
        <v>6154</v>
      </c>
      <c r="I4408" s="278" t="s">
        <v>6155</v>
      </c>
      <c r="J4408" s="278" t="s">
        <v>6156</v>
      </c>
      <c r="K4408" s="278"/>
      <c r="L4408" s="277"/>
      <c r="M4408" s="276" t="s">
        <v>4331</v>
      </c>
      <c r="N4408" s="276" t="s">
        <v>9548</v>
      </c>
      <c r="O4408" s="276" t="s">
        <v>6166</v>
      </c>
    </row>
    <row r="4409" spans="1:15" ht="30.75" customHeight="1" x14ac:dyDescent="0.25">
      <c r="A4409" s="275">
        <v>40319474</v>
      </c>
      <c r="B4409" s="270" t="s">
        <v>6521</v>
      </c>
      <c r="C4409" s="272" t="s">
        <v>4843</v>
      </c>
      <c r="D4409" s="270" t="s">
        <v>10077</v>
      </c>
      <c r="E4409" s="272"/>
      <c r="F4409" s="273"/>
      <c r="G4409" s="272"/>
      <c r="H4409" s="272" t="s">
        <v>6154</v>
      </c>
      <c r="I4409" s="272" t="s">
        <v>6155</v>
      </c>
      <c r="J4409" s="272" t="s">
        <v>6156</v>
      </c>
      <c r="K4409" s="272"/>
      <c r="L4409" s="271"/>
      <c r="M4409" s="270" t="s">
        <v>4331</v>
      </c>
      <c r="N4409" s="270" t="s">
        <v>9548</v>
      </c>
      <c r="O4409" s="270" t="s">
        <v>6166</v>
      </c>
    </row>
    <row r="4410" spans="1:15" ht="30.75" customHeight="1" x14ac:dyDescent="0.25">
      <c r="A4410" s="281">
        <v>40319482</v>
      </c>
      <c r="B4410" s="276" t="s">
        <v>6522</v>
      </c>
      <c r="C4410" s="278" t="s">
        <v>4844</v>
      </c>
      <c r="D4410" s="276" t="s">
        <v>6161</v>
      </c>
      <c r="E4410" s="282"/>
      <c r="F4410" s="279"/>
      <c r="G4410" s="278" t="s">
        <v>6161</v>
      </c>
      <c r="H4410" s="278" t="s">
        <v>6161</v>
      </c>
      <c r="I4410" s="278" t="s">
        <v>6161</v>
      </c>
      <c r="J4410" s="278" t="s">
        <v>6161</v>
      </c>
      <c r="K4410" s="278" t="s">
        <v>6161</v>
      </c>
      <c r="L4410" s="277" t="s">
        <v>6161</v>
      </c>
      <c r="M4410" s="276" t="s">
        <v>6161</v>
      </c>
      <c r="N4410" s="276" t="s">
        <v>6161</v>
      </c>
      <c r="O4410" s="276" t="s">
        <v>6161</v>
      </c>
    </row>
    <row r="4411" spans="1:15" ht="30.75" customHeight="1" x14ac:dyDescent="0.25">
      <c r="A4411" s="275">
        <v>40321010</v>
      </c>
      <c r="B4411" s="270" t="s">
        <v>5865</v>
      </c>
      <c r="C4411" s="272" t="s">
        <v>4844</v>
      </c>
      <c r="D4411" s="270" t="s">
        <v>6161</v>
      </c>
      <c r="E4411" s="272"/>
      <c r="F4411" s="273"/>
      <c r="G4411" s="272" t="s">
        <v>6161</v>
      </c>
      <c r="H4411" s="272" t="s">
        <v>6161</v>
      </c>
      <c r="I4411" s="272" t="s">
        <v>6161</v>
      </c>
      <c r="J4411" s="272" t="s">
        <v>6161</v>
      </c>
      <c r="K4411" s="272" t="s">
        <v>6161</v>
      </c>
      <c r="L4411" s="271" t="s">
        <v>6161</v>
      </c>
      <c r="M4411" s="270" t="s">
        <v>6161</v>
      </c>
      <c r="N4411" s="270" t="s">
        <v>6161</v>
      </c>
      <c r="O4411" s="270" t="s">
        <v>6161</v>
      </c>
    </row>
    <row r="4412" spans="1:15" ht="30.75" customHeight="1" x14ac:dyDescent="0.25">
      <c r="A4412" s="281">
        <v>40321029</v>
      </c>
      <c r="B4412" s="276" t="s">
        <v>5866</v>
      </c>
      <c r="C4412" s="278" t="s">
        <v>4843</v>
      </c>
      <c r="D4412" s="276" t="s">
        <v>9564</v>
      </c>
      <c r="E4412" s="282"/>
      <c r="F4412" s="279"/>
      <c r="G4412" s="278"/>
      <c r="H4412" s="278" t="s">
        <v>6154</v>
      </c>
      <c r="I4412" s="278" t="s">
        <v>6155</v>
      </c>
      <c r="J4412" s="278" t="s">
        <v>6156</v>
      </c>
      <c r="K4412" s="278" t="s">
        <v>6157</v>
      </c>
      <c r="L4412" s="277">
        <v>2</v>
      </c>
      <c r="M4412" s="276" t="s">
        <v>9547</v>
      </c>
      <c r="N4412" s="276" t="s">
        <v>9548</v>
      </c>
      <c r="O4412" s="276" t="s">
        <v>6166</v>
      </c>
    </row>
    <row r="4413" spans="1:15" ht="30.75" customHeight="1" x14ac:dyDescent="0.25">
      <c r="A4413" s="275">
        <v>40321029</v>
      </c>
      <c r="B4413" s="270" t="s">
        <v>5866</v>
      </c>
      <c r="C4413" s="272" t="s">
        <v>4843</v>
      </c>
      <c r="D4413" s="270" t="s">
        <v>9789</v>
      </c>
      <c r="E4413" s="272"/>
      <c r="F4413" s="273"/>
      <c r="G4413" s="272"/>
      <c r="H4413" s="272" t="s">
        <v>6154</v>
      </c>
      <c r="I4413" s="272" t="s">
        <v>6155</v>
      </c>
      <c r="J4413" s="272" t="s">
        <v>6156</v>
      </c>
      <c r="K4413" s="272" t="s">
        <v>6157</v>
      </c>
      <c r="L4413" s="271">
        <v>110</v>
      </c>
      <c r="M4413" s="270" t="s">
        <v>3923</v>
      </c>
      <c r="N4413" s="270" t="s">
        <v>9607</v>
      </c>
      <c r="O4413" s="270" t="s">
        <v>6166</v>
      </c>
    </row>
    <row r="4414" spans="1:15" ht="30.75" customHeight="1" x14ac:dyDescent="0.25">
      <c r="A4414" s="281">
        <v>40321037</v>
      </c>
      <c r="B4414" s="276" t="s">
        <v>5867</v>
      </c>
      <c r="C4414" s="278" t="s">
        <v>4844</v>
      </c>
      <c r="D4414" s="276" t="s">
        <v>6161</v>
      </c>
      <c r="E4414" s="282"/>
      <c r="F4414" s="279"/>
      <c r="G4414" s="278" t="s">
        <v>6161</v>
      </c>
      <c r="H4414" s="278" t="s">
        <v>6161</v>
      </c>
      <c r="I4414" s="278" t="s">
        <v>6161</v>
      </c>
      <c r="J4414" s="278" t="s">
        <v>6161</v>
      </c>
      <c r="K4414" s="278" t="s">
        <v>6161</v>
      </c>
      <c r="L4414" s="277" t="s">
        <v>6161</v>
      </c>
      <c r="M4414" s="276" t="s">
        <v>6161</v>
      </c>
      <c r="N4414" s="276" t="s">
        <v>6161</v>
      </c>
      <c r="O4414" s="276" t="s">
        <v>6161</v>
      </c>
    </row>
    <row r="4415" spans="1:15" ht="30.75" customHeight="1" x14ac:dyDescent="0.25">
      <c r="A4415" s="275">
        <v>40321045</v>
      </c>
      <c r="B4415" s="270" t="s">
        <v>5868</v>
      </c>
      <c r="C4415" s="272" t="s">
        <v>4844</v>
      </c>
      <c r="D4415" s="270" t="s">
        <v>6161</v>
      </c>
      <c r="E4415" s="272"/>
      <c r="F4415" s="273"/>
      <c r="G4415" s="272" t="s">
        <v>6161</v>
      </c>
      <c r="H4415" s="272" t="s">
        <v>6161</v>
      </c>
      <c r="I4415" s="272" t="s">
        <v>6161</v>
      </c>
      <c r="J4415" s="272" t="s">
        <v>6161</v>
      </c>
      <c r="K4415" s="272" t="s">
        <v>6161</v>
      </c>
      <c r="L4415" s="271" t="s">
        <v>6161</v>
      </c>
      <c r="M4415" s="270" t="s">
        <v>6161</v>
      </c>
      <c r="N4415" s="270" t="s">
        <v>6161</v>
      </c>
      <c r="O4415" s="270" t="s">
        <v>6161</v>
      </c>
    </row>
    <row r="4416" spans="1:15" ht="30.75" customHeight="1" x14ac:dyDescent="0.25">
      <c r="A4416" s="281">
        <v>40321053</v>
      </c>
      <c r="B4416" s="276" t="s">
        <v>5869</v>
      </c>
      <c r="C4416" s="278" t="s">
        <v>4844</v>
      </c>
      <c r="D4416" s="276" t="s">
        <v>6161</v>
      </c>
      <c r="E4416" s="282"/>
      <c r="F4416" s="279"/>
      <c r="G4416" s="278" t="s">
        <v>6161</v>
      </c>
      <c r="H4416" s="278" t="s">
        <v>6161</v>
      </c>
      <c r="I4416" s="278" t="s">
        <v>6161</v>
      </c>
      <c r="J4416" s="278" t="s">
        <v>6161</v>
      </c>
      <c r="K4416" s="278" t="s">
        <v>6161</v>
      </c>
      <c r="L4416" s="277" t="s">
        <v>6161</v>
      </c>
      <c r="M4416" s="276" t="s">
        <v>6161</v>
      </c>
      <c r="N4416" s="276" t="s">
        <v>6161</v>
      </c>
      <c r="O4416" s="276" t="s">
        <v>6161</v>
      </c>
    </row>
    <row r="4417" spans="1:15" ht="30.75" customHeight="1" x14ac:dyDescent="0.25">
      <c r="A4417" s="275">
        <v>40321061</v>
      </c>
      <c r="B4417" s="270" t="s">
        <v>5870</v>
      </c>
      <c r="C4417" s="272" t="s">
        <v>4844</v>
      </c>
      <c r="D4417" s="270" t="s">
        <v>6161</v>
      </c>
      <c r="E4417" s="272"/>
      <c r="F4417" s="273"/>
      <c r="G4417" s="272" t="s">
        <v>6161</v>
      </c>
      <c r="H4417" s="272" t="s">
        <v>6161</v>
      </c>
      <c r="I4417" s="272" t="s">
        <v>6161</v>
      </c>
      <c r="J4417" s="272" t="s">
        <v>6161</v>
      </c>
      <c r="K4417" s="272" t="s">
        <v>6161</v>
      </c>
      <c r="L4417" s="271" t="s">
        <v>6161</v>
      </c>
      <c r="M4417" s="270" t="s">
        <v>6161</v>
      </c>
      <c r="N4417" s="270" t="s">
        <v>6161</v>
      </c>
      <c r="O4417" s="270" t="s">
        <v>6161</v>
      </c>
    </row>
    <row r="4418" spans="1:15" ht="30.75" customHeight="1" x14ac:dyDescent="0.25">
      <c r="A4418" s="281">
        <v>40321070</v>
      </c>
      <c r="B4418" s="276" t="s">
        <v>5871</v>
      </c>
      <c r="C4418" s="278" t="s">
        <v>4844</v>
      </c>
      <c r="D4418" s="276" t="s">
        <v>6161</v>
      </c>
      <c r="E4418" s="282"/>
      <c r="F4418" s="279"/>
      <c r="G4418" s="278" t="s">
        <v>6161</v>
      </c>
      <c r="H4418" s="278" t="s">
        <v>6161</v>
      </c>
      <c r="I4418" s="278" t="s">
        <v>6161</v>
      </c>
      <c r="J4418" s="278" t="s">
        <v>6161</v>
      </c>
      <c r="K4418" s="278" t="s">
        <v>6161</v>
      </c>
      <c r="L4418" s="277" t="s">
        <v>6161</v>
      </c>
      <c r="M4418" s="276" t="s">
        <v>6161</v>
      </c>
      <c r="N4418" s="276" t="s">
        <v>6161</v>
      </c>
      <c r="O4418" s="276" t="s">
        <v>6161</v>
      </c>
    </row>
    <row r="4419" spans="1:15" ht="30.75" customHeight="1" x14ac:dyDescent="0.25">
      <c r="A4419" s="275">
        <v>40321088</v>
      </c>
      <c r="B4419" s="270" t="s">
        <v>5872</v>
      </c>
      <c r="C4419" s="272" t="s">
        <v>4844</v>
      </c>
      <c r="D4419" s="270" t="s">
        <v>6161</v>
      </c>
      <c r="E4419" s="272"/>
      <c r="F4419" s="273"/>
      <c r="G4419" s="272" t="s">
        <v>6161</v>
      </c>
      <c r="H4419" s="272" t="s">
        <v>6161</v>
      </c>
      <c r="I4419" s="272" t="s">
        <v>6161</v>
      </c>
      <c r="J4419" s="272" t="s">
        <v>6161</v>
      </c>
      <c r="K4419" s="272" t="s">
        <v>6161</v>
      </c>
      <c r="L4419" s="271" t="s">
        <v>6161</v>
      </c>
      <c r="M4419" s="270" t="s">
        <v>6161</v>
      </c>
      <c r="N4419" s="270" t="s">
        <v>6161</v>
      </c>
      <c r="O4419" s="270" t="s">
        <v>6161</v>
      </c>
    </row>
    <row r="4420" spans="1:15" ht="30.75" customHeight="1" x14ac:dyDescent="0.25">
      <c r="A4420" s="281">
        <v>40321096</v>
      </c>
      <c r="B4420" s="276" t="s">
        <v>5873</v>
      </c>
      <c r="C4420" s="278" t="s">
        <v>4843</v>
      </c>
      <c r="D4420" s="276" t="s">
        <v>9585</v>
      </c>
      <c r="E4420" s="282"/>
      <c r="F4420" s="279"/>
      <c r="G4420" s="278"/>
      <c r="H4420" s="278" t="s">
        <v>6154</v>
      </c>
      <c r="I4420" s="278" t="s">
        <v>6155</v>
      </c>
      <c r="J4420" s="278" t="s">
        <v>6156</v>
      </c>
      <c r="K4420" s="278"/>
      <c r="L4420" s="277"/>
      <c r="M4420" s="276" t="s">
        <v>9547</v>
      </c>
      <c r="N4420" s="276" t="s">
        <v>9548</v>
      </c>
      <c r="O4420" s="276" t="s">
        <v>6166</v>
      </c>
    </row>
    <row r="4421" spans="1:15" ht="30.75" customHeight="1" x14ac:dyDescent="0.25">
      <c r="A4421" s="275">
        <v>40321100</v>
      </c>
      <c r="B4421" s="270" t="s">
        <v>5874</v>
      </c>
      <c r="C4421" s="272" t="s">
        <v>4844</v>
      </c>
      <c r="D4421" s="270" t="s">
        <v>6161</v>
      </c>
      <c r="E4421" s="272"/>
      <c r="F4421" s="273"/>
      <c r="G4421" s="272" t="s">
        <v>6161</v>
      </c>
      <c r="H4421" s="272" t="s">
        <v>6161</v>
      </c>
      <c r="I4421" s="272" t="s">
        <v>6161</v>
      </c>
      <c r="J4421" s="272" t="s">
        <v>6161</v>
      </c>
      <c r="K4421" s="272" t="s">
        <v>6161</v>
      </c>
      <c r="L4421" s="271" t="s">
        <v>6161</v>
      </c>
      <c r="M4421" s="270" t="s">
        <v>6161</v>
      </c>
      <c r="N4421" s="270" t="s">
        <v>6161</v>
      </c>
      <c r="O4421" s="270" t="s">
        <v>6161</v>
      </c>
    </row>
    <row r="4422" spans="1:15" ht="30.75" customHeight="1" x14ac:dyDescent="0.25">
      <c r="A4422" s="281">
        <v>40321118</v>
      </c>
      <c r="B4422" s="276" t="s">
        <v>5875</v>
      </c>
      <c r="C4422" s="278" t="s">
        <v>4844</v>
      </c>
      <c r="D4422" s="276" t="s">
        <v>6161</v>
      </c>
      <c r="E4422" s="282"/>
      <c r="F4422" s="279"/>
      <c r="G4422" s="278" t="s">
        <v>6161</v>
      </c>
      <c r="H4422" s="278" t="s">
        <v>6161</v>
      </c>
      <c r="I4422" s="278" t="s">
        <v>6161</v>
      </c>
      <c r="J4422" s="278" t="s">
        <v>6161</v>
      </c>
      <c r="K4422" s="278" t="s">
        <v>6161</v>
      </c>
      <c r="L4422" s="277" t="s">
        <v>6161</v>
      </c>
      <c r="M4422" s="276" t="s">
        <v>6161</v>
      </c>
      <c r="N4422" s="276" t="s">
        <v>6161</v>
      </c>
      <c r="O4422" s="276" t="s">
        <v>6161</v>
      </c>
    </row>
    <row r="4423" spans="1:15" ht="30.75" customHeight="1" x14ac:dyDescent="0.25">
      <c r="A4423" s="275">
        <v>40321126</v>
      </c>
      <c r="B4423" s="270" t="s">
        <v>5876</v>
      </c>
      <c r="C4423" s="272" t="s">
        <v>4844</v>
      </c>
      <c r="D4423" s="270" t="s">
        <v>6161</v>
      </c>
      <c r="E4423" s="272"/>
      <c r="F4423" s="273"/>
      <c r="G4423" s="272" t="s">
        <v>6161</v>
      </c>
      <c r="H4423" s="272" t="s">
        <v>6161</v>
      </c>
      <c r="I4423" s="272" t="s">
        <v>6161</v>
      </c>
      <c r="J4423" s="272" t="s">
        <v>6161</v>
      </c>
      <c r="K4423" s="272" t="s">
        <v>6161</v>
      </c>
      <c r="L4423" s="271" t="s">
        <v>6161</v>
      </c>
      <c r="M4423" s="270" t="s">
        <v>6161</v>
      </c>
      <c r="N4423" s="270" t="s">
        <v>6161</v>
      </c>
      <c r="O4423" s="270" t="s">
        <v>6161</v>
      </c>
    </row>
    <row r="4424" spans="1:15" ht="30.75" customHeight="1" x14ac:dyDescent="0.25">
      <c r="A4424" s="281">
        <v>40321134</v>
      </c>
      <c r="B4424" s="276" t="s">
        <v>5877</v>
      </c>
      <c r="C4424" s="278" t="s">
        <v>4844</v>
      </c>
      <c r="D4424" s="276" t="s">
        <v>6161</v>
      </c>
      <c r="E4424" s="282"/>
      <c r="F4424" s="279"/>
      <c r="G4424" s="278" t="s">
        <v>6161</v>
      </c>
      <c r="H4424" s="278" t="s">
        <v>6161</v>
      </c>
      <c r="I4424" s="278" t="s">
        <v>6161</v>
      </c>
      <c r="J4424" s="278" t="s">
        <v>6161</v>
      </c>
      <c r="K4424" s="278" t="s">
        <v>6161</v>
      </c>
      <c r="L4424" s="277" t="s">
        <v>6161</v>
      </c>
      <c r="M4424" s="276" t="s">
        <v>6161</v>
      </c>
      <c r="N4424" s="276" t="s">
        <v>6161</v>
      </c>
      <c r="O4424" s="276" t="s">
        <v>6161</v>
      </c>
    </row>
    <row r="4425" spans="1:15" ht="30.75" customHeight="1" x14ac:dyDescent="0.25">
      <c r="A4425" s="275">
        <v>40321142</v>
      </c>
      <c r="B4425" s="270" t="s">
        <v>5878</v>
      </c>
      <c r="C4425" s="272" t="s">
        <v>4843</v>
      </c>
      <c r="D4425" s="270" t="s">
        <v>9575</v>
      </c>
      <c r="E4425" s="272"/>
      <c r="F4425" s="273"/>
      <c r="G4425" s="272"/>
      <c r="H4425" s="272" t="s">
        <v>6154</v>
      </c>
      <c r="I4425" s="272" t="s">
        <v>6155</v>
      </c>
      <c r="J4425" s="272" t="s">
        <v>6156</v>
      </c>
      <c r="K4425" s="272"/>
      <c r="L4425" s="271"/>
      <c r="M4425" s="270" t="s">
        <v>9547</v>
      </c>
      <c r="N4425" s="270" t="s">
        <v>9548</v>
      </c>
      <c r="O4425" s="270" t="s">
        <v>6166</v>
      </c>
    </row>
    <row r="4426" spans="1:15" ht="30.75" customHeight="1" x14ac:dyDescent="0.25">
      <c r="A4426" s="281">
        <v>40321169</v>
      </c>
      <c r="B4426" s="276" t="s">
        <v>5880</v>
      </c>
      <c r="C4426" s="278" t="s">
        <v>4844</v>
      </c>
      <c r="D4426" s="276" t="s">
        <v>6161</v>
      </c>
      <c r="E4426" s="282"/>
      <c r="F4426" s="279"/>
      <c r="G4426" s="278" t="s">
        <v>6161</v>
      </c>
      <c r="H4426" s="278" t="s">
        <v>6161</v>
      </c>
      <c r="I4426" s="278" t="s">
        <v>6161</v>
      </c>
      <c r="J4426" s="278" t="s">
        <v>6161</v>
      </c>
      <c r="K4426" s="278" t="s">
        <v>6161</v>
      </c>
      <c r="L4426" s="277" t="s">
        <v>6161</v>
      </c>
      <c r="M4426" s="276" t="s">
        <v>6161</v>
      </c>
      <c r="N4426" s="276" t="s">
        <v>6161</v>
      </c>
      <c r="O4426" s="276" t="s">
        <v>6161</v>
      </c>
    </row>
    <row r="4427" spans="1:15" ht="30.75" customHeight="1" x14ac:dyDescent="0.25">
      <c r="A4427" s="275">
        <v>40321193</v>
      </c>
      <c r="B4427" s="270" t="s">
        <v>5882</v>
      </c>
      <c r="C4427" s="272" t="s">
        <v>4844</v>
      </c>
      <c r="D4427" s="270" t="s">
        <v>6161</v>
      </c>
      <c r="E4427" s="272"/>
      <c r="F4427" s="273"/>
      <c r="G4427" s="272" t="s">
        <v>6161</v>
      </c>
      <c r="H4427" s="272" t="s">
        <v>6161</v>
      </c>
      <c r="I4427" s="272" t="s">
        <v>6161</v>
      </c>
      <c r="J4427" s="272" t="s">
        <v>6161</v>
      </c>
      <c r="K4427" s="272" t="s">
        <v>6161</v>
      </c>
      <c r="L4427" s="271" t="s">
        <v>6161</v>
      </c>
      <c r="M4427" s="270" t="s">
        <v>6161</v>
      </c>
      <c r="N4427" s="270" t="s">
        <v>6161</v>
      </c>
      <c r="O4427" s="270" t="s">
        <v>6161</v>
      </c>
    </row>
    <row r="4428" spans="1:15" ht="30.75" customHeight="1" x14ac:dyDescent="0.25">
      <c r="A4428" s="281">
        <v>40321207</v>
      </c>
      <c r="B4428" s="276" t="s">
        <v>5883</v>
      </c>
      <c r="C4428" s="278" t="s">
        <v>4843</v>
      </c>
      <c r="D4428" s="276" t="s">
        <v>10191</v>
      </c>
      <c r="E4428" s="282"/>
      <c r="F4428" s="279"/>
      <c r="G4428" s="278"/>
      <c r="H4428" s="278" t="s">
        <v>6154</v>
      </c>
      <c r="I4428" s="278" t="s">
        <v>6155</v>
      </c>
      <c r="J4428" s="278" t="s">
        <v>6156</v>
      </c>
      <c r="K4428" s="278"/>
      <c r="L4428" s="277"/>
      <c r="M4428" s="276" t="s">
        <v>9547</v>
      </c>
      <c r="N4428" s="276" t="s">
        <v>9548</v>
      </c>
      <c r="O4428" s="276" t="s">
        <v>6166</v>
      </c>
    </row>
    <row r="4429" spans="1:15" ht="30.75" customHeight="1" x14ac:dyDescent="0.25">
      <c r="A4429" s="275">
        <v>40321231</v>
      </c>
      <c r="B4429" s="270" t="s">
        <v>5885</v>
      </c>
      <c r="C4429" s="272" t="s">
        <v>4843</v>
      </c>
      <c r="D4429" s="270" t="s">
        <v>9585</v>
      </c>
      <c r="E4429" s="272"/>
      <c r="F4429" s="273"/>
      <c r="G4429" s="272"/>
      <c r="H4429" s="272" t="s">
        <v>6154</v>
      </c>
      <c r="I4429" s="272" t="s">
        <v>6155</v>
      </c>
      <c r="J4429" s="272" t="s">
        <v>6156</v>
      </c>
      <c r="K4429" s="272"/>
      <c r="L4429" s="271"/>
      <c r="M4429" s="270" t="s">
        <v>9547</v>
      </c>
      <c r="N4429" s="270" t="s">
        <v>9548</v>
      </c>
      <c r="O4429" s="270" t="s">
        <v>6166</v>
      </c>
    </row>
    <row r="4430" spans="1:15" ht="30.75" customHeight="1" x14ac:dyDescent="0.25">
      <c r="A4430" s="281">
        <v>40321240</v>
      </c>
      <c r="B4430" s="276" t="s">
        <v>5886</v>
      </c>
      <c r="C4430" s="278" t="s">
        <v>4844</v>
      </c>
      <c r="D4430" s="276" t="s">
        <v>6161</v>
      </c>
      <c r="E4430" s="282"/>
      <c r="F4430" s="279"/>
      <c r="G4430" s="278" t="s">
        <v>6161</v>
      </c>
      <c r="H4430" s="278" t="s">
        <v>6161</v>
      </c>
      <c r="I4430" s="278" t="s">
        <v>6161</v>
      </c>
      <c r="J4430" s="278" t="s">
        <v>6161</v>
      </c>
      <c r="K4430" s="278" t="s">
        <v>6161</v>
      </c>
      <c r="L4430" s="277" t="s">
        <v>6161</v>
      </c>
      <c r="M4430" s="276" t="s">
        <v>6161</v>
      </c>
      <c r="N4430" s="276" t="s">
        <v>6161</v>
      </c>
      <c r="O4430" s="276" t="s">
        <v>6161</v>
      </c>
    </row>
    <row r="4431" spans="1:15" ht="30.75" customHeight="1" x14ac:dyDescent="0.25">
      <c r="A4431" s="275">
        <v>40321258</v>
      </c>
      <c r="B4431" s="270" t="s">
        <v>5887</v>
      </c>
      <c r="C4431" s="272" t="s">
        <v>4844</v>
      </c>
      <c r="D4431" s="270" t="s">
        <v>6161</v>
      </c>
      <c r="E4431" s="272"/>
      <c r="F4431" s="273"/>
      <c r="G4431" s="272" t="s">
        <v>6161</v>
      </c>
      <c r="H4431" s="272" t="s">
        <v>6161</v>
      </c>
      <c r="I4431" s="272" t="s">
        <v>6161</v>
      </c>
      <c r="J4431" s="272" t="s">
        <v>6161</v>
      </c>
      <c r="K4431" s="272" t="s">
        <v>6161</v>
      </c>
      <c r="L4431" s="271" t="s">
        <v>6161</v>
      </c>
      <c r="M4431" s="270" t="s">
        <v>6161</v>
      </c>
      <c r="N4431" s="270" t="s">
        <v>6161</v>
      </c>
      <c r="O4431" s="270" t="s">
        <v>6161</v>
      </c>
    </row>
    <row r="4432" spans="1:15" ht="30.75" customHeight="1" x14ac:dyDescent="0.25">
      <c r="A4432" s="281">
        <v>40321266</v>
      </c>
      <c r="B4432" s="276" t="s">
        <v>5888</v>
      </c>
      <c r="C4432" s="278" t="s">
        <v>4844</v>
      </c>
      <c r="D4432" s="276" t="s">
        <v>6161</v>
      </c>
      <c r="E4432" s="282"/>
      <c r="F4432" s="279"/>
      <c r="G4432" s="278" t="s">
        <v>6161</v>
      </c>
      <c r="H4432" s="278" t="s">
        <v>6161</v>
      </c>
      <c r="I4432" s="278" t="s">
        <v>6161</v>
      </c>
      <c r="J4432" s="278" t="s">
        <v>6161</v>
      </c>
      <c r="K4432" s="278" t="s">
        <v>6161</v>
      </c>
      <c r="L4432" s="277" t="s">
        <v>6161</v>
      </c>
      <c r="M4432" s="276" t="s">
        <v>6161</v>
      </c>
      <c r="N4432" s="276" t="s">
        <v>6161</v>
      </c>
      <c r="O4432" s="276" t="s">
        <v>6161</v>
      </c>
    </row>
    <row r="4433" spans="1:15" ht="30.75" customHeight="1" x14ac:dyDescent="0.25">
      <c r="A4433" s="275">
        <v>40321274</v>
      </c>
      <c r="B4433" s="270" t="s">
        <v>5889</v>
      </c>
      <c r="C4433" s="272" t="s">
        <v>4844</v>
      </c>
      <c r="D4433" s="270" t="s">
        <v>6161</v>
      </c>
      <c r="E4433" s="272"/>
      <c r="F4433" s="273"/>
      <c r="G4433" s="272" t="s">
        <v>6161</v>
      </c>
      <c r="H4433" s="272" t="s">
        <v>6161</v>
      </c>
      <c r="I4433" s="272" t="s">
        <v>6161</v>
      </c>
      <c r="J4433" s="272" t="s">
        <v>6161</v>
      </c>
      <c r="K4433" s="272" t="s">
        <v>6161</v>
      </c>
      <c r="L4433" s="271" t="s">
        <v>6161</v>
      </c>
      <c r="M4433" s="270" t="s">
        <v>6161</v>
      </c>
      <c r="N4433" s="270" t="s">
        <v>6161</v>
      </c>
      <c r="O4433" s="270" t="s">
        <v>6161</v>
      </c>
    </row>
    <row r="4434" spans="1:15" ht="30.75" customHeight="1" x14ac:dyDescent="0.25">
      <c r="A4434" s="281">
        <v>40321282</v>
      </c>
      <c r="B4434" s="276" t="s">
        <v>5890</v>
      </c>
      <c r="C4434" s="278" t="s">
        <v>4844</v>
      </c>
      <c r="D4434" s="276" t="s">
        <v>6161</v>
      </c>
      <c r="E4434" s="282"/>
      <c r="F4434" s="279"/>
      <c r="G4434" s="278" t="s">
        <v>6161</v>
      </c>
      <c r="H4434" s="278" t="s">
        <v>6161</v>
      </c>
      <c r="I4434" s="278" t="s">
        <v>6161</v>
      </c>
      <c r="J4434" s="278" t="s">
        <v>6161</v>
      </c>
      <c r="K4434" s="278" t="s">
        <v>6161</v>
      </c>
      <c r="L4434" s="277" t="s">
        <v>6161</v>
      </c>
      <c r="M4434" s="276" t="s">
        <v>6161</v>
      </c>
      <c r="N4434" s="276" t="s">
        <v>6161</v>
      </c>
      <c r="O4434" s="276" t="s">
        <v>6161</v>
      </c>
    </row>
    <row r="4435" spans="1:15" ht="30.75" customHeight="1" x14ac:dyDescent="0.25">
      <c r="A4435" s="275">
        <v>40321290</v>
      </c>
      <c r="B4435" s="270" t="s">
        <v>5891</v>
      </c>
      <c r="C4435" s="272" t="s">
        <v>4844</v>
      </c>
      <c r="D4435" s="270" t="s">
        <v>6161</v>
      </c>
      <c r="E4435" s="272"/>
      <c r="F4435" s="273"/>
      <c r="G4435" s="272" t="s">
        <v>6161</v>
      </c>
      <c r="H4435" s="272" t="s">
        <v>6161</v>
      </c>
      <c r="I4435" s="272" t="s">
        <v>6161</v>
      </c>
      <c r="J4435" s="272" t="s">
        <v>6161</v>
      </c>
      <c r="K4435" s="272" t="s">
        <v>6161</v>
      </c>
      <c r="L4435" s="271" t="s">
        <v>6161</v>
      </c>
      <c r="M4435" s="270" t="s">
        <v>6161</v>
      </c>
      <c r="N4435" s="270" t="s">
        <v>6161</v>
      </c>
      <c r="O4435" s="270" t="s">
        <v>6161</v>
      </c>
    </row>
    <row r="4436" spans="1:15" ht="30.75" customHeight="1" x14ac:dyDescent="0.25">
      <c r="A4436" s="281">
        <v>40321304</v>
      </c>
      <c r="B4436" s="276" t="s">
        <v>5892</v>
      </c>
      <c r="C4436" s="278" t="s">
        <v>4844</v>
      </c>
      <c r="D4436" s="276" t="s">
        <v>6161</v>
      </c>
      <c r="E4436" s="282"/>
      <c r="F4436" s="279"/>
      <c r="G4436" s="278" t="s">
        <v>6161</v>
      </c>
      <c r="H4436" s="278" t="s">
        <v>6161</v>
      </c>
      <c r="I4436" s="278" t="s">
        <v>6161</v>
      </c>
      <c r="J4436" s="278" t="s">
        <v>6161</v>
      </c>
      <c r="K4436" s="278" t="s">
        <v>6161</v>
      </c>
      <c r="L4436" s="277" t="s">
        <v>6161</v>
      </c>
      <c r="M4436" s="276" t="s">
        <v>6161</v>
      </c>
      <c r="N4436" s="276" t="s">
        <v>6161</v>
      </c>
      <c r="O4436" s="276" t="s">
        <v>6161</v>
      </c>
    </row>
    <row r="4437" spans="1:15" ht="30.75" customHeight="1" x14ac:dyDescent="0.25">
      <c r="A4437" s="275">
        <v>40321312</v>
      </c>
      <c r="B4437" s="270" t="s">
        <v>5893</v>
      </c>
      <c r="C4437" s="272" t="s">
        <v>4843</v>
      </c>
      <c r="D4437" s="270" t="s">
        <v>9577</v>
      </c>
      <c r="E4437" s="272"/>
      <c r="F4437" s="273"/>
      <c r="G4437" s="272"/>
      <c r="H4437" s="272" t="s">
        <v>6154</v>
      </c>
      <c r="I4437" s="272" t="s">
        <v>6155</v>
      </c>
      <c r="J4437" s="272" t="s">
        <v>6156</v>
      </c>
      <c r="K4437" s="272"/>
      <c r="L4437" s="271"/>
      <c r="M4437" s="270" t="s">
        <v>9547</v>
      </c>
      <c r="N4437" s="270" t="s">
        <v>9548</v>
      </c>
      <c r="O4437" s="270" t="s">
        <v>6166</v>
      </c>
    </row>
    <row r="4438" spans="1:15" ht="30.75" customHeight="1" x14ac:dyDescent="0.25">
      <c r="A4438" s="281">
        <v>40321320</v>
      </c>
      <c r="B4438" s="276" t="s">
        <v>5894</v>
      </c>
      <c r="C4438" s="278" t="s">
        <v>4844</v>
      </c>
      <c r="D4438" s="276" t="s">
        <v>6161</v>
      </c>
      <c r="E4438" s="282"/>
      <c r="F4438" s="279"/>
      <c r="G4438" s="278" t="s">
        <v>6161</v>
      </c>
      <c r="H4438" s="278" t="s">
        <v>6161</v>
      </c>
      <c r="I4438" s="278" t="s">
        <v>6161</v>
      </c>
      <c r="J4438" s="278" t="s">
        <v>6161</v>
      </c>
      <c r="K4438" s="278" t="s">
        <v>6161</v>
      </c>
      <c r="L4438" s="277" t="s">
        <v>6161</v>
      </c>
      <c r="M4438" s="276" t="s">
        <v>6161</v>
      </c>
      <c r="N4438" s="276" t="s">
        <v>6161</v>
      </c>
      <c r="O4438" s="276" t="s">
        <v>6161</v>
      </c>
    </row>
    <row r="4439" spans="1:15" ht="30.75" customHeight="1" x14ac:dyDescent="0.25">
      <c r="A4439" s="275">
        <v>40321339</v>
      </c>
      <c r="B4439" s="270" t="s">
        <v>5895</v>
      </c>
      <c r="C4439" s="272" t="s">
        <v>4844</v>
      </c>
      <c r="D4439" s="270" t="s">
        <v>6161</v>
      </c>
      <c r="E4439" s="272"/>
      <c r="F4439" s="273"/>
      <c r="G4439" s="272" t="s">
        <v>6161</v>
      </c>
      <c r="H4439" s="272" t="s">
        <v>6161</v>
      </c>
      <c r="I4439" s="272" t="s">
        <v>6161</v>
      </c>
      <c r="J4439" s="272" t="s">
        <v>6161</v>
      </c>
      <c r="K4439" s="272" t="s">
        <v>6161</v>
      </c>
      <c r="L4439" s="271" t="s">
        <v>6161</v>
      </c>
      <c r="M4439" s="270" t="s">
        <v>6161</v>
      </c>
      <c r="N4439" s="270" t="s">
        <v>6161</v>
      </c>
      <c r="O4439" s="270" t="s">
        <v>6161</v>
      </c>
    </row>
    <row r="4440" spans="1:15" ht="30.75" customHeight="1" x14ac:dyDescent="0.25">
      <c r="A4440" s="281">
        <v>40321347</v>
      </c>
      <c r="B4440" s="276" t="s">
        <v>5896</v>
      </c>
      <c r="C4440" s="278" t="s">
        <v>4843</v>
      </c>
      <c r="D4440" s="276" t="s">
        <v>9561</v>
      </c>
      <c r="E4440" s="282"/>
      <c r="F4440" s="279"/>
      <c r="G4440" s="278"/>
      <c r="H4440" s="278" t="s">
        <v>6154</v>
      </c>
      <c r="I4440" s="278" t="s">
        <v>6155</v>
      </c>
      <c r="J4440" s="278" t="s">
        <v>6156</v>
      </c>
      <c r="K4440" s="278"/>
      <c r="L4440" s="277"/>
      <c r="M4440" s="276" t="s">
        <v>9547</v>
      </c>
      <c r="N4440" s="276" t="s">
        <v>9548</v>
      </c>
      <c r="O4440" s="276" t="s">
        <v>6166</v>
      </c>
    </row>
    <row r="4441" spans="1:15" ht="30.75" customHeight="1" x14ac:dyDescent="0.25">
      <c r="A4441" s="275">
        <v>40321355</v>
      </c>
      <c r="B4441" s="270" t="s">
        <v>5897</v>
      </c>
      <c r="C4441" s="272" t="s">
        <v>4844</v>
      </c>
      <c r="D4441" s="270" t="s">
        <v>6161</v>
      </c>
      <c r="E4441" s="272"/>
      <c r="F4441" s="273"/>
      <c r="G4441" s="272" t="s">
        <v>6161</v>
      </c>
      <c r="H4441" s="272" t="s">
        <v>6161</v>
      </c>
      <c r="I4441" s="272" t="s">
        <v>6161</v>
      </c>
      <c r="J4441" s="272" t="s">
        <v>6161</v>
      </c>
      <c r="K4441" s="272" t="s">
        <v>6161</v>
      </c>
      <c r="L4441" s="271" t="s">
        <v>6161</v>
      </c>
      <c r="M4441" s="270" t="s">
        <v>6161</v>
      </c>
      <c r="N4441" s="270" t="s">
        <v>6161</v>
      </c>
      <c r="O4441" s="270" t="s">
        <v>6161</v>
      </c>
    </row>
    <row r="4442" spans="1:15" ht="30.75" customHeight="1" x14ac:dyDescent="0.25">
      <c r="A4442" s="281">
        <v>40321363</v>
      </c>
      <c r="B4442" s="276" t="s">
        <v>5898</v>
      </c>
      <c r="C4442" s="278" t="s">
        <v>4844</v>
      </c>
      <c r="D4442" s="276" t="s">
        <v>6161</v>
      </c>
      <c r="E4442" s="282"/>
      <c r="F4442" s="279"/>
      <c r="G4442" s="278" t="s">
        <v>6161</v>
      </c>
      <c r="H4442" s="278" t="s">
        <v>6161</v>
      </c>
      <c r="I4442" s="278" t="s">
        <v>6161</v>
      </c>
      <c r="J4442" s="278" t="s">
        <v>6161</v>
      </c>
      <c r="K4442" s="278" t="s">
        <v>6161</v>
      </c>
      <c r="L4442" s="277" t="s">
        <v>6161</v>
      </c>
      <c r="M4442" s="276" t="s">
        <v>6161</v>
      </c>
      <c r="N4442" s="276" t="s">
        <v>6161</v>
      </c>
      <c r="O4442" s="276" t="s">
        <v>6161</v>
      </c>
    </row>
    <row r="4443" spans="1:15" ht="30.75" customHeight="1" x14ac:dyDescent="0.25">
      <c r="A4443" s="275">
        <v>40321371</v>
      </c>
      <c r="B4443" s="270" t="s">
        <v>5899</v>
      </c>
      <c r="C4443" s="272" t="s">
        <v>4844</v>
      </c>
      <c r="D4443" s="270" t="s">
        <v>6161</v>
      </c>
      <c r="E4443" s="272"/>
      <c r="F4443" s="273"/>
      <c r="G4443" s="272" t="s">
        <v>6161</v>
      </c>
      <c r="H4443" s="272" t="s">
        <v>6161</v>
      </c>
      <c r="I4443" s="272" t="s">
        <v>6161</v>
      </c>
      <c r="J4443" s="272" t="s">
        <v>6161</v>
      </c>
      <c r="K4443" s="272" t="s">
        <v>6161</v>
      </c>
      <c r="L4443" s="271" t="s">
        <v>6161</v>
      </c>
      <c r="M4443" s="270" t="s">
        <v>6161</v>
      </c>
      <c r="N4443" s="270" t="s">
        <v>6161</v>
      </c>
      <c r="O4443" s="270" t="s">
        <v>6161</v>
      </c>
    </row>
    <row r="4444" spans="1:15" ht="30.75" customHeight="1" x14ac:dyDescent="0.25">
      <c r="A4444" s="281">
        <v>40321380</v>
      </c>
      <c r="B4444" s="276" t="s">
        <v>5900</v>
      </c>
      <c r="C4444" s="278" t="s">
        <v>4843</v>
      </c>
      <c r="D4444" s="276" t="s">
        <v>9602</v>
      </c>
      <c r="E4444" s="282"/>
      <c r="F4444" s="279"/>
      <c r="G4444" s="278"/>
      <c r="H4444" s="278" t="s">
        <v>6154</v>
      </c>
      <c r="I4444" s="278" t="s">
        <v>6155</v>
      </c>
      <c r="J4444" s="278" t="s">
        <v>6156</v>
      </c>
      <c r="K4444" s="278"/>
      <c r="L4444" s="277"/>
      <c r="M4444" s="276" t="s">
        <v>9547</v>
      </c>
      <c r="N4444" s="276" t="s">
        <v>9548</v>
      </c>
      <c r="O4444" s="276" t="s">
        <v>6166</v>
      </c>
    </row>
    <row r="4445" spans="1:15" ht="30.75" customHeight="1" x14ac:dyDescent="0.25">
      <c r="A4445" s="275">
        <v>40321380</v>
      </c>
      <c r="B4445" s="270" t="s">
        <v>5900</v>
      </c>
      <c r="C4445" s="272" t="s">
        <v>4843</v>
      </c>
      <c r="D4445" s="270" t="s">
        <v>9603</v>
      </c>
      <c r="E4445" s="272"/>
      <c r="F4445" s="273"/>
      <c r="G4445" s="272"/>
      <c r="H4445" s="272" t="s">
        <v>6154</v>
      </c>
      <c r="I4445" s="272" t="s">
        <v>6155</v>
      </c>
      <c r="J4445" s="272" t="s">
        <v>6156</v>
      </c>
      <c r="K4445" s="272"/>
      <c r="L4445" s="271"/>
      <c r="M4445" s="270" t="s">
        <v>9547</v>
      </c>
      <c r="N4445" s="270" t="s">
        <v>9548</v>
      </c>
      <c r="O4445" s="270" t="s">
        <v>6166</v>
      </c>
    </row>
    <row r="4446" spans="1:15" ht="30.75" customHeight="1" x14ac:dyDescent="0.25">
      <c r="A4446" s="281">
        <v>40321380</v>
      </c>
      <c r="B4446" s="276" t="s">
        <v>5900</v>
      </c>
      <c r="C4446" s="278" t="s">
        <v>4843</v>
      </c>
      <c r="D4446" s="276" t="s">
        <v>9604</v>
      </c>
      <c r="E4446" s="282"/>
      <c r="F4446" s="279"/>
      <c r="G4446" s="278"/>
      <c r="H4446" s="278" t="s">
        <v>6154</v>
      </c>
      <c r="I4446" s="278" t="s">
        <v>6155</v>
      </c>
      <c r="J4446" s="278" t="s">
        <v>6156</v>
      </c>
      <c r="K4446" s="278"/>
      <c r="L4446" s="277"/>
      <c r="M4446" s="276" t="s">
        <v>9547</v>
      </c>
      <c r="N4446" s="276" t="s">
        <v>9548</v>
      </c>
      <c r="O4446" s="276" t="s">
        <v>6166</v>
      </c>
    </row>
    <row r="4447" spans="1:15" ht="30.75" customHeight="1" x14ac:dyDescent="0.25">
      <c r="A4447" s="275">
        <v>40321380</v>
      </c>
      <c r="B4447" s="270" t="s">
        <v>5900</v>
      </c>
      <c r="C4447" s="272" t="s">
        <v>4843</v>
      </c>
      <c r="D4447" s="270" t="s">
        <v>9605</v>
      </c>
      <c r="E4447" s="272"/>
      <c r="F4447" s="273"/>
      <c r="G4447" s="272"/>
      <c r="H4447" s="272" t="s">
        <v>6154</v>
      </c>
      <c r="I4447" s="272" t="s">
        <v>6155</v>
      </c>
      <c r="J4447" s="272" t="s">
        <v>6156</v>
      </c>
      <c r="K4447" s="272"/>
      <c r="L4447" s="271"/>
      <c r="M4447" s="270" t="s">
        <v>9547</v>
      </c>
      <c r="N4447" s="270" t="s">
        <v>9548</v>
      </c>
      <c r="O4447" s="270" t="s">
        <v>6166</v>
      </c>
    </row>
    <row r="4448" spans="1:15" ht="30.75" customHeight="1" x14ac:dyDescent="0.25">
      <c r="A4448" s="281">
        <v>40321380</v>
      </c>
      <c r="B4448" s="276" t="s">
        <v>5900</v>
      </c>
      <c r="C4448" s="278" t="s">
        <v>4843</v>
      </c>
      <c r="D4448" s="276" t="s">
        <v>9677</v>
      </c>
      <c r="E4448" s="282"/>
      <c r="F4448" s="279"/>
      <c r="G4448" s="278"/>
      <c r="H4448" s="278" t="s">
        <v>6154</v>
      </c>
      <c r="I4448" s="278" t="s">
        <v>6155</v>
      </c>
      <c r="J4448" s="278" t="s">
        <v>6156</v>
      </c>
      <c r="K4448" s="278"/>
      <c r="L4448" s="277"/>
      <c r="M4448" s="276" t="s">
        <v>9547</v>
      </c>
      <c r="N4448" s="276" t="s">
        <v>9548</v>
      </c>
      <c r="O4448" s="276" t="s">
        <v>6166</v>
      </c>
    </row>
    <row r="4449" spans="1:15" ht="30.75" customHeight="1" x14ac:dyDescent="0.25">
      <c r="A4449" s="275">
        <v>40321380</v>
      </c>
      <c r="B4449" s="270" t="s">
        <v>5900</v>
      </c>
      <c r="C4449" s="272" t="s">
        <v>4843</v>
      </c>
      <c r="D4449" s="270" t="s">
        <v>9656</v>
      </c>
      <c r="E4449" s="272"/>
      <c r="F4449" s="273"/>
      <c r="G4449" s="272"/>
      <c r="H4449" s="272" t="s">
        <v>6154</v>
      </c>
      <c r="I4449" s="272" t="s">
        <v>6155</v>
      </c>
      <c r="J4449" s="272" t="s">
        <v>6156</v>
      </c>
      <c r="K4449" s="272"/>
      <c r="L4449" s="271"/>
      <c r="M4449" s="270" t="s">
        <v>9547</v>
      </c>
      <c r="N4449" s="270" t="s">
        <v>9548</v>
      </c>
      <c r="O4449" s="270" t="s">
        <v>6166</v>
      </c>
    </row>
    <row r="4450" spans="1:15" ht="30.75" customHeight="1" x14ac:dyDescent="0.25">
      <c r="A4450" s="281">
        <v>40321380</v>
      </c>
      <c r="B4450" s="276" t="s">
        <v>5900</v>
      </c>
      <c r="C4450" s="278" t="s">
        <v>4843</v>
      </c>
      <c r="D4450" s="276" t="s">
        <v>9694</v>
      </c>
      <c r="E4450" s="282"/>
      <c r="F4450" s="279"/>
      <c r="G4450" s="278"/>
      <c r="H4450" s="278" t="s">
        <v>6154</v>
      </c>
      <c r="I4450" s="278" t="s">
        <v>6155</v>
      </c>
      <c r="J4450" s="278" t="s">
        <v>6156</v>
      </c>
      <c r="K4450" s="278"/>
      <c r="L4450" s="277"/>
      <c r="M4450" s="276" t="s">
        <v>9547</v>
      </c>
      <c r="N4450" s="276" t="s">
        <v>9548</v>
      </c>
      <c r="O4450" s="276" t="s">
        <v>6166</v>
      </c>
    </row>
    <row r="4451" spans="1:15" ht="30.75" customHeight="1" x14ac:dyDescent="0.25">
      <c r="A4451" s="275">
        <v>40321380</v>
      </c>
      <c r="B4451" s="270" t="s">
        <v>5900</v>
      </c>
      <c r="C4451" s="272" t="s">
        <v>4843</v>
      </c>
      <c r="D4451" s="270" t="s">
        <v>9974</v>
      </c>
      <c r="E4451" s="272"/>
      <c r="F4451" s="273"/>
      <c r="G4451" s="272"/>
      <c r="H4451" s="272" t="s">
        <v>6154</v>
      </c>
      <c r="I4451" s="272" t="s">
        <v>6155</v>
      </c>
      <c r="J4451" s="272" t="s">
        <v>6156</v>
      </c>
      <c r="K4451" s="272"/>
      <c r="L4451" s="271"/>
      <c r="M4451" s="270" t="s">
        <v>3908</v>
      </c>
      <c r="N4451" s="270" t="s">
        <v>9548</v>
      </c>
      <c r="O4451" s="270" t="s">
        <v>6166</v>
      </c>
    </row>
    <row r="4452" spans="1:15" ht="30.75" customHeight="1" x14ac:dyDescent="0.25">
      <c r="A4452" s="281">
        <v>40321398</v>
      </c>
      <c r="B4452" s="276" t="s">
        <v>5901</v>
      </c>
      <c r="C4452" s="278" t="s">
        <v>4844</v>
      </c>
      <c r="D4452" s="276" t="s">
        <v>6161</v>
      </c>
      <c r="E4452" s="282"/>
      <c r="F4452" s="279"/>
      <c r="G4452" s="278" t="s">
        <v>6161</v>
      </c>
      <c r="H4452" s="278" t="s">
        <v>6161</v>
      </c>
      <c r="I4452" s="278" t="s">
        <v>6161</v>
      </c>
      <c r="J4452" s="278" t="s">
        <v>6161</v>
      </c>
      <c r="K4452" s="278" t="s">
        <v>6161</v>
      </c>
      <c r="L4452" s="277" t="s">
        <v>6161</v>
      </c>
      <c r="M4452" s="276" t="s">
        <v>6161</v>
      </c>
      <c r="N4452" s="276" t="s">
        <v>6161</v>
      </c>
      <c r="O4452" s="276" t="s">
        <v>6161</v>
      </c>
    </row>
    <row r="4453" spans="1:15" ht="30.75" customHeight="1" x14ac:dyDescent="0.25">
      <c r="A4453" s="275">
        <v>40321401</v>
      </c>
      <c r="B4453" s="270" t="s">
        <v>5902</v>
      </c>
      <c r="C4453" s="272" t="s">
        <v>4844</v>
      </c>
      <c r="D4453" s="270" t="s">
        <v>6161</v>
      </c>
      <c r="E4453" s="272"/>
      <c r="F4453" s="273"/>
      <c r="G4453" s="272" t="s">
        <v>6161</v>
      </c>
      <c r="H4453" s="272" t="s">
        <v>6161</v>
      </c>
      <c r="I4453" s="272" t="s">
        <v>6161</v>
      </c>
      <c r="J4453" s="272" t="s">
        <v>6161</v>
      </c>
      <c r="K4453" s="272" t="s">
        <v>6161</v>
      </c>
      <c r="L4453" s="271" t="s">
        <v>6161</v>
      </c>
      <c r="M4453" s="270" t="s">
        <v>6161</v>
      </c>
      <c r="N4453" s="270" t="s">
        <v>6161</v>
      </c>
      <c r="O4453" s="270" t="s">
        <v>6161</v>
      </c>
    </row>
    <row r="4454" spans="1:15" ht="30.75" customHeight="1" x14ac:dyDescent="0.25">
      <c r="A4454" s="281">
        <v>40321410</v>
      </c>
      <c r="B4454" s="276" t="s">
        <v>5903</v>
      </c>
      <c r="C4454" s="278" t="s">
        <v>4843</v>
      </c>
      <c r="D4454" s="276" t="s">
        <v>9561</v>
      </c>
      <c r="E4454" s="282"/>
      <c r="F4454" s="279"/>
      <c r="G4454" s="278"/>
      <c r="H4454" s="278" t="s">
        <v>6154</v>
      </c>
      <c r="I4454" s="278" t="s">
        <v>6155</v>
      </c>
      <c r="J4454" s="278" t="s">
        <v>6156</v>
      </c>
      <c r="K4454" s="278"/>
      <c r="L4454" s="277"/>
      <c r="M4454" s="276" t="s">
        <v>9547</v>
      </c>
      <c r="N4454" s="276" t="s">
        <v>9548</v>
      </c>
      <c r="O4454" s="276" t="s">
        <v>6166</v>
      </c>
    </row>
    <row r="4455" spans="1:15" ht="30.75" customHeight="1" x14ac:dyDescent="0.25">
      <c r="A4455" s="275">
        <v>40321428</v>
      </c>
      <c r="B4455" s="270" t="s">
        <v>5904</v>
      </c>
      <c r="C4455" s="272" t="s">
        <v>4844</v>
      </c>
      <c r="D4455" s="270" t="s">
        <v>6161</v>
      </c>
      <c r="E4455" s="272"/>
      <c r="F4455" s="273"/>
      <c r="G4455" s="272" t="s">
        <v>6161</v>
      </c>
      <c r="H4455" s="272" t="s">
        <v>6161</v>
      </c>
      <c r="I4455" s="272" t="s">
        <v>6161</v>
      </c>
      <c r="J4455" s="272" t="s">
        <v>6161</v>
      </c>
      <c r="K4455" s="272" t="s">
        <v>6161</v>
      </c>
      <c r="L4455" s="271" t="s">
        <v>6161</v>
      </c>
      <c r="M4455" s="270" t="s">
        <v>6161</v>
      </c>
      <c r="N4455" s="270" t="s">
        <v>6161</v>
      </c>
      <c r="O4455" s="270" t="s">
        <v>6161</v>
      </c>
    </row>
    <row r="4456" spans="1:15" ht="30.75" customHeight="1" x14ac:dyDescent="0.25">
      <c r="A4456" s="281">
        <v>40321436</v>
      </c>
      <c r="B4456" s="276" t="s">
        <v>6523</v>
      </c>
      <c r="C4456" s="278" t="s">
        <v>4844</v>
      </c>
      <c r="D4456" s="276" t="s">
        <v>6161</v>
      </c>
      <c r="E4456" s="282"/>
      <c r="F4456" s="279"/>
      <c r="G4456" s="278" t="s">
        <v>6161</v>
      </c>
      <c r="H4456" s="278" t="s">
        <v>6161</v>
      </c>
      <c r="I4456" s="278" t="s">
        <v>6161</v>
      </c>
      <c r="J4456" s="278" t="s">
        <v>6161</v>
      </c>
      <c r="K4456" s="278" t="s">
        <v>6161</v>
      </c>
      <c r="L4456" s="277" t="s">
        <v>6161</v>
      </c>
      <c r="M4456" s="276" t="s">
        <v>6161</v>
      </c>
      <c r="N4456" s="276" t="s">
        <v>6161</v>
      </c>
      <c r="O4456" s="276" t="s">
        <v>6161</v>
      </c>
    </row>
    <row r="4457" spans="1:15" ht="30.75" customHeight="1" x14ac:dyDescent="0.25">
      <c r="A4457" s="275">
        <v>40321444</v>
      </c>
      <c r="B4457" s="270" t="s">
        <v>5905</v>
      </c>
      <c r="C4457" s="272" t="s">
        <v>4844</v>
      </c>
      <c r="D4457" s="270" t="s">
        <v>6161</v>
      </c>
      <c r="E4457" s="272"/>
      <c r="F4457" s="273"/>
      <c r="G4457" s="272" t="s">
        <v>6161</v>
      </c>
      <c r="H4457" s="272" t="s">
        <v>6161</v>
      </c>
      <c r="I4457" s="272" t="s">
        <v>6161</v>
      </c>
      <c r="J4457" s="272" t="s">
        <v>6161</v>
      </c>
      <c r="K4457" s="272" t="s">
        <v>6161</v>
      </c>
      <c r="L4457" s="271" t="s">
        <v>6161</v>
      </c>
      <c r="M4457" s="270" t="s">
        <v>6161</v>
      </c>
      <c r="N4457" s="270" t="s">
        <v>6161</v>
      </c>
      <c r="O4457" s="270" t="s">
        <v>6161</v>
      </c>
    </row>
    <row r="4458" spans="1:15" ht="30.75" customHeight="1" x14ac:dyDescent="0.25">
      <c r="A4458" s="281">
        <v>40321452</v>
      </c>
      <c r="B4458" s="276" t="s">
        <v>5906</v>
      </c>
      <c r="C4458" s="278" t="s">
        <v>4844</v>
      </c>
      <c r="D4458" s="276" t="s">
        <v>6161</v>
      </c>
      <c r="E4458" s="282"/>
      <c r="F4458" s="279"/>
      <c r="G4458" s="278" t="s">
        <v>6161</v>
      </c>
      <c r="H4458" s="278" t="s">
        <v>6161</v>
      </c>
      <c r="I4458" s="278" t="s">
        <v>6161</v>
      </c>
      <c r="J4458" s="278" t="s">
        <v>6161</v>
      </c>
      <c r="K4458" s="278" t="s">
        <v>6161</v>
      </c>
      <c r="L4458" s="277" t="s">
        <v>6161</v>
      </c>
      <c r="M4458" s="276" t="s">
        <v>6161</v>
      </c>
      <c r="N4458" s="276" t="s">
        <v>6161</v>
      </c>
      <c r="O4458" s="276" t="s">
        <v>6161</v>
      </c>
    </row>
    <row r="4459" spans="1:15" ht="30.75" customHeight="1" x14ac:dyDescent="0.25">
      <c r="A4459" s="275">
        <v>40321460</v>
      </c>
      <c r="B4459" s="270" t="s">
        <v>5907</v>
      </c>
      <c r="C4459" s="272" t="s">
        <v>4843</v>
      </c>
      <c r="D4459" s="270" t="s">
        <v>9575</v>
      </c>
      <c r="E4459" s="272"/>
      <c r="F4459" s="273"/>
      <c r="G4459" s="272"/>
      <c r="H4459" s="272" t="s">
        <v>6154</v>
      </c>
      <c r="I4459" s="272" t="s">
        <v>6155</v>
      </c>
      <c r="J4459" s="272" t="s">
        <v>6156</v>
      </c>
      <c r="K4459" s="272"/>
      <c r="L4459" s="271"/>
      <c r="M4459" s="270" t="s">
        <v>9547</v>
      </c>
      <c r="N4459" s="270" t="s">
        <v>9548</v>
      </c>
      <c r="O4459" s="270" t="s">
        <v>6166</v>
      </c>
    </row>
    <row r="4460" spans="1:15" ht="30.75" customHeight="1" x14ac:dyDescent="0.25">
      <c r="A4460" s="281">
        <v>40321479</v>
      </c>
      <c r="B4460" s="276" t="s">
        <v>5908</v>
      </c>
      <c r="C4460" s="278" t="s">
        <v>4843</v>
      </c>
      <c r="D4460" s="276" t="s">
        <v>9577</v>
      </c>
      <c r="E4460" s="282"/>
      <c r="F4460" s="279"/>
      <c r="G4460" s="278"/>
      <c r="H4460" s="278" t="s">
        <v>6154</v>
      </c>
      <c r="I4460" s="278" t="s">
        <v>6155</v>
      </c>
      <c r="J4460" s="278" t="s">
        <v>6156</v>
      </c>
      <c r="K4460" s="278"/>
      <c r="L4460" s="277"/>
      <c r="M4460" s="276" t="s">
        <v>9547</v>
      </c>
      <c r="N4460" s="276" t="s">
        <v>9548</v>
      </c>
      <c r="O4460" s="276" t="s">
        <v>6166</v>
      </c>
    </row>
    <row r="4461" spans="1:15" ht="30.75" customHeight="1" x14ac:dyDescent="0.25">
      <c r="A4461" s="275">
        <v>40321487</v>
      </c>
      <c r="B4461" s="270" t="s">
        <v>5909</v>
      </c>
      <c r="C4461" s="272" t="s">
        <v>4844</v>
      </c>
      <c r="D4461" s="270" t="s">
        <v>6161</v>
      </c>
      <c r="E4461" s="272"/>
      <c r="F4461" s="273"/>
      <c r="G4461" s="272" t="s">
        <v>6161</v>
      </c>
      <c r="H4461" s="272" t="s">
        <v>6161</v>
      </c>
      <c r="I4461" s="272" t="s">
        <v>6161</v>
      </c>
      <c r="J4461" s="272" t="s">
        <v>6161</v>
      </c>
      <c r="K4461" s="272" t="s">
        <v>6161</v>
      </c>
      <c r="L4461" s="271" t="s">
        <v>6161</v>
      </c>
      <c r="M4461" s="270" t="s">
        <v>6161</v>
      </c>
      <c r="N4461" s="270" t="s">
        <v>6161</v>
      </c>
      <c r="O4461" s="270" t="s">
        <v>6161</v>
      </c>
    </row>
    <row r="4462" spans="1:15" ht="30.75" customHeight="1" x14ac:dyDescent="0.25">
      <c r="A4462" s="281">
        <v>40321495</v>
      </c>
      <c r="B4462" s="276" t="s">
        <v>5910</v>
      </c>
      <c r="C4462" s="278" t="s">
        <v>4844</v>
      </c>
      <c r="D4462" s="276" t="s">
        <v>6161</v>
      </c>
      <c r="E4462" s="282"/>
      <c r="F4462" s="279"/>
      <c r="G4462" s="278" t="s">
        <v>6161</v>
      </c>
      <c r="H4462" s="278" t="s">
        <v>6161</v>
      </c>
      <c r="I4462" s="278" t="s">
        <v>6161</v>
      </c>
      <c r="J4462" s="278" t="s">
        <v>6161</v>
      </c>
      <c r="K4462" s="278" t="s">
        <v>6161</v>
      </c>
      <c r="L4462" s="277" t="s">
        <v>6161</v>
      </c>
      <c r="M4462" s="276" t="s">
        <v>6161</v>
      </c>
      <c r="N4462" s="276" t="s">
        <v>6161</v>
      </c>
      <c r="O4462" s="276" t="s">
        <v>6161</v>
      </c>
    </row>
    <row r="4463" spans="1:15" ht="30.75" customHeight="1" x14ac:dyDescent="0.25">
      <c r="A4463" s="275">
        <v>40321509</v>
      </c>
      <c r="B4463" s="270" t="s">
        <v>5911</v>
      </c>
      <c r="C4463" s="272" t="s">
        <v>4843</v>
      </c>
      <c r="D4463" s="270" t="s">
        <v>10192</v>
      </c>
      <c r="E4463" s="272"/>
      <c r="F4463" s="273"/>
      <c r="G4463" s="272"/>
      <c r="H4463" s="272" t="s">
        <v>6154</v>
      </c>
      <c r="I4463" s="272" t="s">
        <v>6155</v>
      </c>
      <c r="J4463" s="272" t="s">
        <v>6156</v>
      </c>
      <c r="K4463" s="272" t="s">
        <v>6157</v>
      </c>
      <c r="L4463" s="271"/>
      <c r="M4463" s="270" t="s">
        <v>3922</v>
      </c>
      <c r="N4463" s="270" t="s">
        <v>9607</v>
      </c>
      <c r="O4463" s="270" t="s">
        <v>6166</v>
      </c>
    </row>
    <row r="4464" spans="1:15" ht="30.75" customHeight="1" x14ac:dyDescent="0.25">
      <c r="A4464" s="281">
        <v>40321517</v>
      </c>
      <c r="B4464" s="276" t="s">
        <v>5912</v>
      </c>
      <c r="C4464" s="278" t="s">
        <v>4843</v>
      </c>
      <c r="D4464" s="276" t="s">
        <v>9575</v>
      </c>
      <c r="E4464" s="282"/>
      <c r="F4464" s="279"/>
      <c r="G4464" s="278"/>
      <c r="H4464" s="278" t="s">
        <v>6154</v>
      </c>
      <c r="I4464" s="278" t="s">
        <v>6155</v>
      </c>
      <c r="J4464" s="278" t="s">
        <v>6156</v>
      </c>
      <c r="K4464" s="278"/>
      <c r="L4464" s="277"/>
      <c r="M4464" s="276" t="s">
        <v>9547</v>
      </c>
      <c r="N4464" s="276" t="s">
        <v>9548</v>
      </c>
      <c r="O4464" s="276" t="s">
        <v>6166</v>
      </c>
    </row>
    <row r="4465" spans="1:15" ht="30.75" customHeight="1" x14ac:dyDescent="0.25">
      <c r="A4465" s="275">
        <v>40321525</v>
      </c>
      <c r="B4465" s="270" t="s">
        <v>5913</v>
      </c>
      <c r="C4465" s="272" t="s">
        <v>4844</v>
      </c>
      <c r="D4465" s="270" t="s">
        <v>6161</v>
      </c>
      <c r="E4465" s="272"/>
      <c r="F4465" s="273"/>
      <c r="G4465" s="272" t="s">
        <v>6161</v>
      </c>
      <c r="H4465" s="272" t="s">
        <v>6161</v>
      </c>
      <c r="I4465" s="272" t="s">
        <v>6161</v>
      </c>
      <c r="J4465" s="272" t="s">
        <v>6161</v>
      </c>
      <c r="K4465" s="272" t="s">
        <v>6161</v>
      </c>
      <c r="L4465" s="271" t="s">
        <v>6161</v>
      </c>
      <c r="M4465" s="270" t="s">
        <v>6161</v>
      </c>
      <c r="N4465" s="270" t="s">
        <v>6161</v>
      </c>
      <c r="O4465" s="270" t="s">
        <v>6161</v>
      </c>
    </row>
    <row r="4466" spans="1:15" ht="30.75" customHeight="1" x14ac:dyDescent="0.25">
      <c r="A4466" s="281">
        <v>40321533</v>
      </c>
      <c r="B4466" s="276" t="s">
        <v>5914</v>
      </c>
      <c r="C4466" s="278" t="s">
        <v>4844</v>
      </c>
      <c r="D4466" s="276" t="s">
        <v>6161</v>
      </c>
      <c r="E4466" s="282"/>
      <c r="F4466" s="279"/>
      <c r="G4466" s="278" t="s">
        <v>6161</v>
      </c>
      <c r="H4466" s="278" t="s">
        <v>6161</v>
      </c>
      <c r="I4466" s="278" t="s">
        <v>6161</v>
      </c>
      <c r="J4466" s="278" t="s">
        <v>6161</v>
      </c>
      <c r="K4466" s="278" t="s">
        <v>6161</v>
      </c>
      <c r="L4466" s="277" t="s">
        <v>6161</v>
      </c>
      <c r="M4466" s="276" t="s">
        <v>6161</v>
      </c>
      <c r="N4466" s="276" t="s">
        <v>6161</v>
      </c>
      <c r="O4466" s="276" t="s">
        <v>6161</v>
      </c>
    </row>
    <row r="4467" spans="1:15" ht="30.75" customHeight="1" x14ac:dyDescent="0.25">
      <c r="A4467" s="275">
        <v>40321541</v>
      </c>
      <c r="B4467" s="270" t="s">
        <v>5915</v>
      </c>
      <c r="C4467" s="272" t="s">
        <v>4844</v>
      </c>
      <c r="D4467" s="270" t="s">
        <v>6161</v>
      </c>
      <c r="E4467" s="272"/>
      <c r="F4467" s="273"/>
      <c r="G4467" s="272" t="s">
        <v>6161</v>
      </c>
      <c r="H4467" s="272" t="s">
        <v>6161</v>
      </c>
      <c r="I4467" s="272" t="s">
        <v>6161</v>
      </c>
      <c r="J4467" s="272" t="s">
        <v>6161</v>
      </c>
      <c r="K4467" s="272" t="s">
        <v>6161</v>
      </c>
      <c r="L4467" s="271" t="s">
        <v>6161</v>
      </c>
      <c r="M4467" s="270" t="s">
        <v>6161</v>
      </c>
      <c r="N4467" s="270" t="s">
        <v>6161</v>
      </c>
      <c r="O4467" s="270" t="s">
        <v>6161</v>
      </c>
    </row>
    <row r="4468" spans="1:15" ht="30.75" customHeight="1" x14ac:dyDescent="0.25">
      <c r="A4468" s="281">
        <v>40321550</v>
      </c>
      <c r="B4468" s="276" t="s">
        <v>5916</v>
      </c>
      <c r="C4468" s="278" t="s">
        <v>4844</v>
      </c>
      <c r="D4468" s="276" t="s">
        <v>6161</v>
      </c>
      <c r="E4468" s="282"/>
      <c r="F4468" s="279"/>
      <c r="G4468" s="278" t="s">
        <v>6161</v>
      </c>
      <c r="H4468" s="278" t="s">
        <v>6161</v>
      </c>
      <c r="I4468" s="278" t="s">
        <v>6161</v>
      </c>
      <c r="J4468" s="278" t="s">
        <v>6161</v>
      </c>
      <c r="K4468" s="278" t="s">
        <v>6161</v>
      </c>
      <c r="L4468" s="277" t="s">
        <v>6161</v>
      </c>
      <c r="M4468" s="276" t="s">
        <v>6161</v>
      </c>
      <c r="N4468" s="276" t="s">
        <v>6161</v>
      </c>
      <c r="O4468" s="276" t="s">
        <v>6161</v>
      </c>
    </row>
    <row r="4469" spans="1:15" ht="30.75" customHeight="1" x14ac:dyDescent="0.25">
      <c r="A4469" s="275">
        <v>40321568</v>
      </c>
      <c r="B4469" s="270" t="s">
        <v>5917</v>
      </c>
      <c r="C4469" s="272" t="s">
        <v>4843</v>
      </c>
      <c r="D4469" s="270" t="s">
        <v>9590</v>
      </c>
      <c r="E4469" s="272"/>
      <c r="F4469" s="273"/>
      <c r="G4469" s="272"/>
      <c r="H4469" s="272" t="s">
        <v>6154</v>
      </c>
      <c r="I4469" s="272" t="s">
        <v>6155</v>
      </c>
      <c r="J4469" s="272" t="s">
        <v>6156</v>
      </c>
      <c r="K4469" s="272"/>
      <c r="L4469" s="271"/>
      <c r="M4469" s="270" t="s">
        <v>9547</v>
      </c>
      <c r="N4469" s="270" t="s">
        <v>9548</v>
      </c>
      <c r="O4469" s="270" t="s">
        <v>6166</v>
      </c>
    </row>
    <row r="4470" spans="1:15" ht="30.75" customHeight="1" x14ac:dyDescent="0.25">
      <c r="A4470" s="281">
        <v>40321576</v>
      </c>
      <c r="B4470" s="276" t="s">
        <v>5918</v>
      </c>
      <c r="C4470" s="278" t="s">
        <v>4844</v>
      </c>
      <c r="D4470" s="276" t="s">
        <v>6161</v>
      </c>
      <c r="E4470" s="282"/>
      <c r="F4470" s="279"/>
      <c r="G4470" s="278" t="s">
        <v>6161</v>
      </c>
      <c r="H4470" s="278" t="s">
        <v>6161</v>
      </c>
      <c r="I4470" s="278" t="s">
        <v>6161</v>
      </c>
      <c r="J4470" s="278" t="s">
        <v>6161</v>
      </c>
      <c r="K4470" s="278" t="s">
        <v>6161</v>
      </c>
      <c r="L4470" s="277" t="s">
        <v>6161</v>
      </c>
      <c r="M4470" s="276" t="s">
        <v>6161</v>
      </c>
      <c r="N4470" s="276" t="s">
        <v>6161</v>
      </c>
      <c r="O4470" s="276" t="s">
        <v>6161</v>
      </c>
    </row>
    <row r="4471" spans="1:15" ht="30.75" customHeight="1" x14ac:dyDescent="0.25">
      <c r="A4471" s="275">
        <v>40321584</v>
      </c>
      <c r="B4471" s="270" t="s">
        <v>5919</v>
      </c>
      <c r="C4471" s="272" t="s">
        <v>4844</v>
      </c>
      <c r="D4471" s="270" t="s">
        <v>6161</v>
      </c>
      <c r="E4471" s="272"/>
      <c r="F4471" s="273"/>
      <c r="G4471" s="272" t="s">
        <v>6161</v>
      </c>
      <c r="H4471" s="272" t="s">
        <v>6161</v>
      </c>
      <c r="I4471" s="272" t="s">
        <v>6161</v>
      </c>
      <c r="J4471" s="272" t="s">
        <v>6161</v>
      </c>
      <c r="K4471" s="272" t="s">
        <v>6161</v>
      </c>
      <c r="L4471" s="271" t="s">
        <v>6161</v>
      </c>
      <c r="M4471" s="270" t="s">
        <v>6161</v>
      </c>
      <c r="N4471" s="270" t="s">
        <v>6161</v>
      </c>
      <c r="O4471" s="270" t="s">
        <v>6161</v>
      </c>
    </row>
    <row r="4472" spans="1:15" ht="30.75" customHeight="1" x14ac:dyDescent="0.25">
      <c r="A4472" s="281">
        <v>40321592</v>
      </c>
      <c r="B4472" s="276" t="s">
        <v>5920</v>
      </c>
      <c r="C4472" s="278" t="s">
        <v>4844</v>
      </c>
      <c r="D4472" s="276" t="s">
        <v>6161</v>
      </c>
      <c r="E4472" s="282"/>
      <c r="F4472" s="279"/>
      <c r="G4472" s="278" t="s">
        <v>6161</v>
      </c>
      <c r="H4472" s="278" t="s">
        <v>6161</v>
      </c>
      <c r="I4472" s="278" t="s">
        <v>6161</v>
      </c>
      <c r="J4472" s="278" t="s">
        <v>6161</v>
      </c>
      <c r="K4472" s="278" t="s">
        <v>6161</v>
      </c>
      <c r="L4472" s="277" t="s">
        <v>6161</v>
      </c>
      <c r="M4472" s="276" t="s">
        <v>6161</v>
      </c>
      <c r="N4472" s="276" t="s">
        <v>6161</v>
      </c>
      <c r="O4472" s="276" t="s">
        <v>6161</v>
      </c>
    </row>
    <row r="4473" spans="1:15" ht="30.75" customHeight="1" x14ac:dyDescent="0.25">
      <c r="A4473" s="275">
        <v>40321606</v>
      </c>
      <c r="B4473" s="270" t="s">
        <v>5921</v>
      </c>
      <c r="C4473" s="272" t="s">
        <v>4844</v>
      </c>
      <c r="D4473" s="270" t="s">
        <v>6161</v>
      </c>
      <c r="E4473" s="272"/>
      <c r="F4473" s="273"/>
      <c r="G4473" s="272" t="s">
        <v>6161</v>
      </c>
      <c r="H4473" s="272" t="s">
        <v>6161</v>
      </c>
      <c r="I4473" s="272" t="s">
        <v>6161</v>
      </c>
      <c r="J4473" s="272" t="s">
        <v>6161</v>
      </c>
      <c r="K4473" s="272" t="s">
        <v>6161</v>
      </c>
      <c r="L4473" s="271" t="s">
        <v>6161</v>
      </c>
      <c r="M4473" s="270" t="s">
        <v>6161</v>
      </c>
      <c r="N4473" s="270" t="s">
        <v>6161</v>
      </c>
      <c r="O4473" s="270" t="s">
        <v>6161</v>
      </c>
    </row>
    <row r="4474" spans="1:15" ht="30.75" customHeight="1" x14ac:dyDescent="0.25">
      <c r="A4474" s="281">
        <v>40321614</v>
      </c>
      <c r="B4474" s="276" t="s">
        <v>5922</v>
      </c>
      <c r="C4474" s="278" t="s">
        <v>4843</v>
      </c>
      <c r="D4474" s="276" t="s">
        <v>9561</v>
      </c>
      <c r="E4474" s="282"/>
      <c r="F4474" s="279"/>
      <c r="G4474" s="278"/>
      <c r="H4474" s="278" t="s">
        <v>6154</v>
      </c>
      <c r="I4474" s="278" t="s">
        <v>6155</v>
      </c>
      <c r="J4474" s="278" t="s">
        <v>6156</v>
      </c>
      <c r="K4474" s="278"/>
      <c r="L4474" s="277"/>
      <c r="M4474" s="276" t="s">
        <v>9547</v>
      </c>
      <c r="N4474" s="276" t="s">
        <v>9548</v>
      </c>
      <c r="O4474" s="276" t="s">
        <v>6166</v>
      </c>
    </row>
    <row r="4475" spans="1:15" ht="30.75" customHeight="1" x14ac:dyDescent="0.25">
      <c r="A4475" s="275">
        <v>40321622</v>
      </c>
      <c r="B4475" s="270" t="s">
        <v>5923</v>
      </c>
      <c r="C4475" s="272" t="s">
        <v>4844</v>
      </c>
      <c r="D4475" s="270" t="s">
        <v>6161</v>
      </c>
      <c r="E4475" s="272"/>
      <c r="F4475" s="273"/>
      <c r="G4475" s="272" t="s">
        <v>6161</v>
      </c>
      <c r="H4475" s="272" t="s">
        <v>6161</v>
      </c>
      <c r="I4475" s="272" t="s">
        <v>6161</v>
      </c>
      <c r="J4475" s="272" t="s">
        <v>6161</v>
      </c>
      <c r="K4475" s="272" t="s">
        <v>6161</v>
      </c>
      <c r="L4475" s="271" t="s">
        <v>6161</v>
      </c>
      <c r="M4475" s="270" t="s">
        <v>6161</v>
      </c>
      <c r="N4475" s="270" t="s">
        <v>6161</v>
      </c>
      <c r="O4475" s="270" t="s">
        <v>6161</v>
      </c>
    </row>
    <row r="4476" spans="1:15" ht="30.75" customHeight="1" x14ac:dyDescent="0.25">
      <c r="A4476" s="281">
        <v>40321630</v>
      </c>
      <c r="B4476" s="276" t="s">
        <v>5924</v>
      </c>
      <c r="C4476" s="278" t="s">
        <v>4844</v>
      </c>
      <c r="D4476" s="276" t="s">
        <v>6161</v>
      </c>
      <c r="E4476" s="282"/>
      <c r="F4476" s="279"/>
      <c r="G4476" s="278" t="s">
        <v>6161</v>
      </c>
      <c r="H4476" s="278" t="s">
        <v>6161</v>
      </c>
      <c r="I4476" s="278" t="s">
        <v>6161</v>
      </c>
      <c r="J4476" s="278" t="s">
        <v>6161</v>
      </c>
      <c r="K4476" s="278" t="s">
        <v>6161</v>
      </c>
      <c r="L4476" s="277" t="s">
        <v>6161</v>
      </c>
      <c r="M4476" s="276" t="s">
        <v>6161</v>
      </c>
      <c r="N4476" s="276" t="s">
        <v>6161</v>
      </c>
      <c r="O4476" s="276" t="s">
        <v>6161</v>
      </c>
    </row>
    <row r="4477" spans="1:15" ht="30.75" customHeight="1" x14ac:dyDescent="0.25">
      <c r="A4477" s="275">
        <v>40321657</v>
      </c>
      <c r="B4477" s="270" t="s">
        <v>5926</v>
      </c>
      <c r="C4477" s="272" t="s">
        <v>4844</v>
      </c>
      <c r="D4477" s="270" t="s">
        <v>6161</v>
      </c>
      <c r="E4477" s="272"/>
      <c r="F4477" s="273"/>
      <c r="G4477" s="272" t="s">
        <v>6161</v>
      </c>
      <c r="H4477" s="272" t="s">
        <v>6161</v>
      </c>
      <c r="I4477" s="272" t="s">
        <v>6161</v>
      </c>
      <c r="J4477" s="272" t="s">
        <v>6161</v>
      </c>
      <c r="K4477" s="272" t="s">
        <v>6161</v>
      </c>
      <c r="L4477" s="271" t="s">
        <v>6161</v>
      </c>
      <c r="M4477" s="270" t="s">
        <v>6161</v>
      </c>
      <c r="N4477" s="270" t="s">
        <v>6161</v>
      </c>
      <c r="O4477" s="270" t="s">
        <v>6161</v>
      </c>
    </row>
    <row r="4478" spans="1:15" ht="30.75" customHeight="1" x14ac:dyDescent="0.25">
      <c r="A4478" s="281">
        <v>40321665</v>
      </c>
      <c r="B4478" s="276" t="s">
        <v>6524</v>
      </c>
      <c r="C4478" s="278" t="s">
        <v>4844</v>
      </c>
      <c r="D4478" s="276" t="s">
        <v>6161</v>
      </c>
      <c r="E4478" s="282"/>
      <c r="F4478" s="279"/>
      <c r="G4478" s="278" t="s">
        <v>6161</v>
      </c>
      <c r="H4478" s="278" t="s">
        <v>6161</v>
      </c>
      <c r="I4478" s="278" t="s">
        <v>6161</v>
      </c>
      <c r="J4478" s="278" t="s">
        <v>6161</v>
      </c>
      <c r="K4478" s="278" t="s">
        <v>6161</v>
      </c>
      <c r="L4478" s="277" t="s">
        <v>6161</v>
      </c>
      <c r="M4478" s="276" t="s">
        <v>6161</v>
      </c>
      <c r="N4478" s="276" t="s">
        <v>6161</v>
      </c>
      <c r="O4478" s="276" t="s">
        <v>6161</v>
      </c>
    </row>
    <row r="4479" spans="1:15" ht="30.75" customHeight="1" x14ac:dyDescent="0.25">
      <c r="A4479" s="275">
        <v>40321673</v>
      </c>
      <c r="B4479" s="270" t="s">
        <v>5927</v>
      </c>
      <c r="C4479" s="272" t="s">
        <v>4844</v>
      </c>
      <c r="D4479" s="270" t="s">
        <v>6161</v>
      </c>
      <c r="E4479" s="272"/>
      <c r="F4479" s="273"/>
      <c r="G4479" s="272" t="s">
        <v>6161</v>
      </c>
      <c r="H4479" s="272" t="s">
        <v>6161</v>
      </c>
      <c r="I4479" s="272" t="s">
        <v>6161</v>
      </c>
      <c r="J4479" s="272" t="s">
        <v>6161</v>
      </c>
      <c r="K4479" s="272" t="s">
        <v>6161</v>
      </c>
      <c r="L4479" s="271" t="s">
        <v>6161</v>
      </c>
      <c r="M4479" s="270" t="s">
        <v>6161</v>
      </c>
      <c r="N4479" s="270" t="s">
        <v>6161</v>
      </c>
      <c r="O4479" s="270" t="s">
        <v>6161</v>
      </c>
    </row>
    <row r="4480" spans="1:15" ht="30.75" customHeight="1" x14ac:dyDescent="0.25">
      <c r="A4480" s="281">
        <v>40321681</v>
      </c>
      <c r="B4480" s="276" t="s">
        <v>5928</v>
      </c>
      <c r="C4480" s="278" t="s">
        <v>4843</v>
      </c>
      <c r="D4480" s="276" t="s">
        <v>9561</v>
      </c>
      <c r="E4480" s="282"/>
      <c r="F4480" s="279"/>
      <c r="G4480" s="278"/>
      <c r="H4480" s="278" t="s">
        <v>6154</v>
      </c>
      <c r="I4480" s="278" t="s">
        <v>6155</v>
      </c>
      <c r="J4480" s="278" t="s">
        <v>6156</v>
      </c>
      <c r="K4480" s="278"/>
      <c r="L4480" s="277"/>
      <c r="M4480" s="276" t="s">
        <v>9547</v>
      </c>
      <c r="N4480" s="276" t="s">
        <v>9548</v>
      </c>
      <c r="O4480" s="276" t="s">
        <v>6166</v>
      </c>
    </row>
    <row r="4481" spans="1:15" ht="30.75" customHeight="1" x14ac:dyDescent="0.25">
      <c r="A4481" s="275">
        <v>40321690</v>
      </c>
      <c r="B4481" s="270" t="s">
        <v>6525</v>
      </c>
      <c r="C4481" s="272" t="s">
        <v>4843</v>
      </c>
      <c r="D4481" s="270" t="s">
        <v>9577</v>
      </c>
      <c r="E4481" s="272"/>
      <c r="F4481" s="273"/>
      <c r="G4481" s="272"/>
      <c r="H4481" s="272" t="s">
        <v>6154</v>
      </c>
      <c r="I4481" s="272" t="s">
        <v>6155</v>
      </c>
      <c r="J4481" s="272" t="s">
        <v>6156</v>
      </c>
      <c r="K4481" s="272"/>
      <c r="L4481" s="271"/>
      <c r="M4481" s="270" t="s">
        <v>9547</v>
      </c>
      <c r="N4481" s="270" t="s">
        <v>9548</v>
      </c>
      <c r="O4481" s="270" t="s">
        <v>6166</v>
      </c>
    </row>
    <row r="4482" spans="1:15" ht="30.75" customHeight="1" x14ac:dyDescent="0.25">
      <c r="A4482" s="281">
        <v>40321703</v>
      </c>
      <c r="B4482" s="276" t="s">
        <v>6526</v>
      </c>
      <c r="C4482" s="278" t="s">
        <v>4843</v>
      </c>
      <c r="D4482" s="276" t="s">
        <v>9577</v>
      </c>
      <c r="E4482" s="282"/>
      <c r="F4482" s="279"/>
      <c r="G4482" s="278"/>
      <c r="H4482" s="278" t="s">
        <v>6154</v>
      </c>
      <c r="I4482" s="278" t="s">
        <v>6155</v>
      </c>
      <c r="J4482" s="278" t="s">
        <v>6156</v>
      </c>
      <c r="K4482" s="278"/>
      <c r="L4482" s="277"/>
      <c r="M4482" s="276" t="s">
        <v>9547</v>
      </c>
      <c r="N4482" s="276" t="s">
        <v>9548</v>
      </c>
      <c r="O4482" s="276" t="s">
        <v>6166</v>
      </c>
    </row>
    <row r="4483" spans="1:15" ht="30.75" customHeight="1" x14ac:dyDescent="0.25">
      <c r="A4483" s="275">
        <v>40321711</v>
      </c>
      <c r="B4483" s="270" t="s">
        <v>6527</v>
      </c>
      <c r="C4483" s="272" t="s">
        <v>4843</v>
      </c>
      <c r="D4483" s="270" t="s">
        <v>9577</v>
      </c>
      <c r="E4483" s="272"/>
      <c r="F4483" s="273"/>
      <c r="G4483" s="272"/>
      <c r="H4483" s="272" t="s">
        <v>6154</v>
      </c>
      <c r="I4483" s="272" t="s">
        <v>6155</v>
      </c>
      <c r="J4483" s="272" t="s">
        <v>6156</v>
      </c>
      <c r="K4483" s="272"/>
      <c r="L4483" s="271"/>
      <c r="M4483" s="270" t="s">
        <v>9547</v>
      </c>
      <c r="N4483" s="270" t="s">
        <v>9548</v>
      </c>
      <c r="O4483" s="270" t="s">
        <v>6166</v>
      </c>
    </row>
    <row r="4484" spans="1:15" ht="30.75" customHeight="1" x14ac:dyDescent="0.25">
      <c r="A4484" s="281">
        <v>40321720</v>
      </c>
      <c r="B4484" s="276" t="s">
        <v>6528</v>
      </c>
      <c r="C4484" s="278" t="s">
        <v>4843</v>
      </c>
      <c r="D4484" s="276" t="s">
        <v>9613</v>
      </c>
      <c r="E4484" s="282"/>
      <c r="F4484" s="279"/>
      <c r="G4484" s="278"/>
      <c r="H4484" s="278" t="s">
        <v>6154</v>
      </c>
      <c r="I4484" s="278" t="s">
        <v>6155</v>
      </c>
      <c r="J4484" s="278" t="s">
        <v>6156</v>
      </c>
      <c r="K4484" s="278"/>
      <c r="L4484" s="277"/>
      <c r="M4484" s="276" t="s">
        <v>9547</v>
      </c>
      <c r="N4484" s="276" t="s">
        <v>9548</v>
      </c>
      <c r="O4484" s="276" t="s">
        <v>6166</v>
      </c>
    </row>
    <row r="4485" spans="1:15" ht="30.75" customHeight="1" x14ac:dyDescent="0.25">
      <c r="A4485" s="275">
        <v>40321738</v>
      </c>
      <c r="B4485" s="270" t="s">
        <v>6529</v>
      </c>
      <c r="C4485" s="272" t="s">
        <v>4843</v>
      </c>
      <c r="D4485" s="270" t="s">
        <v>9613</v>
      </c>
      <c r="E4485" s="272"/>
      <c r="F4485" s="273"/>
      <c r="G4485" s="272"/>
      <c r="H4485" s="272" t="s">
        <v>6154</v>
      </c>
      <c r="I4485" s="272" t="s">
        <v>6155</v>
      </c>
      <c r="J4485" s="272" t="s">
        <v>6156</v>
      </c>
      <c r="K4485" s="272"/>
      <c r="L4485" s="271"/>
      <c r="M4485" s="270" t="s">
        <v>9547</v>
      </c>
      <c r="N4485" s="270" t="s">
        <v>9548</v>
      </c>
      <c r="O4485" s="270" t="s">
        <v>6166</v>
      </c>
    </row>
    <row r="4486" spans="1:15" ht="30.75" customHeight="1" x14ac:dyDescent="0.25">
      <c r="A4486" s="281">
        <v>40321746</v>
      </c>
      <c r="B4486" s="276" t="s">
        <v>6530</v>
      </c>
      <c r="C4486" s="278" t="s">
        <v>4844</v>
      </c>
      <c r="D4486" s="276" t="s">
        <v>6161</v>
      </c>
      <c r="E4486" s="282"/>
      <c r="F4486" s="279"/>
      <c r="G4486" s="278" t="s">
        <v>6161</v>
      </c>
      <c r="H4486" s="278" t="s">
        <v>6161</v>
      </c>
      <c r="I4486" s="278" t="s">
        <v>6161</v>
      </c>
      <c r="J4486" s="278" t="s">
        <v>6161</v>
      </c>
      <c r="K4486" s="278" t="s">
        <v>6161</v>
      </c>
      <c r="L4486" s="277" t="s">
        <v>6161</v>
      </c>
      <c r="M4486" s="276" t="s">
        <v>6161</v>
      </c>
      <c r="N4486" s="276" t="s">
        <v>6161</v>
      </c>
      <c r="O4486" s="276" t="s">
        <v>6161</v>
      </c>
    </row>
    <row r="4487" spans="1:15" ht="30.75" customHeight="1" x14ac:dyDescent="0.25">
      <c r="A4487" s="275">
        <v>40321754</v>
      </c>
      <c r="B4487" s="270" t="s">
        <v>6531</v>
      </c>
      <c r="C4487" s="272" t="s">
        <v>4843</v>
      </c>
      <c r="D4487" s="270" t="s">
        <v>9613</v>
      </c>
      <c r="E4487" s="272"/>
      <c r="F4487" s="273"/>
      <c r="G4487" s="272"/>
      <c r="H4487" s="272" t="s">
        <v>6154</v>
      </c>
      <c r="I4487" s="272" t="s">
        <v>6155</v>
      </c>
      <c r="J4487" s="272" t="s">
        <v>6156</v>
      </c>
      <c r="K4487" s="272"/>
      <c r="L4487" s="271"/>
      <c r="M4487" s="270" t="s">
        <v>9547</v>
      </c>
      <c r="N4487" s="270" t="s">
        <v>9548</v>
      </c>
      <c r="O4487" s="270" t="s">
        <v>6166</v>
      </c>
    </row>
    <row r="4488" spans="1:15" ht="30.75" customHeight="1" x14ac:dyDescent="0.25">
      <c r="A4488" s="281">
        <v>40321762</v>
      </c>
      <c r="B4488" s="276" t="s">
        <v>6532</v>
      </c>
      <c r="C4488" s="278" t="s">
        <v>4843</v>
      </c>
      <c r="D4488" s="276" t="s">
        <v>9551</v>
      </c>
      <c r="E4488" s="282"/>
      <c r="F4488" s="279"/>
      <c r="G4488" s="278"/>
      <c r="H4488" s="278" t="s">
        <v>6154</v>
      </c>
      <c r="I4488" s="278" t="s">
        <v>6155</v>
      </c>
      <c r="J4488" s="278" t="s">
        <v>6156</v>
      </c>
      <c r="K4488" s="278"/>
      <c r="L4488" s="277"/>
      <c r="M4488" s="276" t="s">
        <v>9547</v>
      </c>
      <c r="N4488" s="276" t="s">
        <v>9548</v>
      </c>
      <c r="O4488" s="276" t="s">
        <v>6166</v>
      </c>
    </row>
    <row r="4489" spans="1:15" ht="30.75" customHeight="1" x14ac:dyDescent="0.25">
      <c r="A4489" s="275">
        <v>40321762</v>
      </c>
      <c r="B4489" s="270" t="s">
        <v>6532</v>
      </c>
      <c r="C4489" s="272" t="s">
        <v>4843</v>
      </c>
      <c r="D4489" s="270" t="s">
        <v>10088</v>
      </c>
      <c r="E4489" s="272"/>
      <c r="F4489" s="273"/>
      <c r="G4489" s="272"/>
      <c r="H4489" s="272" t="s">
        <v>6154</v>
      </c>
      <c r="I4489" s="272" t="s">
        <v>6155</v>
      </c>
      <c r="J4489" s="272" t="s">
        <v>6156</v>
      </c>
      <c r="K4489" s="272"/>
      <c r="L4489" s="271"/>
      <c r="M4489" s="270" t="s">
        <v>3915</v>
      </c>
      <c r="N4489" s="270" t="s">
        <v>9548</v>
      </c>
      <c r="O4489" s="270" t="s">
        <v>6166</v>
      </c>
    </row>
    <row r="4490" spans="1:15" ht="30.75" customHeight="1" x14ac:dyDescent="0.25">
      <c r="A4490" s="281">
        <v>40321770</v>
      </c>
      <c r="B4490" s="276" t="s">
        <v>6533</v>
      </c>
      <c r="C4490" s="278" t="s">
        <v>4843</v>
      </c>
      <c r="D4490" s="276" t="s">
        <v>9574</v>
      </c>
      <c r="E4490" s="282"/>
      <c r="F4490" s="279"/>
      <c r="G4490" s="278"/>
      <c r="H4490" s="278" t="s">
        <v>6154</v>
      </c>
      <c r="I4490" s="278" t="s">
        <v>6155</v>
      </c>
      <c r="J4490" s="278" t="s">
        <v>6156</v>
      </c>
      <c r="K4490" s="278"/>
      <c r="L4490" s="277"/>
      <c r="M4490" s="276" t="s">
        <v>9547</v>
      </c>
      <c r="N4490" s="276" t="s">
        <v>9548</v>
      </c>
      <c r="O4490" s="276" t="s">
        <v>6166</v>
      </c>
    </row>
    <row r="4491" spans="1:15" ht="30.75" customHeight="1" x14ac:dyDescent="0.25">
      <c r="A4491" s="275">
        <v>40321789</v>
      </c>
      <c r="B4491" s="270" t="s">
        <v>4325</v>
      </c>
      <c r="C4491" s="272" t="s">
        <v>4843</v>
      </c>
      <c r="D4491" s="270" t="s">
        <v>10089</v>
      </c>
      <c r="E4491" s="272"/>
      <c r="F4491" s="273"/>
      <c r="G4491" s="272"/>
      <c r="H4491" s="272" t="s">
        <v>6154</v>
      </c>
      <c r="I4491" s="272" t="s">
        <v>6155</v>
      </c>
      <c r="J4491" s="272" t="s">
        <v>6156</v>
      </c>
      <c r="K4491" s="272"/>
      <c r="L4491" s="271"/>
      <c r="M4491" s="270" t="s">
        <v>3915</v>
      </c>
      <c r="N4491" s="270" t="s">
        <v>9548</v>
      </c>
      <c r="O4491" s="270" t="s">
        <v>6166</v>
      </c>
    </row>
    <row r="4492" spans="1:15" ht="30.75" customHeight="1" x14ac:dyDescent="0.25">
      <c r="A4492" s="281">
        <v>40321797</v>
      </c>
      <c r="B4492" s="276" t="s">
        <v>4326</v>
      </c>
      <c r="C4492" s="278" t="s">
        <v>4843</v>
      </c>
      <c r="D4492" s="276" t="s">
        <v>9575</v>
      </c>
      <c r="E4492" s="282"/>
      <c r="F4492" s="279"/>
      <c r="G4492" s="278"/>
      <c r="H4492" s="278" t="s">
        <v>6154</v>
      </c>
      <c r="I4492" s="278" t="s">
        <v>6155</v>
      </c>
      <c r="J4492" s="278" t="s">
        <v>6156</v>
      </c>
      <c r="K4492" s="278"/>
      <c r="L4492" s="277"/>
      <c r="M4492" s="276" t="s">
        <v>9547</v>
      </c>
      <c r="N4492" s="276" t="s">
        <v>9548</v>
      </c>
      <c r="O4492" s="276" t="s">
        <v>6166</v>
      </c>
    </row>
    <row r="4493" spans="1:15" ht="30.75" customHeight="1" x14ac:dyDescent="0.25">
      <c r="A4493" s="275">
        <v>40321800</v>
      </c>
      <c r="B4493" s="270" t="s">
        <v>6534</v>
      </c>
      <c r="C4493" s="272" t="s">
        <v>4843</v>
      </c>
      <c r="D4493" s="270" t="s">
        <v>9613</v>
      </c>
      <c r="E4493" s="272"/>
      <c r="F4493" s="273"/>
      <c r="G4493" s="272"/>
      <c r="H4493" s="272" t="s">
        <v>6154</v>
      </c>
      <c r="I4493" s="272" t="s">
        <v>6155</v>
      </c>
      <c r="J4493" s="272" t="s">
        <v>6156</v>
      </c>
      <c r="K4493" s="272"/>
      <c r="L4493" s="271"/>
      <c r="M4493" s="270" t="s">
        <v>9547</v>
      </c>
      <c r="N4493" s="270" t="s">
        <v>9548</v>
      </c>
      <c r="O4493" s="270" t="s">
        <v>6166</v>
      </c>
    </row>
    <row r="4494" spans="1:15" ht="30.75" customHeight="1" x14ac:dyDescent="0.25">
      <c r="A4494" s="281">
        <v>40321819</v>
      </c>
      <c r="B4494" s="276" t="s">
        <v>6535</v>
      </c>
      <c r="C4494" s="278" t="s">
        <v>4843</v>
      </c>
      <c r="D4494" s="276" t="s">
        <v>9575</v>
      </c>
      <c r="E4494" s="282"/>
      <c r="F4494" s="279"/>
      <c r="G4494" s="278"/>
      <c r="H4494" s="278" t="s">
        <v>6154</v>
      </c>
      <c r="I4494" s="278" t="s">
        <v>6155</v>
      </c>
      <c r="J4494" s="278" t="s">
        <v>6156</v>
      </c>
      <c r="K4494" s="278"/>
      <c r="L4494" s="277"/>
      <c r="M4494" s="276" t="s">
        <v>9547</v>
      </c>
      <c r="N4494" s="276" t="s">
        <v>9548</v>
      </c>
      <c r="O4494" s="276" t="s">
        <v>6166</v>
      </c>
    </row>
    <row r="4495" spans="1:15" ht="30.75" customHeight="1" x14ac:dyDescent="0.25">
      <c r="A4495" s="275">
        <v>40321827</v>
      </c>
      <c r="B4495" s="270" t="s">
        <v>6536</v>
      </c>
      <c r="C4495" s="272" t="s">
        <v>4843</v>
      </c>
      <c r="D4495" s="270" t="s">
        <v>10193</v>
      </c>
      <c r="E4495" s="272"/>
      <c r="F4495" s="273"/>
      <c r="G4495" s="272"/>
      <c r="H4495" s="272" t="s">
        <v>6154</v>
      </c>
      <c r="I4495" s="272" t="s">
        <v>6155</v>
      </c>
      <c r="J4495" s="272" t="s">
        <v>6156</v>
      </c>
      <c r="K4495" s="272" t="s">
        <v>6157</v>
      </c>
      <c r="L4495" s="271"/>
      <c r="M4495" s="270" t="s">
        <v>3922</v>
      </c>
      <c r="N4495" s="270" t="s">
        <v>9607</v>
      </c>
      <c r="O4495" s="270" t="s">
        <v>6166</v>
      </c>
    </row>
    <row r="4496" spans="1:15" ht="30.75" customHeight="1" x14ac:dyDescent="0.25">
      <c r="A4496" s="281">
        <v>40321835</v>
      </c>
      <c r="B4496" s="276" t="s">
        <v>6537</v>
      </c>
      <c r="C4496" s="278" t="s">
        <v>4844</v>
      </c>
      <c r="D4496" s="276" t="s">
        <v>6161</v>
      </c>
      <c r="E4496" s="282"/>
      <c r="F4496" s="279"/>
      <c r="G4496" s="278" t="s">
        <v>6161</v>
      </c>
      <c r="H4496" s="278" t="s">
        <v>6161</v>
      </c>
      <c r="I4496" s="278" t="s">
        <v>6161</v>
      </c>
      <c r="J4496" s="278" t="s">
        <v>6161</v>
      </c>
      <c r="K4496" s="278" t="s">
        <v>6161</v>
      </c>
      <c r="L4496" s="277" t="s">
        <v>6161</v>
      </c>
      <c r="M4496" s="276" t="s">
        <v>6161</v>
      </c>
      <c r="N4496" s="276" t="s">
        <v>6161</v>
      </c>
      <c r="O4496" s="276" t="s">
        <v>6161</v>
      </c>
    </row>
    <row r="4497" spans="1:15" ht="30.75" customHeight="1" x14ac:dyDescent="0.25">
      <c r="A4497" s="275">
        <v>40321843</v>
      </c>
      <c r="B4497" s="270" t="s">
        <v>6538</v>
      </c>
      <c r="C4497" s="272" t="s">
        <v>4844</v>
      </c>
      <c r="D4497" s="270" t="s">
        <v>6161</v>
      </c>
      <c r="E4497" s="272"/>
      <c r="F4497" s="273"/>
      <c r="G4497" s="272" t="s">
        <v>6161</v>
      </c>
      <c r="H4497" s="272" t="s">
        <v>6161</v>
      </c>
      <c r="I4497" s="272" t="s">
        <v>6161</v>
      </c>
      <c r="J4497" s="272" t="s">
        <v>6161</v>
      </c>
      <c r="K4497" s="272" t="s">
        <v>6161</v>
      </c>
      <c r="L4497" s="271" t="s">
        <v>6161</v>
      </c>
      <c r="M4497" s="270" t="s">
        <v>6161</v>
      </c>
      <c r="N4497" s="270" t="s">
        <v>6161</v>
      </c>
      <c r="O4497" s="270" t="s">
        <v>6161</v>
      </c>
    </row>
    <row r="4498" spans="1:15" ht="30.75" customHeight="1" x14ac:dyDescent="0.25">
      <c r="A4498" s="281">
        <v>40321851</v>
      </c>
      <c r="B4498" s="276" t="s">
        <v>6539</v>
      </c>
      <c r="C4498" s="278" t="s">
        <v>4844</v>
      </c>
      <c r="D4498" s="276" t="s">
        <v>6161</v>
      </c>
      <c r="E4498" s="282"/>
      <c r="F4498" s="279"/>
      <c r="G4498" s="278" t="s">
        <v>6161</v>
      </c>
      <c r="H4498" s="278" t="s">
        <v>6161</v>
      </c>
      <c r="I4498" s="278" t="s">
        <v>6161</v>
      </c>
      <c r="J4498" s="278" t="s">
        <v>6161</v>
      </c>
      <c r="K4498" s="278" t="s">
        <v>6161</v>
      </c>
      <c r="L4498" s="277" t="s">
        <v>6161</v>
      </c>
      <c r="M4498" s="276" t="s">
        <v>6161</v>
      </c>
      <c r="N4498" s="276" t="s">
        <v>6161</v>
      </c>
      <c r="O4498" s="276" t="s">
        <v>6161</v>
      </c>
    </row>
    <row r="4499" spans="1:15" ht="30.75" customHeight="1" x14ac:dyDescent="0.25">
      <c r="A4499" s="275">
        <v>40321860</v>
      </c>
      <c r="B4499" s="270" t="s">
        <v>6540</v>
      </c>
      <c r="C4499" s="272" t="s">
        <v>4844</v>
      </c>
      <c r="D4499" s="270" t="s">
        <v>6161</v>
      </c>
      <c r="E4499" s="272"/>
      <c r="F4499" s="273"/>
      <c r="G4499" s="272" t="s">
        <v>6161</v>
      </c>
      <c r="H4499" s="272" t="s">
        <v>6161</v>
      </c>
      <c r="I4499" s="272" t="s">
        <v>6161</v>
      </c>
      <c r="J4499" s="272" t="s">
        <v>6161</v>
      </c>
      <c r="K4499" s="272" t="s">
        <v>6161</v>
      </c>
      <c r="L4499" s="271" t="s">
        <v>6161</v>
      </c>
      <c r="M4499" s="270" t="s">
        <v>6161</v>
      </c>
      <c r="N4499" s="270" t="s">
        <v>6161</v>
      </c>
      <c r="O4499" s="270" t="s">
        <v>6161</v>
      </c>
    </row>
    <row r="4500" spans="1:15" ht="30.75" customHeight="1" x14ac:dyDescent="0.25">
      <c r="A4500" s="281">
        <v>40321878</v>
      </c>
      <c r="B4500" s="276" t="s">
        <v>6541</v>
      </c>
      <c r="C4500" s="278" t="s">
        <v>4844</v>
      </c>
      <c r="D4500" s="276" t="s">
        <v>6161</v>
      </c>
      <c r="E4500" s="282"/>
      <c r="F4500" s="279"/>
      <c r="G4500" s="278" t="s">
        <v>6161</v>
      </c>
      <c r="H4500" s="278" t="s">
        <v>6161</v>
      </c>
      <c r="I4500" s="278" t="s">
        <v>6161</v>
      </c>
      <c r="J4500" s="278" t="s">
        <v>6161</v>
      </c>
      <c r="K4500" s="278" t="s">
        <v>6161</v>
      </c>
      <c r="L4500" s="277" t="s">
        <v>6161</v>
      </c>
      <c r="M4500" s="276" t="s">
        <v>6161</v>
      </c>
      <c r="N4500" s="276" t="s">
        <v>6161</v>
      </c>
      <c r="O4500" s="276" t="s">
        <v>6161</v>
      </c>
    </row>
    <row r="4501" spans="1:15" ht="30.75" customHeight="1" x14ac:dyDescent="0.25">
      <c r="A4501" s="275">
        <v>40321886</v>
      </c>
      <c r="B4501" s="270" t="s">
        <v>6542</v>
      </c>
      <c r="C4501" s="272" t="s">
        <v>4844</v>
      </c>
      <c r="D4501" s="270" t="s">
        <v>6161</v>
      </c>
      <c r="E4501" s="272"/>
      <c r="F4501" s="273"/>
      <c r="G4501" s="272" t="s">
        <v>6161</v>
      </c>
      <c r="H4501" s="272" t="s">
        <v>6161</v>
      </c>
      <c r="I4501" s="272" t="s">
        <v>6161</v>
      </c>
      <c r="J4501" s="272" t="s">
        <v>6161</v>
      </c>
      <c r="K4501" s="272" t="s">
        <v>6161</v>
      </c>
      <c r="L4501" s="271" t="s">
        <v>6161</v>
      </c>
      <c r="M4501" s="270" t="s">
        <v>6161</v>
      </c>
      <c r="N4501" s="270" t="s">
        <v>6161</v>
      </c>
      <c r="O4501" s="270" t="s">
        <v>6161</v>
      </c>
    </row>
    <row r="4502" spans="1:15" ht="30.75" customHeight="1" x14ac:dyDescent="0.25">
      <c r="A4502" s="281">
        <v>40321894</v>
      </c>
      <c r="B4502" s="276" t="s">
        <v>6543</v>
      </c>
      <c r="C4502" s="278" t="s">
        <v>4844</v>
      </c>
      <c r="D4502" s="276" t="s">
        <v>6161</v>
      </c>
      <c r="E4502" s="282"/>
      <c r="F4502" s="279"/>
      <c r="G4502" s="278" t="s">
        <v>6161</v>
      </c>
      <c r="H4502" s="278" t="s">
        <v>6161</v>
      </c>
      <c r="I4502" s="278" t="s">
        <v>6161</v>
      </c>
      <c r="J4502" s="278" t="s">
        <v>6161</v>
      </c>
      <c r="K4502" s="278" t="s">
        <v>6161</v>
      </c>
      <c r="L4502" s="277" t="s">
        <v>6161</v>
      </c>
      <c r="M4502" s="276" t="s">
        <v>6161</v>
      </c>
      <c r="N4502" s="276" t="s">
        <v>6161</v>
      </c>
      <c r="O4502" s="276" t="s">
        <v>6161</v>
      </c>
    </row>
    <row r="4503" spans="1:15" ht="30.75" customHeight="1" x14ac:dyDescent="0.25">
      <c r="A4503" s="275">
        <v>40321908</v>
      </c>
      <c r="B4503" s="270" t="s">
        <v>6544</v>
      </c>
      <c r="C4503" s="272" t="s">
        <v>4844</v>
      </c>
      <c r="D4503" s="270" t="s">
        <v>6161</v>
      </c>
      <c r="E4503" s="272"/>
      <c r="F4503" s="273"/>
      <c r="G4503" s="272" t="s">
        <v>6161</v>
      </c>
      <c r="H4503" s="272" t="s">
        <v>6161</v>
      </c>
      <c r="I4503" s="272" t="s">
        <v>6161</v>
      </c>
      <c r="J4503" s="272" t="s">
        <v>6161</v>
      </c>
      <c r="K4503" s="272" t="s">
        <v>6161</v>
      </c>
      <c r="L4503" s="271" t="s">
        <v>6161</v>
      </c>
      <c r="M4503" s="270" t="s">
        <v>6161</v>
      </c>
      <c r="N4503" s="270" t="s">
        <v>6161</v>
      </c>
      <c r="O4503" s="270" t="s">
        <v>6161</v>
      </c>
    </row>
    <row r="4504" spans="1:15" ht="30.75" customHeight="1" x14ac:dyDescent="0.25">
      <c r="A4504" s="281">
        <v>40321916</v>
      </c>
      <c r="B4504" s="276" t="s">
        <v>6545</v>
      </c>
      <c r="C4504" s="278" t="s">
        <v>4843</v>
      </c>
      <c r="D4504" s="276" t="s">
        <v>9613</v>
      </c>
      <c r="E4504" s="282"/>
      <c r="F4504" s="279"/>
      <c r="G4504" s="278"/>
      <c r="H4504" s="278" t="s">
        <v>6154</v>
      </c>
      <c r="I4504" s="278" t="s">
        <v>6155</v>
      </c>
      <c r="J4504" s="278" t="s">
        <v>6156</v>
      </c>
      <c r="K4504" s="278"/>
      <c r="L4504" s="277"/>
      <c r="M4504" s="276" t="s">
        <v>9547</v>
      </c>
      <c r="N4504" s="276" t="s">
        <v>9548</v>
      </c>
      <c r="O4504" s="276" t="s">
        <v>6166</v>
      </c>
    </row>
    <row r="4505" spans="1:15" ht="30.75" customHeight="1" x14ac:dyDescent="0.25">
      <c r="A4505" s="275">
        <v>40321924</v>
      </c>
      <c r="B4505" s="270" t="s">
        <v>6546</v>
      </c>
      <c r="C4505" s="272" t="s">
        <v>4844</v>
      </c>
      <c r="D4505" s="270" t="s">
        <v>6161</v>
      </c>
      <c r="E4505" s="272"/>
      <c r="F4505" s="273"/>
      <c r="G4505" s="272" t="s">
        <v>6161</v>
      </c>
      <c r="H4505" s="272" t="s">
        <v>6161</v>
      </c>
      <c r="I4505" s="272" t="s">
        <v>6161</v>
      </c>
      <c r="J4505" s="272" t="s">
        <v>6161</v>
      </c>
      <c r="K4505" s="272" t="s">
        <v>6161</v>
      </c>
      <c r="L4505" s="271" t="s">
        <v>6161</v>
      </c>
      <c r="M4505" s="270" t="s">
        <v>6161</v>
      </c>
      <c r="N4505" s="270" t="s">
        <v>6161</v>
      </c>
      <c r="O4505" s="270" t="s">
        <v>6161</v>
      </c>
    </row>
    <row r="4506" spans="1:15" ht="30.75" customHeight="1" x14ac:dyDescent="0.25">
      <c r="A4506" s="281">
        <v>40321932</v>
      </c>
      <c r="B4506" s="276" t="s">
        <v>6547</v>
      </c>
      <c r="C4506" s="278" t="s">
        <v>4844</v>
      </c>
      <c r="D4506" s="276" t="s">
        <v>6161</v>
      </c>
      <c r="E4506" s="282"/>
      <c r="F4506" s="279"/>
      <c r="G4506" s="278" t="s">
        <v>6161</v>
      </c>
      <c r="H4506" s="278" t="s">
        <v>6161</v>
      </c>
      <c r="I4506" s="278" t="s">
        <v>6161</v>
      </c>
      <c r="J4506" s="278" t="s">
        <v>6161</v>
      </c>
      <c r="K4506" s="278" t="s">
        <v>6161</v>
      </c>
      <c r="L4506" s="277" t="s">
        <v>6161</v>
      </c>
      <c r="M4506" s="276" t="s">
        <v>6161</v>
      </c>
      <c r="N4506" s="276" t="s">
        <v>6161</v>
      </c>
      <c r="O4506" s="276" t="s">
        <v>6161</v>
      </c>
    </row>
    <row r="4507" spans="1:15" ht="30.75" customHeight="1" x14ac:dyDescent="0.25">
      <c r="A4507" s="275">
        <v>40321940</v>
      </c>
      <c r="B4507" s="270" t="s">
        <v>6548</v>
      </c>
      <c r="C4507" s="272" t="s">
        <v>4844</v>
      </c>
      <c r="D4507" s="270" t="s">
        <v>6161</v>
      </c>
      <c r="E4507" s="272"/>
      <c r="F4507" s="273"/>
      <c r="G4507" s="272" t="s">
        <v>6161</v>
      </c>
      <c r="H4507" s="272" t="s">
        <v>6161</v>
      </c>
      <c r="I4507" s="272" t="s">
        <v>6161</v>
      </c>
      <c r="J4507" s="272" t="s">
        <v>6161</v>
      </c>
      <c r="K4507" s="272" t="s">
        <v>6161</v>
      </c>
      <c r="L4507" s="271" t="s">
        <v>6161</v>
      </c>
      <c r="M4507" s="270" t="s">
        <v>6161</v>
      </c>
      <c r="N4507" s="270" t="s">
        <v>6161</v>
      </c>
      <c r="O4507" s="270" t="s">
        <v>6161</v>
      </c>
    </row>
    <row r="4508" spans="1:15" ht="30.75" customHeight="1" x14ac:dyDescent="0.25">
      <c r="A4508" s="281">
        <v>40321959</v>
      </c>
      <c r="B4508" s="276" t="s">
        <v>6549</v>
      </c>
      <c r="C4508" s="278" t="s">
        <v>4844</v>
      </c>
      <c r="D4508" s="276" t="s">
        <v>6161</v>
      </c>
      <c r="E4508" s="282"/>
      <c r="F4508" s="279"/>
      <c r="G4508" s="278" t="s">
        <v>6161</v>
      </c>
      <c r="H4508" s="278" t="s">
        <v>6161</v>
      </c>
      <c r="I4508" s="278" t="s">
        <v>6161</v>
      </c>
      <c r="J4508" s="278" t="s">
        <v>6161</v>
      </c>
      <c r="K4508" s="278" t="s">
        <v>6161</v>
      </c>
      <c r="L4508" s="277" t="s">
        <v>6161</v>
      </c>
      <c r="M4508" s="276" t="s">
        <v>6161</v>
      </c>
      <c r="N4508" s="276" t="s">
        <v>6161</v>
      </c>
      <c r="O4508" s="276" t="s">
        <v>6161</v>
      </c>
    </row>
    <row r="4509" spans="1:15" ht="30.75" customHeight="1" x14ac:dyDescent="0.25">
      <c r="A4509" s="275">
        <v>40321967</v>
      </c>
      <c r="B4509" s="270" t="s">
        <v>6550</v>
      </c>
      <c r="C4509" s="272" t="s">
        <v>4843</v>
      </c>
      <c r="D4509" s="270" t="s">
        <v>10092</v>
      </c>
      <c r="E4509" s="272"/>
      <c r="F4509" s="273"/>
      <c r="G4509" s="272"/>
      <c r="H4509" s="272" t="s">
        <v>6154</v>
      </c>
      <c r="I4509" s="272" t="s">
        <v>6155</v>
      </c>
      <c r="J4509" s="272" t="s">
        <v>6156</v>
      </c>
      <c r="K4509" s="272"/>
      <c r="L4509" s="271"/>
      <c r="M4509" s="270" t="s">
        <v>3915</v>
      </c>
      <c r="N4509" s="270" t="s">
        <v>9548</v>
      </c>
      <c r="O4509" s="270" t="s">
        <v>6166</v>
      </c>
    </row>
    <row r="4510" spans="1:15" ht="30.75" customHeight="1" x14ac:dyDescent="0.25">
      <c r="A4510" s="281">
        <v>40321975</v>
      </c>
      <c r="B4510" s="276" t="s">
        <v>6551</v>
      </c>
      <c r="C4510" s="278" t="s">
        <v>4843</v>
      </c>
      <c r="D4510" s="276" t="s">
        <v>9575</v>
      </c>
      <c r="E4510" s="282"/>
      <c r="F4510" s="279"/>
      <c r="G4510" s="278"/>
      <c r="H4510" s="278" t="s">
        <v>6154</v>
      </c>
      <c r="I4510" s="278" t="s">
        <v>6155</v>
      </c>
      <c r="J4510" s="278" t="s">
        <v>6156</v>
      </c>
      <c r="K4510" s="278"/>
      <c r="L4510" s="277"/>
      <c r="M4510" s="276" t="s">
        <v>9547</v>
      </c>
      <c r="N4510" s="276" t="s">
        <v>9548</v>
      </c>
      <c r="O4510" s="276" t="s">
        <v>6166</v>
      </c>
    </row>
    <row r="4511" spans="1:15" ht="30.75" customHeight="1" x14ac:dyDescent="0.25">
      <c r="A4511" s="275">
        <v>40321983</v>
      </c>
      <c r="B4511" s="270" t="s">
        <v>6552</v>
      </c>
      <c r="C4511" s="272" t="s">
        <v>4843</v>
      </c>
      <c r="D4511" s="270" t="s">
        <v>9613</v>
      </c>
      <c r="E4511" s="272"/>
      <c r="F4511" s="273"/>
      <c r="G4511" s="272"/>
      <c r="H4511" s="272" t="s">
        <v>6154</v>
      </c>
      <c r="I4511" s="272" t="s">
        <v>6155</v>
      </c>
      <c r="J4511" s="272" t="s">
        <v>6156</v>
      </c>
      <c r="K4511" s="272"/>
      <c r="L4511" s="271"/>
      <c r="M4511" s="270" t="s">
        <v>9547</v>
      </c>
      <c r="N4511" s="270" t="s">
        <v>9548</v>
      </c>
      <c r="O4511" s="270" t="s">
        <v>6166</v>
      </c>
    </row>
    <row r="4512" spans="1:15" ht="30.75" customHeight="1" x14ac:dyDescent="0.25">
      <c r="A4512" s="281">
        <v>40321991</v>
      </c>
      <c r="B4512" s="276" t="s">
        <v>6553</v>
      </c>
      <c r="C4512" s="278" t="s">
        <v>4844</v>
      </c>
      <c r="D4512" s="276" t="s">
        <v>6161</v>
      </c>
      <c r="E4512" s="282"/>
      <c r="F4512" s="279"/>
      <c r="G4512" s="278" t="s">
        <v>6161</v>
      </c>
      <c r="H4512" s="278" t="s">
        <v>6161</v>
      </c>
      <c r="I4512" s="278" t="s">
        <v>6161</v>
      </c>
      <c r="J4512" s="278" t="s">
        <v>6161</v>
      </c>
      <c r="K4512" s="278" t="s">
        <v>6161</v>
      </c>
      <c r="L4512" s="277" t="s">
        <v>6161</v>
      </c>
      <c r="M4512" s="276" t="s">
        <v>6161</v>
      </c>
      <c r="N4512" s="276" t="s">
        <v>6161</v>
      </c>
      <c r="O4512" s="276" t="s">
        <v>6161</v>
      </c>
    </row>
    <row r="4513" spans="1:15" ht="30.75" customHeight="1" x14ac:dyDescent="0.25">
      <c r="A4513" s="275">
        <v>40322017</v>
      </c>
      <c r="B4513" s="270" t="s">
        <v>6554</v>
      </c>
      <c r="C4513" s="272" t="s">
        <v>4844</v>
      </c>
      <c r="D4513" s="270" t="s">
        <v>6161</v>
      </c>
      <c r="E4513" s="272"/>
      <c r="F4513" s="273"/>
      <c r="G4513" s="272" t="s">
        <v>6161</v>
      </c>
      <c r="H4513" s="272" t="s">
        <v>6161</v>
      </c>
      <c r="I4513" s="272" t="s">
        <v>6161</v>
      </c>
      <c r="J4513" s="272" t="s">
        <v>6161</v>
      </c>
      <c r="K4513" s="272" t="s">
        <v>6161</v>
      </c>
      <c r="L4513" s="271" t="s">
        <v>6161</v>
      </c>
      <c r="M4513" s="270" t="s">
        <v>6161</v>
      </c>
      <c r="N4513" s="270" t="s">
        <v>6161</v>
      </c>
      <c r="O4513" s="270" t="s">
        <v>6161</v>
      </c>
    </row>
    <row r="4514" spans="1:15" ht="30.75" customHeight="1" x14ac:dyDescent="0.25">
      <c r="A4514" s="281">
        <v>40322025</v>
      </c>
      <c r="B4514" s="276" t="s">
        <v>6555</v>
      </c>
      <c r="C4514" s="278" t="s">
        <v>4843</v>
      </c>
      <c r="D4514" s="276" t="s">
        <v>9577</v>
      </c>
      <c r="E4514" s="282"/>
      <c r="F4514" s="279"/>
      <c r="G4514" s="278"/>
      <c r="H4514" s="278" t="s">
        <v>6154</v>
      </c>
      <c r="I4514" s="278" t="s">
        <v>6155</v>
      </c>
      <c r="J4514" s="278" t="s">
        <v>6156</v>
      </c>
      <c r="K4514" s="278"/>
      <c r="L4514" s="277"/>
      <c r="M4514" s="276" t="s">
        <v>9547</v>
      </c>
      <c r="N4514" s="276" t="s">
        <v>9548</v>
      </c>
      <c r="O4514" s="276" t="s">
        <v>6166</v>
      </c>
    </row>
    <row r="4515" spans="1:15" ht="30.75" customHeight="1" x14ac:dyDescent="0.25">
      <c r="A4515" s="275">
        <v>40322033</v>
      </c>
      <c r="B4515" s="270" t="s">
        <v>6556</v>
      </c>
      <c r="C4515" s="272" t="s">
        <v>4844</v>
      </c>
      <c r="D4515" s="270" t="s">
        <v>6161</v>
      </c>
      <c r="E4515" s="272"/>
      <c r="F4515" s="273"/>
      <c r="G4515" s="272" t="s">
        <v>6161</v>
      </c>
      <c r="H4515" s="272" t="s">
        <v>6161</v>
      </c>
      <c r="I4515" s="272" t="s">
        <v>6161</v>
      </c>
      <c r="J4515" s="272" t="s">
        <v>6161</v>
      </c>
      <c r="K4515" s="272" t="s">
        <v>6161</v>
      </c>
      <c r="L4515" s="271" t="s">
        <v>6161</v>
      </c>
      <c r="M4515" s="270" t="s">
        <v>6161</v>
      </c>
      <c r="N4515" s="270" t="s">
        <v>6161</v>
      </c>
      <c r="O4515" s="270" t="s">
        <v>6161</v>
      </c>
    </row>
    <row r="4516" spans="1:15" ht="30.75" customHeight="1" x14ac:dyDescent="0.25">
      <c r="A4516" s="281">
        <v>40322041</v>
      </c>
      <c r="B4516" s="276" t="s">
        <v>6557</v>
      </c>
      <c r="C4516" s="278" t="s">
        <v>4843</v>
      </c>
      <c r="D4516" s="276" t="s">
        <v>9577</v>
      </c>
      <c r="E4516" s="282"/>
      <c r="F4516" s="279"/>
      <c r="G4516" s="278"/>
      <c r="H4516" s="278" t="s">
        <v>6154</v>
      </c>
      <c r="I4516" s="278" t="s">
        <v>6155</v>
      </c>
      <c r="J4516" s="278" t="s">
        <v>6156</v>
      </c>
      <c r="K4516" s="278"/>
      <c r="L4516" s="277"/>
      <c r="M4516" s="276" t="s">
        <v>9547</v>
      </c>
      <c r="N4516" s="276" t="s">
        <v>9548</v>
      </c>
      <c r="O4516" s="276" t="s">
        <v>6166</v>
      </c>
    </row>
    <row r="4517" spans="1:15" ht="30.75" customHeight="1" x14ac:dyDescent="0.25">
      <c r="A4517" s="275">
        <v>40322050</v>
      </c>
      <c r="B4517" s="270" t="s">
        <v>6558</v>
      </c>
      <c r="C4517" s="272" t="s">
        <v>4843</v>
      </c>
      <c r="D4517" s="270" t="s">
        <v>9577</v>
      </c>
      <c r="E4517" s="272"/>
      <c r="F4517" s="273"/>
      <c r="G4517" s="272"/>
      <c r="H4517" s="272" t="s">
        <v>6154</v>
      </c>
      <c r="I4517" s="272" t="s">
        <v>6155</v>
      </c>
      <c r="J4517" s="272" t="s">
        <v>6156</v>
      </c>
      <c r="K4517" s="272"/>
      <c r="L4517" s="271"/>
      <c r="M4517" s="270" t="s">
        <v>9547</v>
      </c>
      <c r="N4517" s="270" t="s">
        <v>9548</v>
      </c>
      <c r="O4517" s="270" t="s">
        <v>6166</v>
      </c>
    </row>
    <row r="4518" spans="1:15" ht="30.75" customHeight="1" x14ac:dyDescent="0.25">
      <c r="A4518" s="281">
        <v>40322068</v>
      </c>
      <c r="B4518" s="276" t="s">
        <v>6559</v>
      </c>
      <c r="C4518" s="278" t="s">
        <v>4843</v>
      </c>
      <c r="D4518" s="276" t="s">
        <v>10085</v>
      </c>
      <c r="E4518" s="282"/>
      <c r="F4518" s="279"/>
      <c r="G4518" s="278"/>
      <c r="H4518" s="278" t="s">
        <v>6154</v>
      </c>
      <c r="I4518" s="278" t="s">
        <v>6155</v>
      </c>
      <c r="J4518" s="278" t="s">
        <v>6156</v>
      </c>
      <c r="K4518" s="278"/>
      <c r="L4518" s="277"/>
      <c r="M4518" s="276" t="s">
        <v>3915</v>
      </c>
      <c r="N4518" s="276" t="s">
        <v>9548</v>
      </c>
      <c r="O4518" s="276" t="s">
        <v>6166</v>
      </c>
    </row>
    <row r="4519" spans="1:15" ht="30.75" customHeight="1" x14ac:dyDescent="0.25">
      <c r="A4519" s="275">
        <v>40322076</v>
      </c>
      <c r="B4519" s="270" t="s">
        <v>6560</v>
      </c>
      <c r="C4519" s="272" t="s">
        <v>4843</v>
      </c>
      <c r="D4519" s="270" t="s">
        <v>9577</v>
      </c>
      <c r="E4519" s="272"/>
      <c r="F4519" s="273"/>
      <c r="G4519" s="272"/>
      <c r="H4519" s="272" t="s">
        <v>6154</v>
      </c>
      <c r="I4519" s="272" t="s">
        <v>6155</v>
      </c>
      <c r="J4519" s="272" t="s">
        <v>6156</v>
      </c>
      <c r="K4519" s="272"/>
      <c r="L4519" s="271"/>
      <c r="M4519" s="270" t="s">
        <v>9547</v>
      </c>
      <c r="N4519" s="270" t="s">
        <v>9548</v>
      </c>
      <c r="O4519" s="270" t="s">
        <v>6166</v>
      </c>
    </row>
    <row r="4520" spans="1:15" ht="30.75" customHeight="1" x14ac:dyDescent="0.25">
      <c r="A4520" s="281">
        <v>40322084</v>
      </c>
      <c r="B4520" s="276" t="s">
        <v>6561</v>
      </c>
      <c r="C4520" s="278" t="s">
        <v>4843</v>
      </c>
      <c r="D4520" s="276" t="s">
        <v>9996</v>
      </c>
      <c r="E4520" s="282"/>
      <c r="F4520" s="279"/>
      <c r="G4520" s="278"/>
      <c r="H4520" s="278" t="s">
        <v>6154</v>
      </c>
      <c r="I4520" s="278" t="s">
        <v>6155</v>
      </c>
      <c r="J4520" s="278" t="s">
        <v>6156</v>
      </c>
      <c r="K4520" s="278"/>
      <c r="L4520" s="277"/>
      <c r="M4520" s="276" t="s">
        <v>9630</v>
      </c>
      <c r="N4520" s="276" t="s">
        <v>9548</v>
      </c>
      <c r="O4520" s="276" t="s">
        <v>6166</v>
      </c>
    </row>
    <row r="4521" spans="1:15" ht="30.75" customHeight="1" x14ac:dyDescent="0.25">
      <c r="A4521" s="275">
        <v>40322092</v>
      </c>
      <c r="B4521" s="270" t="s">
        <v>6562</v>
      </c>
      <c r="C4521" s="272" t="s">
        <v>4844</v>
      </c>
      <c r="D4521" s="270" t="s">
        <v>6161</v>
      </c>
      <c r="E4521" s="272"/>
      <c r="F4521" s="273"/>
      <c r="G4521" s="272" t="s">
        <v>6161</v>
      </c>
      <c r="H4521" s="272" t="s">
        <v>6161</v>
      </c>
      <c r="I4521" s="272" t="s">
        <v>6161</v>
      </c>
      <c r="J4521" s="272" t="s">
        <v>6161</v>
      </c>
      <c r="K4521" s="272" t="s">
        <v>6161</v>
      </c>
      <c r="L4521" s="271" t="s">
        <v>6161</v>
      </c>
      <c r="M4521" s="270" t="s">
        <v>6161</v>
      </c>
      <c r="N4521" s="270" t="s">
        <v>6161</v>
      </c>
      <c r="O4521" s="270" t="s">
        <v>6161</v>
      </c>
    </row>
    <row r="4522" spans="1:15" ht="30.75" customHeight="1" x14ac:dyDescent="0.25">
      <c r="A4522" s="281">
        <v>40322106</v>
      </c>
      <c r="B4522" s="276" t="s">
        <v>6563</v>
      </c>
      <c r="C4522" s="278" t="s">
        <v>4844</v>
      </c>
      <c r="D4522" s="276" t="s">
        <v>6161</v>
      </c>
      <c r="E4522" s="282"/>
      <c r="F4522" s="279"/>
      <c r="G4522" s="278" t="s">
        <v>6161</v>
      </c>
      <c r="H4522" s="278" t="s">
        <v>6161</v>
      </c>
      <c r="I4522" s="278" t="s">
        <v>6161</v>
      </c>
      <c r="J4522" s="278" t="s">
        <v>6161</v>
      </c>
      <c r="K4522" s="278" t="s">
        <v>6161</v>
      </c>
      <c r="L4522" s="277" t="s">
        <v>6161</v>
      </c>
      <c r="M4522" s="276" t="s">
        <v>6161</v>
      </c>
      <c r="N4522" s="276" t="s">
        <v>6161</v>
      </c>
      <c r="O4522" s="276" t="s">
        <v>6161</v>
      </c>
    </row>
    <row r="4523" spans="1:15" ht="30.75" customHeight="1" x14ac:dyDescent="0.25">
      <c r="A4523" s="275">
        <v>40322114</v>
      </c>
      <c r="B4523" s="270" t="s">
        <v>6564</v>
      </c>
      <c r="C4523" s="272" t="s">
        <v>4843</v>
      </c>
      <c r="D4523" s="270" t="s">
        <v>9577</v>
      </c>
      <c r="E4523" s="272"/>
      <c r="F4523" s="273"/>
      <c r="G4523" s="272"/>
      <c r="H4523" s="272" t="s">
        <v>6154</v>
      </c>
      <c r="I4523" s="272" t="s">
        <v>6155</v>
      </c>
      <c r="J4523" s="272" t="s">
        <v>6156</v>
      </c>
      <c r="K4523" s="272"/>
      <c r="L4523" s="271"/>
      <c r="M4523" s="270" t="s">
        <v>9547</v>
      </c>
      <c r="N4523" s="270" t="s">
        <v>9548</v>
      </c>
      <c r="O4523" s="270" t="s">
        <v>6166</v>
      </c>
    </row>
    <row r="4524" spans="1:15" ht="30.75" customHeight="1" x14ac:dyDescent="0.25">
      <c r="A4524" s="281">
        <v>40322122</v>
      </c>
      <c r="B4524" s="276" t="s">
        <v>6565</v>
      </c>
      <c r="C4524" s="278" t="s">
        <v>4844</v>
      </c>
      <c r="D4524" s="276" t="s">
        <v>6161</v>
      </c>
      <c r="E4524" s="282"/>
      <c r="F4524" s="279"/>
      <c r="G4524" s="278" t="s">
        <v>6161</v>
      </c>
      <c r="H4524" s="278" t="s">
        <v>6161</v>
      </c>
      <c r="I4524" s="278" t="s">
        <v>6161</v>
      </c>
      <c r="J4524" s="278" t="s">
        <v>6161</v>
      </c>
      <c r="K4524" s="278" t="s">
        <v>6161</v>
      </c>
      <c r="L4524" s="277" t="s">
        <v>6161</v>
      </c>
      <c r="M4524" s="276" t="s">
        <v>6161</v>
      </c>
      <c r="N4524" s="276" t="s">
        <v>6161</v>
      </c>
      <c r="O4524" s="276" t="s">
        <v>6161</v>
      </c>
    </row>
    <row r="4525" spans="1:15" ht="30.75" customHeight="1" x14ac:dyDescent="0.25">
      <c r="A4525" s="275">
        <v>40322130</v>
      </c>
      <c r="B4525" s="270" t="s">
        <v>6566</v>
      </c>
      <c r="C4525" s="272" t="s">
        <v>4844</v>
      </c>
      <c r="D4525" s="270" t="s">
        <v>6161</v>
      </c>
      <c r="E4525" s="272"/>
      <c r="F4525" s="273"/>
      <c r="G4525" s="272" t="s">
        <v>6161</v>
      </c>
      <c r="H4525" s="272" t="s">
        <v>6161</v>
      </c>
      <c r="I4525" s="272" t="s">
        <v>6161</v>
      </c>
      <c r="J4525" s="272" t="s">
        <v>6161</v>
      </c>
      <c r="K4525" s="272" t="s">
        <v>6161</v>
      </c>
      <c r="L4525" s="271" t="s">
        <v>6161</v>
      </c>
      <c r="M4525" s="270" t="s">
        <v>6161</v>
      </c>
      <c r="N4525" s="270" t="s">
        <v>6161</v>
      </c>
      <c r="O4525" s="270" t="s">
        <v>6161</v>
      </c>
    </row>
    <row r="4526" spans="1:15" ht="30.75" customHeight="1" x14ac:dyDescent="0.25">
      <c r="A4526" s="281">
        <v>40322149</v>
      </c>
      <c r="B4526" s="276" t="s">
        <v>6567</v>
      </c>
      <c r="C4526" s="278" t="s">
        <v>4844</v>
      </c>
      <c r="D4526" s="276" t="s">
        <v>6161</v>
      </c>
      <c r="E4526" s="282"/>
      <c r="F4526" s="279"/>
      <c r="G4526" s="278" t="s">
        <v>6161</v>
      </c>
      <c r="H4526" s="278" t="s">
        <v>6161</v>
      </c>
      <c r="I4526" s="278" t="s">
        <v>6161</v>
      </c>
      <c r="J4526" s="278" t="s">
        <v>6161</v>
      </c>
      <c r="K4526" s="278" t="s">
        <v>6161</v>
      </c>
      <c r="L4526" s="277" t="s">
        <v>6161</v>
      </c>
      <c r="M4526" s="276" t="s">
        <v>6161</v>
      </c>
      <c r="N4526" s="276" t="s">
        <v>6161</v>
      </c>
      <c r="O4526" s="276" t="s">
        <v>6161</v>
      </c>
    </row>
    <row r="4527" spans="1:15" ht="30.75" customHeight="1" x14ac:dyDescent="0.25">
      <c r="A4527" s="275">
        <v>40322157</v>
      </c>
      <c r="B4527" s="270" t="s">
        <v>6568</v>
      </c>
      <c r="C4527" s="272" t="s">
        <v>4843</v>
      </c>
      <c r="D4527" s="270" t="s">
        <v>9563</v>
      </c>
      <c r="E4527" s="272"/>
      <c r="F4527" s="273"/>
      <c r="G4527" s="272"/>
      <c r="H4527" s="272" t="s">
        <v>6154</v>
      </c>
      <c r="I4527" s="272" t="s">
        <v>6155</v>
      </c>
      <c r="J4527" s="272" t="s">
        <v>6156</v>
      </c>
      <c r="K4527" s="272"/>
      <c r="L4527" s="271"/>
      <c r="M4527" s="270" t="s">
        <v>9547</v>
      </c>
      <c r="N4527" s="270" t="s">
        <v>9548</v>
      </c>
      <c r="O4527" s="270" t="s">
        <v>6166</v>
      </c>
    </row>
    <row r="4528" spans="1:15" ht="30.75" customHeight="1" x14ac:dyDescent="0.25">
      <c r="A4528" s="281">
        <v>40322165</v>
      </c>
      <c r="B4528" s="276" t="s">
        <v>6569</v>
      </c>
      <c r="C4528" s="278" t="s">
        <v>4843</v>
      </c>
      <c r="D4528" s="276" t="s">
        <v>9563</v>
      </c>
      <c r="E4528" s="282"/>
      <c r="F4528" s="279"/>
      <c r="G4528" s="278"/>
      <c r="H4528" s="278" t="s">
        <v>6154</v>
      </c>
      <c r="I4528" s="278" t="s">
        <v>6155</v>
      </c>
      <c r="J4528" s="278" t="s">
        <v>6156</v>
      </c>
      <c r="K4528" s="278"/>
      <c r="L4528" s="277"/>
      <c r="M4528" s="276" t="s">
        <v>9547</v>
      </c>
      <c r="N4528" s="276" t="s">
        <v>9548</v>
      </c>
      <c r="O4528" s="276" t="s">
        <v>6166</v>
      </c>
    </row>
    <row r="4529" spans="1:15" ht="30.75" customHeight="1" x14ac:dyDescent="0.25">
      <c r="A4529" s="275">
        <v>40322173</v>
      </c>
      <c r="B4529" s="270" t="s">
        <v>6570</v>
      </c>
      <c r="C4529" s="272" t="s">
        <v>4843</v>
      </c>
      <c r="D4529" s="270" t="s">
        <v>10194</v>
      </c>
      <c r="E4529" s="272"/>
      <c r="F4529" s="273"/>
      <c r="G4529" s="272"/>
      <c r="H4529" s="272" t="s">
        <v>6154</v>
      </c>
      <c r="I4529" s="272" t="s">
        <v>6155</v>
      </c>
      <c r="J4529" s="272" t="s">
        <v>6156</v>
      </c>
      <c r="K4529" s="272" t="s">
        <v>6157</v>
      </c>
      <c r="L4529" s="271"/>
      <c r="M4529" s="270" t="s">
        <v>3922</v>
      </c>
      <c r="N4529" s="270" t="s">
        <v>9607</v>
      </c>
      <c r="O4529" s="270" t="s">
        <v>6166</v>
      </c>
    </row>
    <row r="4530" spans="1:15" ht="30.75" customHeight="1" x14ac:dyDescent="0.25">
      <c r="A4530" s="281">
        <v>40322181</v>
      </c>
      <c r="B4530" s="276" t="s">
        <v>6571</v>
      </c>
      <c r="C4530" s="278" t="s">
        <v>4843</v>
      </c>
      <c r="D4530" s="276" t="s">
        <v>10195</v>
      </c>
      <c r="E4530" s="282"/>
      <c r="F4530" s="279"/>
      <c r="G4530" s="278"/>
      <c r="H4530" s="278" t="s">
        <v>6154</v>
      </c>
      <c r="I4530" s="278" t="s">
        <v>6155</v>
      </c>
      <c r="J4530" s="278" t="s">
        <v>6156</v>
      </c>
      <c r="K4530" s="278" t="s">
        <v>6157</v>
      </c>
      <c r="L4530" s="277"/>
      <c r="M4530" s="276" t="s">
        <v>3922</v>
      </c>
      <c r="N4530" s="276" t="s">
        <v>9607</v>
      </c>
      <c r="O4530" s="276" t="s">
        <v>6166</v>
      </c>
    </row>
    <row r="4531" spans="1:15" ht="30.75" customHeight="1" x14ac:dyDescent="0.25">
      <c r="A4531" s="275">
        <v>40322181</v>
      </c>
      <c r="B4531" s="270" t="s">
        <v>6571</v>
      </c>
      <c r="C4531" s="272" t="s">
        <v>4843</v>
      </c>
      <c r="D4531" s="270" t="s">
        <v>10196</v>
      </c>
      <c r="E4531" s="272"/>
      <c r="F4531" s="273"/>
      <c r="G4531" s="272"/>
      <c r="H4531" s="272" t="s">
        <v>6154</v>
      </c>
      <c r="I4531" s="272" t="s">
        <v>6155</v>
      </c>
      <c r="J4531" s="272" t="s">
        <v>6156</v>
      </c>
      <c r="K4531" s="272" t="s">
        <v>6157</v>
      </c>
      <c r="L4531" s="271"/>
      <c r="M4531" s="270" t="s">
        <v>3922</v>
      </c>
      <c r="N4531" s="270" t="s">
        <v>9607</v>
      </c>
      <c r="O4531" s="270" t="s">
        <v>6166</v>
      </c>
    </row>
    <row r="4532" spans="1:15" ht="30.75" customHeight="1" x14ac:dyDescent="0.25">
      <c r="A4532" s="281">
        <v>40322190</v>
      </c>
      <c r="B4532" s="276" t="s">
        <v>6572</v>
      </c>
      <c r="C4532" s="278" t="s">
        <v>4843</v>
      </c>
      <c r="D4532" s="276" t="s">
        <v>10195</v>
      </c>
      <c r="E4532" s="282"/>
      <c r="F4532" s="279"/>
      <c r="G4532" s="278"/>
      <c r="H4532" s="278" t="s">
        <v>6154</v>
      </c>
      <c r="I4532" s="278" t="s">
        <v>6155</v>
      </c>
      <c r="J4532" s="278" t="s">
        <v>6156</v>
      </c>
      <c r="K4532" s="278" t="s">
        <v>6157</v>
      </c>
      <c r="L4532" s="277"/>
      <c r="M4532" s="276" t="s">
        <v>3922</v>
      </c>
      <c r="N4532" s="276" t="s">
        <v>9607</v>
      </c>
      <c r="O4532" s="276" t="s">
        <v>6166</v>
      </c>
    </row>
    <row r="4533" spans="1:15" ht="30.75" customHeight="1" x14ac:dyDescent="0.25">
      <c r="A4533" s="275">
        <v>40322203</v>
      </c>
      <c r="B4533" s="270" t="s">
        <v>6573</v>
      </c>
      <c r="C4533" s="272" t="s">
        <v>4844</v>
      </c>
      <c r="D4533" s="270" t="s">
        <v>6161</v>
      </c>
      <c r="E4533" s="272"/>
      <c r="F4533" s="273"/>
      <c r="G4533" s="272" t="s">
        <v>6161</v>
      </c>
      <c r="H4533" s="272" t="s">
        <v>6161</v>
      </c>
      <c r="I4533" s="272" t="s">
        <v>6161</v>
      </c>
      <c r="J4533" s="272" t="s">
        <v>6161</v>
      </c>
      <c r="K4533" s="272" t="s">
        <v>6161</v>
      </c>
      <c r="L4533" s="271" t="s">
        <v>6161</v>
      </c>
      <c r="M4533" s="270" t="s">
        <v>6161</v>
      </c>
      <c r="N4533" s="270" t="s">
        <v>6161</v>
      </c>
      <c r="O4533" s="270" t="s">
        <v>6161</v>
      </c>
    </row>
    <row r="4534" spans="1:15" ht="30.75" customHeight="1" x14ac:dyDescent="0.25">
      <c r="A4534" s="281">
        <v>40322211</v>
      </c>
      <c r="B4534" s="276" t="s">
        <v>6574</v>
      </c>
      <c r="C4534" s="278" t="s">
        <v>4844</v>
      </c>
      <c r="D4534" s="276" t="s">
        <v>6161</v>
      </c>
      <c r="E4534" s="282"/>
      <c r="F4534" s="279"/>
      <c r="G4534" s="278" t="s">
        <v>6161</v>
      </c>
      <c r="H4534" s="278" t="s">
        <v>6161</v>
      </c>
      <c r="I4534" s="278" t="s">
        <v>6161</v>
      </c>
      <c r="J4534" s="278" t="s">
        <v>6161</v>
      </c>
      <c r="K4534" s="278" t="s">
        <v>6161</v>
      </c>
      <c r="L4534" s="277" t="s">
        <v>6161</v>
      </c>
      <c r="M4534" s="276" t="s">
        <v>6161</v>
      </c>
      <c r="N4534" s="276" t="s">
        <v>6161</v>
      </c>
      <c r="O4534" s="276" t="s">
        <v>6161</v>
      </c>
    </row>
    <row r="4535" spans="1:15" ht="30.75" customHeight="1" x14ac:dyDescent="0.25">
      <c r="A4535" s="275">
        <v>40322220</v>
      </c>
      <c r="B4535" s="270" t="s">
        <v>6575</v>
      </c>
      <c r="C4535" s="272" t="s">
        <v>4843</v>
      </c>
      <c r="D4535" s="270" t="s">
        <v>10090</v>
      </c>
      <c r="E4535" s="272"/>
      <c r="F4535" s="273"/>
      <c r="G4535" s="272"/>
      <c r="H4535" s="272" t="s">
        <v>6154</v>
      </c>
      <c r="I4535" s="272" t="s">
        <v>6155</v>
      </c>
      <c r="J4535" s="272" t="s">
        <v>6156</v>
      </c>
      <c r="K4535" s="272"/>
      <c r="L4535" s="271"/>
      <c r="M4535" s="270" t="s">
        <v>3915</v>
      </c>
      <c r="N4535" s="270" t="s">
        <v>9548</v>
      </c>
      <c r="O4535" s="270" t="s">
        <v>6166</v>
      </c>
    </row>
    <row r="4536" spans="1:15" ht="30.75" customHeight="1" x14ac:dyDescent="0.25">
      <c r="A4536" s="281">
        <v>40322238</v>
      </c>
      <c r="B4536" s="276" t="s">
        <v>6576</v>
      </c>
      <c r="C4536" s="278" t="s">
        <v>4844</v>
      </c>
      <c r="D4536" s="276" t="s">
        <v>6161</v>
      </c>
      <c r="E4536" s="282"/>
      <c r="F4536" s="279"/>
      <c r="G4536" s="278" t="s">
        <v>6161</v>
      </c>
      <c r="H4536" s="278" t="s">
        <v>6161</v>
      </c>
      <c r="I4536" s="278" t="s">
        <v>6161</v>
      </c>
      <c r="J4536" s="278" t="s">
        <v>6161</v>
      </c>
      <c r="K4536" s="278" t="s">
        <v>6161</v>
      </c>
      <c r="L4536" s="277" t="s">
        <v>6161</v>
      </c>
      <c r="M4536" s="276" t="s">
        <v>6161</v>
      </c>
      <c r="N4536" s="276" t="s">
        <v>6161</v>
      </c>
      <c r="O4536" s="276" t="s">
        <v>6161</v>
      </c>
    </row>
    <row r="4537" spans="1:15" ht="30.75" customHeight="1" x14ac:dyDescent="0.25">
      <c r="A4537" s="275">
        <v>40322246</v>
      </c>
      <c r="B4537" s="270" t="s">
        <v>6577</v>
      </c>
      <c r="C4537" s="272" t="s">
        <v>4843</v>
      </c>
      <c r="D4537" s="270" t="s">
        <v>9674</v>
      </c>
      <c r="E4537" s="272"/>
      <c r="F4537" s="273"/>
      <c r="G4537" s="272"/>
      <c r="H4537" s="272" t="s">
        <v>6154</v>
      </c>
      <c r="I4537" s="272" t="s">
        <v>6155</v>
      </c>
      <c r="J4537" s="272" t="s">
        <v>6156</v>
      </c>
      <c r="K4537" s="272"/>
      <c r="L4537" s="271"/>
      <c r="M4537" s="270" t="s">
        <v>9547</v>
      </c>
      <c r="N4537" s="270" t="s">
        <v>9548</v>
      </c>
      <c r="O4537" s="270" t="s">
        <v>6166</v>
      </c>
    </row>
    <row r="4538" spans="1:15" ht="30.75" customHeight="1" x14ac:dyDescent="0.25">
      <c r="A4538" s="281">
        <v>40322254</v>
      </c>
      <c r="B4538" s="276" t="s">
        <v>6578</v>
      </c>
      <c r="C4538" s="278" t="s">
        <v>4844</v>
      </c>
      <c r="D4538" s="276" t="s">
        <v>6161</v>
      </c>
      <c r="E4538" s="282"/>
      <c r="F4538" s="279"/>
      <c r="G4538" s="278" t="s">
        <v>6161</v>
      </c>
      <c r="H4538" s="278" t="s">
        <v>6161</v>
      </c>
      <c r="I4538" s="278" t="s">
        <v>6161</v>
      </c>
      <c r="J4538" s="278" t="s">
        <v>6161</v>
      </c>
      <c r="K4538" s="278" t="s">
        <v>6161</v>
      </c>
      <c r="L4538" s="277" t="s">
        <v>6161</v>
      </c>
      <c r="M4538" s="276" t="s">
        <v>6161</v>
      </c>
      <c r="N4538" s="276" t="s">
        <v>6161</v>
      </c>
      <c r="O4538" s="276" t="s">
        <v>6161</v>
      </c>
    </row>
    <row r="4539" spans="1:15" ht="30.75" customHeight="1" x14ac:dyDescent="0.25">
      <c r="A4539" s="275">
        <v>40322262</v>
      </c>
      <c r="B4539" s="270" t="s">
        <v>6579</v>
      </c>
      <c r="C4539" s="272" t="s">
        <v>4844</v>
      </c>
      <c r="D4539" s="270" t="s">
        <v>6161</v>
      </c>
      <c r="E4539" s="272"/>
      <c r="F4539" s="273"/>
      <c r="G4539" s="272" t="s">
        <v>6161</v>
      </c>
      <c r="H4539" s="272" t="s">
        <v>6161</v>
      </c>
      <c r="I4539" s="272" t="s">
        <v>6161</v>
      </c>
      <c r="J4539" s="272" t="s">
        <v>6161</v>
      </c>
      <c r="K4539" s="272" t="s">
        <v>6161</v>
      </c>
      <c r="L4539" s="271" t="s">
        <v>6161</v>
      </c>
      <c r="M4539" s="270" t="s">
        <v>6161</v>
      </c>
      <c r="N4539" s="270" t="s">
        <v>6161</v>
      </c>
      <c r="O4539" s="270" t="s">
        <v>6161</v>
      </c>
    </row>
    <row r="4540" spans="1:15" ht="30.75" customHeight="1" x14ac:dyDescent="0.25">
      <c r="A4540" s="281">
        <v>40322270</v>
      </c>
      <c r="B4540" s="276" t="s">
        <v>6580</v>
      </c>
      <c r="C4540" s="278" t="s">
        <v>4843</v>
      </c>
      <c r="D4540" s="276" t="s">
        <v>10043</v>
      </c>
      <c r="E4540" s="282"/>
      <c r="F4540" s="279"/>
      <c r="G4540" s="278"/>
      <c r="H4540" s="278" t="s">
        <v>6154</v>
      </c>
      <c r="I4540" s="278" t="s">
        <v>6155</v>
      </c>
      <c r="J4540" s="278" t="s">
        <v>6156</v>
      </c>
      <c r="K4540" s="278"/>
      <c r="L4540" s="277"/>
      <c r="M4540" s="276" t="s">
        <v>9547</v>
      </c>
      <c r="N4540" s="276" t="s">
        <v>9548</v>
      </c>
      <c r="O4540" s="276" t="s">
        <v>6166</v>
      </c>
    </row>
    <row r="4541" spans="1:15" ht="30.75" customHeight="1" x14ac:dyDescent="0.25">
      <c r="A4541" s="275">
        <v>40322289</v>
      </c>
      <c r="B4541" s="270" t="s">
        <v>6581</v>
      </c>
      <c r="C4541" s="272" t="s">
        <v>4843</v>
      </c>
      <c r="D4541" s="270" t="s">
        <v>10043</v>
      </c>
      <c r="E4541" s="272"/>
      <c r="F4541" s="273"/>
      <c r="G4541" s="272"/>
      <c r="H4541" s="272" t="s">
        <v>6154</v>
      </c>
      <c r="I4541" s="272" t="s">
        <v>6155</v>
      </c>
      <c r="J4541" s="272" t="s">
        <v>6156</v>
      </c>
      <c r="K4541" s="272"/>
      <c r="L4541" s="271"/>
      <c r="M4541" s="270" t="s">
        <v>9547</v>
      </c>
      <c r="N4541" s="270" t="s">
        <v>9548</v>
      </c>
      <c r="O4541" s="270" t="s">
        <v>6166</v>
      </c>
    </row>
    <row r="4542" spans="1:15" ht="30.75" customHeight="1" x14ac:dyDescent="0.25">
      <c r="A4542" s="281">
        <v>40322297</v>
      </c>
      <c r="B4542" s="276" t="s">
        <v>6582</v>
      </c>
      <c r="C4542" s="278" t="s">
        <v>4844</v>
      </c>
      <c r="D4542" s="276" t="s">
        <v>6161</v>
      </c>
      <c r="E4542" s="282"/>
      <c r="F4542" s="279"/>
      <c r="G4542" s="278" t="s">
        <v>6161</v>
      </c>
      <c r="H4542" s="278" t="s">
        <v>6161</v>
      </c>
      <c r="I4542" s="278" t="s">
        <v>6161</v>
      </c>
      <c r="J4542" s="278" t="s">
        <v>6161</v>
      </c>
      <c r="K4542" s="278" t="s">
        <v>6161</v>
      </c>
      <c r="L4542" s="277" t="s">
        <v>6161</v>
      </c>
      <c r="M4542" s="276" t="s">
        <v>6161</v>
      </c>
      <c r="N4542" s="276" t="s">
        <v>6161</v>
      </c>
      <c r="O4542" s="276" t="s">
        <v>6161</v>
      </c>
    </row>
    <row r="4543" spans="1:15" ht="30.75" customHeight="1" x14ac:dyDescent="0.25">
      <c r="A4543" s="275">
        <v>40322300</v>
      </c>
      <c r="B4543" s="270" t="s">
        <v>6583</v>
      </c>
      <c r="C4543" s="272" t="s">
        <v>4843</v>
      </c>
      <c r="D4543" s="270" t="s">
        <v>9798</v>
      </c>
      <c r="E4543" s="272"/>
      <c r="F4543" s="273"/>
      <c r="G4543" s="272"/>
      <c r="H4543" s="272" t="s">
        <v>6154</v>
      </c>
      <c r="I4543" s="272" t="s">
        <v>6155</v>
      </c>
      <c r="J4543" s="272" t="s">
        <v>6156</v>
      </c>
      <c r="K4543" s="272"/>
      <c r="L4543" s="271"/>
      <c r="M4543" s="270" t="s">
        <v>3907</v>
      </c>
      <c r="N4543" s="270" t="s">
        <v>9548</v>
      </c>
      <c r="O4543" s="270" t="s">
        <v>6166</v>
      </c>
    </row>
    <row r="4544" spans="1:15" ht="30.75" customHeight="1" x14ac:dyDescent="0.25">
      <c r="A4544" s="281">
        <v>40322319</v>
      </c>
      <c r="B4544" s="276" t="s">
        <v>6584</v>
      </c>
      <c r="C4544" s="278" t="s">
        <v>4843</v>
      </c>
      <c r="D4544" s="276" t="s">
        <v>9590</v>
      </c>
      <c r="E4544" s="282"/>
      <c r="F4544" s="279"/>
      <c r="G4544" s="278"/>
      <c r="H4544" s="278" t="s">
        <v>6154</v>
      </c>
      <c r="I4544" s="278" t="s">
        <v>6155</v>
      </c>
      <c r="J4544" s="278" t="s">
        <v>6156</v>
      </c>
      <c r="K4544" s="278"/>
      <c r="L4544" s="277"/>
      <c r="M4544" s="276" t="s">
        <v>9547</v>
      </c>
      <c r="N4544" s="276" t="s">
        <v>9548</v>
      </c>
      <c r="O4544" s="276" t="s">
        <v>6166</v>
      </c>
    </row>
    <row r="4545" spans="1:15" ht="30.75" customHeight="1" x14ac:dyDescent="0.25">
      <c r="A4545" s="275">
        <v>40322327</v>
      </c>
      <c r="B4545" s="270" t="s">
        <v>6585</v>
      </c>
      <c r="C4545" s="272" t="s">
        <v>4844</v>
      </c>
      <c r="D4545" s="270" t="s">
        <v>6161</v>
      </c>
      <c r="E4545" s="272"/>
      <c r="F4545" s="273"/>
      <c r="G4545" s="272" t="s">
        <v>6161</v>
      </c>
      <c r="H4545" s="272" t="s">
        <v>6161</v>
      </c>
      <c r="I4545" s="272" t="s">
        <v>6161</v>
      </c>
      <c r="J4545" s="272" t="s">
        <v>6161</v>
      </c>
      <c r="K4545" s="272" t="s">
        <v>6161</v>
      </c>
      <c r="L4545" s="271" t="s">
        <v>6161</v>
      </c>
      <c r="M4545" s="270" t="s">
        <v>6161</v>
      </c>
      <c r="N4545" s="270" t="s">
        <v>6161</v>
      </c>
      <c r="O4545" s="270" t="s">
        <v>6161</v>
      </c>
    </row>
    <row r="4546" spans="1:15" ht="30.75" customHeight="1" x14ac:dyDescent="0.25">
      <c r="A4546" s="281">
        <v>40322335</v>
      </c>
      <c r="B4546" s="276" t="s">
        <v>6586</v>
      </c>
      <c r="C4546" s="278" t="s">
        <v>4844</v>
      </c>
      <c r="D4546" s="276" t="s">
        <v>6161</v>
      </c>
      <c r="E4546" s="282"/>
      <c r="F4546" s="279"/>
      <c r="G4546" s="278" t="s">
        <v>6161</v>
      </c>
      <c r="H4546" s="278" t="s">
        <v>6161</v>
      </c>
      <c r="I4546" s="278" t="s">
        <v>6161</v>
      </c>
      <c r="J4546" s="278" t="s">
        <v>6161</v>
      </c>
      <c r="K4546" s="278" t="s">
        <v>6161</v>
      </c>
      <c r="L4546" s="277" t="s">
        <v>6161</v>
      </c>
      <c r="M4546" s="276" t="s">
        <v>6161</v>
      </c>
      <c r="N4546" s="276" t="s">
        <v>6161</v>
      </c>
      <c r="O4546" s="276" t="s">
        <v>6161</v>
      </c>
    </row>
    <row r="4547" spans="1:15" ht="30.75" customHeight="1" x14ac:dyDescent="0.25">
      <c r="A4547" s="275">
        <v>40322343</v>
      </c>
      <c r="B4547" s="270" t="s">
        <v>6587</v>
      </c>
      <c r="C4547" s="272" t="s">
        <v>4844</v>
      </c>
      <c r="D4547" s="270" t="s">
        <v>6161</v>
      </c>
      <c r="E4547" s="272"/>
      <c r="F4547" s="273"/>
      <c r="G4547" s="272" t="s">
        <v>6161</v>
      </c>
      <c r="H4547" s="272" t="s">
        <v>6161</v>
      </c>
      <c r="I4547" s="272" t="s">
        <v>6161</v>
      </c>
      <c r="J4547" s="272" t="s">
        <v>6161</v>
      </c>
      <c r="K4547" s="272" t="s">
        <v>6161</v>
      </c>
      <c r="L4547" s="271" t="s">
        <v>6161</v>
      </c>
      <c r="M4547" s="270" t="s">
        <v>6161</v>
      </c>
      <c r="N4547" s="270" t="s">
        <v>6161</v>
      </c>
      <c r="O4547" s="270" t="s">
        <v>6161</v>
      </c>
    </row>
    <row r="4548" spans="1:15" ht="30.75" customHeight="1" x14ac:dyDescent="0.25">
      <c r="A4548" s="281">
        <v>40322351</v>
      </c>
      <c r="B4548" s="276" t="s">
        <v>6588</v>
      </c>
      <c r="C4548" s="278" t="s">
        <v>4843</v>
      </c>
      <c r="D4548" s="276" t="s">
        <v>9561</v>
      </c>
      <c r="E4548" s="282"/>
      <c r="F4548" s="279"/>
      <c r="G4548" s="278"/>
      <c r="H4548" s="278" t="s">
        <v>6154</v>
      </c>
      <c r="I4548" s="278" t="s">
        <v>6155</v>
      </c>
      <c r="J4548" s="278" t="s">
        <v>6156</v>
      </c>
      <c r="K4548" s="278"/>
      <c r="L4548" s="277"/>
      <c r="M4548" s="276" t="s">
        <v>9547</v>
      </c>
      <c r="N4548" s="276" t="s">
        <v>9548</v>
      </c>
      <c r="O4548" s="276" t="s">
        <v>6166</v>
      </c>
    </row>
    <row r="4549" spans="1:15" ht="30.75" customHeight="1" x14ac:dyDescent="0.25">
      <c r="A4549" s="275">
        <v>40322360</v>
      </c>
      <c r="B4549" s="270" t="s">
        <v>6589</v>
      </c>
      <c r="C4549" s="272" t="s">
        <v>4843</v>
      </c>
      <c r="D4549" s="270" t="s">
        <v>10135</v>
      </c>
      <c r="E4549" s="272"/>
      <c r="F4549" s="273"/>
      <c r="G4549" s="272"/>
      <c r="H4549" s="272" t="s">
        <v>6154</v>
      </c>
      <c r="I4549" s="272" t="s">
        <v>6155</v>
      </c>
      <c r="J4549" s="272" t="s">
        <v>6156</v>
      </c>
      <c r="K4549" s="272"/>
      <c r="L4549" s="271"/>
      <c r="M4549" s="270" t="s">
        <v>9547</v>
      </c>
      <c r="N4549" s="270" t="s">
        <v>9548</v>
      </c>
      <c r="O4549" s="270" t="s">
        <v>6166</v>
      </c>
    </row>
    <row r="4550" spans="1:15" ht="30.75" customHeight="1" x14ac:dyDescent="0.25">
      <c r="A4550" s="281">
        <v>40322378</v>
      </c>
      <c r="B4550" s="276" t="s">
        <v>6590</v>
      </c>
      <c r="C4550" s="278" t="s">
        <v>4843</v>
      </c>
      <c r="D4550" s="276" t="s">
        <v>9565</v>
      </c>
      <c r="E4550" s="282"/>
      <c r="F4550" s="279"/>
      <c r="G4550" s="278"/>
      <c r="H4550" s="278" t="s">
        <v>6154</v>
      </c>
      <c r="I4550" s="278" t="s">
        <v>6155</v>
      </c>
      <c r="J4550" s="278" t="s">
        <v>6156</v>
      </c>
      <c r="K4550" s="278"/>
      <c r="L4550" s="277"/>
      <c r="M4550" s="276" t="s">
        <v>9547</v>
      </c>
      <c r="N4550" s="276" t="s">
        <v>9548</v>
      </c>
      <c r="O4550" s="276" t="s">
        <v>6166</v>
      </c>
    </row>
    <row r="4551" spans="1:15" ht="30.75" customHeight="1" x14ac:dyDescent="0.25">
      <c r="A4551" s="275">
        <v>40322386</v>
      </c>
      <c r="B4551" s="270" t="s">
        <v>6591</v>
      </c>
      <c r="C4551" s="272" t="s">
        <v>4843</v>
      </c>
      <c r="D4551" s="270" t="s">
        <v>10197</v>
      </c>
      <c r="E4551" s="272"/>
      <c r="F4551" s="273"/>
      <c r="G4551" s="272"/>
      <c r="H4551" s="272" t="s">
        <v>6154</v>
      </c>
      <c r="I4551" s="272" t="s">
        <v>6155</v>
      </c>
      <c r="J4551" s="272" t="s">
        <v>6156</v>
      </c>
      <c r="K4551" s="272" t="s">
        <v>6157</v>
      </c>
      <c r="L4551" s="271"/>
      <c r="M4551" s="270" t="s">
        <v>3922</v>
      </c>
      <c r="N4551" s="270" t="s">
        <v>9607</v>
      </c>
      <c r="O4551" s="270" t="s">
        <v>6166</v>
      </c>
    </row>
    <row r="4552" spans="1:15" ht="30.75" customHeight="1" x14ac:dyDescent="0.25">
      <c r="A4552" s="281">
        <v>40322386</v>
      </c>
      <c r="B4552" s="276" t="s">
        <v>6591</v>
      </c>
      <c r="C4552" s="278" t="s">
        <v>4843</v>
      </c>
      <c r="D4552" s="276" t="s">
        <v>10198</v>
      </c>
      <c r="E4552" s="282"/>
      <c r="F4552" s="279"/>
      <c r="G4552" s="278"/>
      <c r="H4552" s="278" t="s">
        <v>6154</v>
      </c>
      <c r="I4552" s="278" t="s">
        <v>6155</v>
      </c>
      <c r="J4552" s="278" t="s">
        <v>6156</v>
      </c>
      <c r="K4552" s="278" t="s">
        <v>6157</v>
      </c>
      <c r="L4552" s="277"/>
      <c r="M4552" s="276" t="s">
        <v>3922</v>
      </c>
      <c r="N4552" s="276" t="s">
        <v>9607</v>
      </c>
      <c r="O4552" s="276" t="s">
        <v>6166</v>
      </c>
    </row>
    <row r="4553" spans="1:15" ht="30.75" customHeight="1" x14ac:dyDescent="0.25">
      <c r="A4553" s="275">
        <v>40322394</v>
      </c>
      <c r="B4553" s="270" t="s">
        <v>6592</v>
      </c>
      <c r="C4553" s="272" t="s">
        <v>4843</v>
      </c>
      <c r="D4553" s="270" t="s">
        <v>10199</v>
      </c>
      <c r="E4553" s="272"/>
      <c r="F4553" s="273"/>
      <c r="G4553" s="272"/>
      <c r="H4553" s="272" t="s">
        <v>6154</v>
      </c>
      <c r="I4553" s="272" t="s">
        <v>6155</v>
      </c>
      <c r="J4553" s="272" t="s">
        <v>6156</v>
      </c>
      <c r="K4553" s="272" t="s">
        <v>6157</v>
      </c>
      <c r="L4553" s="271"/>
      <c r="M4553" s="270" t="s">
        <v>3922</v>
      </c>
      <c r="N4553" s="270" t="s">
        <v>9607</v>
      </c>
      <c r="O4553" s="270" t="s">
        <v>6166</v>
      </c>
    </row>
    <row r="4554" spans="1:15" ht="30.75" customHeight="1" x14ac:dyDescent="0.25">
      <c r="A4554" s="281">
        <v>40322408</v>
      </c>
      <c r="B4554" s="276" t="s">
        <v>6593</v>
      </c>
      <c r="C4554" s="278" t="s">
        <v>4843</v>
      </c>
      <c r="D4554" s="276" t="s">
        <v>9666</v>
      </c>
      <c r="E4554" s="282"/>
      <c r="F4554" s="279"/>
      <c r="G4554" s="278"/>
      <c r="H4554" s="278" t="s">
        <v>6154</v>
      </c>
      <c r="I4554" s="278" t="s">
        <v>6155</v>
      </c>
      <c r="J4554" s="278" t="s">
        <v>6156</v>
      </c>
      <c r="K4554" s="278"/>
      <c r="L4554" s="277"/>
      <c r="M4554" s="276" t="s">
        <v>9547</v>
      </c>
      <c r="N4554" s="276" t="s">
        <v>9548</v>
      </c>
      <c r="O4554" s="276" t="s">
        <v>6166</v>
      </c>
    </row>
    <row r="4555" spans="1:15" ht="30.75" customHeight="1" x14ac:dyDescent="0.25">
      <c r="A4555" s="275">
        <v>40322416</v>
      </c>
      <c r="B4555" s="270" t="s">
        <v>6594</v>
      </c>
      <c r="C4555" s="272" t="s">
        <v>4843</v>
      </c>
      <c r="D4555" s="270" t="s">
        <v>10200</v>
      </c>
      <c r="E4555" s="272"/>
      <c r="F4555" s="273"/>
      <c r="G4555" s="272"/>
      <c r="H4555" s="272" t="s">
        <v>6154</v>
      </c>
      <c r="I4555" s="272" t="s">
        <v>6155</v>
      </c>
      <c r="J4555" s="272" t="s">
        <v>6156</v>
      </c>
      <c r="K4555" s="272"/>
      <c r="L4555" s="271"/>
      <c r="M4555" s="270" t="s">
        <v>9547</v>
      </c>
      <c r="N4555" s="270" t="s">
        <v>9548</v>
      </c>
      <c r="O4555" s="270" t="s">
        <v>6166</v>
      </c>
    </row>
    <row r="4556" spans="1:15" ht="30.75" customHeight="1" x14ac:dyDescent="0.25">
      <c r="A4556" s="281">
        <v>40322424</v>
      </c>
      <c r="B4556" s="276" t="s">
        <v>6595</v>
      </c>
      <c r="C4556" s="278" t="s">
        <v>4844</v>
      </c>
      <c r="D4556" s="276" t="s">
        <v>6161</v>
      </c>
      <c r="E4556" s="282"/>
      <c r="F4556" s="279"/>
      <c r="G4556" s="278" t="s">
        <v>6161</v>
      </c>
      <c r="H4556" s="278" t="s">
        <v>6161</v>
      </c>
      <c r="I4556" s="278" t="s">
        <v>6161</v>
      </c>
      <c r="J4556" s="278" t="s">
        <v>6161</v>
      </c>
      <c r="K4556" s="278" t="s">
        <v>6161</v>
      </c>
      <c r="L4556" s="277" t="s">
        <v>6161</v>
      </c>
      <c r="M4556" s="276" t="s">
        <v>6161</v>
      </c>
      <c r="N4556" s="276" t="s">
        <v>6161</v>
      </c>
      <c r="O4556" s="276" t="s">
        <v>6161</v>
      </c>
    </row>
    <row r="4557" spans="1:15" ht="30.75" customHeight="1" x14ac:dyDescent="0.25">
      <c r="A4557" s="275">
        <v>40322432</v>
      </c>
      <c r="B4557" s="270" t="s">
        <v>6596</v>
      </c>
      <c r="C4557" s="272" t="s">
        <v>4843</v>
      </c>
      <c r="D4557" s="270" t="s">
        <v>9596</v>
      </c>
      <c r="E4557" s="272"/>
      <c r="F4557" s="273"/>
      <c r="G4557" s="272"/>
      <c r="H4557" s="272" t="s">
        <v>6154</v>
      </c>
      <c r="I4557" s="272" t="s">
        <v>6155</v>
      </c>
      <c r="J4557" s="272" t="s">
        <v>6156</v>
      </c>
      <c r="K4557" s="272"/>
      <c r="L4557" s="271"/>
      <c r="M4557" s="270" t="s">
        <v>9547</v>
      </c>
      <c r="N4557" s="270" t="s">
        <v>9548</v>
      </c>
      <c r="O4557" s="270" t="s">
        <v>6166</v>
      </c>
    </row>
    <row r="4558" spans="1:15" ht="30.75" customHeight="1" x14ac:dyDescent="0.25">
      <c r="A4558" s="281">
        <v>40322440</v>
      </c>
      <c r="B4558" s="276" t="s">
        <v>6597</v>
      </c>
      <c r="C4558" s="278" t="s">
        <v>4844</v>
      </c>
      <c r="D4558" s="276" t="s">
        <v>6161</v>
      </c>
      <c r="E4558" s="282"/>
      <c r="F4558" s="279"/>
      <c r="G4558" s="278" t="s">
        <v>6161</v>
      </c>
      <c r="H4558" s="278" t="s">
        <v>6161</v>
      </c>
      <c r="I4558" s="278" t="s">
        <v>6161</v>
      </c>
      <c r="J4558" s="278" t="s">
        <v>6161</v>
      </c>
      <c r="K4558" s="278" t="s">
        <v>6161</v>
      </c>
      <c r="L4558" s="277" t="s">
        <v>6161</v>
      </c>
      <c r="M4558" s="276" t="s">
        <v>6161</v>
      </c>
      <c r="N4558" s="276" t="s">
        <v>6161</v>
      </c>
      <c r="O4558" s="276" t="s">
        <v>6161</v>
      </c>
    </row>
    <row r="4559" spans="1:15" ht="30.75" customHeight="1" x14ac:dyDescent="0.25">
      <c r="A4559" s="275">
        <v>40322459</v>
      </c>
      <c r="B4559" s="270" t="s">
        <v>6598</v>
      </c>
      <c r="C4559" s="272" t="s">
        <v>4844</v>
      </c>
      <c r="D4559" s="270" t="s">
        <v>6161</v>
      </c>
      <c r="E4559" s="272"/>
      <c r="F4559" s="273"/>
      <c r="G4559" s="272" t="s">
        <v>6161</v>
      </c>
      <c r="H4559" s="272" t="s">
        <v>6161</v>
      </c>
      <c r="I4559" s="272" t="s">
        <v>6161</v>
      </c>
      <c r="J4559" s="272" t="s">
        <v>6161</v>
      </c>
      <c r="K4559" s="272" t="s">
        <v>6161</v>
      </c>
      <c r="L4559" s="271" t="s">
        <v>6161</v>
      </c>
      <c r="M4559" s="270" t="s">
        <v>6161</v>
      </c>
      <c r="N4559" s="270" t="s">
        <v>6161</v>
      </c>
      <c r="O4559" s="270" t="s">
        <v>6161</v>
      </c>
    </row>
    <row r="4560" spans="1:15" ht="30.75" customHeight="1" x14ac:dyDescent="0.25">
      <c r="A4560" s="281">
        <v>40322467</v>
      </c>
      <c r="B4560" s="276" t="s">
        <v>6599</v>
      </c>
      <c r="C4560" s="278" t="s">
        <v>4843</v>
      </c>
      <c r="D4560" s="276" t="s">
        <v>9600</v>
      </c>
      <c r="E4560" s="282"/>
      <c r="F4560" s="279"/>
      <c r="G4560" s="278"/>
      <c r="H4560" s="278" t="s">
        <v>6154</v>
      </c>
      <c r="I4560" s="278" t="s">
        <v>6155</v>
      </c>
      <c r="J4560" s="278" t="s">
        <v>6156</v>
      </c>
      <c r="K4560" s="278"/>
      <c r="L4560" s="277"/>
      <c r="M4560" s="276" t="s">
        <v>9547</v>
      </c>
      <c r="N4560" s="276" t="s">
        <v>9548</v>
      </c>
      <c r="O4560" s="276" t="s">
        <v>6166</v>
      </c>
    </row>
    <row r="4561" spans="1:15" ht="30.75" customHeight="1" x14ac:dyDescent="0.25">
      <c r="A4561" s="275">
        <v>40322467</v>
      </c>
      <c r="B4561" s="270" t="s">
        <v>6599</v>
      </c>
      <c r="C4561" s="272" t="s">
        <v>4843</v>
      </c>
      <c r="D4561" s="270" t="s">
        <v>9559</v>
      </c>
      <c r="E4561" s="272"/>
      <c r="F4561" s="273"/>
      <c r="G4561" s="272"/>
      <c r="H4561" s="272" t="s">
        <v>6154</v>
      </c>
      <c r="I4561" s="272" t="s">
        <v>6155</v>
      </c>
      <c r="J4561" s="272" t="s">
        <v>6156</v>
      </c>
      <c r="K4561" s="272"/>
      <c r="L4561" s="271"/>
      <c r="M4561" s="270" t="s">
        <v>9547</v>
      </c>
      <c r="N4561" s="270" t="s">
        <v>9548</v>
      </c>
      <c r="O4561" s="270" t="s">
        <v>6166</v>
      </c>
    </row>
    <row r="4562" spans="1:15" ht="30.75" customHeight="1" x14ac:dyDescent="0.25">
      <c r="A4562" s="281">
        <v>40322475</v>
      </c>
      <c r="B4562" s="276" t="s">
        <v>6600</v>
      </c>
      <c r="C4562" s="278" t="s">
        <v>4843</v>
      </c>
      <c r="D4562" s="276" t="s">
        <v>9600</v>
      </c>
      <c r="E4562" s="282"/>
      <c r="F4562" s="279"/>
      <c r="G4562" s="278"/>
      <c r="H4562" s="278" t="s">
        <v>6154</v>
      </c>
      <c r="I4562" s="278" t="s">
        <v>6155</v>
      </c>
      <c r="J4562" s="278" t="s">
        <v>6156</v>
      </c>
      <c r="K4562" s="278"/>
      <c r="L4562" s="277"/>
      <c r="M4562" s="276" t="s">
        <v>9547</v>
      </c>
      <c r="N4562" s="276" t="s">
        <v>9548</v>
      </c>
      <c r="O4562" s="276" t="s">
        <v>6166</v>
      </c>
    </row>
    <row r="4563" spans="1:15" ht="30.75" customHeight="1" x14ac:dyDescent="0.25">
      <c r="A4563" s="275">
        <v>40322475</v>
      </c>
      <c r="B4563" s="270" t="s">
        <v>6600</v>
      </c>
      <c r="C4563" s="272" t="s">
        <v>4843</v>
      </c>
      <c r="D4563" s="270" t="s">
        <v>9583</v>
      </c>
      <c r="E4563" s="272"/>
      <c r="F4563" s="273"/>
      <c r="G4563" s="272"/>
      <c r="H4563" s="272" t="s">
        <v>6154</v>
      </c>
      <c r="I4563" s="272" t="s">
        <v>6155</v>
      </c>
      <c r="J4563" s="272" t="s">
        <v>6156</v>
      </c>
      <c r="K4563" s="272"/>
      <c r="L4563" s="271"/>
      <c r="M4563" s="270" t="s">
        <v>9547</v>
      </c>
      <c r="N4563" s="270" t="s">
        <v>9548</v>
      </c>
      <c r="O4563" s="270" t="s">
        <v>6166</v>
      </c>
    </row>
    <row r="4564" spans="1:15" ht="30.75" customHeight="1" x14ac:dyDescent="0.25">
      <c r="A4564" s="281">
        <v>40322483</v>
      </c>
      <c r="B4564" s="276" t="s">
        <v>6138</v>
      </c>
      <c r="C4564" s="278" t="s">
        <v>4843</v>
      </c>
      <c r="D4564" s="276" t="s">
        <v>9600</v>
      </c>
      <c r="E4564" s="282"/>
      <c r="F4564" s="279"/>
      <c r="G4564" s="278"/>
      <c r="H4564" s="278" t="s">
        <v>6154</v>
      </c>
      <c r="I4564" s="278" t="s">
        <v>6155</v>
      </c>
      <c r="J4564" s="278" t="s">
        <v>6156</v>
      </c>
      <c r="K4564" s="278"/>
      <c r="L4564" s="277"/>
      <c r="M4564" s="276" t="s">
        <v>9547</v>
      </c>
      <c r="N4564" s="276" t="s">
        <v>9548</v>
      </c>
      <c r="O4564" s="276" t="s">
        <v>6166</v>
      </c>
    </row>
    <row r="4565" spans="1:15" ht="30.75" customHeight="1" x14ac:dyDescent="0.25">
      <c r="A4565" s="275">
        <v>40322483</v>
      </c>
      <c r="B4565" s="270" t="s">
        <v>6138</v>
      </c>
      <c r="C4565" s="272" t="s">
        <v>4843</v>
      </c>
      <c r="D4565" s="270" t="s">
        <v>9664</v>
      </c>
      <c r="E4565" s="272"/>
      <c r="F4565" s="273"/>
      <c r="G4565" s="272"/>
      <c r="H4565" s="272" t="s">
        <v>6154</v>
      </c>
      <c r="I4565" s="272" t="s">
        <v>6155</v>
      </c>
      <c r="J4565" s="272" t="s">
        <v>6156</v>
      </c>
      <c r="K4565" s="272"/>
      <c r="L4565" s="271"/>
      <c r="M4565" s="270" t="s">
        <v>9547</v>
      </c>
      <c r="N4565" s="270" t="s">
        <v>9548</v>
      </c>
      <c r="O4565" s="270" t="s">
        <v>6166</v>
      </c>
    </row>
    <row r="4566" spans="1:15" ht="30.75" customHeight="1" x14ac:dyDescent="0.25">
      <c r="A4566" s="281">
        <v>40322491</v>
      </c>
      <c r="B4566" s="276" t="s">
        <v>4328</v>
      </c>
      <c r="C4566" s="278" t="s">
        <v>4843</v>
      </c>
      <c r="D4566" s="276" t="s">
        <v>9676</v>
      </c>
      <c r="E4566" s="282"/>
      <c r="F4566" s="279"/>
      <c r="G4566" s="278"/>
      <c r="H4566" s="278" t="s">
        <v>6154</v>
      </c>
      <c r="I4566" s="278" t="s">
        <v>6155</v>
      </c>
      <c r="J4566" s="278" t="s">
        <v>6156</v>
      </c>
      <c r="K4566" s="278"/>
      <c r="L4566" s="277"/>
      <c r="M4566" s="276" t="s">
        <v>9547</v>
      </c>
      <c r="N4566" s="276" t="s">
        <v>9548</v>
      </c>
      <c r="O4566" s="276" t="s">
        <v>6166</v>
      </c>
    </row>
    <row r="4567" spans="1:15" ht="30.75" customHeight="1" x14ac:dyDescent="0.25">
      <c r="A4567" s="275">
        <v>40322505</v>
      </c>
      <c r="B4567" s="270" t="s">
        <v>6601</v>
      </c>
      <c r="C4567" s="272" t="s">
        <v>4843</v>
      </c>
      <c r="D4567" s="270" t="s">
        <v>10099</v>
      </c>
      <c r="E4567" s="272"/>
      <c r="F4567" s="273"/>
      <c r="G4567" s="272"/>
      <c r="H4567" s="272" t="s">
        <v>6154</v>
      </c>
      <c r="I4567" s="272" t="s">
        <v>6155</v>
      </c>
      <c r="J4567" s="272" t="s">
        <v>6156</v>
      </c>
      <c r="K4567" s="272"/>
      <c r="L4567" s="271"/>
      <c r="M4567" s="270" t="s">
        <v>3915</v>
      </c>
      <c r="N4567" s="270" t="s">
        <v>9548</v>
      </c>
      <c r="O4567" s="270" t="s">
        <v>6166</v>
      </c>
    </row>
    <row r="4568" spans="1:15" ht="30.75" customHeight="1" x14ac:dyDescent="0.25">
      <c r="A4568" s="281">
        <v>40322513</v>
      </c>
      <c r="B4568" s="276" t="s">
        <v>6602</v>
      </c>
      <c r="C4568" s="278" t="s">
        <v>4844</v>
      </c>
      <c r="D4568" s="276" t="s">
        <v>6161</v>
      </c>
      <c r="E4568" s="282"/>
      <c r="F4568" s="279"/>
      <c r="G4568" s="278" t="s">
        <v>6161</v>
      </c>
      <c r="H4568" s="278" t="s">
        <v>6161</v>
      </c>
      <c r="I4568" s="278" t="s">
        <v>6161</v>
      </c>
      <c r="J4568" s="278" t="s">
        <v>6161</v>
      </c>
      <c r="K4568" s="278" t="s">
        <v>6161</v>
      </c>
      <c r="L4568" s="277" t="s">
        <v>6161</v>
      </c>
      <c r="M4568" s="276" t="s">
        <v>6161</v>
      </c>
      <c r="N4568" s="276" t="s">
        <v>6161</v>
      </c>
      <c r="O4568" s="276" t="s">
        <v>6161</v>
      </c>
    </row>
    <row r="4569" spans="1:15" ht="30.75" customHeight="1" x14ac:dyDescent="0.25">
      <c r="A4569" s="275">
        <v>40322521</v>
      </c>
      <c r="B4569" s="270" t="s">
        <v>6603</v>
      </c>
      <c r="C4569" s="272" t="s">
        <v>4844</v>
      </c>
      <c r="D4569" s="270" t="s">
        <v>6161</v>
      </c>
      <c r="E4569" s="272"/>
      <c r="F4569" s="273"/>
      <c r="G4569" s="272" t="s">
        <v>6161</v>
      </c>
      <c r="H4569" s="272" t="s">
        <v>6161</v>
      </c>
      <c r="I4569" s="272" t="s">
        <v>6161</v>
      </c>
      <c r="J4569" s="272" t="s">
        <v>6161</v>
      </c>
      <c r="K4569" s="272" t="s">
        <v>6161</v>
      </c>
      <c r="L4569" s="271" t="s">
        <v>6161</v>
      </c>
      <c r="M4569" s="270" t="s">
        <v>6161</v>
      </c>
      <c r="N4569" s="270" t="s">
        <v>6161</v>
      </c>
      <c r="O4569" s="270" t="s">
        <v>6161</v>
      </c>
    </row>
    <row r="4570" spans="1:15" ht="30.75" customHeight="1" x14ac:dyDescent="0.25">
      <c r="A4570" s="281">
        <v>40322530</v>
      </c>
      <c r="B4570" s="276" t="s">
        <v>6604</v>
      </c>
      <c r="C4570" s="278" t="s">
        <v>4844</v>
      </c>
      <c r="D4570" s="276" t="s">
        <v>6161</v>
      </c>
      <c r="E4570" s="282"/>
      <c r="F4570" s="279"/>
      <c r="G4570" s="278" t="s">
        <v>6161</v>
      </c>
      <c r="H4570" s="278" t="s">
        <v>6161</v>
      </c>
      <c r="I4570" s="278" t="s">
        <v>6161</v>
      </c>
      <c r="J4570" s="278" t="s">
        <v>6161</v>
      </c>
      <c r="K4570" s="278" t="s">
        <v>6161</v>
      </c>
      <c r="L4570" s="277" t="s">
        <v>6161</v>
      </c>
      <c r="M4570" s="276" t="s">
        <v>6161</v>
      </c>
      <c r="N4570" s="276" t="s">
        <v>6161</v>
      </c>
      <c r="O4570" s="276" t="s">
        <v>6161</v>
      </c>
    </row>
    <row r="4571" spans="1:15" ht="30.75" customHeight="1" x14ac:dyDescent="0.25">
      <c r="A4571" s="275">
        <v>40322548</v>
      </c>
      <c r="B4571" s="270" t="s">
        <v>6605</v>
      </c>
      <c r="C4571" s="272" t="s">
        <v>4844</v>
      </c>
      <c r="D4571" s="270" t="s">
        <v>6161</v>
      </c>
      <c r="E4571" s="272"/>
      <c r="F4571" s="273"/>
      <c r="G4571" s="272" t="s">
        <v>6161</v>
      </c>
      <c r="H4571" s="272" t="s">
        <v>6161</v>
      </c>
      <c r="I4571" s="272" t="s">
        <v>6161</v>
      </c>
      <c r="J4571" s="272" t="s">
        <v>6161</v>
      </c>
      <c r="K4571" s="272" t="s">
        <v>6161</v>
      </c>
      <c r="L4571" s="271" t="s">
        <v>6161</v>
      </c>
      <c r="M4571" s="270" t="s">
        <v>6161</v>
      </c>
      <c r="N4571" s="270" t="s">
        <v>6161</v>
      </c>
      <c r="O4571" s="270" t="s">
        <v>6161</v>
      </c>
    </row>
    <row r="4572" spans="1:15" ht="30.75" customHeight="1" x14ac:dyDescent="0.25">
      <c r="A4572" s="281">
        <v>40322556</v>
      </c>
      <c r="B4572" s="276" t="s">
        <v>6606</v>
      </c>
      <c r="C4572" s="278" t="s">
        <v>4844</v>
      </c>
      <c r="D4572" s="276" t="s">
        <v>6161</v>
      </c>
      <c r="E4572" s="282"/>
      <c r="F4572" s="279"/>
      <c r="G4572" s="278" t="s">
        <v>6161</v>
      </c>
      <c r="H4572" s="278" t="s">
        <v>6161</v>
      </c>
      <c r="I4572" s="278" t="s">
        <v>6161</v>
      </c>
      <c r="J4572" s="278" t="s">
        <v>6161</v>
      </c>
      <c r="K4572" s="278" t="s">
        <v>6161</v>
      </c>
      <c r="L4572" s="277" t="s">
        <v>6161</v>
      </c>
      <c r="M4572" s="276" t="s">
        <v>6161</v>
      </c>
      <c r="N4572" s="276" t="s">
        <v>6161</v>
      </c>
      <c r="O4572" s="276" t="s">
        <v>6161</v>
      </c>
    </row>
    <row r="4573" spans="1:15" ht="30.75" customHeight="1" x14ac:dyDescent="0.25">
      <c r="A4573" s="275">
        <v>40322564</v>
      </c>
      <c r="B4573" s="270" t="s">
        <v>6607</v>
      </c>
      <c r="C4573" s="272" t="s">
        <v>4843</v>
      </c>
      <c r="D4573" s="270" t="s">
        <v>10201</v>
      </c>
      <c r="E4573" s="272"/>
      <c r="F4573" s="273"/>
      <c r="G4573" s="272"/>
      <c r="H4573" s="272" t="s">
        <v>6154</v>
      </c>
      <c r="I4573" s="272" t="s">
        <v>6155</v>
      </c>
      <c r="J4573" s="272" t="s">
        <v>6156</v>
      </c>
      <c r="K4573" s="272"/>
      <c r="L4573" s="271"/>
      <c r="M4573" s="270" t="s">
        <v>9547</v>
      </c>
      <c r="N4573" s="270" t="s">
        <v>9548</v>
      </c>
      <c r="O4573" s="270" t="s">
        <v>6166</v>
      </c>
    </row>
    <row r="4574" spans="1:15" ht="30.75" customHeight="1" x14ac:dyDescent="0.25">
      <c r="A4574" s="281">
        <v>40322572</v>
      </c>
      <c r="B4574" s="276" t="s">
        <v>7398</v>
      </c>
      <c r="C4574" s="278" t="s">
        <v>4843</v>
      </c>
      <c r="D4574" s="276" t="s">
        <v>10202</v>
      </c>
      <c r="E4574" s="282"/>
      <c r="F4574" s="279"/>
      <c r="G4574" s="278"/>
      <c r="H4574" s="278" t="s">
        <v>6154</v>
      </c>
      <c r="I4574" s="278" t="s">
        <v>6155</v>
      </c>
      <c r="J4574" s="278" t="s">
        <v>6156</v>
      </c>
      <c r="K4574" s="278"/>
      <c r="L4574" s="277">
        <v>139</v>
      </c>
      <c r="M4574" s="276" t="s">
        <v>9547</v>
      </c>
      <c r="N4574" s="276" t="s">
        <v>9548</v>
      </c>
      <c r="O4574" s="276" t="s">
        <v>6166</v>
      </c>
    </row>
    <row r="4575" spans="1:15" ht="30.75" customHeight="1" x14ac:dyDescent="0.25">
      <c r="A4575" s="275">
        <v>40323013</v>
      </c>
      <c r="B4575" s="270" t="s">
        <v>5929</v>
      </c>
      <c r="C4575" s="272" t="s">
        <v>4844</v>
      </c>
      <c r="D4575" s="270" t="s">
        <v>6161</v>
      </c>
      <c r="E4575" s="272"/>
      <c r="F4575" s="273"/>
      <c r="G4575" s="272" t="s">
        <v>6161</v>
      </c>
      <c r="H4575" s="272" t="s">
        <v>6161</v>
      </c>
      <c r="I4575" s="272" t="s">
        <v>6161</v>
      </c>
      <c r="J4575" s="272" t="s">
        <v>6161</v>
      </c>
      <c r="K4575" s="272" t="s">
        <v>6161</v>
      </c>
      <c r="L4575" s="271" t="s">
        <v>6161</v>
      </c>
      <c r="M4575" s="270" t="s">
        <v>6161</v>
      </c>
      <c r="N4575" s="270" t="s">
        <v>6161</v>
      </c>
      <c r="O4575" s="270" t="s">
        <v>6161</v>
      </c>
    </row>
    <row r="4576" spans="1:15" ht="30.75" customHeight="1" x14ac:dyDescent="0.25">
      <c r="A4576" s="281">
        <v>40323021</v>
      </c>
      <c r="B4576" s="276" t="s">
        <v>5930</v>
      </c>
      <c r="C4576" s="278" t="s">
        <v>4844</v>
      </c>
      <c r="D4576" s="276" t="s">
        <v>6161</v>
      </c>
      <c r="E4576" s="282"/>
      <c r="F4576" s="279"/>
      <c r="G4576" s="278" t="s">
        <v>6161</v>
      </c>
      <c r="H4576" s="278" t="s">
        <v>6161</v>
      </c>
      <c r="I4576" s="278" t="s">
        <v>6161</v>
      </c>
      <c r="J4576" s="278" t="s">
        <v>6161</v>
      </c>
      <c r="K4576" s="278" t="s">
        <v>6161</v>
      </c>
      <c r="L4576" s="277" t="s">
        <v>6161</v>
      </c>
      <c r="M4576" s="276" t="s">
        <v>6161</v>
      </c>
      <c r="N4576" s="276" t="s">
        <v>6161</v>
      </c>
      <c r="O4576" s="276" t="s">
        <v>6161</v>
      </c>
    </row>
    <row r="4577" spans="1:15" ht="30.75" customHeight="1" x14ac:dyDescent="0.25">
      <c r="A4577" s="275">
        <v>40323030</v>
      </c>
      <c r="B4577" s="270" t="s">
        <v>2707</v>
      </c>
      <c r="C4577" s="272" t="s">
        <v>4843</v>
      </c>
      <c r="D4577" s="270" t="s">
        <v>10203</v>
      </c>
      <c r="E4577" s="272"/>
      <c r="F4577" s="273"/>
      <c r="G4577" s="272"/>
      <c r="H4577" s="272" t="s">
        <v>6154</v>
      </c>
      <c r="I4577" s="272" t="s">
        <v>6155</v>
      </c>
      <c r="J4577" s="272" t="s">
        <v>6156</v>
      </c>
      <c r="K4577" s="272"/>
      <c r="L4577" s="271"/>
      <c r="M4577" s="270" t="s">
        <v>3908</v>
      </c>
      <c r="N4577" s="270" t="s">
        <v>9548</v>
      </c>
      <c r="O4577" s="270" t="s">
        <v>6166</v>
      </c>
    </row>
    <row r="4578" spans="1:15" ht="30.75" customHeight="1" x14ac:dyDescent="0.25">
      <c r="A4578" s="281">
        <v>40323048</v>
      </c>
      <c r="B4578" s="276" t="s">
        <v>2708</v>
      </c>
      <c r="C4578" s="278" t="s">
        <v>4843</v>
      </c>
      <c r="D4578" s="276" t="s">
        <v>10204</v>
      </c>
      <c r="E4578" s="282"/>
      <c r="F4578" s="279"/>
      <c r="G4578" s="278"/>
      <c r="H4578" s="278" t="s">
        <v>6154</v>
      </c>
      <c r="I4578" s="278" t="s">
        <v>6155</v>
      </c>
      <c r="J4578" s="278" t="s">
        <v>6156</v>
      </c>
      <c r="K4578" s="278"/>
      <c r="L4578" s="277"/>
      <c r="M4578" s="276" t="s">
        <v>3908</v>
      </c>
      <c r="N4578" s="276" t="s">
        <v>9548</v>
      </c>
      <c r="O4578" s="276" t="s">
        <v>6166</v>
      </c>
    </row>
    <row r="4579" spans="1:15" ht="30.75" customHeight="1" x14ac:dyDescent="0.25">
      <c r="A4579" s="275">
        <v>40323056</v>
      </c>
      <c r="B4579" s="270" t="s">
        <v>5931</v>
      </c>
      <c r="C4579" s="272" t="s">
        <v>4844</v>
      </c>
      <c r="D4579" s="270" t="s">
        <v>6161</v>
      </c>
      <c r="E4579" s="272"/>
      <c r="F4579" s="273"/>
      <c r="G4579" s="272" t="s">
        <v>6161</v>
      </c>
      <c r="H4579" s="272" t="s">
        <v>6161</v>
      </c>
      <c r="I4579" s="272" t="s">
        <v>6161</v>
      </c>
      <c r="J4579" s="272" t="s">
        <v>6161</v>
      </c>
      <c r="K4579" s="272" t="s">
        <v>6161</v>
      </c>
      <c r="L4579" s="271" t="s">
        <v>6161</v>
      </c>
      <c r="M4579" s="270" t="s">
        <v>6161</v>
      </c>
      <c r="N4579" s="270" t="s">
        <v>6161</v>
      </c>
      <c r="O4579" s="270" t="s">
        <v>6161</v>
      </c>
    </row>
    <row r="4580" spans="1:15" ht="30.75" customHeight="1" x14ac:dyDescent="0.25">
      <c r="A4580" s="281">
        <v>40323064</v>
      </c>
      <c r="B4580" s="276" t="s">
        <v>5932</v>
      </c>
      <c r="C4580" s="278" t="s">
        <v>4844</v>
      </c>
      <c r="D4580" s="276" t="s">
        <v>6161</v>
      </c>
      <c r="E4580" s="282"/>
      <c r="F4580" s="279"/>
      <c r="G4580" s="278" t="s">
        <v>6161</v>
      </c>
      <c r="H4580" s="278" t="s">
        <v>6161</v>
      </c>
      <c r="I4580" s="278" t="s">
        <v>6161</v>
      </c>
      <c r="J4580" s="278" t="s">
        <v>6161</v>
      </c>
      <c r="K4580" s="278" t="s">
        <v>6161</v>
      </c>
      <c r="L4580" s="277" t="s">
        <v>6161</v>
      </c>
      <c r="M4580" s="276" t="s">
        <v>6161</v>
      </c>
      <c r="N4580" s="276" t="s">
        <v>6161</v>
      </c>
      <c r="O4580" s="276" t="s">
        <v>6161</v>
      </c>
    </row>
    <row r="4581" spans="1:15" ht="30.75" customHeight="1" x14ac:dyDescent="0.25">
      <c r="A4581" s="275">
        <v>40323080</v>
      </c>
      <c r="B4581" s="270" t="s">
        <v>5933</v>
      </c>
      <c r="C4581" s="272" t="s">
        <v>4844</v>
      </c>
      <c r="D4581" s="270" t="s">
        <v>6161</v>
      </c>
      <c r="E4581" s="272"/>
      <c r="F4581" s="273"/>
      <c r="G4581" s="272" t="s">
        <v>6161</v>
      </c>
      <c r="H4581" s="272" t="s">
        <v>6161</v>
      </c>
      <c r="I4581" s="272" t="s">
        <v>6161</v>
      </c>
      <c r="J4581" s="272" t="s">
        <v>6161</v>
      </c>
      <c r="K4581" s="272" t="s">
        <v>6161</v>
      </c>
      <c r="L4581" s="271" t="s">
        <v>6161</v>
      </c>
      <c r="M4581" s="270" t="s">
        <v>6161</v>
      </c>
      <c r="N4581" s="270" t="s">
        <v>6161</v>
      </c>
      <c r="O4581" s="270" t="s">
        <v>6161</v>
      </c>
    </row>
    <row r="4582" spans="1:15" ht="30.75" customHeight="1" x14ac:dyDescent="0.25">
      <c r="A4582" s="281">
        <v>40323099</v>
      </c>
      <c r="B4582" s="276" t="s">
        <v>6608</v>
      </c>
      <c r="C4582" s="278" t="s">
        <v>4844</v>
      </c>
      <c r="D4582" s="276" t="s">
        <v>6161</v>
      </c>
      <c r="E4582" s="282"/>
      <c r="F4582" s="279"/>
      <c r="G4582" s="278" t="s">
        <v>6161</v>
      </c>
      <c r="H4582" s="278" t="s">
        <v>6161</v>
      </c>
      <c r="I4582" s="278" t="s">
        <v>6161</v>
      </c>
      <c r="J4582" s="278" t="s">
        <v>6161</v>
      </c>
      <c r="K4582" s="278" t="s">
        <v>6161</v>
      </c>
      <c r="L4582" s="277" t="s">
        <v>6161</v>
      </c>
      <c r="M4582" s="276" t="s">
        <v>6161</v>
      </c>
      <c r="N4582" s="276" t="s">
        <v>6161</v>
      </c>
      <c r="O4582" s="276" t="s">
        <v>6161</v>
      </c>
    </row>
    <row r="4583" spans="1:15" ht="30.75" customHeight="1" x14ac:dyDescent="0.25">
      <c r="A4583" s="275">
        <v>40323102</v>
      </c>
      <c r="B4583" s="270" t="s">
        <v>5934</v>
      </c>
      <c r="C4583" s="272" t="s">
        <v>4844</v>
      </c>
      <c r="D4583" s="270" t="s">
        <v>6161</v>
      </c>
      <c r="E4583" s="272"/>
      <c r="F4583" s="273"/>
      <c r="G4583" s="272" t="s">
        <v>6161</v>
      </c>
      <c r="H4583" s="272" t="s">
        <v>6161</v>
      </c>
      <c r="I4583" s="272" t="s">
        <v>6161</v>
      </c>
      <c r="J4583" s="272" t="s">
        <v>6161</v>
      </c>
      <c r="K4583" s="272" t="s">
        <v>6161</v>
      </c>
      <c r="L4583" s="271" t="s">
        <v>6161</v>
      </c>
      <c r="M4583" s="270" t="s">
        <v>6161</v>
      </c>
      <c r="N4583" s="270" t="s">
        <v>6161</v>
      </c>
      <c r="O4583" s="270" t="s">
        <v>6161</v>
      </c>
    </row>
    <row r="4584" spans="1:15" ht="30.75" customHeight="1" x14ac:dyDescent="0.25">
      <c r="A4584" s="281">
        <v>40323110</v>
      </c>
      <c r="B4584" s="276" t="s">
        <v>4765</v>
      </c>
      <c r="C4584" s="278" t="s">
        <v>4843</v>
      </c>
      <c r="D4584" s="276" t="s">
        <v>10205</v>
      </c>
      <c r="E4584" s="282"/>
      <c r="F4584" s="279"/>
      <c r="G4584" s="278"/>
      <c r="H4584" s="278" t="s">
        <v>6154</v>
      </c>
      <c r="I4584" s="278" t="s">
        <v>6155</v>
      </c>
      <c r="J4584" s="278" t="s">
        <v>6156</v>
      </c>
      <c r="K4584" s="278"/>
      <c r="L4584" s="277"/>
      <c r="M4584" s="276" t="s">
        <v>3908</v>
      </c>
      <c r="N4584" s="276" t="s">
        <v>9548</v>
      </c>
      <c r="O4584" s="276" t="s">
        <v>6166</v>
      </c>
    </row>
    <row r="4585" spans="1:15" ht="30.75" customHeight="1" x14ac:dyDescent="0.25">
      <c r="A4585" s="275">
        <v>40323129</v>
      </c>
      <c r="B4585" s="270" t="s">
        <v>5935</v>
      </c>
      <c r="C4585" s="272" t="s">
        <v>4844</v>
      </c>
      <c r="D4585" s="270" t="s">
        <v>6161</v>
      </c>
      <c r="E4585" s="272"/>
      <c r="F4585" s="273"/>
      <c r="G4585" s="272" t="s">
        <v>6161</v>
      </c>
      <c r="H4585" s="272" t="s">
        <v>6161</v>
      </c>
      <c r="I4585" s="272" t="s">
        <v>6161</v>
      </c>
      <c r="J4585" s="272" t="s">
        <v>6161</v>
      </c>
      <c r="K4585" s="272" t="s">
        <v>6161</v>
      </c>
      <c r="L4585" s="271" t="s">
        <v>6161</v>
      </c>
      <c r="M4585" s="270" t="s">
        <v>6161</v>
      </c>
      <c r="N4585" s="270" t="s">
        <v>6161</v>
      </c>
      <c r="O4585" s="270" t="s">
        <v>6161</v>
      </c>
    </row>
    <row r="4586" spans="1:15" ht="30.75" customHeight="1" x14ac:dyDescent="0.25">
      <c r="A4586" s="281">
        <v>40323137</v>
      </c>
      <c r="B4586" s="276" t="s">
        <v>5936</v>
      </c>
      <c r="C4586" s="278" t="s">
        <v>4844</v>
      </c>
      <c r="D4586" s="276" t="s">
        <v>6161</v>
      </c>
      <c r="E4586" s="282"/>
      <c r="F4586" s="279"/>
      <c r="G4586" s="278" t="s">
        <v>6161</v>
      </c>
      <c r="H4586" s="278" t="s">
        <v>6161</v>
      </c>
      <c r="I4586" s="278" t="s">
        <v>6161</v>
      </c>
      <c r="J4586" s="278" t="s">
        <v>6161</v>
      </c>
      <c r="K4586" s="278" t="s">
        <v>6161</v>
      </c>
      <c r="L4586" s="277" t="s">
        <v>6161</v>
      </c>
      <c r="M4586" s="276" t="s">
        <v>6161</v>
      </c>
      <c r="N4586" s="276" t="s">
        <v>6161</v>
      </c>
      <c r="O4586" s="276" t="s">
        <v>6161</v>
      </c>
    </row>
    <row r="4587" spans="1:15" ht="30.75" customHeight="1" x14ac:dyDescent="0.25">
      <c r="A4587" s="275">
        <v>40323145</v>
      </c>
      <c r="B4587" s="270" t="s">
        <v>5937</v>
      </c>
      <c r="C4587" s="272" t="s">
        <v>4844</v>
      </c>
      <c r="D4587" s="270" t="s">
        <v>6161</v>
      </c>
      <c r="E4587" s="272"/>
      <c r="F4587" s="273"/>
      <c r="G4587" s="272" t="s">
        <v>6161</v>
      </c>
      <c r="H4587" s="272" t="s">
        <v>6161</v>
      </c>
      <c r="I4587" s="272" t="s">
        <v>6161</v>
      </c>
      <c r="J4587" s="272" t="s">
        <v>6161</v>
      </c>
      <c r="K4587" s="272" t="s">
        <v>6161</v>
      </c>
      <c r="L4587" s="271" t="s">
        <v>6161</v>
      </c>
      <c r="M4587" s="270" t="s">
        <v>6161</v>
      </c>
      <c r="N4587" s="270" t="s">
        <v>6161</v>
      </c>
      <c r="O4587" s="270" t="s">
        <v>6161</v>
      </c>
    </row>
    <row r="4588" spans="1:15" ht="30.75" customHeight="1" x14ac:dyDescent="0.25">
      <c r="A4588" s="281">
        <v>40323153</v>
      </c>
      <c r="B4588" s="276" t="s">
        <v>5938</v>
      </c>
      <c r="C4588" s="278" t="s">
        <v>4843</v>
      </c>
      <c r="D4588" s="276" t="s">
        <v>10206</v>
      </c>
      <c r="E4588" s="282"/>
      <c r="F4588" s="279"/>
      <c r="G4588" s="278"/>
      <c r="H4588" s="278" t="s">
        <v>6154</v>
      </c>
      <c r="I4588" s="278" t="s">
        <v>6155</v>
      </c>
      <c r="J4588" s="278" t="s">
        <v>6156</v>
      </c>
      <c r="K4588" s="278"/>
      <c r="L4588" s="277"/>
      <c r="M4588" s="276" t="s">
        <v>3908</v>
      </c>
      <c r="N4588" s="276" t="s">
        <v>9548</v>
      </c>
      <c r="O4588" s="276" t="s">
        <v>6166</v>
      </c>
    </row>
    <row r="4589" spans="1:15" ht="30.75" customHeight="1" x14ac:dyDescent="0.25">
      <c r="A4589" s="275">
        <v>40323161</v>
      </c>
      <c r="B4589" s="270" t="s">
        <v>5939</v>
      </c>
      <c r="C4589" s="272" t="s">
        <v>4844</v>
      </c>
      <c r="D4589" s="270" t="s">
        <v>6161</v>
      </c>
      <c r="E4589" s="272"/>
      <c r="F4589" s="273"/>
      <c r="G4589" s="272" t="s">
        <v>6161</v>
      </c>
      <c r="H4589" s="272" t="s">
        <v>6161</v>
      </c>
      <c r="I4589" s="272" t="s">
        <v>6161</v>
      </c>
      <c r="J4589" s="272" t="s">
        <v>6161</v>
      </c>
      <c r="K4589" s="272" t="s">
        <v>6161</v>
      </c>
      <c r="L4589" s="271" t="s">
        <v>6161</v>
      </c>
      <c r="M4589" s="270" t="s">
        <v>6161</v>
      </c>
      <c r="N4589" s="270" t="s">
        <v>6161</v>
      </c>
      <c r="O4589" s="270" t="s">
        <v>6161</v>
      </c>
    </row>
    <row r="4590" spans="1:15" ht="30.75" customHeight="1" x14ac:dyDescent="0.25">
      <c r="A4590" s="281">
        <v>40323170</v>
      </c>
      <c r="B4590" s="276" t="s">
        <v>5940</v>
      </c>
      <c r="C4590" s="278" t="s">
        <v>4844</v>
      </c>
      <c r="D4590" s="276" t="s">
        <v>6161</v>
      </c>
      <c r="E4590" s="282"/>
      <c r="F4590" s="279"/>
      <c r="G4590" s="278" t="s">
        <v>6161</v>
      </c>
      <c r="H4590" s="278" t="s">
        <v>6161</v>
      </c>
      <c r="I4590" s="278" t="s">
        <v>6161</v>
      </c>
      <c r="J4590" s="278" t="s">
        <v>6161</v>
      </c>
      <c r="K4590" s="278" t="s">
        <v>6161</v>
      </c>
      <c r="L4590" s="277" t="s">
        <v>6161</v>
      </c>
      <c r="M4590" s="276" t="s">
        <v>6161</v>
      </c>
      <c r="N4590" s="276" t="s">
        <v>6161</v>
      </c>
      <c r="O4590" s="276" t="s">
        <v>6161</v>
      </c>
    </row>
    <row r="4591" spans="1:15" ht="30.75" customHeight="1" x14ac:dyDescent="0.25">
      <c r="A4591" s="275">
        <v>40323188</v>
      </c>
      <c r="B4591" s="270" t="s">
        <v>5941</v>
      </c>
      <c r="C4591" s="272" t="s">
        <v>4844</v>
      </c>
      <c r="D4591" s="270" t="s">
        <v>6161</v>
      </c>
      <c r="E4591" s="272"/>
      <c r="F4591" s="273"/>
      <c r="G4591" s="272" t="s">
        <v>6161</v>
      </c>
      <c r="H4591" s="272" t="s">
        <v>6161</v>
      </c>
      <c r="I4591" s="272" t="s">
        <v>6161</v>
      </c>
      <c r="J4591" s="272" t="s">
        <v>6161</v>
      </c>
      <c r="K4591" s="272" t="s">
        <v>6161</v>
      </c>
      <c r="L4591" s="271" t="s">
        <v>6161</v>
      </c>
      <c r="M4591" s="270" t="s">
        <v>6161</v>
      </c>
      <c r="N4591" s="270" t="s">
        <v>6161</v>
      </c>
      <c r="O4591" s="270" t="s">
        <v>6161</v>
      </c>
    </row>
    <row r="4592" spans="1:15" ht="30.75" customHeight="1" x14ac:dyDescent="0.25">
      <c r="A4592" s="281">
        <v>40323196</v>
      </c>
      <c r="B4592" s="276" t="s">
        <v>5942</v>
      </c>
      <c r="C4592" s="278" t="s">
        <v>4844</v>
      </c>
      <c r="D4592" s="276" t="s">
        <v>6161</v>
      </c>
      <c r="E4592" s="282"/>
      <c r="F4592" s="279"/>
      <c r="G4592" s="278" t="s">
        <v>6161</v>
      </c>
      <c r="H4592" s="278" t="s">
        <v>6161</v>
      </c>
      <c r="I4592" s="278" t="s">
        <v>6161</v>
      </c>
      <c r="J4592" s="278" t="s">
        <v>6161</v>
      </c>
      <c r="K4592" s="278" t="s">
        <v>6161</v>
      </c>
      <c r="L4592" s="277" t="s">
        <v>6161</v>
      </c>
      <c r="M4592" s="276" t="s">
        <v>6161</v>
      </c>
      <c r="N4592" s="276" t="s">
        <v>6161</v>
      </c>
      <c r="O4592" s="276" t="s">
        <v>6161</v>
      </c>
    </row>
    <row r="4593" spans="1:15" ht="30.75" customHeight="1" x14ac:dyDescent="0.25">
      <c r="A4593" s="275">
        <v>40323200</v>
      </c>
      <c r="B4593" s="270" t="s">
        <v>5943</v>
      </c>
      <c r="C4593" s="272" t="s">
        <v>4844</v>
      </c>
      <c r="D4593" s="270" t="s">
        <v>6161</v>
      </c>
      <c r="E4593" s="272"/>
      <c r="F4593" s="273"/>
      <c r="G4593" s="272" t="s">
        <v>6161</v>
      </c>
      <c r="H4593" s="272" t="s">
        <v>6161</v>
      </c>
      <c r="I4593" s="272" t="s">
        <v>6161</v>
      </c>
      <c r="J4593" s="272" t="s">
        <v>6161</v>
      </c>
      <c r="K4593" s="272" t="s">
        <v>6161</v>
      </c>
      <c r="L4593" s="271" t="s">
        <v>6161</v>
      </c>
      <c r="M4593" s="270" t="s">
        <v>6161</v>
      </c>
      <c r="N4593" s="270" t="s">
        <v>6161</v>
      </c>
      <c r="O4593" s="270" t="s">
        <v>6161</v>
      </c>
    </row>
    <row r="4594" spans="1:15" ht="30.75" customHeight="1" x14ac:dyDescent="0.25">
      <c r="A4594" s="281">
        <v>40323218</v>
      </c>
      <c r="B4594" s="276" t="s">
        <v>5944</v>
      </c>
      <c r="C4594" s="278" t="s">
        <v>4844</v>
      </c>
      <c r="D4594" s="276" t="s">
        <v>6161</v>
      </c>
      <c r="E4594" s="282"/>
      <c r="F4594" s="279"/>
      <c r="G4594" s="278" t="s">
        <v>6161</v>
      </c>
      <c r="H4594" s="278" t="s">
        <v>6161</v>
      </c>
      <c r="I4594" s="278" t="s">
        <v>6161</v>
      </c>
      <c r="J4594" s="278" t="s">
        <v>6161</v>
      </c>
      <c r="K4594" s="278" t="s">
        <v>6161</v>
      </c>
      <c r="L4594" s="277" t="s">
        <v>6161</v>
      </c>
      <c r="M4594" s="276" t="s">
        <v>6161</v>
      </c>
      <c r="N4594" s="276" t="s">
        <v>6161</v>
      </c>
      <c r="O4594" s="276" t="s">
        <v>6161</v>
      </c>
    </row>
    <row r="4595" spans="1:15" ht="30.75" customHeight="1" x14ac:dyDescent="0.25">
      <c r="A4595" s="275">
        <v>40323234</v>
      </c>
      <c r="B4595" s="270" t="s">
        <v>6609</v>
      </c>
      <c r="C4595" s="272" t="s">
        <v>4844</v>
      </c>
      <c r="D4595" s="270" t="s">
        <v>6161</v>
      </c>
      <c r="E4595" s="272"/>
      <c r="F4595" s="273"/>
      <c r="G4595" s="272" t="s">
        <v>6161</v>
      </c>
      <c r="H4595" s="272" t="s">
        <v>6161</v>
      </c>
      <c r="I4595" s="272" t="s">
        <v>6161</v>
      </c>
      <c r="J4595" s="272" t="s">
        <v>6161</v>
      </c>
      <c r="K4595" s="272" t="s">
        <v>6161</v>
      </c>
      <c r="L4595" s="271" t="s">
        <v>6161</v>
      </c>
      <c r="M4595" s="270" t="s">
        <v>6161</v>
      </c>
      <c r="N4595" s="270" t="s">
        <v>6161</v>
      </c>
      <c r="O4595" s="270" t="s">
        <v>6161</v>
      </c>
    </row>
    <row r="4596" spans="1:15" ht="30.75" customHeight="1" x14ac:dyDescent="0.25">
      <c r="A4596" s="281">
        <v>40323242</v>
      </c>
      <c r="B4596" s="276" t="s">
        <v>5945</v>
      </c>
      <c r="C4596" s="278" t="s">
        <v>4844</v>
      </c>
      <c r="D4596" s="276" t="s">
        <v>11152</v>
      </c>
      <c r="E4596" s="282" t="s">
        <v>11016</v>
      </c>
      <c r="F4596" s="279">
        <v>45992</v>
      </c>
      <c r="G4596" s="278"/>
      <c r="H4596" s="278" t="s">
        <v>6154</v>
      </c>
      <c r="I4596" s="278" t="s">
        <v>6155</v>
      </c>
      <c r="J4596" s="278" t="s">
        <v>6156</v>
      </c>
      <c r="K4596" s="278"/>
      <c r="L4596" s="277"/>
      <c r="M4596" s="276" t="s">
        <v>3908</v>
      </c>
      <c r="N4596" s="276" t="s">
        <v>9548</v>
      </c>
      <c r="O4596" s="276" t="s">
        <v>6166</v>
      </c>
    </row>
    <row r="4597" spans="1:15" ht="30.75" customHeight="1" x14ac:dyDescent="0.25">
      <c r="A4597" s="275">
        <v>40323250</v>
      </c>
      <c r="B4597" s="270" t="s">
        <v>5946</v>
      </c>
      <c r="C4597" s="272" t="s">
        <v>4844</v>
      </c>
      <c r="D4597" s="270" t="s">
        <v>6161</v>
      </c>
      <c r="E4597" s="272"/>
      <c r="F4597" s="273"/>
      <c r="G4597" s="272" t="s">
        <v>6161</v>
      </c>
      <c r="H4597" s="272" t="s">
        <v>6161</v>
      </c>
      <c r="I4597" s="272" t="s">
        <v>6161</v>
      </c>
      <c r="J4597" s="272" t="s">
        <v>6161</v>
      </c>
      <c r="K4597" s="272" t="s">
        <v>6161</v>
      </c>
      <c r="L4597" s="271" t="s">
        <v>6161</v>
      </c>
      <c r="M4597" s="270" t="s">
        <v>6161</v>
      </c>
      <c r="N4597" s="270" t="s">
        <v>6161</v>
      </c>
      <c r="O4597" s="270" t="s">
        <v>6161</v>
      </c>
    </row>
    <row r="4598" spans="1:15" ht="30.75" customHeight="1" x14ac:dyDescent="0.25">
      <c r="A4598" s="281">
        <v>40323269</v>
      </c>
      <c r="B4598" s="276" t="s">
        <v>5947</v>
      </c>
      <c r="C4598" s="278" t="s">
        <v>4844</v>
      </c>
      <c r="D4598" s="276" t="s">
        <v>6161</v>
      </c>
      <c r="E4598" s="282"/>
      <c r="F4598" s="279"/>
      <c r="G4598" s="278" t="s">
        <v>6161</v>
      </c>
      <c r="H4598" s="278" t="s">
        <v>6161</v>
      </c>
      <c r="I4598" s="278" t="s">
        <v>6161</v>
      </c>
      <c r="J4598" s="278" t="s">
        <v>6161</v>
      </c>
      <c r="K4598" s="278" t="s">
        <v>6161</v>
      </c>
      <c r="L4598" s="277" t="s">
        <v>6161</v>
      </c>
      <c r="M4598" s="276" t="s">
        <v>6161</v>
      </c>
      <c r="N4598" s="276" t="s">
        <v>6161</v>
      </c>
      <c r="O4598" s="276" t="s">
        <v>6161</v>
      </c>
    </row>
    <row r="4599" spans="1:15" ht="30.75" customHeight="1" x14ac:dyDescent="0.25">
      <c r="A4599" s="275">
        <v>40323307</v>
      </c>
      <c r="B4599" s="270" t="s">
        <v>5949</v>
      </c>
      <c r="C4599" s="272" t="s">
        <v>4844</v>
      </c>
      <c r="D4599" s="270" t="s">
        <v>6161</v>
      </c>
      <c r="E4599" s="272"/>
      <c r="F4599" s="273"/>
      <c r="G4599" s="272" t="s">
        <v>6161</v>
      </c>
      <c r="H4599" s="272" t="s">
        <v>6161</v>
      </c>
      <c r="I4599" s="272" t="s">
        <v>6161</v>
      </c>
      <c r="J4599" s="272" t="s">
        <v>6161</v>
      </c>
      <c r="K4599" s="272" t="s">
        <v>6161</v>
      </c>
      <c r="L4599" s="271" t="s">
        <v>6161</v>
      </c>
      <c r="M4599" s="270" t="s">
        <v>6161</v>
      </c>
      <c r="N4599" s="270" t="s">
        <v>6161</v>
      </c>
      <c r="O4599" s="270" t="s">
        <v>6161</v>
      </c>
    </row>
    <row r="4600" spans="1:15" ht="30.75" customHeight="1" x14ac:dyDescent="0.25">
      <c r="A4600" s="281">
        <v>40323315</v>
      </c>
      <c r="B4600" s="276" t="s">
        <v>5950</v>
      </c>
      <c r="C4600" s="278" t="s">
        <v>4844</v>
      </c>
      <c r="D4600" s="276" t="s">
        <v>6161</v>
      </c>
      <c r="E4600" s="282"/>
      <c r="F4600" s="279"/>
      <c r="G4600" s="278" t="s">
        <v>6161</v>
      </c>
      <c r="H4600" s="278" t="s">
        <v>6161</v>
      </c>
      <c r="I4600" s="278" t="s">
        <v>6161</v>
      </c>
      <c r="J4600" s="278" t="s">
        <v>6161</v>
      </c>
      <c r="K4600" s="278" t="s">
        <v>6161</v>
      </c>
      <c r="L4600" s="277" t="s">
        <v>6161</v>
      </c>
      <c r="M4600" s="276" t="s">
        <v>6161</v>
      </c>
      <c r="N4600" s="276" t="s">
        <v>6161</v>
      </c>
      <c r="O4600" s="276" t="s">
        <v>6161</v>
      </c>
    </row>
    <row r="4601" spans="1:15" ht="30.75" customHeight="1" x14ac:dyDescent="0.25">
      <c r="A4601" s="275">
        <v>40323323</v>
      </c>
      <c r="B4601" s="270" t="s">
        <v>5951</v>
      </c>
      <c r="C4601" s="272" t="s">
        <v>4844</v>
      </c>
      <c r="D4601" s="270" t="s">
        <v>6161</v>
      </c>
      <c r="E4601" s="272"/>
      <c r="F4601" s="273"/>
      <c r="G4601" s="272" t="s">
        <v>6161</v>
      </c>
      <c r="H4601" s="272" t="s">
        <v>6161</v>
      </c>
      <c r="I4601" s="272" t="s">
        <v>6161</v>
      </c>
      <c r="J4601" s="272" t="s">
        <v>6161</v>
      </c>
      <c r="K4601" s="272" t="s">
        <v>6161</v>
      </c>
      <c r="L4601" s="271" t="s">
        <v>6161</v>
      </c>
      <c r="M4601" s="270" t="s">
        <v>6161</v>
      </c>
      <c r="N4601" s="270" t="s">
        <v>6161</v>
      </c>
      <c r="O4601" s="270" t="s">
        <v>6161</v>
      </c>
    </row>
    <row r="4602" spans="1:15" ht="30.75" customHeight="1" x14ac:dyDescent="0.25">
      <c r="A4602" s="281">
        <v>40323331</v>
      </c>
      <c r="B4602" s="276" t="s">
        <v>5952</v>
      </c>
      <c r="C4602" s="278" t="s">
        <v>4844</v>
      </c>
      <c r="D4602" s="276" t="s">
        <v>6161</v>
      </c>
      <c r="E4602" s="282"/>
      <c r="F4602" s="279"/>
      <c r="G4602" s="278" t="s">
        <v>6161</v>
      </c>
      <c r="H4602" s="278" t="s">
        <v>6161</v>
      </c>
      <c r="I4602" s="278" t="s">
        <v>6161</v>
      </c>
      <c r="J4602" s="278" t="s">
        <v>6161</v>
      </c>
      <c r="K4602" s="278" t="s">
        <v>6161</v>
      </c>
      <c r="L4602" s="277" t="s">
        <v>6161</v>
      </c>
      <c r="M4602" s="276" t="s">
        <v>6161</v>
      </c>
      <c r="N4602" s="276" t="s">
        <v>6161</v>
      </c>
      <c r="O4602" s="276" t="s">
        <v>6161</v>
      </c>
    </row>
    <row r="4603" spans="1:15" ht="30.75" customHeight="1" x14ac:dyDescent="0.25">
      <c r="A4603" s="275">
        <v>40323340</v>
      </c>
      <c r="B4603" s="270" t="s">
        <v>5953</v>
      </c>
      <c r="C4603" s="272" t="s">
        <v>4844</v>
      </c>
      <c r="D4603" s="270" t="s">
        <v>6161</v>
      </c>
      <c r="E4603" s="272"/>
      <c r="F4603" s="273"/>
      <c r="G4603" s="272" t="s">
        <v>6161</v>
      </c>
      <c r="H4603" s="272" t="s">
        <v>6161</v>
      </c>
      <c r="I4603" s="272" t="s">
        <v>6161</v>
      </c>
      <c r="J4603" s="272" t="s">
        <v>6161</v>
      </c>
      <c r="K4603" s="272" t="s">
        <v>6161</v>
      </c>
      <c r="L4603" s="271" t="s">
        <v>6161</v>
      </c>
      <c r="M4603" s="270" t="s">
        <v>6161</v>
      </c>
      <c r="N4603" s="270" t="s">
        <v>6161</v>
      </c>
      <c r="O4603" s="270" t="s">
        <v>6161</v>
      </c>
    </row>
    <row r="4604" spans="1:15" ht="30.75" customHeight="1" x14ac:dyDescent="0.25">
      <c r="A4604" s="281">
        <v>40323358</v>
      </c>
      <c r="B4604" s="276" t="s">
        <v>5954</v>
      </c>
      <c r="C4604" s="278" t="s">
        <v>4844</v>
      </c>
      <c r="D4604" s="276" t="s">
        <v>6161</v>
      </c>
      <c r="E4604" s="282"/>
      <c r="F4604" s="279"/>
      <c r="G4604" s="278" t="s">
        <v>6161</v>
      </c>
      <c r="H4604" s="278" t="s">
        <v>6161</v>
      </c>
      <c r="I4604" s="278" t="s">
        <v>6161</v>
      </c>
      <c r="J4604" s="278" t="s">
        <v>6161</v>
      </c>
      <c r="K4604" s="278" t="s">
        <v>6161</v>
      </c>
      <c r="L4604" s="277" t="s">
        <v>6161</v>
      </c>
      <c r="M4604" s="276" t="s">
        <v>6161</v>
      </c>
      <c r="N4604" s="276" t="s">
        <v>6161</v>
      </c>
      <c r="O4604" s="276" t="s">
        <v>6161</v>
      </c>
    </row>
    <row r="4605" spans="1:15" ht="30.75" customHeight="1" x14ac:dyDescent="0.25">
      <c r="A4605" s="275">
        <v>40323366</v>
      </c>
      <c r="B4605" s="270" t="s">
        <v>5955</v>
      </c>
      <c r="C4605" s="272" t="s">
        <v>4844</v>
      </c>
      <c r="D4605" s="270" t="s">
        <v>6161</v>
      </c>
      <c r="E4605" s="272"/>
      <c r="F4605" s="273"/>
      <c r="G4605" s="272" t="s">
        <v>6161</v>
      </c>
      <c r="H4605" s="272" t="s">
        <v>6161</v>
      </c>
      <c r="I4605" s="272" t="s">
        <v>6161</v>
      </c>
      <c r="J4605" s="272" t="s">
        <v>6161</v>
      </c>
      <c r="K4605" s="272" t="s">
        <v>6161</v>
      </c>
      <c r="L4605" s="271" t="s">
        <v>6161</v>
      </c>
      <c r="M4605" s="270" t="s">
        <v>6161</v>
      </c>
      <c r="N4605" s="270" t="s">
        <v>6161</v>
      </c>
      <c r="O4605" s="270" t="s">
        <v>6161</v>
      </c>
    </row>
    <row r="4606" spans="1:15" ht="30.75" customHeight="1" x14ac:dyDescent="0.25">
      <c r="A4606" s="281">
        <v>40323374</v>
      </c>
      <c r="B4606" s="276" t="s">
        <v>5956</v>
      </c>
      <c r="C4606" s="278" t="s">
        <v>4844</v>
      </c>
      <c r="D4606" s="276" t="s">
        <v>6161</v>
      </c>
      <c r="E4606" s="282"/>
      <c r="F4606" s="279"/>
      <c r="G4606" s="278" t="s">
        <v>6161</v>
      </c>
      <c r="H4606" s="278" t="s">
        <v>6161</v>
      </c>
      <c r="I4606" s="278" t="s">
        <v>6161</v>
      </c>
      <c r="J4606" s="278" t="s">
        <v>6161</v>
      </c>
      <c r="K4606" s="278" t="s">
        <v>6161</v>
      </c>
      <c r="L4606" s="277" t="s">
        <v>6161</v>
      </c>
      <c r="M4606" s="276" t="s">
        <v>6161</v>
      </c>
      <c r="N4606" s="276" t="s">
        <v>6161</v>
      </c>
      <c r="O4606" s="276" t="s">
        <v>6161</v>
      </c>
    </row>
    <row r="4607" spans="1:15" ht="30.75" customHeight="1" x14ac:dyDescent="0.25">
      <c r="A4607" s="275">
        <v>40323382</v>
      </c>
      <c r="B4607" s="270" t="s">
        <v>5957</v>
      </c>
      <c r="C4607" s="272" t="s">
        <v>4844</v>
      </c>
      <c r="D4607" s="270" t="s">
        <v>6161</v>
      </c>
      <c r="E4607" s="272"/>
      <c r="F4607" s="273"/>
      <c r="G4607" s="272" t="s">
        <v>6161</v>
      </c>
      <c r="H4607" s="272" t="s">
        <v>6161</v>
      </c>
      <c r="I4607" s="272" t="s">
        <v>6161</v>
      </c>
      <c r="J4607" s="272" t="s">
        <v>6161</v>
      </c>
      <c r="K4607" s="272" t="s">
        <v>6161</v>
      </c>
      <c r="L4607" s="271" t="s">
        <v>6161</v>
      </c>
      <c r="M4607" s="270" t="s">
        <v>6161</v>
      </c>
      <c r="N4607" s="270" t="s">
        <v>6161</v>
      </c>
      <c r="O4607" s="270" t="s">
        <v>6161</v>
      </c>
    </row>
    <row r="4608" spans="1:15" ht="30.75" customHeight="1" x14ac:dyDescent="0.25">
      <c r="A4608" s="281">
        <v>40323404</v>
      </c>
      <c r="B4608" s="276" t="s">
        <v>2810</v>
      </c>
      <c r="C4608" s="278" t="s">
        <v>4843</v>
      </c>
      <c r="D4608" s="276" t="s">
        <v>10207</v>
      </c>
      <c r="E4608" s="282"/>
      <c r="F4608" s="279"/>
      <c r="G4608" s="278"/>
      <c r="H4608" s="278" t="s">
        <v>6154</v>
      </c>
      <c r="I4608" s="278" t="s">
        <v>6155</v>
      </c>
      <c r="J4608" s="278" t="s">
        <v>6156</v>
      </c>
      <c r="K4608" s="278"/>
      <c r="L4608" s="277"/>
      <c r="M4608" s="276" t="s">
        <v>3908</v>
      </c>
      <c r="N4608" s="276" t="s">
        <v>9548</v>
      </c>
      <c r="O4608" s="276" t="s">
        <v>6166</v>
      </c>
    </row>
    <row r="4609" spans="1:15" ht="30.75" customHeight="1" x14ac:dyDescent="0.25">
      <c r="A4609" s="275">
        <v>40323412</v>
      </c>
      <c r="B4609" s="270" t="s">
        <v>5958</v>
      </c>
      <c r="C4609" s="272" t="s">
        <v>4844</v>
      </c>
      <c r="D4609" s="270" t="s">
        <v>6161</v>
      </c>
      <c r="E4609" s="272"/>
      <c r="F4609" s="273"/>
      <c r="G4609" s="272" t="s">
        <v>6161</v>
      </c>
      <c r="H4609" s="272" t="s">
        <v>6161</v>
      </c>
      <c r="I4609" s="272" t="s">
        <v>6161</v>
      </c>
      <c r="J4609" s="272" t="s">
        <v>6161</v>
      </c>
      <c r="K4609" s="272" t="s">
        <v>6161</v>
      </c>
      <c r="L4609" s="271" t="s">
        <v>6161</v>
      </c>
      <c r="M4609" s="270" t="s">
        <v>6161</v>
      </c>
      <c r="N4609" s="270" t="s">
        <v>6161</v>
      </c>
      <c r="O4609" s="270" t="s">
        <v>6161</v>
      </c>
    </row>
    <row r="4610" spans="1:15" ht="30.75" customHeight="1" x14ac:dyDescent="0.25">
      <c r="A4610" s="281">
        <v>40323420</v>
      </c>
      <c r="B4610" s="276" t="s">
        <v>5959</v>
      </c>
      <c r="C4610" s="278" t="s">
        <v>4844</v>
      </c>
      <c r="D4610" s="276" t="s">
        <v>6161</v>
      </c>
      <c r="E4610" s="282"/>
      <c r="F4610" s="279"/>
      <c r="G4610" s="278" t="s">
        <v>6161</v>
      </c>
      <c r="H4610" s="278" t="s">
        <v>6161</v>
      </c>
      <c r="I4610" s="278" t="s">
        <v>6161</v>
      </c>
      <c r="J4610" s="278" t="s">
        <v>6161</v>
      </c>
      <c r="K4610" s="278" t="s">
        <v>6161</v>
      </c>
      <c r="L4610" s="277" t="s">
        <v>6161</v>
      </c>
      <c r="M4610" s="276" t="s">
        <v>6161</v>
      </c>
      <c r="N4610" s="276" t="s">
        <v>6161</v>
      </c>
      <c r="O4610" s="276" t="s">
        <v>6161</v>
      </c>
    </row>
    <row r="4611" spans="1:15" ht="30.75" customHeight="1" x14ac:dyDescent="0.25">
      <c r="A4611" s="275">
        <v>40323439</v>
      </c>
      <c r="B4611" s="270" t="s">
        <v>5960</v>
      </c>
      <c r="C4611" s="272" t="s">
        <v>4844</v>
      </c>
      <c r="D4611" s="270" t="s">
        <v>6161</v>
      </c>
      <c r="E4611" s="272"/>
      <c r="F4611" s="273"/>
      <c r="G4611" s="272" t="s">
        <v>6161</v>
      </c>
      <c r="H4611" s="272" t="s">
        <v>6161</v>
      </c>
      <c r="I4611" s="272" t="s">
        <v>6161</v>
      </c>
      <c r="J4611" s="272" t="s">
        <v>6161</v>
      </c>
      <c r="K4611" s="272" t="s">
        <v>6161</v>
      </c>
      <c r="L4611" s="271" t="s">
        <v>6161</v>
      </c>
      <c r="M4611" s="270" t="s">
        <v>6161</v>
      </c>
      <c r="N4611" s="270" t="s">
        <v>6161</v>
      </c>
      <c r="O4611" s="270" t="s">
        <v>6161</v>
      </c>
    </row>
    <row r="4612" spans="1:15" ht="30.75" customHeight="1" x14ac:dyDescent="0.25">
      <c r="A4612" s="281">
        <v>40323447</v>
      </c>
      <c r="B4612" s="276" t="s">
        <v>5961</v>
      </c>
      <c r="C4612" s="278" t="s">
        <v>4844</v>
      </c>
      <c r="D4612" s="276" t="s">
        <v>6161</v>
      </c>
      <c r="E4612" s="282"/>
      <c r="F4612" s="279"/>
      <c r="G4612" s="278" t="s">
        <v>6161</v>
      </c>
      <c r="H4612" s="278" t="s">
        <v>6161</v>
      </c>
      <c r="I4612" s="278" t="s">
        <v>6161</v>
      </c>
      <c r="J4612" s="278" t="s">
        <v>6161</v>
      </c>
      <c r="K4612" s="278" t="s">
        <v>6161</v>
      </c>
      <c r="L4612" s="277" t="s">
        <v>6161</v>
      </c>
      <c r="M4612" s="276" t="s">
        <v>6161</v>
      </c>
      <c r="N4612" s="276" t="s">
        <v>6161</v>
      </c>
      <c r="O4612" s="276" t="s">
        <v>6161</v>
      </c>
    </row>
    <row r="4613" spans="1:15" ht="30.75" customHeight="1" x14ac:dyDescent="0.25">
      <c r="A4613" s="275">
        <v>40323455</v>
      </c>
      <c r="B4613" s="270" t="s">
        <v>5962</v>
      </c>
      <c r="C4613" s="272" t="s">
        <v>4844</v>
      </c>
      <c r="D4613" s="270" t="s">
        <v>6161</v>
      </c>
      <c r="E4613" s="272"/>
      <c r="F4613" s="273"/>
      <c r="G4613" s="272" t="s">
        <v>6161</v>
      </c>
      <c r="H4613" s="272" t="s">
        <v>6161</v>
      </c>
      <c r="I4613" s="272" t="s">
        <v>6161</v>
      </c>
      <c r="J4613" s="272" t="s">
        <v>6161</v>
      </c>
      <c r="K4613" s="272" t="s">
        <v>6161</v>
      </c>
      <c r="L4613" s="271" t="s">
        <v>6161</v>
      </c>
      <c r="M4613" s="270" t="s">
        <v>6161</v>
      </c>
      <c r="N4613" s="270" t="s">
        <v>6161</v>
      </c>
      <c r="O4613" s="270" t="s">
        <v>6161</v>
      </c>
    </row>
    <row r="4614" spans="1:15" ht="30.75" customHeight="1" x14ac:dyDescent="0.25">
      <c r="A4614" s="281">
        <v>40323471</v>
      </c>
      <c r="B4614" s="276" t="s">
        <v>5963</v>
      </c>
      <c r="C4614" s="278" t="s">
        <v>4843</v>
      </c>
      <c r="D4614" s="276" t="s">
        <v>9892</v>
      </c>
      <c r="E4614" s="282"/>
      <c r="F4614" s="279"/>
      <c r="G4614" s="278"/>
      <c r="H4614" s="278" t="s">
        <v>6154</v>
      </c>
      <c r="I4614" s="278" t="s">
        <v>6155</v>
      </c>
      <c r="J4614" s="278" t="s">
        <v>6156</v>
      </c>
      <c r="K4614" s="278"/>
      <c r="L4614" s="277"/>
      <c r="M4614" s="276" t="s">
        <v>3908</v>
      </c>
      <c r="N4614" s="276" t="s">
        <v>9548</v>
      </c>
      <c r="O4614" s="276" t="s">
        <v>6166</v>
      </c>
    </row>
    <row r="4615" spans="1:15" ht="30.75" customHeight="1" x14ac:dyDescent="0.25">
      <c r="A4615" s="275">
        <v>40323480</v>
      </c>
      <c r="B4615" s="270" t="s">
        <v>5964</v>
      </c>
      <c r="C4615" s="272" t="s">
        <v>4843</v>
      </c>
      <c r="D4615" s="270" t="s">
        <v>10190</v>
      </c>
      <c r="E4615" s="272"/>
      <c r="F4615" s="273"/>
      <c r="G4615" s="272"/>
      <c r="H4615" s="272" t="s">
        <v>6154</v>
      </c>
      <c r="I4615" s="272" t="s">
        <v>6155</v>
      </c>
      <c r="J4615" s="272" t="s">
        <v>6156</v>
      </c>
      <c r="K4615" s="272" t="s">
        <v>6157</v>
      </c>
      <c r="L4615" s="271"/>
      <c r="M4615" s="270" t="s">
        <v>4331</v>
      </c>
      <c r="N4615" s="270" t="s">
        <v>9548</v>
      </c>
      <c r="O4615" s="270" t="s">
        <v>6166</v>
      </c>
    </row>
    <row r="4616" spans="1:15" ht="30.75" customHeight="1" x14ac:dyDescent="0.25">
      <c r="A4616" s="281">
        <v>40323498</v>
      </c>
      <c r="B4616" s="276" t="s">
        <v>5965</v>
      </c>
      <c r="C4616" s="278" t="s">
        <v>4844</v>
      </c>
      <c r="D4616" s="276" t="s">
        <v>6161</v>
      </c>
      <c r="E4616" s="282"/>
      <c r="F4616" s="279"/>
      <c r="G4616" s="278" t="s">
        <v>6161</v>
      </c>
      <c r="H4616" s="278" t="s">
        <v>6161</v>
      </c>
      <c r="I4616" s="278" t="s">
        <v>6161</v>
      </c>
      <c r="J4616" s="278" t="s">
        <v>6161</v>
      </c>
      <c r="K4616" s="278" t="s">
        <v>6161</v>
      </c>
      <c r="L4616" s="277" t="s">
        <v>6161</v>
      </c>
      <c r="M4616" s="276" t="s">
        <v>6161</v>
      </c>
      <c r="N4616" s="276" t="s">
        <v>6161</v>
      </c>
      <c r="O4616" s="276" t="s">
        <v>6161</v>
      </c>
    </row>
    <row r="4617" spans="1:15" ht="30.75" customHeight="1" x14ac:dyDescent="0.25">
      <c r="A4617" s="275">
        <v>40323501</v>
      </c>
      <c r="B4617" s="270" t="s">
        <v>5966</v>
      </c>
      <c r="C4617" s="272" t="s">
        <v>4844</v>
      </c>
      <c r="D4617" s="270" t="s">
        <v>6161</v>
      </c>
      <c r="E4617" s="272"/>
      <c r="F4617" s="273"/>
      <c r="G4617" s="272" t="s">
        <v>6161</v>
      </c>
      <c r="H4617" s="272" t="s">
        <v>6161</v>
      </c>
      <c r="I4617" s="272" t="s">
        <v>6161</v>
      </c>
      <c r="J4617" s="272" t="s">
        <v>6161</v>
      </c>
      <c r="K4617" s="272" t="s">
        <v>6161</v>
      </c>
      <c r="L4617" s="271" t="s">
        <v>6161</v>
      </c>
      <c r="M4617" s="270" t="s">
        <v>6161</v>
      </c>
      <c r="N4617" s="270" t="s">
        <v>6161</v>
      </c>
      <c r="O4617" s="270" t="s">
        <v>6161</v>
      </c>
    </row>
    <row r="4618" spans="1:15" ht="30.75" customHeight="1" x14ac:dyDescent="0.25">
      <c r="A4618" s="281">
        <v>40323510</v>
      </c>
      <c r="B4618" s="276" t="s">
        <v>5967</v>
      </c>
      <c r="C4618" s="278" t="s">
        <v>4843</v>
      </c>
      <c r="D4618" s="276" t="s">
        <v>9935</v>
      </c>
      <c r="E4618" s="282"/>
      <c r="F4618" s="279"/>
      <c r="G4618" s="278"/>
      <c r="H4618" s="278" t="s">
        <v>6154</v>
      </c>
      <c r="I4618" s="278" t="s">
        <v>6155</v>
      </c>
      <c r="J4618" s="278" t="s">
        <v>6156</v>
      </c>
      <c r="K4618" s="278"/>
      <c r="L4618" s="277"/>
      <c r="M4618" s="276" t="s">
        <v>3908</v>
      </c>
      <c r="N4618" s="276" t="s">
        <v>9548</v>
      </c>
      <c r="O4618" s="276" t="s">
        <v>6166</v>
      </c>
    </row>
    <row r="4619" spans="1:15" ht="30.75" customHeight="1" x14ac:dyDescent="0.25">
      <c r="A4619" s="275">
        <v>40323510</v>
      </c>
      <c r="B4619" s="270" t="s">
        <v>5967</v>
      </c>
      <c r="C4619" s="272" t="s">
        <v>4843</v>
      </c>
      <c r="D4619" s="270" t="s">
        <v>9936</v>
      </c>
      <c r="E4619" s="272"/>
      <c r="F4619" s="273"/>
      <c r="G4619" s="272"/>
      <c r="H4619" s="272" t="s">
        <v>6154</v>
      </c>
      <c r="I4619" s="272" t="s">
        <v>6155</v>
      </c>
      <c r="J4619" s="272" t="s">
        <v>6156</v>
      </c>
      <c r="K4619" s="272"/>
      <c r="L4619" s="271"/>
      <c r="M4619" s="270" t="s">
        <v>3908</v>
      </c>
      <c r="N4619" s="270" t="s">
        <v>9548</v>
      </c>
      <c r="O4619" s="270" t="s">
        <v>6166</v>
      </c>
    </row>
    <row r="4620" spans="1:15" ht="30.75" customHeight="1" x14ac:dyDescent="0.25">
      <c r="A4620" s="281">
        <v>40323528</v>
      </c>
      <c r="B4620" s="276" t="s">
        <v>5968</v>
      </c>
      <c r="C4620" s="278" t="s">
        <v>4844</v>
      </c>
      <c r="D4620" s="276" t="s">
        <v>6161</v>
      </c>
      <c r="E4620" s="282"/>
      <c r="F4620" s="279"/>
      <c r="G4620" s="278" t="s">
        <v>6161</v>
      </c>
      <c r="H4620" s="278" t="s">
        <v>6161</v>
      </c>
      <c r="I4620" s="278" t="s">
        <v>6161</v>
      </c>
      <c r="J4620" s="278" t="s">
        <v>6161</v>
      </c>
      <c r="K4620" s="278" t="s">
        <v>6161</v>
      </c>
      <c r="L4620" s="277" t="s">
        <v>6161</v>
      </c>
      <c r="M4620" s="276" t="s">
        <v>6161</v>
      </c>
      <c r="N4620" s="276" t="s">
        <v>6161</v>
      </c>
      <c r="O4620" s="276" t="s">
        <v>6161</v>
      </c>
    </row>
    <row r="4621" spans="1:15" ht="30.75" customHeight="1" x14ac:dyDescent="0.25">
      <c r="A4621" s="275">
        <v>40323536</v>
      </c>
      <c r="B4621" s="270" t="s">
        <v>5969</v>
      </c>
      <c r="C4621" s="272" t="s">
        <v>4844</v>
      </c>
      <c r="D4621" s="270" t="s">
        <v>6161</v>
      </c>
      <c r="E4621" s="272"/>
      <c r="F4621" s="273"/>
      <c r="G4621" s="272" t="s">
        <v>6161</v>
      </c>
      <c r="H4621" s="272" t="s">
        <v>6161</v>
      </c>
      <c r="I4621" s="272" t="s">
        <v>6161</v>
      </c>
      <c r="J4621" s="272" t="s">
        <v>6161</v>
      </c>
      <c r="K4621" s="272" t="s">
        <v>6161</v>
      </c>
      <c r="L4621" s="271" t="s">
        <v>6161</v>
      </c>
      <c r="M4621" s="270" t="s">
        <v>6161</v>
      </c>
      <c r="N4621" s="270" t="s">
        <v>6161</v>
      </c>
      <c r="O4621" s="270" t="s">
        <v>6161</v>
      </c>
    </row>
    <row r="4622" spans="1:15" ht="30.75" customHeight="1" x14ac:dyDescent="0.25">
      <c r="A4622" s="281">
        <v>40323552</v>
      </c>
      <c r="B4622" s="276" t="s">
        <v>5970</v>
      </c>
      <c r="C4622" s="278" t="s">
        <v>4843</v>
      </c>
      <c r="D4622" s="276" t="s">
        <v>9789</v>
      </c>
      <c r="E4622" s="282"/>
      <c r="F4622" s="279"/>
      <c r="G4622" s="278"/>
      <c r="H4622" s="278" t="s">
        <v>6154</v>
      </c>
      <c r="I4622" s="278" t="s">
        <v>6155</v>
      </c>
      <c r="J4622" s="278" t="s">
        <v>6156</v>
      </c>
      <c r="K4622" s="278" t="s">
        <v>6157</v>
      </c>
      <c r="L4622" s="277">
        <v>110</v>
      </c>
      <c r="M4622" s="276" t="s">
        <v>3923</v>
      </c>
      <c r="N4622" s="276" t="s">
        <v>9607</v>
      </c>
      <c r="O4622" s="276" t="s">
        <v>6166</v>
      </c>
    </row>
    <row r="4623" spans="1:15" ht="30.75" customHeight="1" x14ac:dyDescent="0.25">
      <c r="A4623" s="281">
        <v>40323579</v>
      </c>
      <c r="B4623" s="276" t="s">
        <v>5971</v>
      </c>
      <c r="C4623" s="278" t="s">
        <v>4844</v>
      </c>
      <c r="D4623" s="276" t="s">
        <v>6161</v>
      </c>
      <c r="E4623" s="282"/>
      <c r="F4623" s="279"/>
      <c r="G4623" s="278" t="s">
        <v>6161</v>
      </c>
      <c r="H4623" s="278" t="s">
        <v>6161</v>
      </c>
      <c r="I4623" s="278" t="s">
        <v>6161</v>
      </c>
      <c r="J4623" s="278" t="s">
        <v>6161</v>
      </c>
      <c r="K4623" s="278" t="s">
        <v>6161</v>
      </c>
      <c r="L4623" s="277" t="s">
        <v>6161</v>
      </c>
      <c r="M4623" s="276" t="s">
        <v>6161</v>
      </c>
      <c r="N4623" s="276" t="s">
        <v>6161</v>
      </c>
      <c r="O4623" s="276" t="s">
        <v>6161</v>
      </c>
    </row>
    <row r="4624" spans="1:15" ht="30.75" customHeight="1" x14ac:dyDescent="0.25">
      <c r="A4624" s="275">
        <v>40323587</v>
      </c>
      <c r="B4624" s="270" t="s">
        <v>5972</v>
      </c>
      <c r="C4624" s="272" t="s">
        <v>4844</v>
      </c>
      <c r="D4624" s="270" t="s">
        <v>6161</v>
      </c>
      <c r="E4624" s="272"/>
      <c r="F4624" s="273"/>
      <c r="G4624" s="272" t="s">
        <v>6161</v>
      </c>
      <c r="H4624" s="272" t="s">
        <v>6161</v>
      </c>
      <c r="I4624" s="272" t="s">
        <v>6161</v>
      </c>
      <c r="J4624" s="272" t="s">
        <v>6161</v>
      </c>
      <c r="K4624" s="272" t="s">
        <v>6161</v>
      </c>
      <c r="L4624" s="271" t="s">
        <v>6161</v>
      </c>
      <c r="M4624" s="270" t="s">
        <v>6161</v>
      </c>
      <c r="N4624" s="270" t="s">
        <v>6161</v>
      </c>
      <c r="O4624" s="270" t="s">
        <v>6161</v>
      </c>
    </row>
    <row r="4625" spans="1:15" ht="30.75" customHeight="1" x14ac:dyDescent="0.25">
      <c r="A4625" s="281">
        <v>40323595</v>
      </c>
      <c r="B4625" s="276" t="s">
        <v>5973</v>
      </c>
      <c r="C4625" s="278" t="s">
        <v>4843</v>
      </c>
      <c r="D4625" s="276" t="s">
        <v>10022</v>
      </c>
      <c r="E4625" s="282"/>
      <c r="F4625" s="279"/>
      <c r="G4625" s="278"/>
      <c r="H4625" s="278" t="s">
        <v>6154</v>
      </c>
      <c r="I4625" s="278" t="s">
        <v>6155</v>
      </c>
      <c r="J4625" s="278" t="s">
        <v>6156</v>
      </c>
      <c r="K4625" s="278"/>
      <c r="L4625" s="277"/>
      <c r="M4625" s="276" t="s">
        <v>3912</v>
      </c>
      <c r="N4625" s="276" t="s">
        <v>9548</v>
      </c>
      <c r="O4625" s="276" t="s">
        <v>6166</v>
      </c>
    </row>
    <row r="4626" spans="1:15" ht="30.75" customHeight="1" x14ac:dyDescent="0.25">
      <c r="A4626" s="275">
        <v>40323595</v>
      </c>
      <c r="B4626" s="270" t="s">
        <v>5973</v>
      </c>
      <c r="C4626" s="272" t="s">
        <v>4843</v>
      </c>
      <c r="D4626" s="270" t="s">
        <v>9823</v>
      </c>
      <c r="E4626" s="272"/>
      <c r="F4626" s="273"/>
      <c r="G4626" s="272"/>
      <c r="H4626" s="272" t="s">
        <v>6154</v>
      </c>
      <c r="I4626" s="272" t="s">
        <v>6155</v>
      </c>
      <c r="J4626" s="272" t="s">
        <v>6156</v>
      </c>
      <c r="K4626" s="272"/>
      <c r="L4626" s="271"/>
      <c r="M4626" s="270" t="s">
        <v>3908</v>
      </c>
      <c r="N4626" s="270" t="s">
        <v>9548</v>
      </c>
      <c r="O4626" s="270" t="s">
        <v>6166</v>
      </c>
    </row>
    <row r="4627" spans="1:15" ht="30.75" customHeight="1" x14ac:dyDescent="0.25">
      <c r="A4627" s="281">
        <v>40323595</v>
      </c>
      <c r="B4627" s="276" t="s">
        <v>5973</v>
      </c>
      <c r="C4627" s="278" t="s">
        <v>4843</v>
      </c>
      <c r="D4627" s="276" t="s">
        <v>9824</v>
      </c>
      <c r="E4627" s="282"/>
      <c r="F4627" s="279"/>
      <c r="G4627" s="278"/>
      <c r="H4627" s="278" t="s">
        <v>6154</v>
      </c>
      <c r="I4627" s="278" t="s">
        <v>6155</v>
      </c>
      <c r="J4627" s="278" t="s">
        <v>6156</v>
      </c>
      <c r="K4627" s="278"/>
      <c r="L4627" s="277"/>
      <c r="M4627" s="276" t="s">
        <v>3908</v>
      </c>
      <c r="N4627" s="276" t="s">
        <v>9548</v>
      </c>
      <c r="O4627" s="276" t="s">
        <v>6166</v>
      </c>
    </row>
    <row r="4628" spans="1:15" ht="30.75" customHeight="1" x14ac:dyDescent="0.25">
      <c r="A4628" s="275">
        <v>40323609</v>
      </c>
      <c r="B4628" s="270" t="s">
        <v>5974</v>
      </c>
      <c r="C4628" s="272" t="s">
        <v>4844</v>
      </c>
      <c r="D4628" s="270" t="s">
        <v>6161</v>
      </c>
      <c r="E4628" s="272"/>
      <c r="F4628" s="273"/>
      <c r="G4628" s="272" t="s">
        <v>6161</v>
      </c>
      <c r="H4628" s="272" t="s">
        <v>6161</v>
      </c>
      <c r="I4628" s="272" t="s">
        <v>6161</v>
      </c>
      <c r="J4628" s="272" t="s">
        <v>6161</v>
      </c>
      <c r="K4628" s="272" t="s">
        <v>6161</v>
      </c>
      <c r="L4628" s="271" t="s">
        <v>6161</v>
      </c>
      <c r="M4628" s="270" t="s">
        <v>6161</v>
      </c>
      <c r="N4628" s="270" t="s">
        <v>6161</v>
      </c>
      <c r="O4628" s="270" t="s">
        <v>6161</v>
      </c>
    </row>
    <row r="4629" spans="1:15" ht="30.75" customHeight="1" x14ac:dyDescent="0.25">
      <c r="A4629" s="281">
        <v>40323617</v>
      </c>
      <c r="B4629" s="276" t="s">
        <v>5975</v>
      </c>
      <c r="C4629" s="278" t="s">
        <v>4844</v>
      </c>
      <c r="D4629" s="276" t="s">
        <v>6161</v>
      </c>
      <c r="E4629" s="282"/>
      <c r="F4629" s="279"/>
      <c r="G4629" s="278" t="s">
        <v>6161</v>
      </c>
      <c r="H4629" s="278" t="s">
        <v>6161</v>
      </c>
      <c r="I4629" s="278" t="s">
        <v>6161</v>
      </c>
      <c r="J4629" s="278" t="s">
        <v>6161</v>
      </c>
      <c r="K4629" s="278" t="s">
        <v>6161</v>
      </c>
      <c r="L4629" s="277" t="s">
        <v>6161</v>
      </c>
      <c r="M4629" s="276" t="s">
        <v>6161</v>
      </c>
      <c r="N4629" s="276" t="s">
        <v>6161</v>
      </c>
      <c r="O4629" s="276" t="s">
        <v>6161</v>
      </c>
    </row>
    <row r="4630" spans="1:15" ht="30.75" customHeight="1" x14ac:dyDescent="0.25">
      <c r="A4630" s="275">
        <v>40323625</v>
      </c>
      <c r="B4630" s="270" t="s">
        <v>5976</v>
      </c>
      <c r="C4630" s="272" t="s">
        <v>4844</v>
      </c>
      <c r="D4630" s="270" t="s">
        <v>6161</v>
      </c>
      <c r="E4630" s="272"/>
      <c r="F4630" s="273"/>
      <c r="G4630" s="272" t="s">
        <v>6161</v>
      </c>
      <c r="H4630" s="272" t="s">
        <v>6161</v>
      </c>
      <c r="I4630" s="272" t="s">
        <v>6161</v>
      </c>
      <c r="J4630" s="272" t="s">
        <v>6161</v>
      </c>
      <c r="K4630" s="272" t="s">
        <v>6161</v>
      </c>
      <c r="L4630" s="271" t="s">
        <v>6161</v>
      </c>
      <c r="M4630" s="270" t="s">
        <v>6161</v>
      </c>
      <c r="N4630" s="270" t="s">
        <v>6161</v>
      </c>
      <c r="O4630" s="270" t="s">
        <v>6161</v>
      </c>
    </row>
    <row r="4631" spans="1:15" ht="30.75" customHeight="1" x14ac:dyDescent="0.25">
      <c r="A4631" s="281">
        <v>40323641</v>
      </c>
      <c r="B4631" s="276" t="s">
        <v>5978</v>
      </c>
      <c r="C4631" s="278" t="s">
        <v>4844</v>
      </c>
      <c r="D4631" s="276" t="s">
        <v>6161</v>
      </c>
      <c r="E4631" s="282"/>
      <c r="F4631" s="279"/>
      <c r="G4631" s="278" t="s">
        <v>6161</v>
      </c>
      <c r="H4631" s="278" t="s">
        <v>6161</v>
      </c>
      <c r="I4631" s="278" t="s">
        <v>6161</v>
      </c>
      <c r="J4631" s="278" t="s">
        <v>6161</v>
      </c>
      <c r="K4631" s="278" t="s">
        <v>6161</v>
      </c>
      <c r="L4631" s="277" t="s">
        <v>6161</v>
      </c>
      <c r="M4631" s="276" t="s">
        <v>6161</v>
      </c>
      <c r="N4631" s="276" t="s">
        <v>6161</v>
      </c>
      <c r="O4631" s="276" t="s">
        <v>6161</v>
      </c>
    </row>
    <row r="4632" spans="1:15" ht="30.75" customHeight="1" x14ac:dyDescent="0.25">
      <c r="A4632" s="275">
        <v>40323650</v>
      </c>
      <c r="B4632" s="270" t="s">
        <v>5979</v>
      </c>
      <c r="C4632" s="272" t="s">
        <v>4844</v>
      </c>
      <c r="D4632" s="270" t="s">
        <v>6161</v>
      </c>
      <c r="E4632" s="272"/>
      <c r="F4632" s="273"/>
      <c r="G4632" s="272" t="s">
        <v>6161</v>
      </c>
      <c r="H4632" s="272" t="s">
        <v>6161</v>
      </c>
      <c r="I4632" s="272" t="s">
        <v>6161</v>
      </c>
      <c r="J4632" s="272" t="s">
        <v>6161</v>
      </c>
      <c r="K4632" s="272" t="s">
        <v>6161</v>
      </c>
      <c r="L4632" s="271" t="s">
        <v>6161</v>
      </c>
      <c r="M4632" s="270" t="s">
        <v>6161</v>
      </c>
      <c r="N4632" s="270" t="s">
        <v>6161</v>
      </c>
      <c r="O4632" s="270" t="s">
        <v>6161</v>
      </c>
    </row>
    <row r="4633" spans="1:15" ht="30.75" customHeight="1" x14ac:dyDescent="0.25">
      <c r="A4633" s="281">
        <v>40323668</v>
      </c>
      <c r="B4633" s="276" t="s">
        <v>5980</v>
      </c>
      <c r="C4633" s="278" t="s">
        <v>4844</v>
      </c>
      <c r="D4633" s="276" t="s">
        <v>6161</v>
      </c>
      <c r="E4633" s="282"/>
      <c r="F4633" s="279"/>
      <c r="G4633" s="278" t="s">
        <v>6161</v>
      </c>
      <c r="H4633" s="278" t="s">
        <v>6161</v>
      </c>
      <c r="I4633" s="278" t="s">
        <v>6161</v>
      </c>
      <c r="J4633" s="278" t="s">
        <v>6161</v>
      </c>
      <c r="K4633" s="278" t="s">
        <v>6161</v>
      </c>
      <c r="L4633" s="277" t="s">
        <v>6161</v>
      </c>
      <c r="M4633" s="276" t="s">
        <v>6161</v>
      </c>
      <c r="N4633" s="276" t="s">
        <v>6161</v>
      </c>
      <c r="O4633" s="276" t="s">
        <v>6161</v>
      </c>
    </row>
    <row r="4634" spans="1:15" ht="30.75" customHeight="1" x14ac:dyDescent="0.25">
      <c r="A4634" s="275">
        <v>40323676</v>
      </c>
      <c r="B4634" s="270" t="s">
        <v>5981</v>
      </c>
      <c r="C4634" s="272" t="s">
        <v>4843</v>
      </c>
      <c r="D4634" s="270" t="s">
        <v>10208</v>
      </c>
      <c r="E4634" s="272"/>
      <c r="F4634" s="273"/>
      <c r="G4634" s="272"/>
      <c r="H4634" s="272" t="s">
        <v>6154</v>
      </c>
      <c r="I4634" s="272" t="s">
        <v>6155</v>
      </c>
      <c r="J4634" s="272" t="s">
        <v>6156</v>
      </c>
      <c r="K4634" s="272"/>
      <c r="L4634" s="271">
        <v>128</v>
      </c>
      <c r="M4634" s="270" t="s">
        <v>3908</v>
      </c>
      <c r="N4634" s="270" t="s">
        <v>9548</v>
      </c>
      <c r="O4634" s="270" t="s">
        <v>6166</v>
      </c>
    </row>
    <row r="4635" spans="1:15" ht="30.75" customHeight="1" x14ac:dyDescent="0.25">
      <c r="A4635" s="281">
        <v>40323684</v>
      </c>
      <c r="B4635" s="276" t="s">
        <v>5982</v>
      </c>
      <c r="C4635" s="278" t="s">
        <v>4843</v>
      </c>
      <c r="D4635" s="276" t="s">
        <v>10209</v>
      </c>
      <c r="E4635" s="282"/>
      <c r="F4635" s="279"/>
      <c r="G4635" s="278"/>
      <c r="H4635" s="278" t="s">
        <v>6154</v>
      </c>
      <c r="I4635" s="278" t="s">
        <v>6155</v>
      </c>
      <c r="J4635" s="278" t="s">
        <v>6156</v>
      </c>
      <c r="K4635" s="278"/>
      <c r="L4635" s="277">
        <v>130</v>
      </c>
      <c r="M4635" s="276" t="s">
        <v>3908</v>
      </c>
      <c r="N4635" s="276" t="s">
        <v>9548</v>
      </c>
      <c r="O4635" s="276" t="s">
        <v>6166</v>
      </c>
    </row>
    <row r="4636" spans="1:15" ht="30.75" customHeight="1" x14ac:dyDescent="0.25">
      <c r="A4636" s="275">
        <v>40323692</v>
      </c>
      <c r="B4636" s="270" t="s">
        <v>5983</v>
      </c>
      <c r="C4636" s="272" t="s">
        <v>4844</v>
      </c>
      <c r="D4636" s="270" t="s">
        <v>6161</v>
      </c>
      <c r="E4636" s="272"/>
      <c r="F4636" s="273"/>
      <c r="G4636" s="272" t="s">
        <v>6161</v>
      </c>
      <c r="H4636" s="272" t="s">
        <v>6161</v>
      </c>
      <c r="I4636" s="272" t="s">
        <v>6161</v>
      </c>
      <c r="J4636" s="272" t="s">
        <v>6161</v>
      </c>
      <c r="K4636" s="272" t="s">
        <v>6161</v>
      </c>
      <c r="L4636" s="271" t="s">
        <v>6161</v>
      </c>
      <c r="M4636" s="270" t="s">
        <v>6161</v>
      </c>
      <c r="N4636" s="270" t="s">
        <v>6161</v>
      </c>
      <c r="O4636" s="270" t="s">
        <v>6161</v>
      </c>
    </row>
    <row r="4637" spans="1:15" ht="30.75" customHeight="1" x14ac:dyDescent="0.25">
      <c r="A4637" s="281">
        <v>40323706</v>
      </c>
      <c r="B4637" s="276" t="s">
        <v>5984</v>
      </c>
      <c r="C4637" s="278" t="s">
        <v>4844</v>
      </c>
      <c r="D4637" s="276" t="s">
        <v>6161</v>
      </c>
      <c r="E4637" s="282"/>
      <c r="F4637" s="279"/>
      <c r="G4637" s="278" t="s">
        <v>6161</v>
      </c>
      <c r="H4637" s="278" t="s">
        <v>6161</v>
      </c>
      <c r="I4637" s="278" t="s">
        <v>6161</v>
      </c>
      <c r="J4637" s="278" t="s">
        <v>6161</v>
      </c>
      <c r="K4637" s="278" t="s">
        <v>6161</v>
      </c>
      <c r="L4637" s="277" t="s">
        <v>6161</v>
      </c>
      <c r="M4637" s="276" t="s">
        <v>6161</v>
      </c>
      <c r="N4637" s="276" t="s">
        <v>6161</v>
      </c>
      <c r="O4637" s="276" t="s">
        <v>6161</v>
      </c>
    </row>
    <row r="4638" spans="1:15" ht="30.75" customHeight="1" x14ac:dyDescent="0.25">
      <c r="A4638" s="275">
        <v>40323714</v>
      </c>
      <c r="B4638" s="270" t="s">
        <v>5985</v>
      </c>
      <c r="C4638" s="272" t="s">
        <v>4844</v>
      </c>
      <c r="D4638" s="270" t="s">
        <v>6161</v>
      </c>
      <c r="E4638" s="272"/>
      <c r="F4638" s="273"/>
      <c r="G4638" s="272" t="s">
        <v>6161</v>
      </c>
      <c r="H4638" s="272" t="s">
        <v>6161</v>
      </c>
      <c r="I4638" s="272" t="s">
        <v>6161</v>
      </c>
      <c r="J4638" s="272" t="s">
        <v>6161</v>
      </c>
      <c r="K4638" s="272" t="s">
        <v>6161</v>
      </c>
      <c r="L4638" s="271" t="s">
        <v>6161</v>
      </c>
      <c r="M4638" s="270" t="s">
        <v>6161</v>
      </c>
      <c r="N4638" s="270" t="s">
        <v>6161</v>
      </c>
      <c r="O4638" s="270" t="s">
        <v>6161</v>
      </c>
    </row>
    <row r="4639" spans="1:15" ht="30.75" customHeight="1" x14ac:dyDescent="0.25">
      <c r="A4639" s="281">
        <v>40323722</v>
      </c>
      <c r="B4639" s="276" t="s">
        <v>5986</v>
      </c>
      <c r="C4639" s="278" t="s">
        <v>4844</v>
      </c>
      <c r="D4639" s="276" t="s">
        <v>6161</v>
      </c>
      <c r="E4639" s="282"/>
      <c r="F4639" s="279"/>
      <c r="G4639" s="278" t="s">
        <v>6161</v>
      </c>
      <c r="H4639" s="278" t="s">
        <v>6161</v>
      </c>
      <c r="I4639" s="278" t="s">
        <v>6161</v>
      </c>
      <c r="J4639" s="278" t="s">
        <v>6161</v>
      </c>
      <c r="K4639" s="278" t="s">
        <v>6161</v>
      </c>
      <c r="L4639" s="277" t="s">
        <v>6161</v>
      </c>
      <c r="M4639" s="276" t="s">
        <v>6161</v>
      </c>
      <c r="N4639" s="276" t="s">
        <v>6161</v>
      </c>
      <c r="O4639" s="276" t="s">
        <v>6161</v>
      </c>
    </row>
    <row r="4640" spans="1:15" ht="30.75" customHeight="1" x14ac:dyDescent="0.25">
      <c r="A4640" s="275">
        <v>40323730</v>
      </c>
      <c r="B4640" s="270" t="s">
        <v>5987</v>
      </c>
      <c r="C4640" s="272" t="s">
        <v>4844</v>
      </c>
      <c r="D4640" s="270" t="s">
        <v>6161</v>
      </c>
      <c r="E4640" s="272"/>
      <c r="F4640" s="273"/>
      <c r="G4640" s="272" t="s">
        <v>6161</v>
      </c>
      <c r="H4640" s="272" t="s">
        <v>6161</v>
      </c>
      <c r="I4640" s="272" t="s">
        <v>6161</v>
      </c>
      <c r="J4640" s="272" t="s">
        <v>6161</v>
      </c>
      <c r="K4640" s="272" t="s">
        <v>6161</v>
      </c>
      <c r="L4640" s="271" t="s">
        <v>6161</v>
      </c>
      <c r="M4640" s="270" t="s">
        <v>6161</v>
      </c>
      <c r="N4640" s="270" t="s">
        <v>6161</v>
      </c>
      <c r="O4640" s="270" t="s">
        <v>6161</v>
      </c>
    </row>
    <row r="4641" spans="1:15" ht="30.75" customHeight="1" x14ac:dyDescent="0.25">
      <c r="A4641" s="281">
        <v>40323749</v>
      </c>
      <c r="B4641" s="276" t="s">
        <v>5988</v>
      </c>
      <c r="C4641" s="278" t="s">
        <v>4844</v>
      </c>
      <c r="D4641" s="276" t="s">
        <v>6161</v>
      </c>
      <c r="E4641" s="282"/>
      <c r="F4641" s="279"/>
      <c r="G4641" s="278" t="s">
        <v>6161</v>
      </c>
      <c r="H4641" s="278" t="s">
        <v>6161</v>
      </c>
      <c r="I4641" s="278" t="s">
        <v>6161</v>
      </c>
      <c r="J4641" s="278" t="s">
        <v>6161</v>
      </c>
      <c r="K4641" s="278" t="s">
        <v>6161</v>
      </c>
      <c r="L4641" s="277" t="s">
        <v>6161</v>
      </c>
      <c r="M4641" s="276" t="s">
        <v>6161</v>
      </c>
      <c r="N4641" s="276" t="s">
        <v>6161</v>
      </c>
      <c r="O4641" s="276" t="s">
        <v>6161</v>
      </c>
    </row>
    <row r="4642" spans="1:15" ht="30.75" customHeight="1" x14ac:dyDescent="0.25">
      <c r="A4642" s="275">
        <v>40323757</v>
      </c>
      <c r="B4642" s="270" t="s">
        <v>5989</v>
      </c>
      <c r="C4642" s="272" t="s">
        <v>4844</v>
      </c>
      <c r="D4642" s="270" t="s">
        <v>6161</v>
      </c>
      <c r="E4642" s="272"/>
      <c r="F4642" s="273"/>
      <c r="G4642" s="272" t="s">
        <v>6161</v>
      </c>
      <c r="H4642" s="272" t="s">
        <v>6161</v>
      </c>
      <c r="I4642" s="272" t="s">
        <v>6161</v>
      </c>
      <c r="J4642" s="272" t="s">
        <v>6161</v>
      </c>
      <c r="K4642" s="272" t="s">
        <v>6161</v>
      </c>
      <c r="L4642" s="271" t="s">
        <v>6161</v>
      </c>
      <c r="M4642" s="270" t="s">
        <v>6161</v>
      </c>
      <c r="N4642" s="270" t="s">
        <v>6161</v>
      </c>
      <c r="O4642" s="270" t="s">
        <v>6161</v>
      </c>
    </row>
    <row r="4643" spans="1:15" ht="30.75" customHeight="1" x14ac:dyDescent="0.25">
      <c r="A4643" s="281">
        <v>40323765</v>
      </c>
      <c r="B4643" s="276" t="s">
        <v>5990</v>
      </c>
      <c r="C4643" s="278" t="s">
        <v>4844</v>
      </c>
      <c r="D4643" s="276" t="s">
        <v>6161</v>
      </c>
      <c r="E4643" s="282"/>
      <c r="F4643" s="279"/>
      <c r="G4643" s="278" t="s">
        <v>6161</v>
      </c>
      <c r="H4643" s="278" t="s">
        <v>6161</v>
      </c>
      <c r="I4643" s="278" t="s">
        <v>6161</v>
      </c>
      <c r="J4643" s="278" t="s">
        <v>6161</v>
      </c>
      <c r="K4643" s="278" t="s">
        <v>6161</v>
      </c>
      <c r="L4643" s="277" t="s">
        <v>6161</v>
      </c>
      <c r="M4643" s="276" t="s">
        <v>6161</v>
      </c>
      <c r="N4643" s="276" t="s">
        <v>6161</v>
      </c>
      <c r="O4643" s="276" t="s">
        <v>6161</v>
      </c>
    </row>
    <row r="4644" spans="1:15" ht="30.75" customHeight="1" x14ac:dyDescent="0.25">
      <c r="A4644" s="275">
        <v>40323773</v>
      </c>
      <c r="B4644" s="270" t="s">
        <v>5991</v>
      </c>
      <c r="C4644" s="272" t="s">
        <v>4844</v>
      </c>
      <c r="D4644" s="270" t="s">
        <v>6161</v>
      </c>
      <c r="E4644" s="272"/>
      <c r="F4644" s="273"/>
      <c r="G4644" s="272" t="s">
        <v>6161</v>
      </c>
      <c r="H4644" s="272" t="s">
        <v>6161</v>
      </c>
      <c r="I4644" s="272" t="s">
        <v>6161</v>
      </c>
      <c r="J4644" s="272" t="s">
        <v>6161</v>
      </c>
      <c r="K4644" s="272" t="s">
        <v>6161</v>
      </c>
      <c r="L4644" s="271" t="s">
        <v>6161</v>
      </c>
      <c r="M4644" s="270" t="s">
        <v>6161</v>
      </c>
      <c r="N4644" s="270" t="s">
        <v>6161</v>
      </c>
      <c r="O4644" s="270" t="s">
        <v>6161</v>
      </c>
    </row>
    <row r="4645" spans="1:15" ht="30.75" customHeight="1" x14ac:dyDescent="0.25">
      <c r="A4645" s="281">
        <v>40323781</v>
      </c>
      <c r="B4645" s="276" t="s">
        <v>5992</v>
      </c>
      <c r="C4645" s="278" t="s">
        <v>4844</v>
      </c>
      <c r="D4645" s="276" t="s">
        <v>6161</v>
      </c>
      <c r="E4645" s="282"/>
      <c r="F4645" s="279"/>
      <c r="G4645" s="278" t="s">
        <v>6161</v>
      </c>
      <c r="H4645" s="278" t="s">
        <v>6161</v>
      </c>
      <c r="I4645" s="278" t="s">
        <v>6161</v>
      </c>
      <c r="J4645" s="278" t="s">
        <v>6161</v>
      </c>
      <c r="K4645" s="278" t="s">
        <v>6161</v>
      </c>
      <c r="L4645" s="277" t="s">
        <v>6161</v>
      </c>
      <c r="M4645" s="276" t="s">
        <v>6161</v>
      </c>
      <c r="N4645" s="276" t="s">
        <v>6161</v>
      </c>
      <c r="O4645" s="276" t="s">
        <v>6161</v>
      </c>
    </row>
    <row r="4646" spans="1:15" ht="30.75" customHeight="1" x14ac:dyDescent="0.25">
      <c r="A4646" s="275">
        <v>40323790</v>
      </c>
      <c r="B4646" s="270" t="s">
        <v>5993</v>
      </c>
      <c r="C4646" s="272" t="s">
        <v>4844</v>
      </c>
      <c r="D4646" s="270" t="s">
        <v>6161</v>
      </c>
      <c r="E4646" s="272"/>
      <c r="F4646" s="273"/>
      <c r="G4646" s="272" t="s">
        <v>6161</v>
      </c>
      <c r="H4646" s="272" t="s">
        <v>6161</v>
      </c>
      <c r="I4646" s="272" t="s">
        <v>6161</v>
      </c>
      <c r="J4646" s="272" t="s">
        <v>6161</v>
      </c>
      <c r="K4646" s="272" t="s">
        <v>6161</v>
      </c>
      <c r="L4646" s="271" t="s">
        <v>6161</v>
      </c>
      <c r="M4646" s="270" t="s">
        <v>6161</v>
      </c>
      <c r="N4646" s="270" t="s">
        <v>6161</v>
      </c>
      <c r="O4646" s="270" t="s">
        <v>6161</v>
      </c>
    </row>
    <row r="4647" spans="1:15" ht="30.75" customHeight="1" x14ac:dyDescent="0.25">
      <c r="A4647" s="281">
        <v>40323803</v>
      </c>
      <c r="B4647" s="276" t="s">
        <v>5994</v>
      </c>
      <c r="C4647" s="278" t="s">
        <v>4844</v>
      </c>
      <c r="D4647" s="276" t="s">
        <v>6161</v>
      </c>
      <c r="E4647" s="282"/>
      <c r="F4647" s="279"/>
      <c r="G4647" s="278" t="s">
        <v>6161</v>
      </c>
      <c r="H4647" s="278" t="s">
        <v>6161</v>
      </c>
      <c r="I4647" s="278" t="s">
        <v>6161</v>
      </c>
      <c r="J4647" s="278" t="s">
        <v>6161</v>
      </c>
      <c r="K4647" s="278" t="s">
        <v>6161</v>
      </c>
      <c r="L4647" s="277" t="s">
        <v>6161</v>
      </c>
      <c r="M4647" s="276" t="s">
        <v>6161</v>
      </c>
      <c r="N4647" s="276" t="s">
        <v>6161</v>
      </c>
      <c r="O4647" s="276" t="s">
        <v>6161</v>
      </c>
    </row>
    <row r="4648" spans="1:15" ht="30.75" customHeight="1" x14ac:dyDescent="0.25">
      <c r="A4648" s="275">
        <v>40323811</v>
      </c>
      <c r="B4648" s="270" t="s">
        <v>5995</v>
      </c>
      <c r="C4648" s="272" t="s">
        <v>4844</v>
      </c>
      <c r="D4648" s="270" t="s">
        <v>6161</v>
      </c>
      <c r="E4648" s="272"/>
      <c r="F4648" s="273"/>
      <c r="G4648" s="272" t="s">
        <v>6161</v>
      </c>
      <c r="H4648" s="272" t="s">
        <v>6161</v>
      </c>
      <c r="I4648" s="272" t="s">
        <v>6161</v>
      </c>
      <c r="J4648" s="272" t="s">
        <v>6161</v>
      </c>
      <c r="K4648" s="272" t="s">
        <v>6161</v>
      </c>
      <c r="L4648" s="271" t="s">
        <v>6161</v>
      </c>
      <c r="M4648" s="270" t="s">
        <v>6161</v>
      </c>
      <c r="N4648" s="270" t="s">
        <v>6161</v>
      </c>
      <c r="O4648" s="270" t="s">
        <v>6161</v>
      </c>
    </row>
    <row r="4649" spans="1:15" ht="30.75" customHeight="1" x14ac:dyDescent="0.25">
      <c r="A4649" s="281">
        <v>40323846</v>
      </c>
      <c r="B4649" s="276" t="s">
        <v>5997</v>
      </c>
      <c r="C4649" s="278" t="s">
        <v>4844</v>
      </c>
      <c r="D4649" s="276" t="s">
        <v>6161</v>
      </c>
      <c r="E4649" s="282"/>
      <c r="F4649" s="279"/>
      <c r="G4649" s="278" t="s">
        <v>6161</v>
      </c>
      <c r="H4649" s="278" t="s">
        <v>6161</v>
      </c>
      <c r="I4649" s="278" t="s">
        <v>6161</v>
      </c>
      <c r="J4649" s="278" t="s">
        <v>6161</v>
      </c>
      <c r="K4649" s="278" t="s">
        <v>6161</v>
      </c>
      <c r="L4649" s="277" t="s">
        <v>6161</v>
      </c>
      <c r="M4649" s="276" t="s">
        <v>6161</v>
      </c>
      <c r="N4649" s="276" t="s">
        <v>6161</v>
      </c>
      <c r="O4649" s="276" t="s">
        <v>6161</v>
      </c>
    </row>
    <row r="4650" spans="1:15" ht="30.75" customHeight="1" x14ac:dyDescent="0.25">
      <c r="A4650" s="275">
        <v>40323854</v>
      </c>
      <c r="B4650" s="270" t="s">
        <v>5998</v>
      </c>
      <c r="C4650" s="272" t="s">
        <v>4844</v>
      </c>
      <c r="D4650" s="270" t="s">
        <v>6161</v>
      </c>
      <c r="E4650" s="272"/>
      <c r="F4650" s="273"/>
      <c r="G4650" s="272" t="s">
        <v>6161</v>
      </c>
      <c r="H4650" s="272" t="s">
        <v>6161</v>
      </c>
      <c r="I4650" s="272" t="s">
        <v>6161</v>
      </c>
      <c r="J4650" s="272" t="s">
        <v>6161</v>
      </c>
      <c r="K4650" s="272" t="s">
        <v>6161</v>
      </c>
      <c r="L4650" s="271" t="s">
        <v>6161</v>
      </c>
      <c r="M4650" s="270" t="s">
        <v>6161</v>
      </c>
      <c r="N4650" s="270" t="s">
        <v>6161</v>
      </c>
      <c r="O4650" s="270" t="s">
        <v>6161</v>
      </c>
    </row>
    <row r="4651" spans="1:15" ht="30.75" customHeight="1" x14ac:dyDescent="0.25">
      <c r="A4651" s="281">
        <v>40323862</v>
      </c>
      <c r="B4651" s="276" t="s">
        <v>5999</v>
      </c>
      <c r="C4651" s="278" t="s">
        <v>4844</v>
      </c>
      <c r="D4651" s="276" t="s">
        <v>6161</v>
      </c>
      <c r="E4651" s="282"/>
      <c r="F4651" s="279"/>
      <c r="G4651" s="278" t="s">
        <v>6161</v>
      </c>
      <c r="H4651" s="278" t="s">
        <v>6161</v>
      </c>
      <c r="I4651" s="278" t="s">
        <v>6161</v>
      </c>
      <c r="J4651" s="278" t="s">
        <v>6161</v>
      </c>
      <c r="K4651" s="278" t="s">
        <v>6161</v>
      </c>
      <c r="L4651" s="277" t="s">
        <v>6161</v>
      </c>
      <c r="M4651" s="276" t="s">
        <v>6161</v>
      </c>
      <c r="N4651" s="276" t="s">
        <v>6161</v>
      </c>
      <c r="O4651" s="276" t="s">
        <v>6161</v>
      </c>
    </row>
    <row r="4652" spans="1:15" ht="30.75" customHeight="1" x14ac:dyDescent="0.25">
      <c r="A4652" s="275">
        <v>40323870</v>
      </c>
      <c r="B4652" s="270" t="s">
        <v>6000</v>
      </c>
      <c r="C4652" s="272" t="s">
        <v>4844</v>
      </c>
      <c r="D4652" s="270" t="s">
        <v>6161</v>
      </c>
      <c r="E4652" s="272"/>
      <c r="F4652" s="273"/>
      <c r="G4652" s="272" t="s">
        <v>6161</v>
      </c>
      <c r="H4652" s="272" t="s">
        <v>6161</v>
      </c>
      <c r="I4652" s="272" t="s">
        <v>6161</v>
      </c>
      <c r="J4652" s="272" t="s">
        <v>6161</v>
      </c>
      <c r="K4652" s="272" t="s">
        <v>6161</v>
      </c>
      <c r="L4652" s="271" t="s">
        <v>6161</v>
      </c>
      <c r="M4652" s="270" t="s">
        <v>6161</v>
      </c>
      <c r="N4652" s="270" t="s">
        <v>6161</v>
      </c>
      <c r="O4652" s="270" t="s">
        <v>6161</v>
      </c>
    </row>
    <row r="4653" spans="1:15" ht="30.75" customHeight="1" x14ac:dyDescent="0.25">
      <c r="A4653" s="281">
        <v>40323889</v>
      </c>
      <c r="B4653" s="276" t="s">
        <v>6001</v>
      </c>
      <c r="C4653" s="278" t="s">
        <v>4843</v>
      </c>
      <c r="D4653" s="276" t="s">
        <v>6001</v>
      </c>
      <c r="E4653" s="282"/>
      <c r="F4653" s="279"/>
      <c r="G4653" s="278"/>
      <c r="H4653" s="278" t="s">
        <v>6154</v>
      </c>
      <c r="I4653" s="278" t="s">
        <v>6155</v>
      </c>
      <c r="J4653" s="278" t="s">
        <v>6156</v>
      </c>
      <c r="K4653" s="278" t="s">
        <v>6157</v>
      </c>
      <c r="L4653" s="277"/>
      <c r="M4653" s="276" t="s">
        <v>3908</v>
      </c>
      <c r="N4653" s="276" t="s">
        <v>9548</v>
      </c>
      <c r="O4653" s="276" t="s">
        <v>6166</v>
      </c>
    </row>
    <row r="4654" spans="1:15" ht="30.75" customHeight="1" x14ac:dyDescent="0.25">
      <c r="A4654" s="275">
        <v>40323897</v>
      </c>
      <c r="B4654" s="270" t="s">
        <v>2721</v>
      </c>
      <c r="C4654" s="272" t="s">
        <v>4843</v>
      </c>
      <c r="D4654" s="270" t="s">
        <v>10210</v>
      </c>
      <c r="E4654" s="272"/>
      <c r="F4654" s="273"/>
      <c r="G4654" s="272"/>
      <c r="H4654" s="272" t="s">
        <v>6154</v>
      </c>
      <c r="I4654" s="272" t="s">
        <v>6155</v>
      </c>
      <c r="J4654" s="272" t="s">
        <v>6156</v>
      </c>
      <c r="K4654" s="272"/>
      <c r="L4654" s="271"/>
      <c r="M4654" s="270" t="s">
        <v>3908</v>
      </c>
      <c r="N4654" s="270" t="s">
        <v>9548</v>
      </c>
      <c r="O4654" s="270" t="s">
        <v>6166</v>
      </c>
    </row>
    <row r="4655" spans="1:15" ht="30.75" customHeight="1" x14ac:dyDescent="0.25">
      <c r="A4655" s="281">
        <v>40323900</v>
      </c>
      <c r="B4655" s="276" t="s">
        <v>2725</v>
      </c>
      <c r="C4655" s="278" t="s">
        <v>4843</v>
      </c>
      <c r="D4655" s="276" t="s">
        <v>10211</v>
      </c>
      <c r="E4655" s="282"/>
      <c r="F4655" s="279"/>
      <c r="G4655" s="278"/>
      <c r="H4655" s="278" t="s">
        <v>6154</v>
      </c>
      <c r="I4655" s="278" t="s">
        <v>6155</v>
      </c>
      <c r="J4655" s="278" t="s">
        <v>6156</v>
      </c>
      <c r="K4655" s="278"/>
      <c r="L4655" s="277"/>
      <c r="M4655" s="276" t="s">
        <v>3908</v>
      </c>
      <c r="N4655" s="276" t="s">
        <v>9548</v>
      </c>
      <c r="O4655" s="276" t="s">
        <v>6166</v>
      </c>
    </row>
    <row r="4656" spans="1:15" ht="30.75" customHeight="1" x14ac:dyDescent="0.25">
      <c r="A4656" s="275">
        <v>40323919</v>
      </c>
      <c r="B4656" s="270" t="s">
        <v>2874</v>
      </c>
      <c r="C4656" s="272" t="s">
        <v>4843</v>
      </c>
      <c r="D4656" s="270" t="s">
        <v>10212</v>
      </c>
      <c r="E4656" s="272"/>
      <c r="F4656" s="273"/>
      <c r="G4656" s="272"/>
      <c r="H4656" s="272" t="s">
        <v>6154</v>
      </c>
      <c r="I4656" s="272" t="s">
        <v>6155</v>
      </c>
      <c r="J4656" s="272" t="s">
        <v>6156</v>
      </c>
      <c r="K4656" s="272"/>
      <c r="L4656" s="271"/>
      <c r="M4656" s="270" t="s">
        <v>3912</v>
      </c>
      <c r="N4656" s="270" t="s">
        <v>9548</v>
      </c>
      <c r="O4656" s="270" t="s">
        <v>6166</v>
      </c>
    </row>
    <row r="4657" spans="1:15" ht="30.75" customHeight="1" x14ac:dyDescent="0.25">
      <c r="A4657" s="281">
        <v>40323927</v>
      </c>
      <c r="B4657" s="276" t="s">
        <v>6610</v>
      </c>
      <c r="C4657" s="278" t="s">
        <v>4844</v>
      </c>
      <c r="D4657" s="276" t="s">
        <v>6161</v>
      </c>
      <c r="E4657" s="282"/>
      <c r="F4657" s="279"/>
      <c r="G4657" s="278" t="s">
        <v>6161</v>
      </c>
      <c r="H4657" s="278" t="s">
        <v>6161</v>
      </c>
      <c r="I4657" s="278" t="s">
        <v>6161</v>
      </c>
      <c r="J4657" s="278" t="s">
        <v>6161</v>
      </c>
      <c r="K4657" s="278" t="s">
        <v>6161</v>
      </c>
      <c r="L4657" s="277" t="s">
        <v>6161</v>
      </c>
      <c r="M4657" s="276" t="s">
        <v>6161</v>
      </c>
      <c r="N4657" s="276" t="s">
        <v>6161</v>
      </c>
      <c r="O4657" s="276" t="s">
        <v>6161</v>
      </c>
    </row>
    <row r="4658" spans="1:15" ht="30.75" customHeight="1" x14ac:dyDescent="0.25">
      <c r="A4658" s="275">
        <v>40323935</v>
      </c>
      <c r="B4658" s="270" t="s">
        <v>6611</v>
      </c>
      <c r="C4658" s="272" t="s">
        <v>4844</v>
      </c>
      <c r="D4658" s="270" t="s">
        <v>6161</v>
      </c>
      <c r="E4658" s="272"/>
      <c r="F4658" s="273"/>
      <c r="G4658" s="272" t="s">
        <v>6161</v>
      </c>
      <c r="H4658" s="272" t="s">
        <v>6161</v>
      </c>
      <c r="I4658" s="272" t="s">
        <v>6161</v>
      </c>
      <c r="J4658" s="272" t="s">
        <v>6161</v>
      </c>
      <c r="K4658" s="272" t="s">
        <v>6161</v>
      </c>
      <c r="L4658" s="271" t="s">
        <v>6161</v>
      </c>
      <c r="M4658" s="270" t="s">
        <v>6161</v>
      </c>
      <c r="N4658" s="270" t="s">
        <v>6161</v>
      </c>
      <c r="O4658" s="270" t="s">
        <v>6161</v>
      </c>
    </row>
    <row r="4659" spans="1:15" ht="30.75" customHeight="1" x14ac:dyDescent="0.25">
      <c r="A4659" s="281">
        <v>40323943</v>
      </c>
      <c r="B4659" s="276" t="s">
        <v>6612</v>
      </c>
      <c r="C4659" s="278" t="s">
        <v>4844</v>
      </c>
      <c r="D4659" s="276" t="s">
        <v>6161</v>
      </c>
      <c r="E4659" s="282"/>
      <c r="F4659" s="279"/>
      <c r="G4659" s="278" t="s">
        <v>6161</v>
      </c>
      <c r="H4659" s="278" t="s">
        <v>6161</v>
      </c>
      <c r="I4659" s="278" t="s">
        <v>6161</v>
      </c>
      <c r="J4659" s="278" t="s">
        <v>6161</v>
      </c>
      <c r="K4659" s="278" t="s">
        <v>6161</v>
      </c>
      <c r="L4659" s="277" t="s">
        <v>6161</v>
      </c>
      <c r="M4659" s="276" t="s">
        <v>6161</v>
      </c>
      <c r="N4659" s="276" t="s">
        <v>6161</v>
      </c>
      <c r="O4659" s="276" t="s">
        <v>6161</v>
      </c>
    </row>
    <row r="4660" spans="1:15" ht="30.75" customHeight="1" x14ac:dyDescent="0.25">
      <c r="A4660" s="275">
        <v>40323951</v>
      </c>
      <c r="B4660" s="270" t="s">
        <v>6613</v>
      </c>
      <c r="C4660" s="272" t="s">
        <v>4844</v>
      </c>
      <c r="D4660" s="270" t="s">
        <v>6161</v>
      </c>
      <c r="E4660" s="272"/>
      <c r="F4660" s="273"/>
      <c r="G4660" s="272" t="s">
        <v>6161</v>
      </c>
      <c r="H4660" s="272" t="s">
        <v>6161</v>
      </c>
      <c r="I4660" s="272" t="s">
        <v>6161</v>
      </c>
      <c r="J4660" s="272" t="s">
        <v>6161</v>
      </c>
      <c r="K4660" s="272" t="s">
        <v>6161</v>
      </c>
      <c r="L4660" s="271" t="s">
        <v>6161</v>
      </c>
      <c r="M4660" s="270" t="s">
        <v>6161</v>
      </c>
      <c r="N4660" s="270" t="s">
        <v>6161</v>
      </c>
      <c r="O4660" s="270" t="s">
        <v>6161</v>
      </c>
    </row>
    <row r="4661" spans="1:15" ht="30.75" customHeight="1" x14ac:dyDescent="0.25">
      <c r="A4661" s="281">
        <v>40323960</v>
      </c>
      <c r="B4661" s="276" t="s">
        <v>6614</v>
      </c>
      <c r="C4661" s="278" t="s">
        <v>4844</v>
      </c>
      <c r="D4661" s="276" t="s">
        <v>6161</v>
      </c>
      <c r="E4661" s="282"/>
      <c r="F4661" s="279"/>
      <c r="G4661" s="278" t="s">
        <v>6161</v>
      </c>
      <c r="H4661" s="278" t="s">
        <v>6161</v>
      </c>
      <c r="I4661" s="278" t="s">
        <v>6161</v>
      </c>
      <c r="J4661" s="278" t="s">
        <v>6161</v>
      </c>
      <c r="K4661" s="278" t="s">
        <v>6161</v>
      </c>
      <c r="L4661" s="277" t="s">
        <v>6161</v>
      </c>
      <c r="M4661" s="276" t="s">
        <v>6161</v>
      </c>
      <c r="N4661" s="276" t="s">
        <v>6161</v>
      </c>
      <c r="O4661" s="276" t="s">
        <v>6161</v>
      </c>
    </row>
    <row r="4662" spans="1:15" ht="30.75" customHeight="1" x14ac:dyDescent="0.25">
      <c r="A4662" s="275">
        <v>40323978</v>
      </c>
      <c r="B4662" s="270" t="s">
        <v>6615</v>
      </c>
      <c r="C4662" s="272" t="s">
        <v>4843</v>
      </c>
      <c r="D4662" s="270" t="s">
        <v>10063</v>
      </c>
      <c r="E4662" s="272"/>
      <c r="F4662" s="273"/>
      <c r="G4662" s="272"/>
      <c r="H4662" s="272" t="s">
        <v>6154</v>
      </c>
      <c r="I4662" s="272" t="s">
        <v>6155</v>
      </c>
      <c r="J4662" s="272" t="s">
        <v>6156</v>
      </c>
      <c r="K4662" s="272"/>
      <c r="L4662" s="271"/>
      <c r="M4662" s="270" t="s">
        <v>9658</v>
      </c>
      <c r="N4662" s="270" t="s">
        <v>9548</v>
      </c>
      <c r="O4662" s="270" t="s">
        <v>6166</v>
      </c>
    </row>
    <row r="4663" spans="1:15" ht="30.75" customHeight="1" x14ac:dyDescent="0.25">
      <c r="A4663" s="281">
        <v>40323986</v>
      </c>
      <c r="B4663" s="276" t="s">
        <v>6616</v>
      </c>
      <c r="C4663" s="278" t="s">
        <v>4843</v>
      </c>
      <c r="D4663" s="276" t="s">
        <v>9715</v>
      </c>
      <c r="E4663" s="282"/>
      <c r="F4663" s="279"/>
      <c r="G4663" s="278"/>
      <c r="H4663" s="278" t="s">
        <v>6154</v>
      </c>
      <c r="I4663" s="278" t="s">
        <v>6155</v>
      </c>
      <c r="J4663" s="278" t="s">
        <v>6156</v>
      </c>
      <c r="K4663" s="278"/>
      <c r="L4663" s="277">
        <v>134</v>
      </c>
      <c r="M4663" s="276" t="s">
        <v>3906</v>
      </c>
      <c r="N4663" s="276" t="s">
        <v>9548</v>
      </c>
      <c r="O4663" s="276" t="s">
        <v>6166</v>
      </c>
    </row>
    <row r="4664" spans="1:15" ht="30.75" customHeight="1" x14ac:dyDescent="0.25">
      <c r="A4664" s="275">
        <v>40323994</v>
      </c>
      <c r="B4664" s="270" t="s">
        <v>6617</v>
      </c>
      <c r="C4664" s="272" t="s">
        <v>4844</v>
      </c>
      <c r="D4664" s="270" t="s">
        <v>6161</v>
      </c>
      <c r="E4664" s="272"/>
      <c r="F4664" s="273"/>
      <c r="G4664" s="272" t="s">
        <v>6161</v>
      </c>
      <c r="H4664" s="272" t="s">
        <v>6161</v>
      </c>
      <c r="I4664" s="272" t="s">
        <v>6161</v>
      </c>
      <c r="J4664" s="272" t="s">
        <v>6161</v>
      </c>
      <c r="K4664" s="272" t="s">
        <v>6161</v>
      </c>
      <c r="L4664" s="271" t="s">
        <v>6161</v>
      </c>
      <c r="M4664" s="270" t="s">
        <v>6161</v>
      </c>
      <c r="N4664" s="270" t="s">
        <v>6161</v>
      </c>
      <c r="O4664" s="270" t="s">
        <v>6161</v>
      </c>
    </row>
    <row r="4665" spans="1:15" ht="30.75" customHeight="1" x14ac:dyDescent="0.25">
      <c r="A4665" s="281">
        <v>40324010</v>
      </c>
      <c r="B4665" s="276" t="s">
        <v>6618</v>
      </c>
      <c r="C4665" s="278" t="s">
        <v>4844</v>
      </c>
      <c r="D4665" s="276" t="s">
        <v>6161</v>
      </c>
      <c r="E4665" s="282"/>
      <c r="F4665" s="279"/>
      <c r="G4665" s="278" t="s">
        <v>6161</v>
      </c>
      <c r="H4665" s="278" t="s">
        <v>6161</v>
      </c>
      <c r="I4665" s="278" t="s">
        <v>6161</v>
      </c>
      <c r="J4665" s="278" t="s">
        <v>6161</v>
      </c>
      <c r="K4665" s="278" t="s">
        <v>6161</v>
      </c>
      <c r="L4665" s="277" t="s">
        <v>6161</v>
      </c>
      <c r="M4665" s="276" t="s">
        <v>6161</v>
      </c>
      <c r="N4665" s="276" t="s">
        <v>6161</v>
      </c>
      <c r="O4665" s="276" t="s">
        <v>6161</v>
      </c>
    </row>
    <row r="4666" spans="1:15" ht="30.75" customHeight="1" x14ac:dyDescent="0.25">
      <c r="A4666" s="275">
        <v>40324028</v>
      </c>
      <c r="B4666" s="270" t="s">
        <v>6619</v>
      </c>
      <c r="C4666" s="272" t="s">
        <v>4844</v>
      </c>
      <c r="D4666" s="270" t="s">
        <v>6161</v>
      </c>
      <c r="E4666" s="272"/>
      <c r="F4666" s="273"/>
      <c r="G4666" s="272" t="s">
        <v>6161</v>
      </c>
      <c r="H4666" s="272" t="s">
        <v>6161</v>
      </c>
      <c r="I4666" s="272" t="s">
        <v>6161</v>
      </c>
      <c r="J4666" s="272" t="s">
        <v>6161</v>
      </c>
      <c r="K4666" s="272" t="s">
        <v>6161</v>
      </c>
      <c r="L4666" s="271" t="s">
        <v>6161</v>
      </c>
      <c r="M4666" s="270" t="s">
        <v>6161</v>
      </c>
      <c r="N4666" s="270" t="s">
        <v>6161</v>
      </c>
      <c r="O4666" s="270" t="s">
        <v>6161</v>
      </c>
    </row>
    <row r="4667" spans="1:15" ht="30.75" customHeight="1" x14ac:dyDescent="0.25">
      <c r="A4667" s="281">
        <v>40324036</v>
      </c>
      <c r="B4667" s="276" t="s">
        <v>6620</v>
      </c>
      <c r="C4667" s="278" t="s">
        <v>4844</v>
      </c>
      <c r="D4667" s="276" t="s">
        <v>6161</v>
      </c>
      <c r="E4667" s="282"/>
      <c r="F4667" s="279"/>
      <c r="G4667" s="278" t="s">
        <v>6161</v>
      </c>
      <c r="H4667" s="278" t="s">
        <v>6161</v>
      </c>
      <c r="I4667" s="278" t="s">
        <v>6161</v>
      </c>
      <c r="J4667" s="278" t="s">
        <v>6161</v>
      </c>
      <c r="K4667" s="278" t="s">
        <v>6161</v>
      </c>
      <c r="L4667" s="277" t="s">
        <v>6161</v>
      </c>
      <c r="M4667" s="276" t="s">
        <v>6161</v>
      </c>
      <c r="N4667" s="276" t="s">
        <v>6161</v>
      </c>
      <c r="O4667" s="276" t="s">
        <v>6161</v>
      </c>
    </row>
    <row r="4668" spans="1:15" ht="30.75" customHeight="1" x14ac:dyDescent="0.25">
      <c r="A4668" s="275">
        <v>40324044</v>
      </c>
      <c r="B4668" s="270" t="s">
        <v>6621</v>
      </c>
      <c r="C4668" s="272" t="s">
        <v>4844</v>
      </c>
      <c r="D4668" s="270" t="s">
        <v>6161</v>
      </c>
      <c r="E4668" s="272"/>
      <c r="F4668" s="273"/>
      <c r="G4668" s="272" t="s">
        <v>6161</v>
      </c>
      <c r="H4668" s="272" t="s">
        <v>6161</v>
      </c>
      <c r="I4668" s="272" t="s">
        <v>6161</v>
      </c>
      <c r="J4668" s="272" t="s">
        <v>6161</v>
      </c>
      <c r="K4668" s="272" t="s">
        <v>6161</v>
      </c>
      <c r="L4668" s="271" t="s">
        <v>6161</v>
      </c>
      <c r="M4668" s="270" t="s">
        <v>6161</v>
      </c>
      <c r="N4668" s="270" t="s">
        <v>6161</v>
      </c>
      <c r="O4668" s="270" t="s">
        <v>6161</v>
      </c>
    </row>
    <row r="4669" spans="1:15" ht="30.75" customHeight="1" x14ac:dyDescent="0.25">
      <c r="A4669" s="281">
        <v>40324052</v>
      </c>
      <c r="B4669" s="276" t="s">
        <v>6622</v>
      </c>
      <c r="C4669" s="278" t="s">
        <v>4843</v>
      </c>
      <c r="D4669" s="276" t="s">
        <v>9946</v>
      </c>
      <c r="E4669" s="282"/>
      <c r="F4669" s="279"/>
      <c r="G4669" s="278"/>
      <c r="H4669" s="278" t="s">
        <v>6154</v>
      </c>
      <c r="I4669" s="278" t="s">
        <v>6155</v>
      </c>
      <c r="J4669" s="278" t="s">
        <v>6156</v>
      </c>
      <c r="K4669" s="278"/>
      <c r="L4669" s="277"/>
      <c r="M4669" s="276" t="s">
        <v>3908</v>
      </c>
      <c r="N4669" s="276" t="s">
        <v>9548</v>
      </c>
      <c r="O4669" s="276" t="s">
        <v>6166</v>
      </c>
    </row>
    <row r="4670" spans="1:15" ht="30.75" customHeight="1" x14ac:dyDescent="0.25">
      <c r="A4670" s="275">
        <v>40324060</v>
      </c>
      <c r="B4670" s="270" t="s">
        <v>4353</v>
      </c>
      <c r="C4670" s="272" t="s">
        <v>4843</v>
      </c>
      <c r="D4670" s="270" t="s">
        <v>9939</v>
      </c>
      <c r="E4670" s="272"/>
      <c r="F4670" s="273"/>
      <c r="G4670" s="272"/>
      <c r="H4670" s="272" t="s">
        <v>6154</v>
      </c>
      <c r="I4670" s="272" t="s">
        <v>6155</v>
      </c>
      <c r="J4670" s="272" t="s">
        <v>6156</v>
      </c>
      <c r="K4670" s="272"/>
      <c r="L4670" s="271"/>
      <c r="M4670" s="270" t="s">
        <v>3908</v>
      </c>
      <c r="N4670" s="270" t="s">
        <v>9548</v>
      </c>
      <c r="O4670" s="270" t="s">
        <v>6166</v>
      </c>
    </row>
    <row r="4671" spans="1:15" ht="30.75" customHeight="1" x14ac:dyDescent="0.25">
      <c r="A4671" s="281">
        <v>40324079</v>
      </c>
      <c r="B4671" s="276" t="s">
        <v>4354</v>
      </c>
      <c r="C4671" s="278" t="s">
        <v>4843</v>
      </c>
      <c r="D4671" s="276" t="s">
        <v>10212</v>
      </c>
      <c r="E4671" s="282"/>
      <c r="F4671" s="279"/>
      <c r="G4671" s="278"/>
      <c r="H4671" s="278" t="s">
        <v>6154</v>
      </c>
      <c r="I4671" s="278" t="s">
        <v>6155</v>
      </c>
      <c r="J4671" s="278" t="s">
        <v>6156</v>
      </c>
      <c r="K4671" s="278"/>
      <c r="L4671" s="277"/>
      <c r="M4671" s="276" t="s">
        <v>3912</v>
      </c>
      <c r="N4671" s="276" t="s">
        <v>9548</v>
      </c>
      <c r="O4671" s="276" t="s">
        <v>6166</v>
      </c>
    </row>
    <row r="4672" spans="1:15" ht="30.75" customHeight="1" x14ac:dyDescent="0.25">
      <c r="A4672" s="275">
        <v>40324087</v>
      </c>
      <c r="B4672" s="270" t="s">
        <v>6623</v>
      </c>
      <c r="C4672" s="272" t="s">
        <v>4844</v>
      </c>
      <c r="D4672" s="270" t="s">
        <v>6161</v>
      </c>
      <c r="E4672" s="272"/>
      <c r="F4672" s="273"/>
      <c r="G4672" s="272" t="s">
        <v>6161</v>
      </c>
      <c r="H4672" s="272" t="s">
        <v>6161</v>
      </c>
      <c r="I4672" s="272" t="s">
        <v>6161</v>
      </c>
      <c r="J4672" s="272" t="s">
        <v>6161</v>
      </c>
      <c r="K4672" s="272" t="s">
        <v>6161</v>
      </c>
      <c r="L4672" s="271" t="s">
        <v>6161</v>
      </c>
      <c r="M4672" s="270" t="s">
        <v>6161</v>
      </c>
      <c r="N4672" s="270" t="s">
        <v>6161</v>
      </c>
      <c r="O4672" s="270" t="s">
        <v>6161</v>
      </c>
    </row>
    <row r="4673" spans="1:15" ht="30.75" customHeight="1" x14ac:dyDescent="0.25">
      <c r="A4673" s="281">
        <v>40324095</v>
      </c>
      <c r="B4673" s="276" t="s">
        <v>6624</v>
      </c>
      <c r="C4673" s="278" t="s">
        <v>4844</v>
      </c>
      <c r="D4673" s="276" t="s">
        <v>6161</v>
      </c>
      <c r="E4673" s="282"/>
      <c r="F4673" s="279"/>
      <c r="G4673" s="278" t="s">
        <v>6161</v>
      </c>
      <c r="H4673" s="278" t="s">
        <v>6161</v>
      </c>
      <c r="I4673" s="278" t="s">
        <v>6161</v>
      </c>
      <c r="J4673" s="278" t="s">
        <v>6161</v>
      </c>
      <c r="K4673" s="278" t="s">
        <v>6161</v>
      </c>
      <c r="L4673" s="277" t="s">
        <v>6161</v>
      </c>
      <c r="M4673" s="276" t="s">
        <v>6161</v>
      </c>
      <c r="N4673" s="276" t="s">
        <v>6161</v>
      </c>
      <c r="O4673" s="276" t="s">
        <v>6161</v>
      </c>
    </row>
    <row r="4674" spans="1:15" ht="30.75" customHeight="1" x14ac:dyDescent="0.25">
      <c r="A4674" s="275">
        <v>40324109</v>
      </c>
      <c r="B4674" s="270" t="s">
        <v>6625</v>
      </c>
      <c r="C4674" s="272" t="s">
        <v>4844</v>
      </c>
      <c r="D4674" s="270" t="s">
        <v>6161</v>
      </c>
      <c r="E4674" s="272"/>
      <c r="F4674" s="273"/>
      <c r="G4674" s="272" t="s">
        <v>6161</v>
      </c>
      <c r="H4674" s="272" t="s">
        <v>6161</v>
      </c>
      <c r="I4674" s="272" t="s">
        <v>6161</v>
      </c>
      <c r="J4674" s="272" t="s">
        <v>6161</v>
      </c>
      <c r="K4674" s="272" t="s">
        <v>6161</v>
      </c>
      <c r="L4674" s="271" t="s">
        <v>6161</v>
      </c>
      <c r="M4674" s="270" t="s">
        <v>6161</v>
      </c>
      <c r="N4674" s="270" t="s">
        <v>6161</v>
      </c>
      <c r="O4674" s="270" t="s">
        <v>6161</v>
      </c>
    </row>
    <row r="4675" spans="1:15" ht="30.75" customHeight="1" x14ac:dyDescent="0.25">
      <c r="A4675" s="281">
        <v>40324117</v>
      </c>
      <c r="B4675" s="276" t="s">
        <v>6626</v>
      </c>
      <c r="C4675" s="278" t="s">
        <v>4844</v>
      </c>
      <c r="D4675" s="276" t="s">
        <v>6161</v>
      </c>
      <c r="E4675" s="282"/>
      <c r="F4675" s="279"/>
      <c r="G4675" s="278" t="s">
        <v>6161</v>
      </c>
      <c r="H4675" s="278" t="s">
        <v>6161</v>
      </c>
      <c r="I4675" s="278" t="s">
        <v>6161</v>
      </c>
      <c r="J4675" s="278" t="s">
        <v>6161</v>
      </c>
      <c r="K4675" s="278" t="s">
        <v>6161</v>
      </c>
      <c r="L4675" s="277" t="s">
        <v>6161</v>
      </c>
      <c r="M4675" s="276" t="s">
        <v>6161</v>
      </c>
      <c r="N4675" s="276" t="s">
        <v>6161</v>
      </c>
      <c r="O4675" s="276" t="s">
        <v>6161</v>
      </c>
    </row>
    <row r="4676" spans="1:15" ht="30.75" customHeight="1" x14ac:dyDescent="0.25">
      <c r="A4676" s="275">
        <v>40324125</v>
      </c>
      <c r="B4676" s="270" t="s">
        <v>6627</v>
      </c>
      <c r="C4676" s="272" t="s">
        <v>4843</v>
      </c>
      <c r="D4676" s="270" t="s">
        <v>10213</v>
      </c>
      <c r="E4676" s="272"/>
      <c r="F4676" s="273"/>
      <c r="G4676" s="272"/>
      <c r="H4676" s="272" t="s">
        <v>6154</v>
      </c>
      <c r="I4676" s="272" t="s">
        <v>6155</v>
      </c>
      <c r="J4676" s="272" t="s">
        <v>6156</v>
      </c>
      <c r="K4676" s="272"/>
      <c r="L4676" s="271"/>
      <c r="M4676" s="270" t="s">
        <v>3908</v>
      </c>
      <c r="N4676" s="270" t="s">
        <v>9548</v>
      </c>
      <c r="O4676" s="270" t="s">
        <v>6166</v>
      </c>
    </row>
    <row r="4677" spans="1:15" ht="30.75" customHeight="1" x14ac:dyDescent="0.25">
      <c r="A4677" s="281">
        <v>40324141</v>
      </c>
      <c r="B4677" s="276" t="s">
        <v>6628</v>
      </c>
      <c r="C4677" s="278" t="s">
        <v>4844</v>
      </c>
      <c r="D4677" s="276" t="s">
        <v>6161</v>
      </c>
      <c r="E4677" s="282"/>
      <c r="F4677" s="279"/>
      <c r="G4677" s="278" t="s">
        <v>6161</v>
      </c>
      <c r="H4677" s="278" t="s">
        <v>6161</v>
      </c>
      <c r="I4677" s="278" t="s">
        <v>6161</v>
      </c>
      <c r="J4677" s="278" t="s">
        <v>6161</v>
      </c>
      <c r="K4677" s="278" t="s">
        <v>6161</v>
      </c>
      <c r="L4677" s="277" t="s">
        <v>6161</v>
      </c>
      <c r="M4677" s="276" t="s">
        <v>6161</v>
      </c>
      <c r="N4677" s="276" t="s">
        <v>6161</v>
      </c>
      <c r="O4677" s="276" t="s">
        <v>6161</v>
      </c>
    </row>
    <row r="4678" spans="1:15" ht="30.75" customHeight="1" x14ac:dyDescent="0.25">
      <c r="A4678" s="275">
        <v>40324150</v>
      </c>
      <c r="B4678" s="270" t="s">
        <v>6629</v>
      </c>
      <c r="C4678" s="272" t="s">
        <v>4844</v>
      </c>
      <c r="D4678" s="270" t="s">
        <v>6161</v>
      </c>
      <c r="E4678" s="272"/>
      <c r="F4678" s="273"/>
      <c r="G4678" s="272" t="s">
        <v>6161</v>
      </c>
      <c r="H4678" s="272" t="s">
        <v>6161</v>
      </c>
      <c r="I4678" s="272" t="s">
        <v>6161</v>
      </c>
      <c r="J4678" s="272" t="s">
        <v>6161</v>
      </c>
      <c r="K4678" s="272" t="s">
        <v>6161</v>
      </c>
      <c r="L4678" s="271" t="s">
        <v>6161</v>
      </c>
      <c r="M4678" s="270" t="s">
        <v>6161</v>
      </c>
      <c r="N4678" s="270" t="s">
        <v>6161</v>
      </c>
      <c r="O4678" s="270" t="s">
        <v>6161</v>
      </c>
    </row>
    <row r="4679" spans="1:15" ht="30.75" customHeight="1" x14ac:dyDescent="0.25">
      <c r="A4679" s="281">
        <v>40324168</v>
      </c>
      <c r="B4679" s="276" t="s">
        <v>6630</v>
      </c>
      <c r="C4679" s="278" t="s">
        <v>4844</v>
      </c>
      <c r="D4679" s="276" t="s">
        <v>6161</v>
      </c>
      <c r="E4679" s="282"/>
      <c r="F4679" s="279"/>
      <c r="G4679" s="278" t="s">
        <v>6161</v>
      </c>
      <c r="H4679" s="278" t="s">
        <v>6161</v>
      </c>
      <c r="I4679" s="278" t="s">
        <v>6161</v>
      </c>
      <c r="J4679" s="278" t="s">
        <v>6161</v>
      </c>
      <c r="K4679" s="278" t="s">
        <v>6161</v>
      </c>
      <c r="L4679" s="277" t="s">
        <v>6161</v>
      </c>
      <c r="M4679" s="276" t="s">
        <v>6161</v>
      </c>
      <c r="N4679" s="276" t="s">
        <v>6161</v>
      </c>
      <c r="O4679" s="276" t="s">
        <v>6161</v>
      </c>
    </row>
    <row r="4680" spans="1:15" ht="30.75" customHeight="1" x14ac:dyDescent="0.25">
      <c r="A4680" s="275">
        <v>40324176</v>
      </c>
      <c r="B4680" s="270" t="s">
        <v>6136</v>
      </c>
      <c r="C4680" s="272" t="s">
        <v>4843</v>
      </c>
      <c r="D4680" s="270" t="s">
        <v>10214</v>
      </c>
      <c r="E4680" s="272"/>
      <c r="F4680" s="273"/>
      <c r="G4680" s="272"/>
      <c r="H4680" s="272" t="s">
        <v>6154</v>
      </c>
      <c r="I4680" s="272" t="s">
        <v>6155</v>
      </c>
      <c r="J4680" s="272" t="s">
        <v>6156</v>
      </c>
      <c r="K4680" s="272"/>
      <c r="L4680" s="271"/>
      <c r="M4680" s="270" t="s">
        <v>3908</v>
      </c>
      <c r="N4680" s="270" t="s">
        <v>9548</v>
      </c>
      <c r="O4680" s="270" t="s">
        <v>6166</v>
      </c>
    </row>
    <row r="4681" spans="1:15" ht="30.75" customHeight="1" x14ac:dyDescent="0.25">
      <c r="A4681" s="281">
        <v>40324184</v>
      </c>
      <c r="B4681" s="276" t="s">
        <v>6631</v>
      </c>
      <c r="C4681" s="278" t="s">
        <v>4844</v>
      </c>
      <c r="D4681" s="276" t="s">
        <v>6161</v>
      </c>
      <c r="E4681" s="282"/>
      <c r="F4681" s="279"/>
      <c r="G4681" s="278" t="s">
        <v>6161</v>
      </c>
      <c r="H4681" s="278" t="s">
        <v>6161</v>
      </c>
      <c r="I4681" s="278" t="s">
        <v>6161</v>
      </c>
      <c r="J4681" s="278" t="s">
        <v>6161</v>
      </c>
      <c r="K4681" s="278" t="s">
        <v>6161</v>
      </c>
      <c r="L4681" s="277" t="s">
        <v>6161</v>
      </c>
      <c r="M4681" s="276" t="s">
        <v>6161</v>
      </c>
      <c r="N4681" s="276" t="s">
        <v>6161</v>
      </c>
      <c r="O4681" s="276" t="s">
        <v>6161</v>
      </c>
    </row>
    <row r="4682" spans="1:15" ht="30.75" customHeight="1" x14ac:dyDescent="0.25">
      <c r="A4682" s="275">
        <v>40324192</v>
      </c>
      <c r="B4682" s="270" t="s">
        <v>6134</v>
      </c>
      <c r="C4682" s="272" t="s">
        <v>4843</v>
      </c>
      <c r="D4682" s="270" t="s">
        <v>10215</v>
      </c>
      <c r="E4682" s="272"/>
      <c r="F4682" s="273"/>
      <c r="G4682" s="272"/>
      <c r="H4682" s="272" t="s">
        <v>6154</v>
      </c>
      <c r="I4682" s="272" t="s">
        <v>6155</v>
      </c>
      <c r="J4682" s="272" t="s">
        <v>6156</v>
      </c>
      <c r="K4682" s="272"/>
      <c r="L4682" s="271"/>
      <c r="M4682" s="270" t="s">
        <v>3908</v>
      </c>
      <c r="N4682" s="270" t="s">
        <v>9548</v>
      </c>
      <c r="O4682" s="270" t="s">
        <v>6166</v>
      </c>
    </row>
    <row r="4683" spans="1:15" ht="30.75" customHeight="1" x14ac:dyDescent="0.25">
      <c r="A4683" s="281">
        <v>40324206</v>
      </c>
      <c r="B4683" s="276" t="s">
        <v>6632</v>
      </c>
      <c r="C4683" s="278" t="s">
        <v>4844</v>
      </c>
      <c r="D4683" s="276" t="s">
        <v>6161</v>
      </c>
      <c r="E4683" s="282"/>
      <c r="F4683" s="279"/>
      <c r="G4683" s="278" t="s">
        <v>6161</v>
      </c>
      <c r="H4683" s="278" t="s">
        <v>6161</v>
      </c>
      <c r="I4683" s="278" t="s">
        <v>6161</v>
      </c>
      <c r="J4683" s="278" t="s">
        <v>6161</v>
      </c>
      <c r="K4683" s="278" t="s">
        <v>6161</v>
      </c>
      <c r="L4683" s="277" t="s">
        <v>6161</v>
      </c>
      <c r="M4683" s="276" t="s">
        <v>6161</v>
      </c>
      <c r="N4683" s="276" t="s">
        <v>6161</v>
      </c>
      <c r="O4683" s="276" t="s">
        <v>6161</v>
      </c>
    </row>
    <row r="4684" spans="1:15" ht="30.75" customHeight="1" x14ac:dyDescent="0.25">
      <c r="A4684" s="275">
        <v>40324214</v>
      </c>
      <c r="B4684" s="270" t="s">
        <v>6633</v>
      </c>
      <c r="C4684" s="272" t="s">
        <v>4844</v>
      </c>
      <c r="D4684" s="270" t="s">
        <v>6161</v>
      </c>
      <c r="E4684" s="272"/>
      <c r="F4684" s="273"/>
      <c r="G4684" s="272" t="s">
        <v>6161</v>
      </c>
      <c r="H4684" s="272" t="s">
        <v>6161</v>
      </c>
      <c r="I4684" s="272" t="s">
        <v>6161</v>
      </c>
      <c r="J4684" s="272" t="s">
        <v>6161</v>
      </c>
      <c r="K4684" s="272" t="s">
        <v>6161</v>
      </c>
      <c r="L4684" s="271" t="s">
        <v>6161</v>
      </c>
      <c r="M4684" s="270" t="s">
        <v>6161</v>
      </c>
      <c r="N4684" s="270" t="s">
        <v>6161</v>
      </c>
      <c r="O4684" s="270" t="s">
        <v>6161</v>
      </c>
    </row>
    <row r="4685" spans="1:15" ht="30.75" customHeight="1" x14ac:dyDescent="0.25">
      <c r="A4685" s="281">
        <v>40324222</v>
      </c>
      <c r="B4685" s="276" t="s">
        <v>6634</v>
      </c>
      <c r="C4685" s="278" t="s">
        <v>4844</v>
      </c>
      <c r="D4685" s="276" t="s">
        <v>6161</v>
      </c>
      <c r="E4685" s="282"/>
      <c r="F4685" s="279"/>
      <c r="G4685" s="278" t="s">
        <v>6161</v>
      </c>
      <c r="H4685" s="278" t="s">
        <v>6161</v>
      </c>
      <c r="I4685" s="278" t="s">
        <v>6161</v>
      </c>
      <c r="J4685" s="278" t="s">
        <v>6161</v>
      </c>
      <c r="K4685" s="278" t="s">
        <v>6161</v>
      </c>
      <c r="L4685" s="277" t="s">
        <v>6161</v>
      </c>
      <c r="M4685" s="276" t="s">
        <v>6161</v>
      </c>
      <c r="N4685" s="276" t="s">
        <v>6161</v>
      </c>
      <c r="O4685" s="276" t="s">
        <v>6161</v>
      </c>
    </row>
    <row r="4686" spans="1:15" ht="30.75" customHeight="1" x14ac:dyDescent="0.25">
      <c r="A4686" s="275">
        <v>40324230</v>
      </c>
      <c r="B4686" s="270" t="s">
        <v>6635</v>
      </c>
      <c r="C4686" s="272" t="s">
        <v>4844</v>
      </c>
      <c r="D4686" s="270" t="s">
        <v>6161</v>
      </c>
      <c r="E4686" s="272"/>
      <c r="F4686" s="273"/>
      <c r="G4686" s="272" t="s">
        <v>6161</v>
      </c>
      <c r="H4686" s="272" t="s">
        <v>6161</v>
      </c>
      <c r="I4686" s="272" t="s">
        <v>6161</v>
      </c>
      <c r="J4686" s="272" t="s">
        <v>6161</v>
      </c>
      <c r="K4686" s="272" t="s">
        <v>6161</v>
      </c>
      <c r="L4686" s="271" t="s">
        <v>6161</v>
      </c>
      <c r="M4686" s="270" t="s">
        <v>6161</v>
      </c>
      <c r="N4686" s="270" t="s">
        <v>6161</v>
      </c>
      <c r="O4686" s="270" t="s">
        <v>6161</v>
      </c>
    </row>
    <row r="4687" spans="1:15" ht="30.75" customHeight="1" x14ac:dyDescent="0.25">
      <c r="A4687" s="281">
        <v>40324249</v>
      </c>
      <c r="B4687" s="276" t="s">
        <v>6636</v>
      </c>
      <c r="C4687" s="278" t="s">
        <v>4844</v>
      </c>
      <c r="D4687" s="276" t="s">
        <v>6161</v>
      </c>
      <c r="E4687" s="282"/>
      <c r="F4687" s="279"/>
      <c r="G4687" s="278" t="s">
        <v>6161</v>
      </c>
      <c r="H4687" s="278" t="s">
        <v>6161</v>
      </c>
      <c r="I4687" s="278" t="s">
        <v>6161</v>
      </c>
      <c r="J4687" s="278" t="s">
        <v>6161</v>
      </c>
      <c r="K4687" s="278" t="s">
        <v>6161</v>
      </c>
      <c r="L4687" s="277" t="s">
        <v>6161</v>
      </c>
      <c r="M4687" s="276" t="s">
        <v>6161</v>
      </c>
      <c r="N4687" s="276" t="s">
        <v>6161</v>
      </c>
      <c r="O4687" s="276" t="s">
        <v>6161</v>
      </c>
    </row>
    <row r="4688" spans="1:15" ht="30.75" customHeight="1" x14ac:dyDescent="0.25">
      <c r="A4688" s="275">
        <v>40324257</v>
      </c>
      <c r="B4688" s="270" t="s">
        <v>6637</v>
      </c>
      <c r="C4688" s="272" t="s">
        <v>4844</v>
      </c>
      <c r="D4688" s="270" t="s">
        <v>6161</v>
      </c>
      <c r="E4688" s="272"/>
      <c r="F4688" s="273"/>
      <c r="G4688" s="272" t="s">
        <v>6161</v>
      </c>
      <c r="H4688" s="272" t="s">
        <v>6161</v>
      </c>
      <c r="I4688" s="272" t="s">
        <v>6161</v>
      </c>
      <c r="J4688" s="272" t="s">
        <v>6161</v>
      </c>
      <c r="K4688" s="272" t="s">
        <v>6161</v>
      </c>
      <c r="L4688" s="271" t="s">
        <v>6161</v>
      </c>
      <c r="M4688" s="270" t="s">
        <v>6161</v>
      </c>
      <c r="N4688" s="270" t="s">
        <v>6161</v>
      </c>
      <c r="O4688" s="270" t="s">
        <v>6161</v>
      </c>
    </row>
    <row r="4689" spans="1:15" ht="30.75" customHeight="1" x14ac:dyDescent="0.25">
      <c r="A4689" s="281">
        <v>40324265</v>
      </c>
      <c r="B4689" s="276" t="s">
        <v>4818</v>
      </c>
      <c r="C4689" s="278" t="s">
        <v>4843</v>
      </c>
      <c r="D4689" s="276" t="s">
        <v>10216</v>
      </c>
      <c r="E4689" s="282"/>
      <c r="F4689" s="279"/>
      <c r="G4689" s="278"/>
      <c r="H4689" s="278" t="s">
        <v>6154</v>
      </c>
      <c r="I4689" s="278" t="s">
        <v>6155</v>
      </c>
      <c r="J4689" s="278" t="s">
        <v>6156</v>
      </c>
      <c r="K4689" s="278"/>
      <c r="L4689" s="277"/>
      <c r="M4689" s="276" t="s">
        <v>3908</v>
      </c>
      <c r="N4689" s="276" t="s">
        <v>9548</v>
      </c>
      <c r="O4689" s="276" t="s">
        <v>6166</v>
      </c>
    </row>
    <row r="4690" spans="1:15" ht="30.75" customHeight="1" x14ac:dyDescent="0.25">
      <c r="A4690" s="275">
        <v>40324273</v>
      </c>
      <c r="B4690" s="270" t="s">
        <v>6638</v>
      </c>
      <c r="C4690" s="272" t="s">
        <v>4844</v>
      </c>
      <c r="D4690" s="270" t="s">
        <v>6161</v>
      </c>
      <c r="E4690" s="272"/>
      <c r="F4690" s="273"/>
      <c r="G4690" s="272" t="s">
        <v>6161</v>
      </c>
      <c r="H4690" s="272" t="s">
        <v>6161</v>
      </c>
      <c r="I4690" s="272" t="s">
        <v>6161</v>
      </c>
      <c r="J4690" s="272" t="s">
        <v>6161</v>
      </c>
      <c r="K4690" s="272" t="s">
        <v>6161</v>
      </c>
      <c r="L4690" s="271" t="s">
        <v>6161</v>
      </c>
      <c r="M4690" s="270" t="s">
        <v>6161</v>
      </c>
      <c r="N4690" s="270" t="s">
        <v>6161</v>
      </c>
      <c r="O4690" s="270" t="s">
        <v>6161</v>
      </c>
    </row>
    <row r="4691" spans="1:15" ht="30.75" customHeight="1" x14ac:dyDescent="0.25">
      <c r="A4691" s="281">
        <v>40324290</v>
      </c>
      <c r="B4691" s="276" t="s">
        <v>6639</v>
      </c>
      <c r="C4691" s="278" t="s">
        <v>4844</v>
      </c>
      <c r="D4691" s="276" t="s">
        <v>6161</v>
      </c>
      <c r="E4691" s="282"/>
      <c r="F4691" s="279"/>
      <c r="G4691" s="278" t="s">
        <v>6161</v>
      </c>
      <c r="H4691" s="278" t="s">
        <v>6161</v>
      </c>
      <c r="I4691" s="278" t="s">
        <v>6161</v>
      </c>
      <c r="J4691" s="278" t="s">
        <v>6161</v>
      </c>
      <c r="K4691" s="278" t="s">
        <v>6161</v>
      </c>
      <c r="L4691" s="277" t="s">
        <v>6161</v>
      </c>
      <c r="M4691" s="276" t="s">
        <v>6161</v>
      </c>
      <c r="N4691" s="276" t="s">
        <v>6161</v>
      </c>
      <c r="O4691" s="276" t="s">
        <v>6161</v>
      </c>
    </row>
    <row r="4692" spans="1:15" ht="30.75" customHeight="1" x14ac:dyDescent="0.25">
      <c r="A4692" s="275">
        <v>40324303</v>
      </c>
      <c r="B4692" s="270" t="s">
        <v>6640</v>
      </c>
      <c r="C4692" s="272" t="s">
        <v>4844</v>
      </c>
      <c r="D4692" s="270" t="s">
        <v>6161</v>
      </c>
      <c r="E4692" s="272"/>
      <c r="F4692" s="273"/>
      <c r="G4692" s="272" t="s">
        <v>6161</v>
      </c>
      <c r="H4692" s="272" t="s">
        <v>6161</v>
      </c>
      <c r="I4692" s="272" t="s">
        <v>6161</v>
      </c>
      <c r="J4692" s="272" t="s">
        <v>6161</v>
      </c>
      <c r="K4692" s="272" t="s">
        <v>6161</v>
      </c>
      <c r="L4692" s="271" t="s">
        <v>6161</v>
      </c>
      <c r="M4692" s="270" t="s">
        <v>6161</v>
      </c>
      <c r="N4692" s="270" t="s">
        <v>6161</v>
      </c>
      <c r="O4692" s="270" t="s">
        <v>6161</v>
      </c>
    </row>
    <row r="4693" spans="1:15" ht="30.75" customHeight="1" x14ac:dyDescent="0.25">
      <c r="A4693" s="281">
        <v>40324311</v>
      </c>
      <c r="B4693" s="276" t="s">
        <v>6641</v>
      </c>
      <c r="C4693" s="278" t="s">
        <v>4844</v>
      </c>
      <c r="D4693" s="276" t="s">
        <v>6161</v>
      </c>
      <c r="E4693" s="282"/>
      <c r="F4693" s="279"/>
      <c r="G4693" s="278" t="s">
        <v>6161</v>
      </c>
      <c r="H4693" s="278" t="s">
        <v>6161</v>
      </c>
      <c r="I4693" s="278" t="s">
        <v>6161</v>
      </c>
      <c r="J4693" s="278" t="s">
        <v>6161</v>
      </c>
      <c r="K4693" s="278" t="s">
        <v>6161</v>
      </c>
      <c r="L4693" s="277" t="s">
        <v>6161</v>
      </c>
      <c r="M4693" s="276" t="s">
        <v>6161</v>
      </c>
      <c r="N4693" s="276" t="s">
        <v>6161</v>
      </c>
      <c r="O4693" s="276" t="s">
        <v>6161</v>
      </c>
    </row>
    <row r="4694" spans="1:15" ht="30.75" customHeight="1" x14ac:dyDescent="0.25">
      <c r="A4694" s="275">
        <v>40324320</v>
      </c>
      <c r="B4694" s="270" t="s">
        <v>6642</v>
      </c>
      <c r="C4694" s="272" t="s">
        <v>4844</v>
      </c>
      <c r="D4694" s="270" t="s">
        <v>6161</v>
      </c>
      <c r="E4694" s="272"/>
      <c r="F4694" s="273"/>
      <c r="G4694" s="272" t="s">
        <v>6161</v>
      </c>
      <c r="H4694" s="272" t="s">
        <v>6161</v>
      </c>
      <c r="I4694" s="272" t="s">
        <v>6161</v>
      </c>
      <c r="J4694" s="272" t="s">
        <v>6161</v>
      </c>
      <c r="K4694" s="272" t="s">
        <v>6161</v>
      </c>
      <c r="L4694" s="271" t="s">
        <v>6161</v>
      </c>
      <c r="M4694" s="270" t="s">
        <v>6161</v>
      </c>
      <c r="N4694" s="270" t="s">
        <v>6161</v>
      </c>
      <c r="O4694" s="270" t="s">
        <v>6161</v>
      </c>
    </row>
    <row r="4695" spans="1:15" ht="30.75" customHeight="1" x14ac:dyDescent="0.25">
      <c r="A4695" s="281">
        <v>40324338</v>
      </c>
      <c r="B4695" s="276" t="s">
        <v>6643</v>
      </c>
      <c r="C4695" s="278" t="s">
        <v>4844</v>
      </c>
      <c r="D4695" s="276" t="s">
        <v>6161</v>
      </c>
      <c r="E4695" s="282"/>
      <c r="F4695" s="279"/>
      <c r="G4695" s="278" t="s">
        <v>6161</v>
      </c>
      <c r="H4695" s="278" t="s">
        <v>6161</v>
      </c>
      <c r="I4695" s="278" t="s">
        <v>6161</v>
      </c>
      <c r="J4695" s="278" t="s">
        <v>6161</v>
      </c>
      <c r="K4695" s="278" t="s">
        <v>6161</v>
      </c>
      <c r="L4695" s="277" t="s">
        <v>6161</v>
      </c>
      <c r="M4695" s="276" t="s">
        <v>6161</v>
      </c>
      <c r="N4695" s="276" t="s">
        <v>6161</v>
      </c>
      <c r="O4695" s="276" t="s">
        <v>6161</v>
      </c>
    </row>
    <row r="4696" spans="1:15" ht="30.75" customHeight="1" x14ac:dyDescent="0.25">
      <c r="A4696" s="275">
        <v>40324346</v>
      </c>
      <c r="B4696" s="270" t="s">
        <v>6644</v>
      </c>
      <c r="C4696" s="272" t="s">
        <v>4844</v>
      </c>
      <c r="D4696" s="270" t="s">
        <v>6161</v>
      </c>
      <c r="E4696" s="272"/>
      <c r="F4696" s="273"/>
      <c r="G4696" s="272" t="s">
        <v>6161</v>
      </c>
      <c r="H4696" s="272" t="s">
        <v>6161</v>
      </c>
      <c r="I4696" s="272" t="s">
        <v>6161</v>
      </c>
      <c r="J4696" s="272" t="s">
        <v>6161</v>
      </c>
      <c r="K4696" s="272" t="s">
        <v>6161</v>
      </c>
      <c r="L4696" s="271" t="s">
        <v>6161</v>
      </c>
      <c r="M4696" s="270" t="s">
        <v>6161</v>
      </c>
      <c r="N4696" s="270" t="s">
        <v>6161</v>
      </c>
      <c r="O4696" s="270" t="s">
        <v>6161</v>
      </c>
    </row>
    <row r="4697" spans="1:15" ht="30.75" customHeight="1" x14ac:dyDescent="0.25">
      <c r="A4697" s="281">
        <v>40324354</v>
      </c>
      <c r="B4697" s="276" t="s">
        <v>6645</v>
      </c>
      <c r="C4697" s="278" t="s">
        <v>4844</v>
      </c>
      <c r="D4697" s="276" t="s">
        <v>6161</v>
      </c>
      <c r="E4697" s="282"/>
      <c r="F4697" s="279"/>
      <c r="G4697" s="278" t="s">
        <v>6161</v>
      </c>
      <c r="H4697" s="278" t="s">
        <v>6161</v>
      </c>
      <c r="I4697" s="278" t="s">
        <v>6161</v>
      </c>
      <c r="J4697" s="278" t="s">
        <v>6161</v>
      </c>
      <c r="K4697" s="278" t="s">
        <v>6161</v>
      </c>
      <c r="L4697" s="277" t="s">
        <v>6161</v>
      </c>
      <c r="M4697" s="276" t="s">
        <v>6161</v>
      </c>
      <c r="N4697" s="276" t="s">
        <v>6161</v>
      </c>
      <c r="O4697" s="276" t="s">
        <v>6161</v>
      </c>
    </row>
    <row r="4698" spans="1:15" ht="30.75" customHeight="1" x14ac:dyDescent="0.25">
      <c r="A4698" s="275">
        <v>40324362</v>
      </c>
      <c r="B4698" s="270" t="s">
        <v>6646</v>
      </c>
      <c r="C4698" s="272" t="s">
        <v>4843</v>
      </c>
      <c r="D4698" s="270" t="s">
        <v>10207</v>
      </c>
      <c r="E4698" s="272"/>
      <c r="F4698" s="273"/>
      <c r="G4698" s="272"/>
      <c r="H4698" s="272" t="s">
        <v>6154</v>
      </c>
      <c r="I4698" s="272" t="s">
        <v>6155</v>
      </c>
      <c r="J4698" s="272" t="s">
        <v>6156</v>
      </c>
      <c r="K4698" s="272"/>
      <c r="L4698" s="271"/>
      <c r="M4698" s="270" t="s">
        <v>3908</v>
      </c>
      <c r="N4698" s="270" t="s">
        <v>9548</v>
      </c>
      <c r="O4698" s="270" t="s">
        <v>6166</v>
      </c>
    </row>
    <row r="4699" spans="1:15" ht="30.75" customHeight="1" x14ac:dyDescent="0.25">
      <c r="A4699" s="281">
        <v>40324370</v>
      </c>
      <c r="B4699" s="276" t="s">
        <v>6647</v>
      </c>
      <c r="C4699" s="278" t="s">
        <v>4843</v>
      </c>
      <c r="D4699" s="276" t="s">
        <v>10207</v>
      </c>
      <c r="E4699" s="282"/>
      <c r="F4699" s="279"/>
      <c r="G4699" s="278"/>
      <c r="H4699" s="278" t="s">
        <v>6154</v>
      </c>
      <c r="I4699" s="278" t="s">
        <v>6155</v>
      </c>
      <c r="J4699" s="278" t="s">
        <v>6156</v>
      </c>
      <c r="K4699" s="278"/>
      <c r="L4699" s="277"/>
      <c r="M4699" s="276" t="s">
        <v>3908</v>
      </c>
      <c r="N4699" s="276" t="s">
        <v>9548</v>
      </c>
      <c r="O4699" s="276" t="s">
        <v>6166</v>
      </c>
    </row>
    <row r="4700" spans="1:15" ht="30.75" customHeight="1" x14ac:dyDescent="0.25">
      <c r="A4700" s="275">
        <v>40324389</v>
      </c>
      <c r="B4700" s="270" t="s">
        <v>6648</v>
      </c>
      <c r="C4700" s="272" t="s">
        <v>4843</v>
      </c>
      <c r="D4700" s="270" t="s">
        <v>9893</v>
      </c>
      <c r="E4700" s="272"/>
      <c r="F4700" s="273"/>
      <c r="G4700" s="272"/>
      <c r="H4700" s="272" t="s">
        <v>6154</v>
      </c>
      <c r="I4700" s="272" t="s">
        <v>6155</v>
      </c>
      <c r="J4700" s="272" t="s">
        <v>6156</v>
      </c>
      <c r="K4700" s="272"/>
      <c r="L4700" s="271"/>
      <c r="M4700" s="270" t="s">
        <v>3908</v>
      </c>
      <c r="N4700" s="270" t="s">
        <v>9548</v>
      </c>
      <c r="O4700" s="270" t="s">
        <v>6166</v>
      </c>
    </row>
    <row r="4701" spans="1:15" ht="30.75" customHeight="1" x14ac:dyDescent="0.25">
      <c r="A4701" s="281">
        <v>40324397</v>
      </c>
      <c r="B4701" s="276" t="s">
        <v>6649</v>
      </c>
      <c r="C4701" s="278" t="s">
        <v>4844</v>
      </c>
      <c r="D4701" s="276" t="s">
        <v>6161</v>
      </c>
      <c r="E4701" s="282"/>
      <c r="F4701" s="279"/>
      <c r="G4701" s="278" t="s">
        <v>6161</v>
      </c>
      <c r="H4701" s="278" t="s">
        <v>6161</v>
      </c>
      <c r="I4701" s="278" t="s">
        <v>6161</v>
      </c>
      <c r="J4701" s="278" t="s">
        <v>6161</v>
      </c>
      <c r="K4701" s="278" t="s">
        <v>6161</v>
      </c>
      <c r="L4701" s="277" t="s">
        <v>6161</v>
      </c>
      <c r="M4701" s="276" t="s">
        <v>6161</v>
      </c>
      <c r="N4701" s="276" t="s">
        <v>6161</v>
      </c>
      <c r="O4701" s="276" t="s">
        <v>6161</v>
      </c>
    </row>
    <row r="4702" spans="1:15" ht="30.75" customHeight="1" x14ac:dyDescent="0.25">
      <c r="A4702" s="275">
        <v>40324400</v>
      </c>
      <c r="B4702" s="270" t="s">
        <v>6650</v>
      </c>
      <c r="C4702" s="272" t="s">
        <v>4844</v>
      </c>
      <c r="D4702" s="270" t="s">
        <v>6161</v>
      </c>
      <c r="E4702" s="272"/>
      <c r="F4702" s="273"/>
      <c r="G4702" s="272" t="s">
        <v>6161</v>
      </c>
      <c r="H4702" s="272" t="s">
        <v>6161</v>
      </c>
      <c r="I4702" s="272" t="s">
        <v>6161</v>
      </c>
      <c r="J4702" s="272" t="s">
        <v>6161</v>
      </c>
      <c r="K4702" s="272" t="s">
        <v>6161</v>
      </c>
      <c r="L4702" s="271" t="s">
        <v>6161</v>
      </c>
      <c r="M4702" s="270" t="s">
        <v>6161</v>
      </c>
      <c r="N4702" s="270" t="s">
        <v>6161</v>
      </c>
      <c r="O4702" s="270" t="s">
        <v>6161</v>
      </c>
    </row>
    <row r="4703" spans="1:15" ht="30.75" customHeight="1" x14ac:dyDescent="0.25">
      <c r="A4703" s="281">
        <v>40324419</v>
      </c>
      <c r="B4703" s="276" t="s">
        <v>6651</v>
      </c>
      <c r="C4703" s="278" t="s">
        <v>4844</v>
      </c>
      <c r="D4703" s="276" t="s">
        <v>6161</v>
      </c>
      <c r="E4703" s="282"/>
      <c r="F4703" s="279"/>
      <c r="G4703" s="278" t="s">
        <v>6161</v>
      </c>
      <c r="H4703" s="278" t="s">
        <v>6161</v>
      </c>
      <c r="I4703" s="278" t="s">
        <v>6161</v>
      </c>
      <c r="J4703" s="278" t="s">
        <v>6161</v>
      </c>
      <c r="K4703" s="278" t="s">
        <v>6161</v>
      </c>
      <c r="L4703" s="277" t="s">
        <v>6161</v>
      </c>
      <c r="M4703" s="276" t="s">
        <v>6161</v>
      </c>
      <c r="N4703" s="276" t="s">
        <v>6161</v>
      </c>
      <c r="O4703" s="276" t="s">
        <v>6161</v>
      </c>
    </row>
    <row r="4704" spans="1:15" ht="30.75" customHeight="1" x14ac:dyDescent="0.25">
      <c r="A4704" s="275">
        <v>40324427</v>
      </c>
      <c r="B4704" s="270" t="s">
        <v>6652</v>
      </c>
      <c r="C4704" s="272" t="s">
        <v>4844</v>
      </c>
      <c r="D4704" s="270" t="s">
        <v>6161</v>
      </c>
      <c r="E4704" s="272"/>
      <c r="F4704" s="273"/>
      <c r="G4704" s="272" t="s">
        <v>6161</v>
      </c>
      <c r="H4704" s="272" t="s">
        <v>6161</v>
      </c>
      <c r="I4704" s="272" t="s">
        <v>6161</v>
      </c>
      <c r="J4704" s="272" t="s">
        <v>6161</v>
      </c>
      <c r="K4704" s="272" t="s">
        <v>6161</v>
      </c>
      <c r="L4704" s="271" t="s">
        <v>6161</v>
      </c>
      <c r="M4704" s="270" t="s">
        <v>6161</v>
      </c>
      <c r="N4704" s="270" t="s">
        <v>6161</v>
      </c>
      <c r="O4704" s="270" t="s">
        <v>6161</v>
      </c>
    </row>
    <row r="4705" spans="1:15" ht="30.75" customHeight="1" x14ac:dyDescent="0.25">
      <c r="A4705" s="281">
        <v>40324435</v>
      </c>
      <c r="B4705" s="276" t="s">
        <v>6653</v>
      </c>
      <c r="C4705" s="278" t="s">
        <v>4844</v>
      </c>
      <c r="D4705" s="276" t="s">
        <v>6161</v>
      </c>
      <c r="E4705" s="282"/>
      <c r="F4705" s="279"/>
      <c r="G4705" s="278" t="s">
        <v>6161</v>
      </c>
      <c r="H4705" s="278" t="s">
        <v>6161</v>
      </c>
      <c r="I4705" s="278" t="s">
        <v>6161</v>
      </c>
      <c r="J4705" s="278" t="s">
        <v>6161</v>
      </c>
      <c r="K4705" s="278" t="s">
        <v>6161</v>
      </c>
      <c r="L4705" s="277" t="s">
        <v>6161</v>
      </c>
      <c r="M4705" s="276" t="s">
        <v>6161</v>
      </c>
      <c r="N4705" s="276" t="s">
        <v>6161</v>
      </c>
      <c r="O4705" s="276" t="s">
        <v>6161</v>
      </c>
    </row>
    <row r="4706" spans="1:15" ht="30.75" customHeight="1" x14ac:dyDescent="0.25">
      <c r="A4706" s="275">
        <v>40324443</v>
      </c>
      <c r="B4706" s="270" t="s">
        <v>6654</v>
      </c>
      <c r="C4706" s="272" t="s">
        <v>4844</v>
      </c>
      <c r="D4706" s="270" t="s">
        <v>6161</v>
      </c>
      <c r="E4706" s="272"/>
      <c r="F4706" s="273"/>
      <c r="G4706" s="272" t="s">
        <v>6161</v>
      </c>
      <c r="H4706" s="272" t="s">
        <v>6161</v>
      </c>
      <c r="I4706" s="272" t="s">
        <v>6161</v>
      </c>
      <c r="J4706" s="272" t="s">
        <v>6161</v>
      </c>
      <c r="K4706" s="272" t="s">
        <v>6161</v>
      </c>
      <c r="L4706" s="271" t="s">
        <v>6161</v>
      </c>
      <c r="M4706" s="270" t="s">
        <v>6161</v>
      </c>
      <c r="N4706" s="270" t="s">
        <v>6161</v>
      </c>
      <c r="O4706" s="270" t="s">
        <v>6161</v>
      </c>
    </row>
    <row r="4707" spans="1:15" ht="30.75" customHeight="1" x14ac:dyDescent="0.25">
      <c r="A4707" s="281">
        <v>40324451</v>
      </c>
      <c r="B4707" s="276" t="s">
        <v>6655</v>
      </c>
      <c r="C4707" s="278" t="s">
        <v>4844</v>
      </c>
      <c r="D4707" s="276" t="s">
        <v>6161</v>
      </c>
      <c r="E4707" s="282"/>
      <c r="F4707" s="279"/>
      <c r="G4707" s="278" t="s">
        <v>6161</v>
      </c>
      <c r="H4707" s="278" t="s">
        <v>6161</v>
      </c>
      <c r="I4707" s="278" t="s">
        <v>6161</v>
      </c>
      <c r="J4707" s="278" t="s">
        <v>6161</v>
      </c>
      <c r="K4707" s="278" t="s">
        <v>6161</v>
      </c>
      <c r="L4707" s="277" t="s">
        <v>6161</v>
      </c>
      <c r="M4707" s="276" t="s">
        <v>6161</v>
      </c>
      <c r="N4707" s="276" t="s">
        <v>6161</v>
      </c>
      <c r="O4707" s="276" t="s">
        <v>6161</v>
      </c>
    </row>
    <row r="4708" spans="1:15" ht="30.75" customHeight="1" x14ac:dyDescent="0.25">
      <c r="A4708" s="275">
        <v>40324460</v>
      </c>
      <c r="B4708" s="270" t="s">
        <v>6656</v>
      </c>
      <c r="C4708" s="272" t="s">
        <v>4844</v>
      </c>
      <c r="D4708" s="270" t="s">
        <v>6161</v>
      </c>
      <c r="E4708" s="272"/>
      <c r="F4708" s="273"/>
      <c r="G4708" s="272" t="s">
        <v>6161</v>
      </c>
      <c r="H4708" s="272" t="s">
        <v>6161</v>
      </c>
      <c r="I4708" s="272" t="s">
        <v>6161</v>
      </c>
      <c r="J4708" s="272" t="s">
        <v>6161</v>
      </c>
      <c r="K4708" s="272" t="s">
        <v>6161</v>
      </c>
      <c r="L4708" s="271" t="s">
        <v>6161</v>
      </c>
      <c r="M4708" s="270" t="s">
        <v>6161</v>
      </c>
      <c r="N4708" s="270" t="s">
        <v>6161</v>
      </c>
      <c r="O4708" s="270" t="s">
        <v>6161</v>
      </c>
    </row>
    <row r="4709" spans="1:15" ht="30.75" customHeight="1" x14ac:dyDescent="0.25">
      <c r="A4709" s="281">
        <v>40324478</v>
      </c>
      <c r="B4709" s="276" t="s">
        <v>6657</v>
      </c>
      <c r="C4709" s="278" t="s">
        <v>4844</v>
      </c>
      <c r="D4709" s="276" t="s">
        <v>6161</v>
      </c>
      <c r="E4709" s="282"/>
      <c r="F4709" s="279"/>
      <c r="G4709" s="278" t="s">
        <v>6161</v>
      </c>
      <c r="H4709" s="278" t="s">
        <v>6161</v>
      </c>
      <c r="I4709" s="278" t="s">
        <v>6161</v>
      </c>
      <c r="J4709" s="278" t="s">
        <v>6161</v>
      </c>
      <c r="K4709" s="278" t="s">
        <v>6161</v>
      </c>
      <c r="L4709" s="277" t="s">
        <v>6161</v>
      </c>
      <c r="M4709" s="276" t="s">
        <v>6161</v>
      </c>
      <c r="N4709" s="276" t="s">
        <v>6161</v>
      </c>
      <c r="O4709" s="276" t="s">
        <v>6161</v>
      </c>
    </row>
    <row r="4710" spans="1:15" ht="30.75" customHeight="1" x14ac:dyDescent="0.25">
      <c r="A4710" s="275">
        <v>40324486</v>
      </c>
      <c r="B4710" s="270" t="s">
        <v>6658</v>
      </c>
      <c r="C4710" s="272" t="s">
        <v>4844</v>
      </c>
      <c r="D4710" s="270" t="s">
        <v>6161</v>
      </c>
      <c r="E4710" s="272"/>
      <c r="F4710" s="273"/>
      <c r="G4710" s="272" t="s">
        <v>6161</v>
      </c>
      <c r="H4710" s="272" t="s">
        <v>6161</v>
      </c>
      <c r="I4710" s="272" t="s">
        <v>6161</v>
      </c>
      <c r="J4710" s="272" t="s">
        <v>6161</v>
      </c>
      <c r="K4710" s="272" t="s">
        <v>6161</v>
      </c>
      <c r="L4710" s="271" t="s">
        <v>6161</v>
      </c>
      <c r="M4710" s="270" t="s">
        <v>6161</v>
      </c>
      <c r="N4710" s="270" t="s">
        <v>6161</v>
      </c>
      <c r="O4710" s="270" t="s">
        <v>6161</v>
      </c>
    </row>
    <row r="4711" spans="1:15" ht="30.75" customHeight="1" x14ac:dyDescent="0.25">
      <c r="A4711" s="281">
        <v>40324494</v>
      </c>
      <c r="B4711" s="276" t="s">
        <v>6659</v>
      </c>
      <c r="C4711" s="278" t="s">
        <v>4844</v>
      </c>
      <c r="D4711" s="276" t="s">
        <v>6161</v>
      </c>
      <c r="E4711" s="282"/>
      <c r="F4711" s="279"/>
      <c r="G4711" s="278" t="s">
        <v>6161</v>
      </c>
      <c r="H4711" s="278" t="s">
        <v>6161</v>
      </c>
      <c r="I4711" s="278" t="s">
        <v>6161</v>
      </c>
      <c r="J4711" s="278" t="s">
        <v>6161</v>
      </c>
      <c r="K4711" s="278" t="s">
        <v>6161</v>
      </c>
      <c r="L4711" s="277" t="s">
        <v>6161</v>
      </c>
      <c r="M4711" s="276" t="s">
        <v>6161</v>
      </c>
      <c r="N4711" s="276" t="s">
        <v>6161</v>
      </c>
      <c r="O4711" s="276" t="s">
        <v>6161</v>
      </c>
    </row>
    <row r="4712" spans="1:15" ht="30.75" customHeight="1" x14ac:dyDescent="0.25">
      <c r="A4712" s="275">
        <v>40324508</v>
      </c>
      <c r="B4712" s="270" t="s">
        <v>6660</v>
      </c>
      <c r="C4712" s="272" t="s">
        <v>4844</v>
      </c>
      <c r="D4712" s="270" t="s">
        <v>6161</v>
      </c>
      <c r="E4712" s="272"/>
      <c r="F4712" s="273"/>
      <c r="G4712" s="272" t="s">
        <v>6161</v>
      </c>
      <c r="H4712" s="272" t="s">
        <v>6161</v>
      </c>
      <c r="I4712" s="272" t="s">
        <v>6161</v>
      </c>
      <c r="J4712" s="272" t="s">
        <v>6161</v>
      </c>
      <c r="K4712" s="272" t="s">
        <v>6161</v>
      </c>
      <c r="L4712" s="271" t="s">
        <v>6161</v>
      </c>
      <c r="M4712" s="270" t="s">
        <v>6161</v>
      </c>
      <c r="N4712" s="270" t="s">
        <v>6161</v>
      </c>
      <c r="O4712" s="270" t="s">
        <v>6161</v>
      </c>
    </row>
    <row r="4713" spans="1:15" ht="30.75" customHeight="1" x14ac:dyDescent="0.25">
      <c r="A4713" s="281">
        <v>40324516</v>
      </c>
      <c r="B4713" s="276" t="s">
        <v>6661</v>
      </c>
      <c r="C4713" s="278" t="s">
        <v>4844</v>
      </c>
      <c r="D4713" s="276" t="s">
        <v>6161</v>
      </c>
      <c r="E4713" s="282"/>
      <c r="F4713" s="279"/>
      <c r="G4713" s="278" t="s">
        <v>6161</v>
      </c>
      <c r="H4713" s="278" t="s">
        <v>6161</v>
      </c>
      <c r="I4713" s="278" t="s">
        <v>6161</v>
      </c>
      <c r="J4713" s="278" t="s">
        <v>6161</v>
      </c>
      <c r="K4713" s="278" t="s">
        <v>6161</v>
      </c>
      <c r="L4713" s="277" t="s">
        <v>6161</v>
      </c>
      <c r="M4713" s="276" t="s">
        <v>6161</v>
      </c>
      <c r="N4713" s="276" t="s">
        <v>6161</v>
      </c>
      <c r="O4713" s="276" t="s">
        <v>6161</v>
      </c>
    </row>
    <row r="4714" spans="1:15" ht="30.75" customHeight="1" x14ac:dyDescent="0.25">
      <c r="A4714" s="275">
        <v>40324524</v>
      </c>
      <c r="B4714" s="270" t="s">
        <v>6662</v>
      </c>
      <c r="C4714" s="272" t="s">
        <v>4844</v>
      </c>
      <c r="D4714" s="270" t="s">
        <v>6161</v>
      </c>
      <c r="E4714" s="272"/>
      <c r="F4714" s="273"/>
      <c r="G4714" s="272" t="s">
        <v>6161</v>
      </c>
      <c r="H4714" s="272" t="s">
        <v>6161</v>
      </c>
      <c r="I4714" s="272" t="s">
        <v>6161</v>
      </c>
      <c r="J4714" s="272" t="s">
        <v>6161</v>
      </c>
      <c r="K4714" s="272" t="s">
        <v>6161</v>
      </c>
      <c r="L4714" s="271" t="s">
        <v>6161</v>
      </c>
      <c r="M4714" s="270" t="s">
        <v>6161</v>
      </c>
      <c r="N4714" s="270" t="s">
        <v>6161</v>
      </c>
      <c r="O4714" s="270" t="s">
        <v>6161</v>
      </c>
    </row>
    <row r="4715" spans="1:15" ht="30.75" customHeight="1" x14ac:dyDescent="0.25">
      <c r="A4715" s="281">
        <v>40324532</v>
      </c>
      <c r="B4715" s="276" t="s">
        <v>6663</v>
      </c>
      <c r="C4715" s="278" t="s">
        <v>4844</v>
      </c>
      <c r="D4715" s="276" t="s">
        <v>6161</v>
      </c>
      <c r="E4715" s="282"/>
      <c r="F4715" s="279"/>
      <c r="G4715" s="278" t="s">
        <v>6161</v>
      </c>
      <c r="H4715" s="278" t="s">
        <v>6161</v>
      </c>
      <c r="I4715" s="278" t="s">
        <v>6161</v>
      </c>
      <c r="J4715" s="278" t="s">
        <v>6161</v>
      </c>
      <c r="K4715" s="278" t="s">
        <v>6161</v>
      </c>
      <c r="L4715" s="277" t="s">
        <v>6161</v>
      </c>
      <c r="M4715" s="276" t="s">
        <v>6161</v>
      </c>
      <c r="N4715" s="276" t="s">
        <v>6161</v>
      </c>
      <c r="O4715" s="276" t="s">
        <v>6161</v>
      </c>
    </row>
    <row r="4716" spans="1:15" ht="30.75" customHeight="1" x14ac:dyDescent="0.25">
      <c r="A4716" s="275">
        <v>40324559</v>
      </c>
      <c r="B4716" s="270" t="s">
        <v>6125</v>
      </c>
      <c r="C4716" s="272" t="s">
        <v>4843</v>
      </c>
      <c r="D4716" s="270" t="s">
        <v>10217</v>
      </c>
      <c r="E4716" s="272"/>
      <c r="F4716" s="273"/>
      <c r="G4716" s="272"/>
      <c r="H4716" s="272" t="s">
        <v>6154</v>
      </c>
      <c r="I4716" s="272" t="s">
        <v>6155</v>
      </c>
      <c r="J4716" s="272" t="s">
        <v>6156</v>
      </c>
      <c r="K4716" s="272"/>
      <c r="L4716" s="271"/>
      <c r="M4716" s="270" t="s">
        <v>3908</v>
      </c>
      <c r="N4716" s="270" t="s">
        <v>9548</v>
      </c>
      <c r="O4716" s="270" t="s">
        <v>6166</v>
      </c>
    </row>
    <row r="4717" spans="1:15" ht="30.75" customHeight="1" x14ac:dyDescent="0.25">
      <c r="A4717" s="281">
        <v>40324567</v>
      </c>
      <c r="B4717" s="276" t="s">
        <v>6126</v>
      </c>
      <c r="C4717" s="278" t="s">
        <v>4843</v>
      </c>
      <c r="D4717" s="276" t="s">
        <v>10218</v>
      </c>
      <c r="E4717" s="282"/>
      <c r="F4717" s="279"/>
      <c r="G4717" s="278"/>
      <c r="H4717" s="278" t="s">
        <v>6154</v>
      </c>
      <c r="I4717" s="278" t="s">
        <v>6155</v>
      </c>
      <c r="J4717" s="278" t="s">
        <v>6156</v>
      </c>
      <c r="K4717" s="278"/>
      <c r="L4717" s="277"/>
      <c r="M4717" s="276" t="s">
        <v>3908</v>
      </c>
      <c r="N4717" s="276" t="s">
        <v>9548</v>
      </c>
      <c r="O4717" s="276" t="s">
        <v>6166</v>
      </c>
    </row>
    <row r="4718" spans="1:15" ht="30.75" customHeight="1" x14ac:dyDescent="0.25">
      <c r="A4718" s="275">
        <v>40324575</v>
      </c>
      <c r="B4718" s="270" t="s">
        <v>5879</v>
      </c>
      <c r="C4718" s="272" t="s">
        <v>4844</v>
      </c>
      <c r="D4718" s="270" t="s">
        <v>6161</v>
      </c>
      <c r="E4718" s="272"/>
      <c r="F4718" s="273"/>
      <c r="G4718" s="272" t="s">
        <v>6161</v>
      </c>
      <c r="H4718" s="272" t="s">
        <v>6161</v>
      </c>
      <c r="I4718" s="272" t="s">
        <v>6161</v>
      </c>
      <c r="J4718" s="272" t="s">
        <v>6161</v>
      </c>
      <c r="K4718" s="272" t="s">
        <v>6161</v>
      </c>
      <c r="L4718" s="271" t="s">
        <v>6161</v>
      </c>
      <c r="M4718" s="270" t="s">
        <v>6161</v>
      </c>
      <c r="N4718" s="270" t="s">
        <v>6161</v>
      </c>
      <c r="O4718" s="270" t="s">
        <v>6161</v>
      </c>
    </row>
    <row r="4719" spans="1:15" ht="30.75" customHeight="1" x14ac:dyDescent="0.25">
      <c r="A4719" s="281">
        <v>40324583</v>
      </c>
      <c r="B4719" s="276" t="s">
        <v>5925</v>
      </c>
      <c r="C4719" s="278" t="s">
        <v>4844</v>
      </c>
      <c r="D4719" s="276" t="s">
        <v>6161</v>
      </c>
      <c r="E4719" s="282"/>
      <c r="F4719" s="279"/>
      <c r="G4719" s="278" t="s">
        <v>6161</v>
      </c>
      <c r="H4719" s="278" t="s">
        <v>6161</v>
      </c>
      <c r="I4719" s="278" t="s">
        <v>6161</v>
      </c>
      <c r="J4719" s="278" t="s">
        <v>6161</v>
      </c>
      <c r="K4719" s="278" t="s">
        <v>6161</v>
      </c>
      <c r="L4719" s="277" t="s">
        <v>6161</v>
      </c>
      <c r="M4719" s="276" t="s">
        <v>6161</v>
      </c>
      <c r="N4719" s="276" t="s">
        <v>6161</v>
      </c>
      <c r="O4719" s="276" t="s">
        <v>6161</v>
      </c>
    </row>
    <row r="4720" spans="1:15" ht="30.75" customHeight="1" x14ac:dyDescent="0.25">
      <c r="A4720" s="275">
        <v>40324591</v>
      </c>
      <c r="B4720" s="270" t="s">
        <v>6664</v>
      </c>
      <c r="C4720" s="272" t="s">
        <v>4843</v>
      </c>
      <c r="D4720" s="270" t="s">
        <v>10219</v>
      </c>
      <c r="E4720" s="272"/>
      <c r="F4720" s="273"/>
      <c r="G4720" s="272"/>
      <c r="H4720" s="272" t="s">
        <v>6154</v>
      </c>
      <c r="I4720" s="272" t="s">
        <v>6155</v>
      </c>
      <c r="J4720" s="272" t="s">
        <v>6156</v>
      </c>
      <c r="K4720" s="272"/>
      <c r="L4720" s="271">
        <v>113</v>
      </c>
      <c r="M4720" s="270" t="s">
        <v>3908</v>
      </c>
      <c r="N4720" s="270" t="s">
        <v>9548</v>
      </c>
      <c r="O4720" s="270" t="s">
        <v>6480</v>
      </c>
    </row>
    <row r="4721" spans="1:15" ht="30.75" customHeight="1" x14ac:dyDescent="0.25">
      <c r="A4721" s="281">
        <v>40324605</v>
      </c>
      <c r="B4721" s="276" t="s">
        <v>6665</v>
      </c>
      <c r="C4721" s="278" t="s">
        <v>4843</v>
      </c>
      <c r="D4721" s="276" t="s">
        <v>10220</v>
      </c>
      <c r="E4721" s="282"/>
      <c r="F4721" s="279"/>
      <c r="G4721" s="278"/>
      <c r="H4721" s="278" t="s">
        <v>6154</v>
      </c>
      <c r="I4721" s="278" t="s">
        <v>6155</v>
      </c>
      <c r="J4721" s="278" t="s">
        <v>6156</v>
      </c>
      <c r="K4721" s="278"/>
      <c r="L4721" s="277">
        <v>112</v>
      </c>
      <c r="M4721" s="276" t="s">
        <v>3908</v>
      </c>
      <c r="N4721" s="276" t="s">
        <v>9548</v>
      </c>
      <c r="O4721" s="276" t="s">
        <v>6480</v>
      </c>
    </row>
    <row r="4722" spans="1:15" ht="30.75" customHeight="1" x14ac:dyDescent="0.25">
      <c r="A4722" s="275">
        <v>40324613</v>
      </c>
      <c r="B4722" s="270" t="s">
        <v>10221</v>
      </c>
      <c r="C4722" s="272" t="s">
        <v>4844</v>
      </c>
      <c r="D4722" s="270" t="s">
        <v>6161</v>
      </c>
      <c r="E4722" s="272"/>
      <c r="F4722" s="273"/>
      <c r="G4722" s="272" t="s">
        <v>6161</v>
      </c>
      <c r="H4722" s="272" t="s">
        <v>6161</v>
      </c>
      <c r="I4722" s="272" t="s">
        <v>6161</v>
      </c>
      <c r="J4722" s="272" t="s">
        <v>6161</v>
      </c>
      <c r="K4722" s="272" t="s">
        <v>6161</v>
      </c>
      <c r="L4722" s="271" t="s">
        <v>6161</v>
      </c>
      <c r="M4722" s="270" t="s">
        <v>6161</v>
      </c>
      <c r="N4722" s="270" t="s">
        <v>6161</v>
      </c>
      <c r="O4722" s="270" t="s">
        <v>6161</v>
      </c>
    </row>
    <row r="4723" spans="1:15" ht="30.75" customHeight="1" x14ac:dyDescent="0.25">
      <c r="A4723" s="281">
        <v>40324621</v>
      </c>
      <c r="B4723" s="276" t="s">
        <v>10222</v>
      </c>
      <c r="C4723" s="278" t="s">
        <v>4844</v>
      </c>
      <c r="D4723" s="276" t="s">
        <v>6161</v>
      </c>
      <c r="E4723" s="282"/>
      <c r="F4723" s="279"/>
      <c r="G4723" s="278" t="s">
        <v>6161</v>
      </c>
      <c r="H4723" s="278" t="s">
        <v>6161</v>
      </c>
      <c r="I4723" s="278" t="s">
        <v>6161</v>
      </c>
      <c r="J4723" s="278" t="s">
        <v>6161</v>
      </c>
      <c r="K4723" s="278" t="s">
        <v>6161</v>
      </c>
      <c r="L4723" s="277" t="s">
        <v>6161</v>
      </c>
      <c r="M4723" s="276" t="s">
        <v>6161</v>
      </c>
      <c r="N4723" s="276" t="s">
        <v>6161</v>
      </c>
      <c r="O4723" s="276" t="s">
        <v>6161</v>
      </c>
    </row>
    <row r="4724" spans="1:15" ht="30.75" customHeight="1" x14ac:dyDescent="0.25">
      <c r="A4724" s="275">
        <v>40324630</v>
      </c>
      <c r="B4724" s="270" t="s">
        <v>10223</v>
      </c>
      <c r="C4724" s="272" t="s">
        <v>4844</v>
      </c>
      <c r="D4724" s="270" t="s">
        <v>6161</v>
      </c>
      <c r="E4724" s="272"/>
      <c r="F4724" s="273"/>
      <c r="G4724" s="272" t="s">
        <v>6161</v>
      </c>
      <c r="H4724" s="272" t="s">
        <v>6161</v>
      </c>
      <c r="I4724" s="272" t="s">
        <v>6161</v>
      </c>
      <c r="J4724" s="272" t="s">
        <v>6161</v>
      </c>
      <c r="K4724" s="272" t="s">
        <v>6161</v>
      </c>
      <c r="L4724" s="271" t="s">
        <v>6161</v>
      </c>
      <c r="M4724" s="270" t="s">
        <v>6161</v>
      </c>
      <c r="N4724" s="270" t="s">
        <v>6161</v>
      </c>
      <c r="O4724" s="270" t="s">
        <v>6161</v>
      </c>
    </row>
    <row r="4725" spans="1:15" ht="30.75" customHeight="1" x14ac:dyDescent="0.25">
      <c r="A4725" s="281">
        <v>40324648</v>
      </c>
      <c r="B4725" s="276" t="s">
        <v>7384</v>
      </c>
      <c r="C4725" s="278" t="s">
        <v>4843</v>
      </c>
      <c r="D4725" s="276" t="s">
        <v>10224</v>
      </c>
      <c r="E4725" s="282"/>
      <c r="F4725" s="279"/>
      <c r="G4725" s="278"/>
      <c r="H4725" s="278" t="s">
        <v>6154</v>
      </c>
      <c r="I4725" s="278" t="s">
        <v>6155</v>
      </c>
      <c r="J4725" s="278" t="s">
        <v>6156</v>
      </c>
      <c r="K4725" s="278"/>
      <c r="L4725" s="277">
        <v>140</v>
      </c>
      <c r="M4725" s="276" t="s">
        <v>3908</v>
      </c>
      <c r="N4725" s="276" t="s">
        <v>9548</v>
      </c>
      <c r="O4725" s="276" t="s">
        <v>6166</v>
      </c>
    </row>
    <row r="4726" spans="1:15" ht="30.75" customHeight="1" x14ac:dyDescent="0.25">
      <c r="A4726" s="275">
        <v>40324656</v>
      </c>
      <c r="B4726" s="270" t="s">
        <v>10225</v>
      </c>
      <c r="C4726" s="272" t="s">
        <v>4844</v>
      </c>
      <c r="D4726" s="270" t="s">
        <v>6161</v>
      </c>
      <c r="E4726" s="272"/>
      <c r="F4726" s="273"/>
      <c r="G4726" s="272" t="s">
        <v>6161</v>
      </c>
      <c r="H4726" s="272" t="s">
        <v>6161</v>
      </c>
      <c r="I4726" s="272" t="s">
        <v>6161</v>
      </c>
      <c r="J4726" s="272" t="s">
        <v>6161</v>
      </c>
      <c r="K4726" s="272" t="s">
        <v>6161</v>
      </c>
      <c r="L4726" s="271" t="s">
        <v>6161</v>
      </c>
      <c r="M4726" s="270" t="s">
        <v>6161</v>
      </c>
      <c r="N4726" s="270" t="s">
        <v>6161</v>
      </c>
      <c r="O4726" s="270" t="s">
        <v>6161</v>
      </c>
    </row>
    <row r="4727" spans="1:15" ht="30.75" customHeight="1" x14ac:dyDescent="0.25">
      <c r="A4727" s="281">
        <v>40324664</v>
      </c>
      <c r="B4727" s="276" t="s">
        <v>10226</v>
      </c>
      <c r="C4727" s="278" t="s">
        <v>4844</v>
      </c>
      <c r="D4727" s="276" t="s">
        <v>6161</v>
      </c>
      <c r="E4727" s="282"/>
      <c r="F4727" s="279"/>
      <c r="G4727" s="278" t="s">
        <v>6161</v>
      </c>
      <c r="H4727" s="278" t="s">
        <v>6161</v>
      </c>
      <c r="I4727" s="278" t="s">
        <v>6161</v>
      </c>
      <c r="J4727" s="278" t="s">
        <v>6161</v>
      </c>
      <c r="K4727" s="278" t="s">
        <v>6161</v>
      </c>
      <c r="L4727" s="277" t="s">
        <v>6161</v>
      </c>
      <c r="M4727" s="276" t="s">
        <v>6161</v>
      </c>
      <c r="N4727" s="276" t="s">
        <v>6161</v>
      </c>
      <c r="O4727" s="276" t="s">
        <v>6161</v>
      </c>
    </row>
    <row r="4728" spans="1:15" ht="30.75" customHeight="1" x14ac:dyDescent="0.25">
      <c r="A4728" s="275">
        <v>40324672</v>
      </c>
      <c r="B4728" s="270" t="s">
        <v>10227</v>
      </c>
      <c r="C4728" s="272" t="s">
        <v>4844</v>
      </c>
      <c r="D4728" s="270" t="s">
        <v>6161</v>
      </c>
      <c r="E4728" s="272"/>
      <c r="F4728" s="273"/>
      <c r="G4728" s="272" t="s">
        <v>6161</v>
      </c>
      <c r="H4728" s="272" t="s">
        <v>6161</v>
      </c>
      <c r="I4728" s="272" t="s">
        <v>6161</v>
      </c>
      <c r="J4728" s="272" t="s">
        <v>6161</v>
      </c>
      <c r="K4728" s="272" t="s">
        <v>6161</v>
      </c>
      <c r="L4728" s="271" t="s">
        <v>6161</v>
      </c>
      <c r="M4728" s="270" t="s">
        <v>6161</v>
      </c>
      <c r="N4728" s="270" t="s">
        <v>6161</v>
      </c>
      <c r="O4728" s="270" t="s">
        <v>6161</v>
      </c>
    </row>
    <row r="4729" spans="1:15" ht="30.75" customHeight="1" x14ac:dyDescent="0.25">
      <c r="A4729" s="281">
        <v>40324680</v>
      </c>
      <c r="B4729" s="276" t="s">
        <v>10228</v>
      </c>
      <c r="C4729" s="278" t="s">
        <v>4844</v>
      </c>
      <c r="D4729" s="276" t="s">
        <v>6161</v>
      </c>
      <c r="E4729" s="282"/>
      <c r="F4729" s="279"/>
      <c r="G4729" s="278" t="s">
        <v>6161</v>
      </c>
      <c r="H4729" s="278" t="s">
        <v>6161</v>
      </c>
      <c r="I4729" s="278" t="s">
        <v>6161</v>
      </c>
      <c r="J4729" s="278" t="s">
        <v>6161</v>
      </c>
      <c r="K4729" s="278" t="s">
        <v>6161</v>
      </c>
      <c r="L4729" s="277" t="s">
        <v>6161</v>
      </c>
      <c r="M4729" s="276" t="s">
        <v>6161</v>
      </c>
      <c r="N4729" s="276" t="s">
        <v>6161</v>
      </c>
      <c r="O4729" s="276" t="s">
        <v>6161</v>
      </c>
    </row>
    <row r="4730" spans="1:15" ht="30.75" customHeight="1" x14ac:dyDescent="0.25">
      <c r="A4730" s="275">
        <v>40324699</v>
      </c>
      <c r="B4730" s="270" t="s">
        <v>10229</v>
      </c>
      <c r="C4730" s="272" t="s">
        <v>4844</v>
      </c>
      <c r="D4730" s="270" t="s">
        <v>6161</v>
      </c>
      <c r="E4730" s="272"/>
      <c r="F4730" s="273"/>
      <c r="G4730" s="272" t="s">
        <v>6161</v>
      </c>
      <c r="H4730" s="272" t="s">
        <v>6161</v>
      </c>
      <c r="I4730" s="272" t="s">
        <v>6161</v>
      </c>
      <c r="J4730" s="272" t="s">
        <v>6161</v>
      </c>
      <c r="K4730" s="272" t="s">
        <v>6161</v>
      </c>
      <c r="L4730" s="271" t="s">
        <v>6161</v>
      </c>
      <c r="M4730" s="270" t="s">
        <v>6161</v>
      </c>
      <c r="N4730" s="270" t="s">
        <v>6161</v>
      </c>
      <c r="O4730" s="270" t="s">
        <v>6161</v>
      </c>
    </row>
    <row r="4731" spans="1:15" ht="30.75" customHeight="1" x14ac:dyDescent="0.25">
      <c r="A4731" s="281">
        <v>40324702</v>
      </c>
      <c r="B4731" s="276" t="s">
        <v>10230</v>
      </c>
      <c r="C4731" s="278" t="s">
        <v>4844</v>
      </c>
      <c r="D4731" s="276" t="s">
        <v>6161</v>
      </c>
      <c r="E4731" s="282"/>
      <c r="F4731" s="279"/>
      <c r="G4731" s="278" t="s">
        <v>6161</v>
      </c>
      <c r="H4731" s="278" t="s">
        <v>6161</v>
      </c>
      <c r="I4731" s="278" t="s">
        <v>6161</v>
      </c>
      <c r="J4731" s="278" t="s">
        <v>6161</v>
      </c>
      <c r="K4731" s="278" t="s">
        <v>6161</v>
      </c>
      <c r="L4731" s="277" t="s">
        <v>6161</v>
      </c>
      <c r="M4731" s="276" t="s">
        <v>6161</v>
      </c>
      <c r="N4731" s="276" t="s">
        <v>6161</v>
      </c>
      <c r="O4731" s="276" t="s">
        <v>6161</v>
      </c>
    </row>
    <row r="4732" spans="1:15" ht="30.75" customHeight="1" x14ac:dyDescent="0.25">
      <c r="A4732" s="275">
        <v>40324710</v>
      </c>
      <c r="B4732" s="270" t="s">
        <v>10231</v>
      </c>
      <c r="C4732" s="272" t="s">
        <v>4844</v>
      </c>
      <c r="D4732" s="270" t="s">
        <v>6161</v>
      </c>
      <c r="E4732" s="272"/>
      <c r="F4732" s="273"/>
      <c r="G4732" s="272" t="s">
        <v>6161</v>
      </c>
      <c r="H4732" s="272" t="s">
        <v>6161</v>
      </c>
      <c r="I4732" s="272" t="s">
        <v>6161</v>
      </c>
      <c r="J4732" s="272" t="s">
        <v>6161</v>
      </c>
      <c r="K4732" s="272" t="s">
        <v>6161</v>
      </c>
      <c r="L4732" s="271" t="s">
        <v>6161</v>
      </c>
      <c r="M4732" s="270" t="s">
        <v>6161</v>
      </c>
      <c r="N4732" s="270" t="s">
        <v>6161</v>
      </c>
      <c r="O4732" s="270" t="s">
        <v>6161</v>
      </c>
    </row>
    <row r="4733" spans="1:15" ht="30.75" customHeight="1" x14ac:dyDescent="0.25">
      <c r="A4733" s="281">
        <v>40324729</v>
      </c>
      <c r="B4733" s="276" t="s">
        <v>10232</v>
      </c>
      <c r="C4733" s="278" t="s">
        <v>4844</v>
      </c>
      <c r="D4733" s="276" t="s">
        <v>6161</v>
      </c>
      <c r="E4733" s="282"/>
      <c r="F4733" s="279"/>
      <c r="G4733" s="278" t="s">
        <v>6161</v>
      </c>
      <c r="H4733" s="278" t="s">
        <v>6161</v>
      </c>
      <c r="I4733" s="278" t="s">
        <v>6161</v>
      </c>
      <c r="J4733" s="278" t="s">
        <v>6161</v>
      </c>
      <c r="K4733" s="278" t="s">
        <v>6161</v>
      </c>
      <c r="L4733" s="277" t="s">
        <v>6161</v>
      </c>
      <c r="M4733" s="276" t="s">
        <v>6161</v>
      </c>
      <c r="N4733" s="276" t="s">
        <v>6161</v>
      </c>
      <c r="O4733" s="276" t="s">
        <v>6161</v>
      </c>
    </row>
    <row r="4734" spans="1:15" ht="30.75" customHeight="1" x14ac:dyDescent="0.25">
      <c r="A4734" s="275">
        <v>40324737</v>
      </c>
      <c r="B4734" s="270" t="s">
        <v>10233</v>
      </c>
      <c r="C4734" s="272" t="s">
        <v>4844</v>
      </c>
      <c r="D4734" s="270" t="s">
        <v>6161</v>
      </c>
      <c r="E4734" s="272"/>
      <c r="F4734" s="273"/>
      <c r="G4734" s="272" t="s">
        <v>6161</v>
      </c>
      <c r="H4734" s="272" t="s">
        <v>6161</v>
      </c>
      <c r="I4734" s="272" t="s">
        <v>6161</v>
      </c>
      <c r="J4734" s="272" t="s">
        <v>6161</v>
      </c>
      <c r="K4734" s="272" t="s">
        <v>6161</v>
      </c>
      <c r="L4734" s="271" t="s">
        <v>6161</v>
      </c>
      <c r="M4734" s="270" t="s">
        <v>6161</v>
      </c>
      <c r="N4734" s="270" t="s">
        <v>6161</v>
      </c>
      <c r="O4734" s="270" t="s">
        <v>6161</v>
      </c>
    </row>
    <row r="4735" spans="1:15" ht="30.75" customHeight="1" x14ac:dyDescent="0.25">
      <c r="A4735" s="281">
        <v>40324745</v>
      </c>
      <c r="B4735" s="276" t="s">
        <v>10234</v>
      </c>
      <c r="C4735" s="278" t="s">
        <v>4844</v>
      </c>
      <c r="D4735" s="276" t="s">
        <v>6161</v>
      </c>
      <c r="E4735" s="282"/>
      <c r="F4735" s="279"/>
      <c r="G4735" s="278" t="s">
        <v>6161</v>
      </c>
      <c r="H4735" s="278" t="s">
        <v>6161</v>
      </c>
      <c r="I4735" s="278" t="s">
        <v>6161</v>
      </c>
      <c r="J4735" s="278" t="s">
        <v>6161</v>
      </c>
      <c r="K4735" s="278" t="s">
        <v>6161</v>
      </c>
      <c r="L4735" s="277" t="s">
        <v>6161</v>
      </c>
      <c r="M4735" s="276" t="s">
        <v>6161</v>
      </c>
      <c r="N4735" s="276" t="s">
        <v>6161</v>
      </c>
      <c r="O4735" s="276" t="s">
        <v>6161</v>
      </c>
    </row>
    <row r="4736" spans="1:15" ht="30.75" customHeight="1" x14ac:dyDescent="0.25">
      <c r="A4736" s="275">
        <v>40324753</v>
      </c>
      <c r="B4736" s="270" t="s">
        <v>10235</v>
      </c>
      <c r="C4736" s="272" t="s">
        <v>4844</v>
      </c>
      <c r="D4736" s="270" t="s">
        <v>6161</v>
      </c>
      <c r="E4736" s="272"/>
      <c r="F4736" s="273"/>
      <c r="G4736" s="272" t="s">
        <v>6161</v>
      </c>
      <c r="H4736" s="272" t="s">
        <v>6161</v>
      </c>
      <c r="I4736" s="272" t="s">
        <v>6161</v>
      </c>
      <c r="J4736" s="272" t="s">
        <v>6161</v>
      </c>
      <c r="K4736" s="272" t="s">
        <v>6161</v>
      </c>
      <c r="L4736" s="271" t="s">
        <v>6161</v>
      </c>
      <c r="M4736" s="270" t="s">
        <v>6161</v>
      </c>
      <c r="N4736" s="270" t="s">
        <v>6161</v>
      </c>
      <c r="O4736" s="270" t="s">
        <v>6161</v>
      </c>
    </row>
    <row r="4737" spans="1:15" ht="30.75" customHeight="1" x14ac:dyDescent="0.25">
      <c r="A4737" s="281">
        <v>40324761</v>
      </c>
      <c r="B4737" s="276" t="s">
        <v>10236</v>
      </c>
      <c r="C4737" s="278" t="s">
        <v>4844</v>
      </c>
      <c r="D4737" s="276" t="s">
        <v>6161</v>
      </c>
      <c r="E4737" s="282"/>
      <c r="F4737" s="279"/>
      <c r="G4737" s="278" t="s">
        <v>6161</v>
      </c>
      <c r="H4737" s="278" t="s">
        <v>6161</v>
      </c>
      <c r="I4737" s="278" t="s">
        <v>6161</v>
      </c>
      <c r="J4737" s="278" t="s">
        <v>6161</v>
      </c>
      <c r="K4737" s="278" t="s">
        <v>6161</v>
      </c>
      <c r="L4737" s="277" t="s">
        <v>6161</v>
      </c>
      <c r="M4737" s="276" t="s">
        <v>6161</v>
      </c>
      <c r="N4737" s="276" t="s">
        <v>6161</v>
      </c>
      <c r="O4737" s="276" t="s">
        <v>6161</v>
      </c>
    </row>
    <row r="4738" spans="1:15" ht="30.75" customHeight="1" x14ac:dyDescent="0.25">
      <c r="A4738" s="275">
        <v>40324770</v>
      </c>
      <c r="B4738" s="270" t="s">
        <v>7387</v>
      </c>
      <c r="C4738" s="272" t="s">
        <v>4844</v>
      </c>
      <c r="D4738" s="270" t="s">
        <v>6161</v>
      </c>
      <c r="E4738" s="272"/>
      <c r="F4738" s="273"/>
      <c r="G4738" s="272" t="s">
        <v>6161</v>
      </c>
      <c r="H4738" s="272" t="s">
        <v>6161</v>
      </c>
      <c r="I4738" s="272" t="s">
        <v>6161</v>
      </c>
      <c r="J4738" s="272" t="s">
        <v>6161</v>
      </c>
      <c r="K4738" s="272" t="s">
        <v>6161</v>
      </c>
      <c r="L4738" s="271" t="s">
        <v>6161</v>
      </c>
      <c r="M4738" s="270" t="s">
        <v>6161</v>
      </c>
      <c r="N4738" s="270" t="s">
        <v>6161</v>
      </c>
      <c r="O4738" s="270" t="s">
        <v>6161</v>
      </c>
    </row>
    <row r="4739" spans="1:15" ht="30.75" customHeight="1" x14ac:dyDescent="0.25">
      <c r="A4739" s="281">
        <v>40324788</v>
      </c>
      <c r="B4739" s="276" t="s">
        <v>6148</v>
      </c>
      <c r="C4739" s="278" t="s">
        <v>4843</v>
      </c>
      <c r="D4739" s="276" t="s">
        <v>10237</v>
      </c>
      <c r="E4739" s="282"/>
      <c r="F4739" s="279"/>
      <c r="G4739" s="278"/>
      <c r="H4739" s="278" t="s">
        <v>6154</v>
      </c>
      <c r="I4739" s="278" t="s">
        <v>6155</v>
      </c>
      <c r="J4739" s="278" t="s">
        <v>6156</v>
      </c>
      <c r="K4739" s="278"/>
      <c r="L4739" s="277">
        <v>132</v>
      </c>
      <c r="M4739" s="276" t="s">
        <v>3908</v>
      </c>
      <c r="N4739" s="276" t="s">
        <v>9548</v>
      </c>
      <c r="O4739" s="276" t="s">
        <v>6480</v>
      </c>
    </row>
    <row r="4740" spans="1:15" ht="30.75" customHeight="1" x14ac:dyDescent="0.25">
      <c r="A4740" s="275">
        <v>40324796</v>
      </c>
      <c r="B4740" s="270" t="s">
        <v>6149</v>
      </c>
      <c r="C4740" s="272" t="s">
        <v>4843</v>
      </c>
      <c r="D4740" s="270" t="s">
        <v>10237</v>
      </c>
      <c r="E4740" s="272"/>
      <c r="F4740" s="273"/>
      <c r="G4740" s="272"/>
      <c r="H4740" s="272" t="s">
        <v>6154</v>
      </c>
      <c r="I4740" s="272" t="s">
        <v>6155</v>
      </c>
      <c r="J4740" s="272" t="s">
        <v>6156</v>
      </c>
      <c r="K4740" s="272"/>
      <c r="L4740" s="271">
        <v>132</v>
      </c>
      <c r="M4740" s="270" t="s">
        <v>3908</v>
      </c>
      <c r="N4740" s="270" t="s">
        <v>9548</v>
      </c>
      <c r="O4740" s="270" t="s">
        <v>6480</v>
      </c>
    </row>
    <row r="4741" spans="1:15" ht="30.75" customHeight="1" x14ac:dyDescent="0.25">
      <c r="A4741" s="281">
        <v>40324800</v>
      </c>
      <c r="B4741" s="276" t="s">
        <v>10238</v>
      </c>
      <c r="C4741" s="278" t="s">
        <v>4844</v>
      </c>
      <c r="D4741" s="276" t="s">
        <v>6161</v>
      </c>
      <c r="E4741" s="282"/>
      <c r="F4741" s="279"/>
      <c r="G4741" s="278" t="s">
        <v>6161</v>
      </c>
      <c r="H4741" s="278" t="s">
        <v>6161</v>
      </c>
      <c r="I4741" s="278" t="s">
        <v>6161</v>
      </c>
      <c r="J4741" s="278" t="s">
        <v>6161</v>
      </c>
      <c r="K4741" s="278" t="s">
        <v>6161</v>
      </c>
      <c r="L4741" s="277" t="s">
        <v>6161</v>
      </c>
      <c r="M4741" s="276" t="s">
        <v>6161</v>
      </c>
      <c r="N4741" s="276" t="s">
        <v>6161</v>
      </c>
      <c r="O4741" s="276" t="s">
        <v>6161</v>
      </c>
    </row>
    <row r="4742" spans="1:15" ht="30.75" customHeight="1" x14ac:dyDescent="0.25">
      <c r="A4742" s="275">
        <v>40325016</v>
      </c>
      <c r="B4742" s="270" t="s">
        <v>10239</v>
      </c>
      <c r="C4742" s="272" t="s">
        <v>4844</v>
      </c>
      <c r="D4742" s="270" t="s">
        <v>6161</v>
      </c>
      <c r="E4742" s="272"/>
      <c r="F4742" s="273"/>
      <c r="G4742" s="272" t="s">
        <v>6161</v>
      </c>
      <c r="H4742" s="272" t="s">
        <v>6161</v>
      </c>
      <c r="I4742" s="272" t="s">
        <v>6161</v>
      </c>
      <c r="J4742" s="272" t="s">
        <v>6161</v>
      </c>
      <c r="K4742" s="272" t="s">
        <v>6161</v>
      </c>
      <c r="L4742" s="271" t="s">
        <v>6161</v>
      </c>
      <c r="M4742" s="270" t="s">
        <v>6161</v>
      </c>
      <c r="N4742" s="270" t="s">
        <v>6161</v>
      </c>
      <c r="O4742" s="270" t="s">
        <v>6161</v>
      </c>
    </row>
    <row r="4743" spans="1:15" ht="30.75" customHeight="1" x14ac:dyDescent="0.25">
      <c r="A4743" s="281">
        <v>40325024</v>
      </c>
      <c r="B4743" s="276" t="s">
        <v>10240</v>
      </c>
      <c r="C4743" s="278" t="s">
        <v>4843</v>
      </c>
      <c r="D4743" s="276" t="s">
        <v>11151</v>
      </c>
      <c r="E4743" s="280" t="s">
        <v>11150</v>
      </c>
      <c r="F4743" s="279">
        <v>44581</v>
      </c>
      <c r="G4743" s="278"/>
      <c r="H4743" s="278" t="s">
        <v>6154</v>
      </c>
      <c r="I4743" s="278" t="s">
        <v>6155</v>
      </c>
      <c r="J4743" s="278" t="s">
        <v>6156</v>
      </c>
      <c r="K4743" s="278"/>
      <c r="L4743" s="277">
        <v>150</v>
      </c>
      <c r="M4743" s="276" t="s">
        <v>3908</v>
      </c>
      <c r="N4743" s="276" t="s">
        <v>9548</v>
      </c>
      <c r="O4743" s="276" t="s">
        <v>6480</v>
      </c>
    </row>
    <row r="4744" spans="1:15" ht="30.75" customHeight="1" x14ac:dyDescent="0.25">
      <c r="A4744" s="275">
        <v>40401014</v>
      </c>
      <c r="B4744" s="270" t="s">
        <v>3050</v>
      </c>
      <c r="C4744" s="272" t="s">
        <v>4843</v>
      </c>
      <c r="D4744" s="270" t="s">
        <v>10241</v>
      </c>
      <c r="E4744" s="272"/>
      <c r="F4744" s="273"/>
      <c r="G4744" s="272"/>
      <c r="H4744" s="272" t="s">
        <v>6154</v>
      </c>
      <c r="I4744" s="272" t="s">
        <v>6155</v>
      </c>
      <c r="J4744" s="272" t="s">
        <v>6156</v>
      </c>
      <c r="K4744" s="272"/>
      <c r="L4744" s="271"/>
      <c r="M4744" s="270" t="s">
        <v>3917</v>
      </c>
      <c r="N4744" s="270" t="s">
        <v>9726</v>
      </c>
      <c r="O4744" s="270" t="s">
        <v>6166</v>
      </c>
    </row>
    <row r="4745" spans="1:15" ht="30.75" customHeight="1" x14ac:dyDescent="0.25">
      <c r="A4745" s="281">
        <v>40401014</v>
      </c>
      <c r="B4745" s="276" t="s">
        <v>3050</v>
      </c>
      <c r="C4745" s="278" t="s">
        <v>4843</v>
      </c>
      <c r="D4745" s="276" t="s">
        <v>10242</v>
      </c>
      <c r="E4745" s="282"/>
      <c r="F4745" s="279"/>
      <c r="G4745" s="278"/>
      <c r="H4745" s="278" t="s">
        <v>6154</v>
      </c>
      <c r="I4745" s="278" t="s">
        <v>6155</v>
      </c>
      <c r="J4745" s="278" t="s">
        <v>6156</v>
      </c>
      <c r="K4745" s="278"/>
      <c r="L4745" s="277"/>
      <c r="M4745" s="276" t="s">
        <v>3917</v>
      </c>
      <c r="N4745" s="276" t="s">
        <v>9726</v>
      </c>
      <c r="O4745" s="276" t="s">
        <v>6166</v>
      </c>
    </row>
    <row r="4746" spans="1:15" ht="30.75" customHeight="1" x14ac:dyDescent="0.25">
      <c r="A4746" s="275">
        <v>40401022</v>
      </c>
      <c r="B4746" s="270" t="s">
        <v>3051</v>
      </c>
      <c r="C4746" s="272" t="s">
        <v>4843</v>
      </c>
      <c r="D4746" s="270" t="s">
        <v>10241</v>
      </c>
      <c r="E4746" s="272"/>
      <c r="F4746" s="273"/>
      <c r="G4746" s="272"/>
      <c r="H4746" s="272" t="s">
        <v>6154</v>
      </c>
      <c r="I4746" s="272" t="s">
        <v>6155</v>
      </c>
      <c r="J4746" s="272" t="s">
        <v>6156</v>
      </c>
      <c r="K4746" s="272"/>
      <c r="L4746" s="271"/>
      <c r="M4746" s="270" t="s">
        <v>3917</v>
      </c>
      <c r="N4746" s="270" t="s">
        <v>9726</v>
      </c>
      <c r="O4746" s="270" t="s">
        <v>6166</v>
      </c>
    </row>
    <row r="4747" spans="1:15" ht="30.75" customHeight="1" x14ac:dyDescent="0.25">
      <c r="A4747" s="281">
        <v>40401022</v>
      </c>
      <c r="B4747" s="276" t="s">
        <v>3051</v>
      </c>
      <c r="C4747" s="278" t="s">
        <v>4843</v>
      </c>
      <c r="D4747" s="276" t="s">
        <v>10242</v>
      </c>
      <c r="E4747" s="282"/>
      <c r="F4747" s="279"/>
      <c r="G4747" s="278"/>
      <c r="H4747" s="278" t="s">
        <v>6154</v>
      </c>
      <c r="I4747" s="278" t="s">
        <v>6155</v>
      </c>
      <c r="J4747" s="278" t="s">
        <v>6156</v>
      </c>
      <c r="K4747" s="278"/>
      <c r="L4747" s="277"/>
      <c r="M4747" s="276" t="s">
        <v>3917</v>
      </c>
      <c r="N4747" s="276" t="s">
        <v>9726</v>
      </c>
      <c r="O4747" s="276" t="s">
        <v>6166</v>
      </c>
    </row>
    <row r="4748" spans="1:15" ht="30.75" customHeight="1" x14ac:dyDescent="0.25">
      <c r="A4748" s="275">
        <v>40401030</v>
      </c>
      <c r="B4748" s="270" t="s">
        <v>6667</v>
      </c>
      <c r="C4748" s="272" t="s">
        <v>4843</v>
      </c>
      <c r="D4748" s="270" t="s">
        <v>10243</v>
      </c>
      <c r="E4748" s="272"/>
      <c r="F4748" s="273"/>
      <c r="G4748" s="272"/>
      <c r="H4748" s="272" t="s">
        <v>6154</v>
      </c>
      <c r="I4748" s="272" t="s">
        <v>6155</v>
      </c>
      <c r="J4748" s="272" t="s">
        <v>6156</v>
      </c>
      <c r="K4748" s="272"/>
      <c r="L4748" s="271"/>
      <c r="M4748" s="270" t="s">
        <v>3767</v>
      </c>
      <c r="N4748" s="270" t="s">
        <v>9726</v>
      </c>
      <c r="O4748" s="270" t="s">
        <v>6166</v>
      </c>
    </row>
    <row r="4749" spans="1:15" ht="30.75" customHeight="1" x14ac:dyDescent="0.25">
      <c r="A4749" s="281">
        <v>40401049</v>
      </c>
      <c r="B4749" s="276" t="s">
        <v>3179</v>
      </c>
      <c r="C4749" s="278" t="s">
        <v>4843</v>
      </c>
      <c r="D4749" s="276" t="s">
        <v>10244</v>
      </c>
      <c r="E4749" s="282"/>
      <c r="F4749" s="279"/>
      <c r="G4749" s="278"/>
      <c r="H4749" s="278"/>
      <c r="I4749" s="278" t="s">
        <v>6155</v>
      </c>
      <c r="J4749" s="278"/>
      <c r="K4749" s="278"/>
      <c r="L4749" s="277"/>
      <c r="M4749" s="276" t="s">
        <v>3767</v>
      </c>
      <c r="N4749" s="276" t="s">
        <v>9726</v>
      </c>
      <c r="O4749" s="276" t="s">
        <v>6166</v>
      </c>
    </row>
    <row r="4750" spans="1:15" ht="30.75" customHeight="1" x14ac:dyDescent="0.25">
      <c r="A4750" s="275">
        <v>40401057</v>
      </c>
      <c r="B4750" s="270" t="s">
        <v>3069</v>
      </c>
      <c r="C4750" s="272" t="s">
        <v>4843</v>
      </c>
      <c r="D4750" s="270" t="s">
        <v>10245</v>
      </c>
      <c r="E4750" s="272"/>
      <c r="F4750" s="273"/>
      <c r="G4750" s="272"/>
      <c r="H4750" s="272"/>
      <c r="I4750" s="272" t="s">
        <v>6155</v>
      </c>
      <c r="J4750" s="272" t="s">
        <v>6156</v>
      </c>
      <c r="K4750" s="272" t="s">
        <v>6157</v>
      </c>
      <c r="L4750" s="271"/>
      <c r="M4750" s="270" t="s">
        <v>10122</v>
      </c>
      <c r="N4750" s="270" t="s">
        <v>7898</v>
      </c>
      <c r="O4750" s="270" t="s">
        <v>6175</v>
      </c>
    </row>
    <row r="4751" spans="1:15" ht="30.75" customHeight="1" x14ac:dyDescent="0.25">
      <c r="A4751" s="281">
        <v>40402010</v>
      </c>
      <c r="B4751" s="276" t="s">
        <v>3056</v>
      </c>
      <c r="C4751" s="278" t="s">
        <v>4843</v>
      </c>
      <c r="D4751" s="276" t="s">
        <v>10246</v>
      </c>
      <c r="E4751" s="282"/>
      <c r="F4751" s="279"/>
      <c r="G4751" s="278"/>
      <c r="H4751" s="278"/>
      <c r="I4751" s="278" t="s">
        <v>6155</v>
      </c>
      <c r="J4751" s="278" t="s">
        <v>6156</v>
      </c>
      <c r="K4751" s="278" t="s">
        <v>6157</v>
      </c>
      <c r="L4751" s="277"/>
      <c r="M4751" s="276" t="s">
        <v>10122</v>
      </c>
      <c r="N4751" s="276" t="s">
        <v>7898</v>
      </c>
      <c r="O4751" s="276" t="s">
        <v>6175</v>
      </c>
    </row>
    <row r="4752" spans="1:15" ht="30.75" customHeight="1" x14ac:dyDescent="0.25">
      <c r="A4752" s="275">
        <v>40402010</v>
      </c>
      <c r="B4752" s="270" t="s">
        <v>3056</v>
      </c>
      <c r="C4752" s="272" t="s">
        <v>4843</v>
      </c>
      <c r="D4752" s="270" t="s">
        <v>10247</v>
      </c>
      <c r="E4752" s="272"/>
      <c r="F4752" s="273"/>
      <c r="G4752" s="272"/>
      <c r="H4752" s="272" t="s">
        <v>6154</v>
      </c>
      <c r="I4752" s="272" t="s">
        <v>6155</v>
      </c>
      <c r="J4752" s="272" t="s">
        <v>6156</v>
      </c>
      <c r="K4752" s="272"/>
      <c r="L4752" s="271"/>
      <c r="M4752" s="270" t="s">
        <v>3918</v>
      </c>
      <c r="N4752" s="270" t="s">
        <v>9726</v>
      </c>
      <c r="O4752" s="270" t="s">
        <v>6166</v>
      </c>
    </row>
    <row r="4753" spans="1:15" ht="30.75" customHeight="1" x14ac:dyDescent="0.25">
      <c r="A4753" s="281">
        <v>40402029</v>
      </c>
      <c r="B4753" s="276" t="s">
        <v>3057</v>
      </c>
      <c r="C4753" s="278" t="s">
        <v>4843</v>
      </c>
      <c r="D4753" s="276" t="s">
        <v>10246</v>
      </c>
      <c r="E4753" s="282"/>
      <c r="F4753" s="279"/>
      <c r="G4753" s="278"/>
      <c r="H4753" s="278"/>
      <c r="I4753" s="278" t="s">
        <v>6155</v>
      </c>
      <c r="J4753" s="278" t="s">
        <v>6156</v>
      </c>
      <c r="K4753" s="278" t="s">
        <v>6157</v>
      </c>
      <c r="L4753" s="277"/>
      <c r="M4753" s="276" t="s">
        <v>10122</v>
      </c>
      <c r="N4753" s="276" t="s">
        <v>7898</v>
      </c>
      <c r="O4753" s="276" t="s">
        <v>6175</v>
      </c>
    </row>
    <row r="4754" spans="1:15" ht="30.75" customHeight="1" x14ac:dyDescent="0.25">
      <c r="A4754" s="275">
        <v>40402029</v>
      </c>
      <c r="B4754" s="270" t="s">
        <v>3057</v>
      </c>
      <c r="C4754" s="272" t="s">
        <v>4843</v>
      </c>
      <c r="D4754" s="270" t="s">
        <v>10247</v>
      </c>
      <c r="E4754" s="272"/>
      <c r="F4754" s="273"/>
      <c r="G4754" s="272"/>
      <c r="H4754" s="272" t="s">
        <v>6154</v>
      </c>
      <c r="I4754" s="272" t="s">
        <v>6155</v>
      </c>
      <c r="J4754" s="272" t="s">
        <v>6156</v>
      </c>
      <c r="K4754" s="272"/>
      <c r="L4754" s="271"/>
      <c r="M4754" s="270" t="s">
        <v>3918</v>
      </c>
      <c r="N4754" s="270" t="s">
        <v>9726</v>
      </c>
      <c r="O4754" s="270" t="s">
        <v>6166</v>
      </c>
    </row>
    <row r="4755" spans="1:15" ht="30.75" customHeight="1" x14ac:dyDescent="0.25">
      <c r="A4755" s="281">
        <v>40402037</v>
      </c>
      <c r="B4755" s="276" t="s">
        <v>3058</v>
      </c>
      <c r="C4755" s="278" t="s">
        <v>4843</v>
      </c>
      <c r="D4755" s="276" t="s">
        <v>10248</v>
      </c>
      <c r="E4755" s="282"/>
      <c r="F4755" s="279"/>
      <c r="G4755" s="278"/>
      <c r="H4755" s="278" t="s">
        <v>6154</v>
      </c>
      <c r="I4755" s="278" t="s">
        <v>6155</v>
      </c>
      <c r="J4755" s="278" t="s">
        <v>6156</v>
      </c>
      <c r="K4755" s="278"/>
      <c r="L4755" s="277"/>
      <c r="M4755" s="276" t="s">
        <v>3918</v>
      </c>
      <c r="N4755" s="276" t="s">
        <v>9726</v>
      </c>
      <c r="O4755" s="276" t="s">
        <v>6166</v>
      </c>
    </row>
    <row r="4756" spans="1:15" ht="30.75" customHeight="1" x14ac:dyDescent="0.25">
      <c r="A4756" s="275">
        <v>40402045</v>
      </c>
      <c r="B4756" s="270" t="s">
        <v>3060</v>
      </c>
      <c r="C4756" s="272" t="s">
        <v>4843</v>
      </c>
      <c r="D4756" s="270" t="s">
        <v>10249</v>
      </c>
      <c r="E4756" s="272"/>
      <c r="F4756" s="273"/>
      <c r="G4756" s="272"/>
      <c r="H4756" s="272" t="s">
        <v>6154</v>
      </c>
      <c r="I4756" s="272" t="s">
        <v>6155</v>
      </c>
      <c r="J4756" s="272" t="s">
        <v>6156</v>
      </c>
      <c r="K4756" s="272"/>
      <c r="L4756" s="271"/>
      <c r="M4756" s="270" t="s">
        <v>3918</v>
      </c>
      <c r="N4756" s="270" t="s">
        <v>9726</v>
      </c>
      <c r="O4756" s="270" t="s">
        <v>6166</v>
      </c>
    </row>
    <row r="4757" spans="1:15" ht="30.75" customHeight="1" x14ac:dyDescent="0.25">
      <c r="A4757" s="281">
        <v>40402053</v>
      </c>
      <c r="B4757" s="276" t="s">
        <v>3061</v>
      </c>
      <c r="C4757" s="278" t="s">
        <v>4843</v>
      </c>
      <c r="D4757" s="276" t="s">
        <v>10250</v>
      </c>
      <c r="E4757" s="282"/>
      <c r="F4757" s="279"/>
      <c r="G4757" s="278"/>
      <c r="H4757" s="278" t="s">
        <v>6154</v>
      </c>
      <c r="I4757" s="278" t="s">
        <v>6155</v>
      </c>
      <c r="J4757" s="278" t="s">
        <v>6156</v>
      </c>
      <c r="K4757" s="278"/>
      <c r="L4757" s="277"/>
      <c r="M4757" s="276" t="s">
        <v>3918</v>
      </c>
      <c r="N4757" s="276" t="s">
        <v>9726</v>
      </c>
      <c r="O4757" s="276" t="s">
        <v>6166</v>
      </c>
    </row>
    <row r="4758" spans="1:15" ht="30.75" customHeight="1" x14ac:dyDescent="0.25">
      <c r="A4758" s="275">
        <v>40402061</v>
      </c>
      <c r="B4758" s="270" t="s">
        <v>3063</v>
      </c>
      <c r="C4758" s="272" t="s">
        <v>4843</v>
      </c>
      <c r="D4758" s="270" t="s">
        <v>10251</v>
      </c>
      <c r="E4758" s="272"/>
      <c r="F4758" s="273"/>
      <c r="G4758" s="272"/>
      <c r="H4758" s="272" t="s">
        <v>6154</v>
      </c>
      <c r="I4758" s="272" t="s">
        <v>6155</v>
      </c>
      <c r="J4758" s="272" t="s">
        <v>6156</v>
      </c>
      <c r="K4758" s="272"/>
      <c r="L4758" s="271"/>
      <c r="M4758" s="270" t="s">
        <v>3918</v>
      </c>
      <c r="N4758" s="270" t="s">
        <v>9726</v>
      </c>
      <c r="O4758" s="270" t="s">
        <v>6166</v>
      </c>
    </row>
    <row r="4759" spans="1:15" ht="30.75" customHeight="1" x14ac:dyDescent="0.25">
      <c r="A4759" s="281">
        <v>40402070</v>
      </c>
      <c r="B4759" s="276" t="s">
        <v>3064</v>
      </c>
      <c r="C4759" s="278" t="s">
        <v>4843</v>
      </c>
      <c r="D4759" s="276" t="s">
        <v>10252</v>
      </c>
      <c r="E4759" s="282"/>
      <c r="F4759" s="279"/>
      <c r="G4759" s="278"/>
      <c r="H4759" s="278" t="s">
        <v>6154</v>
      </c>
      <c r="I4759" s="278" t="s">
        <v>6155</v>
      </c>
      <c r="J4759" s="278" t="s">
        <v>6156</v>
      </c>
      <c r="K4759" s="278"/>
      <c r="L4759" s="277"/>
      <c r="M4759" s="276" t="s">
        <v>3918</v>
      </c>
      <c r="N4759" s="276" t="s">
        <v>9726</v>
      </c>
      <c r="O4759" s="276" t="s">
        <v>6166</v>
      </c>
    </row>
    <row r="4760" spans="1:15" ht="30.75" customHeight="1" x14ac:dyDescent="0.25">
      <c r="A4760" s="275">
        <v>40402088</v>
      </c>
      <c r="B4760" s="270" t="s">
        <v>3065</v>
      </c>
      <c r="C4760" s="272" t="s">
        <v>4843</v>
      </c>
      <c r="D4760" s="270" t="s">
        <v>10253</v>
      </c>
      <c r="E4760" s="272"/>
      <c r="F4760" s="273"/>
      <c r="G4760" s="272"/>
      <c r="H4760" s="272" t="s">
        <v>6154</v>
      </c>
      <c r="I4760" s="272" t="s">
        <v>6155</v>
      </c>
      <c r="J4760" s="272" t="s">
        <v>6156</v>
      </c>
      <c r="K4760" s="272"/>
      <c r="L4760" s="271"/>
      <c r="M4760" s="270" t="s">
        <v>3918</v>
      </c>
      <c r="N4760" s="270" t="s">
        <v>9726</v>
      </c>
      <c r="O4760" s="270" t="s">
        <v>6166</v>
      </c>
    </row>
    <row r="4761" spans="1:15" ht="30.75" customHeight="1" x14ac:dyDescent="0.25">
      <c r="A4761" s="281">
        <v>40402096</v>
      </c>
      <c r="B4761" s="276" t="s">
        <v>3066</v>
      </c>
      <c r="C4761" s="278" t="s">
        <v>4843</v>
      </c>
      <c r="D4761" s="276" t="s">
        <v>10254</v>
      </c>
      <c r="E4761" s="282"/>
      <c r="F4761" s="279"/>
      <c r="G4761" s="278"/>
      <c r="H4761" s="278" t="s">
        <v>6154</v>
      </c>
      <c r="I4761" s="278" t="s">
        <v>6155</v>
      </c>
      <c r="J4761" s="278" t="s">
        <v>6156</v>
      </c>
      <c r="K4761" s="278"/>
      <c r="L4761" s="277"/>
      <c r="M4761" s="276" t="s">
        <v>3918</v>
      </c>
      <c r="N4761" s="276" t="s">
        <v>9726</v>
      </c>
      <c r="O4761" s="276" t="s">
        <v>6166</v>
      </c>
    </row>
    <row r="4762" spans="1:15" ht="30.75" customHeight="1" x14ac:dyDescent="0.25">
      <c r="A4762" s="275">
        <v>40402100</v>
      </c>
      <c r="B4762" s="270" t="s">
        <v>3067</v>
      </c>
      <c r="C4762" s="272" t="s">
        <v>4843</v>
      </c>
      <c r="D4762" s="270" t="s">
        <v>10255</v>
      </c>
      <c r="E4762" s="272"/>
      <c r="F4762" s="273"/>
      <c r="G4762" s="272"/>
      <c r="H4762" s="272" t="s">
        <v>6154</v>
      </c>
      <c r="I4762" s="272" t="s">
        <v>6155</v>
      </c>
      <c r="J4762" s="272" t="s">
        <v>6156</v>
      </c>
      <c r="K4762" s="272"/>
      <c r="L4762" s="271"/>
      <c r="M4762" s="270" t="s">
        <v>3918</v>
      </c>
      <c r="N4762" s="270" t="s">
        <v>9726</v>
      </c>
      <c r="O4762" s="270" t="s">
        <v>6166</v>
      </c>
    </row>
    <row r="4763" spans="1:15" ht="30.75" customHeight="1" x14ac:dyDescent="0.25">
      <c r="A4763" s="281">
        <v>40402118</v>
      </c>
      <c r="B4763" s="276" t="s">
        <v>3052</v>
      </c>
      <c r="C4763" s="278" t="s">
        <v>4843</v>
      </c>
      <c r="D4763" s="276" t="s">
        <v>10256</v>
      </c>
      <c r="E4763" s="282"/>
      <c r="F4763" s="279"/>
      <c r="G4763" s="278"/>
      <c r="H4763" s="278" t="s">
        <v>6154</v>
      </c>
      <c r="I4763" s="278" t="s">
        <v>6155</v>
      </c>
      <c r="J4763" s="278" t="s">
        <v>6156</v>
      </c>
      <c r="K4763" s="278"/>
      <c r="L4763" s="277"/>
      <c r="M4763" s="276" t="s">
        <v>3918</v>
      </c>
      <c r="N4763" s="276" t="s">
        <v>9726</v>
      </c>
      <c r="O4763" s="276" t="s">
        <v>6166</v>
      </c>
    </row>
    <row r="4764" spans="1:15" ht="30.75" customHeight="1" x14ac:dyDescent="0.25">
      <c r="A4764" s="275">
        <v>40402118</v>
      </c>
      <c r="B4764" s="270" t="s">
        <v>3052</v>
      </c>
      <c r="C4764" s="272" t="s">
        <v>4843</v>
      </c>
      <c r="D4764" s="270" t="s">
        <v>10257</v>
      </c>
      <c r="E4764" s="272"/>
      <c r="F4764" s="273"/>
      <c r="G4764" s="272"/>
      <c r="H4764" s="272" t="s">
        <v>6154</v>
      </c>
      <c r="I4764" s="272" t="s">
        <v>6155</v>
      </c>
      <c r="J4764" s="272" t="s">
        <v>6156</v>
      </c>
      <c r="K4764" s="272"/>
      <c r="L4764" s="271"/>
      <c r="M4764" s="270" t="s">
        <v>3918</v>
      </c>
      <c r="N4764" s="270" t="s">
        <v>9726</v>
      </c>
      <c r="O4764" s="270" t="s">
        <v>6166</v>
      </c>
    </row>
    <row r="4765" spans="1:15" ht="30.75" customHeight="1" x14ac:dyDescent="0.25">
      <c r="A4765" s="281">
        <v>40402126</v>
      </c>
      <c r="B4765" s="276" t="s">
        <v>3053</v>
      </c>
      <c r="C4765" s="278" t="s">
        <v>4843</v>
      </c>
      <c r="D4765" s="276" t="s">
        <v>10258</v>
      </c>
      <c r="E4765" s="282"/>
      <c r="F4765" s="279"/>
      <c r="G4765" s="278"/>
      <c r="H4765" s="278" t="s">
        <v>6154</v>
      </c>
      <c r="I4765" s="278" t="s">
        <v>6155</v>
      </c>
      <c r="J4765" s="278" t="s">
        <v>6156</v>
      </c>
      <c r="K4765" s="278"/>
      <c r="L4765" s="277"/>
      <c r="M4765" s="276" t="s">
        <v>3918</v>
      </c>
      <c r="N4765" s="276" t="s">
        <v>9726</v>
      </c>
      <c r="O4765" s="276" t="s">
        <v>6166</v>
      </c>
    </row>
    <row r="4766" spans="1:15" ht="30.75" customHeight="1" x14ac:dyDescent="0.25">
      <c r="A4766" s="275">
        <v>40402126</v>
      </c>
      <c r="B4766" s="270" t="s">
        <v>3053</v>
      </c>
      <c r="C4766" s="272" t="s">
        <v>4843</v>
      </c>
      <c r="D4766" s="270" t="s">
        <v>10259</v>
      </c>
      <c r="E4766" s="272"/>
      <c r="F4766" s="273"/>
      <c r="G4766" s="272"/>
      <c r="H4766" s="272" t="s">
        <v>6154</v>
      </c>
      <c r="I4766" s="272" t="s">
        <v>6155</v>
      </c>
      <c r="J4766" s="272" t="s">
        <v>6156</v>
      </c>
      <c r="K4766" s="272"/>
      <c r="L4766" s="271"/>
      <c r="M4766" s="270" t="s">
        <v>3918</v>
      </c>
      <c r="N4766" s="270" t="s">
        <v>9726</v>
      </c>
      <c r="O4766" s="270" t="s">
        <v>6166</v>
      </c>
    </row>
    <row r="4767" spans="1:15" ht="30.75" customHeight="1" x14ac:dyDescent="0.25">
      <c r="A4767" s="281">
        <v>40402134</v>
      </c>
      <c r="B4767" s="276" t="s">
        <v>3055</v>
      </c>
      <c r="C4767" s="278" t="s">
        <v>4843</v>
      </c>
      <c r="D4767" s="276" t="s">
        <v>10260</v>
      </c>
      <c r="E4767" s="282"/>
      <c r="F4767" s="279"/>
      <c r="G4767" s="278"/>
      <c r="H4767" s="278" t="s">
        <v>6154</v>
      </c>
      <c r="I4767" s="278" t="s">
        <v>6155</v>
      </c>
      <c r="J4767" s="278" t="s">
        <v>6156</v>
      </c>
      <c r="K4767" s="278"/>
      <c r="L4767" s="277"/>
      <c r="M4767" s="276" t="s">
        <v>3918</v>
      </c>
      <c r="N4767" s="276" t="s">
        <v>9726</v>
      </c>
      <c r="O4767" s="276" t="s">
        <v>6166</v>
      </c>
    </row>
    <row r="4768" spans="1:15" ht="30.75" customHeight="1" x14ac:dyDescent="0.25">
      <c r="A4768" s="275">
        <v>40402142</v>
      </c>
      <c r="B4768" s="270" t="s">
        <v>3054</v>
      </c>
      <c r="C4768" s="272" t="s">
        <v>4843</v>
      </c>
      <c r="D4768" s="270" t="s">
        <v>10258</v>
      </c>
      <c r="E4768" s="272"/>
      <c r="F4768" s="273"/>
      <c r="G4768" s="272"/>
      <c r="H4768" s="272" t="s">
        <v>6154</v>
      </c>
      <c r="I4768" s="272" t="s">
        <v>6155</v>
      </c>
      <c r="J4768" s="272" t="s">
        <v>6156</v>
      </c>
      <c r="K4768" s="272"/>
      <c r="L4768" s="271"/>
      <c r="M4768" s="270" t="s">
        <v>3918</v>
      </c>
      <c r="N4768" s="270" t="s">
        <v>9726</v>
      </c>
      <c r="O4768" s="270" t="s">
        <v>6166</v>
      </c>
    </row>
    <row r="4769" spans="1:15" ht="30.75" customHeight="1" x14ac:dyDescent="0.25">
      <c r="A4769" s="281">
        <v>40402142</v>
      </c>
      <c r="B4769" s="276" t="s">
        <v>3054</v>
      </c>
      <c r="C4769" s="278" t="s">
        <v>4843</v>
      </c>
      <c r="D4769" s="276" t="s">
        <v>10259</v>
      </c>
      <c r="E4769" s="282"/>
      <c r="F4769" s="279"/>
      <c r="G4769" s="278"/>
      <c r="H4769" s="278" t="s">
        <v>6154</v>
      </c>
      <c r="I4769" s="278" t="s">
        <v>6155</v>
      </c>
      <c r="J4769" s="278" t="s">
        <v>6156</v>
      </c>
      <c r="K4769" s="278"/>
      <c r="L4769" s="277"/>
      <c r="M4769" s="276" t="s">
        <v>3918</v>
      </c>
      <c r="N4769" s="276" t="s">
        <v>9726</v>
      </c>
      <c r="O4769" s="276" t="s">
        <v>6166</v>
      </c>
    </row>
    <row r="4770" spans="1:15" ht="30.75" customHeight="1" x14ac:dyDescent="0.25">
      <c r="A4770" s="275">
        <v>40402150</v>
      </c>
      <c r="B4770" s="270" t="s">
        <v>3059</v>
      </c>
      <c r="C4770" s="272" t="s">
        <v>4843</v>
      </c>
      <c r="D4770" s="270" t="s">
        <v>10261</v>
      </c>
      <c r="E4770" s="272"/>
      <c r="F4770" s="273"/>
      <c r="G4770" s="272"/>
      <c r="H4770" s="272" t="s">
        <v>6154</v>
      </c>
      <c r="I4770" s="272" t="s">
        <v>6155</v>
      </c>
      <c r="J4770" s="272" t="s">
        <v>6156</v>
      </c>
      <c r="K4770" s="272"/>
      <c r="L4770" s="271"/>
      <c r="M4770" s="270" t="s">
        <v>3918</v>
      </c>
      <c r="N4770" s="270" t="s">
        <v>9726</v>
      </c>
      <c r="O4770" s="270" t="s">
        <v>6166</v>
      </c>
    </row>
    <row r="4771" spans="1:15" ht="30.75" customHeight="1" x14ac:dyDescent="0.25">
      <c r="A4771" s="281">
        <v>40402169</v>
      </c>
      <c r="B4771" s="276" t="s">
        <v>3062</v>
      </c>
      <c r="C4771" s="278" t="s">
        <v>4843</v>
      </c>
      <c r="D4771" s="276" t="s">
        <v>10252</v>
      </c>
      <c r="E4771" s="282"/>
      <c r="F4771" s="279"/>
      <c r="G4771" s="278"/>
      <c r="H4771" s="278" t="s">
        <v>6154</v>
      </c>
      <c r="I4771" s="278" t="s">
        <v>6155</v>
      </c>
      <c r="J4771" s="278" t="s">
        <v>6156</v>
      </c>
      <c r="K4771" s="278"/>
      <c r="L4771" s="277"/>
      <c r="M4771" s="276" t="s">
        <v>3918</v>
      </c>
      <c r="N4771" s="276" t="s">
        <v>9726</v>
      </c>
      <c r="O4771" s="276" t="s">
        <v>6166</v>
      </c>
    </row>
    <row r="4772" spans="1:15" ht="30.75" customHeight="1" x14ac:dyDescent="0.25">
      <c r="A4772" s="275">
        <v>40402177</v>
      </c>
      <c r="B4772" s="270" t="s">
        <v>6666</v>
      </c>
      <c r="C4772" s="272" t="s">
        <v>4844</v>
      </c>
      <c r="D4772" s="270" t="s">
        <v>6161</v>
      </c>
      <c r="E4772" s="272"/>
      <c r="F4772" s="273"/>
      <c r="G4772" s="272" t="s">
        <v>6161</v>
      </c>
      <c r="H4772" s="272" t="s">
        <v>6161</v>
      </c>
      <c r="I4772" s="272" t="s">
        <v>6161</v>
      </c>
      <c r="J4772" s="272" t="s">
        <v>6161</v>
      </c>
      <c r="K4772" s="272" t="s">
        <v>6161</v>
      </c>
      <c r="L4772" s="271" t="s">
        <v>6161</v>
      </c>
      <c r="M4772" s="270" t="s">
        <v>6161</v>
      </c>
      <c r="N4772" s="270" t="s">
        <v>6161</v>
      </c>
      <c r="O4772" s="270" t="s">
        <v>6161</v>
      </c>
    </row>
    <row r="4773" spans="1:15" ht="30.75" customHeight="1" x14ac:dyDescent="0.25">
      <c r="A4773" s="281">
        <v>40402185</v>
      </c>
      <c r="B4773" s="276" t="s">
        <v>3110</v>
      </c>
      <c r="C4773" s="278" t="s">
        <v>4843</v>
      </c>
      <c r="D4773" s="276" t="s">
        <v>10262</v>
      </c>
      <c r="E4773" s="282"/>
      <c r="F4773" s="279"/>
      <c r="G4773" s="278"/>
      <c r="H4773" s="278" t="s">
        <v>6154</v>
      </c>
      <c r="I4773" s="278" t="s">
        <v>6155</v>
      </c>
      <c r="J4773" s="278" t="s">
        <v>6156</v>
      </c>
      <c r="K4773" s="278"/>
      <c r="L4773" s="277"/>
      <c r="M4773" s="276" t="s">
        <v>9725</v>
      </c>
      <c r="N4773" s="276" t="s">
        <v>9726</v>
      </c>
      <c r="O4773" s="276" t="s">
        <v>6166</v>
      </c>
    </row>
    <row r="4774" spans="1:15" ht="30.75" customHeight="1" x14ac:dyDescent="0.25">
      <c r="A4774" s="275">
        <v>40402185</v>
      </c>
      <c r="B4774" s="270" t="s">
        <v>3110</v>
      </c>
      <c r="C4774" s="272" t="s">
        <v>4843</v>
      </c>
      <c r="D4774" s="270" t="s">
        <v>10263</v>
      </c>
      <c r="E4774" s="272"/>
      <c r="F4774" s="273"/>
      <c r="G4774" s="272"/>
      <c r="H4774" s="272" t="s">
        <v>6154</v>
      </c>
      <c r="I4774" s="272" t="s">
        <v>6155</v>
      </c>
      <c r="J4774" s="272" t="s">
        <v>6156</v>
      </c>
      <c r="K4774" s="272"/>
      <c r="L4774" s="271"/>
      <c r="M4774" s="270" t="s">
        <v>9725</v>
      </c>
      <c r="N4774" s="270" t="s">
        <v>9726</v>
      </c>
      <c r="O4774" s="270" t="s">
        <v>6166</v>
      </c>
    </row>
    <row r="4775" spans="1:15" ht="30.75" customHeight="1" x14ac:dyDescent="0.25">
      <c r="A4775" s="281">
        <v>40402185</v>
      </c>
      <c r="B4775" s="276" t="s">
        <v>3110</v>
      </c>
      <c r="C4775" s="278" t="s">
        <v>4843</v>
      </c>
      <c r="D4775" s="276" t="s">
        <v>10247</v>
      </c>
      <c r="E4775" s="282"/>
      <c r="F4775" s="279"/>
      <c r="G4775" s="278"/>
      <c r="H4775" s="278" t="s">
        <v>6154</v>
      </c>
      <c r="I4775" s="278" t="s">
        <v>6155</v>
      </c>
      <c r="J4775" s="278" t="s">
        <v>6156</v>
      </c>
      <c r="K4775" s="278"/>
      <c r="L4775" s="277"/>
      <c r="M4775" s="276" t="s">
        <v>3918</v>
      </c>
      <c r="N4775" s="276" t="s">
        <v>9726</v>
      </c>
      <c r="O4775" s="276" t="s">
        <v>6166</v>
      </c>
    </row>
    <row r="4776" spans="1:15" ht="30.75" customHeight="1" x14ac:dyDescent="0.25">
      <c r="A4776" s="275">
        <v>40402193</v>
      </c>
      <c r="B4776" s="270" t="s">
        <v>3111</v>
      </c>
      <c r="C4776" s="272" t="s">
        <v>4843</v>
      </c>
      <c r="D4776" s="270" t="s">
        <v>10264</v>
      </c>
      <c r="E4776" s="272"/>
      <c r="F4776" s="273"/>
      <c r="G4776" s="272"/>
      <c r="H4776" s="272" t="s">
        <v>6154</v>
      </c>
      <c r="I4776" s="272" t="s">
        <v>6155</v>
      </c>
      <c r="J4776" s="272" t="s">
        <v>6156</v>
      </c>
      <c r="K4776" s="272"/>
      <c r="L4776" s="271"/>
      <c r="M4776" s="270" t="s">
        <v>9725</v>
      </c>
      <c r="N4776" s="270" t="s">
        <v>9726</v>
      </c>
      <c r="O4776" s="270" t="s">
        <v>6166</v>
      </c>
    </row>
    <row r="4777" spans="1:15" ht="30.75" customHeight="1" x14ac:dyDescent="0.25">
      <c r="A4777" s="281">
        <v>40402207</v>
      </c>
      <c r="B4777" s="276" t="s">
        <v>6010</v>
      </c>
      <c r="C4777" s="278" t="s">
        <v>4843</v>
      </c>
      <c r="D4777" s="276" t="s">
        <v>10121</v>
      </c>
      <c r="E4777" s="282"/>
      <c r="F4777" s="279"/>
      <c r="G4777" s="278"/>
      <c r="H4777" s="278"/>
      <c r="I4777" s="278" t="s">
        <v>6155</v>
      </c>
      <c r="J4777" s="278" t="s">
        <v>6156</v>
      </c>
      <c r="K4777" s="278" t="s">
        <v>6157</v>
      </c>
      <c r="L4777" s="277">
        <v>70</v>
      </c>
      <c r="M4777" s="276" t="s">
        <v>10122</v>
      </c>
      <c r="N4777" s="276" t="s">
        <v>7898</v>
      </c>
      <c r="O4777" s="276" t="s">
        <v>6175</v>
      </c>
    </row>
    <row r="4778" spans="1:15" ht="30.75" customHeight="1" x14ac:dyDescent="0.25">
      <c r="A4778" s="275">
        <v>40402215</v>
      </c>
      <c r="B4778" s="270" t="s">
        <v>3159</v>
      </c>
      <c r="C4778" s="272" t="s">
        <v>4843</v>
      </c>
      <c r="D4778" s="270" t="s">
        <v>10121</v>
      </c>
      <c r="E4778" s="272"/>
      <c r="F4778" s="273"/>
      <c r="G4778" s="272"/>
      <c r="H4778" s="272"/>
      <c r="I4778" s="272" t="s">
        <v>6155</v>
      </c>
      <c r="J4778" s="272" t="s">
        <v>6156</v>
      </c>
      <c r="K4778" s="272" t="s">
        <v>6157</v>
      </c>
      <c r="L4778" s="271">
        <v>70</v>
      </c>
      <c r="M4778" s="270" t="s">
        <v>10122</v>
      </c>
      <c r="N4778" s="270" t="s">
        <v>7898</v>
      </c>
      <c r="O4778" s="270" t="s">
        <v>6175</v>
      </c>
    </row>
    <row r="4779" spans="1:15" ht="30.75" customHeight="1" x14ac:dyDescent="0.25">
      <c r="A4779" s="281">
        <v>40402223</v>
      </c>
      <c r="B4779" s="276" t="s">
        <v>10265</v>
      </c>
      <c r="C4779" s="278" t="s">
        <v>4844</v>
      </c>
      <c r="D4779" s="276" t="s">
        <v>6161</v>
      </c>
      <c r="E4779" s="282"/>
      <c r="F4779" s="279"/>
      <c r="G4779" s="278" t="s">
        <v>6161</v>
      </c>
      <c r="H4779" s="278" t="s">
        <v>6161</v>
      </c>
      <c r="I4779" s="278" t="s">
        <v>6161</v>
      </c>
      <c r="J4779" s="278" t="s">
        <v>6161</v>
      </c>
      <c r="K4779" s="278" t="s">
        <v>6161</v>
      </c>
      <c r="L4779" s="277" t="s">
        <v>6161</v>
      </c>
      <c r="M4779" s="276" t="s">
        <v>6161</v>
      </c>
      <c r="N4779" s="276" t="s">
        <v>6161</v>
      </c>
      <c r="O4779" s="276" t="s">
        <v>6161</v>
      </c>
    </row>
    <row r="4780" spans="1:15" ht="30.75" customHeight="1" x14ac:dyDescent="0.25">
      <c r="A4780" s="275">
        <v>40402231</v>
      </c>
      <c r="B4780" s="270" t="s">
        <v>10266</v>
      </c>
      <c r="C4780" s="272" t="s">
        <v>4844</v>
      </c>
      <c r="D4780" s="270" t="s">
        <v>6161</v>
      </c>
      <c r="E4780" s="272"/>
      <c r="F4780" s="273"/>
      <c r="G4780" s="272" t="s">
        <v>6161</v>
      </c>
      <c r="H4780" s="272" t="s">
        <v>6161</v>
      </c>
      <c r="I4780" s="272" t="s">
        <v>6161</v>
      </c>
      <c r="J4780" s="272" t="s">
        <v>6161</v>
      </c>
      <c r="K4780" s="272" t="s">
        <v>6161</v>
      </c>
      <c r="L4780" s="271" t="s">
        <v>6161</v>
      </c>
      <c r="M4780" s="270" t="s">
        <v>6161</v>
      </c>
      <c r="N4780" s="270" t="s">
        <v>6161</v>
      </c>
      <c r="O4780" s="270" t="s">
        <v>6161</v>
      </c>
    </row>
    <row r="4781" spans="1:15" ht="30.75" customHeight="1" x14ac:dyDescent="0.25">
      <c r="A4781" s="281">
        <v>40403017</v>
      </c>
      <c r="B4781" s="276" t="s">
        <v>3068</v>
      </c>
      <c r="C4781" s="278" t="s">
        <v>4843</v>
      </c>
      <c r="D4781" s="276" t="s">
        <v>7443</v>
      </c>
      <c r="E4781" s="282"/>
      <c r="F4781" s="279"/>
      <c r="G4781" s="278"/>
      <c r="H4781" s="278"/>
      <c r="I4781" s="278" t="s">
        <v>6155</v>
      </c>
      <c r="J4781" s="278" t="s">
        <v>6156</v>
      </c>
      <c r="K4781" s="278"/>
      <c r="L4781" s="277"/>
      <c r="M4781" s="276" t="s">
        <v>7438</v>
      </c>
      <c r="N4781" s="276" t="s">
        <v>6165</v>
      </c>
      <c r="O4781" s="276" t="s">
        <v>6165</v>
      </c>
    </row>
    <row r="4782" spans="1:15" ht="30.75" customHeight="1" x14ac:dyDescent="0.25">
      <c r="A4782" s="275">
        <v>40403017</v>
      </c>
      <c r="B4782" s="270" t="s">
        <v>3068</v>
      </c>
      <c r="C4782" s="272" t="s">
        <v>4843</v>
      </c>
      <c r="D4782" s="270" t="s">
        <v>10121</v>
      </c>
      <c r="E4782" s="272"/>
      <c r="F4782" s="273"/>
      <c r="G4782" s="272"/>
      <c r="H4782" s="272"/>
      <c r="I4782" s="272" t="s">
        <v>6155</v>
      </c>
      <c r="J4782" s="272" t="s">
        <v>6156</v>
      </c>
      <c r="K4782" s="272" t="s">
        <v>6157</v>
      </c>
      <c r="L4782" s="271">
        <v>70</v>
      </c>
      <c r="M4782" s="270" t="s">
        <v>10122</v>
      </c>
      <c r="N4782" s="270" t="s">
        <v>7898</v>
      </c>
      <c r="O4782" s="270" t="s">
        <v>6175</v>
      </c>
    </row>
    <row r="4783" spans="1:15" ht="30.75" customHeight="1" x14ac:dyDescent="0.25">
      <c r="A4783" s="281">
        <v>40403017</v>
      </c>
      <c r="B4783" s="276" t="s">
        <v>3068</v>
      </c>
      <c r="C4783" s="278" t="s">
        <v>4843</v>
      </c>
      <c r="D4783" s="276" t="s">
        <v>10267</v>
      </c>
      <c r="E4783" s="282"/>
      <c r="F4783" s="279"/>
      <c r="G4783" s="278"/>
      <c r="H4783" s="278"/>
      <c r="I4783" s="278" t="s">
        <v>6155</v>
      </c>
      <c r="J4783" s="278" t="s">
        <v>6156</v>
      </c>
      <c r="K4783" s="278" t="s">
        <v>6157</v>
      </c>
      <c r="L4783" s="277">
        <v>71</v>
      </c>
      <c r="M4783" s="276" t="s">
        <v>10122</v>
      </c>
      <c r="N4783" s="276" t="s">
        <v>7898</v>
      </c>
      <c r="O4783" s="276" t="s">
        <v>6175</v>
      </c>
    </row>
    <row r="4784" spans="1:15" ht="30.75" customHeight="1" x14ac:dyDescent="0.25">
      <c r="A4784" s="275">
        <v>40403025</v>
      </c>
      <c r="B4784" s="270" t="s">
        <v>3070</v>
      </c>
      <c r="C4784" s="272" t="s">
        <v>4843</v>
      </c>
      <c r="D4784" s="270" t="s">
        <v>9843</v>
      </c>
      <c r="E4784" s="272"/>
      <c r="F4784" s="273"/>
      <c r="G4784" s="272"/>
      <c r="H4784" s="272" t="s">
        <v>6154</v>
      </c>
      <c r="I4784" s="272" t="s">
        <v>6155</v>
      </c>
      <c r="J4784" s="272" t="s">
        <v>6156</v>
      </c>
      <c r="K4784" s="272"/>
      <c r="L4784" s="271"/>
      <c r="M4784" s="270" t="s">
        <v>9725</v>
      </c>
      <c r="N4784" s="270" t="s">
        <v>9726</v>
      </c>
      <c r="O4784" s="270" t="s">
        <v>6166</v>
      </c>
    </row>
    <row r="4785" spans="1:15" ht="30.75" customHeight="1" x14ac:dyDescent="0.25">
      <c r="A4785" s="281">
        <v>40403033</v>
      </c>
      <c r="B4785" s="276" t="s">
        <v>3072</v>
      </c>
      <c r="C4785" s="278" t="s">
        <v>4843</v>
      </c>
      <c r="D4785" s="276" t="s">
        <v>10121</v>
      </c>
      <c r="E4785" s="282"/>
      <c r="F4785" s="279"/>
      <c r="G4785" s="278"/>
      <c r="H4785" s="278"/>
      <c r="I4785" s="278" t="s">
        <v>6155</v>
      </c>
      <c r="J4785" s="278" t="s">
        <v>6156</v>
      </c>
      <c r="K4785" s="278" t="s">
        <v>6157</v>
      </c>
      <c r="L4785" s="277">
        <v>70</v>
      </c>
      <c r="M4785" s="276" t="s">
        <v>10122</v>
      </c>
      <c r="N4785" s="276" t="s">
        <v>7898</v>
      </c>
      <c r="O4785" s="276" t="s">
        <v>6175</v>
      </c>
    </row>
    <row r="4786" spans="1:15" ht="30.75" customHeight="1" x14ac:dyDescent="0.25">
      <c r="A4786" s="275">
        <v>40403033</v>
      </c>
      <c r="B4786" s="270" t="s">
        <v>3072</v>
      </c>
      <c r="C4786" s="272" t="s">
        <v>4843</v>
      </c>
      <c r="D4786" s="270" t="s">
        <v>10267</v>
      </c>
      <c r="E4786" s="272"/>
      <c r="F4786" s="273"/>
      <c r="G4786" s="272"/>
      <c r="H4786" s="272"/>
      <c r="I4786" s="272" t="s">
        <v>6155</v>
      </c>
      <c r="J4786" s="272" t="s">
        <v>6156</v>
      </c>
      <c r="K4786" s="272" t="s">
        <v>6157</v>
      </c>
      <c r="L4786" s="271">
        <v>71</v>
      </c>
      <c r="M4786" s="270" t="s">
        <v>10122</v>
      </c>
      <c r="N4786" s="270" t="s">
        <v>7898</v>
      </c>
      <c r="O4786" s="270" t="s">
        <v>6175</v>
      </c>
    </row>
    <row r="4787" spans="1:15" ht="30.75" customHeight="1" x14ac:dyDescent="0.25">
      <c r="A4787" s="281">
        <v>40403041</v>
      </c>
      <c r="B4787" s="276" t="s">
        <v>3077</v>
      </c>
      <c r="C4787" s="278" t="s">
        <v>4843</v>
      </c>
      <c r="D4787" s="276" t="s">
        <v>10121</v>
      </c>
      <c r="E4787" s="282"/>
      <c r="F4787" s="279"/>
      <c r="G4787" s="278"/>
      <c r="H4787" s="278"/>
      <c r="I4787" s="278" t="s">
        <v>6155</v>
      </c>
      <c r="J4787" s="278" t="s">
        <v>6156</v>
      </c>
      <c r="K4787" s="278" t="s">
        <v>6157</v>
      </c>
      <c r="L4787" s="277">
        <v>70</v>
      </c>
      <c r="M4787" s="276" t="s">
        <v>10122</v>
      </c>
      <c r="N4787" s="276" t="s">
        <v>7898</v>
      </c>
      <c r="O4787" s="276" t="s">
        <v>6175</v>
      </c>
    </row>
    <row r="4788" spans="1:15" ht="30.75" customHeight="1" x14ac:dyDescent="0.25">
      <c r="A4788" s="275">
        <v>40403050</v>
      </c>
      <c r="B4788" s="270" t="s">
        <v>11149</v>
      </c>
      <c r="C4788" s="272" t="s">
        <v>4843</v>
      </c>
      <c r="D4788" s="270" t="s">
        <v>10246</v>
      </c>
      <c r="E4788" s="272"/>
      <c r="F4788" s="273"/>
      <c r="G4788" s="272"/>
      <c r="H4788" s="272"/>
      <c r="I4788" s="272" t="s">
        <v>6155</v>
      </c>
      <c r="J4788" s="272" t="s">
        <v>6156</v>
      </c>
      <c r="K4788" s="272" t="s">
        <v>6157</v>
      </c>
      <c r="L4788" s="271"/>
      <c r="M4788" s="270" t="s">
        <v>10122</v>
      </c>
      <c r="N4788" s="270" t="s">
        <v>7898</v>
      </c>
      <c r="O4788" s="270" t="s">
        <v>6175</v>
      </c>
    </row>
    <row r="4789" spans="1:15" ht="30.75" customHeight="1" x14ac:dyDescent="0.25">
      <c r="A4789" s="281">
        <v>40403050</v>
      </c>
      <c r="B4789" s="276" t="s">
        <v>11149</v>
      </c>
      <c r="C4789" s="278" t="s">
        <v>4843</v>
      </c>
      <c r="D4789" s="276" t="s">
        <v>10121</v>
      </c>
      <c r="E4789" s="282"/>
      <c r="F4789" s="279"/>
      <c r="G4789" s="278"/>
      <c r="H4789" s="278"/>
      <c r="I4789" s="278" t="s">
        <v>6155</v>
      </c>
      <c r="J4789" s="278" t="s">
        <v>6156</v>
      </c>
      <c r="K4789" s="278" t="s">
        <v>6157</v>
      </c>
      <c r="L4789" s="277">
        <v>70</v>
      </c>
      <c r="M4789" s="276" t="s">
        <v>10122</v>
      </c>
      <c r="N4789" s="276" t="s">
        <v>7898</v>
      </c>
      <c r="O4789" s="276" t="s">
        <v>6175</v>
      </c>
    </row>
    <row r="4790" spans="1:15" ht="30.75" customHeight="1" x14ac:dyDescent="0.25">
      <c r="A4790" s="275">
        <v>40403050</v>
      </c>
      <c r="B4790" s="270" t="s">
        <v>11149</v>
      </c>
      <c r="C4790" s="272" t="s">
        <v>4843</v>
      </c>
      <c r="D4790" s="270" t="s">
        <v>10267</v>
      </c>
      <c r="E4790" s="272"/>
      <c r="F4790" s="273"/>
      <c r="G4790" s="272"/>
      <c r="H4790" s="272"/>
      <c r="I4790" s="272" t="s">
        <v>6155</v>
      </c>
      <c r="J4790" s="272" t="s">
        <v>6156</v>
      </c>
      <c r="K4790" s="272" t="s">
        <v>6157</v>
      </c>
      <c r="L4790" s="271">
        <v>71</v>
      </c>
      <c r="M4790" s="270" t="s">
        <v>10122</v>
      </c>
      <c r="N4790" s="270" t="s">
        <v>7898</v>
      </c>
      <c r="O4790" s="270" t="s">
        <v>6175</v>
      </c>
    </row>
    <row r="4791" spans="1:15" ht="30.75" customHeight="1" x14ac:dyDescent="0.25">
      <c r="A4791" s="281">
        <v>40403068</v>
      </c>
      <c r="B4791" s="276" t="s">
        <v>3076</v>
      </c>
      <c r="C4791" s="278" t="s">
        <v>4843</v>
      </c>
      <c r="D4791" s="276" t="s">
        <v>10268</v>
      </c>
      <c r="E4791" s="282"/>
      <c r="F4791" s="279"/>
      <c r="G4791" s="278"/>
      <c r="H4791" s="278" t="s">
        <v>6154</v>
      </c>
      <c r="I4791" s="278" t="s">
        <v>6155</v>
      </c>
      <c r="J4791" s="278" t="s">
        <v>6156</v>
      </c>
      <c r="K4791" s="278"/>
      <c r="L4791" s="277"/>
      <c r="M4791" s="276" t="s">
        <v>4331</v>
      </c>
      <c r="N4791" s="276" t="s">
        <v>9548</v>
      </c>
      <c r="O4791" s="276" t="s">
        <v>6166</v>
      </c>
    </row>
    <row r="4792" spans="1:15" ht="30.75" customHeight="1" x14ac:dyDescent="0.25">
      <c r="A4792" s="275">
        <v>40403076</v>
      </c>
      <c r="B4792" s="270" t="s">
        <v>11148</v>
      </c>
      <c r="C4792" s="272" t="s">
        <v>4843</v>
      </c>
      <c r="D4792" s="270" t="s">
        <v>10269</v>
      </c>
      <c r="E4792" s="272"/>
      <c r="F4792" s="273"/>
      <c r="G4792" s="272"/>
      <c r="H4792" s="272"/>
      <c r="I4792" s="272" t="s">
        <v>6155</v>
      </c>
      <c r="J4792" s="272" t="s">
        <v>6156</v>
      </c>
      <c r="K4792" s="272" t="s">
        <v>6157</v>
      </c>
      <c r="L4792" s="271"/>
      <c r="M4792" s="270" t="s">
        <v>10122</v>
      </c>
      <c r="N4792" s="270" t="s">
        <v>7898</v>
      </c>
      <c r="O4792" s="270" t="s">
        <v>6175</v>
      </c>
    </row>
    <row r="4793" spans="1:15" ht="30.75" customHeight="1" x14ac:dyDescent="0.25">
      <c r="A4793" s="281">
        <v>40403076</v>
      </c>
      <c r="B4793" s="276" t="s">
        <v>11148</v>
      </c>
      <c r="C4793" s="278" t="s">
        <v>4843</v>
      </c>
      <c r="D4793" s="276" t="s">
        <v>10121</v>
      </c>
      <c r="E4793" s="282"/>
      <c r="F4793" s="279"/>
      <c r="G4793" s="278"/>
      <c r="H4793" s="278"/>
      <c r="I4793" s="278" t="s">
        <v>6155</v>
      </c>
      <c r="J4793" s="278" t="s">
        <v>6156</v>
      </c>
      <c r="K4793" s="278" t="s">
        <v>6157</v>
      </c>
      <c r="L4793" s="277">
        <v>70</v>
      </c>
      <c r="M4793" s="276" t="s">
        <v>10122</v>
      </c>
      <c r="N4793" s="276" t="s">
        <v>7898</v>
      </c>
      <c r="O4793" s="276" t="s">
        <v>6175</v>
      </c>
    </row>
    <row r="4794" spans="1:15" ht="30.75" customHeight="1" x14ac:dyDescent="0.25">
      <c r="A4794" s="275">
        <v>40403076</v>
      </c>
      <c r="B4794" s="270" t="s">
        <v>11148</v>
      </c>
      <c r="C4794" s="272" t="s">
        <v>4843</v>
      </c>
      <c r="D4794" s="270" t="s">
        <v>10267</v>
      </c>
      <c r="E4794" s="272"/>
      <c r="F4794" s="273"/>
      <c r="G4794" s="272"/>
      <c r="H4794" s="272"/>
      <c r="I4794" s="272" t="s">
        <v>6155</v>
      </c>
      <c r="J4794" s="272" t="s">
        <v>6156</v>
      </c>
      <c r="K4794" s="272" t="s">
        <v>6157</v>
      </c>
      <c r="L4794" s="271">
        <v>71</v>
      </c>
      <c r="M4794" s="270" t="s">
        <v>10122</v>
      </c>
      <c r="N4794" s="270" t="s">
        <v>7898</v>
      </c>
      <c r="O4794" s="270" t="s">
        <v>6175</v>
      </c>
    </row>
    <row r="4795" spans="1:15" ht="30.75" customHeight="1" x14ac:dyDescent="0.25">
      <c r="A4795" s="281">
        <v>40403084</v>
      </c>
      <c r="B4795" s="276" t="s">
        <v>3084</v>
      </c>
      <c r="C4795" s="278" t="s">
        <v>4843</v>
      </c>
      <c r="D4795" s="276" t="s">
        <v>10270</v>
      </c>
      <c r="E4795" s="282"/>
      <c r="F4795" s="279"/>
      <c r="G4795" s="278"/>
      <c r="H4795" s="278"/>
      <c r="I4795" s="278" t="s">
        <v>6155</v>
      </c>
      <c r="J4795" s="278" t="s">
        <v>6156</v>
      </c>
      <c r="K4795" s="278" t="s">
        <v>6157</v>
      </c>
      <c r="L4795" s="277"/>
      <c r="M4795" s="276" t="s">
        <v>10122</v>
      </c>
      <c r="N4795" s="276" t="s">
        <v>7898</v>
      </c>
      <c r="O4795" s="276" t="s">
        <v>6175</v>
      </c>
    </row>
    <row r="4796" spans="1:15" ht="30.75" customHeight="1" x14ac:dyDescent="0.25">
      <c r="A4796" s="275">
        <v>40403084</v>
      </c>
      <c r="B4796" s="270" t="s">
        <v>3084</v>
      </c>
      <c r="C4796" s="272" t="s">
        <v>4843</v>
      </c>
      <c r="D4796" s="270" t="s">
        <v>10121</v>
      </c>
      <c r="E4796" s="272"/>
      <c r="F4796" s="273"/>
      <c r="G4796" s="272"/>
      <c r="H4796" s="272"/>
      <c r="I4796" s="272" t="s">
        <v>6155</v>
      </c>
      <c r="J4796" s="272" t="s">
        <v>6156</v>
      </c>
      <c r="K4796" s="272" t="s">
        <v>6157</v>
      </c>
      <c r="L4796" s="271">
        <v>70</v>
      </c>
      <c r="M4796" s="270" t="s">
        <v>10122</v>
      </c>
      <c r="N4796" s="270" t="s">
        <v>7898</v>
      </c>
      <c r="O4796" s="270" t="s">
        <v>6175</v>
      </c>
    </row>
    <row r="4797" spans="1:15" ht="30.75" customHeight="1" x14ac:dyDescent="0.25">
      <c r="A4797" s="281">
        <v>40403084</v>
      </c>
      <c r="B4797" s="276" t="s">
        <v>3084</v>
      </c>
      <c r="C4797" s="278" t="s">
        <v>4843</v>
      </c>
      <c r="D4797" s="276" t="s">
        <v>10267</v>
      </c>
      <c r="E4797" s="282"/>
      <c r="F4797" s="279"/>
      <c r="G4797" s="278"/>
      <c r="H4797" s="278"/>
      <c r="I4797" s="278" t="s">
        <v>6155</v>
      </c>
      <c r="J4797" s="278" t="s">
        <v>6156</v>
      </c>
      <c r="K4797" s="278" t="s">
        <v>6157</v>
      </c>
      <c r="L4797" s="277">
        <v>71</v>
      </c>
      <c r="M4797" s="276" t="s">
        <v>10122</v>
      </c>
      <c r="N4797" s="276" t="s">
        <v>7898</v>
      </c>
      <c r="O4797" s="276" t="s">
        <v>6175</v>
      </c>
    </row>
    <row r="4798" spans="1:15" ht="30.75" customHeight="1" x14ac:dyDescent="0.25">
      <c r="A4798" s="275">
        <v>40403092</v>
      </c>
      <c r="B4798" s="270" t="s">
        <v>3085</v>
      </c>
      <c r="C4798" s="272" t="s">
        <v>4843</v>
      </c>
      <c r="D4798" s="270" t="s">
        <v>10271</v>
      </c>
      <c r="E4798" s="272"/>
      <c r="F4798" s="273"/>
      <c r="G4798" s="272"/>
      <c r="H4798" s="272" t="s">
        <v>6154</v>
      </c>
      <c r="I4798" s="272" t="s">
        <v>6155</v>
      </c>
      <c r="J4798" s="272" t="s">
        <v>6156</v>
      </c>
      <c r="K4798" s="272" t="s">
        <v>6157</v>
      </c>
      <c r="L4798" s="271"/>
      <c r="M4798" s="270" t="s">
        <v>3767</v>
      </c>
      <c r="N4798" s="270" t="s">
        <v>9801</v>
      </c>
      <c r="O4798" s="270" t="s">
        <v>6166</v>
      </c>
    </row>
    <row r="4799" spans="1:15" ht="30.75" customHeight="1" x14ac:dyDescent="0.25">
      <c r="A4799" s="281">
        <v>40403106</v>
      </c>
      <c r="B4799" s="276" t="s">
        <v>3090</v>
      </c>
      <c r="C4799" s="278" t="s">
        <v>4843</v>
      </c>
      <c r="D4799" s="276" t="s">
        <v>10186</v>
      </c>
      <c r="E4799" s="282"/>
      <c r="F4799" s="279"/>
      <c r="G4799" s="278"/>
      <c r="H4799" s="278" t="s">
        <v>6154</v>
      </c>
      <c r="I4799" s="278" t="s">
        <v>6155</v>
      </c>
      <c r="J4799" s="278" t="s">
        <v>6156</v>
      </c>
      <c r="K4799" s="278"/>
      <c r="L4799" s="277"/>
      <c r="M4799" s="276" t="s">
        <v>9725</v>
      </c>
      <c r="N4799" s="276" t="s">
        <v>9726</v>
      </c>
      <c r="O4799" s="276" t="s">
        <v>6166</v>
      </c>
    </row>
    <row r="4800" spans="1:15" ht="30.75" customHeight="1" x14ac:dyDescent="0.25">
      <c r="A4800" s="275">
        <v>40403130</v>
      </c>
      <c r="B4800" s="270" t="s">
        <v>3095</v>
      </c>
      <c r="C4800" s="272" t="s">
        <v>4843</v>
      </c>
      <c r="D4800" s="270" t="s">
        <v>10272</v>
      </c>
      <c r="E4800" s="272"/>
      <c r="F4800" s="273"/>
      <c r="G4800" s="272"/>
      <c r="H4800" s="272" t="s">
        <v>6154</v>
      </c>
      <c r="I4800" s="272" t="s">
        <v>6155</v>
      </c>
      <c r="J4800" s="272" t="s">
        <v>6156</v>
      </c>
      <c r="K4800" s="272"/>
      <c r="L4800" s="271"/>
      <c r="M4800" s="270" t="s">
        <v>9725</v>
      </c>
      <c r="N4800" s="270" t="s">
        <v>9726</v>
      </c>
      <c r="O4800" s="270" t="s">
        <v>6166</v>
      </c>
    </row>
    <row r="4801" spans="1:15" ht="30.75" customHeight="1" x14ac:dyDescent="0.25">
      <c r="A4801" s="281">
        <v>40403149</v>
      </c>
      <c r="B4801" s="276" t="s">
        <v>3096</v>
      </c>
      <c r="C4801" s="278" t="s">
        <v>4843</v>
      </c>
      <c r="D4801" s="276" t="s">
        <v>10272</v>
      </c>
      <c r="E4801" s="282"/>
      <c r="F4801" s="279"/>
      <c r="G4801" s="278"/>
      <c r="H4801" s="278" t="s">
        <v>6154</v>
      </c>
      <c r="I4801" s="278" t="s">
        <v>6155</v>
      </c>
      <c r="J4801" s="278" t="s">
        <v>6156</v>
      </c>
      <c r="K4801" s="278"/>
      <c r="L4801" s="277"/>
      <c r="M4801" s="276" t="s">
        <v>9725</v>
      </c>
      <c r="N4801" s="276" t="s">
        <v>9726</v>
      </c>
      <c r="O4801" s="276" t="s">
        <v>6166</v>
      </c>
    </row>
    <row r="4802" spans="1:15" ht="30.75" customHeight="1" x14ac:dyDescent="0.25">
      <c r="A4802" s="275">
        <v>40403157</v>
      </c>
      <c r="B4802" s="270" t="s">
        <v>3097</v>
      </c>
      <c r="C4802" s="272" t="s">
        <v>4843</v>
      </c>
      <c r="D4802" s="270" t="s">
        <v>9744</v>
      </c>
      <c r="E4802" s="272"/>
      <c r="F4802" s="273"/>
      <c r="G4802" s="272"/>
      <c r="H4802" s="272" t="s">
        <v>6154</v>
      </c>
      <c r="I4802" s="272" t="s">
        <v>6155</v>
      </c>
      <c r="J4802" s="272" t="s">
        <v>6156</v>
      </c>
      <c r="K4802" s="272"/>
      <c r="L4802" s="271"/>
      <c r="M4802" s="270" t="s">
        <v>9725</v>
      </c>
      <c r="N4802" s="270" t="s">
        <v>9726</v>
      </c>
      <c r="O4802" s="270" t="s">
        <v>6166</v>
      </c>
    </row>
    <row r="4803" spans="1:15" ht="30.75" customHeight="1" x14ac:dyDescent="0.25">
      <c r="A4803" s="281">
        <v>40403165</v>
      </c>
      <c r="B4803" s="276" t="s">
        <v>3098</v>
      </c>
      <c r="C4803" s="278" t="s">
        <v>4843</v>
      </c>
      <c r="D4803" s="276" t="s">
        <v>9744</v>
      </c>
      <c r="E4803" s="282"/>
      <c r="F4803" s="279"/>
      <c r="G4803" s="278"/>
      <c r="H4803" s="278" t="s">
        <v>6154</v>
      </c>
      <c r="I4803" s="278" t="s">
        <v>6155</v>
      </c>
      <c r="J4803" s="278" t="s">
        <v>6156</v>
      </c>
      <c r="K4803" s="278"/>
      <c r="L4803" s="277"/>
      <c r="M4803" s="276" t="s">
        <v>9725</v>
      </c>
      <c r="N4803" s="276" t="s">
        <v>9726</v>
      </c>
      <c r="O4803" s="276" t="s">
        <v>6166</v>
      </c>
    </row>
    <row r="4804" spans="1:15" ht="30.75" customHeight="1" x14ac:dyDescent="0.25">
      <c r="A4804" s="275">
        <v>40403173</v>
      </c>
      <c r="B4804" s="270" t="s">
        <v>6002</v>
      </c>
      <c r="C4804" s="272" t="s">
        <v>4843</v>
      </c>
      <c r="D4804" s="270" t="s">
        <v>9718</v>
      </c>
      <c r="E4804" s="272"/>
      <c r="F4804" s="273"/>
      <c r="G4804" s="272"/>
      <c r="H4804" s="272" t="s">
        <v>6154</v>
      </c>
      <c r="I4804" s="272" t="s">
        <v>6155</v>
      </c>
      <c r="J4804" s="272" t="s">
        <v>6156</v>
      </c>
      <c r="K4804" s="272"/>
      <c r="L4804" s="271"/>
      <c r="M4804" s="270" t="s">
        <v>4331</v>
      </c>
      <c r="N4804" s="270" t="s">
        <v>9548</v>
      </c>
      <c r="O4804" s="270" t="s">
        <v>6166</v>
      </c>
    </row>
    <row r="4805" spans="1:15" ht="30.75" customHeight="1" x14ac:dyDescent="0.25">
      <c r="A4805" s="281">
        <v>40403181</v>
      </c>
      <c r="B4805" s="276" t="s">
        <v>6668</v>
      </c>
      <c r="C4805" s="278" t="s">
        <v>4843</v>
      </c>
      <c r="D4805" s="276" t="s">
        <v>9718</v>
      </c>
      <c r="E4805" s="282"/>
      <c r="F4805" s="279"/>
      <c r="G4805" s="278"/>
      <c r="H4805" s="278" t="s">
        <v>6154</v>
      </c>
      <c r="I4805" s="278" t="s">
        <v>6155</v>
      </c>
      <c r="J4805" s="278" t="s">
        <v>6156</v>
      </c>
      <c r="K4805" s="278"/>
      <c r="L4805" s="277"/>
      <c r="M4805" s="276" t="s">
        <v>4331</v>
      </c>
      <c r="N4805" s="276" t="s">
        <v>9548</v>
      </c>
      <c r="O4805" s="276" t="s">
        <v>6166</v>
      </c>
    </row>
    <row r="4806" spans="1:15" ht="30.75" customHeight="1" x14ac:dyDescent="0.25">
      <c r="A4806" s="275">
        <v>40403190</v>
      </c>
      <c r="B4806" s="270" t="s">
        <v>3101</v>
      </c>
      <c r="C4806" s="272" t="s">
        <v>4843</v>
      </c>
      <c r="D4806" s="270" t="s">
        <v>10273</v>
      </c>
      <c r="E4806" s="272"/>
      <c r="F4806" s="273"/>
      <c r="G4806" s="272"/>
      <c r="H4806" s="272" t="s">
        <v>6154</v>
      </c>
      <c r="I4806" s="272" t="s">
        <v>6155</v>
      </c>
      <c r="J4806" s="272" t="s">
        <v>6156</v>
      </c>
      <c r="K4806" s="272"/>
      <c r="L4806" s="271"/>
      <c r="M4806" s="270" t="s">
        <v>9725</v>
      </c>
      <c r="N4806" s="270" t="s">
        <v>9726</v>
      </c>
      <c r="O4806" s="270" t="s">
        <v>6166</v>
      </c>
    </row>
    <row r="4807" spans="1:15" ht="30.75" customHeight="1" x14ac:dyDescent="0.25">
      <c r="A4807" s="281">
        <v>40403203</v>
      </c>
      <c r="B4807" s="276" t="s">
        <v>3102</v>
      </c>
      <c r="C4807" s="278" t="s">
        <v>4843</v>
      </c>
      <c r="D4807" s="276" t="s">
        <v>10273</v>
      </c>
      <c r="E4807" s="282"/>
      <c r="F4807" s="279"/>
      <c r="G4807" s="278"/>
      <c r="H4807" s="278" t="s">
        <v>6154</v>
      </c>
      <c r="I4807" s="278" t="s">
        <v>6155</v>
      </c>
      <c r="J4807" s="278" t="s">
        <v>6156</v>
      </c>
      <c r="K4807" s="278"/>
      <c r="L4807" s="277"/>
      <c r="M4807" s="276" t="s">
        <v>9725</v>
      </c>
      <c r="N4807" s="276" t="s">
        <v>9726</v>
      </c>
      <c r="O4807" s="276" t="s">
        <v>6166</v>
      </c>
    </row>
    <row r="4808" spans="1:15" ht="30.75" customHeight="1" x14ac:dyDescent="0.25">
      <c r="A4808" s="275">
        <v>40403211</v>
      </c>
      <c r="B4808" s="270" t="s">
        <v>3103</v>
      </c>
      <c r="C4808" s="272" t="s">
        <v>4843</v>
      </c>
      <c r="D4808" s="270" t="s">
        <v>10273</v>
      </c>
      <c r="E4808" s="272"/>
      <c r="F4808" s="273"/>
      <c r="G4808" s="272"/>
      <c r="H4808" s="272" t="s">
        <v>6154</v>
      </c>
      <c r="I4808" s="272" t="s">
        <v>6155</v>
      </c>
      <c r="J4808" s="272" t="s">
        <v>6156</v>
      </c>
      <c r="K4808" s="272"/>
      <c r="L4808" s="271"/>
      <c r="M4808" s="270" t="s">
        <v>9725</v>
      </c>
      <c r="N4808" s="270" t="s">
        <v>9726</v>
      </c>
      <c r="O4808" s="270" t="s">
        <v>6166</v>
      </c>
    </row>
    <row r="4809" spans="1:15" ht="30.75" customHeight="1" x14ac:dyDescent="0.25">
      <c r="A4809" s="281">
        <v>40403220</v>
      </c>
      <c r="B4809" s="276" t="s">
        <v>3105</v>
      </c>
      <c r="C4809" s="278" t="s">
        <v>4843</v>
      </c>
      <c r="D4809" s="276" t="s">
        <v>10273</v>
      </c>
      <c r="E4809" s="282"/>
      <c r="F4809" s="279"/>
      <c r="G4809" s="278"/>
      <c r="H4809" s="278" t="s">
        <v>6154</v>
      </c>
      <c r="I4809" s="278" t="s">
        <v>6155</v>
      </c>
      <c r="J4809" s="278" t="s">
        <v>6156</v>
      </c>
      <c r="K4809" s="278"/>
      <c r="L4809" s="277"/>
      <c r="M4809" s="276" t="s">
        <v>9725</v>
      </c>
      <c r="N4809" s="276" t="s">
        <v>9726</v>
      </c>
      <c r="O4809" s="276" t="s">
        <v>6166</v>
      </c>
    </row>
    <row r="4810" spans="1:15" ht="30.75" customHeight="1" x14ac:dyDescent="0.25">
      <c r="A4810" s="275">
        <v>40403238</v>
      </c>
      <c r="B4810" s="270" t="s">
        <v>3104</v>
      </c>
      <c r="C4810" s="272" t="s">
        <v>4843</v>
      </c>
      <c r="D4810" s="270" t="s">
        <v>10273</v>
      </c>
      <c r="E4810" s="272"/>
      <c r="F4810" s="273"/>
      <c r="G4810" s="272"/>
      <c r="H4810" s="272" t="s">
        <v>6154</v>
      </c>
      <c r="I4810" s="272" t="s">
        <v>6155</v>
      </c>
      <c r="J4810" s="272" t="s">
        <v>6156</v>
      </c>
      <c r="K4810" s="272"/>
      <c r="L4810" s="271"/>
      <c r="M4810" s="270" t="s">
        <v>9725</v>
      </c>
      <c r="N4810" s="270" t="s">
        <v>9726</v>
      </c>
      <c r="O4810" s="270" t="s">
        <v>6166</v>
      </c>
    </row>
    <row r="4811" spans="1:15" ht="30.75" customHeight="1" x14ac:dyDescent="0.25">
      <c r="A4811" s="281">
        <v>40403246</v>
      </c>
      <c r="B4811" s="276" t="s">
        <v>3106</v>
      </c>
      <c r="C4811" s="278" t="s">
        <v>4843</v>
      </c>
      <c r="D4811" s="276" t="s">
        <v>10190</v>
      </c>
      <c r="E4811" s="282"/>
      <c r="F4811" s="279"/>
      <c r="G4811" s="278"/>
      <c r="H4811" s="278" t="s">
        <v>6154</v>
      </c>
      <c r="I4811" s="278" t="s">
        <v>6155</v>
      </c>
      <c r="J4811" s="278" t="s">
        <v>6156</v>
      </c>
      <c r="K4811" s="278" t="s">
        <v>6157</v>
      </c>
      <c r="L4811" s="277"/>
      <c r="M4811" s="276" t="s">
        <v>4331</v>
      </c>
      <c r="N4811" s="276" t="s">
        <v>9548</v>
      </c>
      <c r="O4811" s="276" t="s">
        <v>6166</v>
      </c>
    </row>
    <row r="4812" spans="1:15" ht="30.75" customHeight="1" x14ac:dyDescent="0.25">
      <c r="A4812" s="275">
        <v>40403254</v>
      </c>
      <c r="B4812" s="270" t="s">
        <v>3107</v>
      </c>
      <c r="C4812" s="272" t="s">
        <v>4843</v>
      </c>
      <c r="D4812" s="270" t="s">
        <v>9779</v>
      </c>
      <c r="E4812" s="272"/>
      <c r="F4812" s="273"/>
      <c r="G4812" s="272"/>
      <c r="H4812" s="272" t="s">
        <v>6154</v>
      </c>
      <c r="I4812" s="272" t="s">
        <v>6155</v>
      </c>
      <c r="J4812" s="272" t="s">
        <v>6156</v>
      </c>
      <c r="K4812" s="272" t="s">
        <v>6157</v>
      </c>
      <c r="L4812" s="271"/>
      <c r="M4812" s="270" t="s">
        <v>4331</v>
      </c>
      <c r="N4812" s="270" t="s">
        <v>9548</v>
      </c>
      <c r="O4812" s="270" t="s">
        <v>6166</v>
      </c>
    </row>
    <row r="4813" spans="1:15" ht="30.75" customHeight="1" x14ac:dyDescent="0.25">
      <c r="A4813" s="281">
        <v>40403262</v>
      </c>
      <c r="B4813" s="276" t="s">
        <v>6669</v>
      </c>
      <c r="C4813" s="278" t="s">
        <v>4843</v>
      </c>
      <c r="D4813" s="276" t="s">
        <v>10274</v>
      </c>
      <c r="E4813" s="282"/>
      <c r="F4813" s="279"/>
      <c r="G4813" s="278"/>
      <c r="H4813" s="278" t="s">
        <v>6154</v>
      </c>
      <c r="I4813" s="278" t="s">
        <v>6155</v>
      </c>
      <c r="J4813" s="278" t="s">
        <v>6156</v>
      </c>
      <c r="K4813" s="278"/>
      <c r="L4813" s="277"/>
      <c r="M4813" s="276" t="s">
        <v>6161</v>
      </c>
      <c r="N4813" s="276" t="s">
        <v>6161</v>
      </c>
      <c r="O4813" s="276" t="s">
        <v>6161</v>
      </c>
    </row>
    <row r="4814" spans="1:15" ht="30.75" customHeight="1" x14ac:dyDescent="0.25">
      <c r="A4814" s="275">
        <v>40403289</v>
      </c>
      <c r="B4814" s="270" t="s">
        <v>6670</v>
      </c>
      <c r="C4814" s="272" t="s">
        <v>4843</v>
      </c>
      <c r="D4814" s="270" t="s">
        <v>10274</v>
      </c>
      <c r="E4814" s="272"/>
      <c r="F4814" s="273"/>
      <c r="G4814" s="272"/>
      <c r="H4814" s="272" t="s">
        <v>6154</v>
      </c>
      <c r="I4814" s="272" t="s">
        <v>6155</v>
      </c>
      <c r="J4814" s="272" t="s">
        <v>6156</v>
      </c>
      <c r="K4814" s="272"/>
      <c r="L4814" s="271"/>
      <c r="M4814" s="270" t="s">
        <v>6161</v>
      </c>
      <c r="N4814" s="270" t="s">
        <v>6161</v>
      </c>
      <c r="O4814" s="270" t="s">
        <v>6161</v>
      </c>
    </row>
    <row r="4815" spans="1:15" ht="30.75" customHeight="1" x14ac:dyDescent="0.25">
      <c r="A4815" s="281">
        <v>40403327</v>
      </c>
      <c r="B4815" s="276" t="s">
        <v>3116</v>
      </c>
      <c r="C4815" s="278" t="s">
        <v>4843</v>
      </c>
      <c r="D4815" s="276" t="s">
        <v>10275</v>
      </c>
      <c r="E4815" s="282"/>
      <c r="F4815" s="279"/>
      <c r="G4815" s="278"/>
      <c r="H4815" s="278" t="s">
        <v>6154</v>
      </c>
      <c r="I4815" s="278" t="s">
        <v>6155</v>
      </c>
      <c r="J4815" s="278" t="s">
        <v>6156</v>
      </c>
      <c r="K4815" s="278"/>
      <c r="L4815" s="277"/>
      <c r="M4815" s="276" t="s">
        <v>9725</v>
      </c>
      <c r="N4815" s="276" t="s">
        <v>9726</v>
      </c>
      <c r="O4815" s="276" t="s">
        <v>6166</v>
      </c>
    </row>
    <row r="4816" spans="1:15" ht="30.75" customHeight="1" x14ac:dyDescent="0.25">
      <c r="A4816" s="275">
        <v>40403335</v>
      </c>
      <c r="B4816" s="270" t="s">
        <v>11147</v>
      </c>
      <c r="C4816" s="272" t="s">
        <v>4843</v>
      </c>
      <c r="D4816" s="270" t="s">
        <v>10275</v>
      </c>
      <c r="E4816" s="272"/>
      <c r="F4816" s="273"/>
      <c r="G4816" s="272"/>
      <c r="H4816" s="272" t="s">
        <v>6154</v>
      </c>
      <c r="I4816" s="272" t="s">
        <v>6155</v>
      </c>
      <c r="J4816" s="272" t="s">
        <v>6156</v>
      </c>
      <c r="K4816" s="272"/>
      <c r="L4816" s="271"/>
      <c r="M4816" s="270" t="s">
        <v>9725</v>
      </c>
      <c r="N4816" s="270" t="s">
        <v>9726</v>
      </c>
      <c r="O4816" s="270" t="s">
        <v>6166</v>
      </c>
    </row>
    <row r="4817" spans="1:15" ht="30.75" customHeight="1" x14ac:dyDescent="0.25">
      <c r="A4817" s="281">
        <v>40403343</v>
      </c>
      <c r="B4817" s="276" t="s">
        <v>11146</v>
      </c>
      <c r="C4817" s="278" t="s">
        <v>4843</v>
      </c>
      <c r="D4817" s="276" t="s">
        <v>10276</v>
      </c>
      <c r="E4817" s="282"/>
      <c r="F4817" s="279"/>
      <c r="G4817" s="278"/>
      <c r="H4817" s="278" t="s">
        <v>6154</v>
      </c>
      <c r="I4817" s="278" t="s">
        <v>6155</v>
      </c>
      <c r="J4817" s="278" t="s">
        <v>6156</v>
      </c>
      <c r="K4817" s="278"/>
      <c r="L4817" s="277"/>
      <c r="M4817" s="276" t="s">
        <v>9725</v>
      </c>
      <c r="N4817" s="276" t="s">
        <v>9726</v>
      </c>
      <c r="O4817" s="276" t="s">
        <v>6166</v>
      </c>
    </row>
    <row r="4818" spans="1:15" ht="30.75" customHeight="1" x14ac:dyDescent="0.25">
      <c r="A4818" s="275">
        <v>40403351</v>
      </c>
      <c r="B4818" s="270" t="s">
        <v>3118</v>
      </c>
      <c r="C4818" s="272" t="s">
        <v>4843</v>
      </c>
      <c r="D4818" s="270" t="s">
        <v>10276</v>
      </c>
      <c r="E4818" s="272"/>
      <c r="F4818" s="273"/>
      <c r="G4818" s="272"/>
      <c r="H4818" s="272" t="s">
        <v>6154</v>
      </c>
      <c r="I4818" s="272" t="s">
        <v>6155</v>
      </c>
      <c r="J4818" s="272" t="s">
        <v>6156</v>
      </c>
      <c r="K4818" s="272"/>
      <c r="L4818" s="271"/>
      <c r="M4818" s="270" t="s">
        <v>9725</v>
      </c>
      <c r="N4818" s="270" t="s">
        <v>9726</v>
      </c>
      <c r="O4818" s="270" t="s">
        <v>6166</v>
      </c>
    </row>
    <row r="4819" spans="1:15" ht="30.75" customHeight="1" x14ac:dyDescent="0.25">
      <c r="A4819" s="281">
        <v>40403360</v>
      </c>
      <c r="B4819" s="276" t="s">
        <v>11145</v>
      </c>
      <c r="C4819" s="278" t="s">
        <v>4843</v>
      </c>
      <c r="D4819" s="276" t="s">
        <v>9843</v>
      </c>
      <c r="E4819" s="282"/>
      <c r="F4819" s="279"/>
      <c r="G4819" s="278"/>
      <c r="H4819" s="278" t="s">
        <v>6154</v>
      </c>
      <c r="I4819" s="278" t="s">
        <v>6155</v>
      </c>
      <c r="J4819" s="278" t="s">
        <v>6156</v>
      </c>
      <c r="K4819" s="278"/>
      <c r="L4819" s="277"/>
      <c r="M4819" s="276" t="s">
        <v>9725</v>
      </c>
      <c r="N4819" s="276" t="s">
        <v>9726</v>
      </c>
      <c r="O4819" s="276" t="s">
        <v>6166</v>
      </c>
    </row>
    <row r="4820" spans="1:15" ht="30.75" customHeight="1" x14ac:dyDescent="0.25">
      <c r="A4820" s="275">
        <v>40403378</v>
      </c>
      <c r="B4820" s="270" t="s">
        <v>3120</v>
      </c>
      <c r="C4820" s="272" t="s">
        <v>4843</v>
      </c>
      <c r="D4820" s="270" t="s">
        <v>9843</v>
      </c>
      <c r="E4820" s="272"/>
      <c r="F4820" s="273"/>
      <c r="G4820" s="272"/>
      <c r="H4820" s="272" t="s">
        <v>6154</v>
      </c>
      <c r="I4820" s="272" t="s">
        <v>6155</v>
      </c>
      <c r="J4820" s="272" t="s">
        <v>6156</v>
      </c>
      <c r="K4820" s="272"/>
      <c r="L4820" s="271"/>
      <c r="M4820" s="270" t="s">
        <v>9725</v>
      </c>
      <c r="N4820" s="270" t="s">
        <v>9726</v>
      </c>
      <c r="O4820" s="270" t="s">
        <v>6166</v>
      </c>
    </row>
    <row r="4821" spans="1:15" ht="30.75" customHeight="1" x14ac:dyDescent="0.25">
      <c r="A4821" s="281">
        <v>40403386</v>
      </c>
      <c r="B4821" s="276" t="s">
        <v>3121</v>
      </c>
      <c r="C4821" s="278" t="s">
        <v>4843</v>
      </c>
      <c r="D4821" s="276" t="s">
        <v>10186</v>
      </c>
      <c r="E4821" s="282"/>
      <c r="F4821" s="279"/>
      <c r="G4821" s="278"/>
      <c r="H4821" s="278" t="s">
        <v>6154</v>
      </c>
      <c r="I4821" s="278" t="s">
        <v>6155</v>
      </c>
      <c r="J4821" s="278" t="s">
        <v>6156</v>
      </c>
      <c r="K4821" s="278"/>
      <c r="L4821" s="277"/>
      <c r="M4821" s="276" t="s">
        <v>9725</v>
      </c>
      <c r="N4821" s="276" t="s">
        <v>9726</v>
      </c>
      <c r="O4821" s="276" t="s">
        <v>6166</v>
      </c>
    </row>
    <row r="4822" spans="1:15" ht="30.75" customHeight="1" x14ac:dyDescent="0.25">
      <c r="A4822" s="275">
        <v>40403408</v>
      </c>
      <c r="B4822" s="270" t="s">
        <v>11144</v>
      </c>
      <c r="C4822" s="272" t="s">
        <v>4843</v>
      </c>
      <c r="D4822" s="270" t="s">
        <v>10277</v>
      </c>
      <c r="E4822" s="272"/>
      <c r="F4822" s="273"/>
      <c r="G4822" s="272"/>
      <c r="H4822" s="272" t="s">
        <v>6154</v>
      </c>
      <c r="I4822" s="272" t="s">
        <v>6155</v>
      </c>
      <c r="J4822" s="272" t="s">
        <v>6156</v>
      </c>
      <c r="K4822" s="272"/>
      <c r="L4822" s="271"/>
      <c r="M4822" s="270" t="s">
        <v>9725</v>
      </c>
      <c r="N4822" s="270" t="s">
        <v>9726</v>
      </c>
      <c r="O4822" s="270" t="s">
        <v>6166</v>
      </c>
    </row>
    <row r="4823" spans="1:15" ht="30.75" customHeight="1" x14ac:dyDescent="0.25">
      <c r="A4823" s="281">
        <v>40403408</v>
      </c>
      <c r="B4823" s="276" t="s">
        <v>11144</v>
      </c>
      <c r="C4823" s="278" t="s">
        <v>4843</v>
      </c>
      <c r="D4823" s="276" t="s">
        <v>10278</v>
      </c>
      <c r="E4823" s="282"/>
      <c r="F4823" s="279"/>
      <c r="G4823" s="278"/>
      <c r="H4823" s="278" t="s">
        <v>6154</v>
      </c>
      <c r="I4823" s="278" t="s">
        <v>6155</v>
      </c>
      <c r="J4823" s="278" t="s">
        <v>6156</v>
      </c>
      <c r="K4823" s="278"/>
      <c r="L4823" s="277"/>
      <c r="M4823" s="276" t="s">
        <v>9725</v>
      </c>
      <c r="N4823" s="276" t="s">
        <v>9726</v>
      </c>
      <c r="O4823" s="276" t="s">
        <v>6166</v>
      </c>
    </row>
    <row r="4824" spans="1:15" ht="30.75" customHeight="1" x14ac:dyDescent="0.25">
      <c r="A4824" s="275">
        <v>40403408</v>
      </c>
      <c r="B4824" s="270" t="s">
        <v>11144</v>
      </c>
      <c r="C4824" s="272" t="s">
        <v>4843</v>
      </c>
      <c r="D4824" s="270" t="s">
        <v>10279</v>
      </c>
      <c r="E4824" s="272"/>
      <c r="F4824" s="273"/>
      <c r="G4824" s="272"/>
      <c r="H4824" s="272" t="s">
        <v>6154</v>
      </c>
      <c r="I4824" s="272" t="s">
        <v>6155</v>
      </c>
      <c r="J4824" s="272" t="s">
        <v>6156</v>
      </c>
      <c r="K4824" s="272"/>
      <c r="L4824" s="271"/>
      <c r="M4824" s="270" t="s">
        <v>9725</v>
      </c>
      <c r="N4824" s="270" t="s">
        <v>9726</v>
      </c>
      <c r="O4824" s="270" t="s">
        <v>6166</v>
      </c>
    </row>
    <row r="4825" spans="1:15" ht="30.75" customHeight="1" x14ac:dyDescent="0.25">
      <c r="A4825" s="281">
        <v>40403416</v>
      </c>
      <c r="B4825" s="276" t="s">
        <v>3124</v>
      </c>
      <c r="C4825" s="278" t="s">
        <v>4843</v>
      </c>
      <c r="D4825" s="276" t="s">
        <v>10280</v>
      </c>
      <c r="E4825" s="282"/>
      <c r="F4825" s="279"/>
      <c r="G4825" s="278"/>
      <c r="H4825" s="278" t="s">
        <v>6154</v>
      </c>
      <c r="I4825" s="278" t="s">
        <v>6155</v>
      </c>
      <c r="J4825" s="278" t="s">
        <v>6156</v>
      </c>
      <c r="K4825" s="278"/>
      <c r="L4825" s="277"/>
      <c r="M4825" s="276" t="s">
        <v>9725</v>
      </c>
      <c r="N4825" s="276" t="s">
        <v>9726</v>
      </c>
      <c r="O4825" s="276" t="s">
        <v>6166</v>
      </c>
    </row>
    <row r="4826" spans="1:15" ht="30.75" customHeight="1" x14ac:dyDescent="0.25">
      <c r="A4826" s="275">
        <v>40403416</v>
      </c>
      <c r="B4826" s="270" t="s">
        <v>3124</v>
      </c>
      <c r="C4826" s="272" t="s">
        <v>4843</v>
      </c>
      <c r="D4826" s="270" t="s">
        <v>9717</v>
      </c>
      <c r="E4826" s="272"/>
      <c r="F4826" s="273"/>
      <c r="G4826" s="272"/>
      <c r="H4826" s="272" t="s">
        <v>6154</v>
      </c>
      <c r="I4826" s="272" t="s">
        <v>6155</v>
      </c>
      <c r="J4826" s="272" t="s">
        <v>6156</v>
      </c>
      <c r="K4826" s="272"/>
      <c r="L4826" s="271"/>
      <c r="M4826" s="270" t="s">
        <v>4331</v>
      </c>
      <c r="N4826" s="270" t="s">
        <v>9548</v>
      </c>
      <c r="O4826" s="270" t="s">
        <v>6166</v>
      </c>
    </row>
    <row r="4827" spans="1:15" ht="30.75" customHeight="1" x14ac:dyDescent="0.25">
      <c r="A4827" s="281">
        <v>40403416</v>
      </c>
      <c r="B4827" s="276" t="s">
        <v>3124</v>
      </c>
      <c r="C4827" s="278" t="s">
        <v>4843</v>
      </c>
      <c r="D4827" s="276" t="s">
        <v>9718</v>
      </c>
      <c r="E4827" s="282"/>
      <c r="F4827" s="279"/>
      <c r="G4827" s="278"/>
      <c r="H4827" s="278" t="s">
        <v>6154</v>
      </c>
      <c r="I4827" s="278" t="s">
        <v>6155</v>
      </c>
      <c r="J4827" s="278" t="s">
        <v>6156</v>
      </c>
      <c r="K4827" s="278"/>
      <c r="L4827" s="277"/>
      <c r="M4827" s="276" t="s">
        <v>4331</v>
      </c>
      <c r="N4827" s="276" t="s">
        <v>9548</v>
      </c>
      <c r="O4827" s="276" t="s">
        <v>6166</v>
      </c>
    </row>
    <row r="4828" spans="1:15" ht="30.75" customHeight="1" x14ac:dyDescent="0.25">
      <c r="A4828" s="275">
        <v>40403424</v>
      </c>
      <c r="B4828" s="270" t="s">
        <v>3133</v>
      </c>
      <c r="C4828" s="272" t="s">
        <v>4843</v>
      </c>
      <c r="D4828" s="270" t="s">
        <v>10281</v>
      </c>
      <c r="E4828" s="272"/>
      <c r="F4828" s="273"/>
      <c r="G4828" s="272"/>
      <c r="H4828" s="272" t="s">
        <v>6154</v>
      </c>
      <c r="I4828" s="272" t="s">
        <v>6155</v>
      </c>
      <c r="J4828" s="272" t="s">
        <v>6156</v>
      </c>
      <c r="K4828" s="272"/>
      <c r="L4828" s="271"/>
      <c r="M4828" s="270" t="s">
        <v>9725</v>
      </c>
      <c r="N4828" s="270" t="s">
        <v>9726</v>
      </c>
      <c r="O4828" s="270" t="s">
        <v>6166</v>
      </c>
    </row>
    <row r="4829" spans="1:15" ht="30.75" customHeight="1" x14ac:dyDescent="0.25">
      <c r="A4829" s="281">
        <v>40403440</v>
      </c>
      <c r="B4829" s="276" t="s">
        <v>6003</v>
      </c>
      <c r="C4829" s="278" t="s">
        <v>4843</v>
      </c>
      <c r="D4829" s="276" t="s">
        <v>10282</v>
      </c>
      <c r="E4829" s="282"/>
      <c r="F4829" s="279"/>
      <c r="G4829" s="278"/>
      <c r="H4829" s="278" t="s">
        <v>6154</v>
      </c>
      <c r="I4829" s="278" t="s">
        <v>6155</v>
      </c>
      <c r="J4829" s="278" t="s">
        <v>6156</v>
      </c>
      <c r="K4829" s="278"/>
      <c r="L4829" s="277"/>
      <c r="M4829" s="276" t="s">
        <v>9725</v>
      </c>
      <c r="N4829" s="276" t="s">
        <v>9726</v>
      </c>
      <c r="O4829" s="276" t="s">
        <v>6166</v>
      </c>
    </row>
    <row r="4830" spans="1:15" ht="30.75" customHeight="1" x14ac:dyDescent="0.25">
      <c r="A4830" s="275">
        <v>40403467</v>
      </c>
      <c r="B4830" s="270" t="s">
        <v>6671</v>
      </c>
      <c r="C4830" s="272" t="s">
        <v>4843</v>
      </c>
      <c r="D4830" s="270" t="s">
        <v>10283</v>
      </c>
      <c r="E4830" s="272"/>
      <c r="F4830" s="273"/>
      <c r="G4830" s="272"/>
      <c r="H4830" s="272" t="s">
        <v>6154</v>
      </c>
      <c r="I4830" s="272" t="s">
        <v>6155</v>
      </c>
      <c r="J4830" s="272" t="s">
        <v>6156</v>
      </c>
      <c r="K4830" s="272"/>
      <c r="L4830" s="271"/>
      <c r="M4830" s="270" t="s">
        <v>9725</v>
      </c>
      <c r="N4830" s="270" t="s">
        <v>9726</v>
      </c>
      <c r="O4830" s="270" t="s">
        <v>6166</v>
      </c>
    </row>
    <row r="4831" spans="1:15" ht="30.75" customHeight="1" x14ac:dyDescent="0.25">
      <c r="A4831" s="281">
        <v>40403483</v>
      </c>
      <c r="B4831" s="276" t="s">
        <v>6004</v>
      </c>
      <c r="C4831" s="278" t="s">
        <v>4843</v>
      </c>
      <c r="D4831" s="276" t="s">
        <v>10284</v>
      </c>
      <c r="E4831" s="282"/>
      <c r="F4831" s="279"/>
      <c r="G4831" s="278"/>
      <c r="H4831" s="278" t="s">
        <v>6154</v>
      </c>
      <c r="I4831" s="278" t="s">
        <v>6155</v>
      </c>
      <c r="J4831" s="278" t="s">
        <v>6156</v>
      </c>
      <c r="K4831" s="278"/>
      <c r="L4831" s="277"/>
      <c r="M4831" s="276" t="s">
        <v>9725</v>
      </c>
      <c r="N4831" s="276" t="s">
        <v>9726</v>
      </c>
      <c r="O4831" s="276" t="s">
        <v>6166</v>
      </c>
    </row>
    <row r="4832" spans="1:15" ht="30.75" customHeight="1" x14ac:dyDescent="0.25">
      <c r="A4832" s="275">
        <v>40403505</v>
      </c>
      <c r="B4832" s="270" t="s">
        <v>6672</v>
      </c>
      <c r="C4832" s="272" t="s">
        <v>4843</v>
      </c>
      <c r="D4832" s="270" t="s">
        <v>10285</v>
      </c>
      <c r="E4832" s="272"/>
      <c r="F4832" s="273"/>
      <c r="G4832" s="272"/>
      <c r="H4832" s="272" t="s">
        <v>6154</v>
      </c>
      <c r="I4832" s="272" t="s">
        <v>6155</v>
      </c>
      <c r="J4832" s="272" t="s">
        <v>6156</v>
      </c>
      <c r="K4832" s="272"/>
      <c r="L4832" s="271"/>
      <c r="M4832" s="270" t="s">
        <v>9725</v>
      </c>
      <c r="N4832" s="270" t="s">
        <v>9726</v>
      </c>
      <c r="O4832" s="270" t="s">
        <v>6166</v>
      </c>
    </row>
    <row r="4833" spans="1:15" ht="30.75" customHeight="1" x14ac:dyDescent="0.25">
      <c r="A4833" s="281">
        <v>40403521</v>
      </c>
      <c r="B4833" s="276" t="s">
        <v>6673</v>
      </c>
      <c r="C4833" s="278" t="s">
        <v>4843</v>
      </c>
      <c r="D4833" s="276" t="s">
        <v>10286</v>
      </c>
      <c r="E4833" s="282"/>
      <c r="F4833" s="279"/>
      <c r="G4833" s="278"/>
      <c r="H4833" s="278" t="s">
        <v>6154</v>
      </c>
      <c r="I4833" s="278" t="s">
        <v>6155</v>
      </c>
      <c r="J4833" s="278" t="s">
        <v>6156</v>
      </c>
      <c r="K4833" s="278"/>
      <c r="L4833" s="277"/>
      <c r="M4833" s="276" t="s">
        <v>9725</v>
      </c>
      <c r="N4833" s="276" t="s">
        <v>9726</v>
      </c>
      <c r="O4833" s="276" t="s">
        <v>6166</v>
      </c>
    </row>
    <row r="4834" spans="1:15" ht="30.75" customHeight="1" x14ac:dyDescent="0.25">
      <c r="A4834" s="275">
        <v>40403548</v>
      </c>
      <c r="B4834" s="270" t="s">
        <v>6674</v>
      </c>
      <c r="C4834" s="272" t="s">
        <v>4843</v>
      </c>
      <c r="D4834" s="270" t="s">
        <v>10287</v>
      </c>
      <c r="E4834" s="272"/>
      <c r="F4834" s="273"/>
      <c r="G4834" s="272"/>
      <c r="H4834" s="272" t="s">
        <v>6154</v>
      </c>
      <c r="I4834" s="272" t="s">
        <v>6155</v>
      </c>
      <c r="J4834" s="272" t="s">
        <v>6156</v>
      </c>
      <c r="K4834" s="272"/>
      <c r="L4834" s="271"/>
      <c r="M4834" s="270" t="s">
        <v>9725</v>
      </c>
      <c r="N4834" s="270" t="s">
        <v>9726</v>
      </c>
      <c r="O4834" s="270" t="s">
        <v>6166</v>
      </c>
    </row>
    <row r="4835" spans="1:15" ht="30.75" customHeight="1" x14ac:dyDescent="0.25">
      <c r="A4835" s="281">
        <v>40403564</v>
      </c>
      <c r="B4835" s="276" t="s">
        <v>6675</v>
      </c>
      <c r="C4835" s="278" t="s">
        <v>4843</v>
      </c>
      <c r="D4835" s="276" t="s">
        <v>10287</v>
      </c>
      <c r="E4835" s="282"/>
      <c r="F4835" s="279"/>
      <c r="G4835" s="278"/>
      <c r="H4835" s="278" t="s">
        <v>6154</v>
      </c>
      <c r="I4835" s="278" t="s">
        <v>6155</v>
      </c>
      <c r="J4835" s="278" t="s">
        <v>6156</v>
      </c>
      <c r="K4835" s="278"/>
      <c r="L4835" s="277"/>
      <c r="M4835" s="276" t="s">
        <v>9725</v>
      </c>
      <c r="N4835" s="276" t="s">
        <v>9726</v>
      </c>
      <c r="O4835" s="276" t="s">
        <v>6166</v>
      </c>
    </row>
    <row r="4836" spans="1:15" ht="30.75" customHeight="1" x14ac:dyDescent="0.25">
      <c r="A4836" s="275">
        <v>40403580</v>
      </c>
      <c r="B4836" s="270" t="s">
        <v>6005</v>
      </c>
      <c r="C4836" s="272" t="s">
        <v>4843</v>
      </c>
      <c r="D4836" s="270" t="s">
        <v>10287</v>
      </c>
      <c r="E4836" s="272"/>
      <c r="F4836" s="273"/>
      <c r="G4836" s="272"/>
      <c r="H4836" s="272" t="s">
        <v>6154</v>
      </c>
      <c r="I4836" s="272" t="s">
        <v>6155</v>
      </c>
      <c r="J4836" s="272" t="s">
        <v>6156</v>
      </c>
      <c r="K4836" s="272"/>
      <c r="L4836" s="271"/>
      <c r="M4836" s="270" t="s">
        <v>9725</v>
      </c>
      <c r="N4836" s="270" t="s">
        <v>9726</v>
      </c>
      <c r="O4836" s="270" t="s">
        <v>6166</v>
      </c>
    </row>
    <row r="4837" spans="1:15" ht="30.75" customHeight="1" x14ac:dyDescent="0.25">
      <c r="A4837" s="281">
        <v>40403602</v>
      </c>
      <c r="B4837" s="276" t="s">
        <v>6676</v>
      </c>
      <c r="C4837" s="278" t="s">
        <v>4843</v>
      </c>
      <c r="D4837" s="276" t="s">
        <v>10287</v>
      </c>
      <c r="E4837" s="282"/>
      <c r="F4837" s="279"/>
      <c r="G4837" s="278"/>
      <c r="H4837" s="278" t="s">
        <v>6154</v>
      </c>
      <c r="I4837" s="278" t="s">
        <v>6155</v>
      </c>
      <c r="J4837" s="278" t="s">
        <v>6156</v>
      </c>
      <c r="K4837" s="278"/>
      <c r="L4837" s="277"/>
      <c r="M4837" s="276" t="s">
        <v>9725</v>
      </c>
      <c r="N4837" s="276" t="s">
        <v>9726</v>
      </c>
      <c r="O4837" s="276" t="s">
        <v>6166</v>
      </c>
    </row>
    <row r="4838" spans="1:15" ht="30.75" customHeight="1" x14ac:dyDescent="0.25">
      <c r="A4838" s="275">
        <v>40403629</v>
      </c>
      <c r="B4838" s="270" t="s">
        <v>6677</v>
      </c>
      <c r="C4838" s="272" t="s">
        <v>4843</v>
      </c>
      <c r="D4838" s="270" t="s">
        <v>10282</v>
      </c>
      <c r="E4838" s="272"/>
      <c r="F4838" s="273"/>
      <c r="G4838" s="272"/>
      <c r="H4838" s="272" t="s">
        <v>6154</v>
      </c>
      <c r="I4838" s="272" t="s">
        <v>6155</v>
      </c>
      <c r="J4838" s="272" t="s">
        <v>6156</v>
      </c>
      <c r="K4838" s="272"/>
      <c r="L4838" s="271"/>
      <c r="M4838" s="270" t="s">
        <v>9725</v>
      </c>
      <c r="N4838" s="270" t="s">
        <v>9726</v>
      </c>
      <c r="O4838" s="270" t="s">
        <v>6166</v>
      </c>
    </row>
    <row r="4839" spans="1:15" ht="30.75" customHeight="1" x14ac:dyDescent="0.25">
      <c r="A4839" s="281">
        <v>40403645</v>
      </c>
      <c r="B4839" s="276" t="s">
        <v>6678</v>
      </c>
      <c r="C4839" s="278" t="s">
        <v>4843</v>
      </c>
      <c r="D4839" s="276" t="s">
        <v>10282</v>
      </c>
      <c r="E4839" s="282"/>
      <c r="F4839" s="279"/>
      <c r="G4839" s="278"/>
      <c r="H4839" s="278" t="s">
        <v>6154</v>
      </c>
      <c r="I4839" s="278" t="s">
        <v>6155</v>
      </c>
      <c r="J4839" s="278" t="s">
        <v>6156</v>
      </c>
      <c r="K4839" s="278"/>
      <c r="L4839" s="277"/>
      <c r="M4839" s="276" t="s">
        <v>9725</v>
      </c>
      <c r="N4839" s="276" t="s">
        <v>9726</v>
      </c>
      <c r="O4839" s="276" t="s">
        <v>6166</v>
      </c>
    </row>
    <row r="4840" spans="1:15" ht="30.75" customHeight="1" x14ac:dyDescent="0.25">
      <c r="A4840" s="275">
        <v>40403661</v>
      </c>
      <c r="B4840" s="270" t="s">
        <v>6679</v>
      </c>
      <c r="C4840" s="272" t="s">
        <v>4843</v>
      </c>
      <c r="D4840" s="270" t="s">
        <v>10288</v>
      </c>
      <c r="E4840" s="272"/>
      <c r="F4840" s="273"/>
      <c r="G4840" s="272"/>
      <c r="H4840" s="272" t="s">
        <v>6154</v>
      </c>
      <c r="I4840" s="272" t="s">
        <v>6155</v>
      </c>
      <c r="J4840" s="272" t="s">
        <v>6156</v>
      </c>
      <c r="K4840" s="272"/>
      <c r="L4840" s="271"/>
      <c r="M4840" s="270" t="s">
        <v>9725</v>
      </c>
      <c r="N4840" s="270" t="s">
        <v>9726</v>
      </c>
      <c r="O4840" s="270" t="s">
        <v>6166</v>
      </c>
    </row>
    <row r="4841" spans="1:15" ht="30.75" customHeight="1" x14ac:dyDescent="0.25">
      <c r="A4841" s="281">
        <v>40403688</v>
      </c>
      <c r="B4841" s="276" t="s">
        <v>11143</v>
      </c>
      <c r="C4841" s="278" t="s">
        <v>4843</v>
      </c>
      <c r="D4841" s="276" t="s">
        <v>9730</v>
      </c>
      <c r="E4841" s="282"/>
      <c r="F4841" s="279"/>
      <c r="G4841" s="278"/>
      <c r="H4841" s="278" t="s">
        <v>6154</v>
      </c>
      <c r="I4841" s="278" t="s">
        <v>6155</v>
      </c>
      <c r="J4841" s="278" t="s">
        <v>6156</v>
      </c>
      <c r="K4841" s="278"/>
      <c r="L4841" s="277"/>
      <c r="M4841" s="276" t="s">
        <v>9725</v>
      </c>
      <c r="N4841" s="276" t="s">
        <v>9726</v>
      </c>
      <c r="O4841" s="276" t="s">
        <v>6166</v>
      </c>
    </row>
    <row r="4842" spans="1:15" ht="30.75" customHeight="1" x14ac:dyDescent="0.25">
      <c r="A4842" s="275">
        <v>40403696</v>
      </c>
      <c r="B4842" s="270" t="s">
        <v>3161</v>
      </c>
      <c r="C4842" s="272" t="s">
        <v>4843</v>
      </c>
      <c r="D4842" s="270" t="s">
        <v>9730</v>
      </c>
      <c r="E4842" s="272"/>
      <c r="F4842" s="273"/>
      <c r="G4842" s="272"/>
      <c r="H4842" s="272" t="s">
        <v>6154</v>
      </c>
      <c r="I4842" s="272" t="s">
        <v>6155</v>
      </c>
      <c r="J4842" s="272" t="s">
        <v>6156</v>
      </c>
      <c r="K4842" s="272"/>
      <c r="L4842" s="271"/>
      <c r="M4842" s="270" t="s">
        <v>9725</v>
      </c>
      <c r="N4842" s="270" t="s">
        <v>9726</v>
      </c>
      <c r="O4842" s="270" t="s">
        <v>6166</v>
      </c>
    </row>
    <row r="4843" spans="1:15" ht="30.75" customHeight="1" x14ac:dyDescent="0.25">
      <c r="A4843" s="281">
        <v>40403700</v>
      </c>
      <c r="B4843" s="276" t="s">
        <v>3162</v>
      </c>
      <c r="C4843" s="278" t="s">
        <v>4843</v>
      </c>
      <c r="D4843" s="276" t="s">
        <v>9730</v>
      </c>
      <c r="E4843" s="282"/>
      <c r="F4843" s="279"/>
      <c r="G4843" s="278"/>
      <c r="H4843" s="278" t="s">
        <v>6154</v>
      </c>
      <c r="I4843" s="278" t="s">
        <v>6155</v>
      </c>
      <c r="J4843" s="278" t="s">
        <v>6156</v>
      </c>
      <c r="K4843" s="278"/>
      <c r="L4843" s="277"/>
      <c r="M4843" s="276" t="s">
        <v>9725</v>
      </c>
      <c r="N4843" s="276" t="s">
        <v>9726</v>
      </c>
      <c r="O4843" s="276" t="s">
        <v>6166</v>
      </c>
    </row>
    <row r="4844" spans="1:15" ht="30.75" customHeight="1" x14ac:dyDescent="0.25">
      <c r="A4844" s="275">
        <v>40403718</v>
      </c>
      <c r="B4844" s="270" t="s">
        <v>3163</v>
      </c>
      <c r="C4844" s="272" t="s">
        <v>4843</v>
      </c>
      <c r="D4844" s="270" t="s">
        <v>9730</v>
      </c>
      <c r="E4844" s="272"/>
      <c r="F4844" s="273"/>
      <c r="G4844" s="272"/>
      <c r="H4844" s="272" t="s">
        <v>6154</v>
      </c>
      <c r="I4844" s="272" t="s">
        <v>6155</v>
      </c>
      <c r="J4844" s="272" t="s">
        <v>6156</v>
      </c>
      <c r="K4844" s="272"/>
      <c r="L4844" s="271"/>
      <c r="M4844" s="270" t="s">
        <v>9725</v>
      </c>
      <c r="N4844" s="270" t="s">
        <v>9726</v>
      </c>
      <c r="O4844" s="270" t="s">
        <v>6166</v>
      </c>
    </row>
    <row r="4845" spans="1:15" ht="30.75" customHeight="1" x14ac:dyDescent="0.25">
      <c r="A4845" s="281">
        <v>40403726</v>
      </c>
      <c r="B4845" s="276" t="s">
        <v>11142</v>
      </c>
      <c r="C4845" s="278" t="s">
        <v>4843</v>
      </c>
      <c r="D4845" s="276" t="s">
        <v>10289</v>
      </c>
      <c r="E4845" s="282"/>
      <c r="F4845" s="279"/>
      <c r="G4845" s="278"/>
      <c r="H4845" s="278"/>
      <c r="I4845" s="278" t="s">
        <v>6155</v>
      </c>
      <c r="J4845" s="278" t="s">
        <v>6156</v>
      </c>
      <c r="K4845" s="278" t="s">
        <v>6157</v>
      </c>
      <c r="L4845" s="277"/>
      <c r="M4845" s="276" t="s">
        <v>10122</v>
      </c>
      <c r="N4845" s="276" t="s">
        <v>7898</v>
      </c>
      <c r="O4845" s="276" t="s">
        <v>6175</v>
      </c>
    </row>
    <row r="4846" spans="1:15" ht="30.75" customHeight="1" x14ac:dyDescent="0.25">
      <c r="A4846" s="275">
        <v>40403726</v>
      </c>
      <c r="B4846" s="270" t="s">
        <v>11142</v>
      </c>
      <c r="C4846" s="272" t="s">
        <v>4843</v>
      </c>
      <c r="D4846" s="270" t="s">
        <v>10267</v>
      </c>
      <c r="E4846" s="272"/>
      <c r="F4846" s="273"/>
      <c r="G4846" s="272"/>
      <c r="H4846" s="272"/>
      <c r="I4846" s="272" t="s">
        <v>6155</v>
      </c>
      <c r="J4846" s="272" t="s">
        <v>6156</v>
      </c>
      <c r="K4846" s="272" t="s">
        <v>6157</v>
      </c>
      <c r="L4846" s="271">
        <v>71</v>
      </c>
      <c r="M4846" s="270" t="s">
        <v>10122</v>
      </c>
      <c r="N4846" s="270" t="s">
        <v>7898</v>
      </c>
      <c r="O4846" s="270" t="s">
        <v>6175</v>
      </c>
    </row>
    <row r="4847" spans="1:15" ht="30.75" customHeight="1" x14ac:dyDescent="0.25">
      <c r="A4847" s="281">
        <v>40403734</v>
      </c>
      <c r="B4847" s="276" t="s">
        <v>3166</v>
      </c>
      <c r="C4847" s="278" t="s">
        <v>4843</v>
      </c>
      <c r="D4847" s="276" t="s">
        <v>10121</v>
      </c>
      <c r="E4847" s="282"/>
      <c r="F4847" s="279"/>
      <c r="G4847" s="278"/>
      <c r="H4847" s="278"/>
      <c r="I4847" s="278" t="s">
        <v>6155</v>
      </c>
      <c r="J4847" s="278" t="s">
        <v>6156</v>
      </c>
      <c r="K4847" s="278" t="s">
        <v>6157</v>
      </c>
      <c r="L4847" s="277">
        <v>70</v>
      </c>
      <c r="M4847" s="276" t="s">
        <v>10122</v>
      </c>
      <c r="N4847" s="276" t="s">
        <v>7898</v>
      </c>
      <c r="O4847" s="276" t="s">
        <v>6175</v>
      </c>
    </row>
    <row r="4848" spans="1:15" ht="30.75" customHeight="1" x14ac:dyDescent="0.25">
      <c r="A4848" s="275">
        <v>40403742</v>
      </c>
      <c r="B4848" s="270" t="s">
        <v>3167</v>
      </c>
      <c r="C4848" s="272" t="s">
        <v>4843</v>
      </c>
      <c r="D4848" s="270" t="s">
        <v>10290</v>
      </c>
      <c r="E4848" s="272"/>
      <c r="F4848" s="273"/>
      <c r="G4848" s="272"/>
      <c r="H4848" s="272"/>
      <c r="I4848" s="272" t="s">
        <v>6155</v>
      </c>
      <c r="J4848" s="272" t="s">
        <v>6156</v>
      </c>
      <c r="K4848" s="272" t="s">
        <v>6157</v>
      </c>
      <c r="L4848" s="271"/>
      <c r="M4848" s="270" t="s">
        <v>10122</v>
      </c>
      <c r="N4848" s="270" t="s">
        <v>7898</v>
      </c>
      <c r="O4848" s="270" t="s">
        <v>6175</v>
      </c>
    </row>
    <row r="4849" spans="1:15" ht="30.75" customHeight="1" x14ac:dyDescent="0.25">
      <c r="A4849" s="281">
        <v>40403742</v>
      </c>
      <c r="B4849" s="276" t="s">
        <v>3167</v>
      </c>
      <c r="C4849" s="278" t="s">
        <v>4843</v>
      </c>
      <c r="D4849" s="276" t="s">
        <v>10267</v>
      </c>
      <c r="E4849" s="282"/>
      <c r="F4849" s="279"/>
      <c r="G4849" s="278"/>
      <c r="H4849" s="278"/>
      <c r="I4849" s="278" t="s">
        <v>6155</v>
      </c>
      <c r="J4849" s="278" t="s">
        <v>6156</v>
      </c>
      <c r="K4849" s="278" t="s">
        <v>6157</v>
      </c>
      <c r="L4849" s="277">
        <v>71</v>
      </c>
      <c r="M4849" s="276" t="s">
        <v>10122</v>
      </c>
      <c r="N4849" s="276" t="s">
        <v>7898</v>
      </c>
      <c r="O4849" s="276" t="s">
        <v>6175</v>
      </c>
    </row>
    <row r="4850" spans="1:15" ht="30.75" customHeight="1" x14ac:dyDescent="0.25">
      <c r="A4850" s="275">
        <v>40403750</v>
      </c>
      <c r="B4850" s="270" t="s">
        <v>6680</v>
      </c>
      <c r="C4850" s="272" t="s">
        <v>4843</v>
      </c>
      <c r="D4850" s="270" t="s">
        <v>9892</v>
      </c>
      <c r="E4850" s="272"/>
      <c r="F4850" s="273"/>
      <c r="G4850" s="272"/>
      <c r="H4850" s="272" t="s">
        <v>6154</v>
      </c>
      <c r="I4850" s="272" t="s">
        <v>6155</v>
      </c>
      <c r="J4850" s="272" t="s">
        <v>6156</v>
      </c>
      <c r="K4850" s="272"/>
      <c r="L4850" s="271"/>
      <c r="M4850" s="270" t="s">
        <v>3908</v>
      </c>
      <c r="N4850" s="270" t="s">
        <v>9548</v>
      </c>
      <c r="O4850" s="270" t="s">
        <v>6166</v>
      </c>
    </row>
    <row r="4851" spans="1:15" ht="30.75" customHeight="1" x14ac:dyDescent="0.25">
      <c r="A4851" s="281">
        <v>40403750</v>
      </c>
      <c r="B4851" s="276" t="s">
        <v>6680</v>
      </c>
      <c r="C4851" s="278" t="s">
        <v>4843</v>
      </c>
      <c r="D4851" s="276" t="s">
        <v>10121</v>
      </c>
      <c r="E4851" s="282"/>
      <c r="F4851" s="279"/>
      <c r="G4851" s="278"/>
      <c r="H4851" s="278"/>
      <c r="I4851" s="278" t="s">
        <v>6155</v>
      </c>
      <c r="J4851" s="278" t="s">
        <v>6156</v>
      </c>
      <c r="K4851" s="278" t="s">
        <v>6157</v>
      </c>
      <c r="L4851" s="277">
        <v>70</v>
      </c>
      <c r="M4851" s="276" t="s">
        <v>10122</v>
      </c>
      <c r="N4851" s="276" t="s">
        <v>7898</v>
      </c>
      <c r="O4851" s="276" t="s">
        <v>6175</v>
      </c>
    </row>
    <row r="4852" spans="1:15" ht="30.75" customHeight="1" x14ac:dyDescent="0.25">
      <c r="A4852" s="275">
        <v>40403750</v>
      </c>
      <c r="B4852" s="270" t="s">
        <v>6680</v>
      </c>
      <c r="C4852" s="272" t="s">
        <v>4843</v>
      </c>
      <c r="D4852" s="270" t="s">
        <v>9893</v>
      </c>
      <c r="E4852" s="272"/>
      <c r="F4852" s="273"/>
      <c r="G4852" s="272"/>
      <c r="H4852" s="272" t="s">
        <v>6154</v>
      </c>
      <c r="I4852" s="272" t="s">
        <v>6155</v>
      </c>
      <c r="J4852" s="272" t="s">
        <v>6156</v>
      </c>
      <c r="K4852" s="272"/>
      <c r="L4852" s="271"/>
      <c r="M4852" s="270" t="s">
        <v>3908</v>
      </c>
      <c r="N4852" s="270" t="s">
        <v>9548</v>
      </c>
      <c r="O4852" s="270" t="s">
        <v>6166</v>
      </c>
    </row>
    <row r="4853" spans="1:15" ht="30.75" customHeight="1" x14ac:dyDescent="0.25">
      <c r="A4853" s="281">
        <v>40403769</v>
      </c>
      <c r="B4853" s="276" t="s">
        <v>3169</v>
      </c>
      <c r="C4853" s="278" t="s">
        <v>4843</v>
      </c>
      <c r="D4853" s="276" t="s">
        <v>9890</v>
      </c>
      <c r="E4853" s="282"/>
      <c r="F4853" s="279"/>
      <c r="G4853" s="278"/>
      <c r="H4853" s="278" t="s">
        <v>6154</v>
      </c>
      <c r="I4853" s="278" t="s">
        <v>6155</v>
      </c>
      <c r="J4853" s="278" t="s">
        <v>6156</v>
      </c>
      <c r="K4853" s="278" t="s">
        <v>6157</v>
      </c>
      <c r="L4853" s="277"/>
      <c r="M4853" s="276" t="s">
        <v>3908</v>
      </c>
      <c r="N4853" s="276" t="s">
        <v>9548</v>
      </c>
      <c r="O4853" s="276" t="s">
        <v>6166</v>
      </c>
    </row>
    <row r="4854" spans="1:15" ht="30.75" customHeight="1" x14ac:dyDescent="0.25">
      <c r="A4854" s="275">
        <v>40403769</v>
      </c>
      <c r="B4854" s="270" t="s">
        <v>3169</v>
      </c>
      <c r="C4854" s="272" t="s">
        <v>4843</v>
      </c>
      <c r="D4854" s="270" t="s">
        <v>9891</v>
      </c>
      <c r="E4854" s="272"/>
      <c r="F4854" s="273"/>
      <c r="G4854" s="272"/>
      <c r="H4854" s="272" t="s">
        <v>6154</v>
      </c>
      <c r="I4854" s="272" t="s">
        <v>6155</v>
      </c>
      <c r="J4854" s="272" t="s">
        <v>6156</v>
      </c>
      <c r="K4854" s="272"/>
      <c r="L4854" s="271"/>
      <c r="M4854" s="270" t="s">
        <v>3908</v>
      </c>
      <c r="N4854" s="270" t="s">
        <v>9548</v>
      </c>
      <c r="O4854" s="270" t="s">
        <v>6166</v>
      </c>
    </row>
    <row r="4855" spans="1:15" ht="30.75" customHeight="1" x14ac:dyDescent="0.25">
      <c r="A4855" s="281">
        <v>40403769</v>
      </c>
      <c r="B4855" s="276" t="s">
        <v>3169</v>
      </c>
      <c r="C4855" s="278" t="s">
        <v>4843</v>
      </c>
      <c r="D4855" s="276" t="s">
        <v>10121</v>
      </c>
      <c r="E4855" s="282"/>
      <c r="F4855" s="279"/>
      <c r="G4855" s="278"/>
      <c r="H4855" s="278"/>
      <c r="I4855" s="278" t="s">
        <v>6155</v>
      </c>
      <c r="J4855" s="278" t="s">
        <v>6156</v>
      </c>
      <c r="K4855" s="278" t="s">
        <v>6157</v>
      </c>
      <c r="L4855" s="277">
        <v>70</v>
      </c>
      <c r="M4855" s="276" t="s">
        <v>10122</v>
      </c>
      <c r="N4855" s="276" t="s">
        <v>7898</v>
      </c>
      <c r="O4855" s="276" t="s">
        <v>6175</v>
      </c>
    </row>
    <row r="4856" spans="1:15" ht="30.75" customHeight="1" x14ac:dyDescent="0.25">
      <c r="A4856" s="275">
        <v>40403777</v>
      </c>
      <c r="B4856" s="270" t="s">
        <v>3170</v>
      </c>
      <c r="C4856" s="272" t="s">
        <v>4843</v>
      </c>
      <c r="D4856" s="270" t="s">
        <v>9894</v>
      </c>
      <c r="E4856" s="272"/>
      <c r="F4856" s="273"/>
      <c r="G4856" s="272"/>
      <c r="H4856" s="272" t="s">
        <v>6154</v>
      </c>
      <c r="I4856" s="272" t="s">
        <v>6155</v>
      </c>
      <c r="J4856" s="272" t="s">
        <v>6156</v>
      </c>
      <c r="K4856" s="272"/>
      <c r="L4856" s="271"/>
      <c r="M4856" s="270" t="s">
        <v>3908</v>
      </c>
      <c r="N4856" s="270" t="s">
        <v>9548</v>
      </c>
      <c r="O4856" s="270" t="s">
        <v>6166</v>
      </c>
    </row>
    <row r="4857" spans="1:15" ht="30.75" customHeight="1" x14ac:dyDescent="0.25">
      <c r="A4857" s="281">
        <v>40403777</v>
      </c>
      <c r="B4857" s="276" t="s">
        <v>3170</v>
      </c>
      <c r="C4857" s="278" t="s">
        <v>4843</v>
      </c>
      <c r="D4857" s="276" t="s">
        <v>10121</v>
      </c>
      <c r="E4857" s="282"/>
      <c r="F4857" s="279"/>
      <c r="G4857" s="278"/>
      <c r="H4857" s="278"/>
      <c r="I4857" s="278" t="s">
        <v>6155</v>
      </c>
      <c r="J4857" s="278" t="s">
        <v>6156</v>
      </c>
      <c r="K4857" s="278" t="s">
        <v>6157</v>
      </c>
      <c r="L4857" s="277">
        <v>70</v>
      </c>
      <c r="M4857" s="276" t="s">
        <v>10122</v>
      </c>
      <c r="N4857" s="276" t="s">
        <v>7898</v>
      </c>
      <c r="O4857" s="276" t="s">
        <v>6175</v>
      </c>
    </row>
    <row r="4858" spans="1:15" ht="30.75" customHeight="1" x14ac:dyDescent="0.25">
      <c r="A4858" s="275">
        <v>40403785</v>
      </c>
      <c r="B4858" s="270" t="s">
        <v>3171</v>
      </c>
      <c r="C4858" s="272" t="s">
        <v>4843</v>
      </c>
      <c r="D4858" s="270" t="s">
        <v>10291</v>
      </c>
      <c r="E4858" s="272"/>
      <c r="F4858" s="273"/>
      <c r="G4858" s="272"/>
      <c r="H4858" s="272"/>
      <c r="I4858" s="272" t="s">
        <v>6155</v>
      </c>
      <c r="J4858" s="272" t="s">
        <v>6156</v>
      </c>
      <c r="K4858" s="272" t="s">
        <v>6157</v>
      </c>
      <c r="L4858" s="271"/>
      <c r="M4858" s="270" t="s">
        <v>10122</v>
      </c>
      <c r="N4858" s="270" t="s">
        <v>7898</v>
      </c>
      <c r="O4858" s="270" t="s">
        <v>6175</v>
      </c>
    </row>
    <row r="4859" spans="1:15" ht="30.75" customHeight="1" x14ac:dyDescent="0.25">
      <c r="A4859" s="281">
        <v>40403785</v>
      </c>
      <c r="B4859" s="276" t="s">
        <v>3171</v>
      </c>
      <c r="C4859" s="278" t="s">
        <v>4843</v>
      </c>
      <c r="D4859" s="276" t="s">
        <v>10121</v>
      </c>
      <c r="E4859" s="282"/>
      <c r="F4859" s="279"/>
      <c r="G4859" s="278"/>
      <c r="H4859" s="278"/>
      <c r="I4859" s="278" t="s">
        <v>6155</v>
      </c>
      <c r="J4859" s="278" t="s">
        <v>6156</v>
      </c>
      <c r="K4859" s="278" t="s">
        <v>6157</v>
      </c>
      <c r="L4859" s="277">
        <v>70</v>
      </c>
      <c r="M4859" s="276" t="s">
        <v>10122</v>
      </c>
      <c r="N4859" s="276" t="s">
        <v>7898</v>
      </c>
      <c r="O4859" s="276" t="s">
        <v>6175</v>
      </c>
    </row>
    <row r="4860" spans="1:15" ht="30.75" customHeight="1" x14ac:dyDescent="0.25">
      <c r="A4860" s="275">
        <v>40403785</v>
      </c>
      <c r="B4860" s="270" t="s">
        <v>3171</v>
      </c>
      <c r="C4860" s="272" t="s">
        <v>4843</v>
      </c>
      <c r="D4860" s="270" t="s">
        <v>10267</v>
      </c>
      <c r="E4860" s="272"/>
      <c r="F4860" s="273"/>
      <c r="G4860" s="272"/>
      <c r="H4860" s="272"/>
      <c r="I4860" s="272" t="s">
        <v>6155</v>
      </c>
      <c r="J4860" s="272" t="s">
        <v>6156</v>
      </c>
      <c r="K4860" s="272" t="s">
        <v>6157</v>
      </c>
      <c r="L4860" s="271">
        <v>71</v>
      </c>
      <c r="M4860" s="270" t="s">
        <v>10122</v>
      </c>
      <c r="N4860" s="270" t="s">
        <v>7898</v>
      </c>
      <c r="O4860" s="270" t="s">
        <v>6175</v>
      </c>
    </row>
    <row r="4861" spans="1:15" ht="30.75" customHeight="1" x14ac:dyDescent="0.25">
      <c r="A4861" s="281">
        <v>40403793</v>
      </c>
      <c r="B4861" s="276" t="s">
        <v>3172</v>
      </c>
      <c r="C4861" s="278" t="s">
        <v>4843</v>
      </c>
      <c r="D4861" s="276" t="s">
        <v>10292</v>
      </c>
      <c r="E4861" s="282"/>
      <c r="F4861" s="279"/>
      <c r="G4861" s="278"/>
      <c r="H4861" s="278"/>
      <c r="I4861" s="278" t="s">
        <v>6155</v>
      </c>
      <c r="J4861" s="278" t="s">
        <v>6156</v>
      </c>
      <c r="K4861" s="278" t="s">
        <v>6157</v>
      </c>
      <c r="L4861" s="277"/>
      <c r="M4861" s="276" t="s">
        <v>10122</v>
      </c>
      <c r="N4861" s="276" t="s">
        <v>7898</v>
      </c>
      <c r="O4861" s="276" t="s">
        <v>6175</v>
      </c>
    </row>
    <row r="4862" spans="1:15" ht="30.75" customHeight="1" x14ac:dyDescent="0.25">
      <c r="A4862" s="275">
        <v>40403793</v>
      </c>
      <c r="B4862" s="270" t="s">
        <v>3172</v>
      </c>
      <c r="C4862" s="272" t="s">
        <v>4843</v>
      </c>
      <c r="D4862" s="270" t="s">
        <v>10267</v>
      </c>
      <c r="E4862" s="272"/>
      <c r="F4862" s="273"/>
      <c r="G4862" s="272"/>
      <c r="H4862" s="272"/>
      <c r="I4862" s="272" t="s">
        <v>6155</v>
      </c>
      <c r="J4862" s="272" t="s">
        <v>6156</v>
      </c>
      <c r="K4862" s="272" t="s">
        <v>6157</v>
      </c>
      <c r="L4862" s="271">
        <v>71</v>
      </c>
      <c r="M4862" s="270" t="s">
        <v>10122</v>
      </c>
      <c r="N4862" s="270" t="s">
        <v>7898</v>
      </c>
      <c r="O4862" s="270" t="s">
        <v>6175</v>
      </c>
    </row>
    <row r="4863" spans="1:15" ht="30.75" customHeight="1" x14ac:dyDescent="0.25">
      <c r="A4863" s="281">
        <v>40403807</v>
      </c>
      <c r="B4863" s="276" t="s">
        <v>3173</v>
      </c>
      <c r="C4863" s="278" t="s">
        <v>4843</v>
      </c>
      <c r="D4863" s="276" t="s">
        <v>10293</v>
      </c>
      <c r="E4863" s="282"/>
      <c r="F4863" s="279"/>
      <c r="G4863" s="278"/>
      <c r="H4863" s="278"/>
      <c r="I4863" s="278" t="s">
        <v>6155</v>
      </c>
      <c r="J4863" s="278" t="s">
        <v>6156</v>
      </c>
      <c r="K4863" s="278" t="s">
        <v>6157</v>
      </c>
      <c r="L4863" s="277"/>
      <c r="M4863" s="276" t="s">
        <v>10122</v>
      </c>
      <c r="N4863" s="276" t="s">
        <v>7898</v>
      </c>
      <c r="O4863" s="276" t="s">
        <v>6175</v>
      </c>
    </row>
    <row r="4864" spans="1:15" ht="30.75" customHeight="1" x14ac:dyDescent="0.25">
      <c r="A4864" s="275">
        <v>40403807</v>
      </c>
      <c r="B4864" s="270" t="s">
        <v>3173</v>
      </c>
      <c r="C4864" s="272" t="s">
        <v>4843</v>
      </c>
      <c r="D4864" s="270" t="s">
        <v>10267</v>
      </c>
      <c r="E4864" s="272"/>
      <c r="F4864" s="273"/>
      <c r="G4864" s="272"/>
      <c r="H4864" s="272"/>
      <c r="I4864" s="272" t="s">
        <v>6155</v>
      </c>
      <c r="J4864" s="272" t="s">
        <v>6156</v>
      </c>
      <c r="K4864" s="272" t="s">
        <v>6157</v>
      </c>
      <c r="L4864" s="271">
        <v>71</v>
      </c>
      <c r="M4864" s="270" t="s">
        <v>10122</v>
      </c>
      <c r="N4864" s="270" t="s">
        <v>7898</v>
      </c>
      <c r="O4864" s="270" t="s">
        <v>6175</v>
      </c>
    </row>
    <row r="4865" spans="1:15" ht="30.75" customHeight="1" x14ac:dyDescent="0.25">
      <c r="A4865" s="281">
        <v>40403815</v>
      </c>
      <c r="B4865" s="276" t="s">
        <v>11141</v>
      </c>
      <c r="C4865" s="278" t="s">
        <v>4843</v>
      </c>
      <c r="D4865" s="276" t="s">
        <v>10294</v>
      </c>
      <c r="E4865" s="282"/>
      <c r="F4865" s="279"/>
      <c r="G4865" s="278"/>
      <c r="H4865" s="278"/>
      <c r="I4865" s="278" t="s">
        <v>6155</v>
      </c>
      <c r="J4865" s="278" t="s">
        <v>6156</v>
      </c>
      <c r="K4865" s="278" t="s">
        <v>6157</v>
      </c>
      <c r="L4865" s="277"/>
      <c r="M4865" s="276" t="s">
        <v>10122</v>
      </c>
      <c r="N4865" s="276" t="s">
        <v>7898</v>
      </c>
      <c r="O4865" s="276" t="s">
        <v>6175</v>
      </c>
    </row>
    <row r="4866" spans="1:15" ht="30.75" customHeight="1" x14ac:dyDescent="0.25">
      <c r="A4866" s="275">
        <v>40403815</v>
      </c>
      <c r="B4866" s="270" t="s">
        <v>11141</v>
      </c>
      <c r="C4866" s="272" t="s">
        <v>4843</v>
      </c>
      <c r="D4866" s="270" t="s">
        <v>10295</v>
      </c>
      <c r="E4866" s="272"/>
      <c r="F4866" s="273"/>
      <c r="G4866" s="272"/>
      <c r="H4866" s="272"/>
      <c r="I4866" s="272" t="s">
        <v>6155</v>
      </c>
      <c r="J4866" s="272" t="s">
        <v>6156</v>
      </c>
      <c r="K4866" s="272" t="s">
        <v>6157</v>
      </c>
      <c r="L4866" s="271"/>
      <c r="M4866" s="270" t="s">
        <v>10122</v>
      </c>
      <c r="N4866" s="270" t="s">
        <v>7898</v>
      </c>
      <c r="O4866" s="270" t="s">
        <v>6175</v>
      </c>
    </row>
    <row r="4867" spans="1:15" ht="30.75" customHeight="1" x14ac:dyDescent="0.25">
      <c r="A4867" s="281">
        <v>40403815</v>
      </c>
      <c r="B4867" s="276" t="s">
        <v>11141</v>
      </c>
      <c r="C4867" s="278" t="s">
        <v>4843</v>
      </c>
      <c r="D4867" s="276" t="s">
        <v>10296</v>
      </c>
      <c r="E4867" s="282"/>
      <c r="F4867" s="279"/>
      <c r="G4867" s="278"/>
      <c r="H4867" s="278"/>
      <c r="I4867" s="278" t="s">
        <v>6155</v>
      </c>
      <c r="J4867" s="278" t="s">
        <v>6156</v>
      </c>
      <c r="K4867" s="278" t="s">
        <v>6157</v>
      </c>
      <c r="L4867" s="277"/>
      <c r="M4867" s="276" t="s">
        <v>10122</v>
      </c>
      <c r="N4867" s="276" t="s">
        <v>7898</v>
      </c>
      <c r="O4867" s="276" t="s">
        <v>6175</v>
      </c>
    </row>
    <row r="4868" spans="1:15" ht="30.75" customHeight="1" x14ac:dyDescent="0.25">
      <c r="A4868" s="275">
        <v>40403815</v>
      </c>
      <c r="B4868" s="270" t="s">
        <v>11141</v>
      </c>
      <c r="C4868" s="272" t="s">
        <v>4843</v>
      </c>
      <c r="D4868" s="270" t="s">
        <v>10267</v>
      </c>
      <c r="E4868" s="272"/>
      <c r="F4868" s="273"/>
      <c r="G4868" s="272"/>
      <c r="H4868" s="272"/>
      <c r="I4868" s="272" t="s">
        <v>6155</v>
      </c>
      <c r="J4868" s="272" t="s">
        <v>6156</v>
      </c>
      <c r="K4868" s="272" t="s">
        <v>6157</v>
      </c>
      <c r="L4868" s="271">
        <v>71</v>
      </c>
      <c r="M4868" s="270" t="s">
        <v>10122</v>
      </c>
      <c r="N4868" s="270" t="s">
        <v>7898</v>
      </c>
      <c r="O4868" s="270" t="s">
        <v>6175</v>
      </c>
    </row>
    <row r="4869" spans="1:15" ht="30.75" customHeight="1" x14ac:dyDescent="0.25">
      <c r="A4869" s="281">
        <v>40403823</v>
      </c>
      <c r="B4869" s="276" t="s">
        <v>11140</v>
      </c>
      <c r="C4869" s="278" t="s">
        <v>4843</v>
      </c>
      <c r="D4869" s="276" t="s">
        <v>10294</v>
      </c>
      <c r="E4869" s="282"/>
      <c r="F4869" s="279"/>
      <c r="G4869" s="278"/>
      <c r="H4869" s="278"/>
      <c r="I4869" s="278" t="s">
        <v>6155</v>
      </c>
      <c r="J4869" s="278" t="s">
        <v>6156</v>
      </c>
      <c r="K4869" s="278" t="s">
        <v>6157</v>
      </c>
      <c r="L4869" s="277"/>
      <c r="M4869" s="276" t="s">
        <v>10122</v>
      </c>
      <c r="N4869" s="276" t="s">
        <v>7898</v>
      </c>
      <c r="O4869" s="276" t="s">
        <v>6175</v>
      </c>
    </row>
    <row r="4870" spans="1:15" ht="30.75" customHeight="1" x14ac:dyDescent="0.25">
      <c r="A4870" s="275">
        <v>40403823</v>
      </c>
      <c r="B4870" s="270" t="s">
        <v>11140</v>
      </c>
      <c r="C4870" s="272" t="s">
        <v>4843</v>
      </c>
      <c r="D4870" s="270" t="s">
        <v>10121</v>
      </c>
      <c r="E4870" s="272"/>
      <c r="F4870" s="273"/>
      <c r="G4870" s="272"/>
      <c r="H4870" s="272"/>
      <c r="I4870" s="272" t="s">
        <v>6155</v>
      </c>
      <c r="J4870" s="272" t="s">
        <v>6156</v>
      </c>
      <c r="K4870" s="272" t="s">
        <v>6157</v>
      </c>
      <c r="L4870" s="271">
        <v>70</v>
      </c>
      <c r="M4870" s="270" t="s">
        <v>10122</v>
      </c>
      <c r="N4870" s="270" t="s">
        <v>7898</v>
      </c>
      <c r="O4870" s="270" t="s">
        <v>6175</v>
      </c>
    </row>
    <row r="4871" spans="1:15" ht="30.75" customHeight="1" x14ac:dyDescent="0.25">
      <c r="A4871" s="281">
        <v>40403823</v>
      </c>
      <c r="B4871" s="276" t="s">
        <v>11140</v>
      </c>
      <c r="C4871" s="278" t="s">
        <v>4843</v>
      </c>
      <c r="D4871" s="276" t="s">
        <v>10267</v>
      </c>
      <c r="E4871" s="282"/>
      <c r="F4871" s="279"/>
      <c r="G4871" s="278"/>
      <c r="H4871" s="278"/>
      <c r="I4871" s="278" t="s">
        <v>6155</v>
      </c>
      <c r="J4871" s="278" t="s">
        <v>6156</v>
      </c>
      <c r="K4871" s="278" t="s">
        <v>6157</v>
      </c>
      <c r="L4871" s="277">
        <v>71</v>
      </c>
      <c r="M4871" s="276" t="s">
        <v>10122</v>
      </c>
      <c r="N4871" s="276" t="s">
        <v>7898</v>
      </c>
      <c r="O4871" s="276" t="s">
        <v>6175</v>
      </c>
    </row>
    <row r="4872" spans="1:15" ht="30.75" customHeight="1" x14ac:dyDescent="0.25">
      <c r="A4872" s="275">
        <v>40403831</v>
      </c>
      <c r="B4872" s="270" t="s">
        <v>11139</v>
      </c>
      <c r="C4872" s="272" t="s">
        <v>4843</v>
      </c>
      <c r="D4872" s="270" t="s">
        <v>10267</v>
      </c>
      <c r="E4872" s="272"/>
      <c r="F4872" s="273"/>
      <c r="G4872" s="272"/>
      <c r="H4872" s="272"/>
      <c r="I4872" s="272" t="s">
        <v>6155</v>
      </c>
      <c r="J4872" s="272" t="s">
        <v>6156</v>
      </c>
      <c r="K4872" s="272" t="s">
        <v>6157</v>
      </c>
      <c r="L4872" s="271">
        <v>71</v>
      </c>
      <c r="M4872" s="270" t="s">
        <v>10122</v>
      </c>
      <c r="N4872" s="270" t="s">
        <v>7898</v>
      </c>
      <c r="O4872" s="270" t="s">
        <v>6175</v>
      </c>
    </row>
    <row r="4873" spans="1:15" ht="30.75" customHeight="1" x14ac:dyDescent="0.25">
      <c r="A4873" s="281">
        <v>40403840</v>
      </c>
      <c r="B4873" s="276" t="s">
        <v>6681</v>
      </c>
      <c r="C4873" s="278" t="s">
        <v>4843</v>
      </c>
      <c r="D4873" s="276" t="s">
        <v>9673</v>
      </c>
      <c r="E4873" s="282"/>
      <c r="F4873" s="279"/>
      <c r="G4873" s="278"/>
      <c r="H4873" s="278" t="s">
        <v>6154</v>
      </c>
      <c r="I4873" s="278" t="s">
        <v>6155</v>
      </c>
      <c r="J4873" s="278" t="s">
        <v>6156</v>
      </c>
      <c r="K4873" s="278"/>
      <c r="L4873" s="277"/>
      <c r="M4873" s="276" t="s">
        <v>9547</v>
      </c>
      <c r="N4873" s="276" t="s">
        <v>9548</v>
      </c>
      <c r="O4873" s="276" t="s">
        <v>6166</v>
      </c>
    </row>
    <row r="4874" spans="1:15" ht="30.75" customHeight="1" x14ac:dyDescent="0.25">
      <c r="A4874" s="275">
        <v>40403890</v>
      </c>
      <c r="B4874" s="270" t="s">
        <v>6131</v>
      </c>
      <c r="C4874" s="272" t="s">
        <v>4843</v>
      </c>
      <c r="D4874" s="270" t="s">
        <v>10274</v>
      </c>
      <c r="E4874" s="272"/>
      <c r="F4874" s="273"/>
      <c r="G4874" s="272"/>
      <c r="H4874" s="272" t="s">
        <v>6154</v>
      </c>
      <c r="I4874" s="272" t="s">
        <v>6155</v>
      </c>
      <c r="J4874" s="272" t="s">
        <v>6156</v>
      </c>
      <c r="K4874" s="272"/>
      <c r="L4874" s="271"/>
      <c r="M4874" s="270" t="s">
        <v>6161</v>
      </c>
      <c r="N4874" s="270" t="s">
        <v>6161</v>
      </c>
      <c r="O4874" s="270" t="s">
        <v>6161</v>
      </c>
    </row>
    <row r="4875" spans="1:15" ht="30.75" customHeight="1" x14ac:dyDescent="0.25">
      <c r="A4875" s="281">
        <v>40403912</v>
      </c>
      <c r="B4875" s="276" t="s">
        <v>3092</v>
      </c>
      <c r="C4875" s="278" t="s">
        <v>4843</v>
      </c>
      <c r="D4875" s="276" t="s">
        <v>10297</v>
      </c>
      <c r="E4875" s="282"/>
      <c r="F4875" s="279"/>
      <c r="G4875" s="278"/>
      <c r="H4875" s="278"/>
      <c r="I4875" s="278" t="s">
        <v>6155</v>
      </c>
      <c r="J4875" s="278" t="s">
        <v>6156</v>
      </c>
      <c r="K4875" s="278" t="s">
        <v>6157</v>
      </c>
      <c r="L4875" s="277"/>
      <c r="M4875" s="276" t="s">
        <v>10122</v>
      </c>
      <c r="N4875" s="276" t="s">
        <v>7898</v>
      </c>
      <c r="O4875" s="276" t="s">
        <v>6175</v>
      </c>
    </row>
    <row r="4876" spans="1:15" ht="30.75" customHeight="1" x14ac:dyDescent="0.25">
      <c r="A4876" s="275">
        <v>40403912</v>
      </c>
      <c r="B4876" s="270" t="s">
        <v>3092</v>
      </c>
      <c r="C4876" s="272" t="s">
        <v>4843</v>
      </c>
      <c r="D4876" s="270" t="s">
        <v>10121</v>
      </c>
      <c r="E4876" s="272"/>
      <c r="F4876" s="273"/>
      <c r="G4876" s="272"/>
      <c r="H4876" s="272"/>
      <c r="I4876" s="272" t="s">
        <v>6155</v>
      </c>
      <c r="J4876" s="272" t="s">
        <v>6156</v>
      </c>
      <c r="K4876" s="272" t="s">
        <v>6157</v>
      </c>
      <c r="L4876" s="271">
        <v>70</v>
      </c>
      <c r="M4876" s="270" t="s">
        <v>10122</v>
      </c>
      <c r="N4876" s="270" t="s">
        <v>7898</v>
      </c>
      <c r="O4876" s="270" t="s">
        <v>6175</v>
      </c>
    </row>
    <row r="4877" spans="1:15" ht="30.75" customHeight="1" x14ac:dyDescent="0.25">
      <c r="A4877" s="281">
        <v>40403912</v>
      </c>
      <c r="B4877" s="276" t="s">
        <v>3092</v>
      </c>
      <c r="C4877" s="278" t="s">
        <v>4843</v>
      </c>
      <c r="D4877" s="276" t="s">
        <v>10267</v>
      </c>
      <c r="E4877" s="282"/>
      <c r="F4877" s="279"/>
      <c r="G4877" s="278"/>
      <c r="H4877" s="278"/>
      <c r="I4877" s="278" t="s">
        <v>6155</v>
      </c>
      <c r="J4877" s="278" t="s">
        <v>6156</v>
      </c>
      <c r="K4877" s="278" t="s">
        <v>6157</v>
      </c>
      <c r="L4877" s="277">
        <v>71</v>
      </c>
      <c r="M4877" s="276" t="s">
        <v>10122</v>
      </c>
      <c r="N4877" s="276" t="s">
        <v>7898</v>
      </c>
      <c r="O4877" s="276" t="s">
        <v>6175</v>
      </c>
    </row>
    <row r="4878" spans="1:15" ht="30.75" customHeight="1" x14ac:dyDescent="0.25">
      <c r="A4878" s="275">
        <v>40403920</v>
      </c>
      <c r="B4878" s="270" t="s">
        <v>3086</v>
      </c>
      <c r="C4878" s="272" t="s">
        <v>4843</v>
      </c>
      <c r="D4878" s="270" t="s">
        <v>10280</v>
      </c>
      <c r="E4878" s="272"/>
      <c r="F4878" s="273"/>
      <c r="G4878" s="272"/>
      <c r="H4878" s="272" t="s">
        <v>6154</v>
      </c>
      <c r="I4878" s="272" t="s">
        <v>6155</v>
      </c>
      <c r="J4878" s="272" t="s">
        <v>6156</v>
      </c>
      <c r="K4878" s="272"/>
      <c r="L4878" s="271"/>
      <c r="M4878" s="270" t="s">
        <v>9725</v>
      </c>
      <c r="N4878" s="270" t="s">
        <v>9726</v>
      </c>
      <c r="O4878" s="270" t="s">
        <v>6166</v>
      </c>
    </row>
    <row r="4879" spans="1:15" ht="30.75" customHeight="1" x14ac:dyDescent="0.25">
      <c r="A4879" s="281">
        <v>40403939</v>
      </c>
      <c r="B4879" s="276" t="s">
        <v>3087</v>
      </c>
      <c r="C4879" s="278" t="s">
        <v>4843</v>
      </c>
      <c r="D4879" s="276" t="s">
        <v>10264</v>
      </c>
      <c r="E4879" s="282"/>
      <c r="F4879" s="279"/>
      <c r="G4879" s="278"/>
      <c r="H4879" s="278" t="s">
        <v>6154</v>
      </c>
      <c r="I4879" s="278" t="s">
        <v>6155</v>
      </c>
      <c r="J4879" s="278" t="s">
        <v>6156</v>
      </c>
      <c r="K4879" s="278"/>
      <c r="L4879" s="277"/>
      <c r="M4879" s="276" t="s">
        <v>9725</v>
      </c>
      <c r="N4879" s="276" t="s">
        <v>9726</v>
      </c>
      <c r="O4879" s="276" t="s">
        <v>6166</v>
      </c>
    </row>
    <row r="4880" spans="1:15" ht="30.75" customHeight="1" x14ac:dyDescent="0.25">
      <c r="A4880" s="275">
        <v>40403947</v>
      </c>
      <c r="B4880" s="270" t="s">
        <v>3088</v>
      </c>
      <c r="C4880" s="272" t="s">
        <v>4843</v>
      </c>
      <c r="D4880" s="270" t="s">
        <v>10298</v>
      </c>
      <c r="E4880" s="272"/>
      <c r="F4880" s="273"/>
      <c r="G4880" s="272"/>
      <c r="H4880" s="272" t="s">
        <v>6154</v>
      </c>
      <c r="I4880" s="272" t="s">
        <v>6155</v>
      </c>
      <c r="J4880" s="272" t="s">
        <v>6156</v>
      </c>
      <c r="K4880" s="272"/>
      <c r="L4880" s="271"/>
      <c r="M4880" s="270" t="s">
        <v>9725</v>
      </c>
      <c r="N4880" s="270" t="s">
        <v>9726</v>
      </c>
      <c r="O4880" s="270" t="s">
        <v>6166</v>
      </c>
    </row>
    <row r="4881" spans="1:15" ht="30.75" customHeight="1" x14ac:dyDescent="0.25">
      <c r="A4881" s="281">
        <v>40403955</v>
      </c>
      <c r="B4881" s="276" t="s">
        <v>3089</v>
      </c>
      <c r="C4881" s="278" t="s">
        <v>4843</v>
      </c>
      <c r="D4881" s="276" t="s">
        <v>10299</v>
      </c>
      <c r="E4881" s="282"/>
      <c r="F4881" s="279"/>
      <c r="G4881" s="278"/>
      <c r="H4881" s="278" t="s">
        <v>6154</v>
      </c>
      <c r="I4881" s="278" t="s">
        <v>6155</v>
      </c>
      <c r="J4881" s="278" t="s">
        <v>6156</v>
      </c>
      <c r="K4881" s="278"/>
      <c r="L4881" s="277"/>
      <c r="M4881" s="276" t="s">
        <v>9725</v>
      </c>
      <c r="N4881" s="276" t="s">
        <v>9726</v>
      </c>
      <c r="O4881" s="276" t="s">
        <v>6166</v>
      </c>
    </row>
    <row r="4882" spans="1:15" ht="30.75" customHeight="1" x14ac:dyDescent="0.25">
      <c r="A4882" s="275">
        <v>40403963</v>
      </c>
      <c r="B4882" s="270" t="s">
        <v>3093</v>
      </c>
      <c r="C4882" s="272" t="s">
        <v>4843</v>
      </c>
      <c r="D4882" s="270" t="s">
        <v>10300</v>
      </c>
      <c r="E4882" s="272"/>
      <c r="F4882" s="273"/>
      <c r="G4882" s="272"/>
      <c r="H4882" s="272" t="s">
        <v>6154</v>
      </c>
      <c r="I4882" s="272" t="s">
        <v>6155</v>
      </c>
      <c r="J4882" s="272" t="s">
        <v>6156</v>
      </c>
      <c r="K4882" s="272"/>
      <c r="L4882" s="271"/>
      <c r="M4882" s="270" t="s">
        <v>9725</v>
      </c>
      <c r="N4882" s="270" t="s">
        <v>9726</v>
      </c>
      <c r="O4882" s="270" t="s">
        <v>6166</v>
      </c>
    </row>
    <row r="4883" spans="1:15" ht="30.75" customHeight="1" x14ac:dyDescent="0.25">
      <c r="A4883" s="281">
        <v>40403971</v>
      </c>
      <c r="B4883" s="276" t="s">
        <v>3108</v>
      </c>
      <c r="C4883" s="278" t="s">
        <v>4843</v>
      </c>
      <c r="D4883" s="276" t="s">
        <v>10301</v>
      </c>
      <c r="E4883" s="282"/>
      <c r="F4883" s="279"/>
      <c r="G4883" s="278"/>
      <c r="H4883" s="278" t="s">
        <v>6154</v>
      </c>
      <c r="I4883" s="278" t="s">
        <v>6155</v>
      </c>
      <c r="J4883" s="278" t="s">
        <v>6156</v>
      </c>
      <c r="K4883" s="278"/>
      <c r="L4883" s="277"/>
      <c r="M4883" s="276" t="s">
        <v>9725</v>
      </c>
      <c r="N4883" s="276" t="s">
        <v>9726</v>
      </c>
      <c r="O4883" s="276" t="s">
        <v>6166</v>
      </c>
    </row>
    <row r="4884" spans="1:15" ht="30.75" customHeight="1" x14ac:dyDescent="0.25">
      <c r="A4884" s="275">
        <v>40403980</v>
      </c>
      <c r="B4884" s="270" t="s">
        <v>3109</v>
      </c>
      <c r="C4884" s="272" t="s">
        <v>4843</v>
      </c>
      <c r="D4884" s="270" t="s">
        <v>10302</v>
      </c>
      <c r="E4884" s="272"/>
      <c r="F4884" s="273"/>
      <c r="G4884" s="272"/>
      <c r="H4884" s="272" t="s">
        <v>6154</v>
      </c>
      <c r="I4884" s="272" t="s">
        <v>6155</v>
      </c>
      <c r="J4884" s="272" t="s">
        <v>6156</v>
      </c>
      <c r="K4884" s="272"/>
      <c r="L4884" s="271"/>
      <c r="M4884" s="270" t="s">
        <v>9725</v>
      </c>
      <c r="N4884" s="270" t="s">
        <v>9726</v>
      </c>
      <c r="O4884" s="270" t="s">
        <v>6166</v>
      </c>
    </row>
    <row r="4885" spans="1:15" ht="30.75" customHeight="1" x14ac:dyDescent="0.25">
      <c r="A4885" s="281">
        <v>40403998</v>
      </c>
      <c r="B4885" s="276" t="s">
        <v>3164</v>
      </c>
      <c r="C4885" s="278" t="s">
        <v>4843</v>
      </c>
      <c r="D4885" s="276" t="s">
        <v>10275</v>
      </c>
      <c r="E4885" s="282"/>
      <c r="F4885" s="279"/>
      <c r="G4885" s="278"/>
      <c r="H4885" s="278" t="s">
        <v>6154</v>
      </c>
      <c r="I4885" s="278" t="s">
        <v>6155</v>
      </c>
      <c r="J4885" s="278" t="s">
        <v>6156</v>
      </c>
      <c r="K4885" s="278"/>
      <c r="L4885" s="277"/>
      <c r="M4885" s="276" t="s">
        <v>9725</v>
      </c>
      <c r="N4885" s="276" t="s">
        <v>9726</v>
      </c>
      <c r="O4885" s="276" t="s">
        <v>6166</v>
      </c>
    </row>
    <row r="4886" spans="1:15" ht="30.75" customHeight="1" x14ac:dyDescent="0.25">
      <c r="A4886" s="275">
        <v>40404013</v>
      </c>
      <c r="B4886" s="270" t="s">
        <v>3994</v>
      </c>
      <c r="C4886" s="272" t="s">
        <v>4843</v>
      </c>
      <c r="D4886" s="270" t="s">
        <v>10121</v>
      </c>
      <c r="E4886" s="272"/>
      <c r="F4886" s="273"/>
      <c r="G4886" s="272"/>
      <c r="H4886" s="272"/>
      <c r="I4886" s="272" t="s">
        <v>6155</v>
      </c>
      <c r="J4886" s="272" t="s">
        <v>6156</v>
      </c>
      <c r="K4886" s="272" t="s">
        <v>6157</v>
      </c>
      <c r="L4886" s="271">
        <v>70</v>
      </c>
      <c r="M4886" s="270" t="s">
        <v>10122</v>
      </c>
      <c r="N4886" s="270" t="s">
        <v>7898</v>
      </c>
      <c r="O4886" s="270" t="s">
        <v>6175</v>
      </c>
    </row>
    <row r="4887" spans="1:15" ht="30.75" customHeight="1" x14ac:dyDescent="0.25">
      <c r="A4887" s="281">
        <v>40404030</v>
      </c>
      <c r="B4887" s="276" t="s">
        <v>6006</v>
      </c>
      <c r="C4887" s="278" t="s">
        <v>4843</v>
      </c>
      <c r="D4887" s="276" t="s">
        <v>10121</v>
      </c>
      <c r="E4887" s="282"/>
      <c r="F4887" s="279"/>
      <c r="G4887" s="278"/>
      <c r="H4887" s="278"/>
      <c r="I4887" s="278" t="s">
        <v>6155</v>
      </c>
      <c r="J4887" s="278" t="s">
        <v>6156</v>
      </c>
      <c r="K4887" s="278" t="s">
        <v>6157</v>
      </c>
      <c r="L4887" s="277">
        <v>70</v>
      </c>
      <c r="M4887" s="276" t="s">
        <v>10122</v>
      </c>
      <c r="N4887" s="276" t="s">
        <v>7898</v>
      </c>
      <c r="O4887" s="276" t="s">
        <v>6175</v>
      </c>
    </row>
    <row r="4888" spans="1:15" ht="30.75" customHeight="1" x14ac:dyDescent="0.25">
      <c r="A4888" s="275">
        <v>40404048</v>
      </c>
      <c r="B4888" s="270" t="s">
        <v>11138</v>
      </c>
      <c r="C4888" s="272" t="s">
        <v>4843</v>
      </c>
      <c r="D4888" s="270" t="s">
        <v>10121</v>
      </c>
      <c r="E4888" s="272"/>
      <c r="F4888" s="273"/>
      <c r="G4888" s="272"/>
      <c r="H4888" s="272"/>
      <c r="I4888" s="272" t="s">
        <v>6155</v>
      </c>
      <c r="J4888" s="272" t="s">
        <v>6156</v>
      </c>
      <c r="K4888" s="272" t="s">
        <v>6157</v>
      </c>
      <c r="L4888" s="271">
        <v>70</v>
      </c>
      <c r="M4888" s="270" t="s">
        <v>10122</v>
      </c>
      <c r="N4888" s="270" t="s">
        <v>7898</v>
      </c>
      <c r="O4888" s="270" t="s">
        <v>6175</v>
      </c>
    </row>
    <row r="4889" spans="1:15" ht="30.75" customHeight="1" x14ac:dyDescent="0.25">
      <c r="A4889" s="281">
        <v>40404056</v>
      </c>
      <c r="B4889" s="276" t="s">
        <v>11137</v>
      </c>
      <c r="C4889" s="278" t="s">
        <v>4843</v>
      </c>
      <c r="D4889" s="276" t="s">
        <v>10121</v>
      </c>
      <c r="E4889" s="282"/>
      <c r="F4889" s="279"/>
      <c r="G4889" s="278"/>
      <c r="H4889" s="278"/>
      <c r="I4889" s="278" t="s">
        <v>6155</v>
      </c>
      <c r="J4889" s="278" t="s">
        <v>6156</v>
      </c>
      <c r="K4889" s="278" t="s">
        <v>6157</v>
      </c>
      <c r="L4889" s="277">
        <v>70</v>
      </c>
      <c r="M4889" s="276" t="s">
        <v>10122</v>
      </c>
      <c r="N4889" s="276" t="s">
        <v>7898</v>
      </c>
      <c r="O4889" s="276" t="s">
        <v>6175</v>
      </c>
    </row>
    <row r="4890" spans="1:15" ht="30.75" customHeight="1" x14ac:dyDescent="0.25">
      <c r="A4890" s="275">
        <v>40404064</v>
      </c>
      <c r="B4890" s="270" t="s">
        <v>11136</v>
      </c>
      <c r="C4890" s="272" t="s">
        <v>4843</v>
      </c>
      <c r="D4890" s="270" t="s">
        <v>10121</v>
      </c>
      <c r="E4890" s="272"/>
      <c r="F4890" s="273"/>
      <c r="G4890" s="272"/>
      <c r="H4890" s="272"/>
      <c r="I4890" s="272" t="s">
        <v>6155</v>
      </c>
      <c r="J4890" s="272" t="s">
        <v>6156</v>
      </c>
      <c r="K4890" s="272" t="s">
        <v>6157</v>
      </c>
      <c r="L4890" s="271">
        <v>70</v>
      </c>
      <c r="M4890" s="270" t="s">
        <v>10122</v>
      </c>
      <c r="N4890" s="270" t="s">
        <v>7898</v>
      </c>
      <c r="O4890" s="270" t="s">
        <v>6175</v>
      </c>
    </row>
    <row r="4891" spans="1:15" ht="30.75" customHeight="1" x14ac:dyDescent="0.25">
      <c r="A4891" s="281">
        <v>40404072</v>
      </c>
      <c r="B4891" s="276" t="s">
        <v>6007</v>
      </c>
      <c r="C4891" s="278" t="s">
        <v>4843</v>
      </c>
      <c r="D4891" s="276" t="s">
        <v>10121</v>
      </c>
      <c r="E4891" s="282"/>
      <c r="F4891" s="279"/>
      <c r="G4891" s="278"/>
      <c r="H4891" s="278"/>
      <c r="I4891" s="278" t="s">
        <v>6155</v>
      </c>
      <c r="J4891" s="278" t="s">
        <v>6156</v>
      </c>
      <c r="K4891" s="278" t="s">
        <v>6157</v>
      </c>
      <c r="L4891" s="277">
        <v>70</v>
      </c>
      <c r="M4891" s="276" t="s">
        <v>10122</v>
      </c>
      <c r="N4891" s="276" t="s">
        <v>7898</v>
      </c>
      <c r="O4891" s="276" t="s">
        <v>6175</v>
      </c>
    </row>
    <row r="4892" spans="1:15" ht="30.75" customHeight="1" x14ac:dyDescent="0.25">
      <c r="A4892" s="275">
        <v>40404072</v>
      </c>
      <c r="B4892" s="270" t="s">
        <v>6007</v>
      </c>
      <c r="C4892" s="272" t="s">
        <v>4843</v>
      </c>
      <c r="D4892" s="270" t="s">
        <v>10263</v>
      </c>
      <c r="E4892" s="272"/>
      <c r="F4892" s="273"/>
      <c r="G4892" s="272"/>
      <c r="H4892" s="272" t="s">
        <v>6154</v>
      </c>
      <c r="I4892" s="272" t="s">
        <v>6155</v>
      </c>
      <c r="J4892" s="272" t="s">
        <v>6156</v>
      </c>
      <c r="K4892" s="272"/>
      <c r="L4892" s="271"/>
      <c r="M4892" s="270" t="s">
        <v>9725</v>
      </c>
      <c r="N4892" s="270" t="s">
        <v>9726</v>
      </c>
      <c r="O4892" s="270" t="s">
        <v>6166</v>
      </c>
    </row>
    <row r="4893" spans="1:15" ht="30.75" customHeight="1" x14ac:dyDescent="0.25">
      <c r="A4893" s="281">
        <v>40404080</v>
      </c>
      <c r="B4893" s="276" t="s">
        <v>6008</v>
      </c>
      <c r="C4893" s="278" t="s">
        <v>4843</v>
      </c>
      <c r="D4893" s="276" t="s">
        <v>10121</v>
      </c>
      <c r="E4893" s="282"/>
      <c r="F4893" s="279"/>
      <c r="G4893" s="278"/>
      <c r="H4893" s="278"/>
      <c r="I4893" s="278" t="s">
        <v>6155</v>
      </c>
      <c r="J4893" s="278" t="s">
        <v>6156</v>
      </c>
      <c r="K4893" s="278" t="s">
        <v>6157</v>
      </c>
      <c r="L4893" s="277">
        <v>70</v>
      </c>
      <c r="M4893" s="276" t="s">
        <v>10122</v>
      </c>
      <c r="N4893" s="276" t="s">
        <v>7898</v>
      </c>
      <c r="O4893" s="276" t="s">
        <v>6175</v>
      </c>
    </row>
    <row r="4894" spans="1:15" ht="30.75" customHeight="1" x14ac:dyDescent="0.25">
      <c r="A4894" s="275">
        <v>40404099</v>
      </c>
      <c r="B4894" s="270" t="s">
        <v>6009</v>
      </c>
      <c r="C4894" s="272" t="s">
        <v>4843</v>
      </c>
      <c r="D4894" s="270" t="s">
        <v>10121</v>
      </c>
      <c r="E4894" s="272"/>
      <c r="F4894" s="273"/>
      <c r="G4894" s="272"/>
      <c r="H4894" s="272"/>
      <c r="I4894" s="272" t="s">
        <v>6155</v>
      </c>
      <c r="J4894" s="272" t="s">
        <v>6156</v>
      </c>
      <c r="K4894" s="272" t="s">
        <v>6157</v>
      </c>
      <c r="L4894" s="271">
        <v>70</v>
      </c>
      <c r="M4894" s="270" t="s">
        <v>10122</v>
      </c>
      <c r="N4894" s="270" t="s">
        <v>7898</v>
      </c>
      <c r="O4894" s="270" t="s">
        <v>6175</v>
      </c>
    </row>
    <row r="4895" spans="1:15" ht="30.75" customHeight="1" x14ac:dyDescent="0.25">
      <c r="A4895" s="281">
        <v>40404110</v>
      </c>
      <c r="B4895" s="276" t="s">
        <v>6011</v>
      </c>
      <c r="C4895" s="278" t="s">
        <v>4844</v>
      </c>
      <c r="D4895" s="276" t="s">
        <v>6161</v>
      </c>
      <c r="E4895" s="282"/>
      <c r="F4895" s="279"/>
      <c r="G4895" s="278" t="s">
        <v>6161</v>
      </c>
      <c r="H4895" s="278" t="s">
        <v>6161</v>
      </c>
      <c r="I4895" s="278" t="s">
        <v>6161</v>
      </c>
      <c r="J4895" s="278" t="s">
        <v>6161</v>
      </c>
      <c r="K4895" s="278" t="s">
        <v>6161</v>
      </c>
      <c r="L4895" s="277" t="s">
        <v>6161</v>
      </c>
      <c r="M4895" s="276" t="s">
        <v>6161</v>
      </c>
      <c r="N4895" s="276" t="s">
        <v>6161</v>
      </c>
      <c r="O4895" s="276" t="s">
        <v>6161</v>
      </c>
    </row>
    <row r="4896" spans="1:15" ht="30.75" customHeight="1" x14ac:dyDescent="0.25">
      <c r="A4896" s="275">
        <v>40404129</v>
      </c>
      <c r="B4896" s="270" t="s">
        <v>6012</v>
      </c>
      <c r="C4896" s="272" t="s">
        <v>4843</v>
      </c>
      <c r="D4896" s="270" t="s">
        <v>10121</v>
      </c>
      <c r="E4896" s="272"/>
      <c r="F4896" s="273"/>
      <c r="G4896" s="272"/>
      <c r="H4896" s="272"/>
      <c r="I4896" s="272" t="s">
        <v>6155</v>
      </c>
      <c r="J4896" s="272" t="s">
        <v>6156</v>
      </c>
      <c r="K4896" s="272" t="s">
        <v>6157</v>
      </c>
      <c r="L4896" s="271">
        <v>70</v>
      </c>
      <c r="M4896" s="270" t="s">
        <v>10122</v>
      </c>
      <c r="N4896" s="270" t="s">
        <v>7898</v>
      </c>
      <c r="O4896" s="270" t="s">
        <v>6175</v>
      </c>
    </row>
    <row r="4897" spans="1:15" ht="30.75" customHeight="1" x14ac:dyDescent="0.25">
      <c r="A4897" s="281">
        <v>40404129</v>
      </c>
      <c r="B4897" s="276" t="s">
        <v>6012</v>
      </c>
      <c r="C4897" s="278" t="s">
        <v>4843</v>
      </c>
      <c r="D4897" s="276" t="s">
        <v>11135</v>
      </c>
      <c r="E4897" s="280" t="s">
        <v>11079</v>
      </c>
      <c r="F4897" s="279">
        <v>44837</v>
      </c>
      <c r="G4897" s="278"/>
      <c r="H4897" s="278" t="s">
        <v>6154</v>
      </c>
      <c r="I4897" s="278" t="s">
        <v>6155</v>
      </c>
      <c r="J4897" s="278" t="s">
        <v>6156</v>
      </c>
      <c r="K4897" s="278" t="s">
        <v>6157</v>
      </c>
      <c r="L4897" s="277"/>
      <c r="M4897" s="276" t="s">
        <v>3767</v>
      </c>
      <c r="N4897" s="276" t="s">
        <v>9726</v>
      </c>
      <c r="O4897" s="276" t="s">
        <v>6166</v>
      </c>
    </row>
    <row r="4898" spans="1:15" ht="30.75" customHeight="1" x14ac:dyDescent="0.25">
      <c r="A4898" s="275">
        <v>40404137</v>
      </c>
      <c r="B4898" s="270" t="s">
        <v>6013</v>
      </c>
      <c r="C4898" s="272" t="s">
        <v>4843</v>
      </c>
      <c r="D4898" s="270" t="s">
        <v>10121</v>
      </c>
      <c r="E4898" s="272"/>
      <c r="F4898" s="273"/>
      <c r="G4898" s="272"/>
      <c r="H4898" s="272"/>
      <c r="I4898" s="272" t="s">
        <v>6155</v>
      </c>
      <c r="J4898" s="272" t="s">
        <v>6156</v>
      </c>
      <c r="K4898" s="272" t="s">
        <v>6157</v>
      </c>
      <c r="L4898" s="271">
        <v>70</v>
      </c>
      <c r="M4898" s="270" t="s">
        <v>10122</v>
      </c>
      <c r="N4898" s="270" t="s">
        <v>7898</v>
      </c>
      <c r="O4898" s="270" t="s">
        <v>6175</v>
      </c>
    </row>
    <row r="4899" spans="1:15" ht="30.75" customHeight="1" x14ac:dyDescent="0.25">
      <c r="A4899" s="281">
        <v>40404145</v>
      </c>
      <c r="B4899" s="276" t="s">
        <v>6014</v>
      </c>
      <c r="C4899" s="278" t="s">
        <v>4843</v>
      </c>
      <c r="D4899" s="276" t="s">
        <v>10121</v>
      </c>
      <c r="E4899" s="282"/>
      <c r="F4899" s="279"/>
      <c r="G4899" s="278"/>
      <c r="H4899" s="278"/>
      <c r="I4899" s="278" t="s">
        <v>6155</v>
      </c>
      <c r="J4899" s="278" t="s">
        <v>6156</v>
      </c>
      <c r="K4899" s="278" t="s">
        <v>6157</v>
      </c>
      <c r="L4899" s="277">
        <v>70</v>
      </c>
      <c r="M4899" s="276" t="s">
        <v>10122</v>
      </c>
      <c r="N4899" s="276" t="s">
        <v>7898</v>
      </c>
      <c r="O4899" s="276" t="s">
        <v>6175</v>
      </c>
    </row>
    <row r="4900" spans="1:15" ht="30.75" customHeight="1" x14ac:dyDescent="0.25">
      <c r="A4900" s="275">
        <v>40404153</v>
      </c>
      <c r="B4900" s="270" t="s">
        <v>6015</v>
      </c>
      <c r="C4900" s="272" t="s">
        <v>4843</v>
      </c>
      <c r="D4900" s="270" t="s">
        <v>10130</v>
      </c>
      <c r="E4900" s="272"/>
      <c r="F4900" s="273"/>
      <c r="G4900" s="272"/>
      <c r="H4900" s="272" t="s">
        <v>6154</v>
      </c>
      <c r="I4900" s="272" t="s">
        <v>6155</v>
      </c>
      <c r="J4900" s="272" t="s">
        <v>6156</v>
      </c>
      <c r="K4900" s="272"/>
      <c r="L4900" s="271">
        <v>129</v>
      </c>
      <c r="M4900" s="270" t="s">
        <v>3916</v>
      </c>
      <c r="N4900" s="270" t="s">
        <v>9548</v>
      </c>
      <c r="O4900" s="270" t="s">
        <v>6166</v>
      </c>
    </row>
    <row r="4901" spans="1:15" ht="30.75" customHeight="1" x14ac:dyDescent="0.25">
      <c r="A4901" s="281">
        <v>40404161</v>
      </c>
      <c r="B4901" s="276" t="s">
        <v>6016</v>
      </c>
      <c r="C4901" s="278" t="s">
        <v>4843</v>
      </c>
      <c r="D4901" s="276" t="s">
        <v>10303</v>
      </c>
      <c r="E4901" s="282"/>
      <c r="F4901" s="279"/>
      <c r="G4901" s="278"/>
      <c r="H4901" s="278" t="s">
        <v>6154</v>
      </c>
      <c r="I4901" s="278" t="s">
        <v>6155</v>
      </c>
      <c r="J4901" s="278" t="s">
        <v>6156</v>
      </c>
      <c r="K4901" s="278"/>
      <c r="L4901" s="277">
        <v>131</v>
      </c>
      <c r="M4901" s="276" t="s">
        <v>3916</v>
      </c>
      <c r="N4901" s="276" t="s">
        <v>9548</v>
      </c>
      <c r="O4901" s="276" t="s">
        <v>6166</v>
      </c>
    </row>
    <row r="4902" spans="1:15" ht="30.75" customHeight="1" x14ac:dyDescent="0.25">
      <c r="A4902" s="275">
        <v>40404170</v>
      </c>
      <c r="B4902" s="270" t="s">
        <v>6017</v>
      </c>
      <c r="C4902" s="272" t="s">
        <v>4843</v>
      </c>
      <c r="D4902" s="270" t="s">
        <v>10121</v>
      </c>
      <c r="E4902" s="272"/>
      <c r="F4902" s="273"/>
      <c r="G4902" s="272"/>
      <c r="H4902" s="272"/>
      <c r="I4902" s="272" t="s">
        <v>6155</v>
      </c>
      <c r="J4902" s="272" t="s">
        <v>6156</v>
      </c>
      <c r="K4902" s="272" t="s">
        <v>6157</v>
      </c>
      <c r="L4902" s="271">
        <v>70</v>
      </c>
      <c r="M4902" s="270" t="s">
        <v>10122</v>
      </c>
      <c r="N4902" s="270" t="s">
        <v>7898</v>
      </c>
      <c r="O4902" s="270" t="s">
        <v>6175</v>
      </c>
    </row>
    <row r="4903" spans="1:15" ht="30.75" customHeight="1" x14ac:dyDescent="0.25">
      <c r="A4903" s="281">
        <v>40404188</v>
      </c>
      <c r="B4903" s="276" t="s">
        <v>6018</v>
      </c>
      <c r="C4903" s="278" t="s">
        <v>4843</v>
      </c>
      <c r="D4903" s="276" t="s">
        <v>10121</v>
      </c>
      <c r="E4903" s="282"/>
      <c r="F4903" s="279"/>
      <c r="G4903" s="278"/>
      <c r="H4903" s="278"/>
      <c r="I4903" s="278" t="s">
        <v>6155</v>
      </c>
      <c r="J4903" s="278" t="s">
        <v>6156</v>
      </c>
      <c r="K4903" s="278" t="s">
        <v>6157</v>
      </c>
      <c r="L4903" s="277">
        <v>70</v>
      </c>
      <c r="M4903" s="276" t="s">
        <v>10122</v>
      </c>
      <c r="N4903" s="276" t="s">
        <v>7898</v>
      </c>
      <c r="O4903" s="276" t="s">
        <v>6175</v>
      </c>
    </row>
    <row r="4904" spans="1:15" ht="30.75" customHeight="1" x14ac:dyDescent="0.25">
      <c r="A4904" s="275">
        <v>40404196</v>
      </c>
      <c r="B4904" s="270" t="s">
        <v>6682</v>
      </c>
      <c r="C4904" s="272" t="s">
        <v>4843</v>
      </c>
      <c r="D4904" s="270" t="s">
        <v>10121</v>
      </c>
      <c r="E4904" s="272"/>
      <c r="F4904" s="273"/>
      <c r="G4904" s="272"/>
      <c r="H4904" s="272"/>
      <c r="I4904" s="272" t="s">
        <v>6155</v>
      </c>
      <c r="J4904" s="272" t="s">
        <v>6156</v>
      </c>
      <c r="K4904" s="272" t="s">
        <v>6157</v>
      </c>
      <c r="L4904" s="271">
        <v>70</v>
      </c>
      <c r="M4904" s="270" t="s">
        <v>10122</v>
      </c>
      <c r="N4904" s="270" t="s">
        <v>7898</v>
      </c>
      <c r="O4904" s="270" t="s">
        <v>6175</v>
      </c>
    </row>
    <row r="4905" spans="1:15" ht="30.75" customHeight="1" x14ac:dyDescent="0.25">
      <c r="A4905" s="281">
        <v>40404200</v>
      </c>
      <c r="B4905" s="276" t="s">
        <v>6683</v>
      </c>
      <c r="C4905" s="278" t="s">
        <v>4843</v>
      </c>
      <c r="D4905" s="276" t="s">
        <v>10121</v>
      </c>
      <c r="E4905" s="282"/>
      <c r="F4905" s="279"/>
      <c r="G4905" s="278"/>
      <c r="H4905" s="278"/>
      <c r="I4905" s="278" t="s">
        <v>6155</v>
      </c>
      <c r="J4905" s="278" t="s">
        <v>6156</v>
      </c>
      <c r="K4905" s="278" t="s">
        <v>6157</v>
      </c>
      <c r="L4905" s="277">
        <v>70</v>
      </c>
      <c r="M4905" s="276" t="s">
        <v>10122</v>
      </c>
      <c r="N4905" s="276" t="s">
        <v>7898</v>
      </c>
      <c r="O4905" s="276" t="s">
        <v>6175</v>
      </c>
    </row>
    <row r="4906" spans="1:15" ht="30.75" customHeight="1" x14ac:dyDescent="0.25">
      <c r="A4906" s="275">
        <v>40404218</v>
      </c>
      <c r="B4906" s="270" t="s">
        <v>6019</v>
      </c>
      <c r="C4906" s="272" t="s">
        <v>4843</v>
      </c>
      <c r="D4906" s="270" t="s">
        <v>10121</v>
      </c>
      <c r="E4906" s="272"/>
      <c r="F4906" s="273"/>
      <c r="G4906" s="272"/>
      <c r="H4906" s="272"/>
      <c r="I4906" s="272" t="s">
        <v>6155</v>
      </c>
      <c r="J4906" s="272" t="s">
        <v>6156</v>
      </c>
      <c r="K4906" s="272" t="s">
        <v>6157</v>
      </c>
      <c r="L4906" s="271">
        <v>70</v>
      </c>
      <c r="M4906" s="270" t="s">
        <v>10122</v>
      </c>
      <c r="N4906" s="270" t="s">
        <v>7898</v>
      </c>
      <c r="O4906" s="270" t="s">
        <v>6175</v>
      </c>
    </row>
    <row r="4907" spans="1:15" ht="30.75" customHeight="1" x14ac:dyDescent="0.25">
      <c r="A4907" s="281">
        <v>40404226</v>
      </c>
      <c r="B4907" s="276" t="s">
        <v>6020</v>
      </c>
      <c r="C4907" s="278" t="s">
        <v>4843</v>
      </c>
      <c r="D4907" s="276" t="s">
        <v>10121</v>
      </c>
      <c r="E4907" s="282"/>
      <c r="F4907" s="279"/>
      <c r="G4907" s="278"/>
      <c r="H4907" s="278"/>
      <c r="I4907" s="278" t="s">
        <v>6155</v>
      </c>
      <c r="J4907" s="278" t="s">
        <v>6156</v>
      </c>
      <c r="K4907" s="278" t="s">
        <v>6157</v>
      </c>
      <c r="L4907" s="277">
        <v>70</v>
      </c>
      <c r="M4907" s="276" t="s">
        <v>10122</v>
      </c>
      <c r="N4907" s="276" t="s">
        <v>7898</v>
      </c>
      <c r="O4907" s="276" t="s">
        <v>6175</v>
      </c>
    </row>
    <row r="4908" spans="1:15" ht="30.75" customHeight="1" x14ac:dyDescent="0.25">
      <c r="A4908" s="275">
        <v>40404234</v>
      </c>
      <c r="B4908" s="270" t="s">
        <v>6021</v>
      </c>
      <c r="C4908" s="272" t="s">
        <v>4843</v>
      </c>
      <c r="D4908" s="270" t="s">
        <v>10121</v>
      </c>
      <c r="E4908" s="272"/>
      <c r="F4908" s="273"/>
      <c r="G4908" s="272"/>
      <c r="H4908" s="272"/>
      <c r="I4908" s="272" t="s">
        <v>6155</v>
      </c>
      <c r="J4908" s="272" t="s">
        <v>6156</v>
      </c>
      <c r="K4908" s="272" t="s">
        <v>6157</v>
      </c>
      <c r="L4908" s="271">
        <v>70</v>
      </c>
      <c r="M4908" s="270" t="s">
        <v>10122</v>
      </c>
      <c r="N4908" s="270" t="s">
        <v>7898</v>
      </c>
      <c r="O4908" s="270" t="s">
        <v>6175</v>
      </c>
    </row>
    <row r="4909" spans="1:15" ht="30.75" customHeight="1" x14ac:dyDescent="0.25">
      <c r="A4909" s="281">
        <v>40404242</v>
      </c>
      <c r="B4909" s="276" t="s">
        <v>6022</v>
      </c>
      <c r="C4909" s="278" t="s">
        <v>4843</v>
      </c>
      <c r="D4909" s="276" t="s">
        <v>10121</v>
      </c>
      <c r="E4909" s="282"/>
      <c r="F4909" s="279"/>
      <c r="G4909" s="278"/>
      <c r="H4909" s="278"/>
      <c r="I4909" s="278" t="s">
        <v>6155</v>
      </c>
      <c r="J4909" s="278" t="s">
        <v>6156</v>
      </c>
      <c r="K4909" s="278" t="s">
        <v>6157</v>
      </c>
      <c r="L4909" s="277">
        <v>70</v>
      </c>
      <c r="M4909" s="276" t="s">
        <v>10122</v>
      </c>
      <c r="N4909" s="276" t="s">
        <v>7898</v>
      </c>
      <c r="O4909" s="276" t="s">
        <v>6175</v>
      </c>
    </row>
    <row r="4910" spans="1:15" ht="30.75" customHeight="1" x14ac:dyDescent="0.25">
      <c r="A4910" s="275">
        <v>40404269</v>
      </c>
      <c r="B4910" s="270" t="s">
        <v>6023</v>
      </c>
      <c r="C4910" s="272" t="s">
        <v>4843</v>
      </c>
      <c r="D4910" s="270" t="s">
        <v>10121</v>
      </c>
      <c r="E4910" s="272"/>
      <c r="F4910" s="273"/>
      <c r="G4910" s="272"/>
      <c r="H4910" s="272"/>
      <c r="I4910" s="272" t="s">
        <v>6155</v>
      </c>
      <c r="J4910" s="272" t="s">
        <v>6156</v>
      </c>
      <c r="K4910" s="272" t="s">
        <v>6157</v>
      </c>
      <c r="L4910" s="271">
        <v>70</v>
      </c>
      <c r="M4910" s="270" t="s">
        <v>10122</v>
      </c>
      <c r="N4910" s="270" t="s">
        <v>7898</v>
      </c>
      <c r="O4910" s="270" t="s">
        <v>6175</v>
      </c>
    </row>
    <row r="4911" spans="1:15" ht="30.75" customHeight="1" x14ac:dyDescent="0.25">
      <c r="A4911" s="281">
        <v>40404277</v>
      </c>
      <c r="B4911" s="276" t="s">
        <v>3180</v>
      </c>
      <c r="C4911" s="278" t="s">
        <v>4843</v>
      </c>
      <c r="D4911" s="276" t="s">
        <v>10121</v>
      </c>
      <c r="E4911" s="282"/>
      <c r="F4911" s="279"/>
      <c r="G4911" s="278"/>
      <c r="H4911" s="278"/>
      <c r="I4911" s="278" t="s">
        <v>6155</v>
      </c>
      <c r="J4911" s="278" t="s">
        <v>6156</v>
      </c>
      <c r="K4911" s="278" t="s">
        <v>6157</v>
      </c>
      <c r="L4911" s="277">
        <v>70</v>
      </c>
      <c r="M4911" s="276" t="s">
        <v>10122</v>
      </c>
      <c r="N4911" s="276" t="s">
        <v>7898</v>
      </c>
      <c r="O4911" s="276" t="s">
        <v>6175</v>
      </c>
    </row>
    <row r="4912" spans="1:15" ht="30.75" customHeight="1" x14ac:dyDescent="0.25">
      <c r="A4912" s="275">
        <v>40404285</v>
      </c>
      <c r="B4912" s="270" t="s">
        <v>3181</v>
      </c>
      <c r="C4912" s="272" t="s">
        <v>4843</v>
      </c>
      <c r="D4912" s="270" t="s">
        <v>10121</v>
      </c>
      <c r="E4912" s="272"/>
      <c r="F4912" s="273"/>
      <c r="G4912" s="272"/>
      <c r="H4912" s="272"/>
      <c r="I4912" s="272" t="s">
        <v>6155</v>
      </c>
      <c r="J4912" s="272" t="s">
        <v>6156</v>
      </c>
      <c r="K4912" s="272" t="s">
        <v>6157</v>
      </c>
      <c r="L4912" s="271">
        <v>70</v>
      </c>
      <c r="M4912" s="270" t="s">
        <v>10122</v>
      </c>
      <c r="N4912" s="270" t="s">
        <v>7898</v>
      </c>
      <c r="O4912" s="270" t="s">
        <v>6175</v>
      </c>
    </row>
    <row r="4913" spans="1:15" ht="30.75" customHeight="1" x14ac:dyDescent="0.25">
      <c r="A4913" s="281">
        <v>40404293</v>
      </c>
      <c r="B4913" s="276" t="s">
        <v>6684</v>
      </c>
      <c r="C4913" s="278" t="s">
        <v>4844</v>
      </c>
      <c r="D4913" s="276" t="s">
        <v>6161</v>
      </c>
      <c r="E4913" s="282"/>
      <c r="F4913" s="279"/>
      <c r="G4913" s="278" t="s">
        <v>6161</v>
      </c>
      <c r="H4913" s="278" t="s">
        <v>6161</v>
      </c>
      <c r="I4913" s="278" t="s">
        <v>6161</v>
      </c>
      <c r="J4913" s="278" t="s">
        <v>6161</v>
      </c>
      <c r="K4913" s="278" t="s">
        <v>6161</v>
      </c>
      <c r="L4913" s="277" t="s">
        <v>6161</v>
      </c>
      <c r="M4913" s="276" t="s">
        <v>6161</v>
      </c>
      <c r="N4913" s="276" t="s">
        <v>6161</v>
      </c>
      <c r="O4913" s="276" t="s">
        <v>6161</v>
      </c>
    </row>
    <row r="4914" spans="1:15" ht="30.75" customHeight="1" x14ac:dyDescent="0.25">
      <c r="A4914" s="275">
        <v>40404307</v>
      </c>
      <c r="B4914" s="270" t="s">
        <v>6685</v>
      </c>
      <c r="C4914" s="272" t="s">
        <v>4844</v>
      </c>
      <c r="D4914" s="270" t="s">
        <v>6161</v>
      </c>
      <c r="E4914" s="272"/>
      <c r="F4914" s="273"/>
      <c r="G4914" s="272" t="s">
        <v>6161</v>
      </c>
      <c r="H4914" s="272" t="s">
        <v>6161</v>
      </c>
      <c r="I4914" s="272" t="s">
        <v>6161</v>
      </c>
      <c r="J4914" s="272" t="s">
        <v>6161</v>
      </c>
      <c r="K4914" s="272" t="s">
        <v>6161</v>
      </c>
      <c r="L4914" s="271" t="s">
        <v>6161</v>
      </c>
      <c r="M4914" s="270" t="s">
        <v>6161</v>
      </c>
      <c r="N4914" s="270" t="s">
        <v>6161</v>
      </c>
      <c r="O4914" s="270" t="s">
        <v>6161</v>
      </c>
    </row>
    <row r="4915" spans="1:15" ht="30.75" customHeight="1" x14ac:dyDescent="0.25">
      <c r="A4915" s="281">
        <v>40404315</v>
      </c>
      <c r="B4915" s="276" t="s">
        <v>6686</v>
      </c>
      <c r="C4915" s="278" t="s">
        <v>4844</v>
      </c>
      <c r="D4915" s="276" t="s">
        <v>6161</v>
      </c>
      <c r="E4915" s="282"/>
      <c r="F4915" s="279"/>
      <c r="G4915" s="278" t="s">
        <v>6161</v>
      </c>
      <c r="H4915" s="278" t="s">
        <v>6161</v>
      </c>
      <c r="I4915" s="278" t="s">
        <v>6161</v>
      </c>
      <c r="J4915" s="278" t="s">
        <v>6161</v>
      </c>
      <c r="K4915" s="278" t="s">
        <v>6161</v>
      </c>
      <c r="L4915" s="277" t="s">
        <v>6161</v>
      </c>
      <c r="M4915" s="276" t="s">
        <v>6161</v>
      </c>
      <c r="N4915" s="276" t="s">
        <v>6161</v>
      </c>
      <c r="O4915" s="276" t="s">
        <v>6161</v>
      </c>
    </row>
    <row r="4916" spans="1:15" ht="30.75" customHeight="1" x14ac:dyDescent="0.25">
      <c r="A4916" s="275">
        <v>40404323</v>
      </c>
      <c r="B4916" s="270" t="s">
        <v>6687</v>
      </c>
      <c r="C4916" s="272" t="s">
        <v>4844</v>
      </c>
      <c r="D4916" s="270" t="s">
        <v>6161</v>
      </c>
      <c r="E4916" s="272"/>
      <c r="F4916" s="273"/>
      <c r="G4916" s="272" t="s">
        <v>6161</v>
      </c>
      <c r="H4916" s="272" t="s">
        <v>6161</v>
      </c>
      <c r="I4916" s="272" t="s">
        <v>6161</v>
      </c>
      <c r="J4916" s="272" t="s">
        <v>6161</v>
      </c>
      <c r="K4916" s="272" t="s">
        <v>6161</v>
      </c>
      <c r="L4916" s="271" t="s">
        <v>6161</v>
      </c>
      <c r="M4916" s="270" t="s">
        <v>6161</v>
      </c>
      <c r="N4916" s="270" t="s">
        <v>6161</v>
      </c>
      <c r="O4916" s="270" t="s">
        <v>6161</v>
      </c>
    </row>
    <row r="4917" spans="1:15" ht="30.75" customHeight="1" x14ac:dyDescent="0.25">
      <c r="A4917" s="281">
        <v>40404331</v>
      </c>
      <c r="B4917" s="276" t="s">
        <v>6688</v>
      </c>
      <c r="C4917" s="278" t="s">
        <v>4844</v>
      </c>
      <c r="D4917" s="276" t="s">
        <v>6161</v>
      </c>
      <c r="E4917" s="282"/>
      <c r="F4917" s="279"/>
      <c r="G4917" s="278" t="s">
        <v>6161</v>
      </c>
      <c r="H4917" s="278" t="s">
        <v>6161</v>
      </c>
      <c r="I4917" s="278" t="s">
        <v>6161</v>
      </c>
      <c r="J4917" s="278" t="s">
        <v>6161</v>
      </c>
      <c r="K4917" s="278" t="s">
        <v>6161</v>
      </c>
      <c r="L4917" s="277" t="s">
        <v>6161</v>
      </c>
      <c r="M4917" s="276" t="s">
        <v>6161</v>
      </c>
      <c r="N4917" s="276" t="s">
        <v>6161</v>
      </c>
      <c r="O4917" s="276" t="s">
        <v>6161</v>
      </c>
    </row>
    <row r="4918" spans="1:15" ht="30.75" customHeight="1" x14ac:dyDescent="0.25">
      <c r="A4918" s="275">
        <v>40404340</v>
      </c>
      <c r="B4918" s="270" t="s">
        <v>6689</v>
      </c>
      <c r="C4918" s="272" t="s">
        <v>4844</v>
      </c>
      <c r="D4918" s="270" t="s">
        <v>6161</v>
      </c>
      <c r="E4918" s="272"/>
      <c r="F4918" s="273"/>
      <c r="G4918" s="272" t="s">
        <v>6161</v>
      </c>
      <c r="H4918" s="272" t="s">
        <v>6161</v>
      </c>
      <c r="I4918" s="272" t="s">
        <v>6161</v>
      </c>
      <c r="J4918" s="272" t="s">
        <v>6161</v>
      </c>
      <c r="K4918" s="272" t="s">
        <v>6161</v>
      </c>
      <c r="L4918" s="271" t="s">
        <v>6161</v>
      </c>
      <c r="M4918" s="270" t="s">
        <v>6161</v>
      </c>
      <c r="N4918" s="270" t="s">
        <v>6161</v>
      </c>
      <c r="O4918" s="270" t="s">
        <v>6161</v>
      </c>
    </row>
    <row r="4919" spans="1:15" ht="30.75" customHeight="1" x14ac:dyDescent="0.25">
      <c r="A4919" s="281">
        <v>40404358</v>
      </c>
      <c r="B4919" s="276" t="s">
        <v>6690</v>
      </c>
      <c r="C4919" s="278" t="s">
        <v>4844</v>
      </c>
      <c r="D4919" s="276" t="s">
        <v>6161</v>
      </c>
      <c r="E4919" s="282"/>
      <c r="F4919" s="279"/>
      <c r="G4919" s="278" t="s">
        <v>6161</v>
      </c>
      <c r="H4919" s="278" t="s">
        <v>6161</v>
      </c>
      <c r="I4919" s="278" t="s">
        <v>6161</v>
      </c>
      <c r="J4919" s="278" t="s">
        <v>6161</v>
      </c>
      <c r="K4919" s="278" t="s">
        <v>6161</v>
      </c>
      <c r="L4919" s="277" t="s">
        <v>6161</v>
      </c>
      <c r="M4919" s="276" t="s">
        <v>6161</v>
      </c>
      <c r="N4919" s="276" t="s">
        <v>6161</v>
      </c>
      <c r="O4919" s="276" t="s">
        <v>6161</v>
      </c>
    </row>
    <row r="4920" spans="1:15" ht="30.75" customHeight="1" x14ac:dyDescent="0.25">
      <c r="A4920" s="275">
        <v>40404366</v>
      </c>
      <c r="B4920" s="270" t="s">
        <v>6691</v>
      </c>
      <c r="C4920" s="272" t="s">
        <v>4844</v>
      </c>
      <c r="D4920" s="270" t="s">
        <v>6161</v>
      </c>
      <c r="E4920" s="272"/>
      <c r="F4920" s="273"/>
      <c r="G4920" s="272" t="s">
        <v>6161</v>
      </c>
      <c r="H4920" s="272" t="s">
        <v>6161</v>
      </c>
      <c r="I4920" s="272" t="s">
        <v>6161</v>
      </c>
      <c r="J4920" s="272" t="s">
        <v>6161</v>
      </c>
      <c r="K4920" s="272" t="s">
        <v>6161</v>
      </c>
      <c r="L4920" s="271" t="s">
        <v>6161</v>
      </c>
      <c r="M4920" s="270" t="s">
        <v>6161</v>
      </c>
      <c r="N4920" s="270" t="s">
        <v>6161</v>
      </c>
      <c r="O4920" s="270" t="s">
        <v>6161</v>
      </c>
    </row>
    <row r="4921" spans="1:15" ht="30.75" customHeight="1" x14ac:dyDescent="0.25">
      <c r="A4921" s="281">
        <v>40404374</v>
      </c>
      <c r="B4921" s="276" t="s">
        <v>6692</v>
      </c>
      <c r="C4921" s="278" t="s">
        <v>4844</v>
      </c>
      <c r="D4921" s="276" t="s">
        <v>6161</v>
      </c>
      <c r="E4921" s="282"/>
      <c r="F4921" s="279"/>
      <c r="G4921" s="278" t="s">
        <v>6161</v>
      </c>
      <c r="H4921" s="278" t="s">
        <v>6161</v>
      </c>
      <c r="I4921" s="278" t="s">
        <v>6161</v>
      </c>
      <c r="J4921" s="278" t="s">
        <v>6161</v>
      </c>
      <c r="K4921" s="278" t="s">
        <v>6161</v>
      </c>
      <c r="L4921" s="277" t="s">
        <v>6161</v>
      </c>
      <c r="M4921" s="276" t="s">
        <v>6161</v>
      </c>
      <c r="N4921" s="276" t="s">
        <v>6161</v>
      </c>
      <c r="O4921" s="276" t="s">
        <v>6161</v>
      </c>
    </row>
    <row r="4922" spans="1:15" ht="30.75" customHeight="1" x14ac:dyDescent="0.25">
      <c r="A4922" s="275">
        <v>40404382</v>
      </c>
      <c r="B4922" s="270" t="s">
        <v>6693</v>
      </c>
      <c r="C4922" s="272" t="s">
        <v>4844</v>
      </c>
      <c r="D4922" s="270" t="s">
        <v>6161</v>
      </c>
      <c r="E4922" s="272"/>
      <c r="F4922" s="273"/>
      <c r="G4922" s="272" t="s">
        <v>6161</v>
      </c>
      <c r="H4922" s="272" t="s">
        <v>6161</v>
      </c>
      <c r="I4922" s="272" t="s">
        <v>6161</v>
      </c>
      <c r="J4922" s="272" t="s">
        <v>6161</v>
      </c>
      <c r="K4922" s="272" t="s">
        <v>6161</v>
      </c>
      <c r="L4922" s="271" t="s">
        <v>6161</v>
      </c>
      <c r="M4922" s="270" t="s">
        <v>6161</v>
      </c>
      <c r="N4922" s="270" t="s">
        <v>6161</v>
      </c>
      <c r="O4922" s="270" t="s">
        <v>6161</v>
      </c>
    </row>
    <row r="4923" spans="1:15" ht="30.75" customHeight="1" x14ac:dyDescent="0.25">
      <c r="A4923" s="281">
        <v>40404390</v>
      </c>
      <c r="B4923" s="276" t="s">
        <v>6694</v>
      </c>
      <c r="C4923" s="278" t="s">
        <v>4844</v>
      </c>
      <c r="D4923" s="276" t="s">
        <v>6161</v>
      </c>
      <c r="E4923" s="282"/>
      <c r="F4923" s="279"/>
      <c r="G4923" s="278" t="s">
        <v>6161</v>
      </c>
      <c r="H4923" s="278" t="s">
        <v>6161</v>
      </c>
      <c r="I4923" s="278" t="s">
        <v>6161</v>
      </c>
      <c r="J4923" s="278" t="s">
        <v>6161</v>
      </c>
      <c r="K4923" s="278" t="s">
        <v>6161</v>
      </c>
      <c r="L4923" s="277" t="s">
        <v>6161</v>
      </c>
      <c r="M4923" s="276" t="s">
        <v>6161</v>
      </c>
      <c r="N4923" s="276" t="s">
        <v>6161</v>
      </c>
      <c r="O4923" s="276" t="s">
        <v>6161</v>
      </c>
    </row>
    <row r="4924" spans="1:15" ht="30.75" customHeight="1" x14ac:dyDescent="0.25">
      <c r="A4924" s="275">
        <v>40404404</v>
      </c>
      <c r="B4924" s="270" t="s">
        <v>6695</v>
      </c>
      <c r="C4924" s="272" t="s">
        <v>4843</v>
      </c>
      <c r="D4924" s="270" t="s">
        <v>9744</v>
      </c>
      <c r="E4924" s="272"/>
      <c r="F4924" s="273"/>
      <c r="G4924" s="272"/>
      <c r="H4924" s="272" t="s">
        <v>6154</v>
      </c>
      <c r="I4924" s="272" t="s">
        <v>6155</v>
      </c>
      <c r="J4924" s="272" t="s">
        <v>6156</v>
      </c>
      <c r="K4924" s="272"/>
      <c r="L4924" s="271"/>
      <c r="M4924" s="270" t="s">
        <v>9725</v>
      </c>
      <c r="N4924" s="270" t="s">
        <v>9726</v>
      </c>
      <c r="O4924" s="270" t="s">
        <v>6166</v>
      </c>
    </row>
    <row r="4925" spans="1:15" ht="30.75" customHeight="1" x14ac:dyDescent="0.25">
      <c r="A4925" s="281">
        <v>40404412</v>
      </c>
      <c r="B4925" s="276" t="s">
        <v>6696</v>
      </c>
      <c r="C4925" s="278" t="s">
        <v>4844</v>
      </c>
      <c r="D4925" s="276" t="s">
        <v>6161</v>
      </c>
      <c r="E4925" s="282"/>
      <c r="F4925" s="279"/>
      <c r="G4925" s="278" t="s">
        <v>6161</v>
      </c>
      <c r="H4925" s="278" t="s">
        <v>6161</v>
      </c>
      <c r="I4925" s="278" t="s">
        <v>6161</v>
      </c>
      <c r="J4925" s="278" t="s">
        <v>6161</v>
      </c>
      <c r="K4925" s="278" t="s">
        <v>6161</v>
      </c>
      <c r="L4925" s="277" t="s">
        <v>6161</v>
      </c>
      <c r="M4925" s="276" t="s">
        <v>6161</v>
      </c>
      <c r="N4925" s="276" t="s">
        <v>6161</v>
      </c>
      <c r="O4925" s="276" t="s">
        <v>6161</v>
      </c>
    </row>
    <row r="4926" spans="1:15" ht="30.75" customHeight="1" x14ac:dyDescent="0.25">
      <c r="A4926" s="275">
        <v>40404420</v>
      </c>
      <c r="B4926" s="270" t="s">
        <v>6697</v>
      </c>
      <c r="C4926" s="272" t="s">
        <v>4844</v>
      </c>
      <c r="D4926" s="270" t="s">
        <v>6161</v>
      </c>
      <c r="E4926" s="272"/>
      <c r="F4926" s="273"/>
      <c r="G4926" s="272" t="s">
        <v>6161</v>
      </c>
      <c r="H4926" s="272" t="s">
        <v>6161</v>
      </c>
      <c r="I4926" s="272" t="s">
        <v>6161</v>
      </c>
      <c r="J4926" s="272" t="s">
        <v>6161</v>
      </c>
      <c r="K4926" s="272" t="s">
        <v>6161</v>
      </c>
      <c r="L4926" s="271" t="s">
        <v>6161</v>
      </c>
      <c r="M4926" s="270" t="s">
        <v>6161</v>
      </c>
      <c r="N4926" s="270" t="s">
        <v>6161</v>
      </c>
      <c r="O4926" s="270" t="s">
        <v>6161</v>
      </c>
    </row>
    <row r="4927" spans="1:15" ht="30.75" customHeight="1" x14ac:dyDescent="0.25">
      <c r="A4927" s="281">
        <v>40404439</v>
      </c>
      <c r="B4927" s="276" t="s">
        <v>6698</v>
      </c>
      <c r="C4927" s="278" t="s">
        <v>4844</v>
      </c>
      <c r="D4927" s="276" t="s">
        <v>6161</v>
      </c>
      <c r="E4927" s="282"/>
      <c r="F4927" s="279"/>
      <c r="G4927" s="278" t="s">
        <v>6161</v>
      </c>
      <c r="H4927" s="278" t="s">
        <v>6161</v>
      </c>
      <c r="I4927" s="278" t="s">
        <v>6161</v>
      </c>
      <c r="J4927" s="278" t="s">
        <v>6161</v>
      </c>
      <c r="K4927" s="278" t="s">
        <v>6161</v>
      </c>
      <c r="L4927" s="277" t="s">
        <v>6161</v>
      </c>
      <c r="M4927" s="276" t="s">
        <v>6161</v>
      </c>
      <c r="N4927" s="276" t="s">
        <v>6161</v>
      </c>
      <c r="O4927" s="276" t="s">
        <v>6161</v>
      </c>
    </row>
    <row r="4928" spans="1:15" ht="30.75" customHeight="1" x14ac:dyDescent="0.25">
      <c r="A4928" s="275">
        <v>40404447</v>
      </c>
      <c r="B4928" s="270" t="s">
        <v>6699</v>
      </c>
      <c r="C4928" s="272" t="s">
        <v>4844</v>
      </c>
      <c r="D4928" s="270" t="s">
        <v>6161</v>
      </c>
      <c r="E4928" s="272"/>
      <c r="F4928" s="273"/>
      <c r="G4928" s="272" t="s">
        <v>6161</v>
      </c>
      <c r="H4928" s="272" t="s">
        <v>6161</v>
      </c>
      <c r="I4928" s="272" t="s">
        <v>6161</v>
      </c>
      <c r="J4928" s="272" t="s">
        <v>6161</v>
      </c>
      <c r="K4928" s="272" t="s">
        <v>6161</v>
      </c>
      <c r="L4928" s="271" t="s">
        <v>6161</v>
      </c>
      <c r="M4928" s="270" t="s">
        <v>6161</v>
      </c>
      <c r="N4928" s="270" t="s">
        <v>6161</v>
      </c>
      <c r="O4928" s="270" t="s">
        <v>6161</v>
      </c>
    </row>
    <row r="4929" spans="1:15" ht="30.75" customHeight="1" x14ac:dyDescent="0.25">
      <c r="A4929" s="281">
        <v>40404455</v>
      </c>
      <c r="B4929" s="276" t="s">
        <v>6700</v>
      </c>
      <c r="C4929" s="278" t="s">
        <v>4844</v>
      </c>
      <c r="D4929" s="276" t="s">
        <v>6161</v>
      </c>
      <c r="E4929" s="282"/>
      <c r="F4929" s="279"/>
      <c r="G4929" s="278" t="s">
        <v>6161</v>
      </c>
      <c r="H4929" s="278" t="s">
        <v>6161</v>
      </c>
      <c r="I4929" s="278" t="s">
        <v>6161</v>
      </c>
      <c r="J4929" s="278" t="s">
        <v>6161</v>
      </c>
      <c r="K4929" s="278" t="s">
        <v>6161</v>
      </c>
      <c r="L4929" s="277" t="s">
        <v>6161</v>
      </c>
      <c r="M4929" s="276" t="s">
        <v>6161</v>
      </c>
      <c r="N4929" s="276" t="s">
        <v>6161</v>
      </c>
      <c r="O4929" s="276" t="s">
        <v>6161</v>
      </c>
    </row>
    <row r="4930" spans="1:15" ht="30.75" customHeight="1" x14ac:dyDescent="0.25">
      <c r="A4930" s="275">
        <v>40404463</v>
      </c>
      <c r="B4930" s="270" t="s">
        <v>6701</v>
      </c>
      <c r="C4930" s="272" t="s">
        <v>4844</v>
      </c>
      <c r="D4930" s="270" t="s">
        <v>6161</v>
      </c>
      <c r="E4930" s="272"/>
      <c r="F4930" s="273"/>
      <c r="G4930" s="272" t="s">
        <v>6161</v>
      </c>
      <c r="H4930" s="272" t="s">
        <v>6161</v>
      </c>
      <c r="I4930" s="272" t="s">
        <v>6161</v>
      </c>
      <c r="J4930" s="272" t="s">
        <v>6161</v>
      </c>
      <c r="K4930" s="272" t="s">
        <v>6161</v>
      </c>
      <c r="L4930" s="271" t="s">
        <v>6161</v>
      </c>
      <c r="M4930" s="270" t="s">
        <v>6161</v>
      </c>
      <c r="N4930" s="270" t="s">
        <v>6161</v>
      </c>
      <c r="O4930" s="270" t="s">
        <v>6161</v>
      </c>
    </row>
    <row r="4931" spans="1:15" ht="30.75" customHeight="1" x14ac:dyDescent="0.25">
      <c r="A4931" s="281">
        <v>40404471</v>
      </c>
      <c r="B4931" s="276" t="s">
        <v>6702</v>
      </c>
      <c r="C4931" s="278" t="s">
        <v>4844</v>
      </c>
      <c r="D4931" s="276" t="s">
        <v>6161</v>
      </c>
      <c r="E4931" s="282"/>
      <c r="F4931" s="279"/>
      <c r="G4931" s="278" t="s">
        <v>6161</v>
      </c>
      <c r="H4931" s="278" t="s">
        <v>6161</v>
      </c>
      <c r="I4931" s="278" t="s">
        <v>6161</v>
      </c>
      <c r="J4931" s="278" t="s">
        <v>6161</v>
      </c>
      <c r="K4931" s="278" t="s">
        <v>6161</v>
      </c>
      <c r="L4931" s="277" t="s">
        <v>6161</v>
      </c>
      <c r="M4931" s="276" t="s">
        <v>6161</v>
      </c>
      <c r="N4931" s="276" t="s">
        <v>6161</v>
      </c>
      <c r="O4931" s="276" t="s">
        <v>6161</v>
      </c>
    </row>
    <row r="4932" spans="1:15" ht="30.75" customHeight="1" x14ac:dyDescent="0.25">
      <c r="A4932" s="275">
        <v>40404480</v>
      </c>
      <c r="B4932" s="270" t="s">
        <v>6703</v>
      </c>
      <c r="C4932" s="272" t="s">
        <v>4844</v>
      </c>
      <c r="D4932" s="270" t="s">
        <v>6161</v>
      </c>
      <c r="E4932" s="272"/>
      <c r="F4932" s="273"/>
      <c r="G4932" s="272" t="s">
        <v>6161</v>
      </c>
      <c r="H4932" s="272" t="s">
        <v>6161</v>
      </c>
      <c r="I4932" s="272" t="s">
        <v>6161</v>
      </c>
      <c r="J4932" s="272" t="s">
        <v>6161</v>
      </c>
      <c r="K4932" s="272" t="s">
        <v>6161</v>
      </c>
      <c r="L4932" s="271" t="s">
        <v>6161</v>
      </c>
      <c r="M4932" s="270" t="s">
        <v>6161</v>
      </c>
      <c r="N4932" s="270" t="s">
        <v>6161</v>
      </c>
      <c r="O4932" s="270" t="s">
        <v>6161</v>
      </c>
    </row>
    <row r="4933" spans="1:15" ht="30.75" customHeight="1" x14ac:dyDescent="0.25">
      <c r="A4933" s="281">
        <v>40404498</v>
      </c>
      <c r="B4933" s="276" t="s">
        <v>6704</v>
      </c>
      <c r="C4933" s="278" t="s">
        <v>4844</v>
      </c>
      <c r="D4933" s="276" t="s">
        <v>6161</v>
      </c>
      <c r="E4933" s="282"/>
      <c r="F4933" s="279"/>
      <c r="G4933" s="278" t="s">
        <v>6161</v>
      </c>
      <c r="H4933" s="278" t="s">
        <v>6161</v>
      </c>
      <c r="I4933" s="278" t="s">
        <v>6161</v>
      </c>
      <c r="J4933" s="278" t="s">
        <v>6161</v>
      </c>
      <c r="K4933" s="278" t="s">
        <v>6161</v>
      </c>
      <c r="L4933" s="277" t="s">
        <v>6161</v>
      </c>
      <c r="M4933" s="276" t="s">
        <v>6161</v>
      </c>
      <c r="N4933" s="276" t="s">
        <v>6161</v>
      </c>
      <c r="O4933" s="276" t="s">
        <v>6161</v>
      </c>
    </row>
    <row r="4934" spans="1:15" ht="30.75" customHeight="1" x14ac:dyDescent="0.25">
      <c r="A4934" s="275">
        <v>40404501</v>
      </c>
      <c r="B4934" s="270" t="s">
        <v>6705</v>
      </c>
      <c r="C4934" s="272" t="s">
        <v>4844</v>
      </c>
      <c r="D4934" s="270" t="s">
        <v>6161</v>
      </c>
      <c r="E4934" s="272"/>
      <c r="F4934" s="273"/>
      <c r="G4934" s="272" t="s">
        <v>6161</v>
      </c>
      <c r="H4934" s="272" t="s">
        <v>6161</v>
      </c>
      <c r="I4934" s="272" t="s">
        <v>6161</v>
      </c>
      <c r="J4934" s="272" t="s">
        <v>6161</v>
      </c>
      <c r="K4934" s="272" t="s">
        <v>6161</v>
      </c>
      <c r="L4934" s="271" t="s">
        <v>6161</v>
      </c>
      <c r="M4934" s="270" t="s">
        <v>6161</v>
      </c>
      <c r="N4934" s="270" t="s">
        <v>6161</v>
      </c>
      <c r="O4934" s="270" t="s">
        <v>6161</v>
      </c>
    </row>
    <row r="4935" spans="1:15" ht="30.75" customHeight="1" x14ac:dyDescent="0.25">
      <c r="A4935" s="281">
        <v>40404510</v>
      </c>
      <c r="B4935" s="276" t="s">
        <v>6706</v>
      </c>
      <c r="C4935" s="278" t="s">
        <v>4844</v>
      </c>
      <c r="D4935" s="276" t="s">
        <v>6161</v>
      </c>
      <c r="E4935" s="282"/>
      <c r="F4935" s="279"/>
      <c r="G4935" s="278" t="s">
        <v>6161</v>
      </c>
      <c r="H4935" s="278" t="s">
        <v>6161</v>
      </c>
      <c r="I4935" s="278" t="s">
        <v>6161</v>
      </c>
      <c r="J4935" s="278" t="s">
        <v>6161</v>
      </c>
      <c r="K4935" s="278" t="s">
        <v>6161</v>
      </c>
      <c r="L4935" s="277" t="s">
        <v>6161</v>
      </c>
      <c r="M4935" s="276" t="s">
        <v>6161</v>
      </c>
      <c r="N4935" s="276" t="s">
        <v>6161</v>
      </c>
      <c r="O4935" s="276" t="s">
        <v>6161</v>
      </c>
    </row>
    <row r="4936" spans="1:15" ht="30.75" customHeight="1" x14ac:dyDescent="0.25">
      <c r="A4936" s="275">
        <v>40404528</v>
      </c>
      <c r="B4936" s="270" t="s">
        <v>6707</v>
      </c>
      <c r="C4936" s="272" t="s">
        <v>4844</v>
      </c>
      <c r="D4936" s="270" t="s">
        <v>6161</v>
      </c>
      <c r="E4936" s="272"/>
      <c r="F4936" s="273"/>
      <c r="G4936" s="272" t="s">
        <v>6161</v>
      </c>
      <c r="H4936" s="272" t="s">
        <v>6161</v>
      </c>
      <c r="I4936" s="272" t="s">
        <v>6161</v>
      </c>
      <c r="J4936" s="272" t="s">
        <v>6161</v>
      </c>
      <c r="K4936" s="272" t="s">
        <v>6161</v>
      </c>
      <c r="L4936" s="271" t="s">
        <v>6161</v>
      </c>
      <c r="M4936" s="270" t="s">
        <v>6161</v>
      </c>
      <c r="N4936" s="270" t="s">
        <v>6161</v>
      </c>
      <c r="O4936" s="270" t="s">
        <v>6161</v>
      </c>
    </row>
    <row r="4937" spans="1:15" ht="30.75" customHeight="1" x14ac:dyDescent="0.25">
      <c r="A4937" s="281">
        <v>40404536</v>
      </c>
      <c r="B4937" s="276" t="s">
        <v>6708</v>
      </c>
      <c r="C4937" s="278" t="s">
        <v>4843</v>
      </c>
      <c r="D4937" s="276" t="s">
        <v>10277</v>
      </c>
      <c r="E4937" s="282"/>
      <c r="F4937" s="279"/>
      <c r="G4937" s="278"/>
      <c r="H4937" s="278" t="s">
        <v>6154</v>
      </c>
      <c r="I4937" s="278" t="s">
        <v>6155</v>
      </c>
      <c r="J4937" s="278" t="s">
        <v>6156</v>
      </c>
      <c r="K4937" s="278"/>
      <c r="L4937" s="277"/>
      <c r="M4937" s="276" t="s">
        <v>9725</v>
      </c>
      <c r="N4937" s="276" t="s">
        <v>9726</v>
      </c>
      <c r="O4937" s="276" t="s">
        <v>6166</v>
      </c>
    </row>
    <row r="4938" spans="1:15" ht="30.75" customHeight="1" x14ac:dyDescent="0.25">
      <c r="A4938" s="275">
        <v>40404544</v>
      </c>
      <c r="B4938" s="270" t="s">
        <v>6709</v>
      </c>
      <c r="C4938" s="272" t="s">
        <v>4844</v>
      </c>
      <c r="D4938" s="270" t="s">
        <v>6161</v>
      </c>
      <c r="E4938" s="272"/>
      <c r="F4938" s="273"/>
      <c r="G4938" s="272" t="s">
        <v>6161</v>
      </c>
      <c r="H4938" s="272" t="s">
        <v>6161</v>
      </c>
      <c r="I4938" s="272" t="s">
        <v>6161</v>
      </c>
      <c r="J4938" s="272" t="s">
        <v>6161</v>
      </c>
      <c r="K4938" s="272" t="s">
        <v>6161</v>
      </c>
      <c r="L4938" s="271" t="s">
        <v>6161</v>
      </c>
      <c r="M4938" s="270" t="s">
        <v>6161</v>
      </c>
      <c r="N4938" s="270" t="s">
        <v>6161</v>
      </c>
      <c r="O4938" s="270" t="s">
        <v>6161</v>
      </c>
    </row>
    <row r="4939" spans="1:15" ht="30.75" customHeight="1" x14ac:dyDescent="0.25">
      <c r="A4939" s="281">
        <v>40404552</v>
      </c>
      <c r="B4939" s="276" t="s">
        <v>10304</v>
      </c>
      <c r="C4939" s="278" t="s">
        <v>4843</v>
      </c>
      <c r="D4939" s="276" t="s">
        <v>10305</v>
      </c>
      <c r="E4939" s="282"/>
      <c r="F4939" s="279"/>
      <c r="G4939" s="278"/>
      <c r="H4939" s="278" t="s">
        <v>6154</v>
      </c>
      <c r="I4939" s="278" t="s">
        <v>6155</v>
      </c>
      <c r="J4939" s="278" t="s">
        <v>6156</v>
      </c>
      <c r="K4939" s="278"/>
      <c r="L4939" s="277"/>
      <c r="M4939" s="276" t="s">
        <v>6161</v>
      </c>
      <c r="N4939" s="276" t="s">
        <v>6161</v>
      </c>
      <c r="O4939" s="276" t="s">
        <v>6161</v>
      </c>
    </row>
    <row r="4940" spans="1:15" ht="30.75" customHeight="1" x14ac:dyDescent="0.25">
      <c r="A4940" s="275">
        <v>40404560</v>
      </c>
      <c r="B4940" s="270" t="s">
        <v>10306</v>
      </c>
      <c r="C4940" s="272" t="s">
        <v>4843</v>
      </c>
      <c r="D4940" s="270" t="s">
        <v>9843</v>
      </c>
      <c r="E4940" s="272"/>
      <c r="F4940" s="273"/>
      <c r="G4940" s="272"/>
      <c r="H4940" s="272" t="s">
        <v>6154</v>
      </c>
      <c r="I4940" s="272" t="s">
        <v>6155</v>
      </c>
      <c r="J4940" s="272" t="s">
        <v>6156</v>
      </c>
      <c r="K4940" s="272"/>
      <c r="L4940" s="271"/>
      <c r="M4940" s="270" t="s">
        <v>9725</v>
      </c>
      <c r="N4940" s="270" t="s">
        <v>9726</v>
      </c>
      <c r="O4940" s="270" t="s">
        <v>6166</v>
      </c>
    </row>
    <row r="4941" spans="1:15" ht="30.75" customHeight="1" x14ac:dyDescent="0.25">
      <c r="A4941" s="281">
        <v>40404579</v>
      </c>
      <c r="B4941" s="276" t="s">
        <v>10307</v>
      </c>
      <c r="C4941" s="278" t="s">
        <v>4843</v>
      </c>
      <c r="D4941" s="276" t="s">
        <v>9843</v>
      </c>
      <c r="E4941" s="282"/>
      <c r="F4941" s="279"/>
      <c r="G4941" s="278"/>
      <c r="H4941" s="278" t="s">
        <v>6154</v>
      </c>
      <c r="I4941" s="278" t="s">
        <v>6155</v>
      </c>
      <c r="J4941" s="278" t="s">
        <v>6156</v>
      </c>
      <c r="K4941" s="278"/>
      <c r="L4941" s="277"/>
      <c r="M4941" s="276" t="s">
        <v>9725</v>
      </c>
      <c r="N4941" s="276" t="s">
        <v>9726</v>
      </c>
      <c r="O4941" s="276" t="s">
        <v>6166</v>
      </c>
    </row>
    <row r="4942" spans="1:15" ht="30.75" customHeight="1" x14ac:dyDescent="0.25">
      <c r="A4942" s="275">
        <v>40501019</v>
      </c>
      <c r="B4942" s="270" t="s">
        <v>3183</v>
      </c>
      <c r="C4942" s="272" t="s">
        <v>4843</v>
      </c>
      <c r="D4942" s="270" t="s">
        <v>10308</v>
      </c>
      <c r="E4942" s="272"/>
      <c r="F4942" s="273"/>
      <c r="G4942" s="272"/>
      <c r="H4942" s="272" t="s">
        <v>6154</v>
      </c>
      <c r="I4942" s="272" t="s">
        <v>6155</v>
      </c>
      <c r="J4942" s="272" t="s">
        <v>6156</v>
      </c>
      <c r="K4942" s="272"/>
      <c r="L4942" s="271"/>
      <c r="M4942" s="270" t="s">
        <v>3921</v>
      </c>
      <c r="N4942" s="270" t="s">
        <v>9607</v>
      </c>
      <c r="O4942" s="270" t="s">
        <v>6166</v>
      </c>
    </row>
    <row r="4943" spans="1:15" ht="30.75" customHeight="1" x14ac:dyDescent="0.25">
      <c r="A4943" s="281">
        <v>40501027</v>
      </c>
      <c r="B4943" s="276" t="s">
        <v>3184</v>
      </c>
      <c r="C4943" s="278" t="s">
        <v>4843</v>
      </c>
      <c r="D4943" s="276" t="s">
        <v>10309</v>
      </c>
      <c r="E4943" s="282"/>
      <c r="F4943" s="279"/>
      <c r="G4943" s="278"/>
      <c r="H4943" s="278" t="s">
        <v>6154</v>
      </c>
      <c r="I4943" s="278" t="s">
        <v>6155</v>
      </c>
      <c r="J4943" s="278" t="s">
        <v>6156</v>
      </c>
      <c r="K4943" s="278"/>
      <c r="L4943" s="277"/>
      <c r="M4943" s="276" t="s">
        <v>3921</v>
      </c>
      <c r="N4943" s="276" t="s">
        <v>9607</v>
      </c>
      <c r="O4943" s="276" t="s">
        <v>6166</v>
      </c>
    </row>
    <row r="4944" spans="1:15" ht="30.75" customHeight="1" x14ac:dyDescent="0.25">
      <c r="A4944" s="275">
        <v>40501035</v>
      </c>
      <c r="B4944" s="270" t="s">
        <v>3185</v>
      </c>
      <c r="C4944" s="272" t="s">
        <v>4843</v>
      </c>
      <c r="D4944" s="270" t="s">
        <v>10310</v>
      </c>
      <c r="E4944" s="272"/>
      <c r="F4944" s="273"/>
      <c r="G4944" s="272"/>
      <c r="H4944" s="272" t="s">
        <v>6154</v>
      </c>
      <c r="I4944" s="272" t="s">
        <v>6155</v>
      </c>
      <c r="J4944" s="272" t="s">
        <v>6156</v>
      </c>
      <c r="K4944" s="272"/>
      <c r="L4944" s="271"/>
      <c r="M4944" s="270" t="s">
        <v>3921</v>
      </c>
      <c r="N4944" s="270" t="s">
        <v>9607</v>
      </c>
      <c r="O4944" s="270" t="s">
        <v>6166</v>
      </c>
    </row>
    <row r="4945" spans="1:15" ht="30.75" customHeight="1" x14ac:dyDescent="0.25">
      <c r="A4945" s="281">
        <v>40501043</v>
      </c>
      <c r="B4945" s="276" t="s">
        <v>3186</v>
      </c>
      <c r="C4945" s="278" t="s">
        <v>4843</v>
      </c>
      <c r="D4945" s="276" t="s">
        <v>10119</v>
      </c>
      <c r="E4945" s="282"/>
      <c r="F4945" s="279"/>
      <c r="G4945" s="278"/>
      <c r="H4945" s="278" t="s">
        <v>6154</v>
      </c>
      <c r="I4945" s="278" t="s">
        <v>6155</v>
      </c>
      <c r="J4945" s="278" t="s">
        <v>6156</v>
      </c>
      <c r="K4945" s="278"/>
      <c r="L4945" s="277"/>
      <c r="M4945" s="276" t="s">
        <v>3921</v>
      </c>
      <c r="N4945" s="276" t="s">
        <v>9607</v>
      </c>
      <c r="O4945" s="276" t="s">
        <v>6166</v>
      </c>
    </row>
    <row r="4946" spans="1:15" ht="30.75" customHeight="1" x14ac:dyDescent="0.25">
      <c r="A4946" s="275">
        <v>40501051</v>
      </c>
      <c r="B4946" s="270" t="s">
        <v>3187</v>
      </c>
      <c r="C4946" s="272" t="s">
        <v>4843</v>
      </c>
      <c r="D4946" s="270" t="s">
        <v>10311</v>
      </c>
      <c r="E4946" s="272"/>
      <c r="F4946" s="273"/>
      <c r="G4946" s="272"/>
      <c r="H4946" s="272" t="s">
        <v>6154</v>
      </c>
      <c r="I4946" s="272" t="s">
        <v>6155</v>
      </c>
      <c r="J4946" s="272" t="s">
        <v>6156</v>
      </c>
      <c r="K4946" s="272"/>
      <c r="L4946" s="271"/>
      <c r="M4946" s="270" t="s">
        <v>3921</v>
      </c>
      <c r="N4946" s="270" t="s">
        <v>9607</v>
      </c>
      <c r="O4946" s="270" t="s">
        <v>6166</v>
      </c>
    </row>
    <row r="4947" spans="1:15" ht="30.75" customHeight="1" x14ac:dyDescent="0.25">
      <c r="A4947" s="281">
        <v>40501060</v>
      </c>
      <c r="B4947" s="276" t="s">
        <v>3188</v>
      </c>
      <c r="C4947" s="278" t="s">
        <v>4843</v>
      </c>
      <c r="D4947" s="276" t="s">
        <v>10312</v>
      </c>
      <c r="E4947" s="282"/>
      <c r="F4947" s="279"/>
      <c r="G4947" s="278"/>
      <c r="H4947" s="278" t="s">
        <v>6154</v>
      </c>
      <c r="I4947" s="278" t="s">
        <v>6155</v>
      </c>
      <c r="J4947" s="278"/>
      <c r="K4947" s="278"/>
      <c r="L4947" s="277"/>
      <c r="M4947" s="276" t="s">
        <v>3921</v>
      </c>
      <c r="N4947" s="276" t="s">
        <v>9607</v>
      </c>
      <c r="O4947" s="276" t="s">
        <v>6166</v>
      </c>
    </row>
    <row r="4948" spans="1:15" ht="30.75" customHeight="1" x14ac:dyDescent="0.25">
      <c r="A4948" s="275">
        <v>40501078</v>
      </c>
      <c r="B4948" s="270" t="s">
        <v>3189</v>
      </c>
      <c r="C4948" s="272" t="s">
        <v>4843</v>
      </c>
      <c r="D4948" s="270" t="s">
        <v>10313</v>
      </c>
      <c r="E4948" s="272"/>
      <c r="F4948" s="273"/>
      <c r="G4948" s="272"/>
      <c r="H4948" s="272" t="s">
        <v>6154</v>
      </c>
      <c r="I4948" s="272" t="s">
        <v>6155</v>
      </c>
      <c r="J4948" s="272" t="s">
        <v>6156</v>
      </c>
      <c r="K4948" s="272"/>
      <c r="L4948" s="271"/>
      <c r="M4948" s="270" t="s">
        <v>3921</v>
      </c>
      <c r="N4948" s="270" t="s">
        <v>9607</v>
      </c>
      <c r="O4948" s="270" t="s">
        <v>6166</v>
      </c>
    </row>
    <row r="4949" spans="1:15" ht="30.75" customHeight="1" x14ac:dyDescent="0.25">
      <c r="A4949" s="281">
        <v>40501086</v>
      </c>
      <c r="B4949" s="276" t="s">
        <v>3190</v>
      </c>
      <c r="C4949" s="278" t="s">
        <v>4843</v>
      </c>
      <c r="D4949" s="276" t="s">
        <v>10311</v>
      </c>
      <c r="E4949" s="282"/>
      <c r="F4949" s="279"/>
      <c r="G4949" s="278"/>
      <c r="H4949" s="278" t="s">
        <v>6154</v>
      </c>
      <c r="I4949" s="278" t="s">
        <v>6155</v>
      </c>
      <c r="J4949" s="278" t="s">
        <v>6156</v>
      </c>
      <c r="K4949" s="278"/>
      <c r="L4949" s="277"/>
      <c r="M4949" s="276" t="s">
        <v>3921</v>
      </c>
      <c r="N4949" s="276" t="s">
        <v>9607</v>
      </c>
      <c r="O4949" s="276" t="s">
        <v>6166</v>
      </c>
    </row>
    <row r="4950" spans="1:15" ht="30.75" customHeight="1" x14ac:dyDescent="0.25">
      <c r="A4950" s="275">
        <v>40501094</v>
      </c>
      <c r="B4950" s="270" t="s">
        <v>3191</v>
      </c>
      <c r="C4950" s="272" t="s">
        <v>4843</v>
      </c>
      <c r="D4950" s="270" t="s">
        <v>10314</v>
      </c>
      <c r="E4950" s="272"/>
      <c r="F4950" s="273"/>
      <c r="G4950" s="272"/>
      <c r="H4950" s="272" t="s">
        <v>6154</v>
      </c>
      <c r="I4950" s="272" t="s">
        <v>6155</v>
      </c>
      <c r="J4950" s="272" t="s">
        <v>6156</v>
      </c>
      <c r="K4950" s="272"/>
      <c r="L4950" s="271"/>
      <c r="M4950" s="270" t="s">
        <v>3921</v>
      </c>
      <c r="N4950" s="270" t="s">
        <v>9607</v>
      </c>
      <c r="O4950" s="270" t="s">
        <v>6166</v>
      </c>
    </row>
    <row r="4951" spans="1:15" ht="30.75" customHeight="1" x14ac:dyDescent="0.25">
      <c r="A4951" s="281">
        <v>40501108</v>
      </c>
      <c r="B4951" s="276" t="s">
        <v>3192</v>
      </c>
      <c r="C4951" s="278" t="s">
        <v>4843</v>
      </c>
      <c r="D4951" s="276" t="s">
        <v>10315</v>
      </c>
      <c r="E4951" s="282"/>
      <c r="F4951" s="279"/>
      <c r="G4951" s="278"/>
      <c r="H4951" s="278" t="s">
        <v>6154</v>
      </c>
      <c r="I4951" s="278" t="s">
        <v>6155</v>
      </c>
      <c r="J4951" s="278" t="s">
        <v>6156</v>
      </c>
      <c r="K4951" s="278"/>
      <c r="L4951" s="277"/>
      <c r="M4951" s="276" t="s">
        <v>3921</v>
      </c>
      <c r="N4951" s="276" t="s">
        <v>9607</v>
      </c>
      <c r="O4951" s="276" t="s">
        <v>6166</v>
      </c>
    </row>
    <row r="4952" spans="1:15" ht="30.75" customHeight="1" x14ac:dyDescent="0.25">
      <c r="A4952" s="275">
        <v>40501116</v>
      </c>
      <c r="B4952" s="270" t="s">
        <v>3193</v>
      </c>
      <c r="C4952" s="272" t="s">
        <v>4843</v>
      </c>
      <c r="D4952" s="270" t="s">
        <v>10316</v>
      </c>
      <c r="E4952" s="272"/>
      <c r="F4952" s="273"/>
      <c r="G4952" s="272"/>
      <c r="H4952" s="272" t="s">
        <v>6154</v>
      </c>
      <c r="I4952" s="272" t="s">
        <v>6155</v>
      </c>
      <c r="J4952" s="272" t="s">
        <v>6156</v>
      </c>
      <c r="K4952" s="272"/>
      <c r="L4952" s="271"/>
      <c r="M4952" s="270" t="s">
        <v>3921</v>
      </c>
      <c r="N4952" s="270" t="s">
        <v>9607</v>
      </c>
      <c r="O4952" s="270" t="s">
        <v>6166</v>
      </c>
    </row>
    <row r="4953" spans="1:15" ht="30.75" customHeight="1" x14ac:dyDescent="0.25">
      <c r="A4953" s="281">
        <v>40501116</v>
      </c>
      <c r="B4953" s="276" t="s">
        <v>3193</v>
      </c>
      <c r="C4953" s="278" t="s">
        <v>4843</v>
      </c>
      <c r="D4953" s="276" t="s">
        <v>10317</v>
      </c>
      <c r="E4953" s="282"/>
      <c r="F4953" s="279"/>
      <c r="G4953" s="278"/>
      <c r="H4953" s="278" t="s">
        <v>6154</v>
      </c>
      <c r="I4953" s="278" t="s">
        <v>6155</v>
      </c>
      <c r="J4953" s="278" t="s">
        <v>6156</v>
      </c>
      <c r="K4953" s="278" t="s">
        <v>6157</v>
      </c>
      <c r="L4953" s="277"/>
      <c r="M4953" s="276" t="s">
        <v>3767</v>
      </c>
      <c r="N4953" s="276" t="s">
        <v>9801</v>
      </c>
      <c r="O4953" s="276" t="s">
        <v>6166</v>
      </c>
    </row>
    <row r="4954" spans="1:15" ht="30.75" customHeight="1" x14ac:dyDescent="0.25">
      <c r="A4954" s="275">
        <v>40501124</v>
      </c>
      <c r="B4954" s="270" t="s">
        <v>3194</v>
      </c>
      <c r="C4954" s="272" t="s">
        <v>4843</v>
      </c>
      <c r="D4954" s="270" t="s">
        <v>10318</v>
      </c>
      <c r="E4954" s="272"/>
      <c r="F4954" s="273"/>
      <c r="G4954" s="272"/>
      <c r="H4954" s="272" t="s">
        <v>6154</v>
      </c>
      <c r="I4954" s="272" t="s">
        <v>6155</v>
      </c>
      <c r="J4954" s="272" t="s">
        <v>6156</v>
      </c>
      <c r="K4954" s="272"/>
      <c r="L4954" s="271"/>
      <c r="M4954" s="270" t="s">
        <v>3921</v>
      </c>
      <c r="N4954" s="270" t="s">
        <v>9607</v>
      </c>
      <c r="O4954" s="270" t="s">
        <v>6166</v>
      </c>
    </row>
    <row r="4955" spans="1:15" ht="30.75" customHeight="1" x14ac:dyDescent="0.25">
      <c r="A4955" s="281">
        <v>40501132</v>
      </c>
      <c r="B4955" s="276" t="s">
        <v>3195</v>
      </c>
      <c r="C4955" s="278" t="s">
        <v>4843</v>
      </c>
      <c r="D4955" s="276" t="s">
        <v>10271</v>
      </c>
      <c r="E4955" s="282"/>
      <c r="F4955" s="279"/>
      <c r="G4955" s="278"/>
      <c r="H4955" s="278" t="s">
        <v>6154</v>
      </c>
      <c r="I4955" s="278" t="s">
        <v>6155</v>
      </c>
      <c r="J4955" s="278" t="s">
        <v>6156</v>
      </c>
      <c r="K4955" s="278" t="s">
        <v>6157</v>
      </c>
      <c r="L4955" s="277"/>
      <c r="M4955" s="276" t="s">
        <v>3767</v>
      </c>
      <c r="N4955" s="276" t="s">
        <v>9801</v>
      </c>
      <c r="O4955" s="276" t="s">
        <v>6166</v>
      </c>
    </row>
    <row r="4956" spans="1:15" ht="30.75" customHeight="1" x14ac:dyDescent="0.25">
      <c r="A4956" s="275">
        <v>40501132</v>
      </c>
      <c r="B4956" s="270" t="s">
        <v>3195</v>
      </c>
      <c r="C4956" s="272" t="s">
        <v>4843</v>
      </c>
      <c r="D4956" s="270" t="s">
        <v>10308</v>
      </c>
      <c r="E4956" s="272"/>
      <c r="F4956" s="273"/>
      <c r="G4956" s="272"/>
      <c r="H4956" s="272" t="s">
        <v>6154</v>
      </c>
      <c r="I4956" s="272" t="s">
        <v>6155</v>
      </c>
      <c r="J4956" s="272" t="s">
        <v>6156</v>
      </c>
      <c r="K4956" s="272"/>
      <c r="L4956" s="271"/>
      <c r="M4956" s="270" t="s">
        <v>3921</v>
      </c>
      <c r="N4956" s="270" t="s">
        <v>9607</v>
      </c>
      <c r="O4956" s="270" t="s">
        <v>6166</v>
      </c>
    </row>
    <row r="4957" spans="1:15" ht="30.75" customHeight="1" x14ac:dyDescent="0.25">
      <c r="A4957" s="281">
        <v>40501132</v>
      </c>
      <c r="B4957" s="276" t="s">
        <v>3195</v>
      </c>
      <c r="C4957" s="278" t="s">
        <v>4843</v>
      </c>
      <c r="D4957" s="276" t="s">
        <v>10318</v>
      </c>
      <c r="E4957" s="282"/>
      <c r="F4957" s="279"/>
      <c r="G4957" s="278"/>
      <c r="H4957" s="278" t="s">
        <v>6154</v>
      </c>
      <c r="I4957" s="278" t="s">
        <v>6155</v>
      </c>
      <c r="J4957" s="278" t="s">
        <v>6156</v>
      </c>
      <c r="K4957" s="278"/>
      <c r="L4957" s="277"/>
      <c r="M4957" s="276" t="s">
        <v>3921</v>
      </c>
      <c r="N4957" s="276" t="s">
        <v>9607</v>
      </c>
      <c r="O4957" s="276" t="s">
        <v>6166</v>
      </c>
    </row>
    <row r="4958" spans="1:15" ht="30.75" customHeight="1" x14ac:dyDescent="0.25">
      <c r="A4958" s="275">
        <v>40501132</v>
      </c>
      <c r="B4958" s="270" t="s">
        <v>3195</v>
      </c>
      <c r="C4958" s="272" t="s">
        <v>4843</v>
      </c>
      <c r="D4958" s="270" t="s">
        <v>10319</v>
      </c>
      <c r="E4958" s="272"/>
      <c r="F4958" s="273"/>
      <c r="G4958" s="272"/>
      <c r="H4958" s="272" t="s">
        <v>6154</v>
      </c>
      <c r="I4958" s="272" t="s">
        <v>6155</v>
      </c>
      <c r="J4958" s="272" t="s">
        <v>6156</v>
      </c>
      <c r="K4958" s="272" t="s">
        <v>6157</v>
      </c>
      <c r="L4958" s="271"/>
      <c r="M4958" s="270" t="s">
        <v>3922</v>
      </c>
      <c r="N4958" s="270" t="s">
        <v>9607</v>
      </c>
      <c r="O4958" s="270" t="s">
        <v>6166</v>
      </c>
    </row>
    <row r="4959" spans="1:15" ht="30.75" customHeight="1" x14ac:dyDescent="0.25">
      <c r="A4959" s="281">
        <v>40501132</v>
      </c>
      <c r="B4959" s="276" t="s">
        <v>3195</v>
      </c>
      <c r="C4959" s="278" t="s">
        <v>4843</v>
      </c>
      <c r="D4959" s="276" t="s">
        <v>10320</v>
      </c>
      <c r="E4959" s="282"/>
      <c r="F4959" s="279"/>
      <c r="G4959" s="278"/>
      <c r="H4959" s="278" t="s">
        <v>6154</v>
      </c>
      <c r="I4959" s="278" t="s">
        <v>6155</v>
      </c>
      <c r="J4959" s="278" t="s">
        <v>6156</v>
      </c>
      <c r="K4959" s="278" t="s">
        <v>6157</v>
      </c>
      <c r="L4959" s="277"/>
      <c r="M4959" s="276" t="s">
        <v>3922</v>
      </c>
      <c r="N4959" s="276" t="s">
        <v>9607</v>
      </c>
      <c r="O4959" s="276" t="s">
        <v>6166</v>
      </c>
    </row>
    <row r="4960" spans="1:15" ht="30.75" customHeight="1" x14ac:dyDescent="0.25">
      <c r="A4960" s="275">
        <v>40501132</v>
      </c>
      <c r="B4960" s="270" t="s">
        <v>3195</v>
      </c>
      <c r="C4960" s="272" t="s">
        <v>4843</v>
      </c>
      <c r="D4960" s="270" t="s">
        <v>10197</v>
      </c>
      <c r="E4960" s="272"/>
      <c r="F4960" s="273"/>
      <c r="G4960" s="272"/>
      <c r="H4960" s="272" t="s">
        <v>6154</v>
      </c>
      <c r="I4960" s="272" t="s">
        <v>6155</v>
      </c>
      <c r="J4960" s="272" t="s">
        <v>6156</v>
      </c>
      <c r="K4960" s="272" t="s">
        <v>6157</v>
      </c>
      <c r="L4960" s="271"/>
      <c r="M4960" s="270" t="s">
        <v>3922</v>
      </c>
      <c r="N4960" s="270" t="s">
        <v>9607</v>
      </c>
      <c r="O4960" s="270" t="s">
        <v>6166</v>
      </c>
    </row>
    <row r="4961" spans="1:15" ht="30.75" customHeight="1" x14ac:dyDescent="0.25">
      <c r="A4961" s="281">
        <v>40501132</v>
      </c>
      <c r="B4961" s="276" t="s">
        <v>3195</v>
      </c>
      <c r="C4961" s="278" t="s">
        <v>4843</v>
      </c>
      <c r="D4961" s="276" t="s">
        <v>10321</v>
      </c>
      <c r="E4961" s="282"/>
      <c r="F4961" s="279"/>
      <c r="G4961" s="278"/>
      <c r="H4961" s="278" t="s">
        <v>6154</v>
      </c>
      <c r="I4961" s="278" t="s">
        <v>6155</v>
      </c>
      <c r="J4961" s="278" t="s">
        <v>6156</v>
      </c>
      <c r="K4961" s="278" t="s">
        <v>6157</v>
      </c>
      <c r="L4961" s="277"/>
      <c r="M4961" s="276" t="s">
        <v>3922</v>
      </c>
      <c r="N4961" s="276" t="s">
        <v>9607</v>
      </c>
      <c r="O4961" s="276" t="s">
        <v>6166</v>
      </c>
    </row>
    <row r="4962" spans="1:15" ht="30.75" customHeight="1" x14ac:dyDescent="0.25">
      <c r="A4962" s="275">
        <v>40501132</v>
      </c>
      <c r="B4962" s="270" t="s">
        <v>3195</v>
      </c>
      <c r="C4962" s="272" t="s">
        <v>4843</v>
      </c>
      <c r="D4962" s="270" t="s">
        <v>10199</v>
      </c>
      <c r="E4962" s="272"/>
      <c r="F4962" s="273"/>
      <c r="G4962" s="272"/>
      <c r="H4962" s="272" t="s">
        <v>6154</v>
      </c>
      <c r="I4962" s="272" t="s">
        <v>6155</v>
      </c>
      <c r="J4962" s="272" t="s">
        <v>6156</v>
      </c>
      <c r="K4962" s="272" t="s">
        <v>6157</v>
      </c>
      <c r="L4962" s="271"/>
      <c r="M4962" s="270" t="s">
        <v>3922</v>
      </c>
      <c r="N4962" s="270" t="s">
        <v>9607</v>
      </c>
      <c r="O4962" s="270" t="s">
        <v>6166</v>
      </c>
    </row>
    <row r="4963" spans="1:15" ht="30.75" customHeight="1" x14ac:dyDescent="0.25">
      <c r="A4963" s="281">
        <v>40501132</v>
      </c>
      <c r="B4963" s="276" t="s">
        <v>3195</v>
      </c>
      <c r="C4963" s="278" t="s">
        <v>4843</v>
      </c>
      <c r="D4963" s="276" t="s">
        <v>10195</v>
      </c>
      <c r="E4963" s="282"/>
      <c r="F4963" s="279"/>
      <c r="G4963" s="278"/>
      <c r="H4963" s="278" t="s">
        <v>6154</v>
      </c>
      <c r="I4963" s="278" t="s">
        <v>6155</v>
      </c>
      <c r="J4963" s="278" t="s">
        <v>6156</v>
      </c>
      <c r="K4963" s="278" t="s">
        <v>6157</v>
      </c>
      <c r="L4963" s="277"/>
      <c r="M4963" s="276" t="s">
        <v>3922</v>
      </c>
      <c r="N4963" s="276" t="s">
        <v>9607</v>
      </c>
      <c r="O4963" s="276" t="s">
        <v>6166</v>
      </c>
    </row>
    <row r="4964" spans="1:15" ht="30.75" customHeight="1" x14ac:dyDescent="0.25">
      <c r="A4964" s="275">
        <v>40501132</v>
      </c>
      <c r="B4964" s="270" t="s">
        <v>3195</v>
      </c>
      <c r="C4964" s="272" t="s">
        <v>4843</v>
      </c>
      <c r="D4964" s="270" t="s">
        <v>10196</v>
      </c>
      <c r="E4964" s="272"/>
      <c r="F4964" s="273"/>
      <c r="G4964" s="272"/>
      <c r="H4964" s="272" t="s">
        <v>6154</v>
      </c>
      <c r="I4964" s="272" t="s">
        <v>6155</v>
      </c>
      <c r="J4964" s="272" t="s">
        <v>6156</v>
      </c>
      <c r="K4964" s="272" t="s">
        <v>6157</v>
      </c>
      <c r="L4964" s="271"/>
      <c r="M4964" s="270" t="s">
        <v>3922</v>
      </c>
      <c r="N4964" s="270" t="s">
        <v>9607</v>
      </c>
      <c r="O4964" s="270" t="s">
        <v>6166</v>
      </c>
    </row>
    <row r="4965" spans="1:15" ht="30.75" customHeight="1" x14ac:dyDescent="0.25">
      <c r="A4965" s="281">
        <v>40501132</v>
      </c>
      <c r="B4965" s="276" t="s">
        <v>3195</v>
      </c>
      <c r="C4965" s="278" t="s">
        <v>4843</v>
      </c>
      <c r="D4965" s="276" t="s">
        <v>10322</v>
      </c>
      <c r="E4965" s="282"/>
      <c r="F4965" s="279"/>
      <c r="G4965" s="278"/>
      <c r="H4965" s="278" t="s">
        <v>6154</v>
      </c>
      <c r="I4965" s="278" t="s">
        <v>6155</v>
      </c>
      <c r="J4965" s="278" t="s">
        <v>6156</v>
      </c>
      <c r="K4965" s="278" t="s">
        <v>6157</v>
      </c>
      <c r="L4965" s="277"/>
      <c r="M4965" s="276" t="s">
        <v>3922</v>
      </c>
      <c r="N4965" s="276" t="s">
        <v>9607</v>
      </c>
      <c r="O4965" s="276" t="s">
        <v>6166</v>
      </c>
    </row>
    <row r="4966" spans="1:15" ht="30.75" customHeight="1" x14ac:dyDescent="0.25">
      <c r="A4966" s="275">
        <v>40501132</v>
      </c>
      <c r="B4966" s="270" t="s">
        <v>3195</v>
      </c>
      <c r="C4966" s="272" t="s">
        <v>4843</v>
      </c>
      <c r="D4966" s="270" t="s">
        <v>10193</v>
      </c>
      <c r="E4966" s="272"/>
      <c r="F4966" s="273"/>
      <c r="G4966" s="272"/>
      <c r="H4966" s="272" t="s">
        <v>6154</v>
      </c>
      <c r="I4966" s="272" t="s">
        <v>6155</v>
      </c>
      <c r="J4966" s="272" t="s">
        <v>6156</v>
      </c>
      <c r="K4966" s="272" t="s">
        <v>6157</v>
      </c>
      <c r="L4966" s="271"/>
      <c r="M4966" s="270" t="s">
        <v>3922</v>
      </c>
      <c r="N4966" s="270" t="s">
        <v>9607</v>
      </c>
      <c r="O4966" s="270" t="s">
        <v>6166</v>
      </c>
    </row>
    <row r="4967" spans="1:15" ht="30.75" customHeight="1" x14ac:dyDescent="0.25">
      <c r="A4967" s="281">
        <v>40501132</v>
      </c>
      <c r="B4967" s="276" t="s">
        <v>3195</v>
      </c>
      <c r="C4967" s="278" t="s">
        <v>4843</v>
      </c>
      <c r="D4967" s="276" t="s">
        <v>10323</v>
      </c>
      <c r="E4967" s="282"/>
      <c r="F4967" s="279"/>
      <c r="G4967" s="278"/>
      <c r="H4967" s="278" t="s">
        <v>6154</v>
      </c>
      <c r="I4967" s="278" t="s">
        <v>6155</v>
      </c>
      <c r="J4967" s="278" t="s">
        <v>6156</v>
      </c>
      <c r="K4967" s="278" t="s">
        <v>6157</v>
      </c>
      <c r="L4967" s="277"/>
      <c r="M4967" s="276" t="s">
        <v>3922</v>
      </c>
      <c r="N4967" s="276" t="s">
        <v>9607</v>
      </c>
      <c r="O4967" s="276" t="s">
        <v>6166</v>
      </c>
    </row>
    <row r="4968" spans="1:15" ht="30.75" customHeight="1" x14ac:dyDescent="0.25">
      <c r="A4968" s="275">
        <v>40501132</v>
      </c>
      <c r="B4968" s="270" t="s">
        <v>3195</v>
      </c>
      <c r="C4968" s="272" t="s">
        <v>4843</v>
      </c>
      <c r="D4968" s="270" t="s">
        <v>10198</v>
      </c>
      <c r="E4968" s="272"/>
      <c r="F4968" s="273"/>
      <c r="G4968" s="272"/>
      <c r="H4968" s="272" t="s">
        <v>6154</v>
      </c>
      <c r="I4968" s="272" t="s">
        <v>6155</v>
      </c>
      <c r="J4968" s="272" t="s">
        <v>6156</v>
      </c>
      <c r="K4968" s="272" t="s">
        <v>6157</v>
      </c>
      <c r="L4968" s="271"/>
      <c r="M4968" s="270" t="s">
        <v>3922</v>
      </c>
      <c r="N4968" s="270" t="s">
        <v>9607</v>
      </c>
      <c r="O4968" s="270" t="s">
        <v>6166</v>
      </c>
    </row>
    <row r="4969" spans="1:15" ht="30.75" customHeight="1" x14ac:dyDescent="0.25">
      <c r="A4969" s="281">
        <v>40501132</v>
      </c>
      <c r="B4969" s="276" t="s">
        <v>3195</v>
      </c>
      <c r="C4969" s="278" t="s">
        <v>4843</v>
      </c>
      <c r="D4969" s="276" t="s">
        <v>10324</v>
      </c>
      <c r="E4969" s="282"/>
      <c r="F4969" s="279"/>
      <c r="G4969" s="278"/>
      <c r="H4969" s="278" t="s">
        <v>6154</v>
      </c>
      <c r="I4969" s="278" t="s">
        <v>6155</v>
      </c>
      <c r="J4969" s="278" t="s">
        <v>6156</v>
      </c>
      <c r="K4969" s="278" t="s">
        <v>6157</v>
      </c>
      <c r="L4969" s="277"/>
      <c r="M4969" s="276" t="s">
        <v>3922</v>
      </c>
      <c r="N4969" s="276" t="s">
        <v>9607</v>
      </c>
      <c r="O4969" s="276" t="s">
        <v>6166</v>
      </c>
    </row>
    <row r="4970" spans="1:15" ht="30.75" customHeight="1" x14ac:dyDescent="0.25">
      <c r="A4970" s="275">
        <v>40501132</v>
      </c>
      <c r="B4970" s="270" t="s">
        <v>3195</v>
      </c>
      <c r="C4970" s="272" t="s">
        <v>4843</v>
      </c>
      <c r="D4970" s="270" t="s">
        <v>10325</v>
      </c>
      <c r="E4970" s="272"/>
      <c r="F4970" s="273"/>
      <c r="G4970" s="272"/>
      <c r="H4970" s="272" t="s">
        <v>6154</v>
      </c>
      <c r="I4970" s="272" t="s">
        <v>6155</v>
      </c>
      <c r="J4970" s="272" t="s">
        <v>6156</v>
      </c>
      <c r="K4970" s="272" t="s">
        <v>6157</v>
      </c>
      <c r="L4970" s="271"/>
      <c r="M4970" s="270" t="s">
        <v>3922</v>
      </c>
      <c r="N4970" s="270" t="s">
        <v>9607</v>
      </c>
      <c r="O4970" s="270" t="s">
        <v>6166</v>
      </c>
    </row>
    <row r="4971" spans="1:15" ht="30.75" customHeight="1" x14ac:dyDescent="0.25">
      <c r="A4971" s="281">
        <v>40501132</v>
      </c>
      <c r="B4971" s="276" t="s">
        <v>3195</v>
      </c>
      <c r="C4971" s="278" t="s">
        <v>4843</v>
      </c>
      <c r="D4971" s="276" t="s">
        <v>9649</v>
      </c>
      <c r="E4971" s="282"/>
      <c r="F4971" s="279"/>
      <c r="G4971" s="278"/>
      <c r="H4971" s="278" t="s">
        <v>6154</v>
      </c>
      <c r="I4971" s="278" t="s">
        <v>6155</v>
      </c>
      <c r="J4971" s="278" t="s">
        <v>6156</v>
      </c>
      <c r="K4971" s="278" t="s">
        <v>6157</v>
      </c>
      <c r="L4971" s="277"/>
      <c r="M4971" s="276" t="s">
        <v>3922</v>
      </c>
      <c r="N4971" s="276" t="s">
        <v>9607</v>
      </c>
      <c r="O4971" s="276" t="s">
        <v>6166</v>
      </c>
    </row>
    <row r="4972" spans="1:15" ht="30.75" customHeight="1" x14ac:dyDescent="0.25">
      <c r="A4972" s="275">
        <v>40501132</v>
      </c>
      <c r="B4972" s="270" t="s">
        <v>3195</v>
      </c>
      <c r="C4972" s="272" t="s">
        <v>4843</v>
      </c>
      <c r="D4972" s="270" t="s">
        <v>10194</v>
      </c>
      <c r="E4972" s="272"/>
      <c r="F4972" s="273"/>
      <c r="G4972" s="272"/>
      <c r="H4972" s="272" t="s">
        <v>6154</v>
      </c>
      <c r="I4972" s="272" t="s">
        <v>6155</v>
      </c>
      <c r="J4972" s="272" t="s">
        <v>6156</v>
      </c>
      <c r="K4972" s="272" t="s">
        <v>6157</v>
      </c>
      <c r="L4972" s="271"/>
      <c r="M4972" s="270" t="s">
        <v>3922</v>
      </c>
      <c r="N4972" s="270" t="s">
        <v>9607</v>
      </c>
      <c r="O4972" s="270" t="s">
        <v>6166</v>
      </c>
    </row>
    <row r="4973" spans="1:15" ht="30.75" customHeight="1" x14ac:dyDescent="0.25">
      <c r="A4973" s="281">
        <v>40501132</v>
      </c>
      <c r="B4973" s="276" t="s">
        <v>3195</v>
      </c>
      <c r="C4973" s="278" t="s">
        <v>4843</v>
      </c>
      <c r="D4973" s="276" t="s">
        <v>10326</v>
      </c>
      <c r="E4973" s="282"/>
      <c r="F4973" s="279"/>
      <c r="G4973" s="278"/>
      <c r="H4973" s="278" t="s">
        <v>6154</v>
      </c>
      <c r="I4973" s="278" t="s">
        <v>6155</v>
      </c>
      <c r="J4973" s="278" t="s">
        <v>6156</v>
      </c>
      <c r="K4973" s="278" t="s">
        <v>6157</v>
      </c>
      <c r="L4973" s="277"/>
      <c r="M4973" s="276" t="s">
        <v>3922</v>
      </c>
      <c r="N4973" s="276" t="s">
        <v>9607</v>
      </c>
      <c r="O4973" s="276" t="s">
        <v>6166</v>
      </c>
    </row>
    <row r="4974" spans="1:15" ht="30.75" customHeight="1" x14ac:dyDescent="0.25">
      <c r="A4974" s="275">
        <v>40501140</v>
      </c>
      <c r="B4974" s="270" t="s">
        <v>6024</v>
      </c>
      <c r="C4974" s="272" t="s">
        <v>4844</v>
      </c>
      <c r="D4974" s="270" t="s">
        <v>6161</v>
      </c>
      <c r="E4974" s="272"/>
      <c r="F4974" s="273"/>
      <c r="G4974" s="272" t="s">
        <v>6161</v>
      </c>
      <c r="H4974" s="272" t="s">
        <v>6161</v>
      </c>
      <c r="I4974" s="272" t="s">
        <v>6161</v>
      </c>
      <c r="J4974" s="272" t="s">
        <v>6161</v>
      </c>
      <c r="K4974" s="272" t="s">
        <v>6161</v>
      </c>
      <c r="L4974" s="271" t="s">
        <v>6161</v>
      </c>
      <c r="M4974" s="270" t="s">
        <v>6161</v>
      </c>
      <c r="N4974" s="270" t="s">
        <v>6161</v>
      </c>
      <c r="O4974" s="270" t="s">
        <v>6161</v>
      </c>
    </row>
    <row r="4975" spans="1:15" ht="30.75" customHeight="1" x14ac:dyDescent="0.25">
      <c r="A4975" s="281">
        <v>40501159</v>
      </c>
      <c r="B4975" s="276" t="s">
        <v>3197</v>
      </c>
      <c r="C4975" s="278" t="s">
        <v>4843</v>
      </c>
      <c r="D4975" s="276" t="s">
        <v>10316</v>
      </c>
      <c r="E4975" s="282"/>
      <c r="F4975" s="279"/>
      <c r="G4975" s="278"/>
      <c r="H4975" s="278" t="s">
        <v>6154</v>
      </c>
      <c r="I4975" s="278" t="s">
        <v>6155</v>
      </c>
      <c r="J4975" s="278" t="s">
        <v>6156</v>
      </c>
      <c r="K4975" s="278"/>
      <c r="L4975" s="277"/>
      <c r="M4975" s="276" t="s">
        <v>3921</v>
      </c>
      <c r="N4975" s="276" t="s">
        <v>9607</v>
      </c>
      <c r="O4975" s="276" t="s">
        <v>6166</v>
      </c>
    </row>
    <row r="4976" spans="1:15" ht="30.75" customHeight="1" x14ac:dyDescent="0.25">
      <c r="A4976" s="275">
        <v>40501159</v>
      </c>
      <c r="B4976" s="270" t="s">
        <v>3197</v>
      </c>
      <c r="C4976" s="272" t="s">
        <v>4843</v>
      </c>
      <c r="D4976" s="270" t="s">
        <v>10313</v>
      </c>
      <c r="E4976" s="272"/>
      <c r="F4976" s="273"/>
      <c r="G4976" s="272"/>
      <c r="H4976" s="272" t="s">
        <v>6154</v>
      </c>
      <c r="I4976" s="272" t="s">
        <v>6155</v>
      </c>
      <c r="J4976" s="272" t="s">
        <v>6156</v>
      </c>
      <c r="K4976" s="272"/>
      <c r="L4976" s="271"/>
      <c r="M4976" s="270" t="s">
        <v>3921</v>
      </c>
      <c r="N4976" s="270" t="s">
        <v>9607</v>
      </c>
      <c r="O4976" s="270" t="s">
        <v>6166</v>
      </c>
    </row>
    <row r="4977" spans="1:15" ht="30.75" customHeight="1" x14ac:dyDescent="0.25">
      <c r="A4977" s="281">
        <v>40501159</v>
      </c>
      <c r="B4977" s="276" t="s">
        <v>3197</v>
      </c>
      <c r="C4977" s="278" t="s">
        <v>4843</v>
      </c>
      <c r="D4977" s="276" t="s">
        <v>10327</v>
      </c>
      <c r="E4977" s="282"/>
      <c r="F4977" s="279"/>
      <c r="G4977" s="278"/>
      <c r="H4977" s="278" t="s">
        <v>6154</v>
      </c>
      <c r="I4977" s="278" t="s">
        <v>6155</v>
      </c>
      <c r="J4977" s="278" t="s">
        <v>6156</v>
      </c>
      <c r="K4977" s="278" t="s">
        <v>6157</v>
      </c>
      <c r="L4977" s="277">
        <v>110</v>
      </c>
      <c r="M4977" s="276" t="s">
        <v>3921</v>
      </c>
      <c r="N4977" s="276" t="s">
        <v>9607</v>
      </c>
      <c r="O4977" s="276" t="s">
        <v>6166</v>
      </c>
    </row>
    <row r="4978" spans="1:15" ht="30.75" customHeight="1" x14ac:dyDescent="0.25">
      <c r="A4978" s="275">
        <v>40501159</v>
      </c>
      <c r="B4978" s="270" t="s">
        <v>3197</v>
      </c>
      <c r="C4978" s="272" t="s">
        <v>4843</v>
      </c>
      <c r="D4978" s="270" t="s">
        <v>9970</v>
      </c>
      <c r="E4978" s="272"/>
      <c r="F4978" s="273"/>
      <c r="G4978" s="272"/>
      <c r="H4978" s="272" t="s">
        <v>6154</v>
      </c>
      <c r="I4978" s="272" t="s">
        <v>6155</v>
      </c>
      <c r="J4978" s="272" t="s">
        <v>6156</v>
      </c>
      <c r="K4978" s="272" t="s">
        <v>6157</v>
      </c>
      <c r="L4978" s="271">
        <v>30</v>
      </c>
      <c r="M4978" s="270" t="s">
        <v>3923</v>
      </c>
      <c r="N4978" s="270" t="s">
        <v>9607</v>
      </c>
      <c r="O4978" s="270" t="s">
        <v>6166</v>
      </c>
    </row>
    <row r="4979" spans="1:15" ht="30.75" customHeight="1" x14ac:dyDescent="0.25">
      <c r="A4979" s="281">
        <v>40501167</v>
      </c>
      <c r="B4979" s="276" t="s">
        <v>3198</v>
      </c>
      <c r="C4979" s="278" t="s">
        <v>4843</v>
      </c>
      <c r="D4979" s="276" t="s">
        <v>10327</v>
      </c>
      <c r="E4979" s="282"/>
      <c r="F4979" s="279"/>
      <c r="G4979" s="278"/>
      <c r="H4979" s="278" t="s">
        <v>6154</v>
      </c>
      <c r="I4979" s="278" t="s">
        <v>6155</v>
      </c>
      <c r="J4979" s="278" t="s">
        <v>6156</v>
      </c>
      <c r="K4979" s="278" t="s">
        <v>6157</v>
      </c>
      <c r="L4979" s="277">
        <v>110</v>
      </c>
      <c r="M4979" s="276" t="s">
        <v>3921</v>
      </c>
      <c r="N4979" s="276" t="s">
        <v>9607</v>
      </c>
      <c r="O4979" s="276" t="s">
        <v>6166</v>
      </c>
    </row>
    <row r="4980" spans="1:15" ht="30.75" customHeight="1" x14ac:dyDescent="0.25">
      <c r="A4980" s="275">
        <v>40501175</v>
      </c>
      <c r="B4980" s="270" t="s">
        <v>3199</v>
      </c>
      <c r="C4980" s="272" t="s">
        <v>4843</v>
      </c>
      <c r="D4980" s="270" t="s">
        <v>10328</v>
      </c>
      <c r="E4980" s="272"/>
      <c r="F4980" s="273"/>
      <c r="G4980" s="272"/>
      <c r="H4980" s="272" t="s">
        <v>6154</v>
      </c>
      <c r="I4980" s="272" t="s">
        <v>6155</v>
      </c>
      <c r="J4980" s="272"/>
      <c r="K4980" s="272"/>
      <c r="L4980" s="271"/>
      <c r="M4980" s="270" t="s">
        <v>3921</v>
      </c>
      <c r="N4980" s="270" t="s">
        <v>9607</v>
      </c>
      <c r="O4980" s="270" t="s">
        <v>6166</v>
      </c>
    </row>
    <row r="4981" spans="1:15" ht="30.75" customHeight="1" x14ac:dyDescent="0.25">
      <c r="A4981" s="281">
        <v>40501183</v>
      </c>
      <c r="B4981" s="276" t="s">
        <v>3200</v>
      </c>
      <c r="C4981" s="278" t="s">
        <v>4843</v>
      </c>
      <c r="D4981" s="276" t="s">
        <v>9789</v>
      </c>
      <c r="E4981" s="282"/>
      <c r="F4981" s="279"/>
      <c r="G4981" s="278"/>
      <c r="H4981" s="278" t="s">
        <v>6154</v>
      </c>
      <c r="I4981" s="278" t="s">
        <v>6155</v>
      </c>
      <c r="J4981" s="278" t="s">
        <v>6156</v>
      </c>
      <c r="K4981" s="278" t="s">
        <v>6157</v>
      </c>
      <c r="L4981" s="277">
        <v>110</v>
      </c>
      <c r="M4981" s="276" t="s">
        <v>3923</v>
      </c>
      <c r="N4981" s="276" t="s">
        <v>9607</v>
      </c>
      <c r="O4981" s="276" t="s">
        <v>6166</v>
      </c>
    </row>
    <row r="4982" spans="1:15" ht="30.75" customHeight="1" x14ac:dyDescent="0.25">
      <c r="A4982" s="275">
        <v>40501191</v>
      </c>
      <c r="B4982" s="270" t="s">
        <v>3202</v>
      </c>
      <c r="C4982" s="272" t="s">
        <v>4843</v>
      </c>
      <c r="D4982" s="270" t="s">
        <v>7554</v>
      </c>
      <c r="E4982" s="272"/>
      <c r="F4982" s="273"/>
      <c r="G4982" s="272"/>
      <c r="H4982" s="272" t="s">
        <v>6154</v>
      </c>
      <c r="I4982" s="272" t="s">
        <v>6155</v>
      </c>
      <c r="J4982" s="272" t="s">
        <v>6156</v>
      </c>
      <c r="K4982" s="272"/>
      <c r="L4982" s="271"/>
      <c r="M4982" s="270" t="s">
        <v>3767</v>
      </c>
      <c r="N4982" s="270" t="s">
        <v>7505</v>
      </c>
      <c r="O4982" s="270" t="s">
        <v>6175</v>
      </c>
    </row>
    <row r="4983" spans="1:15" ht="30.75" customHeight="1" x14ac:dyDescent="0.25">
      <c r="A4983" s="281">
        <v>40501191</v>
      </c>
      <c r="B4983" s="276" t="s">
        <v>3202</v>
      </c>
      <c r="C4983" s="278" t="s">
        <v>4843</v>
      </c>
      <c r="D4983" s="276" t="s">
        <v>9789</v>
      </c>
      <c r="E4983" s="282"/>
      <c r="F4983" s="279"/>
      <c r="G4983" s="278"/>
      <c r="H4983" s="278" t="s">
        <v>6154</v>
      </c>
      <c r="I4983" s="278" t="s">
        <v>6155</v>
      </c>
      <c r="J4983" s="278" t="s">
        <v>6156</v>
      </c>
      <c r="K4983" s="278" t="s">
        <v>6157</v>
      </c>
      <c r="L4983" s="277">
        <v>110</v>
      </c>
      <c r="M4983" s="276" t="s">
        <v>3923</v>
      </c>
      <c r="N4983" s="276" t="s">
        <v>9607</v>
      </c>
      <c r="O4983" s="276" t="s">
        <v>6166</v>
      </c>
    </row>
    <row r="4984" spans="1:15" ht="30.75" customHeight="1" x14ac:dyDescent="0.25">
      <c r="A4984" s="275">
        <v>40501205</v>
      </c>
      <c r="B4984" s="270" t="s">
        <v>3196</v>
      </c>
      <c r="C4984" s="272" t="s">
        <v>4843</v>
      </c>
      <c r="D4984" s="270" t="s">
        <v>10329</v>
      </c>
      <c r="E4984" s="272"/>
      <c r="F4984" s="273"/>
      <c r="G4984" s="272"/>
      <c r="H4984" s="272" t="s">
        <v>6154</v>
      </c>
      <c r="I4984" s="272" t="s">
        <v>6155</v>
      </c>
      <c r="J4984" s="272" t="s">
        <v>6156</v>
      </c>
      <c r="K4984" s="272" t="s">
        <v>6157</v>
      </c>
      <c r="L4984" s="271"/>
      <c r="M4984" s="270" t="s">
        <v>3921</v>
      </c>
      <c r="N4984" s="270" t="s">
        <v>9607</v>
      </c>
      <c r="O4984" s="270" t="s">
        <v>6166</v>
      </c>
    </row>
    <row r="4985" spans="1:15" ht="30.75" customHeight="1" x14ac:dyDescent="0.25">
      <c r="A4985" s="281">
        <v>40501213</v>
      </c>
      <c r="B4985" s="276" t="s">
        <v>6025</v>
      </c>
      <c r="C4985" s="278" t="s">
        <v>4843</v>
      </c>
      <c r="D4985" s="276" t="s">
        <v>10330</v>
      </c>
      <c r="E4985" s="282"/>
      <c r="F4985" s="279"/>
      <c r="G4985" s="278"/>
      <c r="H4985" s="278" t="s">
        <v>6154</v>
      </c>
      <c r="I4985" s="278" t="s">
        <v>6155</v>
      </c>
      <c r="J4985" s="278" t="s">
        <v>6156</v>
      </c>
      <c r="K4985" s="278" t="s">
        <v>6157</v>
      </c>
      <c r="L4985" s="277"/>
      <c r="M4985" s="276" t="s">
        <v>3923</v>
      </c>
      <c r="N4985" s="276" t="s">
        <v>9607</v>
      </c>
      <c r="O4985" s="276" t="s">
        <v>6166</v>
      </c>
    </row>
    <row r="4986" spans="1:15" ht="30.75" customHeight="1" x14ac:dyDescent="0.25">
      <c r="A4986" s="275">
        <v>40501213</v>
      </c>
      <c r="B4986" s="270" t="s">
        <v>6025</v>
      </c>
      <c r="C4986" s="272" t="s">
        <v>4843</v>
      </c>
      <c r="D4986" s="270" t="s">
        <v>9789</v>
      </c>
      <c r="E4986" s="272"/>
      <c r="F4986" s="273"/>
      <c r="G4986" s="272"/>
      <c r="H4986" s="272" t="s">
        <v>6154</v>
      </c>
      <c r="I4986" s="272" t="s">
        <v>6155</v>
      </c>
      <c r="J4986" s="272" t="s">
        <v>6156</v>
      </c>
      <c r="K4986" s="272" t="s">
        <v>6157</v>
      </c>
      <c r="L4986" s="271">
        <v>110</v>
      </c>
      <c r="M4986" s="270" t="s">
        <v>3923</v>
      </c>
      <c r="N4986" s="270" t="s">
        <v>9607</v>
      </c>
      <c r="O4986" s="270" t="s">
        <v>6166</v>
      </c>
    </row>
    <row r="4987" spans="1:15" ht="30.75" customHeight="1" x14ac:dyDescent="0.25">
      <c r="A4987" s="281">
        <v>40501213</v>
      </c>
      <c r="B4987" s="276" t="s">
        <v>6025</v>
      </c>
      <c r="C4987" s="278" t="s">
        <v>4843</v>
      </c>
      <c r="D4987" s="276" t="s">
        <v>10329</v>
      </c>
      <c r="E4987" s="282"/>
      <c r="F4987" s="279"/>
      <c r="G4987" s="278"/>
      <c r="H4987" s="278" t="s">
        <v>6154</v>
      </c>
      <c r="I4987" s="278" t="s">
        <v>6155</v>
      </c>
      <c r="J4987" s="278" t="s">
        <v>6156</v>
      </c>
      <c r="K4987" s="278" t="s">
        <v>6157</v>
      </c>
      <c r="L4987" s="277"/>
      <c r="M4987" s="276" t="s">
        <v>3921</v>
      </c>
      <c r="N4987" s="276" t="s">
        <v>9607</v>
      </c>
      <c r="O4987" s="276" t="s">
        <v>6166</v>
      </c>
    </row>
    <row r="4988" spans="1:15" ht="30.75" customHeight="1" x14ac:dyDescent="0.25">
      <c r="A4988" s="275">
        <v>40501213</v>
      </c>
      <c r="B4988" s="270" t="s">
        <v>6025</v>
      </c>
      <c r="C4988" s="272" t="s">
        <v>4843</v>
      </c>
      <c r="D4988" s="270" t="s">
        <v>10119</v>
      </c>
      <c r="E4988" s="272"/>
      <c r="F4988" s="273"/>
      <c r="G4988" s="272"/>
      <c r="H4988" s="272" t="s">
        <v>6154</v>
      </c>
      <c r="I4988" s="272" t="s">
        <v>6155</v>
      </c>
      <c r="J4988" s="272" t="s">
        <v>6156</v>
      </c>
      <c r="K4988" s="272"/>
      <c r="L4988" s="271"/>
      <c r="M4988" s="270" t="s">
        <v>3921</v>
      </c>
      <c r="N4988" s="270" t="s">
        <v>9607</v>
      </c>
      <c r="O4988" s="270" t="s">
        <v>6166</v>
      </c>
    </row>
    <row r="4989" spans="1:15" ht="30.75" customHeight="1" x14ac:dyDescent="0.25">
      <c r="A4989" s="281">
        <v>40501221</v>
      </c>
      <c r="B4989" s="276" t="s">
        <v>4380</v>
      </c>
      <c r="C4989" s="278" t="s">
        <v>4843</v>
      </c>
      <c r="D4989" s="276" t="s">
        <v>10308</v>
      </c>
      <c r="E4989" s="282"/>
      <c r="F4989" s="279"/>
      <c r="G4989" s="278"/>
      <c r="H4989" s="278" t="s">
        <v>6154</v>
      </c>
      <c r="I4989" s="278" t="s">
        <v>6155</v>
      </c>
      <c r="J4989" s="278" t="s">
        <v>6156</v>
      </c>
      <c r="K4989" s="278"/>
      <c r="L4989" s="277"/>
      <c r="M4989" s="276" t="s">
        <v>3921</v>
      </c>
      <c r="N4989" s="276" t="s">
        <v>9607</v>
      </c>
      <c r="O4989" s="276" t="s">
        <v>6166</v>
      </c>
    </row>
    <row r="4990" spans="1:15" ht="30.75" customHeight="1" x14ac:dyDescent="0.25">
      <c r="A4990" s="275">
        <v>40501221</v>
      </c>
      <c r="B4990" s="270" t="s">
        <v>4380</v>
      </c>
      <c r="C4990" s="272" t="s">
        <v>4843</v>
      </c>
      <c r="D4990" s="270" t="s">
        <v>10318</v>
      </c>
      <c r="E4990" s="272"/>
      <c r="F4990" s="273"/>
      <c r="G4990" s="272"/>
      <c r="H4990" s="272" t="s">
        <v>6154</v>
      </c>
      <c r="I4990" s="272" t="s">
        <v>6155</v>
      </c>
      <c r="J4990" s="272" t="s">
        <v>6156</v>
      </c>
      <c r="K4990" s="272"/>
      <c r="L4990" s="271"/>
      <c r="M4990" s="270" t="s">
        <v>3921</v>
      </c>
      <c r="N4990" s="270" t="s">
        <v>9607</v>
      </c>
      <c r="O4990" s="270" t="s">
        <v>6166</v>
      </c>
    </row>
    <row r="4991" spans="1:15" ht="30.75" customHeight="1" x14ac:dyDescent="0.25">
      <c r="A4991" s="281">
        <v>40501221</v>
      </c>
      <c r="B4991" s="276" t="s">
        <v>4380</v>
      </c>
      <c r="C4991" s="278" t="s">
        <v>4843</v>
      </c>
      <c r="D4991" s="276" t="s">
        <v>10119</v>
      </c>
      <c r="E4991" s="282"/>
      <c r="F4991" s="279"/>
      <c r="G4991" s="278"/>
      <c r="H4991" s="278" t="s">
        <v>6154</v>
      </c>
      <c r="I4991" s="278" t="s">
        <v>6155</v>
      </c>
      <c r="J4991" s="278" t="s">
        <v>6156</v>
      </c>
      <c r="K4991" s="278"/>
      <c r="L4991" s="277"/>
      <c r="M4991" s="276" t="s">
        <v>3921</v>
      </c>
      <c r="N4991" s="276" t="s">
        <v>9607</v>
      </c>
      <c r="O4991" s="276" t="s">
        <v>6166</v>
      </c>
    </row>
    <row r="4992" spans="1:15" ht="30.75" customHeight="1" x14ac:dyDescent="0.25">
      <c r="A4992" s="275">
        <v>40501221</v>
      </c>
      <c r="B4992" s="270" t="s">
        <v>4380</v>
      </c>
      <c r="C4992" s="272" t="s">
        <v>4843</v>
      </c>
      <c r="D4992" s="270" t="s">
        <v>10312</v>
      </c>
      <c r="E4992" s="272"/>
      <c r="F4992" s="273"/>
      <c r="G4992" s="272"/>
      <c r="H4992" s="272" t="s">
        <v>6154</v>
      </c>
      <c r="I4992" s="272" t="s">
        <v>6155</v>
      </c>
      <c r="J4992" s="272"/>
      <c r="K4992" s="272"/>
      <c r="L4992" s="271"/>
      <c r="M4992" s="270" t="s">
        <v>3921</v>
      </c>
      <c r="N4992" s="270" t="s">
        <v>9607</v>
      </c>
      <c r="O4992" s="270" t="s">
        <v>6166</v>
      </c>
    </row>
    <row r="4993" spans="1:15" ht="30.75" customHeight="1" x14ac:dyDescent="0.25">
      <c r="A4993" s="281">
        <v>40501221</v>
      </c>
      <c r="B4993" s="276" t="s">
        <v>4380</v>
      </c>
      <c r="C4993" s="278" t="s">
        <v>4843</v>
      </c>
      <c r="D4993" s="276" t="s">
        <v>10311</v>
      </c>
      <c r="E4993" s="282"/>
      <c r="F4993" s="279"/>
      <c r="G4993" s="278"/>
      <c r="H4993" s="278" t="s">
        <v>6154</v>
      </c>
      <c r="I4993" s="278" t="s">
        <v>6155</v>
      </c>
      <c r="J4993" s="278" t="s">
        <v>6156</v>
      </c>
      <c r="K4993" s="278"/>
      <c r="L4993" s="277"/>
      <c r="M4993" s="276" t="s">
        <v>3921</v>
      </c>
      <c r="N4993" s="276" t="s">
        <v>9607</v>
      </c>
      <c r="O4993" s="276" t="s">
        <v>6166</v>
      </c>
    </row>
    <row r="4994" spans="1:15" ht="30.75" customHeight="1" x14ac:dyDescent="0.25">
      <c r="A4994" s="275">
        <v>40501221</v>
      </c>
      <c r="B4994" s="270" t="s">
        <v>4380</v>
      </c>
      <c r="C4994" s="272" t="s">
        <v>4843</v>
      </c>
      <c r="D4994" s="270" t="s">
        <v>10314</v>
      </c>
      <c r="E4994" s="272"/>
      <c r="F4994" s="273"/>
      <c r="G4994" s="272"/>
      <c r="H4994" s="272" t="s">
        <v>6154</v>
      </c>
      <c r="I4994" s="272" t="s">
        <v>6155</v>
      </c>
      <c r="J4994" s="272" t="s">
        <v>6156</v>
      </c>
      <c r="K4994" s="272"/>
      <c r="L4994" s="271"/>
      <c r="M4994" s="270" t="s">
        <v>3921</v>
      </c>
      <c r="N4994" s="270" t="s">
        <v>9607</v>
      </c>
      <c r="O4994" s="270" t="s">
        <v>6166</v>
      </c>
    </row>
    <row r="4995" spans="1:15" ht="30.75" customHeight="1" x14ac:dyDescent="0.25">
      <c r="A4995" s="281">
        <v>40501221</v>
      </c>
      <c r="B4995" s="276" t="s">
        <v>4380</v>
      </c>
      <c r="C4995" s="278" t="s">
        <v>4843</v>
      </c>
      <c r="D4995" s="276" t="s">
        <v>10309</v>
      </c>
      <c r="E4995" s="282"/>
      <c r="F4995" s="279"/>
      <c r="G4995" s="278"/>
      <c r="H4995" s="278" t="s">
        <v>6154</v>
      </c>
      <c r="I4995" s="278" t="s">
        <v>6155</v>
      </c>
      <c r="J4995" s="278" t="s">
        <v>6156</v>
      </c>
      <c r="K4995" s="278"/>
      <c r="L4995" s="277"/>
      <c r="M4995" s="276" t="s">
        <v>3921</v>
      </c>
      <c r="N4995" s="276" t="s">
        <v>9607</v>
      </c>
      <c r="O4995" s="276" t="s">
        <v>6166</v>
      </c>
    </row>
    <row r="4996" spans="1:15" ht="30.75" customHeight="1" x14ac:dyDescent="0.25">
      <c r="A4996" s="275">
        <v>40501221</v>
      </c>
      <c r="B4996" s="270" t="s">
        <v>4380</v>
      </c>
      <c r="C4996" s="272" t="s">
        <v>4843</v>
      </c>
      <c r="D4996" s="270" t="s">
        <v>10310</v>
      </c>
      <c r="E4996" s="272"/>
      <c r="F4996" s="273"/>
      <c r="G4996" s="272"/>
      <c r="H4996" s="272" t="s">
        <v>6154</v>
      </c>
      <c r="I4996" s="272" t="s">
        <v>6155</v>
      </c>
      <c r="J4996" s="272" t="s">
        <v>6156</v>
      </c>
      <c r="K4996" s="272"/>
      <c r="L4996" s="271"/>
      <c r="M4996" s="270" t="s">
        <v>3921</v>
      </c>
      <c r="N4996" s="270" t="s">
        <v>9607</v>
      </c>
      <c r="O4996" s="270" t="s">
        <v>6166</v>
      </c>
    </row>
    <row r="4997" spans="1:15" ht="30.75" customHeight="1" x14ac:dyDescent="0.25">
      <c r="A4997" s="281">
        <v>40501221</v>
      </c>
      <c r="B4997" s="276" t="s">
        <v>4380</v>
      </c>
      <c r="C4997" s="278" t="s">
        <v>4843</v>
      </c>
      <c r="D4997" s="276" t="s">
        <v>10315</v>
      </c>
      <c r="E4997" s="282"/>
      <c r="F4997" s="279"/>
      <c r="G4997" s="278"/>
      <c r="H4997" s="278" t="s">
        <v>6154</v>
      </c>
      <c r="I4997" s="278" t="s">
        <v>6155</v>
      </c>
      <c r="J4997" s="278" t="s">
        <v>6156</v>
      </c>
      <c r="K4997" s="278"/>
      <c r="L4997" s="277"/>
      <c r="M4997" s="276" t="s">
        <v>3921</v>
      </c>
      <c r="N4997" s="276" t="s">
        <v>9607</v>
      </c>
      <c r="O4997" s="276" t="s">
        <v>6166</v>
      </c>
    </row>
    <row r="4998" spans="1:15" ht="30.75" customHeight="1" x14ac:dyDescent="0.25">
      <c r="A4998" s="275">
        <v>40501230</v>
      </c>
      <c r="B4998" s="270" t="s">
        <v>6710</v>
      </c>
      <c r="C4998" s="272" t="s">
        <v>4843</v>
      </c>
      <c r="D4998" s="270" t="s">
        <v>7554</v>
      </c>
      <c r="E4998" s="272"/>
      <c r="F4998" s="273"/>
      <c r="G4998" s="272"/>
      <c r="H4998" s="272" t="s">
        <v>6154</v>
      </c>
      <c r="I4998" s="272" t="s">
        <v>6155</v>
      </c>
      <c r="J4998" s="272" t="s">
        <v>6156</v>
      </c>
      <c r="K4998" s="272"/>
      <c r="L4998" s="271"/>
      <c r="M4998" s="270" t="s">
        <v>3767</v>
      </c>
      <c r="N4998" s="270" t="s">
        <v>7505</v>
      </c>
      <c r="O4998" s="270" t="s">
        <v>6175</v>
      </c>
    </row>
    <row r="4999" spans="1:15" ht="30.75" customHeight="1" x14ac:dyDescent="0.25">
      <c r="A4999" s="281">
        <v>40501230</v>
      </c>
      <c r="B4999" s="276" t="s">
        <v>6710</v>
      </c>
      <c r="C4999" s="278" t="s">
        <v>4843</v>
      </c>
      <c r="D4999" s="276" t="s">
        <v>10308</v>
      </c>
      <c r="E4999" s="282"/>
      <c r="F4999" s="279"/>
      <c r="G4999" s="278"/>
      <c r="H4999" s="278" t="s">
        <v>6154</v>
      </c>
      <c r="I4999" s="278" t="s">
        <v>6155</v>
      </c>
      <c r="J4999" s="278" t="s">
        <v>6156</v>
      </c>
      <c r="K4999" s="278"/>
      <c r="L4999" s="277"/>
      <c r="M4999" s="276" t="s">
        <v>3921</v>
      </c>
      <c r="N4999" s="276" t="s">
        <v>9607</v>
      </c>
      <c r="O4999" s="276" t="s">
        <v>6166</v>
      </c>
    </row>
    <row r="5000" spans="1:15" ht="30.75" customHeight="1" x14ac:dyDescent="0.25">
      <c r="A5000" s="275">
        <v>40501230</v>
      </c>
      <c r="B5000" s="270" t="s">
        <v>6710</v>
      </c>
      <c r="C5000" s="272" t="s">
        <v>4843</v>
      </c>
      <c r="D5000" s="270" t="s">
        <v>10318</v>
      </c>
      <c r="E5000" s="272"/>
      <c r="F5000" s="273"/>
      <c r="G5000" s="272"/>
      <c r="H5000" s="272" t="s">
        <v>6154</v>
      </c>
      <c r="I5000" s="272" t="s">
        <v>6155</v>
      </c>
      <c r="J5000" s="272" t="s">
        <v>6156</v>
      </c>
      <c r="K5000" s="272"/>
      <c r="L5000" s="271"/>
      <c r="M5000" s="270" t="s">
        <v>3921</v>
      </c>
      <c r="N5000" s="270" t="s">
        <v>9607</v>
      </c>
      <c r="O5000" s="270" t="s">
        <v>6166</v>
      </c>
    </row>
    <row r="5001" spans="1:15" ht="30.75" customHeight="1" x14ac:dyDescent="0.25">
      <c r="A5001" s="281">
        <v>40501230</v>
      </c>
      <c r="B5001" s="276" t="s">
        <v>6710</v>
      </c>
      <c r="C5001" s="278" t="s">
        <v>4843</v>
      </c>
      <c r="D5001" s="276" t="s">
        <v>10119</v>
      </c>
      <c r="E5001" s="282"/>
      <c r="F5001" s="279"/>
      <c r="G5001" s="278"/>
      <c r="H5001" s="278" t="s">
        <v>6154</v>
      </c>
      <c r="I5001" s="278" t="s">
        <v>6155</v>
      </c>
      <c r="J5001" s="278" t="s">
        <v>6156</v>
      </c>
      <c r="K5001" s="278"/>
      <c r="L5001" s="277"/>
      <c r="M5001" s="276" t="s">
        <v>3921</v>
      </c>
      <c r="N5001" s="276" t="s">
        <v>9607</v>
      </c>
      <c r="O5001" s="276" t="s">
        <v>6166</v>
      </c>
    </row>
    <row r="5002" spans="1:15" ht="30.75" customHeight="1" x14ac:dyDescent="0.25">
      <c r="A5002" s="275">
        <v>40501230</v>
      </c>
      <c r="B5002" s="270" t="s">
        <v>6710</v>
      </c>
      <c r="C5002" s="272" t="s">
        <v>4843</v>
      </c>
      <c r="D5002" s="270" t="s">
        <v>10312</v>
      </c>
      <c r="E5002" s="272"/>
      <c r="F5002" s="273"/>
      <c r="G5002" s="272"/>
      <c r="H5002" s="272" t="s">
        <v>6154</v>
      </c>
      <c r="I5002" s="272" t="s">
        <v>6155</v>
      </c>
      <c r="J5002" s="272"/>
      <c r="K5002" s="272"/>
      <c r="L5002" s="271"/>
      <c r="M5002" s="270" t="s">
        <v>3921</v>
      </c>
      <c r="N5002" s="270" t="s">
        <v>9607</v>
      </c>
      <c r="O5002" s="270" t="s">
        <v>6166</v>
      </c>
    </row>
    <row r="5003" spans="1:15" ht="30.75" customHeight="1" x14ac:dyDescent="0.25">
      <c r="A5003" s="281">
        <v>40501230</v>
      </c>
      <c r="B5003" s="276" t="s">
        <v>6710</v>
      </c>
      <c r="C5003" s="278" t="s">
        <v>4843</v>
      </c>
      <c r="D5003" s="276" t="s">
        <v>10311</v>
      </c>
      <c r="E5003" s="282"/>
      <c r="F5003" s="279"/>
      <c r="G5003" s="278"/>
      <c r="H5003" s="278" t="s">
        <v>6154</v>
      </c>
      <c r="I5003" s="278" t="s">
        <v>6155</v>
      </c>
      <c r="J5003" s="278" t="s">
        <v>6156</v>
      </c>
      <c r="K5003" s="278"/>
      <c r="L5003" s="277"/>
      <c r="M5003" s="276" t="s">
        <v>3921</v>
      </c>
      <c r="N5003" s="276" t="s">
        <v>9607</v>
      </c>
      <c r="O5003" s="276" t="s">
        <v>6166</v>
      </c>
    </row>
    <row r="5004" spans="1:15" ht="30.75" customHeight="1" x14ac:dyDescent="0.25">
      <c r="A5004" s="275">
        <v>40501230</v>
      </c>
      <c r="B5004" s="270" t="s">
        <v>6710</v>
      </c>
      <c r="C5004" s="272" t="s">
        <v>4843</v>
      </c>
      <c r="D5004" s="270" t="s">
        <v>10314</v>
      </c>
      <c r="E5004" s="272"/>
      <c r="F5004" s="273"/>
      <c r="G5004" s="272"/>
      <c r="H5004" s="272" t="s">
        <v>6154</v>
      </c>
      <c r="I5004" s="272" t="s">
        <v>6155</v>
      </c>
      <c r="J5004" s="272" t="s">
        <v>6156</v>
      </c>
      <c r="K5004" s="272"/>
      <c r="L5004" s="271"/>
      <c r="M5004" s="270" t="s">
        <v>3921</v>
      </c>
      <c r="N5004" s="270" t="s">
        <v>9607</v>
      </c>
      <c r="O5004" s="270" t="s">
        <v>6166</v>
      </c>
    </row>
    <row r="5005" spans="1:15" ht="30.75" customHeight="1" x14ac:dyDescent="0.25">
      <c r="A5005" s="281">
        <v>40501230</v>
      </c>
      <c r="B5005" s="276" t="s">
        <v>6710</v>
      </c>
      <c r="C5005" s="278" t="s">
        <v>4843</v>
      </c>
      <c r="D5005" s="276" t="s">
        <v>10309</v>
      </c>
      <c r="E5005" s="282"/>
      <c r="F5005" s="279"/>
      <c r="G5005" s="278"/>
      <c r="H5005" s="278" t="s">
        <v>6154</v>
      </c>
      <c r="I5005" s="278" t="s">
        <v>6155</v>
      </c>
      <c r="J5005" s="278" t="s">
        <v>6156</v>
      </c>
      <c r="K5005" s="278"/>
      <c r="L5005" s="277"/>
      <c r="M5005" s="276" t="s">
        <v>3921</v>
      </c>
      <c r="N5005" s="276" t="s">
        <v>9607</v>
      </c>
      <c r="O5005" s="276" t="s">
        <v>6166</v>
      </c>
    </row>
    <row r="5006" spans="1:15" ht="30.75" customHeight="1" x14ac:dyDescent="0.25">
      <c r="A5006" s="275">
        <v>40501230</v>
      </c>
      <c r="B5006" s="270" t="s">
        <v>6710</v>
      </c>
      <c r="C5006" s="272" t="s">
        <v>4843</v>
      </c>
      <c r="D5006" s="270" t="s">
        <v>10310</v>
      </c>
      <c r="E5006" s="272"/>
      <c r="F5006" s="273"/>
      <c r="G5006" s="272"/>
      <c r="H5006" s="272" t="s">
        <v>6154</v>
      </c>
      <c r="I5006" s="272" t="s">
        <v>6155</v>
      </c>
      <c r="J5006" s="272" t="s">
        <v>6156</v>
      </c>
      <c r="K5006" s="272"/>
      <c r="L5006" s="271"/>
      <c r="M5006" s="270" t="s">
        <v>3921</v>
      </c>
      <c r="N5006" s="270" t="s">
        <v>9607</v>
      </c>
      <c r="O5006" s="270" t="s">
        <v>6166</v>
      </c>
    </row>
    <row r="5007" spans="1:15" ht="30.75" customHeight="1" x14ac:dyDescent="0.25">
      <c r="A5007" s="281">
        <v>40501230</v>
      </c>
      <c r="B5007" s="276" t="s">
        <v>6710</v>
      </c>
      <c r="C5007" s="278" t="s">
        <v>4843</v>
      </c>
      <c r="D5007" s="276" t="s">
        <v>9789</v>
      </c>
      <c r="E5007" s="282"/>
      <c r="F5007" s="279"/>
      <c r="G5007" s="278"/>
      <c r="H5007" s="278" t="s">
        <v>6154</v>
      </c>
      <c r="I5007" s="278" t="s">
        <v>6155</v>
      </c>
      <c r="J5007" s="278" t="s">
        <v>6156</v>
      </c>
      <c r="K5007" s="278" t="s">
        <v>6157</v>
      </c>
      <c r="L5007" s="277">
        <v>110</v>
      </c>
      <c r="M5007" s="276" t="s">
        <v>3923</v>
      </c>
      <c r="N5007" s="276" t="s">
        <v>9607</v>
      </c>
      <c r="O5007" s="276" t="s">
        <v>6166</v>
      </c>
    </row>
    <row r="5008" spans="1:15" ht="30.75" customHeight="1" x14ac:dyDescent="0.25">
      <c r="A5008" s="275">
        <v>40501230</v>
      </c>
      <c r="B5008" s="270" t="s">
        <v>6710</v>
      </c>
      <c r="C5008" s="272" t="s">
        <v>4843</v>
      </c>
      <c r="D5008" s="270" t="s">
        <v>10315</v>
      </c>
      <c r="E5008" s="272"/>
      <c r="F5008" s="273"/>
      <c r="G5008" s="272"/>
      <c r="H5008" s="272" t="s">
        <v>6154</v>
      </c>
      <c r="I5008" s="272" t="s">
        <v>6155</v>
      </c>
      <c r="J5008" s="272" t="s">
        <v>6156</v>
      </c>
      <c r="K5008" s="272"/>
      <c r="L5008" s="271"/>
      <c r="M5008" s="270" t="s">
        <v>3921</v>
      </c>
      <c r="N5008" s="270" t="s">
        <v>9607</v>
      </c>
      <c r="O5008" s="270" t="s">
        <v>6166</v>
      </c>
    </row>
    <row r="5009" spans="1:15" ht="30.75" customHeight="1" x14ac:dyDescent="0.25">
      <c r="A5009" s="281">
        <v>40501230</v>
      </c>
      <c r="B5009" s="276" t="s">
        <v>6710</v>
      </c>
      <c r="C5009" s="278" t="s">
        <v>4843</v>
      </c>
      <c r="D5009" s="276" t="s">
        <v>10319</v>
      </c>
      <c r="E5009" s="282"/>
      <c r="F5009" s="279"/>
      <c r="G5009" s="278"/>
      <c r="H5009" s="278" t="s">
        <v>6154</v>
      </c>
      <c r="I5009" s="278" t="s">
        <v>6155</v>
      </c>
      <c r="J5009" s="278" t="s">
        <v>6156</v>
      </c>
      <c r="K5009" s="278" t="s">
        <v>6157</v>
      </c>
      <c r="L5009" s="277"/>
      <c r="M5009" s="276" t="s">
        <v>3922</v>
      </c>
      <c r="N5009" s="276" t="s">
        <v>9607</v>
      </c>
      <c r="O5009" s="276" t="s">
        <v>6166</v>
      </c>
    </row>
    <row r="5010" spans="1:15" ht="30.75" customHeight="1" x14ac:dyDescent="0.25">
      <c r="A5010" s="275">
        <v>40501230</v>
      </c>
      <c r="B5010" s="270" t="s">
        <v>6710</v>
      </c>
      <c r="C5010" s="272" t="s">
        <v>4843</v>
      </c>
      <c r="D5010" s="270" t="s">
        <v>10320</v>
      </c>
      <c r="E5010" s="272"/>
      <c r="F5010" s="273"/>
      <c r="G5010" s="272"/>
      <c r="H5010" s="272" t="s">
        <v>6154</v>
      </c>
      <c r="I5010" s="272" t="s">
        <v>6155</v>
      </c>
      <c r="J5010" s="272" t="s">
        <v>6156</v>
      </c>
      <c r="K5010" s="272" t="s">
        <v>6157</v>
      </c>
      <c r="L5010" s="271"/>
      <c r="M5010" s="270" t="s">
        <v>3922</v>
      </c>
      <c r="N5010" s="270" t="s">
        <v>9607</v>
      </c>
      <c r="O5010" s="270" t="s">
        <v>6166</v>
      </c>
    </row>
    <row r="5011" spans="1:15" ht="30.75" customHeight="1" x14ac:dyDescent="0.25">
      <c r="A5011" s="281">
        <v>40501230</v>
      </c>
      <c r="B5011" s="276" t="s">
        <v>6710</v>
      </c>
      <c r="C5011" s="278" t="s">
        <v>4843</v>
      </c>
      <c r="D5011" s="276" t="s">
        <v>10197</v>
      </c>
      <c r="E5011" s="282"/>
      <c r="F5011" s="279"/>
      <c r="G5011" s="278"/>
      <c r="H5011" s="278" t="s">
        <v>6154</v>
      </c>
      <c r="I5011" s="278" t="s">
        <v>6155</v>
      </c>
      <c r="J5011" s="278" t="s">
        <v>6156</v>
      </c>
      <c r="K5011" s="278" t="s">
        <v>6157</v>
      </c>
      <c r="L5011" s="277"/>
      <c r="M5011" s="276" t="s">
        <v>3922</v>
      </c>
      <c r="N5011" s="276" t="s">
        <v>9607</v>
      </c>
      <c r="O5011" s="276" t="s">
        <v>6166</v>
      </c>
    </row>
    <row r="5012" spans="1:15" ht="30.75" customHeight="1" x14ac:dyDescent="0.25">
      <c r="A5012" s="275">
        <v>40501230</v>
      </c>
      <c r="B5012" s="270" t="s">
        <v>6710</v>
      </c>
      <c r="C5012" s="272" t="s">
        <v>4843</v>
      </c>
      <c r="D5012" s="270" t="s">
        <v>10321</v>
      </c>
      <c r="E5012" s="272"/>
      <c r="F5012" s="273"/>
      <c r="G5012" s="272"/>
      <c r="H5012" s="272" t="s">
        <v>6154</v>
      </c>
      <c r="I5012" s="272" t="s">
        <v>6155</v>
      </c>
      <c r="J5012" s="272" t="s">
        <v>6156</v>
      </c>
      <c r="K5012" s="272" t="s">
        <v>6157</v>
      </c>
      <c r="L5012" s="271"/>
      <c r="M5012" s="270" t="s">
        <v>3922</v>
      </c>
      <c r="N5012" s="270" t="s">
        <v>9607</v>
      </c>
      <c r="O5012" s="270" t="s">
        <v>6166</v>
      </c>
    </row>
    <row r="5013" spans="1:15" ht="30.75" customHeight="1" x14ac:dyDescent="0.25">
      <c r="A5013" s="281">
        <v>40501230</v>
      </c>
      <c r="B5013" s="276" t="s">
        <v>6710</v>
      </c>
      <c r="C5013" s="278" t="s">
        <v>4843</v>
      </c>
      <c r="D5013" s="276" t="s">
        <v>10199</v>
      </c>
      <c r="E5013" s="282"/>
      <c r="F5013" s="279"/>
      <c r="G5013" s="278"/>
      <c r="H5013" s="278" t="s">
        <v>6154</v>
      </c>
      <c r="I5013" s="278" t="s">
        <v>6155</v>
      </c>
      <c r="J5013" s="278" t="s">
        <v>6156</v>
      </c>
      <c r="K5013" s="278" t="s">
        <v>6157</v>
      </c>
      <c r="L5013" s="277"/>
      <c r="M5013" s="276" t="s">
        <v>3922</v>
      </c>
      <c r="N5013" s="276" t="s">
        <v>9607</v>
      </c>
      <c r="O5013" s="276" t="s">
        <v>6166</v>
      </c>
    </row>
    <row r="5014" spans="1:15" ht="30.75" customHeight="1" x14ac:dyDescent="0.25">
      <c r="A5014" s="275">
        <v>40501230</v>
      </c>
      <c r="B5014" s="270" t="s">
        <v>6710</v>
      </c>
      <c r="C5014" s="272" t="s">
        <v>4843</v>
      </c>
      <c r="D5014" s="270" t="s">
        <v>10195</v>
      </c>
      <c r="E5014" s="272"/>
      <c r="F5014" s="273"/>
      <c r="G5014" s="272"/>
      <c r="H5014" s="272" t="s">
        <v>6154</v>
      </c>
      <c r="I5014" s="272" t="s">
        <v>6155</v>
      </c>
      <c r="J5014" s="272" t="s">
        <v>6156</v>
      </c>
      <c r="K5014" s="272" t="s">
        <v>6157</v>
      </c>
      <c r="L5014" s="271"/>
      <c r="M5014" s="270" t="s">
        <v>3922</v>
      </c>
      <c r="N5014" s="270" t="s">
        <v>9607</v>
      </c>
      <c r="O5014" s="270" t="s">
        <v>6166</v>
      </c>
    </row>
    <row r="5015" spans="1:15" ht="30.75" customHeight="1" x14ac:dyDescent="0.25">
      <c r="A5015" s="281">
        <v>40501230</v>
      </c>
      <c r="B5015" s="276" t="s">
        <v>6710</v>
      </c>
      <c r="C5015" s="278" t="s">
        <v>4843</v>
      </c>
      <c r="D5015" s="276" t="s">
        <v>10196</v>
      </c>
      <c r="E5015" s="282"/>
      <c r="F5015" s="279"/>
      <c r="G5015" s="278"/>
      <c r="H5015" s="278" t="s">
        <v>6154</v>
      </c>
      <c r="I5015" s="278" t="s">
        <v>6155</v>
      </c>
      <c r="J5015" s="278" t="s">
        <v>6156</v>
      </c>
      <c r="K5015" s="278" t="s">
        <v>6157</v>
      </c>
      <c r="L5015" s="277"/>
      <c r="M5015" s="276" t="s">
        <v>3922</v>
      </c>
      <c r="N5015" s="276" t="s">
        <v>9607</v>
      </c>
      <c r="O5015" s="276" t="s">
        <v>6166</v>
      </c>
    </row>
    <row r="5016" spans="1:15" ht="30.75" customHeight="1" x14ac:dyDescent="0.25">
      <c r="A5016" s="275">
        <v>40501230</v>
      </c>
      <c r="B5016" s="270" t="s">
        <v>6710</v>
      </c>
      <c r="C5016" s="272" t="s">
        <v>4843</v>
      </c>
      <c r="D5016" s="270" t="s">
        <v>10322</v>
      </c>
      <c r="E5016" s="272"/>
      <c r="F5016" s="273"/>
      <c r="G5016" s="272"/>
      <c r="H5016" s="272" t="s">
        <v>6154</v>
      </c>
      <c r="I5016" s="272" t="s">
        <v>6155</v>
      </c>
      <c r="J5016" s="272" t="s">
        <v>6156</v>
      </c>
      <c r="K5016" s="272" t="s">
        <v>6157</v>
      </c>
      <c r="L5016" s="271"/>
      <c r="M5016" s="270" t="s">
        <v>3922</v>
      </c>
      <c r="N5016" s="270" t="s">
        <v>9607</v>
      </c>
      <c r="O5016" s="270" t="s">
        <v>6166</v>
      </c>
    </row>
    <row r="5017" spans="1:15" ht="30.75" customHeight="1" x14ac:dyDescent="0.25">
      <c r="A5017" s="281">
        <v>40501230</v>
      </c>
      <c r="B5017" s="276" t="s">
        <v>6710</v>
      </c>
      <c r="C5017" s="278" t="s">
        <v>4843</v>
      </c>
      <c r="D5017" s="276" t="s">
        <v>10193</v>
      </c>
      <c r="E5017" s="282"/>
      <c r="F5017" s="279"/>
      <c r="G5017" s="278"/>
      <c r="H5017" s="278" t="s">
        <v>6154</v>
      </c>
      <c r="I5017" s="278" t="s">
        <v>6155</v>
      </c>
      <c r="J5017" s="278" t="s">
        <v>6156</v>
      </c>
      <c r="K5017" s="278" t="s">
        <v>6157</v>
      </c>
      <c r="L5017" s="277"/>
      <c r="M5017" s="276" t="s">
        <v>3922</v>
      </c>
      <c r="N5017" s="276" t="s">
        <v>9607</v>
      </c>
      <c r="O5017" s="276" t="s">
        <v>6166</v>
      </c>
    </row>
    <row r="5018" spans="1:15" ht="30.75" customHeight="1" x14ac:dyDescent="0.25">
      <c r="A5018" s="275">
        <v>40501230</v>
      </c>
      <c r="B5018" s="270" t="s">
        <v>6710</v>
      </c>
      <c r="C5018" s="272" t="s">
        <v>4843</v>
      </c>
      <c r="D5018" s="270" t="s">
        <v>10323</v>
      </c>
      <c r="E5018" s="272"/>
      <c r="F5018" s="273"/>
      <c r="G5018" s="272"/>
      <c r="H5018" s="272" t="s">
        <v>6154</v>
      </c>
      <c r="I5018" s="272" t="s">
        <v>6155</v>
      </c>
      <c r="J5018" s="272" t="s">
        <v>6156</v>
      </c>
      <c r="K5018" s="272" t="s">
        <v>6157</v>
      </c>
      <c r="L5018" s="271"/>
      <c r="M5018" s="270" t="s">
        <v>3922</v>
      </c>
      <c r="N5018" s="270" t="s">
        <v>9607</v>
      </c>
      <c r="O5018" s="270" t="s">
        <v>6166</v>
      </c>
    </row>
    <row r="5019" spans="1:15" ht="30.75" customHeight="1" x14ac:dyDescent="0.25">
      <c r="A5019" s="281">
        <v>40501230</v>
      </c>
      <c r="B5019" s="276" t="s">
        <v>6710</v>
      </c>
      <c r="C5019" s="278" t="s">
        <v>4843</v>
      </c>
      <c r="D5019" s="276" t="s">
        <v>10198</v>
      </c>
      <c r="E5019" s="282"/>
      <c r="F5019" s="279"/>
      <c r="G5019" s="278"/>
      <c r="H5019" s="278" t="s">
        <v>6154</v>
      </c>
      <c r="I5019" s="278" t="s">
        <v>6155</v>
      </c>
      <c r="J5019" s="278" t="s">
        <v>6156</v>
      </c>
      <c r="K5019" s="278" t="s">
        <v>6157</v>
      </c>
      <c r="L5019" s="277"/>
      <c r="M5019" s="276" t="s">
        <v>3922</v>
      </c>
      <c r="N5019" s="276" t="s">
        <v>9607</v>
      </c>
      <c r="O5019" s="276" t="s">
        <v>6166</v>
      </c>
    </row>
    <row r="5020" spans="1:15" ht="30.75" customHeight="1" x14ac:dyDescent="0.25">
      <c r="A5020" s="275">
        <v>40501230</v>
      </c>
      <c r="B5020" s="270" t="s">
        <v>6710</v>
      </c>
      <c r="C5020" s="272" t="s">
        <v>4843</v>
      </c>
      <c r="D5020" s="270" t="s">
        <v>10324</v>
      </c>
      <c r="E5020" s="272"/>
      <c r="F5020" s="273"/>
      <c r="G5020" s="272"/>
      <c r="H5020" s="272" t="s">
        <v>6154</v>
      </c>
      <c r="I5020" s="272" t="s">
        <v>6155</v>
      </c>
      <c r="J5020" s="272" t="s">
        <v>6156</v>
      </c>
      <c r="K5020" s="272" t="s">
        <v>6157</v>
      </c>
      <c r="L5020" s="271"/>
      <c r="M5020" s="270" t="s">
        <v>3922</v>
      </c>
      <c r="N5020" s="270" t="s">
        <v>9607</v>
      </c>
      <c r="O5020" s="270" t="s">
        <v>6166</v>
      </c>
    </row>
    <row r="5021" spans="1:15" ht="30.75" customHeight="1" x14ac:dyDescent="0.25">
      <c r="A5021" s="281">
        <v>40501230</v>
      </c>
      <c r="B5021" s="276" t="s">
        <v>6710</v>
      </c>
      <c r="C5021" s="278" t="s">
        <v>4843</v>
      </c>
      <c r="D5021" s="276" t="s">
        <v>10325</v>
      </c>
      <c r="E5021" s="282"/>
      <c r="F5021" s="279"/>
      <c r="G5021" s="278"/>
      <c r="H5021" s="278" t="s">
        <v>6154</v>
      </c>
      <c r="I5021" s="278" t="s">
        <v>6155</v>
      </c>
      <c r="J5021" s="278" t="s">
        <v>6156</v>
      </c>
      <c r="K5021" s="278" t="s">
        <v>6157</v>
      </c>
      <c r="L5021" s="277"/>
      <c r="M5021" s="276" t="s">
        <v>3922</v>
      </c>
      <c r="N5021" s="276" t="s">
        <v>9607</v>
      </c>
      <c r="O5021" s="276" t="s">
        <v>6166</v>
      </c>
    </row>
    <row r="5022" spans="1:15" ht="30.75" customHeight="1" x14ac:dyDescent="0.25">
      <c r="A5022" s="275">
        <v>40501230</v>
      </c>
      <c r="B5022" s="270" t="s">
        <v>6710</v>
      </c>
      <c r="C5022" s="272" t="s">
        <v>4843</v>
      </c>
      <c r="D5022" s="270" t="s">
        <v>9649</v>
      </c>
      <c r="E5022" s="272"/>
      <c r="F5022" s="273"/>
      <c r="G5022" s="272"/>
      <c r="H5022" s="272" t="s">
        <v>6154</v>
      </c>
      <c r="I5022" s="272" t="s">
        <v>6155</v>
      </c>
      <c r="J5022" s="272" t="s">
        <v>6156</v>
      </c>
      <c r="K5022" s="272" t="s">
        <v>6157</v>
      </c>
      <c r="L5022" s="271"/>
      <c r="M5022" s="270" t="s">
        <v>3922</v>
      </c>
      <c r="N5022" s="270" t="s">
        <v>9607</v>
      </c>
      <c r="O5022" s="270" t="s">
        <v>6166</v>
      </c>
    </row>
    <row r="5023" spans="1:15" ht="30.75" customHeight="1" x14ac:dyDescent="0.25">
      <c r="A5023" s="281">
        <v>40501230</v>
      </c>
      <c r="B5023" s="276" t="s">
        <v>6710</v>
      </c>
      <c r="C5023" s="278" t="s">
        <v>4843</v>
      </c>
      <c r="D5023" s="276" t="s">
        <v>10194</v>
      </c>
      <c r="E5023" s="282"/>
      <c r="F5023" s="279"/>
      <c r="G5023" s="278"/>
      <c r="H5023" s="278" t="s">
        <v>6154</v>
      </c>
      <c r="I5023" s="278" t="s">
        <v>6155</v>
      </c>
      <c r="J5023" s="278" t="s">
        <v>6156</v>
      </c>
      <c r="K5023" s="278" t="s">
        <v>6157</v>
      </c>
      <c r="L5023" s="277"/>
      <c r="M5023" s="276" t="s">
        <v>3922</v>
      </c>
      <c r="N5023" s="276" t="s">
        <v>9607</v>
      </c>
      <c r="O5023" s="276" t="s">
        <v>6166</v>
      </c>
    </row>
    <row r="5024" spans="1:15" ht="30.75" customHeight="1" x14ac:dyDescent="0.25">
      <c r="A5024" s="275">
        <v>40501230</v>
      </c>
      <c r="B5024" s="270" t="s">
        <v>6710</v>
      </c>
      <c r="C5024" s="272" t="s">
        <v>4843</v>
      </c>
      <c r="D5024" s="270" t="s">
        <v>10326</v>
      </c>
      <c r="E5024" s="272"/>
      <c r="F5024" s="273"/>
      <c r="G5024" s="272"/>
      <c r="H5024" s="272" t="s">
        <v>6154</v>
      </c>
      <c r="I5024" s="272" t="s">
        <v>6155</v>
      </c>
      <c r="J5024" s="272" t="s">
        <v>6156</v>
      </c>
      <c r="K5024" s="272" t="s">
        <v>6157</v>
      </c>
      <c r="L5024" s="271"/>
      <c r="M5024" s="270" t="s">
        <v>3922</v>
      </c>
      <c r="N5024" s="270" t="s">
        <v>9607</v>
      </c>
      <c r="O5024" s="270" t="s">
        <v>6166</v>
      </c>
    </row>
    <row r="5025" spans="1:15" ht="30.75" customHeight="1" x14ac:dyDescent="0.25">
      <c r="A5025" s="281">
        <v>40501248</v>
      </c>
      <c r="B5025" s="276" t="s">
        <v>6711</v>
      </c>
      <c r="C5025" s="278" t="s">
        <v>4843</v>
      </c>
      <c r="D5025" s="276" t="s">
        <v>9970</v>
      </c>
      <c r="E5025" s="282"/>
      <c r="F5025" s="279"/>
      <c r="G5025" s="278"/>
      <c r="H5025" s="278" t="s">
        <v>6154</v>
      </c>
      <c r="I5025" s="278" t="s">
        <v>6155</v>
      </c>
      <c r="J5025" s="278" t="s">
        <v>6156</v>
      </c>
      <c r="K5025" s="278" t="s">
        <v>6157</v>
      </c>
      <c r="L5025" s="277">
        <v>30</v>
      </c>
      <c r="M5025" s="276" t="s">
        <v>3923</v>
      </c>
      <c r="N5025" s="276" t="s">
        <v>9607</v>
      </c>
      <c r="O5025" s="276" t="s">
        <v>6166</v>
      </c>
    </row>
    <row r="5026" spans="1:15" ht="30.75" customHeight="1" x14ac:dyDescent="0.25">
      <c r="A5026" s="275">
        <v>40501256</v>
      </c>
      <c r="B5026" s="270" t="s">
        <v>6712</v>
      </c>
      <c r="C5026" s="272" t="s">
        <v>4843</v>
      </c>
      <c r="D5026" s="270" t="s">
        <v>9970</v>
      </c>
      <c r="E5026" s="272"/>
      <c r="F5026" s="273"/>
      <c r="G5026" s="272"/>
      <c r="H5026" s="272" t="s">
        <v>6154</v>
      </c>
      <c r="I5026" s="272" t="s">
        <v>6155</v>
      </c>
      <c r="J5026" s="272" t="s">
        <v>6156</v>
      </c>
      <c r="K5026" s="272" t="s">
        <v>6157</v>
      </c>
      <c r="L5026" s="271">
        <v>30</v>
      </c>
      <c r="M5026" s="270" t="s">
        <v>3923</v>
      </c>
      <c r="N5026" s="270" t="s">
        <v>9607</v>
      </c>
      <c r="O5026" s="270" t="s">
        <v>6166</v>
      </c>
    </row>
    <row r="5027" spans="1:15" ht="30.75" customHeight="1" x14ac:dyDescent="0.25">
      <c r="A5027" s="281">
        <v>40501264</v>
      </c>
      <c r="B5027" s="276" t="s">
        <v>6713</v>
      </c>
      <c r="C5027" s="278" t="s">
        <v>4843</v>
      </c>
      <c r="D5027" s="276" t="s">
        <v>10329</v>
      </c>
      <c r="E5027" s="282"/>
      <c r="F5027" s="279"/>
      <c r="G5027" s="278"/>
      <c r="H5027" s="278" t="s">
        <v>6154</v>
      </c>
      <c r="I5027" s="278" t="s">
        <v>6155</v>
      </c>
      <c r="J5027" s="278" t="s">
        <v>6156</v>
      </c>
      <c r="K5027" s="278" t="s">
        <v>6157</v>
      </c>
      <c r="L5027" s="277"/>
      <c r="M5027" s="276" t="s">
        <v>3921</v>
      </c>
      <c r="N5027" s="276" t="s">
        <v>9607</v>
      </c>
      <c r="O5027" s="276" t="s">
        <v>6166</v>
      </c>
    </row>
    <row r="5028" spans="1:15" ht="30.75" customHeight="1" x14ac:dyDescent="0.25">
      <c r="A5028" s="275">
        <v>40501272</v>
      </c>
      <c r="B5028" s="270" t="s">
        <v>6714</v>
      </c>
      <c r="C5028" s="272" t="s">
        <v>4843</v>
      </c>
      <c r="D5028" s="270" t="s">
        <v>10329</v>
      </c>
      <c r="E5028" s="272"/>
      <c r="F5028" s="273"/>
      <c r="G5028" s="272"/>
      <c r="H5028" s="272" t="s">
        <v>6154</v>
      </c>
      <c r="I5028" s="272" t="s">
        <v>6155</v>
      </c>
      <c r="J5028" s="272" t="s">
        <v>6156</v>
      </c>
      <c r="K5028" s="272" t="s">
        <v>6157</v>
      </c>
      <c r="L5028" s="271"/>
      <c r="M5028" s="270" t="s">
        <v>3921</v>
      </c>
      <c r="N5028" s="270" t="s">
        <v>9607</v>
      </c>
      <c r="O5028" s="270" t="s">
        <v>6166</v>
      </c>
    </row>
    <row r="5029" spans="1:15" ht="30.75" customHeight="1" x14ac:dyDescent="0.25">
      <c r="A5029" s="281">
        <v>40501280</v>
      </c>
      <c r="B5029" s="276" t="s">
        <v>6715</v>
      </c>
      <c r="C5029" s="278" t="s">
        <v>4843</v>
      </c>
      <c r="D5029" s="276" t="s">
        <v>9970</v>
      </c>
      <c r="E5029" s="282"/>
      <c r="F5029" s="279"/>
      <c r="G5029" s="278"/>
      <c r="H5029" s="278" t="s">
        <v>6154</v>
      </c>
      <c r="I5029" s="278" t="s">
        <v>6155</v>
      </c>
      <c r="J5029" s="278" t="s">
        <v>6156</v>
      </c>
      <c r="K5029" s="278" t="s">
        <v>6157</v>
      </c>
      <c r="L5029" s="277">
        <v>30</v>
      </c>
      <c r="M5029" s="276" t="s">
        <v>3923</v>
      </c>
      <c r="N5029" s="276" t="s">
        <v>9607</v>
      </c>
      <c r="O5029" s="276" t="s">
        <v>6166</v>
      </c>
    </row>
    <row r="5030" spans="1:15" ht="30.75" customHeight="1" x14ac:dyDescent="0.25">
      <c r="A5030" s="275">
        <v>40501280</v>
      </c>
      <c r="B5030" s="270" t="s">
        <v>6715</v>
      </c>
      <c r="C5030" s="272" t="s">
        <v>4843</v>
      </c>
      <c r="D5030" s="270" t="s">
        <v>10313</v>
      </c>
      <c r="E5030" s="272"/>
      <c r="F5030" s="273"/>
      <c r="G5030" s="272"/>
      <c r="H5030" s="272" t="s">
        <v>6154</v>
      </c>
      <c r="I5030" s="272" t="s">
        <v>6155</v>
      </c>
      <c r="J5030" s="272" t="s">
        <v>6156</v>
      </c>
      <c r="K5030" s="272"/>
      <c r="L5030" s="271"/>
      <c r="M5030" s="270" t="s">
        <v>3921</v>
      </c>
      <c r="N5030" s="270" t="s">
        <v>9607</v>
      </c>
      <c r="O5030" s="270" t="s">
        <v>6166</v>
      </c>
    </row>
    <row r="5031" spans="1:15" ht="30.75" customHeight="1" x14ac:dyDescent="0.25">
      <c r="A5031" s="281">
        <v>40502015</v>
      </c>
      <c r="B5031" s="276" t="s">
        <v>3211</v>
      </c>
      <c r="C5031" s="278" t="s">
        <v>4843</v>
      </c>
      <c r="D5031" s="276" t="s">
        <v>9942</v>
      </c>
      <c r="E5031" s="282"/>
      <c r="F5031" s="279"/>
      <c r="G5031" s="278"/>
      <c r="H5031" s="278" t="s">
        <v>6154</v>
      </c>
      <c r="I5031" s="278" t="s">
        <v>6155</v>
      </c>
      <c r="J5031" s="278"/>
      <c r="K5031" s="278" t="s">
        <v>6157</v>
      </c>
      <c r="L5031" s="277"/>
      <c r="M5031" s="276" t="s">
        <v>3922</v>
      </c>
      <c r="N5031" s="276" t="s">
        <v>9607</v>
      </c>
      <c r="O5031" s="276" t="s">
        <v>6166</v>
      </c>
    </row>
    <row r="5032" spans="1:15" ht="30.75" customHeight="1" x14ac:dyDescent="0.25">
      <c r="A5032" s="275">
        <v>40502040</v>
      </c>
      <c r="B5032" s="270" t="s">
        <v>3995</v>
      </c>
      <c r="C5032" s="272" t="s">
        <v>4843</v>
      </c>
      <c r="D5032" s="270" t="s">
        <v>10331</v>
      </c>
      <c r="E5032" s="272"/>
      <c r="F5032" s="273"/>
      <c r="G5032" s="272"/>
      <c r="H5032" s="272" t="s">
        <v>6154</v>
      </c>
      <c r="I5032" s="272" t="s">
        <v>6155</v>
      </c>
      <c r="J5032" s="272" t="s">
        <v>6156</v>
      </c>
      <c r="K5032" s="272" t="s">
        <v>6157</v>
      </c>
      <c r="L5032" s="271"/>
      <c r="M5032" s="270" t="s">
        <v>3922</v>
      </c>
      <c r="N5032" s="270" t="s">
        <v>9607</v>
      </c>
      <c r="O5032" s="270" t="s">
        <v>6166</v>
      </c>
    </row>
    <row r="5033" spans="1:15" ht="30.75" customHeight="1" x14ac:dyDescent="0.25">
      <c r="A5033" s="281">
        <v>40502058</v>
      </c>
      <c r="B5033" s="276" t="s">
        <v>3203</v>
      </c>
      <c r="C5033" s="278" t="s">
        <v>4843</v>
      </c>
      <c r="D5033" s="276" t="s">
        <v>9943</v>
      </c>
      <c r="E5033" s="282"/>
      <c r="F5033" s="279"/>
      <c r="G5033" s="278"/>
      <c r="H5033" s="278" t="s">
        <v>6154</v>
      </c>
      <c r="I5033" s="278" t="s">
        <v>6155</v>
      </c>
      <c r="J5033" s="278"/>
      <c r="K5033" s="278" t="s">
        <v>6157</v>
      </c>
      <c r="L5033" s="277"/>
      <c r="M5033" s="276" t="s">
        <v>3922</v>
      </c>
      <c r="N5033" s="276" t="s">
        <v>9607</v>
      </c>
      <c r="O5033" s="276" t="s">
        <v>6166</v>
      </c>
    </row>
    <row r="5034" spans="1:15" ht="30.75" customHeight="1" x14ac:dyDescent="0.25">
      <c r="A5034" s="275">
        <v>40502066</v>
      </c>
      <c r="B5034" s="270" t="s">
        <v>3996</v>
      </c>
      <c r="C5034" s="272" t="s">
        <v>4843</v>
      </c>
      <c r="D5034" s="270" t="s">
        <v>9563</v>
      </c>
      <c r="E5034" s="272"/>
      <c r="F5034" s="273"/>
      <c r="G5034" s="272"/>
      <c r="H5034" s="272" t="s">
        <v>6154</v>
      </c>
      <c r="I5034" s="272" t="s">
        <v>6155</v>
      </c>
      <c r="J5034" s="272" t="s">
        <v>6156</v>
      </c>
      <c r="K5034" s="272"/>
      <c r="L5034" s="271"/>
      <c r="M5034" s="270" t="s">
        <v>9547</v>
      </c>
      <c r="N5034" s="270" t="s">
        <v>9548</v>
      </c>
      <c r="O5034" s="270" t="s">
        <v>6166</v>
      </c>
    </row>
    <row r="5035" spans="1:15" ht="30.75" customHeight="1" x14ac:dyDescent="0.25">
      <c r="A5035" s="281">
        <v>40502066</v>
      </c>
      <c r="B5035" s="276" t="s">
        <v>3996</v>
      </c>
      <c r="C5035" s="278" t="s">
        <v>4843</v>
      </c>
      <c r="D5035" s="276" t="s">
        <v>9564</v>
      </c>
      <c r="E5035" s="282"/>
      <c r="F5035" s="279"/>
      <c r="G5035" s="278"/>
      <c r="H5035" s="278" t="s">
        <v>6154</v>
      </c>
      <c r="I5035" s="278" t="s">
        <v>6155</v>
      </c>
      <c r="J5035" s="278" t="s">
        <v>6156</v>
      </c>
      <c r="K5035" s="278" t="s">
        <v>6157</v>
      </c>
      <c r="L5035" s="277">
        <v>2</v>
      </c>
      <c r="M5035" s="276" t="s">
        <v>9547</v>
      </c>
      <c r="N5035" s="276" t="s">
        <v>9548</v>
      </c>
      <c r="O5035" s="276" t="s">
        <v>6166</v>
      </c>
    </row>
    <row r="5036" spans="1:15" ht="30.75" customHeight="1" x14ac:dyDescent="0.25">
      <c r="A5036" s="275">
        <v>40502066</v>
      </c>
      <c r="B5036" s="270" t="s">
        <v>3996</v>
      </c>
      <c r="C5036" s="272" t="s">
        <v>4843</v>
      </c>
      <c r="D5036" s="270" t="s">
        <v>9696</v>
      </c>
      <c r="E5036" s="272"/>
      <c r="F5036" s="273"/>
      <c r="G5036" s="272"/>
      <c r="H5036" s="272" t="s">
        <v>6154</v>
      </c>
      <c r="I5036" s="272" t="s">
        <v>6155</v>
      </c>
      <c r="J5036" s="272" t="s">
        <v>6156</v>
      </c>
      <c r="K5036" s="272" t="s">
        <v>6157</v>
      </c>
      <c r="L5036" s="271"/>
      <c r="M5036" s="270" t="s">
        <v>3922</v>
      </c>
      <c r="N5036" s="270" t="s">
        <v>9607</v>
      </c>
      <c r="O5036" s="270" t="s">
        <v>6166</v>
      </c>
    </row>
    <row r="5037" spans="1:15" ht="30.75" customHeight="1" x14ac:dyDescent="0.25">
      <c r="A5037" s="281">
        <v>40502074</v>
      </c>
      <c r="B5037" s="276" t="s">
        <v>3205</v>
      </c>
      <c r="C5037" s="278" t="s">
        <v>4843</v>
      </c>
      <c r="D5037" s="276" t="s">
        <v>9606</v>
      </c>
      <c r="E5037" s="282"/>
      <c r="F5037" s="279"/>
      <c r="G5037" s="278"/>
      <c r="H5037" s="278" t="s">
        <v>6154</v>
      </c>
      <c r="I5037" s="278" t="s">
        <v>6155</v>
      </c>
      <c r="J5037" s="278" t="s">
        <v>6156</v>
      </c>
      <c r="K5037" s="278" t="s">
        <v>6157</v>
      </c>
      <c r="L5037" s="277"/>
      <c r="M5037" s="276" t="s">
        <v>3922</v>
      </c>
      <c r="N5037" s="276" t="s">
        <v>9607</v>
      </c>
      <c r="O5037" s="276" t="s">
        <v>6166</v>
      </c>
    </row>
    <row r="5038" spans="1:15" ht="30.75" customHeight="1" x14ac:dyDescent="0.25">
      <c r="A5038" s="275">
        <v>40502074</v>
      </c>
      <c r="B5038" s="270" t="s">
        <v>3205</v>
      </c>
      <c r="C5038" s="272" t="s">
        <v>4843</v>
      </c>
      <c r="D5038" s="270" t="s">
        <v>9980</v>
      </c>
      <c r="E5038" s="272"/>
      <c r="F5038" s="273"/>
      <c r="G5038" s="272"/>
      <c r="H5038" s="272" t="s">
        <v>6154</v>
      </c>
      <c r="I5038" s="272" t="s">
        <v>6155</v>
      </c>
      <c r="J5038" s="272" t="s">
        <v>6156</v>
      </c>
      <c r="K5038" s="272" t="s">
        <v>6157</v>
      </c>
      <c r="L5038" s="271"/>
      <c r="M5038" s="270" t="s">
        <v>9630</v>
      </c>
      <c r="N5038" s="270" t="s">
        <v>9548</v>
      </c>
      <c r="O5038" s="270" t="s">
        <v>6166</v>
      </c>
    </row>
    <row r="5039" spans="1:15" ht="30.75" customHeight="1" x14ac:dyDescent="0.25">
      <c r="A5039" s="281">
        <v>40502074</v>
      </c>
      <c r="B5039" s="276" t="s">
        <v>3205</v>
      </c>
      <c r="C5039" s="278" t="s">
        <v>4843</v>
      </c>
      <c r="D5039" s="276" t="s">
        <v>9573</v>
      </c>
      <c r="E5039" s="282"/>
      <c r="F5039" s="279"/>
      <c r="G5039" s="278"/>
      <c r="H5039" s="278" t="s">
        <v>6154</v>
      </c>
      <c r="I5039" s="278" t="s">
        <v>6155</v>
      </c>
      <c r="J5039" s="278" t="s">
        <v>6156</v>
      </c>
      <c r="K5039" s="278"/>
      <c r="L5039" s="277"/>
      <c r="M5039" s="276" t="s">
        <v>9547</v>
      </c>
      <c r="N5039" s="276" t="s">
        <v>9548</v>
      </c>
      <c r="O5039" s="276" t="s">
        <v>6166</v>
      </c>
    </row>
    <row r="5040" spans="1:15" ht="30.75" customHeight="1" x14ac:dyDescent="0.25">
      <c r="A5040" s="275">
        <v>40502082</v>
      </c>
      <c r="B5040" s="270" t="s">
        <v>3206</v>
      </c>
      <c r="C5040" s="272" t="s">
        <v>4843</v>
      </c>
      <c r="D5040" s="270" t="s">
        <v>10332</v>
      </c>
      <c r="E5040" s="272"/>
      <c r="F5040" s="273"/>
      <c r="G5040" s="272"/>
      <c r="H5040" s="272" t="s">
        <v>6154</v>
      </c>
      <c r="I5040" s="272" t="s">
        <v>6155</v>
      </c>
      <c r="J5040" s="272" t="s">
        <v>6156</v>
      </c>
      <c r="K5040" s="272" t="s">
        <v>6157</v>
      </c>
      <c r="L5040" s="271"/>
      <c r="M5040" s="270" t="s">
        <v>3922</v>
      </c>
      <c r="N5040" s="270" t="s">
        <v>9607</v>
      </c>
      <c r="O5040" s="270" t="s">
        <v>6166</v>
      </c>
    </row>
    <row r="5041" spans="1:15" ht="30.75" customHeight="1" x14ac:dyDescent="0.25">
      <c r="A5041" s="281">
        <v>40502082</v>
      </c>
      <c r="B5041" s="276" t="s">
        <v>3206</v>
      </c>
      <c r="C5041" s="278" t="s">
        <v>4843</v>
      </c>
      <c r="D5041" s="276" t="s">
        <v>10192</v>
      </c>
      <c r="E5041" s="282"/>
      <c r="F5041" s="279"/>
      <c r="G5041" s="278"/>
      <c r="H5041" s="278" t="s">
        <v>6154</v>
      </c>
      <c r="I5041" s="278" t="s">
        <v>6155</v>
      </c>
      <c r="J5041" s="278" t="s">
        <v>6156</v>
      </c>
      <c r="K5041" s="278" t="s">
        <v>6157</v>
      </c>
      <c r="L5041" s="277"/>
      <c r="M5041" s="276" t="s">
        <v>3922</v>
      </c>
      <c r="N5041" s="276" t="s">
        <v>9607</v>
      </c>
      <c r="O5041" s="276" t="s">
        <v>6166</v>
      </c>
    </row>
    <row r="5042" spans="1:15" ht="30.75" customHeight="1" x14ac:dyDescent="0.25">
      <c r="A5042" s="275">
        <v>40502090</v>
      </c>
      <c r="B5042" s="270" t="s">
        <v>3207</v>
      </c>
      <c r="C5042" s="272" t="s">
        <v>4843</v>
      </c>
      <c r="D5042" s="270" t="s">
        <v>10051</v>
      </c>
      <c r="E5042" s="272"/>
      <c r="F5042" s="273"/>
      <c r="G5042" s="272"/>
      <c r="H5042" s="272" t="s">
        <v>6154</v>
      </c>
      <c r="I5042" s="272" t="s">
        <v>6155</v>
      </c>
      <c r="J5042" s="272" t="s">
        <v>6156</v>
      </c>
      <c r="K5042" s="272" t="s">
        <v>6157</v>
      </c>
      <c r="L5042" s="271"/>
      <c r="M5042" s="270" t="s">
        <v>3922</v>
      </c>
      <c r="N5042" s="270" t="s">
        <v>9607</v>
      </c>
      <c r="O5042" s="270" t="s">
        <v>6166</v>
      </c>
    </row>
    <row r="5043" spans="1:15" ht="30.75" customHeight="1" x14ac:dyDescent="0.25">
      <c r="A5043" s="281">
        <v>40502090</v>
      </c>
      <c r="B5043" s="276" t="s">
        <v>3207</v>
      </c>
      <c r="C5043" s="278" t="s">
        <v>4843</v>
      </c>
      <c r="D5043" s="276" t="s">
        <v>10332</v>
      </c>
      <c r="E5043" s="282"/>
      <c r="F5043" s="279"/>
      <c r="G5043" s="278"/>
      <c r="H5043" s="278" t="s">
        <v>6154</v>
      </c>
      <c r="I5043" s="278" t="s">
        <v>6155</v>
      </c>
      <c r="J5043" s="278" t="s">
        <v>6156</v>
      </c>
      <c r="K5043" s="278" t="s">
        <v>6157</v>
      </c>
      <c r="L5043" s="277"/>
      <c r="M5043" s="276" t="s">
        <v>3922</v>
      </c>
      <c r="N5043" s="276" t="s">
        <v>9607</v>
      </c>
      <c r="O5043" s="276" t="s">
        <v>6166</v>
      </c>
    </row>
    <row r="5044" spans="1:15" ht="30.75" customHeight="1" x14ac:dyDescent="0.25">
      <c r="A5044" s="275">
        <v>40502090</v>
      </c>
      <c r="B5044" s="270" t="s">
        <v>3207</v>
      </c>
      <c r="C5044" s="272" t="s">
        <v>4843</v>
      </c>
      <c r="D5044" s="270" t="s">
        <v>9606</v>
      </c>
      <c r="E5044" s="272"/>
      <c r="F5044" s="273"/>
      <c r="G5044" s="272"/>
      <c r="H5044" s="272" t="s">
        <v>6154</v>
      </c>
      <c r="I5044" s="272" t="s">
        <v>6155</v>
      </c>
      <c r="J5044" s="272" t="s">
        <v>6156</v>
      </c>
      <c r="K5044" s="272" t="s">
        <v>6157</v>
      </c>
      <c r="L5044" s="271"/>
      <c r="M5044" s="270" t="s">
        <v>3922</v>
      </c>
      <c r="N5044" s="270" t="s">
        <v>9607</v>
      </c>
      <c r="O5044" s="270" t="s">
        <v>6166</v>
      </c>
    </row>
    <row r="5045" spans="1:15" ht="30.75" customHeight="1" x14ac:dyDescent="0.25">
      <c r="A5045" s="281">
        <v>40502104</v>
      </c>
      <c r="B5045" s="276" t="s">
        <v>3208</v>
      </c>
      <c r="C5045" s="278" t="s">
        <v>4843</v>
      </c>
      <c r="D5045" s="276" t="s">
        <v>10319</v>
      </c>
      <c r="E5045" s="282"/>
      <c r="F5045" s="279"/>
      <c r="G5045" s="278"/>
      <c r="H5045" s="278" t="s">
        <v>6154</v>
      </c>
      <c r="I5045" s="278" t="s">
        <v>6155</v>
      </c>
      <c r="J5045" s="278" t="s">
        <v>6156</v>
      </c>
      <c r="K5045" s="278" t="s">
        <v>6157</v>
      </c>
      <c r="L5045" s="277"/>
      <c r="M5045" s="276" t="s">
        <v>3922</v>
      </c>
      <c r="N5045" s="276" t="s">
        <v>9607</v>
      </c>
      <c r="O5045" s="276" t="s">
        <v>6166</v>
      </c>
    </row>
    <row r="5046" spans="1:15" ht="30.75" customHeight="1" x14ac:dyDescent="0.25">
      <c r="A5046" s="275">
        <v>40502104</v>
      </c>
      <c r="B5046" s="270" t="s">
        <v>3208</v>
      </c>
      <c r="C5046" s="272" t="s">
        <v>4843</v>
      </c>
      <c r="D5046" s="270" t="s">
        <v>10320</v>
      </c>
      <c r="E5046" s="272"/>
      <c r="F5046" s="273"/>
      <c r="G5046" s="272"/>
      <c r="H5046" s="272" t="s">
        <v>6154</v>
      </c>
      <c r="I5046" s="272" t="s">
        <v>6155</v>
      </c>
      <c r="J5046" s="272" t="s">
        <v>6156</v>
      </c>
      <c r="K5046" s="272" t="s">
        <v>6157</v>
      </c>
      <c r="L5046" s="271"/>
      <c r="M5046" s="270" t="s">
        <v>3922</v>
      </c>
      <c r="N5046" s="270" t="s">
        <v>9607</v>
      </c>
      <c r="O5046" s="270" t="s">
        <v>6166</v>
      </c>
    </row>
    <row r="5047" spans="1:15" ht="30.75" customHeight="1" x14ac:dyDescent="0.25">
      <c r="A5047" s="281">
        <v>40502104</v>
      </c>
      <c r="B5047" s="276" t="s">
        <v>3208</v>
      </c>
      <c r="C5047" s="278" t="s">
        <v>4843</v>
      </c>
      <c r="D5047" s="276" t="s">
        <v>10197</v>
      </c>
      <c r="E5047" s="282"/>
      <c r="F5047" s="279"/>
      <c r="G5047" s="278"/>
      <c r="H5047" s="278" t="s">
        <v>6154</v>
      </c>
      <c r="I5047" s="278" t="s">
        <v>6155</v>
      </c>
      <c r="J5047" s="278" t="s">
        <v>6156</v>
      </c>
      <c r="K5047" s="278" t="s">
        <v>6157</v>
      </c>
      <c r="L5047" s="277"/>
      <c r="M5047" s="276" t="s">
        <v>3922</v>
      </c>
      <c r="N5047" s="276" t="s">
        <v>9607</v>
      </c>
      <c r="O5047" s="276" t="s">
        <v>6166</v>
      </c>
    </row>
    <row r="5048" spans="1:15" ht="30.75" customHeight="1" x14ac:dyDescent="0.25">
      <c r="A5048" s="275">
        <v>40502104</v>
      </c>
      <c r="B5048" s="270" t="s">
        <v>3208</v>
      </c>
      <c r="C5048" s="272" t="s">
        <v>4843</v>
      </c>
      <c r="D5048" s="270" t="s">
        <v>10321</v>
      </c>
      <c r="E5048" s="272"/>
      <c r="F5048" s="273"/>
      <c r="G5048" s="272"/>
      <c r="H5048" s="272" t="s">
        <v>6154</v>
      </c>
      <c r="I5048" s="272" t="s">
        <v>6155</v>
      </c>
      <c r="J5048" s="272" t="s">
        <v>6156</v>
      </c>
      <c r="K5048" s="272" t="s">
        <v>6157</v>
      </c>
      <c r="L5048" s="271"/>
      <c r="M5048" s="270" t="s">
        <v>3922</v>
      </c>
      <c r="N5048" s="270" t="s">
        <v>9607</v>
      </c>
      <c r="O5048" s="270" t="s">
        <v>6166</v>
      </c>
    </row>
    <row r="5049" spans="1:15" ht="30.75" customHeight="1" x14ac:dyDescent="0.25">
      <c r="A5049" s="281">
        <v>40502104</v>
      </c>
      <c r="B5049" s="276" t="s">
        <v>3208</v>
      </c>
      <c r="C5049" s="278" t="s">
        <v>4843</v>
      </c>
      <c r="D5049" s="276" t="s">
        <v>10199</v>
      </c>
      <c r="E5049" s="282"/>
      <c r="F5049" s="279"/>
      <c r="G5049" s="278"/>
      <c r="H5049" s="278" t="s">
        <v>6154</v>
      </c>
      <c r="I5049" s="278" t="s">
        <v>6155</v>
      </c>
      <c r="J5049" s="278" t="s">
        <v>6156</v>
      </c>
      <c r="K5049" s="278" t="s">
        <v>6157</v>
      </c>
      <c r="L5049" s="277"/>
      <c r="M5049" s="276" t="s">
        <v>3922</v>
      </c>
      <c r="N5049" s="276" t="s">
        <v>9607</v>
      </c>
      <c r="O5049" s="276" t="s">
        <v>6166</v>
      </c>
    </row>
    <row r="5050" spans="1:15" ht="30.75" customHeight="1" x14ac:dyDescent="0.25">
      <c r="A5050" s="275">
        <v>40502104</v>
      </c>
      <c r="B5050" s="270" t="s">
        <v>3208</v>
      </c>
      <c r="C5050" s="272" t="s">
        <v>4843</v>
      </c>
      <c r="D5050" s="270" t="s">
        <v>10195</v>
      </c>
      <c r="E5050" s="272"/>
      <c r="F5050" s="273"/>
      <c r="G5050" s="272"/>
      <c r="H5050" s="272" t="s">
        <v>6154</v>
      </c>
      <c r="I5050" s="272" t="s">
        <v>6155</v>
      </c>
      <c r="J5050" s="272" t="s">
        <v>6156</v>
      </c>
      <c r="K5050" s="272" t="s">
        <v>6157</v>
      </c>
      <c r="L5050" s="271"/>
      <c r="M5050" s="270" t="s">
        <v>3922</v>
      </c>
      <c r="N5050" s="270" t="s">
        <v>9607</v>
      </c>
      <c r="O5050" s="270" t="s">
        <v>6166</v>
      </c>
    </row>
    <row r="5051" spans="1:15" ht="30.75" customHeight="1" x14ac:dyDescent="0.25">
      <c r="A5051" s="281">
        <v>40502104</v>
      </c>
      <c r="B5051" s="276" t="s">
        <v>3208</v>
      </c>
      <c r="C5051" s="278" t="s">
        <v>4843</v>
      </c>
      <c r="D5051" s="276" t="s">
        <v>10196</v>
      </c>
      <c r="E5051" s="282"/>
      <c r="F5051" s="279"/>
      <c r="G5051" s="278"/>
      <c r="H5051" s="278" t="s">
        <v>6154</v>
      </c>
      <c r="I5051" s="278" t="s">
        <v>6155</v>
      </c>
      <c r="J5051" s="278" t="s">
        <v>6156</v>
      </c>
      <c r="K5051" s="278" t="s">
        <v>6157</v>
      </c>
      <c r="L5051" s="277"/>
      <c r="M5051" s="276" t="s">
        <v>3922</v>
      </c>
      <c r="N5051" s="276" t="s">
        <v>9607</v>
      </c>
      <c r="O5051" s="276" t="s">
        <v>6166</v>
      </c>
    </row>
    <row r="5052" spans="1:15" ht="30.75" customHeight="1" x14ac:dyDescent="0.25">
      <c r="A5052" s="275">
        <v>40502104</v>
      </c>
      <c r="B5052" s="270" t="s">
        <v>3208</v>
      </c>
      <c r="C5052" s="272" t="s">
        <v>4843</v>
      </c>
      <c r="D5052" s="270" t="s">
        <v>10322</v>
      </c>
      <c r="E5052" s="272"/>
      <c r="F5052" s="273"/>
      <c r="G5052" s="272"/>
      <c r="H5052" s="272" t="s">
        <v>6154</v>
      </c>
      <c r="I5052" s="272" t="s">
        <v>6155</v>
      </c>
      <c r="J5052" s="272" t="s">
        <v>6156</v>
      </c>
      <c r="K5052" s="272" t="s">
        <v>6157</v>
      </c>
      <c r="L5052" s="271"/>
      <c r="M5052" s="270" t="s">
        <v>3922</v>
      </c>
      <c r="N5052" s="270" t="s">
        <v>9607</v>
      </c>
      <c r="O5052" s="270" t="s">
        <v>6166</v>
      </c>
    </row>
    <row r="5053" spans="1:15" ht="30.75" customHeight="1" x14ac:dyDescent="0.25">
      <c r="A5053" s="281">
        <v>40502104</v>
      </c>
      <c r="B5053" s="276" t="s">
        <v>3208</v>
      </c>
      <c r="C5053" s="278" t="s">
        <v>4843</v>
      </c>
      <c r="D5053" s="276" t="s">
        <v>10193</v>
      </c>
      <c r="E5053" s="282"/>
      <c r="F5053" s="279"/>
      <c r="G5053" s="278"/>
      <c r="H5053" s="278" t="s">
        <v>6154</v>
      </c>
      <c r="I5053" s="278" t="s">
        <v>6155</v>
      </c>
      <c r="J5053" s="278" t="s">
        <v>6156</v>
      </c>
      <c r="K5053" s="278" t="s">
        <v>6157</v>
      </c>
      <c r="L5053" s="277"/>
      <c r="M5053" s="276" t="s">
        <v>3922</v>
      </c>
      <c r="N5053" s="276" t="s">
        <v>9607</v>
      </c>
      <c r="O5053" s="276" t="s">
        <v>6166</v>
      </c>
    </row>
    <row r="5054" spans="1:15" ht="30.75" customHeight="1" x14ac:dyDescent="0.25">
      <c r="A5054" s="275">
        <v>40502104</v>
      </c>
      <c r="B5054" s="270" t="s">
        <v>3208</v>
      </c>
      <c r="C5054" s="272" t="s">
        <v>4843</v>
      </c>
      <c r="D5054" s="270" t="s">
        <v>10323</v>
      </c>
      <c r="E5054" s="272"/>
      <c r="F5054" s="273"/>
      <c r="G5054" s="272"/>
      <c r="H5054" s="272" t="s">
        <v>6154</v>
      </c>
      <c r="I5054" s="272" t="s">
        <v>6155</v>
      </c>
      <c r="J5054" s="272" t="s">
        <v>6156</v>
      </c>
      <c r="K5054" s="272" t="s">
        <v>6157</v>
      </c>
      <c r="L5054" s="271"/>
      <c r="M5054" s="270" t="s">
        <v>3922</v>
      </c>
      <c r="N5054" s="270" t="s">
        <v>9607</v>
      </c>
      <c r="O5054" s="270" t="s">
        <v>6166</v>
      </c>
    </row>
    <row r="5055" spans="1:15" ht="30.75" customHeight="1" x14ac:dyDescent="0.25">
      <c r="A5055" s="281">
        <v>40502104</v>
      </c>
      <c r="B5055" s="276" t="s">
        <v>3208</v>
      </c>
      <c r="C5055" s="278" t="s">
        <v>4843</v>
      </c>
      <c r="D5055" s="276" t="s">
        <v>10198</v>
      </c>
      <c r="E5055" s="282"/>
      <c r="F5055" s="279"/>
      <c r="G5055" s="278"/>
      <c r="H5055" s="278" t="s">
        <v>6154</v>
      </c>
      <c r="I5055" s="278" t="s">
        <v>6155</v>
      </c>
      <c r="J5055" s="278" t="s">
        <v>6156</v>
      </c>
      <c r="K5055" s="278" t="s">
        <v>6157</v>
      </c>
      <c r="L5055" s="277"/>
      <c r="M5055" s="276" t="s">
        <v>3922</v>
      </c>
      <c r="N5055" s="276" t="s">
        <v>9607</v>
      </c>
      <c r="O5055" s="276" t="s">
        <v>6166</v>
      </c>
    </row>
    <row r="5056" spans="1:15" ht="30.75" customHeight="1" x14ac:dyDescent="0.25">
      <c r="A5056" s="275">
        <v>40502104</v>
      </c>
      <c r="B5056" s="270" t="s">
        <v>3208</v>
      </c>
      <c r="C5056" s="272" t="s">
        <v>4843</v>
      </c>
      <c r="D5056" s="270" t="s">
        <v>10324</v>
      </c>
      <c r="E5056" s="272"/>
      <c r="F5056" s="273"/>
      <c r="G5056" s="272"/>
      <c r="H5056" s="272" t="s">
        <v>6154</v>
      </c>
      <c r="I5056" s="272" t="s">
        <v>6155</v>
      </c>
      <c r="J5056" s="272" t="s">
        <v>6156</v>
      </c>
      <c r="K5056" s="272" t="s">
        <v>6157</v>
      </c>
      <c r="L5056" s="271"/>
      <c r="M5056" s="270" t="s">
        <v>3922</v>
      </c>
      <c r="N5056" s="270" t="s">
        <v>9607</v>
      </c>
      <c r="O5056" s="270" t="s">
        <v>6166</v>
      </c>
    </row>
    <row r="5057" spans="1:15" ht="30.75" customHeight="1" x14ac:dyDescent="0.25">
      <c r="A5057" s="281">
        <v>40502104</v>
      </c>
      <c r="B5057" s="276" t="s">
        <v>3208</v>
      </c>
      <c r="C5057" s="278" t="s">
        <v>4843</v>
      </c>
      <c r="D5057" s="276" t="s">
        <v>10194</v>
      </c>
      <c r="E5057" s="282"/>
      <c r="F5057" s="279"/>
      <c r="G5057" s="278"/>
      <c r="H5057" s="278" t="s">
        <v>6154</v>
      </c>
      <c r="I5057" s="278" t="s">
        <v>6155</v>
      </c>
      <c r="J5057" s="278" t="s">
        <v>6156</v>
      </c>
      <c r="K5057" s="278" t="s">
        <v>6157</v>
      </c>
      <c r="L5057" s="277"/>
      <c r="M5057" s="276" t="s">
        <v>3922</v>
      </c>
      <c r="N5057" s="276" t="s">
        <v>9607</v>
      </c>
      <c r="O5057" s="276" t="s">
        <v>6166</v>
      </c>
    </row>
    <row r="5058" spans="1:15" ht="30.75" customHeight="1" x14ac:dyDescent="0.25">
      <c r="A5058" s="275">
        <v>40502104</v>
      </c>
      <c r="B5058" s="270" t="s">
        <v>3208</v>
      </c>
      <c r="C5058" s="272" t="s">
        <v>4843</v>
      </c>
      <c r="D5058" s="270" t="s">
        <v>10326</v>
      </c>
      <c r="E5058" s="272"/>
      <c r="F5058" s="273"/>
      <c r="G5058" s="272"/>
      <c r="H5058" s="272" t="s">
        <v>6154</v>
      </c>
      <c r="I5058" s="272" t="s">
        <v>6155</v>
      </c>
      <c r="J5058" s="272" t="s">
        <v>6156</v>
      </c>
      <c r="K5058" s="272" t="s">
        <v>6157</v>
      </c>
      <c r="L5058" s="271"/>
      <c r="M5058" s="270" t="s">
        <v>3922</v>
      </c>
      <c r="N5058" s="270" t="s">
        <v>9607</v>
      </c>
      <c r="O5058" s="270" t="s">
        <v>6166</v>
      </c>
    </row>
    <row r="5059" spans="1:15" ht="30.75" customHeight="1" x14ac:dyDescent="0.25">
      <c r="A5059" s="281">
        <v>40502112</v>
      </c>
      <c r="B5059" s="276" t="s">
        <v>3209</v>
      </c>
      <c r="C5059" s="278" t="s">
        <v>4843</v>
      </c>
      <c r="D5059" s="276" t="s">
        <v>10320</v>
      </c>
      <c r="E5059" s="282"/>
      <c r="F5059" s="279"/>
      <c r="G5059" s="278"/>
      <c r="H5059" s="278" t="s">
        <v>6154</v>
      </c>
      <c r="I5059" s="278" t="s">
        <v>6155</v>
      </c>
      <c r="J5059" s="278" t="s">
        <v>6156</v>
      </c>
      <c r="K5059" s="278" t="s">
        <v>6157</v>
      </c>
      <c r="L5059" s="277"/>
      <c r="M5059" s="276" t="s">
        <v>3922</v>
      </c>
      <c r="N5059" s="276" t="s">
        <v>9607</v>
      </c>
      <c r="O5059" s="276" t="s">
        <v>6166</v>
      </c>
    </row>
    <row r="5060" spans="1:15" ht="30.75" customHeight="1" x14ac:dyDescent="0.25">
      <c r="A5060" s="275">
        <v>40502112</v>
      </c>
      <c r="B5060" s="270" t="s">
        <v>3209</v>
      </c>
      <c r="C5060" s="272" t="s">
        <v>4843</v>
      </c>
      <c r="D5060" s="270" t="s">
        <v>10197</v>
      </c>
      <c r="E5060" s="272"/>
      <c r="F5060" s="273"/>
      <c r="G5060" s="272"/>
      <c r="H5060" s="272" t="s">
        <v>6154</v>
      </c>
      <c r="I5060" s="272" t="s">
        <v>6155</v>
      </c>
      <c r="J5060" s="272" t="s">
        <v>6156</v>
      </c>
      <c r="K5060" s="272" t="s">
        <v>6157</v>
      </c>
      <c r="L5060" s="271"/>
      <c r="M5060" s="270" t="s">
        <v>3922</v>
      </c>
      <c r="N5060" s="270" t="s">
        <v>9607</v>
      </c>
      <c r="O5060" s="270" t="s">
        <v>6166</v>
      </c>
    </row>
    <row r="5061" spans="1:15" ht="30.75" customHeight="1" x14ac:dyDescent="0.25">
      <c r="A5061" s="281">
        <v>40502112</v>
      </c>
      <c r="B5061" s="276" t="s">
        <v>3209</v>
      </c>
      <c r="C5061" s="278" t="s">
        <v>4843</v>
      </c>
      <c r="D5061" s="276" t="s">
        <v>10321</v>
      </c>
      <c r="E5061" s="282"/>
      <c r="F5061" s="279"/>
      <c r="G5061" s="278"/>
      <c r="H5061" s="278" t="s">
        <v>6154</v>
      </c>
      <c r="I5061" s="278" t="s">
        <v>6155</v>
      </c>
      <c r="J5061" s="278" t="s">
        <v>6156</v>
      </c>
      <c r="K5061" s="278" t="s">
        <v>6157</v>
      </c>
      <c r="L5061" s="277"/>
      <c r="M5061" s="276" t="s">
        <v>3922</v>
      </c>
      <c r="N5061" s="276" t="s">
        <v>9607</v>
      </c>
      <c r="O5061" s="276" t="s">
        <v>6166</v>
      </c>
    </row>
    <row r="5062" spans="1:15" ht="30.75" customHeight="1" x14ac:dyDescent="0.25">
      <c r="A5062" s="275">
        <v>40502112</v>
      </c>
      <c r="B5062" s="270" t="s">
        <v>3209</v>
      </c>
      <c r="C5062" s="272" t="s">
        <v>4843</v>
      </c>
      <c r="D5062" s="270" t="s">
        <v>10199</v>
      </c>
      <c r="E5062" s="272"/>
      <c r="F5062" s="273"/>
      <c r="G5062" s="272"/>
      <c r="H5062" s="272" t="s">
        <v>6154</v>
      </c>
      <c r="I5062" s="272" t="s">
        <v>6155</v>
      </c>
      <c r="J5062" s="272" t="s">
        <v>6156</v>
      </c>
      <c r="K5062" s="272" t="s">
        <v>6157</v>
      </c>
      <c r="L5062" s="271"/>
      <c r="M5062" s="270" t="s">
        <v>3922</v>
      </c>
      <c r="N5062" s="270" t="s">
        <v>9607</v>
      </c>
      <c r="O5062" s="270" t="s">
        <v>6166</v>
      </c>
    </row>
    <row r="5063" spans="1:15" ht="30.75" customHeight="1" x14ac:dyDescent="0.25">
      <c r="A5063" s="281">
        <v>40502112</v>
      </c>
      <c r="B5063" s="276" t="s">
        <v>3209</v>
      </c>
      <c r="C5063" s="278" t="s">
        <v>4843</v>
      </c>
      <c r="D5063" s="276" t="s">
        <v>10196</v>
      </c>
      <c r="E5063" s="282"/>
      <c r="F5063" s="279"/>
      <c r="G5063" s="278"/>
      <c r="H5063" s="278" t="s">
        <v>6154</v>
      </c>
      <c r="I5063" s="278" t="s">
        <v>6155</v>
      </c>
      <c r="J5063" s="278" t="s">
        <v>6156</v>
      </c>
      <c r="K5063" s="278" t="s">
        <v>6157</v>
      </c>
      <c r="L5063" s="277"/>
      <c r="M5063" s="276" t="s">
        <v>3922</v>
      </c>
      <c r="N5063" s="276" t="s">
        <v>9607</v>
      </c>
      <c r="O5063" s="276" t="s">
        <v>6166</v>
      </c>
    </row>
    <row r="5064" spans="1:15" ht="30.75" customHeight="1" x14ac:dyDescent="0.25">
      <c r="A5064" s="275">
        <v>40502112</v>
      </c>
      <c r="B5064" s="270" t="s">
        <v>3209</v>
      </c>
      <c r="C5064" s="272" t="s">
        <v>4843</v>
      </c>
      <c r="D5064" s="270" t="s">
        <v>10193</v>
      </c>
      <c r="E5064" s="272"/>
      <c r="F5064" s="273"/>
      <c r="G5064" s="272"/>
      <c r="H5064" s="272" t="s">
        <v>6154</v>
      </c>
      <c r="I5064" s="272" t="s">
        <v>6155</v>
      </c>
      <c r="J5064" s="272" t="s">
        <v>6156</v>
      </c>
      <c r="K5064" s="272" t="s">
        <v>6157</v>
      </c>
      <c r="L5064" s="271"/>
      <c r="M5064" s="270" t="s">
        <v>3922</v>
      </c>
      <c r="N5064" s="270" t="s">
        <v>9607</v>
      </c>
      <c r="O5064" s="270" t="s">
        <v>6166</v>
      </c>
    </row>
    <row r="5065" spans="1:15" ht="30.75" customHeight="1" x14ac:dyDescent="0.25">
      <c r="A5065" s="281">
        <v>40502112</v>
      </c>
      <c r="B5065" s="276" t="s">
        <v>3209</v>
      </c>
      <c r="C5065" s="278" t="s">
        <v>4843</v>
      </c>
      <c r="D5065" s="276" t="s">
        <v>10323</v>
      </c>
      <c r="E5065" s="282"/>
      <c r="F5065" s="279"/>
      <c r="G5065" s="278"/>
      <c r="H5065" s="278" t="s">
        <v>6154</v>
      </c>
      <c r="I5065" s="278" t="s">
        <v>6155</v>
      </c>
      <c r="J5065" s="278" t="s">
        <v>6156</v>
      </c>
      <c r="K5065" s="278" t="s">
        <v>6157</v>
      </c>
      <c r="L5065" s="277"/>
      <c r="M5065" s="276" t="s">
        <v>3922</v>
      </c>
      <c r="N5065" s="276" t="s">
        <v>9607</v>
      </c>
      <c r="O5065" s="276" t="s">
        <v>6166</v>
      </c>
    </row>
    <row r="5066" spans="1:15" ht="30.75" customHeight="1" x14ac:dyDescent="0.25">
      <c r="A5066" s="275">
        <v>40502112</v>
      </c>
      <c r="B5066" s="270" t="s">
        <v>3209</v>
      </c>
      <c r="C5066" s="272" t="s">
        <v>4843</v>
      </c>
      <c r="D5066" s="270" t="s">
        <v>10325</v>
      </c>
      <c r="E5066" s="272"/>
      <c r="F5066" s="273"/>
      <c r="G5066" s="272"/>
      <c r="H5066" s="272" t="s">
        <v>6154</v>
      </c>
      <c r="I5066" s="272" t="s">
        <v>6155</v>
      </c>
      <c r="J5066" s="272" t="s">
        <v>6156</v>
      </c>
      <c r="K5066" s="272" t="s">
        <v>6157</v>
      </c>
      <c r="L5066" s="271"/>
      <c r="M5066" s="270" t="s">
        <v>3922</v>
      </c>
      <c r="N5066" s="270" t="s">
        <v>9607</v>
      </c>
      <c r="O5066" s="270" t="s">
        <v>6166</v>
      </c>
    </row>
    <row r="5067" spans="1:15" ht="30.75" customHeight="1" x14ac:dyDescent="0.25">
      <c r="A5067" s="281">
        <v>40502112</v>
      </c>
      <c r="B5067" s="276" t="s">
        <v>3209</v>
      </c>
      <c r="C5067" s="278" t="s">
        <v>4843</v>
      </c>
      <c r="D5067" s="276" t="s">
        <v>9649</v>
      </c>
      <c r="E5067" s="282"/>
      <c r="F5067" s="279"/>
      <c r="G5067" s="278"/>
      <c r="H5067" s="278" t="s">
        <v>6154</v>
      </c>
      <c r="I5067" s="278" t="s">
        <v>6155</v>
      </c>
      <c r="J5067" s="278" t="s">
        <v>6156</v>
      </c>
      <c r="K5067" s="278" t="s">
        <v>6157</v>
      </c>
      <c r="L5067" s="277"/>
      <c r="M5067" s="276" t="s">
        <v>3922</v>
      </c>
      <c r="N5067" s="276" t="s">
        <v>9607</v>
      </c>
      <c r="O5067" s="276" t="s">
        <v>6166</v>
      </c>
    </row>
    <row r="5068" spans="1:15" ht="30.75" customHeight="1" x14ac:dyDescent="0.25">
      <c r="A5068" s="275">
        <v>40502120</v>
      </c>
      <c r="B5068" s="270" t="s">
        <v>3210</v>
      </c>
      <c r="C5068" s="272" t="s">
        <v>4843</v>
      </c>
      <c r="D5068" s="270" t="s">
        <v>10197</v>
      </c>
      <c r="E5068" s="272"/>
      <c r="F5068" s="273"/>
      <c r="G5068" s="272"/>
      <c r="H5068" s="272" t="s">
        <v>6154</v>
      </c>
      <c r="I5068" s="272" t="s">
        <v>6155</v>
      </c>
      <c r="J5068" s="272" t="s">
        <v>6156</v>
      </c>
      <c r="K5068" s="272" t="s">
        <v>6157</v>
      </c>
      <c r="L5068" s="271"/>
      <c r="M5068" s="270" t="s">
        <v>3922</v>
      </c>
      <c r="N5068" s="270" t="s">
        <v>9607</v>
      </c>
      <c r="O5068" s="270" t="s">
        <v>6166</v>
      </c>
    </row>
    <row r="5069" spans="1:15" ht="30.75" customHeight="1" x14ac:dyDescent="0.25">
      <c r="A5069" s="281">
        <v>40502120</v>
      </c>
      <c r="B5069" s="276" t="s">
        <v>3210</v>
      </c>
      <c r="C5069" s="278" t="s">
        <v>4843</v>
      </c>
      <c r="D5069" s="276" t="s">
        <v>10195</v>
      </c>
      <c r="E5069" s="282"/>
      <c r="F5069" s="279"/>
      <c r="G5069" s="278"/>
      <c r="H5069" s="278" t="s">
        <v>6154</v>
      </c>
      <c r="I5069" s="278" t="s">
        <v>6155</v>
      </c>
      <c r="J5069" s="278" t="s">
        <v>6156</v>
      </c>
      <c r="K5069" s="278" t="s">
        <v>6157</v>
      </c>
      <c r="L5069" s="277"/>
      <c r="M5069" s="276" t="s">
        <v>3922</v>
      </c>
      <c r="N5069" s="276" t="s">
        <v>9607</v>
      </c>
      <c r="O5069" s="276" t="s">
        <v>6166</v>
      </c>
    </row>
    <row r="5070" spans="1:15" ht="30.75" customHeight="1" x14ac:dyDescent="0.25">
      <c r="A5070" s="275">
        <v>40502120</v>
      </c>
      <c r="B5070" s="270" t="s">
        <v>3210</v>
      </c>
      <c r="C5070" s="272" t="s">
        <v>4843</v>
      </c>
      <c r="D5070" s="270" t="s">
        <v>9649</v>
      </c>
      <c r="E5070" s="272"/>
      <c r="F5070" s="273"/>
      <c r="G5070" s="272"/>
      <c r="H5070" s="272" t="s">
        <v>6154</v>
      </c>
      <c r="I5070" s="272" t="s">
        <v>6155</v>
      </c>
      <c r="J5070" s="272" t="s">
        <v>6156</v>
      </c>
      <c r="K5070" s="272" t="s">
        <v>6157</v>
      </c>
      <c r="L5070" s="271"/>
      <c r="M5070" s="270" t="s">
        <v>3922</v>
      </c>
      <c r="N5070" s="270" t="s">
        <v>9607</v>
      </c>
      <c r="O5070" s="270" t="s">
        <v>6166</v>
      </c>
    </row>
    <row r="5071" spans="1:15" ht="30.75" customHeight="1" x14ac:dyDescent="0.25">
      <c r="A5071" s="281">
        <v>40502139</v>
      </c>
      <c r="B5071" s="276" t="s">
        <v>3212</v>
      </c>
      <c r="C5071" s="278" t="s">
        <v>4843</v>
      </c>
      <c r="D5071" s="276" t="s">
        <v>10333</v>
      </c>
      <c r="E5071" s="282"/>
      <c r="F5071" s="279"/>
      <c r="G5071" s="278"/>
      <c r="H5071" s="278" t="s">
        <v>6154</v>
      </c>
      <c r="I5071" s="278" t="s">
        <v>6155</v>
      </c>
      <c r="J5071" s="278"/>
      <c r="K5071" s="278" t="s">
        <v>6157</v>
      </c>
      <c r="L5071" s="277"/>
      <c r="M5071" s="276" t="s">
        <v>3922</v>
      </c>
      <c r="N5071" s="276" t="s">
        <v>9607</v>
      </c>
      <c r="O5071" s="276" t="s">
        <v>6166</v>
      </c>
    </row>
    <row r="5072" spans="1:15" ht="30.75" customHeight="1" x14ac:dyDescent="0.25">
      <c r="A5072" s="275">
        <v>40502147</v>
      </c>
      <c r="B5072" s="270" t="s">
        <v>3213</v>
      </c>
      <c r="C5072" s="272" t="s">
        <v>4843</v>
      </c>
      <c r="D5072" s="270" t="s">
        <v>10334</v>
      </c>
      <c r="E5072" s="272"/>
      <c r="F5072" s="273"/>
      <c r="G5072" s="272"/>
      <c r="H5072" s="272" t="s">
        <v>6154</v>
      </c>
      <c r="I5072" s="272" t="s">
        <v>6155</v>
      </c>
      <c r="J5072" s="272"/>
      <c r="K5072" s="272" t="s">
        <v>6157</v>
      </c>
      <c r="L5072" s="271"/>
      <c r="M5072" s="270" t="s">
        <v>3922</v>
      </c>
      <c r="N5072" s="270" t="s">
        <v>9607</v>
      </c>
      <c r="O5072" s="270" t="s">
        <v>6166</v>
      </c>
    </row>
    <row r="5073" spans="1:15" ht="30.75" customHeight="1" x14ac:dyDescent="0.25">
      <c r="A5073" s="281">
        <v>40502155</v>
      </c>
      <c r="B5073" s="276" t="s">
        <v>3214</v>
      </c>
      <c r="C5073" s="278" t="s">
        <v>4843</v>
      </c>
      <c r="D5073" s="276" t="s">
        <v>10335</v>
      </c>
      <c r="E5073" s="282"/>
      <c r="F5073" s="279"/>
      <c r="G5073" s="278"/>
      <c r="H5073" s="278" t="s">
        <v>6154</v>
      </c>
      <c r="I5073" s="278" t="s">
        <v>6155</v>
      </c>
      <c r="J5073" s="278"/>
      <c r="K5073" s="278" t="s">
        <v>6157</v>
      </c>
      <c r="L5073" s="277"/>
      <c r="M5073" s="276" t="s">
        <v>3922</v>
      </c>
      <c r="N5073" s="276" t="s">
        <v>9607</v>
      </c>
      <c r="O5073" s="276" t="s">
        <v>6166</v>
      </c>
    </row>
    <row r="5074" spans="1:15" ht="30.75" customHeight="1" x14ac:dyDescent="0.25">
      <c r="A5074" s="275">
        <v>40502163</v>
      </c>
      <c r="B5074" s="270" t="s">
        <v>3215</v>
      </c>
      <c r="C5074" s="272" t="s">
        <v>4843</v>
      </c>
      <c r="D5074" s="270" t="s">
        <v>10331</v>
      </c>
      <c r="E5074" s="272"/>
      <c r="F5074" s="273"/>
      <c r="G5074" s="272"/>
      <c r="H5074" s="272" t="s">
        <v>6154</v>
      </c>
      <c r="I5074" s="272" t="s">
        <v>6155</v>
      </c>
      <c r="J5074" s="272" t="s">
        <v>6156</v>
      </c>
      <c r="K5074" s="272" t="s">
        <v>6157</v>
      </c>
      <c r="L5074" s="271"/>
      <c r="M5074" s="270" t="s">
        <v>3922</v>
      </c>
      <c r="N5074" s="270" t="s">
        <v>9607</v>
      </c>
      <c r="O5074" s="270" t="s">
        <v>6166</v>
      </c>
    </row>
    <row r="5075" spans="1:15" ht="30.75" customHeight="1" x14ac:dyDescent="0.25">
      <c r="A5075" s="281">
        <v>40502171</v>
      </c>
      <c r="B5075" s="276" t="s">
        <v>4381</v>
      </c>
      <c r="C5075" s="278" t="s">
        <v>4843</v>
      </c>
      <c r="D5075" s="276" t="s">
        <v>9563</v>
      </c>
      <c r="E5075" s="282"/>
      <c r="F5075" s="279"/>
      <c r="G5075" s="278"/>
      <c r="H5075" s="278" t="s">
        <v>6154</v>
      </c>
      <c r="I5075" s="278" t="s">
        <v>6155</v>
      </c>
      <c r="J5075" s="278" t="s">
        <v>6156</v>
      </c>
      <c r="K5075" s="278"/>
      <c r="L5075" s="277"/>
      <c r="M5075" s="276" t="s">
        <v>9547</v>
      </c>
      <c r="N5075" s="276" t="s">
        <v>9548</v>
      </c>
      <c r="O5075" s="276" t="s">
        <v>6166</v>
      </c>
    </row>
    <row r="5076" spans="1:15" ht="30.75" customHeight="1" x14ac:dyDescent="0.25">
      <c r="A5076" s="275">
        <v>40502171</v>
      </c>
      <c r="B5076" s="270" t="s">
        <v>4381</v>
      </c>
      <c r="C5076" s="272" t="s">
        <v>4843</v>
      </c>
      <c r="D5076" s="270" t="s">
        <v>9564</v>
      </c>
      <c r="E5076" s="272"/>
      <c r="F5076" s="273"/>
      <c r="G5076" s="272"/>
      <c r="H5076" s="272" t="s">
        <v>6154</v>
      </c>
      <c r="I5076" s="272" t="s">
        <v>6155</v>
      </c>
      <c r="J5076" s="272" t="s">
        <v>6156</v>
      </c>
      <c r="K5076" s="272" t="s">
        <v>6157</v>
      </c>
      <c r="L5076" s="271">
        <v>2</v>
      </c>
      <c r="M5076" s="270" t="s">
        <v>9547</v>
      </c>
      <c r="N5076" s="270" t="s">
        <v>9548</v>
      </c>
      <c r="O5076" s="270" t="s">
        <v>6166</v>
      </c>
    </row>
    <row r="5077" spans="1:15" ht="30.75" customHeight="1" x14ac:dyDescent="0.25">
      <c r="A5077" s="281">
        <v>40502180</v>
      </c>
      <c r="B5077" s="276" t="s">
        <v>3204</v>
      </c>
      <c r="C5077" s="278" t="s">
        <v>4843</v>
      </c>
      <c r="D5077" s="276" t="s">
        <v>9696</v>
      </c>
      <c r="E5077" s="282"/>
      <c r="F5077" s="279"/>
      <c r="G5077" s="278"/>
      <c r="H5077" s="278" t="s">
        <v>6154</v>
      </c>
      <c r="I5077" s="278" t="s">
        <v>6155</v>
      </c>
      <c r="J5077" s="278" t="s">
        <v>6156</v>
      </c>
      <c r="K5077" s="278" t="s">
        <v>6157</v>
      </c>
      <c r="L5077" s="277"/>
      <c r="M5077" s="276" t="s">
        <v>3922</v>
      </c>
      <c r="N5077" s="276" t="s">
        <v>9607</v>
      </c>
      <c r="O5077" s="276" t="s">
        <v>6166</v>
      </c>
    </row>
    <row r="5078" spans="1:15" ht="30.75" customHeight="1" x14ac:dyDescent="0.25">
      <c r="A5078" s="275">
        <v>40502198</v>
      </c>
      <c r="B5078" s="270" t="s">
        <v>4382</v>
      </c>
      <c r="C5078" s="272" t="s">
        <v>4843</v>
      </c>
      <c r="D5078" s="270" t="s">
        <v>9564</v>
      </c>
      <c r="E5078" s="272"/>
      <c r="F5078" s="273"/>
      <c r="G5078" s="272"/>
      <c r="H5078" s="272" t="s">
        <v>6154</v>
      </c>
      <c r="I5078" s="272" t="s">
        <v>6155</v>
      </c>
      <c r="J5078" s="272" t="s">
        <v>6156</v>
      </c>
      <c r="K5078" s="272" t="s">
        <v>6157</v>
      </c>
      <c r="L5078" s="271">
        <v>2</v>
      </c>
      <c r="M5078" s="270" t="s">
        <v>9547</v>
      </c>
      <c r="N5078" s="270" t="s">
        <v>9548</v>
      </c>
      <c r="O5078" s="270" t="s">
        <v>6166</v>
      </c>
    </row>
    <row r="5079" spans="1:15" ht="30.75" customHeight="1" x14ac:dyDescent="0.25">
      <c r="A5079" s="281">
        <v>40502198</v>
      </c>
      <c r="B5079" s="276" t="s">
        <v>4382</v>
      </c>
      <c r="C5079" s="278" t="s">
        <v>4843</v>
      </c>
      <c r="D5079" s="276" t="s">
        <v>9606</v>
      </c>
      <c r="E5079" s="282"/>
      <c r="F5079" s="279"/>
      <c r="G5079" s="278"/>
      <c r="H5079" s="278" t="s">
        <v>6154</v>
      </c>
      <c r="I5079" s="278" t="s">
        <v>6155</v>
      </c>
      <c r="J5079" s="278" t="s">
        <v>6156</v>
      </c>
      <c r="K5079" s="278" t="s">
        <v>6157</v>
      </c>
      <c r="L5079" s="277"/>
      <c r="M5079" s="276" t="s">
        <v>3922</v>
      </c>
      <c r="N5079" s="276" t="s">
        <v>9607</v>
      </c>
      <c r="O5079" s="276" t="s">
        <v>6166</v>
      </c>
    </row>
    <row r="5080" spans="1:15" ht="30.75" customHeight="1" x14ac:dyDescent="0.25">
      <c r="A5080" s="275">
        <v>40502198</v>
      </c>
      <c r="B5080" s="270" t="s">
        <v>4382</v>
      </c>
      <c r="C5080" s="272" t="s">
        <v>4843</v>
      </c>
      <c r="D5080" s="270" t="s">
        <v>9696</v>
      </c>
      <c r="E5080" s="272"/>
      <c r="F5080" s="273"/>
      <c r="G5080" s="272"/>
      <c r="H5080" s="272" t="s">
        <v>6154</v>
      </c>
      <c r="I5080" s="272" t="s">
        <v>6155</v>
      </c>
      <c r="J5080" s="272" t="s">
        <v>6156</v>
      </c>
      <c r="K5080" s="272" t="s">
        <v>6157</v>
      </c>
      <c r="L5080" s="271"/>
      <c r="M5080" s="270" t="s">
        <v>3922</v>
      </c>
      <c r="N5080" s="270" t="s">
        <v>9607</v>
      </c>
      <c r="O5080" s="270" t="s">
        <v>6166</v>
      </c>
    </row>
    <row r="5081" spans="1:15" ht="30.75" customHeight="1" x14ac:dyDescent="0.25">
      <c r="A5081" s="281">
        <v>40502201</v>
      </c>
      <c r="B5081" s="276" t="s">
        <v>4383</v>
      </c>
      <c r="C5081" s="278" t="s">
        <v>4843</v>
      </c>
      <c r="D5081" s="276" t="s">
        <v>9564</v>
      </c>
      <c r="E5081" s="282"/>
      <c r="F5081" s="279"/>
      <c r="G5081" s="278"/>
      <c r="H5081" s="278" t="s">
        <v>6154</v>
      </c>
      <c r="I5081" s="278" t="s">
        <v>6155</v>
      </c>
      <c r="J5081" s="278" t="s">
        <v>6156</v>
      </c>
      <c r="K5081" s="278" t="s">
        <v>6157</v>
      </c>
      <c r="L5081" s="277">
        <v>2</v>
      </c>
      <c r="M5081" s="276" t="s">
        <v>9547</v>
      </c>
      <c r="N5081" s="276" t="s">
        <v>9548</v>
      </c>
      <c r="O5081" s="276" t="s">
        <v>6166</v>
      </c>
    </row>
    <row r="5082" spans="1:15" ht="30.75" customHeight="1" x14ac:dyDescent="0.25">
      <c r="A5082" s="275">
        <v>40502201</v>
      </c>
      <c r="B5082" s="270" t="s">
        <v>4383</v>
      </c>
      <c r="C5082" s="272" t="s">
        <v>4843</v>
      </c>
      <c r="D5082" s="270" t="s">
        <v>9606</v>
      </c>
      <c r="E5082" s="272"/>
      <c r="F5082" s="273"/>
      <c r="G5082" s="272"/>
      <c r="H5082" s="272" t="s">
        <v>6154</v>
      </c>
      <c r="I5082" s="272" t="s">
        <v>6155</v>
      </c>
      <c r="J5082" s="272" t="s">
        <v>6156</v>
      </c>
      <c r="K5082" s="272" t="s">
        <v>6157</v>
      </c>
      <c r="L5082" s="271"/>
      <c r="M5082" s="270" t="s">
        <v>3922</v>
      </c>
      <c r="N5082" s="270" t="s">
        <v>9607</v>
      </c>
      <c r="O5082" s="270" t="s">
        <v>6166</v>
      </c>
    </row>
    <row r="5083" spans="1:15" ht="30.75" customHeight="1" x14ac:dyDescent="0.25">
      <c r="A5083" s="281">
        <v>40502210</v>
      </c>
      <c r="B5083" s="276" t="s">
        <v>6716</v>
      </c>
      <c r="C5083" s="278" t="s">
        <v>4844</v>
      </c>
      <c r="D5083" s="276" t="s">
        <v>6161</v>
      </c>
      <c r="E5083" s="282"/>
      <c r="F5083" s="279"/>
      <c r="G5083" s="278" t="s">
        <v>6161</v>
      </c>
      <c r="H5083" s="278" t="s">
        <v>6161</v>
      </c>
      <c r="I5083" s="278" t="s">
        <v>6161</v>
      </c>
      <c r="J5083" s="278" t="s">
        <v>6161</v>
      </c>
      <c r="K5083" s="278" t="s">
        <v>6161</v>
      </c>
      <c r="L5083" s="277" t="s">
        <v>6161</v>
      </c>
      <c r="M5083" s="276" t="s">
        <v>6161</v>
      </c>
      <c r="N5083" s="276" t="s">
        <v>6161</v>
      </c>
      <c r="O5083" s="276" t="s">
        <v>6161</v>
      </c>
    </row>
    <row r="5084" spans="1:15" ht="30.75" customHeight="1" x14ac:dyDescent="0.25">
      <c r="A5084" s="275">
        <v>40502228</v>
      </c>
      <c r="B5084" s="270" t="s">
        <v>4384</v>
      </c>
      <c r="C5084" s="272" t="s">
        <v>4843</v>
      </c>
      <c r="D5084" s="270" t="s">
        <v>10041</v>
      </c>
      <c r="E5084" s="272"/>
      <c r="F5084" s="273"/>
      <c r="G5084" s="272"/>
      <c r="H5084" s="272" t="s">
        <v>6154</v>
      </c>
      <c r="I5084" s="272" t="s">
        <v>6155</v>
      </c>
      <c r="J5084" s="272" t="s">
        <v>6156</v>
      </c>
      <c r="K5084" s="272"/>
      <c r="L5084" s="271"/>
      <c r="M5084" s="270" t="s">
        <v>6161</v>
      </c>
      <c r="N5084" s="270" t="s">
        <v>6161</v>
      </c>
      <c r="O5084" s="270" t="s">
        <v>6161</v>
      </c>
    </row>
    <row r="5085" spans="1:15" ht="30.75" customHeight="1" x14ac:dyDescent="0.25">
      <c r="A5085" s="281">
        <v>40502236</v>
      </c>
      <c r="B5085" s="276" t="s">
        <v>4385</v>
      </c>
      <c r="C5085" s="278" t="s">
        <v>4843</v>
      </c>
      <c r="D5085" s="276" t="s">
        <v>9563</v>
      </c>
      <c r="E5085" s="282"/>
      <c r="F5085" s="279"/>
      <c r="G5085" s="278"/>
      <c r="H5085" s="278" t="s">
        <v>6154</v>
      </c>
      <c r="I5085" s="278" t="s">
        <v>6155</v>
      </c>
      <c r="J5085" s="278" t="s">
        <v>6156</v>
      </c>
      <c r="K5085" s="278"/>
      <c r="L5085" s="277"/>
      <c r="M5085" s="276" t="s">
        <v>9547</v>
      </c>
      <c r="N5085" s="276" t="s">
        <v>9548</v>
      </c>
      <c r="O5085" s="276" t="s">
        <v>6166</v>
      </c>
    </row>
    <row r="5086" spans="1:15" ht="30.75" customHeight="1" x14ac:dyDescent="0.25">
      <c r="A5086" s="275">
        <v>40502244</v>
      </c>
      <c r="B5086" s="270" t="s">
        <v>6717</v>
      </c>
      <c r="C5086" s="272" t="s">
        <v>4843</v>
      </c>
      <c r="D5086" s="270" t="s">
        <v>10336</v>
      </c>
      <c r="E5086" s="272"/>
      <c r="F5086" s="273"/>
      <c r="G5086" s="272"/>
      <c r="H5086" s="272" t="s">
        <v>6154</v>
      </c>
      <c r="I5086" s="272" t="s">
        <v>6155</v>
      </c>
      <c r="J5086" s="272" t="s">
        <v>6156</v>
      </c>
      <c r="K5086" s="272" t="s">
        <v>6157</v>
      </c>
      <c r="L5086" s="271">
        <v>120</v>
      </c>
      <c r="M5086" s="270" t="s">
        <v>3916</v>
      </c>
      <c r="N5086" s="270" t="s">
        <v>9548</v>
      </c>
      <c r="O5086" s="270" t="s">
        <v>6166</v>
      </c>
    </row>
    <row r="5087" spans="1:15" ht="30.75" customHeight="1" x14ac:dyDescent="0.25">
      <c r="A5087" s="281">
        <v>40503011</v>
      </c>
      <c r="B5087" s="276" t="s">
        <v>3216</v>
      </c>
      <c r="C5087" s="278" t="s">
        <v>4843</v>
      </c>
      <c r="D5087" s="276" t="s">
        <v>9789</v>
      </c>
      <c r="E5087" s="282"/>
      <c r="F5087" s="279"/>
      <c r="G5087" s="278"/>
      <c r="H5087" s="278" t="s">
        <v>6154</v>
      </c>
      <c r="I5087" s="278" t="s">
        <v>6155</v>
      </c>
      <c r="J5087" s="278" t="s">
        <v>6156</v>
      </c>
      <c r="K5087" s="278" t="s">
        <v>6157</v>
      </c>
      <c r="L5087" s="277">
        <v>110</v>
      </c>
      <c r="M5087" s="276" t="s">
        <v>3923</v>
      </c>
      <c r="N5087" s="276" t="s">
        <v>9607</v>
      </c>
      <c r="O5087" s="276" t="s">
        <v>6166</v>
      </c>
    </row>
    <row r="5088" spans="1:15" ht="30.75" customHeight="1" x14ac:dyDescent="0.25">
      <c r="A5088" s="275">
        <v>40503020</v>
      </c>
      <c r="B5088" s="270" t="s">
        <v>6026</v>
      </c>
      <c r="C5088" s="272" t="s">
        <v>4843</v>
      </c>
      <c r="D5088" s="270" t="s">
        <v>9789</v>
      </c>
      <c r="E5088" s="272"/>
      <c r="F5088" s="273"/>
      <c r="G5088" s="272"/>
      <c r="H5088" s="272" t="s">
        <v>6154</v>
      </c>
      <c r="I5088" s="272" t="s">
        <v>6155</v>
      </c>
      <c r="J5088" s="272" t="s">
        <v>6156</v>
      </c>
      <c r="K5088" s="272" t="s">
        <v>6157</v>
      </c>
      <c r="L5088" s="271">
        <v>110</v>
      </c>
      <c r="M5088" s="270" t="s">
        <v>3923</v>
      </c>
      <c r="N5088" s="270" t="s">
        <v>9607</v>
      </c>
      <c r="O5088" s="270" t="s">
        <v>6166</v>
      </c>
    </row>
    <row r="5089" spans="1:15" ht="30.75" customHeight="1" x14ac:dyDescent="0.25">
      <c r="A5089" s="281">
        <v>40503038</v>
      </c>
      <c r="B5089" s="276" t="s">
        <v>3997</v>
      </c>
      <c r="C5089" s="278" t="s">
        <v>4843</v>
      </c>
      <c r="D5089" s="276" t="s">
        <v>9789</v>
      </c>
      <c r="E5089" s="282"/>
      <c r="F5089" s="279"/>
      <c r="G5089" s="278"/>
      <c r="H5089" s="278" t="s">
        <v>6154</v>
      </c>
      <c r="I5089" s="278" t="s">
        <v>6155</v>
      </c>
      <c r="J5089" s="278" t="s">
        <v>6156</v>
      </c>
      <c r="K5089" s="278" t="s">
        <v>6157</v>
      </c>
      <c r="L5089" s="277">
        <v>110</v>
      </c>
      <c r="M5089" s="276" t="s">
        <v>3923</v>
      </c>
      <c r="N5089" s="276" t="s">
        <v>9607</v>
      </c>
      <c r="O5089" s="276" t="s">
        <v>6166</v>
      </c>
    </row>
    <row r="5090" spans="1:15" ht="30.75" customHeight="1" x14ac:dyDescent="0.25">
      <c r="A5090" s="275">
        <v>40503046</v>
      </c>
      <c r="B5090" s="270" t="s">
        <v>3218</v>
      </c>
      <c r="C5090" s="272" t="s">
        <v>4843</v>
      </c>
      <c r="D5090" s="270" t="s">
        <v>9789</v>
      </c>
      <c r="E5090" s="272"/>
      <c r="F5090" s="273"/>
      <c r="G5090" s="272"/>
      <c r="H5090" s="272" t="s">
        <v>6154</v>
      </c>
      <c r="I5090" s="272" t="s">
        <v>6155</v>
      </c>
      <c r="J5090" s="272" t="s">
        <v>6156</v>
      </c>
      <c r="K5090" s="272" t="s">
        <v>6157</v>
      </c>
      <c r="L5090" s="271">
        <v>110</v>
      </c>
      <c r="M5090" s="270" t="s">
        <v>3923</v>
      </c>
      <c r="N5090" s="270" t="s">
        <v>9607</v>
      </c>
      <c r="O5090" s="270" t="s">
        <v>6166</v>
      </c>
    </row>
    <row r="5091" spans="1:15" ht="30.75" customHeight="1" x14ac:dyDescent="0.25">
      <c r="A5091" s="281">
        <v>40503054</v>
      </c>
      <c r="B5091" s="276" t="s">
        <v>3219</v>
      </c>
      <c r="C5091" s="278" t="s">
        <v>4843</v>
      </c>
      <c r="D5091" s="276" t="s">
        <v>9789</v>
      </c>
      <c r="E5091" s="282"/>
      <c r="F5091" s="279"/>
      <c r="G5091" s="278"/>
      <c r="H5091" s="278" t="s">
        <v>6154</v>
      </c>
      <c r="I5091" s="278" t="s">
        <v>6155</v>
      </c>
      <c r="J5091" s="278" t="s">
        <v>6156</v>
      </c>
      <c r="K5091" s="278" t="s">
        <v>6157</v>
      </c>
      <c r="L5091" s="277">
        <v>110</v>
      </c>
      <c r="M5091" s="276" t="s">
        <v>3923</v>
      </c>
      <c r="N5091" s="276" t="s">
        <v>9607</v>
      </c>
      <c r="O5091" s="276" t="s">
        <v>6166</v>
      </c>
    </row>
    <row r="5092" spans="1:15" ht="30.75" customHeight="1" x14ac:dyDescent="0.25">
      <c r="A5092" s="275">
        <v>40503062</v>
      </c>
      <c r="B5092" s="270" t="s">
        <v>3998</v>
      </c>
      <c r="C5092" s="272" t="s">
        <v>4843</v>
      </c>
      <c r="D5092" s="270" t="s">
        <v>9789</v>
      </c>
      <c r="E5092" s="272"/>
      <c r="F5092" s="273"/>
      <c r="G5092" s="272"/>
      <c r="H5092" s="272" t="s">
        <v>6154</v>
      </c>
      <c r="I5092" s="272" t="s">
        <v>6155</v>
      </c>
      <c r="J5092" s="272" t="s">
        <v>6156</v>
      </c>
      <c r="K5092" s="272" t="s">
        <v>6157</v>
      </c>
      <c r="L5092" s="271">
        <v>110</v>
      </c>
      <c r="M5092" s="270" t="s">
        <v>3923</v>
      </c>
      <c r="N5092" s="270" t="s">
        <v>9607</v>
      </c>
      <c r="O5092" s="270" t="s">
        <v>6166</v>
      </c>
    </row>
    <row r="5093" spans="1:15" ht="30.75" customHeight="1" x14ac:dyDescent="0.25">
      <c r="A5093" s="281">
        <v>40503070</v>
      </c>
      <c r="B5093" s="276" t="s">
        <v>6027</v>
      </c>
      <c r="C5093" s="278" t="s">
        <v>4844</v>
      </c>
      <c r="D5093" s="276" t="s">
        <v>6161</v>
      </c>
      <c r="E5093" s="282"/>
      <c r="F5093" s="279"/>
      <c r="G5093" s="278" t="s">
        <v>6161</v>
      </c>
      <c r="H5093" s="278" t="s">
        <v>6161</v>
      </c>
      <c r="I5093" s="278" t="s">
        <v>6161</v>
      </c>
      <c r="J5093" s="278" t="s">
        <v>6161</v>
      </c>
      <c r="K5093" s="278" t="s">
        <v>6161</v>
      </c>
      <c r="L5093" s="277" t="s">
        <v>6161</v>
      </c>
      <c r="M5093" s="276" t="s">
        <v>6161</v>
      </c>
      <c r="N5093" s="276" t="s">
        <v>6161</v>
      </c>
      <c r="O5093" s="276" t="s">
        <v>6161</v>
      </c>
    </row>
    <row r="5094" spans="1:15" ht="30.75" customHeight="1" x14ac:dyDescent="0.25">
      <c r="A5094" s="275">
        <v>40503089</v>
      </c>
      <c r="B5094" s="270" t="s">
        <v>3220</v>
      </c>
      <c r="C5094" s="272" t="s">
        <v>4843</v>
      </c>
      <c r="D5094" s="270" t="s">
        <v>9789</v>
      </c>
      <c r="E5094" s="272"/>
      <c r="F5094" s="273"/>
      <c r="G5094" s="272"/>
      <c r="H5094" s="272" t="s">
        <v>6154</v>
      </c>
      <c r="I5094" s="272" t="s">
        <v>6155</v>
      </c>
      <c r="J5094" s="272" t="s">
        <v>6156</v>
      </c>
      <c r="K5094" s="272" t="s">
        <v>6157</v>
      </c>
      <c r="L5094" s="271">
        <v>110</v>
      </c>
      <c r="M5094" s="270" t="s">
        <v>3923</v>
      </c>
      <c r="N5094" s="270" t="s">
        <v>9607</v>
      </c>
      <c r="O5094" s="270" t="s">
        <v>6166</v>
      </c>
    </row>
    <row r="5095" spans="1:15" ht="30.75" customHeight="1" x14ac:dyDescent="0.25">
      <c r="A5095" s="281">
        <v>40503089</v>
      </c>
      <c r="B5095" s="276" t="s">
        <v>3220</v>
      </c>
      <c r="C5095" s="278" t="s">
        <v>4843</v>
      </c>
      <c r="D5095" s="276" t="s">
        <v>10308</v>
      </c>
      <c r="E5095" s="282"/>
      <c r="F5095" s="279"/>
      <c r="G5095" s="278"/>
      <c r="H5095" s="278" t="s">
        <v>6154</v>
      </c>
      <c r="I5095" s="278" t="s">
        <v>6155</v>
      </c>
      <c r="J5095" s="278" t="s">
        <v>6156</v>
      </c>
      <c r="K5095" s="278"/>
      <c r="L5095" s="277"/>
      <c r="M5095" s="276" t="s">
        <v>3921</v>
      </c>
      <c r="N5095" s="276" t="s">
        <v>9607</v>
      </c>
      <c r="O5095" s="276" t="s">
        <v>6166</v>
      </c>
    </row>
    <row r="5096" spans="1:15" ht="30.75" customHeight="1" x14ac:dyDescent="0.25">
      <c r="A5096" s="275">
        <v>40503089</v>
      </c>
      <c r="B5096" s="270" t="s">
        <v>3220</v>
      </c>
      <c r="C5096" s="272" t="s">
        <v>4843</v>
      </c>
      <c r="D5096" s="270" t="s">
        <v>10318</v>
      </c>
      <c r="E5096" s="272"/>
      <c r="F5096" s="273"/>
      <c r="G5096" s="272"/>
      <c r="H5096" s="272" t="s">
        <v>6154</v>
      </c>
      <c r="I5096" s="272" t="s">
        <v>6155</v>
      </c>
      <c r="J5096" s="272" t="s">
        <v>6156</v>
      </c>
      <c r="K5096" s="272"/>
      <c r="L5096" s="271"/>
      <c r="M5096" s="270" t="s">
        <v>3921</v>
      </c>
      <c r="N5096" s="270" t="s">
        <v>9607</v>
      </c>
      <c r="O5096" s="270" t="s">
        <v>6166</v>
      </c>
    </row>
    <row r="5097" spans="1:15" ht="30.75" customHeight="1" x14ac:dyDescent="0.25">
      <c r="A5097" s="281">
        <v>40503097</v>
      </c>
      <c r="B5097" s="276" t="s">
        <v>6718</v>
      </c>
      <c r="C5097" s="278" t="s">
        <v>4843</v>
      </c>
      <c r="D5097" s="276" t="s">
        <v>9789</v>
      </c>
      <c r="E5097" s="282"/>
      <c r="F5097" s="279"/>
      <c r="G5097" s="278"/>
      <c r="H5097" s="278" t="s">
        <v>6154</v>
      </c>
      <c r="I5097" s="278" t="s">
        <v>6155</v>
      </c>
      <c r="J5097" s="278" t="s">
        <v>6156</v>
      </c>
      <c r="K5097" s="278" t="s">
        <v>6157</v>
      </c>
      <c r="L5097" s="277">
        <v>110</v>
      </c>
      <c r="M5097" s="276" t="s">
        <v>3923</v>
      </c>
      <c r="N5097" s="276" t="s">
        <v>9607</v>
      </c>
      <c r="O5097" s="276" t="s">
        <v>6166</v>
      </c>
    </row>
    <row r="5098" spans="1:15" ht="30.75" customHeight="1" x14ac:dyDescent="0.25">
      <c r="A5098" s="275">
        <v>40503097</v>
      </c>
      <c r="B5098" s="270" t="s">
        <v>6718</v>
      </c>
      <c r="C5098" s="272" t="s">
        <v>4843</v>
      </c>
      <c r="D5098" s="270" t="s">
        <v>10308</v>
      </c>
      <c r="E5098" s="272"/>
      <c r="F5098" s="273"/>
      <c r="G5098" s="272"/>
      <c r="H5098" s="272" t="s">
        <v>6154</v>
      </c>
      <c r="I5098" s="272" t="s">
        <v>6155</v>
      </c>
      <c r="J5098" s="272" t="s">
        <v>6156</v>
      </c>
      <c r="K5098" s="272"/>
      <c r="L5098" s="271"/>
      <c r="M5098" s="270" t="s">
        <v>3921</v>
      </c>
      <c r="N5098" s="270" t="s">
        <v>9607</v>
      </c>
      <c r="O5098" s="270" t="s">
        <v>6166</v>
      </c>
    </row>
    <row r="5099" spans="1:15" ht="30.75" customHeight="1" x14ac:dyDescent="0.25">
      <c r="A5099" s="281">
        <v>40503097</v>
      </c>
      <c r="B5099" s="276" t="s">
        <v>6718</v>
      </c>
      <c r="C5099" s="278" t="s">
        <v>4843</v>
      </c>
      <c r="D5099" s="276" t="s">
        <v>10318</v>
      </c>
      <c r="E5099" s="282"/>
      <c r="F5099" s="279"/>
      <c r="G5099" s="278"/>
      <c r="H5099" s="278" t="s">
        <v>6154</v>
      </c>
      <c r="I5099" s="278" t="s">
        <v>6155</v>
      </c>
      <c r="J5099" s="278" t="s">
        <v>6156</v>
      </c>
      <c r="K5099" s="278"/>
      <c r="L5099" s="277"/>
      <c r="M5099" s="276" t="s">
        <v>3921</v>
      </c>
      <c r="N5099" s="276" t="s">
        <v>9607</v>
      </c>
      <c r="O5099" s="276" t="s">
        <v>6166</v>
      </c>
    </row>
    <row r="5100" spans="1:15" ht="30.75" customHeight="1" x14ac:dyDescent="0.25">
      <c r="A5100" s="275">
        <v>40503100</v>
      </c>
      <c r="B5100" s="270" t="s">
        <v>3221</v>
      </c>
      <c r="C5100" s="272" t="s">
        <v>4843</v>
      </c>
      <c r="D5100" s="270" t="s">
        <v>9789</v>
      </c>
      <c r="E5100" s="272"/>
      <c r="F5100" s="273"/>
      <c r="G5100" s="272"/>
      <c r="H5100" s="272" t="s">
        <v>6154</v>
      </c>
      <c r="I5100" s="272" t="s">
        <v>6155</v>
      </c>
      <c r="J5100" s="272" t="s">
        <v>6156</v>
      </c>
      <c r="K5100" s="272" t="s">
        <v>6157</v>
      </c>
      <c r="L5100" s="271">
        <v>110</v>
      </c>
      <c r="M5100" s="270" t="s">
        <v>3923</v>
      </c>
      <c r="N5100" s="270" t="s">
        <v>9607</v>
      </c>
      <c r="O5100" s="270" t="s">
        <v>6166</v>
      </c>
    </row>
    <row r="5101" spans="1:15" ht="30.75" customHeight="1" x14ac:dyDescent="0.25">
      <c r="A5101" s="281">
        <v>40503119</v>
      </c>
      <c r="B5101" s="276" t="s">
        <v>4386</v>
      </c>
      <c r="C5101" s="278" t="s">
        <v>4843</v>
      </c>
      <c r="D5101" s="276" t="s">
        <v>9789</v>
      </c>
      <c r="E5101" s="282"/>
      <c r="F5101" s="279"/>
      <c r="G5101" s="278"/>
      <c r="H5101" s="278" t="s">
        <v>6154</v>
      </c>
      <c r="I5101" s="278" t="s">
        <v>6155</v>
      </c>
      <c r="J5101" s="278" t="s">
        <v>6156</v>
      </c>
      <c r="K5101" s="278" t="s">
        <v>6157</v>
      </c>
      <c r="L5101" s="277">
        <v>110</v>
      </c>
      <c r="M5101" s="276" t="s">
        <v>3923</v>
      </c>
      <c r="N5101" s="276" t="s">
        <v>9607</v>
      </c>
      <c r="O5101" s="276" t="s">
        <v>6166</v>
      </c>
    </row>
    <row r="5102" spans="1:15" ht="30.75" customHeight="1" x14ac:dyDescent="0.25">
      <c r="A5102" s="275">
        <v>40503127</v>
      </c>
      <c r="B5102" s="270" t="s">
        <v>4387</v>
      </c>
      <c r="C5102" s="272" t="s">
        <v>4843</v>
      </c>
      <c r="D5102" s="270" t="s">
        <v>9789</v>
      </c>
      <c r="E5102" s="272"/>
      <c r="F5102" s="273"/>
      <c r="G5102" s="272"/>
      <c r="H5102" s="272" t="s">
        <v>6154</v>
      </c>
      <c r="I5102" s="272" t="s">
        <v>6155</v>
      </c>
      <c r="J5102" s="272" t="s">
        <v>6156</v>
      </c>
      <c r="K5102" s="272" t="s">
        <v>6157</v>
      </c>
      <c r="L5102" s="271">
        <v>110</v>
      </c>
      <c r="M5102" s="270" t="s">
        <v>3923</v>
      </c>
      <c r="N5102" s="270" t="s">
        <v>9607</v>
      </c>
      <c r="O5102" s="270" t="s">
        <v>6166</v>
      </c>
    </row>
    <row r="5103" spans="1:15" ht="30.75" customHeight="1" x14ac:dyDescent="0.25">
      <c r="A5103" s="281">
        <v>40503135</v>
      </c>
      <c r="B5103" s="276" t="s">
        <v>6719</v>
      </c>
      <c r="C5103" s="278" t="s">
        <v>4844</v>
      </c>
      <c r="D5103" s="276" t="s">
        <v>6161</v>
      </c>
      <c r="E5103" s="282"/>
      <c r="F5103" s="279"/>
      <c r="G5103" s="278" t="s">
        <v>6161</v>
      </c>
      <c r="H5103" s="278" t="s">
        <v>6161</v>
      </c>
      <c r="I5103" s="278" t="s">
        <v>6161</v>
      </c>
      <c r="J5103" s="278" t="s">
        <v>6161</v>
      </c>
      <c r="K5103" s="278" t="s">
        <v>6161</v>
      </c>
      <c r="L5103" s="277" t="s">
        <v>6161</v>
      </c>
      <c r="M5103" s="276" t="s">
        <v>6161</v>
      </c>
      <c r="N5103" s="276" t="s">
        <v>6161</v>
      </c>
      <c r="O5103" s="276" t="s">
        <v>6161</v>
      </c>
    </row>
    <row r="5104" spans="1:15" ht="30.75" customHeight="1" x14ac:dyDescent="0.25">
      <c r="A5104" s="275">
        <v>40503143</v>
      </c>
      <c r="B5104" s="270" t="s">
        <v>4388</v>
      </c>
      <c r="C5104" s="272" t="s">
        <v>4843</v>
      </c>
      <c r="D5104" s="270" t="s">
        <v>10330</v>
      </c>
      <c r="E5104" s="272"/>
      <c r="F5104" s="273"/>
      <c r="G5104" s="272"/>
      <c r="H5104" s="272" t="s">
        <v>6154</v>
      </c>
      <c r="I5104" s="272" t="s">
        <v>6155</v>
      </c>
      <c r="J5104" s="272" t="s">
        <v>6156</v>
      </c>
      <c r="K5104" s="272" t="s">
        <v>6157</v>
      </c>
      <c r="L5104" s="271"/>
      <c r="M5104" s="270" t="s">
        <v>3923</v>
      </c>
      <c r="N5104" s="270" t="s">
        <v>9607</v>
      </c>
      <c r="O5104" s="270" t="s">
        <v>6166</v>
      </c>
    </row>
    <row r="5105" spans="1:15" ht="30.75" customHeight="1" x14ac:dyDescent="0.25">
      <c r="A5105" s="281">
        <v>40503143</v>
      </c>
      <c r="B5105" s="276" t="s">
        <v>4388</v>
      </c>
      <c r="C5105" s="278" t="s">
        <v>4843</v>
      </c>
      <c r="D5105" s="276" t="s">
        <v>9789</v>
      </c>
      <c r="E5105" s="282"/>
      <c r="F5105" s="279"/>
      <c r="G5105" s="278"/>
      <c r="H5105" s="278" t="s">
        <v>6154</v>
      </c>
      <c r="I5105" s="278" t="s">
        <v>6155</v>
      </c>
      <c r="J5105" s="278" t="s">
        <v>6156</v>
      </c>
      <c r="K5105" s="278" t="s">
        <v>6157</v>
      </c>
      <c r="L5105" s="277">
        <v>110</v>
      </c>
      <c r="M5105" s="276" t="s">
        <v>3923</v>
      </c>
      <c r="N5105" s="276" t="s">
        <v>9607</v>
      </c>
      <c r="O5105" s="276" t="s">
        <v>6166</v>
      </c>
    </row>
    <row r="5106" spans="1:15" ht="30.75" customHeight="1" x14ac:dyDescent="0.25">
      <c r="A5106" s="275">
        <v>40503143</v>
      </c>
      <c r="B5106" s="270" t="s">
        <v>4388</v>
      </c>
      <c r="C5106" s="272" t="s">
        <v>4843</v>
      </c>
      <c r="D5106" s="270" t="s">
        <v>10102</v>
      </c>
      <c r="E5106" s="272"/>
      <c r="F5106" s="273"/>
      <c r="G5106" s="272"/>
      <c r="H5106" s="272" t="s">
        <v>6154</v>
      </c>
      <c r="I5106" s="272" t="s">
        <v>6155</v>
      </c>
      <c r="J5106" s="272" t="s">
        <v>6156</v>
      </c>
      <c r="K5106" s="272" t="s">
        <v>6157</v>
      </c>
      <c r="L5106" s="271"/>
      <c r="M5106" s="270" t="s">
        <v>3923</v>
      </c>
      <c r="N5106" s="270" t="s">
        <v>9607</v>
      </c>
      <c r="O5106" s="270" t="s">
        <v>6166</v>
      </c>
    </row>
    <row r="5107" spans="1:15" ht="30.75" customHeight="1" x14ac:dyDescent="0.25">
      <c r="A5107" s="281">
        <v>40503151</v>
      </c>
      <c r="B5107" s="276" t="s">
        <v>4389</v>
      </c>
      <c r="C5107" s="278" t="s">
        <v>4843</v>
      </c>
      <c r="D5107" s="276" t="s">
        <v>9789</v>
      </c>
      <c r="E5107" s="282"/>
      <c r="F5107" s="279"/>
      <c r="G5107" s="278"/>
      <c r="H5107" s="278" t="s">
        <v>6154</v>
      </c>
      <c r="I5107" s="278" t="s">
        <v>6155</v>
      </c>
      <c r="J5107" s="278" t="s">
        <v>6156</v>
      </c>
      <c r="K5107" s="278" t="s">
        <v>6157</v>
      </c>
      <c r="L5107" s="277">
        <v>110</v>
      </c>
      <c r="M5107" s="276" t="s">
        <v>3923</v>
      </c>
      <c r="N5107" s="276" t="s">
        <v>9607</v>
      </c>
      <c r="O5107" s="276" t="s">
        <v>6166</v>
      </c>
    </row>
    <row r="5108" spans="1:15" ht="30.75" customHeight="1" x14ac:dyDescent="0.25">
      <c r="A5108" s="275">
        <v>40503160</v>
      </c>
      <c r="B5108" s="270" t="s">
        <v>4390</v>
      </c>
      <c r="C5108" s="272" t="s">
        <v>4843</v>
      </c>
      <c r="D5108" s="270" t="s">
        <v>9789</v>
      </c>
      <c r="E5108" s="272"/>
      <c r="F5108" s="273"/>
      <c r="G5108" s="272"/>
      <c r="H5108" s="272" t="s">
        <v>6154</v>
      </c>
      <c r="I5108" s="272" t="s">
        <v>6155</v>
      </c>
      <c r="J5108" s="272" t="s">
        <v>6156</v>
      </c>
      <c r="K5108" s="272" t="s">
        <v>6157</v>
      </c>
      <c r="L5108" s="271">
        <v>110</v>
      </c>
      <c r="M5108" s="270" t="s">
        <v>3923</v>
      </c>
      <c r="N5108" s="270" t="s">
        <v>9607</v>
      </c>
      <c r="O5108" s="270" t="s">
        <v>6166</v>
      </c>
    </row>
    <row r="5109" spans="1:15" ht="30.75" customHeight="1" x14ac:dyDescent="0.25">
      <c r="A5109" s="281">
        <v>40503178</v>
      </c>
      <c r="B5109" s="276" t="s">
        <v>4391</v>
      </c>
      <c r="C5109" s="278" t="s">
        <v>4843</v>
      </c>
      <c r="D5109" s="276" t="s">
        <v>9789</v>
      </c>
      <c r="E5109" s="282"/>
      <c r="F5109" s="279"/>
      <c r="G5109" s="278"/>
      <c r="H5109" s="278" t="s">
        <v>6154</v>
      </c>
      <c r="I5109" s="278" t="s">
        <v>6155</v>
      </c>
      <c r="J5109" s="278" t="s">
        <v>6156</v>
      </c>
      <c r="K5109" s="278" t="s">
        <v>6157</v>
      </c>
      <c r="L5109" s="277">
        <v>110</v>
      </c>
      <c r="M5109" s="276" t="s">
        <v>3923</v>
      </c>
      <c r="N5109" s="276" t="s">
        <v>9607</v>
      </c>
      <c r="O5109" s="276" t="s">
        <v>6166</v>
      </c>
    </row>
    <row r="5110" spans="1:15" ht="30.75" customHeight="1" x14ac:dyDescent="0.25">
      <c r="A5110" s="275">
        <v>40503186</v>
      </c>
      <c r="B5110" s="270" t="s">
        <v>4392</v>
      </c>
      <c r="C5110" s="272" t="s">
        <v>4843</v>
      </c>
      <c r="D5110" s="270" t="s">
        <v>9789</v>
      </c>
      <c r="E5110" s="272"/>
      <c r="F5110" s="273"/>
      <c r="G5110" s="272"/>
      <c r="H5110" s="272" t="s">
        <v>6154</v>
      </c>
      <c r="I5110" s="272" t="s">
        <v>6155</v>
      </c>
      <c r="J5110" s="272" t="s">
        <v>6156</v>
      </c>
      <c r="K5110" s="272" t="s">
        <v>6157</v>
      </c>
      <c r="L5110" s="271">
        <v>110</v>
      </c>
      <c r="M5110" s="270" t="s">
        <v>3923</v>
      </c>
      <c r="N5110" s="270" t="s">
        <v>9607</v>
      </c>
      <c r="O5110" s="270" t="s">
        <v>6166</v>
      </c>
    </row>
    <row r="5111" spans="1:15" ht="30.75" customHeight="1" x14ac:dyDescent="0.25">
      <c r="A5111" s="281">
        <v>40503194</v>
      </c>
      <c r="B5111" s="276" t="s">
        <v>4393</v>
      </c>
      <c r="C5111" s="278" t="s">
        <v>4843</v>
      </c>
      <c r="D5111" s="276" t="s">
        <v>9789</v>
      </c>
      <c r="E5111" s="282"/>
      <c r="F5111" s="279"/>
      <c r="G5111" s="278"/>
      <c r="H5111" s="278" t="s">
        <v>6154</v>
      </c>
      <c r="I5111" s="278" t="s">
        <v>6155</v>
      </c>
      <c r="J5111" s="278" t="s">
        <v>6156</v>
      </c>
      <c r="K5111" s="278" t="s">
        <v>6157</v>
      </c>
      <c r="L5111" s="277">
        <v>110</v>
      </c>
      <c r="M5111" s="276" t="s">
        <v>3923</v>
      </c>
      <c r="N5111" s="276" t="s">
        <v>9607</v>
      </c>
      <c r="O5111" s="276" t="s">
        <v>6166</v>
      </c>
    </row>
    <row r="5112" spans="1:15" ht="30.75" customHeight="1" x14ac:dyDescent="0.25">
      <c r="A5112" s="275">
        <v>40503208</v>
      </c>
      <c r="B5112" s="270" t="s">
        <v>4394</v>
      </c>
      <c r="C5112" s="272" t="s">
        <v>4843</v>
      </c>
      <c r="D5112" s="270" t="s">
        <v>9789</v>
      </c>
      <c r="E5112" s="272"/>
      <c r="F5112" s="273"/>
      <c r="G5112" s="272"/>
      <c r="H5112" s="272" t="s">
        <v>6154</v>
      </c>
      <c r="I5112" s="272" t="s">
        <v>6155</v>
      </c>
      <c r="J5112" s="272" t="s">
        <v>6156</v>
      </c>
      <c r="K5112" s="272" t="s">
        <v>6157</v>
      </c>
      <c r="L5112" s="271">
        <v>110</v>
      </c>
      <c r="M5112" s="270" t="s">
        <v>3923</v>
      </c>
      <c r="N5112" s="270" t="s">
        <v>9607</v>
      </c>
      <c r="O5112" s="270" t="s">
        <v>6166</v>
      </c>
    </row>
    <row r="5113" spans="1:15" ht="30.75" customHeight="1" x14ac:dyDescent="0.25">
      <c r="A5113" s="281">
        <v>40503216</v>
      </c>
      <c r="B5113" s="276" t="s">
        <v>4395</v>
      </c>
      <c r="C5113" s="278" t="s">
        <v>4843</v>
      </c>
      <c r="D5113" s="276" t="s">
        <v>9789</v>
      </c>
      <c r="E5113" s="282"/>
      <c r="F5113" s="279"/>
      <c r="G5113" s="278"/>
      <c r="H5113" s="278" t="s">
        <v>6154</v>
      </c>
      <c r="I5113" s="278" t="s">
        <v>6155</v>
      </c>
      <c r="J5113" s="278" t="s">
        <v>6156</v>
      </c>
      <c r="K5113" s="278" t="s">
        <v>6157</v>
      </c>
      <c r="L5113" s="277">
        <v>110</v>
      </c>
      <c r="M5113" s="276" t="s">
        <v>3923</v>
      </c>
      <c r="N5113" s="276" t="s">
        <v>9607</v>
      </c>
      <c r="O5113" s="276" t="s">
        <v>6166</v>
      </c>
    </row>
    <row r="5114" spans="1:15" ht="30.75" customHeight="1" x14ac:dyDescent="0.25">
      <c r="A5114" s="275">
        <v>40503224</v>
      </c>
      <c r="B5114" s="270" t="s">
        <v>6720</v>
      </c>
      <c r="C5114" s="272" t="s">
        <v>4844</v>
      </c>
      <c r="D5114" s="270" t="s">
        <v>6161</v>
      </c>
      <c r="E5114" s="272"/>
      <c r="F5114" s="273"/>
      <c r="G5114" s="272" t="s">
        <v>6161</v>
      </c>
      <c r="H5114" s="272" t="s">
        <v>6161</v>
      </c>
      <c r="I5114" s="272" t="s">
        <v>6161</v>
      </c>
      <c r="J5114" s="272" t="s">
        <v>6161</v>
      </c>
      <c r="K5114" s="272" t="s">
        <v>6161</v>
      </c>
      <c r="L5114" s="271" t="s">
        <v>6161</v>
      </c>
      <c r="M5114" s="270" t="s">
        <v>6161</v>
      </c>
      <c r="N5114" s="270" t="s">
        <v>6161</v>
      </c>
      <c r="O5114" s="270" t="s">
        <v>6161</v>
      </c>
    </row>
    <row r="5115" spans="1:15" ht="30.75" customHeight="1" x14ac:dyDescent="0.25">
      <c r="A5115" s="281">
        <v>40503232</v>
      </c>
      <c r="B5115" s="276" t="s">
        <v>4396</v>
      </c>
      <c r="C5115" s="278" t="s">
        <v>4843</v>
      </c>
      <c r="D5115" s="276" t="s">
        <v>9789</v>
      </c>
      <c r="E5115" s="282"/>
      <c r="F5115" s="279"/>
      <c r="G5115" s="278"/>
      <c r="H5115" s="278" t="s">
        <v>6154</v>
      </c>
      <c r="I5115" s="278" t="s">
        <v>6155</v>
      </c>
      <c r="J5115" s="278" t="s">
        <v>6156</v>
      </c>
      <c r="K5115" s="278" t="s">
        <v>6157</v>
      </c>
      <c r="L5115" s="277">
        <v>110</v>
      </c>
      <c r="M5115" s="276" t="s">
        <v>3923</v>
      </c>
      <c r="N5115" s="276" t="s">
        <v>9607</v>
      </c>
      <c r="O5115" s="276" t="s">
        <v>6166</v>
      </c>
    </row>
    <row r="5116" spans="1:15" ht="30.75" customHeight="1" x14ac:dyDescent="0.25">
      <c r="A5116" s="275">
        <v>40503232</v>
      </c>
      <c r="B5116" s="270" t="s">
        <v>4396</v>
      </c>
      <c r="C5116" s="272" t="s">
        <v>4843</v>
      </c>
      <c r="D5116" s="270" t="s">
        <v>10327</v>
      </c>
      <c r="E5116" s="272"/>
      <c r="F5116" s="273"/>
      <c r="G5116" s="272"/>
      <c r="H5116" s="272" t="s">
        <v>6154</v>
      </c>
      <c r="I5116" s="272" t="s">
        <v>6155</v>
      </c>
      <c r="J5116" s="272" t="s">
        <v>6156</v>
      </c>
      <c r="K5116" s="272" t="s">
        <v>6157</v>
      </c>
      <c r="L5116" s="271">
        <v>110</v>
      </c>
      <c r="M5116" s="270" t="s">
        <v>3921</v>
      </c>
      <c r="N5116" s="270" t="s">
        <v>9607</v>
      </c>
      <c r="O5116" s="270" t="s">
        <v>6166</v>
      </c>
    </row>
    <row r="5117" spans="1:15" ht="30.75" customHeight="1" x14ac:dyDescent="0.25">
      <c r="A5117" s="281">
        <v>40503240</v>
      </c>
      <c r="B5117" s="276" t="s">
        <v>4397</v>
      </c>
      <c r="C5117" s="278" t="s">
        <v>4843</v>
      </c>
      <c r="D5117" s="276" t="s">
        <v>9789</v>
      </c>
      <c r="E5117" s="282"/>
      <c r="F5117" s="279"/>
      <c r="G5117" s="278"/>
      <c r="H5117" s="278" t="s">
        <v>6154</v>
      </c>
      <c r="I5117" s="278" t="s">
        <v>6155</v>
      </c>
      <c r="J5117" s="278" t="s">
        <v>6156</v>
      </c>
      <c r="K5117" s="278" t="s">
        <v>6157</v>
      </c>
      <c r="L5117" s="277">
        <v>110</v>
      </c>
      <c r="M5117" s="276" t="s">
        <v>3923</v>
      </c>
      <c r="N5117" s="276" t="s">
        <v>9607</v>
      </c>
      <c r="O5117" s="276" t="s">
        <v>6166</v>
      </c>
    </row>
    <row r="5118" spans="1:15" ht="30.75" customHeight="1" x14ac:dyDescent="0.25">
      <c r="A5118" s="275">
        <v>40503240</v>
      </c>
      <c r="B5118" s="270" t="s">
        <v>4397</v>
      </c>
      <c r="C5118" s="272" t="s">
        <v>4843</v>
      </c>
      <c r="D5118" s="270" t="s">
        <v>10327</v>
      </c>
      <c r="E5118" s="272"/>
      <c r="F5118" s="273"/>
      <c r="G5118" s="272"/>
      <c r="H5118" s="272" t="s">
        <v>6154</v>
      </c>
      <c r="I5118" s="272" t="s">
        <v>6155</v>
      </c>
      <c r="J5118" s="272" t="s">
        <v>6156</v>
      </c>
      <c r="K5118" s="272" t="s">
        <v>6157</v>
      </c>
      <c r="L5118" s="271">
        <v>110</v>
      </c>
      <c r="M5118" s="270" t="s">
        <v>3921</v>
      </c>
      <c r="N5118" s="270" t="s">
        <v>9607</v>
      </c>
      <c r="O5118" s="270" t="s">
        <v>6166</v>
      </c>
    </row>
    <row r="5119" spans="1:15" ht="30.75" customHeight="1" x14ac:dyDescent="0.25">
      <c r="A5119" s="281">
        <v>40503259</v>
      </c>
      <c r="B5119" s="276" t="s">
        <v>6721</v>
      </c>
      <c r="C5119" s="278" t="s">
        <v>4843</v>
      </c>
      <c r="D5119" s="276" t="s">
        <v>9789</v>
      </c>
      <c r="E5119" s="282"/>
      <c r="F5119" s="279"/>
      <c r="G5119" s="278"/>
      <c r="H5119" s="278" t="s">
        <v>6154</v>
      </c>
      <c r="I5119" s="278" t="s">
        <v>6155</v>
      </c>
      <c r="J5119" s="278" t="s">
        <v>6156</v>
      </c>
      <c r="K5119" s="278" t="s">
        <v>6157</v>
      </c>
      <c r="L5119" s="277">
        <v>110</v>
      </c>
      <c r="M5119" s="276" t="s">
        <v>3923</v>
      </c>
      <c r="N5119" s="276" t="s">
        <v>9607</v>
      </c>
      <c r="O5119" s="276" t="s">
        <v>6166</v>
      </c>
    </row>
    <row r="5120" spans="1:15" ht="30.75" customHeight="1" x14ac:dyDescent="0.25">
      <c r="A5120" s="275">
        <v>40503259</v>
      </c>
      <c r="B5120" s="270" t="s">
        <v>6721</v>
      </c>
      <c r="C5120" s="272" t="s">
        <v>4843</v>
      </c>
      <c r="D5120" s="270" t="s">
        <v>10327</v>
      </c>
      <c r="E5120" s="272"/>
      <c r="F5120" s="273"/>
      <c r="G5120" s="272"/>
      <c r="H5120" s="272" t="s">
        <v>6154</v>
      </c>
      <c r="I5120" s="272" t="s">
        <v>6155</v>
      </c>
      <c r="J5120" s="272" t="s">
        <v>6156</v>
      </c>
      <c r="K5120" s="272" t="s">
        <v>6157</v>
      </c>
      <c r="L5120" s="271">
        <v>110</v>
      </c>
      <c r="M5120" s="270" t="s">
        <v>3921</v>
      </c>
      <c r="N5120" s="270" t="s">
        <v>9607</v>
      </c>
      <c r="O5120" s="270" t="s">
        <v>6166</v>
      </c>
    </row>
    <row r="5121" spans="1:15" ht="30.75" customHeight="1" x14ac:dyDescent="0.25">
      <c r="A5121" s="281">
        <v>40503267</v>
      </c>
      <c r="B5121" s="276" t="s">
        <v>6722</v>
      </c>
      <c r="C5121" s="278" t="s">
        <v>4843</v>
      </c>
      <c r="D5121" s="276" t="s">
        <v>9789</v>
      </c>
      <c r="E5121" s="282"/>
      <c r="F5121" s="279"/>
      <c r="G5121" s="278"/>
      <c r="H5121" s="278" t="s">
        <v>6154</v>
      </c>
      <c r="I5121" s="278" t="s">
        <v>6155</v>
      </c>
      <c r="J5121" s="278" t="s">
        <v>6156</v>
      </c>
      <c r="K5121" s="278" t="s">
        <v>6157</v>
      </c>
      <c r="L5121" s="277">
        <v>110</v>
      </c>
      <c r="M5121" s="276" t="s">
        <v>3923</v>
      </c>
      <c r="N5121" s="276" t="s">
        <v>9607</v>
      </c>
      <c r="O5121" s="276" t="s">
        <v>6166</v>
      </c>
    </row>
    <row r="5122" spans="1:15" ht="30.75" customHeight="1" x14ac:dyDescent="0.25">
      <c r="A5122" s="275">
        <v>40503275</v>
      </c>
      <c r="B5122" s="270" t="s">
        <v>6723</v>
      </c>
      <c r="C5122" s="272" t="s">
        <v>4843</v>
      </c>
      <c r="D5122" s="270" t="s">
        <v>9789</v>
      </c>
      <c r="E5122" s="272"/>
      <c r="F5122" s="273"/>
      <c r="G5122" s="272"/>
      <c r="H5122" s="272" t="s">
        <v>6154</v>
      </c>
      <c r="I5122" s="272" t="s">
        <v>6155</v>
      </c>
      <c r="J5122" s="272" t="s">
        <v>6156</v>
      </c>
      <c r="K5122" s="272" t="s">
        <v>6157</v>
      </c>
      <c r="L5122" s="271">
        <v>110</v>
      </c>
      <c r="M5122" s="270" t="s">
        <v>3923</v>
      </c>
      <c r="N5122" s="270" t="s">
        <v>9607</v>
      </c>
      <c r="O5122" s="270" t="s">
        <v>6166</v>
      </c>
    </row>
    <row r="5123" spans="1:15" ht="30.75" customHeight="1" x14ac:dyDescent="0.25">
      <c r="A5123" s="281">
        <v>40503283</v>
      </c>
      <c r="B5123" s="276" t="s">
        <v>6724</v>
      </c>
      <c r="C5123" s="278" t="s">
        <v>4843</v>
      </c>
      <c r="D5123" s="276" t="s">
        <v>9789</v>
      </c>
      <c r="E5123" s="282"/>
      <c r="F5123" s="279"/>
      <c r="G5123" s="278"/>
      <c r="H5123" s="278" t="s">
        <v>6154</v>
      </c>
      <c r="I5123" s="278" t="s">
        <v>6155</v>
      </c>
      <c r="J5123" s="278" t="s">
        <v>6156</v>
      </c>
      <c r="K5123" s="278" t="s">
        <v>6157</v>
      </c>
      <c r="L5123" s="277">
        <v>110</v>
      </c>
      <c r="M5123" s="276" t="s">
        <v>3923</v>
      </c>
      <c r="N5123" s="276" t="s">
        <v>9607</v>
      </c>
      <c r="O5123" s="276" t="s">
        <v>6166</v>
      </c>
    </row>
    <row r="5124" spans="1:15" ht="30.75" customHeight="1" x14ac:dyDescent="0.25">
      <c r="A5124" s="275">
        <v>40503291</v>
      </c>
      <c r="B5124" s="270" t="s">
        <v>6725</v>
      </c>
      <c r="C5124" s="272" t="s">
        <v>4844</v>
      </c>
      <c r="D5124" s="270" t="s">
        <v>6161</v>
      </c>
      <c r="E5124" s="272"/>
      <c r="F5124" s="273"/>
      <c r="G5124" s="272" t="s">
        <v>6161</v>
      </c>
      <c r="H5124" s="272" t="s">
        <v>6161</v>
      </c>
      <c r="I5124" s="272" t="s">
        <v>6161</v>
      </c>
      <c r="J5124" s="272" t="s">
        <v>6161</v>
      </c>
      <c r="K5124" s="272" t="s">
        <v>6161</v>
      </c>
      <c r="L5124" s="271" t="s">
        <v>6161</v>
      </c>
      <c r="M5124" s="270" t="s">
        <v>6161</v>
      </c>
      <c r="N5124" s="270" t="s">
        <v>6161</v>
      </c>
      <c r="O5124" s="270" t="s">
        <v>6161</v>
      </c>
    </row>
    <row r="5125" spans="1:15" ht="30.75" customHeight="1" x14ac:dyDescent="0.25">
      <c r="A5125" s="281">
        <v>40503305</v>
      </c>
      <c r="B5125" s="276" t="s">
        <v>6726</v>
      </c>
      <c r="C5125" s="278" t="s">
        <v>4844</v>
      </c>
      <c r="D5125" s="276" t="s">
        <v>6161</v>
      </c>
      <c r="E5125" s="282"/>
      <c r="F5125" s="279"/>
      <c r="G5125" s="278" t="s">
        <v>6161</v>
      </c>
      <c r="H5125" s="278" t="s">
        <v>6161</v>
      </c>
      <c r="I5125" s="278" t="s">
        <v>6161</v>
      </c>
      <c r="J5125" s="278" t="s">
        <v>6161</v>
      </c>
      <c r="K5125" s="278" t="s">
        <v>6161</v>
      </c>
      <c r="L5125" s="277" t="s">
        <v>6161</v>
      </c>
      <c r="M5125" s="276" t="s">
        <v>6161</v>
      </c>
      <c r="N5125" s="276" t="s">
        <v>6161</v>
      </c>
      <c r="O5125" s="276" t="s">
        <v>6161</v>
      </c>
    </row>
    <row r="5126" spans="1:15" ht="30.75" customHeight="1" x14ac:dyDescent="0.25">
      <c r="A5126" s="275">
        <v>40503313</v>
      </c>
      <c r="B5126" s="270" t="s">
        <v>6727</v>
      </c>
      <c r="C5126" s="272" t="s">
        <v>4843</v>
      </c>
      <c r="D5126" s="270" t="s">
        <v>9789</v>
      </c>
      <c r="E5126" s="272"/>
      <c r="F5126" s="273"/>
      <c r="G5126" s="272"/>
      <c r="H5126" s="272" t="s">
        <v>6154</v>
      </c>
      <c r="I5126" s="272" t="s">
        <v>6155</v>
      </c>
      <c r="J5126" s="272" t="s">
        <v>6156</v>
      </c>
      <c r="K5126" s="272" t="s">
        <v>6157</v>
      </c>
      <c r="L5126" s="271">
        <v>110</v>
      </c>
      <c r="M5126" s="270" t="s">
        <v>3923</v>
      </c>
      <c r="N5126" s="270" t="s">
        <v>9607</v>
      </c>
      <c r="O5126" s="270" t="s">
        <v>6166</v>
      </c>
    </row>
    <row r="5127" spans="1:15" ht="30.75" customHeight="1" x14ac:dyDescent="0.25">
      <c r="A5127" s="281">
        <v>40503321</v>
      </c>
      <c r="B5127" s="276" t="s">
        <v>6728</v>
      </c>
      <c r="C5127" s="278" t="s">
        <v>4844</v>
      </c>
      <c r="D5127" s="276" t="s">
        <v>6161</v>
      </c>
      <c r="E5127" s="282"/>
      <c r="F5127" s="279"/>
      <c r="G5127" s="278" t="s">
        <v>6161</v>
      </c>
      <c r="H5127" s="278" t="s">
        <v>6161</v>
      </c>
      <c r="I5127" s="278" t="s">
        <v>6161</v>
      </c>
      <c r="J5127" s="278" t="s">
        <v>6161</v>
      </c>
      <c r="K5127" s="278" t="s">
        <v>6161</v>
      </c>
      <c r="L5127" s="277" t="s">
        <v>6161</v>
      </c>
      <c r="M5127" s="276" t="s">
        <v>6161</v>
      </c>
      <c r="N5127" s="276" t="s">
        <v>6161</v>
      </c>
      <c r="O5127" s="276" t="s">
        <v>6161</v>
      </c>
    </row>
    <row r="5128" spans="1:15" ht="30.75" customHeight="1" x14ac:dyDescent="0.25">
      <c r="A5128" s="275">
        <v>40503330</v>
      </c>
      <c r="B5128" s="270" t="s">
        <v>6729</v>
      </c>
      <c r="C5128" s="272" t="s">
        <v>4844</v>
      </c>
      <c r="D5128" s="270" t="s">
        <v>6161</v>
      </c>
      <c r="E5128" s="272"/>
      <c r="F5128" s="273"/>
      <c r="G5128" s="272" t="s">
        <v>6161</v>
      </c>
      <c r="H5128" s="272" t="s">
        <v>6161</v>
      </c>
      <c r="I5128" s="272" t="s">
        <v>6161</v>
      </c>
      <c r="J5128" s="272" t="s">
        <v>6161</v>
      </c>
      <c r="K5128" s="272" t="s">
        <v>6161</v>
      </c>
      <c r="L5128" s="271" t="s">
        <v>6161</v>
      </c>
      <c r="M5128" s="270" t="s">
        <v>6161</v>
      </c>
      <c r="N5128" s="270" t="s">
        <v>6161</v>
      </c>
      <c r="O5128" s="270" t="s">
        <v>6161</v>
      </c>
    </row>
    <row r="5129" spans="1:15" ht="30.75" customHeight="1" x14ac:dyDescent="0.25">
      <c r="A5129" s="281">
        <v>40503348</v>
      </c>
      <c r="B5129" s="276" t="s">
        <v>6730</v>
      </c>
      <c r="C5129" s="278" t="s">
        <v>4843</v>
      </c>
      <c r="D5129" s="276" t="s">
        <v>9789</v>
      </c>
      <c r="E5129" s="282"/>
      <c r="F5129" s="279"/>
      <c r="G5129" s="278"/>
      <c r="H5129" s="278" t="s">
        <v>6154</v>
      </c>
      <c r="I5129" s="278" t="s">
        <v>6155</v>
      </c>
      <c r="J5129" s="278" t="s">
        <v>6156</v>
      </c>
      <c r="K5129" s="278" t="s">
        <v>6157</v>
      </c>
      <c r="L5129" s="277">
        <v>110</v>
      </c>
      <c r="M5129" s="276" t="s">
        <v>3923</v>
      </c>
      <c r="N5129" s="276" t="s">
        <v>9607</v>
      </c>
      <c r="O5129" s="276" t="s">
        <v>6166</v>
      </c>
    </row>
    <row r="5130" spans="1:15" ht="30.75" customHeight="1" x14ac:dyDescent="0.25">
      <c r="A5130" s="275">
        <v>40503356</v>
      </c>
      <c r="B5130" s="270" t="s">
        <v>6731</v>
      </c>
      <c r="C5130" s="272" t="s">
        <v>4843</v>
      </c>
      <c r="D5130" s="270" t="s">
        <v>9789</v>
      </c>
      <c r="E5130" s="272"/>
      <c r="F5130" s="273"/>
      <c r="G5130" s="272"/>
      <c r="H5130" s="272" t="s">
        <v>6154</v>
      </c>
      <c r="I5130" s="272" t="s">
        <v>6155</v>
      </c>
      <c r="J5130" s="272" t="s">
        <v>6156</v>
      </c>
      <c r="K5130" s="272" t="s">
        <v>6157</v>
      </c>
      <c r="L5130" s="271">
        <v>110</v>
      </c>
      <c r="M5130" s="270" t="s">
        <v>3923</v>
      </c>
      <c r="N5130" s="270" t="s">
        <v>9607</v>
      </c>
      <c r="O5130" s="270" t="s">
        <v>6166</v>
      </c>
    </row>
    <row r="5131" spans="1:15" ht="30.75" customHeight="1" x14ac:dyDescent="0.25">
      <c r="A5131" s="281">
        <v>40503364</v>
      </c>
      <c r="B5131" s="276" t="s">
        <v>6732</v>
      </c>
      <c r="C5131" s="278" t="s">
        <v>4844</v>
      </c>
      <c r="D5131" s="276" t="s">
        <v>6161</v>
      </c>
      <c r="E5131" s="282"/>
      <c r="F5131" s="279"/>
      <c r="G5131" s="278" t="s">
        <v>6161</v>
      </c>
      <c r="H5131" s="278" t="s">
        <v>6161</v>
      </c>
      <c r="I5131" s="278" t="s">
        <v>6161</v>
      </c>
      <c r="J5131" s="278" t="s">
        <v>6161</v>
      </c>
      <c r="K5131" s="278" t="s">
        <v>6161</v>
      </c>
      <c r="L5131" s="277" t="s">
        <v>6161</v>
      </c>
      <c r="M5131" s="276" t="s">
        <v>6161</v>
      </c>
      <c r="N5131" s="276" t="s">
        <v>6161</v>
      </c>
      <c r="O5131" s="276" t="s">
        <v>6161</v>
      </c>
    </row>
    <row r="5132" spans="1:15" ht="30.75" customHeight="1" x14ac:dyDescent="0.25">
      <c r="A5132" s="275">
        <v>40503372</v>
      </c>
      <c r="B5132" s="270" t="s">
        <v>6130</v>
      </c>
      <c r="C5132" s="272" t="s">
        <v>4843</v>
      </c>
      <c r="D5132" s="270" t="s">
        <v>9789</v>
      </c>
      <c r="E5132" s="272"/>
      <c r="F5132" s="273"/>
      <c r="G5132" s="272"/>
      <c r="H5132" s="272" t="s">
        <v>6154</v>
      </c>
      <c r="I5132" s="272" t="s">
        <v>6155</v>
      </c>
      <c r="J5132" s="272" t="s">
        <v>6156</v>
      </c>
      <c r="K5132" s="272" t="s">
        <v>6157</v>
      </c>
      <c r="L5132" s="271">
        <v>110</v>
      </c>
      <c r="M5132" s="270" t="s">
        <v>3923</v>
      </c>
      <c r="N5132" s="270" t="s">
        <v>9607</v>
      </c>
      <c r="O5132" s="270" t="s">
        <v>6166</v>
      </c>
    </row>
    <row r="5133" spans="1:15" ht="30.75" customHeight="1" x14ac:dyDescent="0.25">
      <c r="A5133" s="281">
        <v>40503380</v>
      </c>
      <c r="B5133" s="276" t="s">
        <v>6733</v>
      </c>
      <c r="C5133" s="278" t="s">
        <v>4843</v>
      </c>
      <c r="D5133" s="276" t="s">
        <v>10327</v>
      </c>
      <c r="E5133" s="282"/>
      <c r="F5133" s="279"/>
      <c r="G5133" s="278"/>
      <c r="H5133" s="278" t="s">
        <v>6154</v>
      </c>
      <c r="I5133" s="278" t="s">
        <v>6155</v>
      </c>
      <c r="J5133" s="278" t="s">
        <v>6156</v>
      </c>
      <c r="K5133" s="278" t="s">
        <v>6157</v>
      </c>
      <c r="L5133" s="277">
        <v>110</v>
      </c>
      <c r="M5133" s="276" t="s">
        <v>3921</v>
      </c>
      <c r="N5133" s="276" t="s">
        <v>9607</v>
      </c>
      <c r="O5133" s="276" t="s">
        <v>6166</v>
      </c>
    </row>
    <row r="5134" spans="1:15" ht="30.75" customHeight="1" x14ac:dyDescent="0.25">
      <c r="A5134" s="275">
        <v>40503399</v>
      </c>
      <c r="B5134" s="270" t="s">
        <v>6734</v>
      </c>
      <c r="C5134" s="272" t="s">
        <v>4843</v>
      </c>
      <c r="D5134" s="270" t="s">
        <v>9789</v>
      </c>
      <c r="E5134" s="272"/>
      <c r="F5134" s="273"/>
      <c r="G5134" s="272"/>
      <c r="H5134" s="272" t="s">
        <v>6154</v>
      </c>
      <c r="I5134" s="272" t="s">
        <v>6155</v>
      </c>
      <c r="J5134" s="272" t="s">
        <v>6156</v>
      </c>
      <c r="K5134" s="272" t="s">
        <v>6157</v>
      </c>
      <c r="L5134" s="271">
        <v>110</v>
      </c>
      <c r="M5134" s="270" t="s">
        <v>3923</v>
      </c>
      <c r="N5134" s="270" t="s">
        <v>9607</v>
      </c>
      <c r="O5134" s="270" t="s">
        <v>6166</v>
      </c>
    </row>
    <row r="5135" spans="1:15" ht="30.75" customHeight="1" x14ac:dyDescent="0.25">
      <c r="A5135" s="281">
        <v>40503402</v>
      </c>
      <c r="B5135" s="276" t="s">
        <v>6735</v>
      </c>
      <c r="C5135" s="278" t="s">
        <v>4843</v>
      </c>
      <c r="D5135" s="276" t="s">
        <v>9789</v>
      </c>
      <c r="E5135" s="282"/>
      <c r="F5135" s="279"/>
      <c r="G5135" s="278"/>
      <c r="H5135" s="278" t="s">
        <v>6154</v>
      </c>
      <c r="I5135" s="278" t="s">
        <v>6155</v>
      </c>
      <c r="J5135" s="278" t="s">
        <v>6156</v>
      </c>
      <c r="K5135" s="278" t="s">
        <v>6157</v>
      </c>
      <c r="L5135" s="277">
        <v>110</v>
      </c>
      <c r="M5135" s="276" t="s">
        <v>3923</v>
      </c>
      <c r="N5135" s="276" t="s">
        <v>9607</v>
      </c>
      <c r="O5135" s="276" t="s">
        <v>6166</v>
      </c>
    </row>
    <row r="5136" spans="1:15" ht="30.75" customHeight="1" x14ac:dyDescent="0.25">
      <c r="A5136" s="275">
        <v>40503410</v>
      </c>
      <c r="B5136" s="270" t="s">
        <v>6736</v>
      </c>
      <c r="C5136" s="272" t="s">
        <v>4843</v>
      </c>
      <c r="D5136" s="270" t="s">
        <v>9789</v>
      </c>
      <c r="E5136" s="272"/>
      <c r="F5136" s="273"/>
      <c r="G5136" s="272"/>
      <c r="H5136" s="272" t="s">
        <v>6154</v>
      </c>
      <c r="I5136" s="272" t="s">
        <v>6155</v>
      </c>
      <c r="J5136" s="272" t="s">
        <v>6156</v>
      </c>
      <c r="K5136" s="272" t="s">
        <v>6157</v>
      </c>
      <c r="L5136" s="271">
        <v>110</v>
      </c>
      <c r="M5136" s="270" t="s">
        <v>3923</v>
      </c>
      <c r="N5136" s="270" t="s">
        <v>9607</v>
      </c>
      <c r="O5136" s="270" t="s">
        <v>6166</v>
      </c>
    </row>
    <row r="5137" spans="1:15" ht="30.75" customHeight="1" x14ac:dyDescent="0.25">
      <c r="A5137" s="281">
        <v>40503429</v>
      </c>
      <c r="B5137" s="276" t="s">
        <v>6737</v>
      </c>
      <c r="C5137" s="278" t="s">
        <v>4843</v>
      </c>
      <c r="D5137" s="276" t="s">
        <v>9789</v>
      </c>
      <c r="E5137" s="282"/>
      <c r="F5137" s="279"/>
      <c r="G5137" s="278"/>
      <c r="H5137" s="278" t="s">
        <v>6154</v>
      </c>
      <c r="I5137" s="278" t="s">
        <v>6155</v>
      </c>
      <c r="J5137" s="278" t="s">
        <v>6156</v>
      </c>
      <c r="K5137" s="278" t="s">
        <v>6157</v>
      </c>
      <c r="L5137" s="277">
        <v>110</v>
      </c>
      <c r="M5137" s="276" t="s">
        <v>3923</v>
      </c>
      <c r="N5137" s="276" t="s">
        <v>9607</v>
      </c>
      <c r="O5137" s="276" t="s">
        <v>6166</v>
      </c>
    </row>
    <row r="5138" spans="1:15" ht="30.75" customHeight="1" x14ac:dyDescent="0.25">
      <c r="A5138" s="275">
        <v>40503437</v>
      </c>
      <c r="B5138" s="270" t="s">
        <v>6738</v>
      </c>
      <c r="C5138" s="272" t="s">
        <v>4843</v>
      </c>
      <c r="D5138" s="270" t="s">
        <v>9789</v>
      </c>
      <c r="E5138" s="272"/>
      <c r="F5138" s="273"/>
      <c r="G5138" s="272"/>
      <c r="H5138" s="272" t="s">
        <v>6154</v>
      </c>
      <c r="I5138" s="272" t="s">
        <v>6155</v>
      </c>
      <c r="J5138" s="272" t="s">
        <v>6156</v>
      </c>
      <c r="K5138" s="272" t="s">
        <v>6157</v>
      </c>
      <c r="L5138" s="271">
        <v>110</v>
      </c>
      <c r="M5138" s="270" t="s">
        <v>3923</v>
      </c>
      <c r="N5138" s="270" t="s">
        <v>9607</v>
      </c>
      <c r="O5138" s="270" t="s">
        <v>6166</v>
      </c>
    </row>
    <row r="5139" spans="1:15" ht="30.75" customHeight="1" x14ac:dyDescent="0.25">
      <c r="A5139" s="281">
        <v>40503445</v>
      </c>
      <c r="B5139" s="276" t="s">
        <v>6739</v>
      </c>
      <c r="C5139" s="278" t="s">
        <v>4843</v>
      </c>
      <c r="D5139" s="276" t="s">
        <v>9789</v>
      </c>
      <c r="E5139" s="282"/>
      <c r="F5139" s="279"/>
      <c r="G5139" s="278"/>
      <c r="H5139" s="278" t="s">
        <v>6154</v>
      </c>
      <c r="I5139" s="278" t="s">
        <v>6155</v>
      </c>
      <c r="J5139" s="278" t="s">
        <v>6156</v>
      </c>
      <c r="K5139" s="278" t="s">
        <v>6157</v>
      </c>
      <c r="L5139" s="277">
        <v>110</v>
      </c>
      <c r="M5139" s="276" t="s">
        <v>3923</v>
      </c>
      <c r="N5139" s="276" t="s">
        <v>9607</v>
      </c>
      <c r="O5139" s="276" t="s">
        <v>6166</v>
      </c>
    </row>
    <row r="5140" spans="1:15" ht="30.75" customHeight="1" x14ac:dyDescent="0.25">
      <c r="A5140" s="275">
        <v>40503453</v>
      </c>
      <c r="B5140" s="270" t="s">
        <v>6740</v>
      </c>
      <c r="C5140" s="272" t="s">
        <v>4843</v>
      </c>
      <c r="D5140" s="270" t="s">
        <v>9789</v>
      </c>
      <c r="E5140" s="272"/>
      <c r="F5140" s="273"/>
      <c r="G5140" s="272"/>
      <c r="H5140" s="272" t="s">
        <v>6154</v>
      </c>
      <c r="I5140" s="272" t="s">
        <v>6155</v>
      </c>
      <c r="J5140" s="272" t="s">
        <v>6156</v>
      </c>
      <c r="K5140" s="272" t="s">
        <v>6157</v>
      </c>
      <c r="L5140" s="271">
        <v>110</v>
      </c>
      <c r="M5140" s="270" t="s">
        <v>3923</v>
      </c>
      <c r="N5140" s="270" t="s">
        <v>9607</v>
      </c>
      <c r="O5140" s="270" t="s">
        <v>6166</v>
      </c>
    </row>
    <row r="5141" spans="1:15" ht="30.75" customHeight="1" x14ac:dyDescent="0.25">
      <c r="A5141" s="281">
        <v>40503461</v>
      </c>
      <c r="B5141" s="276" t="s">
        <v>6741</v>
      </c>
      <c r="C5141" s="278" t="s">
        <v>4843</v>
      </c>
      <c r="D5141" s="276" t="s">
        <v>9789</v>
      </c>
      <c r="E5141" s="282"/>
      <c r="F5141" s="279"/>
      <c r="G5141" s="278"/>
      <c r="H5141" s="278" t="s">
        <v>6154</v>
      </c>
      <c r="I5141" s="278" t="s">
        <v>6155</v>
      </c>
      <c r="J5141" s="278" t="s">
        <v>6156</v>
      </c>
      <c r="K5141" s="278" t="s">
        <v>6157</v>
      </c>
      <c r="L5141" s="277">
        <v>110</v>
      </c>
      <c r="M5141" s="276" t="s">
        <v>3923</v>
      </c>
      <c r="N5141" s="276" t="s">
        <v>9607</v>
      </c>
      <c r="O5141" s="276" t="s">
        <v>6166</v>
      </c>
    </row>
    <row r="5142" spans="1:15" ht="30.75" customHeight="1" x14ac:dyDescent="0.25">
      <c r="A5142" s="275">
        <v>40503470</v>
      </c>
      <c r="B5142" s="270" t="s">
        <v>6742</v>
      </c>
      <c r="C5142" s="272" t="s">
        <v>4843</v>
      </c>
      <c r="D5142" s="270" t="s">
        <v>9789</v>
      </c>
      <c r="E5142" s="272"/>
      <c r="F5142" s="273"/>
      <c r="G5142" s="272"/>
      <c r="H5142" s="272" t="s">
        <v>6154</v>
      </c>
      <c r="I5142" s="272" t="s">
        <v>6155</v>
      </c>
      <c r="J5142" s="272" t="s">
        <v>6156</v>
      </c>
      <c r="K5142" s="272" t="s">
        <v>6157</v>
      </c>
      <c r="L5142" s="271">
        <v>110</v>
      </c>
      <c r="M5142" s="270" t="s">
        <v>3923</v>
      </c>
      <c r="N5142" s="270" t="s">
        <v>9607</v>
      </c>
      <c r="O5142" s="270" t="s">
        <v>6166</v>
      </c>
    </row>
    <row r="5143" spans="1:15" ht="30.75" customHeight="1" x14ac:dyDescent="0.25">
      <c r="A5143" s="281">
        <v>40503488</v>
      </c>
      <c r="B5143" s="276" t="s">
        <v>6743</v>
      </c>
      <c r="C5143" s="278" t="s">
        <v>4843</v>
      </c>
      <c r="D5143" s="276" t="s">
        <v>9789</v>
      </c>
      <c r="E5143" s="282"/>
      <c r="F5143" s="279"/>
      <c r="G5143" s="278"/>
      <c r="H5143" s="278" t="s">
        <v>6154</v>
      </c>
      <c r="I5143" s="278" t="s">
        <v>6155</v>
      </c>
      <c r="J5143" s="278" t="s">
        <v>6156</v>
      </c>
      <c r="K5143" s="278" t="s">
        <v>6157</v>
      </c>
      <c r="L5143" s="277">
        <v>110</v>
      </c>
      <c r="M5143" s="276" t="s">
        <v>3923</v>
      </c>
      <c r="N5143" s="276" t="s">
        <v>9607</v>
      </c>
      <c r="O5143" s="276" t="s">
        <v>6166</v>
      </c>
    </row>
    <row r="5144" spans="1:15" ht="30.75" customHeight="1" x14ac:dyDescent="0.25">
      <c r="A5144" s="275">
        <v>40503496</v>
      </c>
      <c r="B5144" s="270" t="s">
        <v>6744</v>
      </c>
      <c r="C5144" s="272" t="s">
        <v>4843</v>
      </c>
      <c r="D5144" s="270" t="s">
        <v>10337</v>
      </c>
      <c r="E5144" s="272"/>
      <c r="F5144" s="273"/>
      <c r="G5144" s="272"/>
      <c r="H5144" s="272" t="s">
        <v>6154</v>
      </c>
      <c r="I5144" s="272" t="s">
        <v>6155</v>
      </c>
      <c r="J5144" s="272" t="s">
        <v>6156</v>
      </c>
      <c r="K5144" s="272" t="s">
        <v>6157</v>
      </c>
      <c r="L5144" s="271"/>
      <c r="M5144" s="270" t="s">
        <v>3921</v>
      </c>
      <c r="N5144" s="270" t="s">
        <v>9607</v>
      </c>
      <c r="O5144" s="270" t="s">
        <v>6166</v>
      </c>
    </row>
    <row r="5145" spans="1:15" ht="30.75" customHeight="1" x14ac:dyDescent="0.25">
      <c r="A5145" s="281">
        <v>40503500</v>
      </c>
      <c r="B5145" s="276" t="s">
        <v>6745</v>
      </c>
      <c r="C5145" s="278" t="s">
        <v>4843</v>
      </c>
      <c r="D5145" s="276" t="s">
        <v>10338</v>
      </c>
      <c r="E5145" s="282"/>
      <c r="F5145" s="279"/>
      <c r="G5145" s="278"/>
      <c r="H5145" s="278" t="s">
        <v>6154</v>
      </c>
      <c r="I5145" s="278" t="s">
        <v>6155</v>
      </c>
      <c r="J5145" s="278" t="s">
        <v>6156</v>
      </c>
      <c r="K5145" s="278" t="s">
        <v>6157</v>
      </c>
      <c r="L5145" s="277"/>
      <c r="M5145" s="276" t="s">
        <v>3921</v>
      </c>
      <c r="N5145" s="276" t="s">
        <v>9607</v>
      </c>
      <c r="O5145" s="276" t="s">
        <v>6166</v>
      </c>
    </row>
    <row r="5146" spans="1:15" ht="30.75" customHeight="1" x14ac:dyDescent="0.25">
      <c r="A5146" s="275">
        <v>40503518</v>
      </c>
      <c r="B5146" s="270" t="s">
        <v>4807</v>
      </c>
      <c r="C5146" s="272" t="s">
        <v>4843</v>
      </c>
      <c r="D5146" s="270" t="s">
        <v>10339</v>
      </c>
      <c r="E5146" s="272"/>
      <c r="F5146" s="273"/>
      <c r="G5146" s="272"/>
      <c r="H5146" s="272" t="s">
        <v>6154</v>
      </c>
      <c r="I5146" s="272" t="s">
        <v>6155</v>
      </c>
      <c r="J5146" s="272" t="s">
        <v>6156</v>
      </c>
      <c r="K5146" s="272" t="s">
        <v>6157</v>
      </c>
      <c r="L5146" s="271"/>
      <c r="M5146" s="270" t="s">
        <v>3921</v>
      </c>
      <c r="N5146" s="270" t="s">
        <v>9607</v>
      </c>
      <c r="O5146" s="270" t="s">
        <v>6166</v>
      </c>
    </row>
    <row r="5147" spans="1:15" ht="30.75" customHeight="1" x14ac:dyDescent="0.25">
      <c r="A5147" s="281">
        <v>40503526</v>
      </c>
      <c r="B5147" s="276" t="s">
        <v>6746</v>
      </c>
      <c r="C5147" s="278" t="s">
        <v>4843</v>
      </c>
      <c r="D5147" s="276" t="s">
        <v>10340</v>
      </c>
      <c r="E5147" s="282"/>
      <c r="F5147" s="279"/>
      <c r="G5147" s="278"/>
      <c r="H5147" s="278" t="s">
        <v>6154</v>
      </c>
      <c r="I5147" s="278" t="s">
        <v>6155</v>
      </c>
      <c r="J5147" s="278" t="s">
        <v>6156</v>
      </c>
      <c r="K5147" s="278" t="s">
        <v>6157</v>
      </c>
      <c r="L5147" s="277"/>
      <c r="M5147" s="276" t="s">
        <v>3923</v>
      </c>
      <c r="N5147" s="276" t="s">
        <v>9607</v>
      </c>
      <c r="O5147" s="276" t="s">
        <v>6166</v>
      </c>
    </row>
    <row r="5148" spans="1:15" ht="30.75" customHeight="1" x14ac:dyDescent="0.25">
      <c r="A5148" s="275">
        <v>40503534</v>
      </c>
      <c r="B5148" s="270" t="s">
        <v>6747</v>
      </c>
      <c r="C5148" s="272" t="s">
        <v>4843</v>
      </c>
      <c r="D5148" s="270" t="s">
        <v>10341</v>
      </c>
      <c r="E5148" s="272"/>
      <c r="F5148" s="273"/>
      <c r="G5148" s="272"/>
      <c r="H5148" s="272" t="s">
        <v>6154</v>
      </c>
      <c r="I5148" s="272" t="s">
        <v>6155</v>
      </c>
      <c r="J5148" s="272" t="s">
        <v>6156</v>
      </c>
      <c r="K5148" s="272" t="s">
        <v>6157</v>
      </c>
      <c r="L5148" s="271"/>
      <c r="M5148" s="270" t="s">
        <v>3923</v>
      </c>
      <c r="N5148" s="270" t="s">
        <v>9607</v>
      </c>
      <c r="O5148" s="270" t="s">
        <v>6166</v>
      </c>
    </row>
    <row r="5149" spans="1:15" ht="30.75" customHeight="1" x14ac:dyDescent="0.25">
      <c r="A5149" s="281">
        <v>40503542</v>
      </c>
      <c r="B5149" s="276" t="s">
        <v>6748</v>
      </c>
      <c r="C5149" s="278" t="s">
        <v>4843</v>
      </c>
      <c r="D5149" s="276" t="s">
        <v>9789</v>
      </c>
      <c r="E5149" s="282"/>
      <c r="F5149" s="279"/>
      <c r="G5149" s="278"/>
      <c r="H5149" s="278" t="s">
        <v>6154</v>
      </c>
      <c r="I5149" s="278" t="s">
        <v>6155</v>
      </c>
      <c r="J5149" s="278" t="s">
        <v>6156</v>
      </c>
      <c r="K5149" s="278" t="s">
        <v>6157</v>
      </c>
      <c r="L5149" s="277">
        <v>110</v>
      </c>
      <c r="M5149" s="276" t="s">
        <v>3923</v>
      </c>
      <c r="N5149" s="276" t="s">
        <v>9607</v>
      </c>
      <c r="O5149" s="276" t="s">
        <v>6166</v>
      </c>
    </row>
    <row r="5150" spans="1:15" ht="30.75" customHeight="1" x14ac:dyDescent="0.25">
      <c r="A5150" s="275">
        <v>40503542</v>
      </c>
      <c r="B5150" s="270" t="s">
        <v>6748</v>
      </c>
      <c r="C5150" s="272" t="s">
        <v>4843</v>
      </c>
      <c r="D5150" s="270" t="s">
        <v>10119</v>
      </c>
      <c r="E5150" s="272"/>
      <c r="F5150" s="273"/>
      <c r="G5150" s="272"/>
      <c r="H5150" s="272" t="s">
        <v>6154</v>
      </c>
      <c r="I5150" s="272" t="s">
        <v>6155</v>
      </c>
      <c r="J5150" s="272" t="s">
        <v>6156</v>
      </c>
      <c r="K5150" s="272"/>
      <c r="L5150" s="271"/>
      <c r="M5150" s="270" t="s">
        <v>3921</v>
      </c>
      <c r="N5150" s="270" t="s">
        <v>9607</v>
      </c>
      <c r="O5150" s="270" t="s">
        <v>6166</v>
      </c>
    </row>
    <row r="5151" spans="1:15" ht="30.75" customHeight="1" x14ac:dyDescent="0.25">
      <c r="A5151" s="281">
        <v>40503542</v>
      </c>
      <c r="B5151" s="276" t="s">
        <v>6748</v>
      </c>
      <c r="C5151" s="278" t="s">
        <v>4843</v>
      </c>
      <c r="D5151" s="276" t="s">
        <v>10329</v>
      </c>
      <c r="E5151" s="282"/>
      <c r="F5151" s="279"/>
      <c r="G5151" s="278"/>
      <c r="H5151" s="278" t="s">
        <v>6154</v>
      </c>
      <c r="I5151" s="278" t="s">
        <v>6155</v>
      </c>
      <c r="J5151" s="278" t="s">
        <v>6156</v>
      </c>
      <c r="K5151" s="278" t="s">
        <v>6157</v>
      </c>
      <c r="L5151" s="277"/>
      <c r="M5151" s="276" t="s">
        <v>3921</v>
      </c>
      <c r="N5151" s="276" t="s">
        <v>9607</v>
      </c>
      <c r="O5151" s="276" t="s">
        <v>6166</v>
      </c>
    </row>
    <row r="5152" spans="1:15" ht="30.75" customHeight="1" x14ac:dyDescent="0.25">
      <c r="A5152" s="275">
        <v>40503542</v>
      </c>
      <c r="B5152" s="270" t="s">
        <v>6748</v>
      </c>
      <c r="C5152" s="272" t="s">
        <v>4843</v>
      </c>
      <c r="D5152" s="270" t="s">
        <v>10102</v>
      </c>
      <c r="E5152" s="272"/>
      <c r="F5152" s="273"/>
      <c r="G5152" s="272"/>
      <c r="H5152" s="272" t="s">
        <v>6154</v>
      </c>
      <c r="I5152" s="272" t="s">
        <v>6155</v>
      </c>
      <c r="J5152" s="272" t="s">
        <v>6156</v>
      </c>
      <c r="K5152" s="272" t="s">
        <v>6157</v>
      </c>
      <c r="L5152" s="271"/>
      <c r="M5152" s="270" t="s">
        <v>3923</v>
      </c>
      <c r="N5152" s="270" t="s">
        <v>9607</v>
      </c>
      <c r="O5152" s="270" t="s">
        <v>6166</v>
      </c>
    </row>
    <row r="5153" spans="1:15" ht="30.75" customHeight="1" x14ac:dyDescent="0.25">
      <c r="A5153" s="281">
        <v>40503550</v>
      </c>
      <c r="B5153" s="276" t="s">
        <v>6749</v>
      </c>
      <c r="C5153" s="278" t="s">
        <v>4844</v>
      </c>
      <c r="D5153" s="276" t="s">
        <v>6161</v>
      </c>
      <c r="E5153" s="282"/>
      <c r="F5153" s="279"/>
      <c r="G5153" s="278" t="s">
        <v>6161</v>
      </c>
      <c r="H5153" s="278" t="s">
        <v>6161</v>
      </c>
      <c r="I5153" s="278" t="s">
        <v>6161</v>
      </c>
      <c r="J5153" s="278" t="s">
        <v>6161</v>
      </c>
      <c r="K5153" s="278" t="s">
        <v>6161</v>
      </c>
      <c r="L5153" s="277" t="s">
        <v>6161</v>
      </c>
      <c r="M5153" s="276" t="s">
        <v>6161</v>
      </c>
      <c r="N5153" s="276" t="s">
        <v>6161</v>
      </c>
      <c r="O5153" s="276" t="s">
        <v>6161</v>
      </c>
    </row>
    <row r="5154" spans="1:15" ht="30.75" customHeight="1" x14ac:dyDescent="0.25">
      <c r="A5154" s="275">
        <v>40503569</v>
      </c>
      <c r="B5154" s="270" t="s">
        <v>6750</v>
      </c>
      <c r="C5154" s="272" t="s">
        <v>4844</v>
      </c>
      <c r="D5154" s="270" t="s">
        <v>6161</v>
      </c>
      <c r="E5154" s="272"/>
      <c r="F5154" s="273"/>
      <c r="G5154" s="272" t="s">
        <v>6161</v>
      </c>
      <c r="H5154" s="272" t="s">
        <v>6161</v>
      </c>
      <c r="I5154" s="272" t="s">
        <v>6161</v>
      </c>
      <c r="J5154" s="272" t="s">
        <v>6161</v>
      </c>
      <c r="K5154" s="272" t="s">
        <v>6161</v>
      </c>
      <c r="L5154" s="271" t="s">
        <v>6161</v>
      </c>
      <c r="M5154" s="270" t="s">
        <v>6161</v>
      </c>
      <c r="N5154" s="270" t="s">
        <v>6161</v>
      </c>
      <c r="O5154" s="270" t="s">
        <v>6161</v>
      </c>
    </row>
    <row r="5155" spans="1:15" ht="30.75" customHeight="1" x14ac:dyDescent="0.25">
      <c r="A5155" s="281">
        <v>40503577</v>
      </c>
      <c r="B5155" s="276" t="s">
        <v>6751</v>
      </c>
      <c r="C5155" s="278" t="s">
        <v>4843</v>
      </c>
      <c r="D5155" s="276" t="s">
        <v>9789</v>
      </c>
      <c r="E5155" s="282"/>
      <c r="F5155" s="279"/>
      <c r="G5155" s="278"/>
      <c r="H5155" s="278" t="s">
        <v>6154</v>
      </c>
      <c r="I5155" s="278" t="s">
        <v>6155</v>
      </c>
      <c r="J5155" s="278" t="s">
        <v>6156</v>
      </c>
      <c r="K5155" s="278" t="s">
        <v>6157</v>
      </c>
      <c r="L5155" s="277">
        <v>110</v>
      </c>
      <c r="M5155" s="276" t="s">
        <v>3923</v>
      </c>
      <c r="N5155" s="276" t="s">
        <v>9607</v>
      </c>
      <c r="O5155" s="276" t="s">
        <v>6166</v>
      </c>
    </row>
    <row r="5156" spans="1:15" ht="30.75" customHeight="1" x14ac:dyDescent="0.25">
      <c r="A5156" s="275">
        <v>40503585</v>
      </c>
      <c r="B5156" s="270" t="s">
        <v>6752</v>
      </c>
      <c r="C5156" s="272" t="s">
        <v>4843</v>
      </c>
      <c r="D5156" s="270" t="s">
        <v>10327</v>
      </c>
      <c r="E5156" s="272"/>
      <c r="F5156" s="273"/>
      <c r="G5156" s="272"/>
      <c r="H5156" s="272" t="s">
        <v>6154</v>
      </c>
      <c r="I5156" s="272" t="s">
        <v>6155</v>
      </c>
      <c r="J5156" s="272" t="s">
        <v>6156</v>
      </c>
      <c r="K5156" s="272" t="s">
        <v>6157</v>
      </c>
      <c r="L5156" s="271">
        <v>110</v>
      </c>
      <c r="M5156" s="270" t="s">
        <v>3921</v>
      </c>
      <c r="N5156" s="270" t="s">
        <v>9607</v>
      </c>
      <c r="O5156" s="270" t="s">
        <v>6166</v>
      </c>
    </row>
    <row r="5157" spans="1:15" ht="30.75" customHeight="1" x14ac:dyDescent="0.25">
      <c r="A5157" s="281">
        <v>40503593</v>
      </c>
      <c r="B5157" s="276" t="s">
        <v>6753</v>
      </c>
      <c r="C5157" s="278" t="s">
        <v>4843</v>
      </c>
      <c r="D5157" s="276" t="s">
        <v>9789</v>
      </c>
      <c r="E5157" s="282"/>
      <c r="F5157" s="279"/>
      <c r="G5157" s="278"/>
      <c r="H5157" s="278" t="s">
        <v>6154</v>
      </c>
      <c r="I5157" s="278" t="s">
        <v>6155</v>
      </c>
      <c r="J5157" s="278" t="s">
        <v>6156</v>
      </c>
      <c r="K5157" s="278" t="s">
        <v>6157</v>
      </c>
      <c r="L5157" s="277">
        <v>110</v>
      </c>
      <c r="M5157" s="276" t="s">
        <v>3923</v>
      </c>
      <c r="N5157" s="276" t="s">
        <v>9607</v>
      </c>
      <c r="O5157" s="276" t="s">
        <v>6166</v>
      </c>
    </row>
    <row r="5158" spans="1:15" ht="30.75" customHeight="1" x14ac:dyDescent="0.25">
      <c r="A5158" s="275">
        <v>40503607</v>
      </c>
      <c r="B5158" s="270" t="s">
        <v>6754</v>
      </c>
      <c r="C5158" s="272" t="s">
        <v>4843</v>
      </c>
      <c r="D5158" s="270" t="s">
        <v>9789</v>
      </c>
      <c r="E5158" s="272"/>
      <c r="F5158" s="273"/>
      <c r="G5158" s="272"/>
      <c r="H5158" s="272" t="s">
        <v>6154</v>
      </c>
      <c r="I5158" s="272" t="s">
        <v>6155</v>
      </c>
      <c r="J5158" s="272" t="s">
        <v>6156</v>
      </c>
      <c r="K5158" s="272" t="s">
        <v>6157</v>
      </c>
      <c r="L5158" s="271">
        <v>110</v>
      </c>
      <c r="M5158" s="270" t="s">
        <v>3923</v>
      </c>
      <c r="N5158" s="270" t="s">
        <v>9607</v>
      </c>
      <c r="O5158" s="270" t="s">
        <v>6166</v>
      </c>
    </row>
    <row r="5159" spans="1:15" ht="30.75" customHeight="1" x14ac:dyDescent="0.25">
      <c r="A5159" s="281">
        <v>40503615</v>
      </c>
      <c r="B5159" s="276" t="s">
        <v>6755</v>
      </c>
      <c r="C5159" s="278" t="s">
        <v>4843</v>
      </c>
      <c r="D5159" s="276" t="s">
        <v>9789</v>
      </c>
      <c r="E5159" s="282"/>
      <c r="F5159" s="279"/>
      <c r="G5159" s="278"/>
      <c r="H5159" s="278" t="s">
        <v>6154</v>
      </c>
      <c r="I5159" s="278" t="s">
        <v>6155</v>
      </c>
      <c r="J5159" s="278" t="s">
        <v>6156</v>
      </c>
      <c r="K5159" s="278" t="s">
        <v>6157</v>
      </c>
      <c r="L5159" s="277">
        <v>110</v>
      </c>
      <c r="M5159" s="276" t="s">
        <v>3923</v>
      </c>
      <c r="N5159" s="276" t="s">
        <v>9607</v>
      </c>
      <c r="O5159" s="276" t="s">
        <v>6166</v>
      </c>
    </row>
    <row r="5160" spans="1:15" ht="30.75" customHeight="1" x14ac:dyDescent="0.25">
      <c r="A5160" s="275">
        <v>40503623</v>
      </c>
      <c r="B5160" s="270" t="s">
        <v>6756</v>
      </c>
      <c r="C5160" s="272" t="s">
        <v>4843</v>
      </c>
      <c r="D5160" s="270" t="s">
        <v>9789</v>
      </c>
      <c r="E5160" s="272"/>
      <c r="F5160" s="273"/>
      <c r="G5160" s="272"/>
      <c r="H5160" s="272" t="s">
        <v>6154</v>
      </c>
      <c r="I5160" s="272" t="s">
        <v>6155</v>
      </c>
      <c r="J5160" s="272" t="s">
        <v>6156</v>
      </c>
      <c r="K5160" s="272" t="s">
        <v>6157</v>
      </c>
      <c r="L5160" s="271">
        <v>110</v>
      </c>
      <c r="M5160" s="270" t="s">
        <v>3923</v>
      </c>
      <c r="N5160" s="270" t="s">
        <v>9607</v>
      </c>
      <c r="O5160" s="270" t="s">
        <v>6166</v>
      </c>
    </row>
    <row r="5161" spans="1:15" ht="30.75" customHeight="1" x14ac:dyDescent="0.25">
      <c r="A5161" s="281">
        <v>40503631</v>
      </c>
      <c r="B5161" s="276" t="s">
        <v>6757</v>
      </c>
      <c r="C5161" s="278" t="s">
        <v>4843</v>
      </c>
      <c r="D5161" s="276" t="s">
        <v>9789</v>
      </c>
      <c r="E5161" s="282"/>
      <c r="F5161" s="279"/>
      <c r="G5161" s="278"/>
      <c r="H5161" s="278" t="s">
        <v>6154</v>
      </c>
      <c r="I5161" s="278" t="s">
        <v>6155</v>
      </c>
      <c r="J5161" s="278" t="s">
        <v>6156</v>
      </c>
      <c r="K5161" s="278" t="s">
        <v>6157</v>
      </c>
      <c r="L5161" s="277">
        <v>110</v>
      </c>
      <c r="M5161" s="276" t="s">
        <v>3923</v>
      </c>
      <c r="N5161" s="276" t="s">
        <v>9607</v>
      </c>
      <c r="O5161" s="276" t="s">
        <v>6166</v>
      </c>
    </row>
    <row r="5162" spans="1:15" ht="30.75" customHeight="1" x14ac:dyDescent="0.25">
      <c r="A5162" s="275">
        <v>40503640</v>
      </c>
      <c r="B5162" s="270" t="s">
        <v>6758</v>
      </c>
      <c r="C5162" s="272" t="s">
        <v>4843</v>
      </c>
      <c r="D5162" s="270" t="s">
        <v>10342</v>
      </c>
      <c r="E5162" s="272"/>
      <c r="F5162" s="273"/>
      <c r="G5162" s="272"/>
      <c r="H5162" s="272" t="s">
        <v>6154</v>
      </c>
      <c r="I5162" s="272" t="s">
        <v>6155</v>
      </c>
      <c r="J5162" s="272" t="s">
        <v>6156</v>
      </c>
      <c r="K5162" s="272" t="s">
        <v>6157</v>
      </c>
      <c r="L5162" s="271">
        <v>142</v>
      </c>
      <c r="M5162" s="270" t="s">
        <v>3923</v>
      </c>
      <c r="N5162" s="270" t="s">
        <v>9607</v>
      </c>
      <c r="O5162" s="270" t="s">
        <v>6166</v>
      </c>
    </row>
    <row r="5163" spans="1:15" ht="30.75" customHeight="1" x14ac:dyDescent="0.25">
      <c r="A5163" s="281">
        <v>40503658</v>
      </c>
      <c r="B5163" s="276" t="s">
        <v>6759</v>
      </c>
      <c r="C5163" s="278" t="s">
        <v>4843</v>
      </c>
      <c r="D5163" s="276" t="s">
        <v>9789</v>
      </c>
      <c r="E5163" s="282"/>
      <c r="F5163" s="279"/>
      <c r="G5163" s="278"/>
      <c r="H5163" s="278" t="s">
        <v>6154</v>
      </c>
      <c r="I5163" s="278" t="s">
        <v>6155</v>
      </c>
      <c r="J5163" s="278" t="s">
        <v>6156</v>
      </c>
      <c r="K5163" s="278" t="s">
        <v>6157</v>
      </c>
      <c r="L5163" s="277">
        <v>110</v>
      </c>
      <c r="M5163" s="276" t="s">
        <v>3923</v>
      </c>
      <c r="N5163" s="276" t="s">
        <v>9607</v>
      </c>
      <c r="O5163" s="276" t="s">
        <v>6166</v>
      </c>
    </row>
    <row r="5164" spans="1:15" ht="30.75" customHeight="1" x14ac:dyDescent="0.25">
      <c r="A5164" s="275">
        <v>40503666</v>
      </c>
      <c r="B5164" s="270" t="s">
        <v>6760</v>
      </c>
      <c r="C5164" s="272" t="s">
        <v>4844</v>
      </c>
      <c r="D5164" s="270" t="s">
        <v>6161</v>
      </c>
      <c r="E5164" s="272"/>
      <c r="F5164" s="273"/>
      <c r="G5164" s="272" t="s">
        <v>6161</v>
      </c>
      <c r="H5164" s="272" t="s">
        <v>6161</v>
      </c>
      <c r="I5164" s="272" t="s">
        <v>6161</v>
      </c>
      <c r="J5164" s="272" t="s">
        <v>6161</v>
      </c>
      <c r="K5164" s="272" t="s">
        <v>6161</v>
      </c>
      <c r="L5164" s="271" t="s">
        <v>6161</v>
      </c>
      <c r="M5164" s="270" t="s">
        <v>6161</v>
      </c>
      <c r="N5164" s="270" t="s">
        <v>6161</v>
      </c>
      <c r="O5164" s="270" t="s">
        <v>6161</v>
      </c>
    </row>
    <row r="5165" spans="1:15" ht="30.75" customHeight="1" x14ac:dyDescent="0.25">
      <c r="A5165" s="281">
        <v>40503674</v>
      </c>
      <c r="B5165" s="276" t="s">
        <v>6761</v>
      </c>
      <c r="C5165" s="278" t="s">
        <v>4843</v>
      </c>
      <c r="D5165" s="276" t="s">
        <v>9789</v>
      </c>
      <c r="E5165" s="282"/>
      <c r="F5165" s="279"/>
      <c r="G5165" s="278"/>
      <c r="H5165" s="278" t="s">
        <v>6154</v>
      </c>
      <c r="I5165" s="278" t="s">
        <v>6155</v>
      </c>
      <c r="J5165" s="278" t="s">
        <v>6156</v>
      </c>
      <c r="K5165" s="278" t="s">
        <v>6157</v>
      </c>
      <c r="L5165" s="277">
        <v>110</v>
      </c>
      <c r="M5165" s="276" t="s">
        <v>3923</v>
      </c>
      <c r="N5165" s="276" t="s">
        <v>9607</v>
      </c>
      <c r="O5165" s="276" t="s">
        <v>6166</v>
      </c>
    </row>
    <row r="5166" spans="1:15" ht="30.75" customHeight="1" x14ac:dyDescent="0.25">
      <c r="A5166" s="275">
        <v>40503682</v>
      </c>
      <c r="B5166" s="270" t="s">
        <v>6762</v>
      </c>
      <c r="C5166" s="272" t="s">
        <v>4843</v>
      </c>
      <c r="D5166" s="270" t="s">
        <v>10342</v>
      </c>
      <c r="E5166" s="272"/>
      <c r="F5166" s="273"/>
      <c r="G5166" s="272"/>
      <c r="H5166" s="272" t="s">
        <v>6154</v>
      </c>
      <c r="I5166" s="272" t="s">
        <v>6155</v>
      </c>
      <c r="J5166" s="272" t="s">
        <v>6156</v>
      </c>
      <c r="K5166" s="272" t="s">
        <v>6157</v>
      </c>
      <c r="L5166" s="271">
        <v>142</v>
      </c>
      <c r="M5166" s="270" t="s">
        <v>3923</v>
      </c>
      <c r="N5166" s="270" t="s">
        <v>9607</v>
      </c>
      <c r="O5166" s="270" t="s">
        <v>6166</v>
      </c>
    </row>
    <row r="5167" spans="1:15" ht="30.75" customHeight="1" x14ac:dyDescent="0.25">
      <c r="A5167" s="281">
        <v>40503690</v>
      </c>
      <c r="B5167" s="276" t="s">
        <v>6763</v>
      </c>
      <c r="C5167" s="278" t="s">
        <v>4843</v>
      </c>
      <c r="D5167" s="276" t="s">
        <v>9789</v>
      </c>
      <c r="E5167" s="282"/>
      <c r="F5167" s="279"/>
      <c r="G5167" s="278"/>
      <c r="H5167" s="278" t="s">
        <v>6154</v>
      </c>
      <c r="I5167" s="278" t="s">
        <v>6155</v>
      </c>
      <c r="J5167" s="278" t="s">
        <v>6156</v>
      </c>
      <c r="K5167" s="278" t="s">
        <v>6157</v>
      </c>
      <c r="L5167" s="277">
        <v>110</v>
      </c>
      <c r="M5167" s="276" t="s">
        <v>3923</v>
      </c>
      <c r="N5167" s="276" t="s">
        <v>9607</v>
      </c>
      <c r="O5167" s="276" t="s">
        <v>6166</v>
      </c>
    </row>
    <row r="5168" spans="1:15" ht="30.75" customHeight="1" x14ac:dyDescent="0.25">
      <c r="A5168" s="275">
        <v>40503704</v>
      </c>
      <c r="B5168" s="270" t="s">
        <v>6764</v>
      </c>
      <c r="C5168" s="272" t="s">
        <v>4844</v>
      </c>
      <c r="D5168" s="270" t="s">
        <v>6161</v>
      </c>
      <c r="E5168" s="272"/>
      <c r="F5168" s="273"/>
      <c r="G5168" s="272" t="s">
        <v>6161</v>
      </c>
      <c r="H5168" s="272" t="s">
        <v>6161</v>
      </c>
      <c r="I5168" s="272" t="s">
        <v>6161</v>
      </c>
      <c r="J5168" s="272" t="s">
        <v>6161</v>
      </c>
      <c r="K5168" s="272" t="s">
        <v>6161</v>
      </c>
      <c r="L5168" s="271" t="s">
        <v>6161</v>
      </c>
      <c r="M5168" s="270" t="s">
        <v>6161</v>
      </c>
      <c r="N5168" s="270" t="s">
        <v>6161</v>
      </c>
      <c r="O5168" s="270" t="s">
        <v>6161</v>
      </c>
    </row>
    <row r="5169" spans="1:15" ht="30.75" customHeight="1" x14ac:dyDescent="0.25">
      <c r="A5169" s="281">
        <v>40503712</v>
      </c>
      <c r="B5169" s="276" t="s">
        <v>6765</v>
      </c>
      <c r="C5169" s="278" t="s">
        <v>4843</v>
      </c>
      <c r="D5169" s="276" t="s">
        <v>9789</v>
      </c>
      <c r="E5169" s="282"/>
      <c r="F5169" s="279"/>
      <c r="G5169" s="278"/>
      <c r="H5169" s="278" t="s">
        <v>6154</v>
      </c>
      <c r="I5169" s="278" t="s">
        <v>6155</v>
      </c>
      <c r="J5169" s="278" t="s">
        <v>6156</v>
      </c>
      <c r="K5169" s="278" t="s">
        <v>6157</v>
      </c>
      <c r="L5169" s="277">
        <v>110</v>
      </c>
      <c r="M5169" s="276" t="s">
        <v>3923</v>
      </c>
      <c r="N5169" s="276" t="s">
        <v>9607</v>
      </c>
      <c r="O5169" s="276" t="s">
        <v>6166</v>
      </c>
    </row>
    <row r="5170" spans="1:15" ht="30.75" customHeight="1" x14ac:dyDescent="0.25">
      <c r="A5170" s="275">
        <v>40503720</v>
      </c>
      <c r="B5170" s="270" t="s">
        <v>6766</v>
      </c>
      <c r="C5170" s="272" t="s">
        <v>4844</v>
      </c>
      <c r="D5170" s="270" t="s">
        <v>6161</v>
      </c>
      <c r="E5170" s="272"/>
      <c r="F5170" s="273"/>
      <c r="G5170" s="272" t="s">
        <v>6161</v>
      </c>
      <c r="H5170" s="272" t="s">
        <v>6161</v>
      </c>
      <c r="I5170" s="272" t="s">
        <v>6161</v>
      </c>
      <c r="J5170" s="272" t="s">
        <v>6161</v>
      </c>
      <c r="K5170" s="272" t="s">
        <v>6161</v>
      </c>
      <c r="L5170" s="271" t="s">
        <v>6161</v>
      </c>
      <c r="M5170" s="270" t="s">
        <v>6161</v>
      </c>
      <c r="N5170" s="270" t="s">
        <v>6161</v>
      </c>
      <c r="O5170" s="270" t="s">
        <v>6161</v>
      </c>
    </row>
    <row r="5171" spans="1:15" ht="30.75" customHeight="1" x14ac:dyDescent="0.25">
      <c r="A5171" s="281">
        <v>40503739</v>
      </c>
      <c r="B5171" s="276" t="s">
        <v>6767</v>
      </c>
      <c r="C5171" s="278" t="s">
        <v>4843</v>
      </c>
      <c r="D5171" s="276" t="s">
        <v>9789</v>
      </c>
      <c r="E5171" s="282"/>
      <c r="F5171" s="279"/>
      <c r="G5171" s="278"/>
      <c r="H5171" s="278" t="s">
        <v>6154</v>
      </c>
      <c r="I5171" s="278" t="s">
        <v>6155</v>
      </c>
      <c r="J5171" s="278" t="s">
        <v>6156</v>
      </c>
      <c r="K5171" s="278" t="s">
        <v>6157</v>
      </c>
      <c r="L5171" s="277">
        <v>110</v>
      </c>
      <c r="M5171" s="276" t="s">
        <v>3923</v>
      </c>
      <c r="N5171" s="276" t="s">
        <v>9607</v>
      </c>
      <c r="O5171" s="276" t="s">
        <v>6166</v>
      </c>
    </row>
    <row r="5172" spans="1:15" ht="30.75" customHeight="1" x14ac:dyDescent="0.25">
      <c r="A5172" s="275">
        <v>40503747</v>
      </c>
      <c r="B5172" s="270" t="s">
        <v>5948</v>
      </c>
      <c r="C5172" s="272" t="s">
        <v>4843</v>
      </c>
      <c r="D5172" s="270" t="s">
        <v>9789</v>
      </c>
      <c r="E5172" s="272"/>
      <c r="F5172" s="273"/>
      <c r="G5172" s="272"/>
      <c r="H5172" s="272" t="s">
        <v>6154</v>
      </c>
      <c r="I5172" s="272" t="s">
        <v>6155</v>
      </c>
      <c r="J5172" s="272" t="s">
        <v>6156</v>
      </c>
      <c r="K5172" s="272" t="s">
        <v>6157</v>
      </c>
      <c r="L5172" s="271">
        <v>110</v>
      </c>
      <c r="M5172" s="270" t="s">
        <v>3923</v>
      </c>
      <c r="N5172" s="270" t="s">
        <v>9607</v>
      </c>
      <c r="O5172" s="270" t="s">
        <v>6166</v>
      </c>
    </row>
    <row r="5173" spans="1:15" ht="30.75" customHeight="1" x14ac:dyDescent="0.25">
      <c r="A5173" s="281">
        <v>40503755</v>
      </c>
      <c r="B5173" s="276" t="s">
        <v>4825</v>
      </c>
      <c r="C5173" s="278" t="s">
        <v>4843</v>
      </c>
      <c r="D5173" s="276" t="s">
        <v>10343</v>
      </c>
      <c r="E5173" s="282"/>
      <c r="F5173" s="279"/>
      <c r="G5173" s="278"/>
      <c r="H5173" s="278" t="s">
        <v>6154</v>
      </c>
      <c r="I5173" s="278" t="s">
        <v>6155</v>
      </c>
      <c r="J5173" s="278" t="s">
        <v>6156</v>
      </c>
      <c r="K5173" s="278" t="s">
        <v>6157</v>
      </c>
      <c r="L5173" s="277"/>
      <c r="M5173" s="276" t="s">
        <v>3916</v>
      </c>
      <c r="N5173" s="276" t="s">
        <v>9548</v>
      </c>
      <c r="O5173" s="276" t="s">
        <v>6166</v>
      </c>
    </row>
    <row r="5174" spans="1:15" ht="30.75" customHeight="1" x14ac:dyDescent="0.25">
      <c r="A5174" s="275">
        <v>40503763</v>
      </c>
      <c r="B5174" s="270" t="s">
        <v>6768</v>
      </c>
      <c r="C5174" s="272" t="s">
        <v>4843</v>
      </c>
      <c r="D5174" s="270" t="s">
        <v>10344</v>
      </c>
      <c r="E5174" s="272"/>
      <c r="F5174" s="273"/>
      <c r="G5174" s="272"/>
      <c r="H5174" s="272" t="s">
        <v>6154</v>
      </c>
      <c r="I5174" s="272" t="s">
        <v>6155</v>
      </c>
      <c r="J5174" s="272" t="s">
        <v>6156</v>
      </c>
      <c r="K5174" s="272" t="s">
        <v>6157</v>
      </c>
      <c r="L5174" s="271">
        <v>21</v>
      </c>
      <c r="M5174" s="270" t="s">
        <v>3923</v>
      </c>
      <c r="N5174" s="270" t="s">
        <v>9607</v>
      </c>
      <c r="O5174" s="270" t="s">
        <v>6166</v>
      </c>
    </row>
    <row r="5175" spans="1:15" ht="30.75" customHeight="1" x14ac:dyDescent="0.25">
      <c r="A5175" s="281">
        <v>40503771</v>
      </c>
      <c r="B5175" s="276" t="s">
        <v>6769</v>
      </c>
      <c r="C5175" s="278" t="s">
        <v>4843</v>
      </c>
      <c r="D5175" s="276" t="s">
        <v>10345</v>
      </c>
      <c r="E5175" s="282"/>
      <c r="F5175" s="279"/>
      <c r="G5175" s="278"/>
      <c r="H5175" s="278" t="s">
        <v>6154</v>
      </c>
      <c r="I5175" s="278" t="s">
        <v>6155</v>
      </c>
      <c r="J5175" s="278" t="s">
        <v>6156</v>
      </c>
      <c r="K5175" s="278" t="s">
        <v>6157</v>
      </c>
      <c r="L5175" s="277">
        <v>50</v>
      </c>
      <c r="M5175" s="276" t="s">
        <v>3923</v>
      </c>
      <c r="N5175" s="276" t="s">
        <v>9607</v>
      </c>
      <c r="O5175" s="276" t="s">
        <v>6166</v>
      </c>
    </row>
    <row r="5176" spans="1:15" ht="30.75" customHeight="1" x14ac:dyDescent="0.25">
      <c r="A5176" s="275">
        <v>40503780</v>
      </c>
      <c r="B5176" s="270" t="s">
        <v>6770</v>
      </c>
      <c r="C5176" s="272" t="s">
        <v>4843</v>
      </c>
      <c r="D5176" s="270" t="s">
        <v>10346</v>
      </c>
      <c r="E5176" s="272"/>
      <c r="F5176" s="273"/>
      <c r="G5176" s="272"/>
      <c r="H5176" s="272" t="s">
        <v>6154</v>
      </c>
      <c r="I5176" s="272" t="s">
        <v>6155</v>
      </c>
      <c r="J5176" s="272" t="s">
        <v>6156</v>
      </c>
      <c r="K5176" s="272" t="s">
        <v>6157</v>
      </c>
      <c r="L5176" s="271">
        <v>9</v>
      </c>
      <c r="M5176" s="270" t="s">
        <v>3923</v>
      </c>
      <c r="N5176" s="270" t="s">
        <v>9607</v>
      </c>
      <c r="O5176" s="270" t="s">
        <v>6166</v>
      </c>
    </row>
    <row r="5177" spans="1:15" ht="30.75" customHeight="1" x14ac:dyDescent="0.25">
      <c r="A5177" s="281">
        <v>40503798</v>
      </c>
      <c r="B5177" s="276" t="s">
        <v>6771</v>
      </c>
      <c r="C5177" s="278" t="s">
        <v>4843</v>
      </c>
      <c r="D5177" s="276" t="s">
        <v>10347</v>
      </c>
      <c r="E5177" s="282"/>
      <c r="F5177" s="279"/>
      <c r="G5177" s="278"/>
      <c r="H5177" s="278" t="s">
        <v>6154</v>
      </c>
      <c r="I5177" s="278" t="s">
        <v>6155</v>
      </c>
      <c r="J5177" s="278" t="s">
        <v>6156</v>
      </c>
      <c r="K5177" s="278" t="s">
        <v>6157</v>
      </c>
      <c r="L5177" s="277">
        <v>57</v>
      </c>
      <c r="M5177" s="276" t="s">
        <v>3923</v>
      </c>
      <c r="N5177" s="276" t="s">
        <v>9607</v>
      </c>
      <c r="O5177" s="276" t="s">
        <v>6166</v>
      </c>
    </row>
    <row r="5178" spans="1:15" ht="30.75" customHeight="1" x14ac:dyDescent="0.25">
      <c r="A5178" s="275">
        <v>40503801</v>
      </c>
      <c r="B5178" s="270" t="s">
        <v>4808</v>
      </c>
      <c r="C5178" s="272" t="s">
        <v>4843</v>
      </c>
      <c r="D5178" s="270" t="s">
        <v>9789</v>
      </c>
      <c r="E5178" s="272"/>
      <c r="F5178" s="273"/>
      <c r="G5178" s="272"/>
      <c r="H5178" s="272" t="s">
        <v>6154</v>
      </c>
      <c r="I5178" s="272" t="s">
        <v>6155</v>
      </c>
      <c r="J5178" s="272" t="s">
        <v>6156</v>
      </c>
      <c r="K5178" s="272" t="s">
        <v>6157</v>
      </c>
      <c r="L5178" s="271">
        <v>110</v>
      </c>
      <c r="M5178" s="270" t="s">
        <v>3923</v>
      </c>
      <c r="N5178" s="270" t="s">
        <v>9607</v>
      </c>
      <c r="O5178" s="270" t="s">
        <v>6166</v>
      </c>
    </row>
    <row r="5179" spans="1:15" ht="30.75" customHeight="1" x14ac:dyDescent="0.25">
      <c r="A5179" s="281">
        <v>40503810</v>
      </c>
      <c r="B5179" s="276" t="s">
        <v>6772</v>
      </c>
      <c r="C5179" s="278" t="s">
        <v>4843</v>
      </c>
      <c r="D5179" s="276" t="s">
        <v>9789</v>
      </c>
      <c r="E5179" s="282"/>
      <c r="F5179" s="279"/>
      <c r="G5179" s="278"/>
      <c r="H5179" s="278" t="s">
        <v>6154</v>
      </c>
      <c r="I5179" s="278" t="s">
        <v>6155</v>
      </c>
      <c r="J5179" s="278" t="s">
        <v>6156</v>
      </c>
      <c r="K5179" s="278" t="s">
        <v>6157</v>
      </c>
      <c r="L5179" s="277">
        <v>110</v>
      </c>
      <c r="M5179" s="276" t="s">
        <v>3923</v>
      </c>
      <c r="N5179" s="276" t="s">
        <v>9607</v>
      </c>
      <c r="O5179" s="276" t="s">
        <v>6166</v>
      </c>
    </row>
    <row r="5180" spans="1:15" ht="30.75" customHeight="1" x14ac:dyDescent="0.25">
      <c r="A5180" s="275">
        <v>40503828</v>
      </c>
      <c r="B5180" s="270" t="s">
        <v>6773</v>
      </c>
      <c r="C5180" s="272" t="s">
        <v>4843</v>
      </c>
      <c r="D5180" s="270" t="s">
        <v>10330</v>
      </c>
      <c r="E5180" s="272"/>
      <c r="F5180" s="273"/>
      <c r="G5180" s="272"/>
      <c r="H5180" s="272" t="s">
        <v>6154</v>
      </c>
      <c r="I5180" s="272" t="s">
        <v>6155</v>
      </c>
      <c r="J5180" s="272" t="s">
        <v>6156</v>
      </c>
      <c r="K5180" s="272" t="s">
        <v>6157</v>
      </c>
      <c r="L5180" s="271"/>
      <c r="M5180" s="270" t="s">
        <v>3923</v>
      </c>
      <c r="N5180" s="270" t="s">
        <v>9607</v>
      </c>
      <c r="O5180" s="270" t="s">
        <v>6166</v>
      </c>
    </row>
    <row r="5181" spans="1:15" ht="30.75" customHeight="1" x14ac:dyDescent="0.25">
      <c r="A5181" s="281">
        <v>40503836</v>
      </c>
      <c r="B5181" s="276" t="s">
        <v>6774</v>
      </c>
      <c r="C5181" s="278" t="s">
        <v>4843</v>
      </c>
      <c r="D5181" s="276" t="s">
        <v>9789</v>
      </c>
      <c r="E5181" s="282"/>
      <c r="F5181" s="279"/>
      <c r="G5181" s="278"/>
      <c r="H5181" s="278" t="s">
        <v>6154</v>
      </c>
      <c r="I5181" s="278" t="s">
        <v>6155</v>
      </c>
      <c r="J5181" s="278" t="s">
        <v>6156</v>
      </c>
      <c r="K5181" s="278" t="s">
        <v>6157</v>
      </c>
      <c r="L5181" s="277">
        <v>110</v>
      </c>
      <c r="M5181" s="276" t="s">
        <v>3923</v>
      </c>
      <c r="N5181" s="276" t="s">
        <v>9607</v>
      </c>
      <c r="O5181" s="276" t="s">
        <v>6166</v>
      </c>
    </row>
    <row r="5182" spans="1:15" ht="30.75" customHeight="1" x14ac:dyDescent="0.25">
      <c r="A5182" s="275">
        <v>40503844</v>
      </c>
      <c r="B5182" s="270" t="s">
        <v>6775</v>
      </c>
      <c r="C5182" s="272" t="s">
        <v>4843</v>
      </c>
      <c r="D5182" s="270" t="s">
        <v>9789</v>
      </c>
      <c r="E5182" s="272"/>
      <c r="F5182" s="273"/>
      <c r="G5182" s="272"/>
      <c r="H5182" s="272" t="s">
        <v>6154</v>
      </c>
      <c r="I5182" s="272" t="s">
        <v>6155</v>
      </c>
      <c r="J5182" s="272" t="s">
        <v>6156</v>
      </c>
      <c r="K5182" s="272" t="s">
        <v>6157</v>
      </c>
      <c r="L5182" s="271">
        <v>110</v>
      </c>
      <c r="M5182" s="270" t="s">
        <v>3923</v>
      </c>
      <c r="N5182" s="270" t="s">
        <v>9607</v>
      </c>
      <c r="O5182" s="270" t="s">
        <v>6166</v>
      </c>
    </row>
    <row r="5183" spans="1:15" ht="30.75" customHeight="1" x14ac:dyDescent="0.25">
      <c r="A5183" s="281">
        <v>40503852</v>
      </c>
      <c r="B5183" s="276" t="s">
        <v>7381</v>
      </c>
      <c r="C5183" s="278" t="s">
        <v>4843</v>
      </c>
      <c r="D5183" s="276" t="s">
        <v>10348</v>
      </c>
      <c r="E5183" s="282"/>
      <c r="F5183" s="279"/>
      <c r="G5183" s="278"/>
      <c r="H5183" s="278" t="s">
        <v>6154</v>
      </c>
      <c r="I5183" s="278" t="s">
        <v>6155</v>
      </c>
      <c r="J5183" s="278" t="s">
        <v>6156</v>
      </c>
      <c r="K5183" s="278" t="s">
        <v>6157</v>
      </c>
      <c r="L5183" s="277">
        <v>114</v>
      </c>
      <c r="M5183" s="276" t="s">
        <v>3923</v>
      </c>
      <c r="N5183" s="276" t="s">
        <v>9607</v>
      </c>
      <c r="O5183" s="276" t="s">
        <v>6166</v>
      </c>
    </row>
    <row r="5184" spans="1:15" ht="30.75" customHeight="1" x14ac:dyDescent="0.25">
      <c r="A5184" s="275">
        <v>40503860</v>
      </c>
      <c r="B5184" s="270" t="s">
        <v>11018</v>
      </c>
      <c r="C5184" s="272" t="s">
        <v>4843</v>
      </c>
      <c r="D5184" s="270" t="s">
        <v>9789</v>
      </c>
      <c r="E5184" s="272"/>
      <c r="F5184" s="273"/>
      <c r="G5184" s="272"/>
      <c r="H5184" s="272" t="s">
        <v>6154</v>
      </c>
      <c r="I5184" s="272" t="s">
        <v>6155</v>
      </c>
      <c r="J5184" s="272" t="s">
        <v>6156</v>
      </c>
      <c r="K5184" s="272" t="s">
        <v>6157</v>
      </c>
      <c r="L5184" s="271">
        <v>110</v>
      </c>
      <c r="M5184" s="270" t="s">
        <v>3923</v>
      </c>
      <c r="N5184" s="270" t="s">
        <v>9607</v>
      </c>
      <c r="O5184" s="270" t="s">
        <v>6166</v>
      </c>
    </row>
    <row r="5185" spans="1:15" ht="30.75" customHeight="1" x14ac:dyDescent="0.25">
      <c r="A5185" s="281">
        <v>40503860</v>
      </c>
      <c r="B5185" s="276" t="s">
        <v>11018</v>
      </c>
      <c r="C5185" s="278" t="s">
        <v>4843</v>
      </c>
      <c r="D5185" s="276" t="s">
        <v>11133</v>
      </c>
      <c r="E5185" s="280" t="s">
        <v>11129</v>
      </c>
      <c r="F5185" s="279">
        <v>44805</v>
      </c>
      <c r="G5185" s="278"/>
      <c r="H5185" s="278" t="s">
        <v>6154</v>
      </c>
      <c r="I5185" s="278" t="s">
        <v>6155</v>
      </c>
      <c r="J5185" s="278" t="s">
        <v>6156</v>
      </c>
      <c r="K5185" s="278" t="s">
        <v>6157</v>
      </c>
      <c r="L5185" s="277">
        <v>156</v>
      </c>
      <c r="M5185" s="276" t="s">
        <v>3923</v>
      </c>
      <c r="N5185" s="276" t="s">
        <v>9607</v>
      </c>
      <c r="O5185" s="276" t="s">
        <v>6166</v>
      </c>
    </row>
    <row r="5186" spans="1:15" ht="30.75" customHeight="1" x14ac:dyDescent="0.25">
      <c r="A5186" s="275">
        <v>40503879</v>
      </c>
      <c r="B5186" s="270" t="s">
        <v>11075</v>
      </c>
      <c r="C5186" s="272" t="s">
        <v>4843</v>
      </c>
      <c r="D5186" s="270" t="s">
        <v>9789</v>
      </c>
      <c r="E5186" s="272"/>
      <c r="F5186" s="273"/>
      <c r="G5186" s="272"/>
      <c r="H5186" s="272" t="s">
        <v>6154</v>
      </c>
      <c r="I5186" s="272" t="s">
        <v>6155</v>
      </c>
      <c r="J5186" s="272" t="s">
        <v>6156</v>
      </c>
      <c r="K5186" s="272" t="s">
        <v>6157</v>
      </c>
      <c r="L5186" s="271">
        <v>110</v>
      </c>
      <c r="M5186" s="270" t="s">
        <v>3923</v>
      </c>
      <c r="N5186" s="270" t="s">
        <v>9607</v>
      </c>
      <c r="O5186" s="270" t="s">
        <v>6166</v>
      </c>
    </row>
    <row r="5187" spans="1:15" ht="30.75" customHeight="1" x14ac:dyDescent="0.25">
      <c r="A5187" s="281">
        <v>40503879</v>
      </c>
      <c r="B5187" s="276" t="s">
        <v>11075</v>
      </c>
      <c r="C5187" s="278" t="s">
        <v>4843</v>
      </c>
      <c r="D5187" s="276" t="s">
        <v>11133</v>
      </c>
      <c r="E5187" s="280" t="s">
        <v>11129</v>
      </c>
      <c r="F5187" s="279">
        <v>44805</v>
      </c>
      <c r="G5187" s="278"/>
      <c r="H5187" s="278" t="s">
        <v>6154</v>
      </c>
      <c r="I5187" s="278" t="s">
        <v>6155</v>
      </c>
      <c r="J5187" s="278" t="s">
        <v>6156</v>
      </c>
      <c r="K5187" s="278" t="s">
        <v>6157</v>
      </c>
      <c r="L5187" s="277">
        <v>156</v>
      </c>
      <c r="M5187" s="276" t="s">
        <v>3923</v>
      </c>
      <c r="N5187" s="276" t="s">
        <v>9607</v>
      </c>
      <c r="O5187" s="276" t="s">
        <v>6166</v>
      </c>
    </row>
    <row r="5188" spans="1:15" ht="30.75" customHeight="1" x14ac:dyDescent="0.25">
      <c r="A5188" s="275">
        <v>40503887</v>
      </c>
      <c r="B5188" s="270" t="s">
        <v>11134</v>
      </c>
      <c r="C5188" s="272" t="s">
        <v>4843</v>
      </c>
      <c r="D5188" s="270" t="s">
        <v>9789</v>
      </c>
      <c r="E5188" s="272"/>
      <c r="F5188" s="273"/>
      <c r="G5188" s="272"/>
      <c r="H5188" s="272" t="s">
        <v>6154</v>
      </c>
      <c r="I5188" s="272" t="s">
        <v>6155</v>
      </c>
      <c r="J5188" s="272" t="s">
        <v>6156</v>
      </c>
      <c r="K5188" s="272" t="s">
        <v>6157</v>
      </c>
      <c r="L5188" s="271">
        <v>110</v>
      </c>
      <c r="M5188" s="270" t="s">
        <v>3923</v>
      </c>
      <c r="N5188" s="270" t="s">
        <v>9607</v>
      </c>
      <c r="O5188" s="270" t="s">
        <v>6166</v>
      </c>
    </row>
    <row r="5189" spans="1:15" ht="30.75" customHeight="1" x14ac:dyDescent="0.25">
      <c r="A5189" s="281">
        <v>40503887</v>
      </c>
      <c r="B5189" s="276" t="s">
        <v>11134</v>
      </c>
      <c r="C5189" s="278" t="s">
        <v>4843</v>
      </c>
      <c r="D5189" s="276" t="s">
        <v>11133</v>
      </c>
      <c r="E5189" s="280" t="s">
        <v>11129</v>
      </c>
      <c r="F5189" s="279">
        <v>44805</v>
      </c>
      <c r="G5189" s="278"/>
      <c r="H5189" s="278" t="s">
        <v>6154</v>
      </c>
      <c r="I5189" s="278" t="s">
        <v>6155</v>
      </c>
      <c r="J5189" s="278" t="s">
        <v>6156</v>
      </c>
      <c r="K5189" s="278" t="s">
        <v>6157</v>
      </c>
      <c r="L5189" s="277">
        <v>156</v>
      </c>
      <c r="M5189" s="276" t="s">
        <v>3923</v>
      </c>
      <c r="N5189" s="276" t="s">
        <v>9607</v>
      </c>
      <c r="O5189" s="276" t="s">
        <v>6166</v>
      </c>
    </row>
    <row r="5190" spans="1:15" ht="30.75" customHeight="1" x14ac:dyDescent="0.25">
      <c r="A5190" s="275">
        <v>40503895</v>
      </c>
      <c r="B5190" s="270" t="s">
        <v>11132</v>
      </c>
      <c r="C5190" s="272" t="s">
        <v>4844</v>
      </c>
      <c r="D5190" s="270" t="s">
        <v>6161</v>
      </c>
      <c r="E5190" s="272"/>
      <c r="F5190" s="273"/>
      <c r="G5190" s="272" t="s">
        <v>6161</v>
      </c>
      <c r="H5190" s="272" t="s">
        <v>6161</v>
      </c>
      <c r="I5190" s="272" t="s">
        <v>6161</v>
      </c>
      <c r="J5190" s="272" t="s">
        <v>6161</v>
      </c>
      <c r="K5190" s="272" t="s">
        <v>6161</v>
      </c>
      <c r="L5190" s="271" t="s">
        <v>6161</v>
      </c>
      <c r="M5190" s="270" t="s">
        <v>6161</v>
      </c>
      <c r="N5190" s="270" t="s">
        <v>6161</v>
      </c>
      <c r="O5190" s="270" t="s">
        <v>6161</v>
      </c>
    </row>
    <row r="5191" spans="1:15" ht="30.75" customHeight="1" x14ac:dyDescent="0.25">
      <c r="A5191" s="281">
        <v>40503909</v>
      </c>
      <c r="B5191" s="276" t="s">
        <v>10349</v>
      </c>
      <c r="C5191" s="278" t="s">
        <v>4844</v>
      </c>
      <c r="D5191" s="276" t="s">
        <v>6161</v>
      </c>
      <c r="E5191" s="282"/>
      <c r="F5191" s="279"/>
      <c r="G5191" s="278" t="s">
        <v>6161</v>
      </c>
      <c r="H5191" s="278" t="s">
        <v>6161</v>
      </c>
      <c r="I5191" s="278" t="s">
        <v>6161</v>
      </c>
      <c r="J5191" s="278" t="s">
        <v>6161</v>
      </c>
      <c r="K5191" s="278" t="s">
        <v>6161</v>
      </c>
      <c r="L5191" s="277" t="s">
        <v>6161</v>
      </c>
      <c r="M5191" s="276" t="s">
        <v>6161</v>
      </c>
      <c r="N5191" s="276" t="s">
        <v>6161</v>
      </c>
      <c r="O5191" s="276" t="s">
        <v>6161</v>
      </c>
    </row>
    <row r="5192" spans="1:15" ht="30.75" customHeight="1" x14ac:dyDescent="0.25">
      <c r="A5192" s="275">
        <v>40503917</v>
      </c>
      <c r="B5192" s="270" t="s">
        <v>10350</v>
      </c>
      <c r="C5192" s="272" t="s">
        <v>4843</v>
      </c>
      <c r="D5192" s="270" t="s">
        <v>10109</v>
      </c>
      <c r="E5192" s="272"/>
      <c r="F5192" s="273"/>
      <c r="G5192" s="272"/>
      <c r="H5192" s="272" t="s">
        <v>6154</v>
      </c>
      <c r="I5192" s="272" t="s">
        <v>6155</v>
      </c>
      <c r="J5192" s="272" t="s">
        <v>6156</v>
      </c>
      <c r="K5192" s="272" t="s">
        <v>6157</v>
      </c>
      <c r="L5192" s="271"/>
      <c r="M5192" s="270" t="s">
        <v>3916</v>
      </c>
      <c r="N5192" s="270" t="s">
        <v>9548</v>
      </c>
      <c r="O5192" s="270" t="s">
        <v>6166</v>
      </c>
    </row>
    <row r="5193" spans="1:15" ht="30.75" customHeight="1" x14ac:dyDescent="0.25">
      <c r="A5193" s="281">
        <v>40503925</v>
      </c>
      <c r="B5193" s="276" t="s">
        <v>10351</v>
      </c>
      <c r="C5193" s="278" t="s">
        <v>4844</v>
      </c>
      <c r="D5193" s="276" t="s">
        <v>6161</v>
      </c>
      <c r="E5193" s="282"/>
      <c r="F5193" s="279"/>
      <c r="G5193" s="278" t="s">
        <v>6161</v>
      </c>
      <c r="H5193" s="278" t="s">
        <v>6161</v>
      </c>
      <c r="I5193" s="278" t="s">
        <v>6161</v>
      </c>
      <c r="J5193" s="278" t="s">
        <v>6161</v>
      </c>
      <c r="K5193" s="278" t="s">
        <v>6161</v>
      </c>
      <c r="L5193" s="277" t="s">
        <v>6161</v>
      </c>
      <c r="M5193" s="276" t="s">
        <v>6161</v>
      </c>
      <c r="N5193" s="276" t="s">
        <v>6161</v>
      </c>
      <c r="O5193" s="276" t="s">
        <v>6161</v>
      </c>
    </row>
    <row r="5194" spans="1:15" ht="30.75" customHeight="1" x14ac:dyDescent="0.25">
      <c r="A5194" s="275">
        <v>40503933</v>
      </c>
      <c r="B5194" s="270" t="s">
        <v>10352</v>
      </c>
      <c r="C5194" s="272" t="s">
        <v>4844</v>
      </c>
      <c r="D5194" s="270" t="s">
        <v>6161</v>
      </c>
      <c r="E5194" s="272"/>
      <c r="F5194" s="273"/>
      <c r="G5194" s="272" t="s">
        <v>6161</v>
      </c>
      <c r="H5194" s="272" t="s">
        <v>6161</v>
      </c>
      <c r="I5194" s="272" t="s">
        <v>6161</v>
      </c>
      <c r="J5194" s="272" t="s">
        <v>6161</v>
      </c>
      <c r="K5194" s="272" t="s">
        <v>6161</v>
      </c>
      <c r="L5194" s="271" t="s">
        <v>6161</v>
      </c>
      <c r="M5194" s="270" t="s">
        <v>6161</v>
      </c>
      <c r="N5194" s="270" t="s">
        <v>6161</v>
      </c>
      <c r="O5194" s="270" t="s">
        <v>6161</v>
      </c>
    </row>
    <row r="5195" spans="1:15" ht="30.75" customHeight="1" x14ac:dyDescent="0.25">
      <c r="A5195" s="281">
        <v>40503941</v>
      </c>
      <c r="B5195" s="276" t="s">
        <v>10353</v>
      </c>
      <c r="C5195" s="278" t="s">
        <v>4843</v>
      </c>
      <c r="D5195" s="276" t="s">
        <v>9918</v>
      </c>
      <c r="E5195" s="282"/>
      <c r="F5195" s="279"/>
      <c r="G5195" s="278"/>
      <c r="H5195" s="278" t="s">
        <v>6154</v>
      </c>
      <c r="I5195" s="278" t="s">
        <v>6155</v>
      </c>
      <c r="J5195" s="278" t="s">
        <v>6156</v>
      </c>
      <c r="K5195" s="278"/>
      <c r="L5195" s="277"/>
      <c r="M5195" s="276" t="s">
        <v>3908</v>
      </c>
      <c r="N5195" s="276" t="s">
        <v>9548</v>
      </c>
      <c r="O5195" s="276" t="s">
        <v>6166</v>
      </c>
    </row>
    <row r="5196" spans="1:15" ht="30.75" customHeight="1" x14ac:dyDescent="0.25">
      <c r="A5196" s="275">
        <v>40503950</v>
      </c>
      <c r="B5196" s="270" t="s">
        <v>10354</v>
      </c>
      <c r="C5196" s="272" t="s">
        <v>4843</v>
      </c>
      <c r="D5196" s="270" t="s">
        <v>11131</v>
      </c>
      <c r="E5196" s="274" t="s">
        <v>11023</v>
      </c>
      <c r="F5196" s="273">
        <v>45705</v>
      </c>
      <c r="G5196" s="272"/>
      <c r="H5196" s="272" t="s">
        <v>6154</v>
      </c>
      <c r="I5196" s="272" t="s">
        <v>6155</v>
      </c>
      <c r="J5196" s="272" t="s">
        <v>6156</v>
      </c>
      <c r="K5196" s="272"/>
      <c r="L5196" s="271"/>
      <c r="M5196" s="270" t="s">
        <v>3916</v>
      </c>
      <c r="N5196" s="270" t="s">
        <v>9548</v>
      </c>
      <c r="O5196" s="270" t="s">
        <v>6166</v>
      </c>
    </row>
    <row r="5197" spans="1:15" ht="30.75" customHeight="1" x14ac:dyDescent="0.25">
      <c r="A5197" s="281">
        <v>40601013</v>
      </c>
      <c r="B5197" s="276" t="s">
        <v>3248</v>
      </c>
      <c r="C5197" s="278" t="s">
        <v>4843</v>
      </c>
      <c r="D5197" s="276" t="s">
        <v>10355</v>
      </c>
      <c r="E5197" s="282"/>
      <c r="F5197" s="279"/>
      <c r="G5197" s="278"/>
      <c r="H5197" s="278" t="s">
        <v>6154</v>
      </c>
      <c r="I5197" s="278" t="s">
        <v>6155</v>
      </c>
      <c r="J5197" s="278" t="s">
        <v>6156</v>
      </c>
      <c r="K5197" s="278"/>
      <c r="L5197" s="277"/>
      <c r="M5197" s="276" t="s">
        <v>3767</v>
      </c>
      <c r="N5197" s="276" t="s">
        <v>9801</v>
      </c>
      <c r="O5197" s="276" t="s">
        <v>6166</v>
      </c>
    </row>
    <row r="5198" spans="1:15" ht="30.75" customHeight="1" x14ac:dyDescent="0.25">
      <c r="A5198" s="275">
        <v>40601021</v>
      </c>
      <c r="B5198" s="270" t="s">
        <v>3246</v>
      </c>
      <c r="C5198" s="272" t="s">
        <v>4843</v>
      </c>
      <c r="D5198" s="270" t="s">
        <v>10356</v>
      </c>
      <c r="E5198" s="272"/>
      <c r="F5198" s="273"/>
      <c r="G5198" s="272"/>
      <c r="H5198" s="272" t="s">
        <v>6154</v>
      </c>
      <c r="I5198" s="272" t="s">
        <v>6155</v>
      </c>
      <c r="J5198" s="272" t="s">
        <v>6156</v>
      </c>
      <c r="K5198" s="272"/>
      <c r="L5198" s="271"/>
      <c r="M5198" s="270" t="s">
        <v>3767</v>
      </c>
      <c r="N5198" s="270" t="s">
        <v>9801</v>
      </c>
      <c r="O5198" s="270" t="s">
        <v>6166</v>
      </c>
    </row>
    <row r="5199" spans="1:15" ht="30.75" customHeight="1" x14ac:dyDescent="0.25">
      <c r="A5199" s="281">
        <v>40601021</v>
      </c>
      <c r="B5199" s="276" t="s">
        <v>3246</v>
      </c>
      <c r="C5199" s="278" t="s">
        <v>4843</v>
      </c>
      <c r="D5199" s="276" t="s">
        <v>10355</v>
      </c>
      <c r="E5199" s="282"/>
      <c r="F5199" s="279"/>
      <c r="G5199" s="278"/>
      <c r="H5199" s="278" t="s">
        <v>6154</v>
      </c>
      <c r="I5199" s="278" t="s">
        <v>6155</v>
      </c>
      <c r="J5199" s="278" t="s">
        <v>6156</v>
      </c>
      <c r="K5199" s="278"/>
      <c r="L5199" s="277"/>
      <c r="M5199" s="276" t="s">
        <v>3767</v>
      </c>
      <c r="N5199" s="276" t="s">
        <v>9801</v>
      </c>
      <c r="O5199" s="276" t="s">
        <v>6166</v>
      </c>
    </row>
    <row r="5200" spans="1:15" ht="30.75" customHeight="1" x14ac:dyDescent="0.25">
      <c r="A5200" s="275">
        <v>40601030</v>
      </c>
      <c r="B5200" s="270" t="s">
        <v>3247</v>
      </c>
      <c r="C5200" s="272" t="s">
        <v>4843</v>
      </c>
      <c r="D5200" s="270" t="s">
        <v>10356</v>
      </c>
      <c r="E5200" s="272"/>
      <c r="F5200" s="273"/>
      <c r="G5200" s="272"/>
      <c r="H5200" s="272" t="s">
        <v>6154</v>
      </c>
      <c r="I5200" s="272" t="s">
        <v>6155</v>
      </c>
      <c r="J5200" s="272" t="s">
        <v>6156</v>
      </c>
      <c r="K5200" s="272"/>
      <c r="L5200" s="271"/>
      <c r="M5200" s="270" t="s">
        <v>3767</v>
      </c>
      <c r="N5200" s="270" t="s">
        <v>9801</v>
      </c>
      <c r="O5200" s="270" t="s">
        <v>6166</v>
      </c>
    </row>
    <row r="5201" spans="1:15" ht="30.75" customHeight="1" x14ac:dyDescent="0.25">
      <c r="A5201" s="281">
        <v>40601030</v>
      </c>
      <c r="B5201" s="276" t="s">
        <v>3247</v>
      </c>
      <c r="C5201" s="278" t="s">
        <v>4843</v>
      </c>
      <c r="D5201" s="276" t="s">
        <v>10355</v>
      </c>
      <c r="E5201" s="282"/>
      <c r="F5201" s="279"/>
      <c r="G5201" s="278"/>
      <c r="H5201" s="278" t="s">
        <v>6154</v>
      </c>
      <c r="I5201" s="278" t="s">
        <v>6155</v>
      </c>
      <c r="J5201" s="278" t="s">
        <v>6156</v>
      </c>
      <c r="K5201" s="278"/>
      <c r="L5201" s="277"/>
      <c r="M5201" s="276" t="s">
        <v>3767</v>
      </c>
      <c r="N5201" s="276" t="s">
        <v>9801</v>
      </c>
      <c r="O5201" s="276" t="s">
        <v>6166</v>
      </c>
    </row>
    <row r="5202" spans="1:15" ht="30.75" customHeight="1" x14ac:dyDescent="0.25">
      <c r="A5202" s="275">
        <v>40601048</v>
      </c>
      <c r="B5202" s="270" t="s">
        <v>6028</v>
      </c>
      <c r="C5202" s="272" t="s">
        <v>4844</v>
      </c>
      <c r="D5202" s="270" t="s">
        <v>6161</v>
      </c>
      <c r="E5202" s="272"/>
      <c r="F5202" s="273"/>
      <c r="G5202" s="272" t="s">
        <v>6161</v>
      </c>
      <c r="H5202" s="272" t="s">
        <v>6161</v>
      </c>
      <c r="I5202" s="272" t="s">
        <v>6161</v>
      </c>
      <c r="J5202" s="272" t="s">
        <v>6161</v>
      </c>
      <c r="K5202" s="272" t="s">
        <v>6161</v>
      </c>
      <c r="L5202" s="271" t="s">
        <v>6161</v>
      </c>
      <c r="M5202" s="270" t="s">
        <v>6161</v>
      </c>
      <c r="N5202" s="270" t="s">
        <v>6161</v>
      </c>
      <c r="O5202" s="270" t="s">
        <v>6161</v>
      </c>
    </row>
    <row r="5203" spans="1:15" ht="30.75" customHeight="1" x14ac:dyDescent="0.25">
      <c r="A5203" s="281">
        <v>40601056</v>
      </c>
      <c r="B5203" s="276" t="s">
        <v>6776</v>
      </c>
      <c r="C5203" s="278" t="s">
        <v>4844</v>
      </c>
      <c r="D5203" s="276" t="s">
        <v>6161</v>
      </c>
      <c r="E5203" s="282"/>
      <c r="F5203" s="279"/>
      <c r="G5203" s="278" t="s">
        <v>6161</v>
      </c>
      <c r="H5203" s="278" t="s">
        <v>6161</v>
      </c>
      <c r="I5203" s="278" t="s">
        <v>6161</v>
      </c>
      <c r="J5203" s="278" t="s">
        <v>6161</v>
      </c>
      <c r="K5203" s="278" t="s">
        <v>6161</v>
      </c>
      <c r="L5203" s="277" t="s">
        <v>6161</v>
      </c>
      <c r="M5203" s="276" t="s">
        <v>6161</v>
      </c>
      <c r="N5203" s="276" t="s">
        <v>6161</v>
      </c>
      <c r="O5203" s="276" t="s">
        <v>6161</v>
      </c>
    </row>
    <row r="5204" spans="1:15" ht="30.75" customHeight="1" x14ac:dyDescent="0.25">
      <c r="A5204" s="275">
        <v>40601064</v>
      </c>
      <c r="B5204" s="270" t="s">
        <v>6777</v>
      </c>
      <c r="C5204" s="272" t="s">
        <v>4844</v>
      </c>
      <c r="D5204" s="270" t="s">
        <v>6161</v>
      </c>
      <c r="E5204" s="272"/>
      <c r="F5204" s="273"/>
      <c r="G5204" s="272" t="s">
        <v>6161</v>
      </c>
      <c r="H5204" s="272" t="s">
        <v>6161</v>
      </c>
      <c r="I5204" s="272" t="s">
        <v>6161</v>
      </c>
      <c r="J5204" s="272" t="s">
        <v>6161</v>
      </c>
      <c r="K5204" s="272" t="s">
        <v>6161</v>
      </c>
      <c r="L5204" s="271" t="s">
        <v>6161</v>
      </c>
      <c r="M5204" s="270" t="s">
        <v>6161</v>
      </c>
      <c r="N5204" s="270" t="s">
        <v>6161</v>
      </c>
      <c r="O5204" s="270" t="s">
        <v>6161</v>
      </c>
    </row>
    <row r="5205" spans="1:15" ht="30.75" customHeight="1" x14ac:dyDescent="0.25">
      <c r="A5205" s="281">
        <v>40601072</v>
      </c>
      <c r="B5205" s="276" t="s">
        <v>3225</v>
      </c>
      <c r="C5205" s="278" t="s">
        <v>4843</v>
      </c>
      <c r="D5205" s="276" t="s">
        <v>10357</v>
      </c>
      <c r="E5205" s="282"/>
      <c r="F5205" s="279"/>
      <c r="G5205" s="278"/>
      <c r="H5205" s="278" t="s">
        <v>6154</v>
      </c>
      <c r="I5205" s="278" t="s">
        <v>6155</v>
      </c>
      <c r="J5205" s="278" t="s">
        <v>6156</v>
      </c>
      <c r="K5205" s="278"/>
      <c r="L5205" s="277"/>
      <c r="M5205" s="276" t="s">
        <v>3767</v>
      </c>
      <c r="N5205" s="276" t="s">
        <v>9801</v>
      </c>
      <c r="O5205" s="276" t="s">
        <v>6166</v>
      </c>
    </row>
    <row r="5206" spans="1:15" ht="30.75" customHeight="1" x14ac:dyDescent="0.25">
      <c r="A5206" s="275">
        <v>40601080</v>
      </c>
      <c r="B5206" s="270" t="s">
        <v>3223</v>
      </c>
      <c r="C5206" s="272" t="s">
        <v>4843</v>
      </c>
      <c r="D5206" s="270" t="s">
        <v>10358</v>
      </c>
      <c r="E5206" s="272"/>
      <c r="F5206" s="273"/>
      <c r="G5206" s="272"/>
      <c r="H5206" s="272" t="s">
        <v>6154</v>
      </c>
      <c r="I5206" s="272" t="s">
        <v>6155</v>
      </c>
      <c r="J5206" s="272" t="s">
        <v>6156</v>
      </c>
      <c r="K5206" s="272"/>
      <c r="L5206" s="271"/>
      <c r="M5206" s="270" t="s">
        <v>3767</v>
      </c>
      <c r="N5206" s="270" t="s">
        <v>9801</v>
      </c>
      <c r="O5206" s="270" t="s">
        <v>6166</v>
      </c>
    </row>
    <row r="5207" spans="1:15" ht="30.75" customHeight="1" x14ac:dyDescent="0.25">
      <c r="A5207" s="281">
        <v>40601099</v>
      </c>
      <c r="B5207" s="276" t="s">
        <v>3224</v>
      </c>
      <c r="C5207" s="278" t="s">
        <v>4843</v>
      </c>
      <c r="D5207" s="276" t="s">
        <v>10357</v>
      </c>
      <c r="E5207" s="282"/>
      <c r="F5207" s="279"/>
      <c r="G5207" s="278"/>
      <c r="H5207" s="278" t="s">
        <v>6154</v>
      </c>
      <c r="I5207" s="278" t="s">
        <v>6155</v>
      </c>
      <c r="J5207" s="278" t="s">
        <v>6156</v>
      </c>
      <c r="K5207" s="278"/>
      <c r="L5207" s="277"/>
      <c r="M5207" s="276" t="s">
        <v>3767</v>
      </c>
      <c r="N5207" s="276" t="s">
        <v>9801</v>
      </c>
      <c r="O5207" s="276" t="s">
        <v>6166</v>
      </c>
    </row>
    <row r="5208" spans="1:15" ht="30.75" customHeight="1" x14ac:dyDescent="0.25">
      <c r="A5208" s="275">
        <v>40601102</v>
      </c>
      <c r="B5208" s="270" t="s">
        <v>3222</v>
      </c>
      <c r="C5208" s="272" t="s">
        <v>4843</v>
      </c>
      <c r="D5208" s="270" t="s">
        <v>10358</v>
      </c>
      <c r="E5208" s="272"/>
      <c r="F5208" s="273"/>
      <c r="G5208" s="272"/>
      <c r="H5208" s="272" t="s">
        <v>6154</v>
      </c>
      <c r="I5208" s="272" t="s">
        <v>6155</v>
      </c>
      <c r="J5208" s="272" t="s">
        <v>6156</v>
      </c>
      <c r="K5208" s="272"/>
      <c r="L5208" s="271"/>
      <c r="M5208" s="270" t="s">
        <v>3767</v>
      </c>
      <c r="N5208" s="270" t="s">
        <v>9801</v>
      </c>
      <c r="O5208" s="270" t="s">
        <v>6166</v>
      </c>
    </row>
    <row r="5209" spans="1:15" ht="30.75" customHeight="1" x14ac:dyDescent="0.25">
      <c r="A5209" s="281">
        <v>40601110</v>
      </c>
      <c r="B5209" s="276" t="s">
        <v>3231</v>
      </c>
      <c r="C5209" s="278" t="s">
        <v>4843</v>
      </c>
      <c r="D5209" s="276" t="s">
        <v>10356</v>
      </c>
      <c r="E5209" s="282"/>
      <c r="F5209" s="279"/>
      <c r="G5209" s="278"/>
      <c r="H5209" s="278" t="s">
        <v>6154</v>
      </c>
      <c r="I5209" s="278" t="s">
        <v>6155</v>
      </c>
      <c r="J5209" s="278" t="s">
        <v>6156</v>
      </c>
      <c r="K5209" s="278"/>
      <c r="L5209" s="277"/>
      <c r="M5209" s="276" t="s">
        <v>3767</v>
      </c>
      <c r="N5209" s="276" t="s">
        <v>9801</v>
      </c>
      <c r="O5209" s="276" t="s">
        <v>6166</v>
      </c>
    </row>
    <row r="5210" spans="1:15" ht="30.75" customHeight="1" x14ac:dyDescent="0.25">
      <c r="A5210" s="275">
        <v>40601129</v>
      </c>
      <c r="B5210" s="270" t="s">
        <v>3228</v>
      </c>
      <c r="C5210" s="272" t="s">
        <v>4843</v>
      </c>
      <c r="D5210" s="270" t="s">
        <v>10359</v>
      </c>
      <c r="E5210" s="272"/>
      <c r="F5210" s="273"/>
      <c r="G5210" s="272"/>
      <c r="H5210" s="272" t="s">
        <v>6154</v>
      </c>
      <c r="I5210" s="272" t="s">
        <v>6155</v>
      </c>
      <c r="J5210" s="272" t="s">
        <v>6156</v>
      </c>
      <c r="K5210" s="272"/>
      <c r="L5210" s="271"/>
      <c r="M5210" s="270" t="s">
        <v>3767</v>
      </c>
      <c r="N5210" s="270" t="s">
        <v>9801</v>
      </c>
      <c r="O5210" s="270" t="s">
        <v>6166</v>
      </c>
    </row>
    <row r="5211" spans="1:15" ht="30.75" customHeight="1" x14ac:dyDescent="0.25">
      <c r="A5211" s="281">
        <v>40601137</v>
      </c>
      <c r="B5211" s="276" t="s">
        <v>3235</v>
      </c>
      <c r="C5211" s="278" t="s">
        <v>4843</v>
      </c>
      <c r="D5211" s="276" t="s">
        <v>10360</v>
      </c>
      <c r="E5211" s="282"/>
      <c r="F5211" s="279"/>
      <c r="G5211" s="278"/>
      <c r="H5211" s="278" t="s">
        <v>6154</v>
      </c>
      <c r="I5211" s="278" t="s">
        <v>6155</v>
      </c>
      <c r="J5211" s="278" t="s">
        <v>6156</v>
      </c>
      <c r="K5211" s="278"/>
      <c r="L5211" s="277"/>
      <c r="M5211" s="276" t="s">
        <v>3767</v>
      </c>
      <c r="N5211" s="276" t="s">
        <v>9801</v>
      </c>
      <c r="O5211" s="276" t="s">
        <v>6166</v>
      </c>
    </row>
    <row r="5212" spans="1:15" ht="30.75" customHeight="1" x14ac:dyDescent="0.25">
      <c r="A5212" s="275">
        <v>40601145</v>
      </c>
      <c r="B5212" s="270" t="s">
        <v>3233</v>
      </c>
      <c r="C5212" s="272" t="s">
        <v>4843</v>
      </c>
      <c r="D5212" s="270" t="s">
        <v>10361</v>
      </c>
      <c r="E5212" s="272"/>
      <c r="F5212" s="273"/>
      <c r="G5212" s="272"/>
      <c r="H5212" s="272" t="s">
        <v>6154</v>
      </c>
      <c r="I5212" s="272" t="s">
        <v>6155</v>
      </c>
      <c r="J5212" s="272" t="s">
        <v>6156</v>
      </c>
      <c r="K5212" s="272"/>
      <c r="L5212" s="271"/>
      <c r="M5212" s="270" t="s">
        <v>3767</v>
      </c>
      <c r="N5212" s="270" t="s">
        <v>9801</v>
      </c>
      <c r="O5212" s="270" t="s">
        <v>6166</v>
      </c>
    </row>
    <row r="5213" spans="1:15" ht="30.75" customHeight="1" x14ac:dyDescent="0.25">
      <c r="A5213" s="281">
        <v>40601153</v>
      </c>
      <c r="B5213" s="276" t="s">
        <v>3245</v>
      </c>
      <c r="C5213" s="278" t="s">
        <v>4843</v>
      </c>
      <c r="D5213" s="276" t="s">
        <v>10362</v>
      </c>
      <c r="E5213" s="282"/>
      <c r="F5213" s="279"/>
      <c r="G5213" s="278"/>
      <c r="H5213" s="278" t="s">
        <v>6154</v>
      </c>
      <c r="I5213" s="278" t="s">
        <v>6155</v>
      </c>
      <c r="J5213" s="278" t="s">
        <v>6156</v>
      </c>
      <c r="K5213" s="278"/>
      <c r="L5213" s="277"/>
      <c r="M5213" s="276" t="s">
        <v>3767</v>
      </c>
      <c r="N5213" s="276" t="s">
        <v>9801</v>
      </c>
      <c r="O5213" s="276" t="s">
        <v>6166</v>
      </c>
    </row>
    <row r="5214" spans="1:15" ht="30.75" customHeight="1" x14ac:dyDescent="0.25">
      <c r="A5214" s="275">
        <v>40601161</v>
      </c>
      <c r="B5214" s="270" t="s">
        <v>3232</v>
      </c>
      <c r="C5214" s="272" t="s">
        <v>4843</v>
      </c>
      <c r="D5214" s="270" t="s">
        <v>10361</v>
      </c>
      <c r="E5214" s="272"/>
      <c r="F5214" s="273"/>
      <c r="G5214" s="272"/>
      <c r="H5214" s="272" t="s">
        <v>6154</v>
      </c>
      <c r="I5214" s="272" t="s">
        <v>6155</v>
      </c>
      <c r="J5214" s="272" t="s">
        <v>6156</v>
      </c>
      <c r="K5214" s="272"/>
      <c r="L5214" s="271"/>
      <c r="M5214" s="270" t="s">
        <v>3767</v>
      </c>
      <c r="N5214" s="270" t="s">
        <v>9801</v>
      </c>
      <c r="O5214" s="270" t="s">
        <v>6166</v>
      </c>
    </row>
    <row r="5215" spans="1:15" ht="30.75" customHeight="1" x14ac:dyDescent="0.25">
      <c r="A5215" s="281">
        <v>40601170</v>
      </c>
      <c r="B5215" s="276" t="s">
        <v>3241</v>
      </c>
      <c r="C5215" s="278" t="s">
        <v>4843</v>
      </c>
      <c r="D5215" s="276" t="s">
        <v>9800</v>
      </c>
      <c r="E5215" s="282"/>
      <c r="F5215" s="279"/>
      <c r="G5215" s="278"/>
      <c r="H5215" s="278" t="s">
        <v>6154</v>
      </c>
      <c r="I5215" s="278" t="s">
        <v>6155</v>
      </c>
      <c r="J5215" s="278" t="s">
        <v>6156</v>
      </c>
      <c r="K5215" s="278" t="s">
        <v>6157</v>
      </c>
      <c r="L5215" s="277"/>
      <c r="M5215" s="276" t="s">
        <v>3767</v>
      </c>
      <c r="N5215" s="276" t="s">
        <v>9801</v>
      </c>
      <c r="O5215" s="276" t="s">
        <v>6166</v>
      </c>
    </row>
    <row r="5216" spans="1:15" ht="30.75" customHeight="1" x14ac:dyDescent="0.25">
      <c r="A5216" s="275">
        <v>40601170</v>
      </c>
      <c r="B5216" s="270" t="s">
        <v>3241</v>
      </c>
      <c r="C5216" s="272" t="s">
        <v>4843</v>
      </c>
      <c r="D5216" s="270" t="s">
        <v>10363</v>
      </c>
      <c r="E5216" s="272"/>
      <c r="F5216" s="273"/>
      <c r="G5216" s="272"/>
      <c r="H5216" s="272" t="s">
        <v>6154</v>
      </c>
      <c r="I5216" s="272" t="s">
        <v>6155</v>
      </c>
      <c r="J5216" s="272" t="s">
        <v>6156</v>
      </c>
      <c r="K5216" s="272"/>
      <c r="L5216" s="271"/>
      <c r="M5216" s="270" t="s">
        <v>3767</v>
      </c>
      <c r="N5216" s="270" t="s">
        <v>9801</v>
      </c>
      <c r="O5216" s="270" t="s">
        <v>6166</v>
      </c>
    </row>
    <row r="5217" spans="1:15" ht="30.75" customHeight="1" x14ac:dyDescent="0.25">
      <c r="A5217" s="281">
        <v>40601188</v>
      </c>
      <c r="B5217" s="276" t="s">
        <v>3244</v>
      </c>
      <c r="C5217" s="278" t="s">
        <v>4843</v>
      </c>
      <c r="D5217" s="276" t="s">
        <v>10364</v>
      </c>
      <c r="E5217" s="282"/>
      <c r="F5217" s="279"/>
      <c r="G5217" s="278"/>
      <c r="H5217" s="278" t="s">
        <v>6154</v>
      </c>
      <c r="I5217" s="278" t="s">
        <v>6155</v>
      </c>
      <c r="J5217" s="278" t="s">
        <v>6156</v>
      </c>
      <c r="K5217" s="278" t="s">
        <v>6157</v>
      </c>
      <c r="L5217" s="277"/>
      <c r="M5217" s="276" t="s">
        <v>3767</v>
      </c>
      <c r="N5217" s="276" t="s">
        <v>9801</v>
      </c>
      <c r="O5217" s="276" t="s">
        <v>6166</v>
      </c>
    </row>
    <row r="5218" spans="1:15" ht="30.75" customHeight="1" x14ac:dyDescent="0.25">
      <c r="A5218" s="275">
        <v>40601188</v>
      </c>
      <c r="B5218" s="270" t="s">
        <v>3244</v>
      </c>
      <c r="C5218" s="272" t="s">
        <v>4843</v>
      </c>
      <c r="D5218" s="270" t="s">
        <v>10365</v>
      </c>
      <c r="E5218" s="272"/>
      <c r="F5218" s="273"/>
      <c r="G5218" s="272"/>
      <c r="H5218" s="272" t="s">
        <v>6154</v>
      </c>
      <c r="I5218" s="272" t="s">
        <v>6155</v>
      </c>
      <c r="J5218" s="272" t="s">
        <v>6156</v>
      </c>
      <c r="K5218" s="272" t="s">
        <v>6157</v>
      </c>
      <c r="L5218" s="271"/>
      <c r="M5218" s="270" t="s">
        <v>3767</v>
      </c>
      <c r="N5218" s="270" t="s">
        <v>9801</v>
      </c>
      <c r="O5218" s="270" t="s">
        <v>6166</v>
      </c>
    </row>
    <row r="5219" spans="1:15" ht="30.75" customHeight="1" x14ac:dyDescent="0.25">
      <c r="A5219" s="281">
        <v>40601188</v>
      </c>
      <c r="B5219" s="276" t="s">
        <v>3244</v>
      </c>
      <c r="C5219" s="278" t="s">
        <v>4843</v>
      </c>
      <c r="D5219" s="276" t="s">
        <v>10366</v>
      </c>
      <c r="E5219" s="282"/>
      <c r="F5219" s="279"/>
      <c r="G5219" s="278"/>
      <c r="H5219" s="278" t="s">
        <v>6154</v>
      </c>
      <c r="I5219" s="278" t="s">
        <v>6155</v>
      </c>
      <c r="J5219" s="278" t="s">
        <v>6156</v>
      </c>
      <c r="K5219" s="278" t="s">
        <v>6157</v>
      </c>
      <c r="L5219" s="277"/>
      <c r="M5219" s="276" t="s">
        <v>3767</v>
      </c>
      <c r="N5219" s="276" t="s">
        <v>9801</v>
      </c>
      <c r="O5219" s="276" t="s">
        <v>6166</v>
      </c>
    </row>
    <row r="5220" spans="1:15" ht="30.75" customHeight="1" x14ac:dyDescent="0.25">
      <c r="A5220" s="275">
        <v>40601196</v>
      </c>
      <c r="B5220" s="270" t="s">
        <v>3236</v>
      </c>
      <c r="C5220" s="272" t="s">
        <v>4843</v>
      </c>
      <c r="D5220" s="270" t="s">
        <v>10356</v>
      </c>
      <c r="E5220" s="272"/>
      <c r="F5220" s="273"/>
      <c r="G5220" s="272"/>
      <c r="H5220" s="272" t="s">
        <v>6154</v>
      </c>
      <c r="I5220" s="272" t="s">
        <v>6155</v>
      </c>
      <c r="J5220" s="272" t="s">
        <v>6156</v>
      </c>
      <c r="K5220" s="272"/>
      <c r="L5220" s="271"/>
      <c r="M5220" s="270" t="s">
        <v>3767</v>
      </c>
      <c r="N5220" s="270" t="s">
        <v>9801</v>
      </c>
      <c r="O5220" s="270" t="s">
        <v>6166</v>
      </c>
    </row>
    <row r="5221" spans="1:15" ht="30.75" customHeight="1" x14ac:dyDescent="0.25">
      <c r="A5221" s="281">
        <v>40601200</v>
      </c>
      <c r="B5221" s="276" t="s">
        <v>3242</v>
      </c>
      <c r="C5221" s="278" t="s">
        <v>4843</v>
      </c>
      <c r="D5221" s="276" t="s">
        <v>10367</v>
      </c>
      <c r="E5221" s="282"/>
      <c r="F5221" s="279"/>
      <c r="G5221" s="278"/>
      <c r="H5221" s="278" t="s">
        <v>6154</v>
      </c>
      <c r="I5221" s="278" t="s">
        <v>6155</v>
      </c>
      <c r="J5221" s="278" t="s">
        <v>6156</v>
      </c>
      <c r="K5221" s="278"/>
      <c r="L5221" s="277"/>
      <c r="M5221" s="276" t="s">
        <v>3767</v>
      </c>
      <c r="N5221" s="276" t="s">
        <v>9801</v>
      </c>
      <c r="O5221" s="276" t="s">
        <v>6166</v>
      </c>
    </row>
    <row r="5222" spans="1:15" ht="30.75" customHeight="1" x14ac:dyDescent="0.25">
      <c r="A5222" s="275">
        <v>40601200</v>
      </c>
      <c r="B5222" s="270" t="s">
        <v>3242</v>
      </c>
      <c r="C5222" s="272" t="s">
        <v>4843</v>
      </c>
      <c r="D5222" s="270" t="s">
        <v>10356</v>
      </c>
      <c r="E5222" s="272"/>
      <c r="F5222" s="273"/>
      <c r="G5222" s="272"/>
      <c r="H5222" s="272" t="s">
        <v>6154</v>
      </c>
      <c r="I5222" s="272" t="s">
        <v>6155</v>
      </c>
      <c r="J5222" s="272" t="s">
        <v>6156</v>
      </c>
      <c r="K5222" s="272"/>
      <c r="L5222" s="271"/>
      <c r="M5222" s="270" t="s">
        <v>3767</v>
      </c>
      <c r="N5222" s="270" t="s">
        <v>9801</v>
      </c>
      <c r="O5222" s="270" t="s">
        <v>6166</v>
      </c>
    </row>
    <row r="5223" spans="1:15" ht="30.75" customHeight="1" x14ac:dyDescent="0.25">
      <c r="A5223" s="281">
        <v>40601218</v>
      </c>
      <c r="B5223" s="276" t="s">
        <v>3243</v>
      </c>
      <c r="C5223" s="278" t="s">
        <v>4843</v>
      </c>
      <c r="D5223" s="276" t="s">
        <v>10367</v>
      </c>
      <c r="E5223" s="282"/>
      <c r="F5223" s="279"/>
      <c r="G5223" s="278"/>
      <c r="H5223" s="278" t="s">
        <v>6154</v>
      </c>
      <c r="I5223" s="278" t="s">
        <v>6155</v>
      </c>
      <c r="J5223" s="278" t="s">
        <v>6156</v>
      </c>
      <c r="K5223" s="278"/>
      <c r="L5223" s="277"/>
      <c r="M5223" s="276" t="s">
        <v>3767</v>
      </c>
      <c r="N5223" s="276" t="s">
        <v>9801</v>
      </c>
      <c r="O5223" s="276" t="s">
        <v>6166</v>
      </c>
    </row>
    <row r="5224" spans="1:15" ht="30.75" customHeight="1" x14ac:dyDescent="0.25">
      <c r="A5224" s="275">
        <v>40601226</v>
      </c>
      <c r="B5224" s="270" t="s">
        <v>3237</v>
      </c>
      <c r="C5224" s="272" t="s">
        <v>4843</v>
      </c>
      <c r="D5224" s="270" t="s">
        <v>10368</v>
      </c>
      <c r="E5224" s="272"/>
      <c r="F5224" s="273"/>
      <c r="G5224" s="272"/>
      <c r="H5224" s="272" t="s">
        <v>6154</v>
      </c>
      <c r="I5224" s="272" t="s">
        <v>6155</v>
      </c>
      <c r="J5224" s="272" t="s">
        <v>6156</v>
      </c>
      <c r="K5224" s="272"/>
      <c r="L5224" s="271"/>
      <c r="M5224" s="270" t="s">
        <v>3767</v>
      </c>
      <c r="N5224" s="270" t="s">
        <v>9801</v>
      </c>
      <c r="O5224" s="270" t="s">
        <v>6166</v>
      </c>
    </row>
    <row r="5225" spans="1:15" ht="30.75" customHeight="1" x14ac:dyDescent="0.25">
      <c r="A5225" s="281">
        <v>40601234</v>
      </c>
      <c r="B5225" s="276" t="s">
        <v>3230</v>
      </c>
      <c r="C5225" s="278" t="s">
        <v>4843</v>
      </c>
      <c r="D5225" s="276" t="s">
        <v>10367</v>
      </c>
      <c r="E5225" s="282"/>
      <c r="F5225" s="279"/>
      <c r="G5225" s="278"/>
      <c r="H5225" s="278" t="s">
        <v>6154</v>
      </c>
      <c r="I5225" s="278" t="s">
        <v>6155</v>
      </c>
      <c r="J5225" s="278" t="s">
        <v>6156</v>
      </c>
      <c r="K5225" s="278"/>
      <c r="L5225" s="277"/>
      <c r="M5225" s="276" t="s">
        <v>3767</v>
      </c>
      <c r="N5225" s="276" t="s">
        <v>9801</v>
      </c>
      <c r="O5225" s="276" t="s">
        <v>6166</v>
      </c>
    </row>
    <row r="5226" spans="1:15" ht="30.75" customHeight="1" x14ac:dyDescent="0.25">
      <c r="A5226" s="275">
        <v>40601242</v>
      </c>
      <c r="B5226" s="270" t="s">
        <v>3229</v>
      </c>
      <c r="C5226" s="272" t="s">
        <v>4843</v>
      </c>
      <c r="D5226" s="270" t="s">
        <v>10367</v>
      </c>
      <c r="E5226" s="272"/>
      <c r="F5226" s="273"/>
      <c r="G5226" s="272"/>
      <c r="H5226" s="272" t="s">
        <v>6154</v>
      </c>
      <c r="I5226" s="272" t="s">
        <v>6155</v>
      </c>
      <c r="J5226" s="272" t="s">
        <v>6156</v>
      </c>
      <c r="K5226" s="272"/>
      <c r="L5226" s="271"/>
      <c r="M5226" s="270" t="s">
        <v>3767</v>
      </c>
      <c r="N5226" s="270" t="s">
        <v>9801</v>
      </c>
      <c r="O5226" s="270" t="s">
        <v>6166</v>
      </c>
    </row>
    <row r="5227" spans="1:15" ht="30.75" customHeight="1" x14ac:dyDescent="0.25">
      <c r="A5227" s="281">
        <v>40601250</v>
      </c>
      <c r="B5227" s="276" t="s">
        <v>3239</v>
      </c>
      <c r="C5227" s="278" t="s">
        <v>4843</v>
      </c>
      <c r="D5227" s="276" t="s">
        <v>10356</v>
      </c>
      <c r="E5227" s="282"/>
      <c r="F5227" s="279"/>
      <c r="G5227" s="278"/>
      <c r="H5227" s="278" t="s">
        <v>6154</v>
      </c>
      <c r="I5227" s="278" t="s">
        <v>6155</v>
      </c>
      <c r="J5227" s="278" t="s">
        <v>6156</v>
      </c>
      <c r="K5227" s="278"/>
      <c r="L5227" s="277"/>
      <c r="M5227" s="276" t="s">
        <v>3767</v>
      </c>
      <c r="N5227" s="276" t="s">
        <v>9801</v>
      </c>
      <c r="O5227" s="276" t="s">
        <v>6166</v>
      </c>
    </row>
    <row r="5228" spans="1:15" ht="30.75" customHeight="1" x14ac:dyDescent="0.25">
      <c r="A5228" s="275">
        <v>40601269</v>
      </c>
      <c r="B5228" s="270" t="s">
        <v>3226</v>
      </c>
      <c r="C5228" s="272" t="s">
        <v>4843</v>
      </c>
      <c r="D5228" s="270" t="s">
        <v>10317</v>
      </c>
      <c r="E5228" s="272"/>
      <c r="F5228" s="273"/>
      <c r="G5228" s="272"/>
      <c r="H5228" s="272" t="s">
        <v>6154</v>
      </c>
      <c r="I5228" s="272" t="s">
        <v>6155</v>
      </c>
      <c r="J5228" s="272" t="s">
        <v>6156</v>
      </c>
      <c r="K5228" s="272" t="s">
        <v>6157</v>
      </c>
      <c r="L5228" s="271"/>
      <c r="M5228" s="270" t="s">
        <v>3767</v>
      </c>
      <c r="N5228" s="270" t="s">
        <v>9801</v>
      </c>
      <c r="O5228" s="270" t="s">
        <v>6166</v>
      </c>
    </row>
    <row r="5229" spans="1:15" ht="30.75" customHeight="1" x14ac:dyDescent="0.25">
      <c r="A5229" s="281">
        <v>40601277</v>
      </c>
      <c r="B5229" s="276" t="s">
        <v>3238</v>
      </c>
      <c r="C5229" s="278" t="s">
        <v>4843</v>
      </c>
      <c r="D5229" s="276" t="s">
        <v>10369</v>
      </c>
      <c r="E5229" s="282"/>
      <c r="F5229" s="279"/>
      <c r="G5229" s="278"/>
      <c r="H5229" s="278" t="s">
        <v>6154</v>
      </c>
      <c r="I5229" s="278" t="s">
        <v>6155</v>
      </c>
      <c r="J5229" s="278" t="s">
        <v>6156</v>
      </c>
      <c r="K5229" s="278"/>
      <c r="L5229" s="277"/>
      <c r="M5229" s="276" t="s">
        <v>3767</v>
      </c>
      <c r="N5229" s="276" t="s">
        <v>9801</v>
      </c>
      <c r="O5229" s="276" t="s">
        <v>6166</v>
      </c>
    </row>
    <row r="5230" spans="1:15" ht="30.75" customHeight="1" x14ac:dyDescent="0.25">
      <c r="A5230" s="275">
        <v>40601285</v>
      </c>
      <c r="B5230" s="270" t="s">
        <v>3240</v>
      </c>
      <c r="C5230" s="272" t="s">
        <v>4843</v>
      </c>
      <c r="D5230" s="270" t="s">
        <v>10370</v>
      </c>
      <c r="E5230" s="272"/>
      <c r="F5230" s="273"/>
      <c r="G5230" s="272"/>
      <c r="H5230" s="272" t="s">
        <v>6154</v>
      </c>
      <c r="I5230" s="272" t="s">
        <v>6155</v>
      </c>
      <c r="J5230" s="272" t="s">
        <v>6156</v>
      </c>
      <c r="K5230" s="272" t="s">
        <v>6157</v>
      </c>
      <c r="L5230" s="271"/>
      <c r="M5230" s="270" t="s">
        <v>3767</v>
      </c>
      <c r="N5230" s="270" t="s">
        <v>9801</v>
      </c>
      <c r="O5230" s="270" t="s">
        <v>6166</v>
      </c>
    </row>
    <row r="5231" spans="1:15" ht="30.75" customHeight="1" x14ac:dyDescent="0.25">
      <c r="A5231" s="281">
        <v>40601293</v>
      </c>
      <c r="B5231" s="276" t="s">
        <v>3249</v>
      </c>
      <c r="C5231" s="278" t="s">
        <v>4843</v>
      </c>
      <c r="D5231" s="276" t="s">
        <v>10118</v>
      </c>
      <c r="E5231" s="282"/>
      <c r="F5231" s="279"/>
      <c r="G5231" s="278"/>
      <c r="H5231" s="278" t="s">
        <v>6154</v>
      </c>
      <c r="I5231" s="278" t="s">
        <v>6155</v>
      </c>
      <c r="J5231" s="278" t="s">
        <v>6156</v>
      </c>
      <c r="K5231" s="278" t="s">
        <v>6157</v>
      </c>
      <c r="L5231" s="277"/>
      <c r="M5231" s="276" t="s">
        <v>3916</v>
      </c>
      <c r="N5231" s="276" t="s">
        <v>9548</v>
      </c>
      <c r="O5231" s="276" t="s">
        <v>6166</v>
      </c>
    </row>
    <row r="5232" spans="1:15" ht="30.75" customHeight="1" x14ac:dyDescent="0.25">
      <c r="A5232" s="275">
        <v>40601293</v>
      </c>
      <c r="B5232" s="270" t="s">
        <v>3249</v>
      </c>
      <c r="C5232" s="272" t="s">
        <v>4843</v>
      </c>
      <c r="D5232" s="270" t="s">
        <v>10113</v>
      </c>
      <c r="E5232" s="272"/>
      <c r="F5232" s="273"/>
      <c r="G5232" s="272"/>
      <c r="H5232" s="272" t="s">
        <v>6154</v>
      </c>
      <c r="I5232" s="272" t="s">
        <v>6155</v>
      </c>
      <c r="J5232" s="272" t="s">
        <v>6156</v>
      </c>
      <c r="K5232" s="272" t="s">
        <v>6157</v>
      </c>
      <c r="L5232" s="271"/>
      <c r="M5232" s="270" t="s">
        <v>3916</v>
      </c>
      <c r="N5232" s="270" t="s">
        <v>9548</v>
      </c>
      <c r="O5232" s="270" t="s">
        <v>6166</v>
      </c>
    </row>
    <row r="5233" spans="1:15" ht="30.75" customHeight="1" x14ac:dyDescent="0.25">
      <c r="A5233" s="281">
        <v>40601293</v>
      </c>
      <c r="B5233" s="276" t="s">
        <v>3249</v>
      </c>
      <c r="C5233" s="278" t="s">
        <v>4843</v>
      </c>
      <c r="D5233" s="276" t="s">
        <v>10370</v>
      </c>
      <c r="E5233" s="282"/>
      <c r="F5233" s="279"/>
      <c r="G5233" s="278"/>
      <c r="H5233" s="278" t="s">
        <v>6154</v>
      </c>
      <c r="I5233" s="278" t="s">
        <v>6155</v>
      </c>
      <c r="J5233" s="278" t="s">
        <v>6156</v>
      </c>
      <c r="K5233" s="278" t="s">
        <v>6157</v>
      </c>
      <c r="L5233" s="277"/>
      <c r="M5233" s="276" t="s">
        <v>3767</v>
      </c>
      <c r="N5233" s="276" t="s">
        <v>9801</v>
      </c>
      <c r="O5233" s="276" t="s">
        <v>6166</v>
      </c>
    </row>
    <row r="5234" spans="1:15" ht="30.75" customHeight="1" x14ac:dyDescent="0.25">
      <c r="A5234" s="275">
        <v>40601307</v>
      </c>
      <c r="B5234" s="270" t="s">
        <v>3234</v>
      </c>
      <c r="C5234" s="272" t="s">
        <v>4843</v>
      </c>
      <c r="D5234" s="270" t="s">
        <v>10271</v>
      </c>
      <c r="E5234" s="272"/>
      <c r="F5234" s="273"/>
      <c r="G5234" s="272"/>
      <c r="H5234" s="272" t="s">
        <v>6154</v>
      </c>
      <c r="I5234" s="272" t="s">
        <v>6155</v>
      </c>
      <c r="J5234" s="272" t="s">
        <v>6156</v>
      </c>
      <c r="K5234" s="272" t="s">
        <v>6157</v>
      </c>
      <c r="L5234" s="271"/>
      <c r="M5234" s="270" t="s">
        <v>3767</v>
      </c>
      <c r="N5234" s="270" t="s">
        <v>9801</v>
      </c>
      <c r="O5234" s="270" t="s">
        <v>6166</v>
      </c>
    </row>
    <row r="5235" spans="1:15" ht="30.75" customHeight="1" x14ac:dyDescent="0.25">
      <c r="A5235" s="281">
        <v>40601307</v>
      </c>
      <c r="B5235" s="276" t="s">
        <v>3234</v>
      </c>
      <c r="C5235" s="278" t="s">
        <v>4843</v>
      </c>
      <c r="D5235" s="276" t="s">
        <v>10190</v>
      </c>
      <c r="E5235" s="282"/>
      <c r="F5235" s="279"/>
      <c r="G5235" s="278"/>
      <c r="H5235" s="278" t="s">
        <v>6154</v>
      </c>
      <c r="I5235" s="278" t="s">
        <v>6155</v>
      </c>
      <c r="J5235" s="278" t="s">
        <v>6156</v>
      </c>
      <c r="K5235" s="278" t="s">
        <v>6157</v>
      </c>
      <c r="L5235" s="277"/>
      <c r="M5235" s="276" t="s">
        <v>4331</v>
      </c>
      <c r="N5235" s="276" t="s">
        <v>9548</v>
      </c>
      <c r="O5235" s="276" t="s">
        <v>6166</v>
      </c>
    </row>
    <row r="5236" spans="1:15" ht="30.75" customHeight="1" x14ac:dyDescent="0.25">
      <c r="A5236" s="275">
        <v>40601315</v>
      </c>
      <c r="B5236" s="270" t="s">
        <v>6778</v>
      </c>
      <c r="C5236" s="272" t="s">
        <v>4844</v>
      </c>
      <c r="D5236" s="270" t="s">
        <v>6161</v>
      </c>
      <c r="E5236" s="272"/>
      <c r="F5236" s="273"/>
      <c r="G5236" s="272" t="s">
        <v>6161</v>
      </c>
      <c r="H5236" s="272" t="s">
        <v>6161</v>
      </c>
      <c r="I5236" s="272" t="s">
        <v>6161</v>
      </c>
      <c r="J5236" s="272" t="s">
        <v>6161</v>
      </c>
      <c r="K5236" s="272" t="s">
        <v>6161</v>
      </c>
      <c r="L5236" s="271" t="s">
        <v>6161</v>
      </c>
      <c r="M5236" s="270" t="s">
        <v>6161</v>
      </c>
      <c r="N5236" s="270" t="s">
        <v>6161</v>
      </c>
      <c r="O5236" s="270" t="s">
        <v>6161</v>
      </c>
    </row>
    <row r="5237" spans="1:15" ht="30.75" customHeight="1" x14ac:dyDescent="0.25">
      <c r="A5237" s="281">
        <v>40601323</v>
      </c>
      <c r="B5237" s="276" t="s">
        <v>3227</v>
      </c>
      <c r="C5237" s="278" t="s">
        <v>4843</v>
      </c>
      <c r="D5237" s="276" t="s">
        <v>10371</v>
      </c>
      <c r="E5237" s="282"/>
      <c r="F5237" s="279"/>
      <c r="G5237" s="278"/>
      <c r="H5237" s="278" t="s">
        <v>6154</v>
      </c>
      <c r="I5237" s="278" t="s">
        <v>6155</v>
      </c>
      <c r="J5237" s="278" t="s">
        <v>6156</v>
      </c>
      <c r="K5237" s="278"/>
      <c r="L5237" s="277"/>
      <c r="M5237" s="276" t="s">
        <v>3767</v>
      </c>
      <c r="N5237" s="276" t="s">
        <v>9801</v>
      </c>
      <c r="O5237" s="276" t="s">
        <v>6166</v>
      </c>
    </row>
    <row r="5238" spans="1:15" ht="30.75" customHeight="1" x14ac:dyDescent="0.25">
      <c r="A5238" s="275">
        <v>40601331</v>
      </c>
      <c r="B5238" s="270" t="s">
        <v>6029</v>
      </c>
      <c r="C5238" s="272" t="s">
        <v>4843</v>
      </c>
      <c r="D5238" s="270" t="s">
        <v>10367</v>
      </c>
      <c r="E5238" s="272"/>
      <c r="F5238" s="273"/>
      <c r="G5238" s="272"/>
      <c r="H5238" s="272" t="s">
        <v>6154</v>
      </c>
      <c r="I5238" s="272" t="s">
        <v>6155</v>
      </c>
      <c r="J5238" s="272" t="s">
        <v>6156</v>
      </c>
      <c r="K5238" s="272"/>
      <c r="L5238" s="271"/>
      <c r="M5238" s="270" t="s">
        <v>3767</v>
      </c>
      <c r="N5238" s="270" t="s">
        <v>9801</v>
      </c>
      <c r="O5238" s="270" t="s">
        <v>6166</v>
      </c>
    </row>
    <row r="5239" spans="1:15" ht="30.75" customHeight="1" x14ac:dyDescent="0.25">
      <c r="A5239" s="281">
        <v>40601331</v>
      </c>
      <c r="B5239" s="276" t="s">
        <v>6029</v>
      </c>
      <c r="C5239" s="278" t="s">
        <v>4843</v>
      </c>
      <c r="D5239" s="276" t="s">
        <v>9983</v>
      </c>
      <c r="E5239" s="282"/>
      <c r="F5239" s="279"/>
      <c r="G5239" s="278"/>
      <c r="H5239" s="278" t="s">
        <v>6154</v>
      </c>
      <c r="I5239" s="278" t="s">
        <v>6155</v>
      </c>
      <c r="J5239" s="278" t="s">
        <v>6156</v>
      </c>
      <c r="K5239" s="278"/>
      <c r="L5239" s="277"/>
      <c r="M5239" s="276" t="s">
        <v>9630</v>
      </c>
      <c r="N5239" s="276" t="s">
        <v>9548</v>
      </c>
      <c r="O5239" s="276" t="s">
        <v>6166</v>
      </c>
    </row>
    <row r="5240" spans="1:15" ht="30.75" customHeight="1" x14ac:dyDescent="0.25">
      <c r="A5240" s="275">
        <v>40601340</v>
      </c>
      <c r="B5240" s="270" t="s">
        <v>6030</v>
      </c>
      <c r="C5240" s="272" t="s">
        <v>4843</v>
      </c>
      <c r="D5240" s="270" t="s">
        <v>10367</v>
      </c>
      <c r="E5240" s="272"/>
      <c r="F5240" s="273"/>
      <c r="G5240" s="272"/>
      <c r="H5240" s="272" t="s">
        <v>6154</v>
      </c>
      <c r="I5240" s="272" t="s">
        <v>6155</v>
      </c>
      <c r="J5240" s="272" t="s">
        <v>6156</v>
      </c>
      <c r="K5240" s="272"/>
      <c r="L5240" s="271"/>
      <c r="M5240" s="270" t="s">
        <v>3767</v>
      </c>
      <c r="N5240" s="270" t="s">
        <v>9801</v>
      </c>
      <c r="O5240" s="270" t="s">
        <v>6166</v>
      </c>
    </row>
    <row r="5241" spans="1:15" ht="30.75" customHeight="1" x14ac:dyDescent="0.25">
      <c r="A5241" s="281">
        <v>40601340</v>
      </c>
      <c r="B5241" s="276" t="s">
        <v>6030</v>
      </c>
      <c r="C5241" s="278" t="s">
        <v>4843</v>
      </c>
      <c r="D5241" s="276" t="s">
        <v>9983</v>
      </c>
      <c r="E5241" s="282"/>
      <c r="F5241" s="279"/>
      <c r="G5241" s="278"/>
      <c r="H5241" s="278" t="s">
        <v>6154</v>
      </c>
      <c r="I5241" s="278" t="s">
        <v>6155</v>
      </c>
      <c r="J5241" s="278" t="s">
        <v>6156</v>
      </c>
      <c r="K5241" s="278"/>
      <c r="L5241" s="277"/>
      <c r="M5241" s="276" t="s">
        <v>9630</v>
      </c>
      <c r="N5241" s="276" t="s">
        <v>9548</v>
      </c>
      <c r="O5241" s="276" t="s">
        <v>6166</v>
      </c>
    </row>
    <row r="5242" spans="1:15" ht="30.75" customHeight="1" x14ac:dyDescent="0.25">
      <c r="A5242" s="275">
        <v>40601358</v>
      </c>
      <c r="B5242" s="270" t="s">
        <v>4400</v>
      </c>
      <c r="C5242" s="272" t="s">
        <v>4843</v>
      </c>
      <c r="D5242" s="270" t="s">
        <v>10367</v>
      </c>
      <c r="E5242" s="272"/>
      <c r="F5242" s="273"/>
      <c r="G5242" s="272"/>
      <c r="H5242" s="272" t="s">
        <v>6154</v>
      </c>
      <c r="I5242" s="272" t="s">
        <v>6155</v>
      </c>
      <c r="J5242" s="272" t="s">
        <v>6156</v>
      </c>
      <c r="K5242" s="272"/>
      <c r="L5242" s="271"/>
      <c r="M5242" s="270" t="s">
        <v>3767</v>
      </c>
      <c r="N5242" s="270" t="s">
        <v>9801</v>
      </c>
      <c r="O5242" s="270" t="s">
        <v>6166</v>
      </c>
    </row>
    <row r="5243" spans="1:15" ht="30.75" customHeight="1" x14ac:dyDescent="0.25">
      <c r="A5243" s="281">
        <v>40601358</v>
      </c>
      <c r="B5243" s="276" t="s">
        <v>4400</v>
      </c>
      <c r="C5243" s="278" t="s">
        <v>4843</v>
      </c>
      <c r="D5243" s="276" t="s">
        <v>9983</v>
      </c>
      <c r="E5243" s="282"/>
      <c r="F5243" s="279"/>
      <c r="G5243" s="278"/>
      <c r="H5243" s="278" t="s">
        <v>6154</v>
      </c>
      <c r="I5243" s="278" t="s">
        <v>6155</v>
      </c>
      <c r="J5243" s="278" t="s">
        <v>6156</v>
      </c>
      <c r="K5243" s="278"/>
      <c r="L5243" s="277"/>
      <c r="M5243" s="276" t="s">
        <v>9630</v>
      </c>
      <c r="N5243" s="276" t="s">
        <v>9548</v>
      </c>
      <c r="O5243" s="276" t="s">
        <v>6166</v>
      </c>
    </row>
    <row r="5244" spans="1:15" ht="30.75" customHeight="1" x14ac:dyDescent="0.25">
      <c r="A5244" s="275">
        <v>40601366</v>
      </c>
      <c r="B5244" s="270" t="s">
        <v>4401</v>
      </c>
      <c r="C5244" s="272" t="s">
        <v>4843</v>
      </c>
      <c r="D5244" s="270" t="s">
        <v>10367</v>
      </c>
      <c r="E5244" s="272"/>
      <c r="F5244" s="273"/>
      <c r="G5244" s="272"/>
      <c r="H5244" s="272" t="s">
        <v>6154</v>
      </c>
      <c r="I5244" s="272" t="s">
        <v>6155</v>
      </c>
      <c r="J5244" s="272" t="s">
        <v>6156</v>
      </c>
      <c r="K5244" s="272"/>
      <c r="L5244" s="271"/>
      <c r="M5244" s="270" t="s">
        <v>3767</v>
      </c>
      <c r="N5244" s="270" t="s">
        <v>9801</v>
      </c>
      <c r="O5244" s="270" t="s">
        <v>6166</v>
      </c>
    </row>
    <row r="5245" spans="1:15" ht="30.75" customHeight="1" x14ac:dyDescent="0.25">
      <c r="A5245" s="281">
        <v>40601366</v>
      </c>
      <c r="B5245" s="276" t="s">
        <v>4401</v>
      </c>
      <c r="C5245" s="278" t="s">
        <v>4843</v>
      </c>
      <c r="D5245" s="276" t="s">
        <v>9983</v>
      </c>
      <c r="E5245" s="282"/>
      <c r="F5245" s="279"/>
      <c r="G5245" s="278"/>
      <c r="H5245" s="278" t="s">
        <v>6154</v>
      </c>
      <c r="I5245" s="278" t="s">
        <v>6155</v>
      </c>
      <c r="J5245" s="278" t="s">
        <v>6156</v>
      </c>
      <c r="K5245" s="278"/>
      <c r="L5245" s="277"/>
      <c r="M5245" s="276" t="s">
        <v>9630</v>
      </c>
      <c r="N5245" s="276" t="s">
        <v>9548</v>
      </c>
      <c r="O5245" s="276" t="s">
        <v>6166</v>
      </c>
    </row>
    <row r="5246" spans="1:15" ht="30.75" customHeight="1" x14ac:dyDescent="0.25">
      <c r="A5246" s="275">
        <v>40601374</v>
      </c>
      <c r="B5246" s="270" t="s">
        <v>4402</v>
      </c>
      <c r="C5246" s="272" t="s">
        <v>4843</v>
      </c>
      <c r="D5246" s="270" t="s">
        <v>10367</v>
      </c>
      <c r="E5246" s="272"/>
      <c r="F5246" s="273"/>
      <c r="G5246" s="272"/>
      <c r="H5246" s="272" t="s">
        <v>6154</v>
      </c>
      <c r="I5246" s="272" t="s">
        <v>6155</v>
      </c>
      <c r="J5246" s="272" t="s">
        <v>6156</v>
      </c>
      <c r="K5246" s="272"/>
      <c r="L5246" s="271"/>
      <c r="M5246" s="270" t="s">
        <v>3767</v>
      </c>
      <c r="N5246" s="270" t="s">
        <v>9801</v>
      </c>
      <c r="O5246" s="270" t="s">
        <v>6166</v>
      </c>
    </row>
    <row r="5247" spans="1:15" ht="30.75" customHeight="1" x14ac:dyDescent="0.25">
      <c r="A5247" s="281">
        <v>40601374</v>
      </c>
      <c r="B5247" s="276" t="s">
        <v>4402</v>
      </c>
      <c r="C5247" s="278" t="s">
        <v>4843</v>
      </c>
      <c r="D5247" s="276" t="s">
        <v>9983</v>
      </c>
      <c r="E5247" s="282"/>
      <c r="F5247" s="279"/>
      <c r="G5247" s="278"/>
      <c r="H5247" s="278" t="s">
        <v>6154</v>
      </c>
      <c r="I5247" s="278" t="s">
        <v>6155</v>
      </c>
      <c r="J5247" s="278" t="s">
        <v>6156</v>
      </c>
      <c r="K5247" s="278"/>
      <c r="L5247" s="277"/>
      <c r="M5247" s="276" t="s">
        <v>9630</v>
      </c>
      <c r="N5247" s="276" t="s">
        <v>9548</v>
      </c>
      <c r="O5247" s="276" t="s">
        <v>6166</v>
      </c>
    </row>
    <row r="5248" spans="1:15" ht="30.75" customHeight="1" x14ac:dyDescent="0.25">
      <c r="A5248" s="275">
        <v>40601382</v>
      </c>
      <c r="B5248" s="270" t="s">
        <v>6031</v>
      </c>
      <c r="C5248" s="272" t="s">
        <v>4843</v>
      </c>
      <c r="D5248" s="270" t="s">
        <v>10271</v>
      </c>
      <c r="E5248" s="272"/>
      <c r="F5248" s="273"/>
      <c r="G5248" s="272"/>
      <c r="H5248" s="272" t="s">
        <v>6154</v>
      </c>
      <c r="I5248" s="272" t="s">
        <v>6155</v>
      </c>
      <c r="J5248" s="272" t="s">
        <v>6156</v>
      </c>
      <c r="K5248" s="272" t="s">
        <v>6157</v>
      </c>
      <c r="L5248" s="271"/>
      <c r="M5248" s="270" t="s">
        <v>3767</v>
      </c>
      <c r="N5248" s="270" t="s">
        <v>9801</v>
      </c>
      <c r="O5248" s="270" t="s">
        <v>6166</v>
      </c>
    </row>
    <row r="5249" spans="1:15" ht="30.75" customHeight="1" x14ac:dyDescent="0.25">
      <c r="A5249" s="281">
        <v>40601390</v>
      </c>
      <c r="B5249" s="276" t="s">
        <v>4404</v>
      </c>
      <c r="C5249" s="278" t="s">
        <v>4843</v>
      </c>
      <c r="D5249" s="276" t="s">
        <v>10356</v>
      </c>
      <c r="E5249" s="282"/>
      <c r="F5249" s="279"/>
      <c r="G5249" s="278"/>
      <c r="H5249" s="278" t="s">
        <v>6154</v>
      </c>
      <c r="I5249" s="278" t="s">
        <v>6155</v>
      </c>
      <c r="J5249" s="278" t="s">
        <v>6156</v>
      </c>
      <c r="K5249" s="278"/>
      <c r="L5249" s="277"/>
      <c r="M5249" s="276" t="s">
        <v>3767</v>
      </c>
      <c r="N5249" s="276" t="s">
        <v>9801</v>
      </c>
      <c r="O5249" s="276" t="s">
        <v>6166</v>
      </c>
    </row>
    <row r="5250" spans="1:15" ht="30.75" customHeight="1" x14ac:dyDescent="0.25">
      <c r="A5250" s="275">
        <v>40601404</v>
      </c>
      <c r="B5250" s="270" t="s">
        <v>4405</v>
      </c>
      <c r="C5250" s="272" t="s">
        <v>4843</v>
      </c>
      <c r="D5250" s="270" t="s">
        <v>10356</v>
      </c>
      <c r="E5250" s="272"/>
      <c r="F5250" s="273"/>
      <c r="G5250" s="272"/>
      <c r="H5250" s="272" t="s">
        <v>6154</v>
      </c>
      <c r="I5250" s="272" t="s">
        <v>6155</v>
      </c>
      <c r="J5250" s="272" t="s">
        <v>6156</v>
      </c>
      <c r="K5250" s="272"/>
      <c r="L5250" s="271"/>
      <c r="M5250" s="270" t="s">
        <v>3767</v>
      </c>
      <c r="N5250" s="270" t="s">
        <v>9801</v>
      </c>
      <c r="O5250" s="270" t="s">
        <v>6166</v>
      </c>
    </row>
    <row r="5251" spans="1:15" ht="30.75" customHeight="1" x14ac:dyDescent="0.25">
      <c r="A5251" s="281">
        <v>40601412</v>
      </c>
      <c r="B5251" s="276" t="s">
        <v>6779</v>
      </c>
      <c r="C5251" s="278" t="s">
        <v>4843</v>
      </c>
      <c r="D5251" s="276" t="s">
        <v>10356</v>
      </c>
      <c r="E5251" s="282"/>
      <c r="F5251" s="279"/>
      <c r="G5251" s="278"/>
      <c r="H5251" s="278" t="s">
        <v>6154</v>
      </c>
      <c r="I5251" s="278" t="s">
        <v>6155</v>
      </c>
      <c r="J5251" s="278" t="s">
        <v>6156</v>
      </c>
      <c r="K5251" s="278"/>
      <c r="L5251" s="277"/>
      <c r="M5251" s="276" t="s">
        <v>3767</v>
      </c>
      <c r="N5251" s="276" t="s">
        <v>9801</v>
      </c>
      <c r="O5251" s="276" t="s">
        <v>6166</v>
      </c>
    </row>
    <row r="5252" spans="1:15" ht="30.75" customHeight="1" x14ac:dyDescent="0.25">
      <c r="A5252" s="275">
        <v>40601420</v>
      </c>
      <c r="B5252" s="270" t="s">
        <v>6780</v>
      </c>
      <c r="C5252" s="272" t="s">
        <v>4843</v>
      </c>
      <c r="D5252" s="270" t="s">
        <v>10356</v>
      </c>
      <c r="E5252" s="272"/>
      <c r="F5252" s="273"/>
      <c r="G5252" s="272"/>
      <c r="H5252" s="272" t="s">
        <v>6154</v>
      </c>
      <c r="I5252" s="272" t="s">
        <v>6155</v>
      </c>
      <c r="J5252" s="272" t="s">
        <v>6156</v>
      </c>
      <c r="K5252" s="272"/>
      <c r="L5252" s="271"/>
      <c r="M5252" s="270" t="s">
        <v>3767</v>
      </c>
      <c r="N5252" s="270" t="s">
        <v>9801</v>
      </c>
      <c r="O5252" s="270" t="s">
        <v>6166</v>
      </c>
    </row>
    <row r="5253" spans="1:15" ht="30.75" customHeight="1" x14ac:dyDescent="0.25">
      <c r="A5253" s="281">
        <v>40601439</v>
      </c>
      <c r="B5253" s="276" t="s">
        <v>4406</v>
      </c>
      <c r="C5253" s="278" t="s">
        <v>4843</v>
      </c>
      <c r="D5253" s="276" t="s">
        <v>10372</v>
      </c>
      <c r="E5253" s="282"/>
      <c r="F5253" s="279"/>
      <c r="G5253" s="278"/>
      <c r="H5253" s="278" t="s">
        <v>6154</v>
      </c>
      <c r="I5253" s="278" t="s">
        <v>6155</v>
      </c>
      <c r="J5253" s="278" t="s">
        <v>6156</v>
      </c>
      <c r="K5253" s="278" t="s">
        <v>6157</v>
      </c>
      <c r="L5253" s="277">
        <v>110</v>
      </c>
      <c r="M5253" s="276" t="s">
        <v>3923</v>
      </c>
      <c r="N5253" s="276" t="s">
        <v>9607</v>
      </c>
      <c r="O5253" s="276" t="s">
        <v>6166</v>
      </c>
    </row>
    <row r="5254" spans="1:15" ht="30.75" customHeight="1" x14ac:dyDescent="0.25">
      <c r="A5254" s="275">
        <v>40602010</v>
      </c>
      <c r="B5254" s="270" t="s">
        <v>7399</v>
      </c>
      <c r="C5254" s="272" t="s">
        <v>4843</v>
      </c>
      <c r="D5254" s="270" t="s">
        <v>10373</v>
      </c>
      <c r="E5254" s="272"/>
      <c r="F5254" s="273"/>
      <c r="G5254" s="272"/>
      <c r="H5254" s="272" t="s">
        <v>6154</v>
      </c>
      <c r="I5254" s="272" t="s">
        <v>6155</v>
      </c>
      <c r="J5254" s="272" t="s">
        <v>6156</v>
      </c>
      <c r="K5254" s="272" t="s">
        <v>6157</v>
      </c>
      <c r="L5254" s="271">
        <v>146</v>
      </c>
      <c r="M5254" s="270" t="s">
        <v>3767</v>
      </c>
      <c r="N5254" s="270" t="s">
        <v>9801</v>
      </c>
      <c r="O5254" s="270" t="s">
        <v>6166</v>
      </c>
    </row>
    <row r="5255" spans="1:15" ht="30.75" customHeight="1" x14ac:dyDescent="0.25">
      <c r="A5255" s="281">
        <v>40701018</v>
      </c>
      <c r="B5255" s="276" t="s">
        <v>3250</v>
      </c>
      <c r="C5255" s="278" t="s">
        <v>4843</v>
      </c>
      <c r="D5255" s="276" t="s">
        <v>10374</v>
      </c>
      <c r="E5255" s="282"/>
      <c r="F5255" s="279"/>
      <c r="G5255" s="278"/>
      <c r="H5255" s="278" t="s">
        <v>6154</v>
      </c>
      <c r="I5255" s="278" t="s">
        <v>6155</v>
      </c>
      <c r="J5255" s="278" t="s">
        <v>6156</v>
      </c>
      <c r="K5255" s="278" t="s">
        <v>6157</v>
      </c>
      <c r="L5255" s="277"/>
      <c r="M5255" s="276" t="s">
        <v>3924</v>
      </c>
      <c r="N5255" s="276" t="s">
        <v>10184</v>
      </c>
      <c r="O5255" s="276" t="s">
        <v>6166</v>
      </c>
    </row>
    <row r="5256" spans="1:15" ht="30.75" customHeight="1" x14ac:dyDescent="0.25">
      <c r="A5256" s="275">
        <v>40701026</v>
      </c>
      <c r="B5256" s="270" t="s">
        <v>6032</v>
      </c>
      <c r="C5256" s="272" t="s">
        <v>4844</v>
      </c>
      <c r="D5256" s="270" t="s">
        <v>6161</v>
      </c>
      <c r="E5256" s="272"/>
      <c r="F5256" s="273"/>
      <c r="G5256" s="272" t="s">
        <v>6161</v>
      </c>
      <c r="H5256" s="272" t="s">
        <v>6161</v>
      </c>
      <c r="I5256" s="272" t="s">
        <v>6161</v>
      </c>
      <c r="J5256" s="272" t="s">
        <v>6161</v>
      </c>
      <c r="K5256" s="272" t="s">
        <v>6161</v>
      </c>
      <c r="L5256" s="271" t="s">
        <v>6161</v>
      </c>
      <c r="M5256" s="270" t="s">
        <v>6161</v>
      </c>
      <c r="N5256" s="270" t="s">
        <v>6161</v>
      </c>
      <c r="O5256" s="270" t="s">
        <v>6161</v>
      </c>
    </row>
    <row r="5257" spans="1:15" ht="30.75" customHeight="1" x14ac:dyDescent="0.25">
      <c r="A5257" s="281">
        <v>40701034</v>
      </c>
      <c r="B5257" s="276" t="s">
        <v>3251</v>
      </c>
      <c r="C5257" s="278" t="s">
        <v>4843</v>
      </c>
      <c r="D5257" s="276" t="s">
        <v>10375</v>
      </c>
      <c r="E5257" s="282"/>
      <c r="F5257" s="279"/>
      <c r="G5257" s="278"/>
      <c r="H5257" s="278" t="s">
        <v>6154</v>
      </c>
      <c r="I5257" s="278" t="s">
        <v>6155</v>
      </c>
      <c r="J5257" s="278" t="s">
        <v>6156</v>
      </c>
      <c r="K5257" s="278" t="s">
        <v>6157</v>
      </c>
      <c r="L5257" s="277"/>
      <c r="M5257" s="276" t="s">
        <v>3924</v>
      </c>
      <c r="N5257" s="276" t="s">
        <v>10184</v>
      </c>
      <c r="O5257" s="276" t="s">
        <v>6166</v>
      </c>
    </row>
    <row r="5258" spans="1:15" ht="30.75" customHeight="1" x14ac:dyDescent="0.25">
      <c r="A5258" s="275">
        <v>40701034</v>
      </c>
      <c r="B5258" s="270" t="s">
        <v>3251</v>
      </c>
      <c r="C5258" s="272" t="s">
        <v>4843</v>
      </c>
      <c r="D5258" s="270" t="s">
        <v>10376</v>
      </c>
      <c r="E5258" s="272"/>
      <c r="F5258" s="273"/>
      <c r="G5258" s="272"/>
      <c r="H5258" s="272" t="s">
        <v>6154</v>
      </c>
      <c r="I5258" s="272" t="s">
        <v>6155</v>
      </c>
      <c r="J5258" s="272" t="s">
        <v>6156</v>
      </c>
      <c r="K5258" s="272" t="s">
        <v>6157</v>
      </c>
      <c r="L5258" s="271">
        <v>10</v>
      </c>
      <c r="M5258" s="270" t="s">
        <v>3924</v>
      </c>
      <c r="N5258" s="270" t="s">
        <v>10184</v>
      </c>
      <c r="O5258" s="270" t="s">
        <v>6166</v>
      </c>
    </row>
    <row r="5259" spans="1:15" ht="30.75" customHeight="1" x14ac:dyDescent="0.25">
      <c r="A5259" s="281">
        <v>40701034</v>
      </c>
      <c r="B5259" s="276" t="s">
        <v>3251</v>
      </c>
      <c r="C5259" s="278" t="s">
        <v>4843</v>
      </c>
      <c r="D5259" s="276" t="s">
        <v>10377</v>
      </c>
      <c r="E5259" s="282"/>
      <c r="F5259" s="279"/>
      <c r="G5259" s="278"/>
      <c r="H5259" s="278" t="s">
        <v>6154</v>
      </c>
      <c r="I5259" s="278" t="s">
        <v>6155</v>
      </c>
      <c r="J5259" s="278" t="s">
        <v>6156</v>
      </c>
      <c r="K5259" s="278" t="s">
        <v>6157</v>
      </c>
      <c r="L5259" s="277">
        <v>10</v>
      </c>
      <c r="M5259" s="276" t="s">
        <v>3924</v>
      </c>
      <c r="N5259" s="276" t="s">
        <v>10184</v>
      </c>
      <c r="O5259" s="276" t="s">
        <v>6166</v>
      </c>
    </row>
    <row r="5260" spans="1:15" ht="30.75" customHeight="1" x14ac:dyDescent="0.25">
      <c r="A5260" s="275">
        <v>40701034</v>
      </c>
      <c r="B5260" s="270" t="s">
        <v>3251</v>
      </c>
      <c r="C5260" s="272" t="s">
        <v>4843</v>
      </c>
      <c r="D5260" s="270" t="s">
        <v>10378</v>
      </c>
      <c r="E5260" s="272"/>
      <c r="F5260" s="273"/>
      <c r="G5260" s="272"/>
      <c r="H5260" s="272" t="s">
        <v>6154</v>
      </c>
      <c r="I5260" s="272" t="s">
        <v>6155</v>
      </c>
      <c r="J5260" s="272" t="s">
        <v>6156</v>
      </c>
      <c r="K5260" s="272" t="s">
        <v>6157</v>
      </c>
      <c r="L5260" s="271">
        <v>10</v>
      </c>
      <c r="M5260" s="270" t="s">
        <v>3924</v>
      </c>
      <c r="N5260" s="270" t="s">
        <v>10184</v>
      </c>
      <c r="O5260" s="270" t="s">
        <v>6166</v>
      </c>
    </row>
    <row r="5261" spans="1:15" ht="30.75" customHeight="1" x14ac:dyDescent="0.25">
      <c r="A5261" s="281">
        <v>40701042</v>
      </c>
      <c r="B5261" s="276" t="s">
        <v>3252</v>
      </c>
      <c r="C5261" s="278" t="s">
        <v>4843</v>
      </c>
      <c r="D5261" s="276" t="s">
        <v>10379</v>
      </c>
      <c r="E5261" s="282"/>
      <c r="F5261" s="279"/>
      <c r="G5261" s="278"/>
      <c r="H5261" s="278" t="s">
        <v>6154</v>
      </c>
      <c r="I5261" s="278" t="s">
        <v>6155</v>
      </c>
      <c r="J5261" s="278" t="s">
        <v>6156</v>
      </c>
      <c r="K5261" s="278" t="s">
        <v>6157</v>
      </c>
      <c r="L5261" s="277"/>
      <c r="M5261" s="276" t="s">
        <v>3924</v>
      </c>
      <c r="N5261" s="276" t="s">
        <v>10184</v>
      </c>
      <c r="O5261" s="276" t="s">
        <v>6166</v>
      </c>
    </row>
    <row r="5262" spans="1:15" ht="30.75" customHeight="1" x14ac:dyDescent="0.25">
      <c r="A5262" s="275">
        <v>40701050</v>
      </c>
      <c r="B5262" s="270" t="s">
        <v>3253</v>
      </c>
      <c r="C5262" s="272" t="s">
        <v>4843</v>
      </c>
      <c r="D5262" s="270" t="s">
        <v>10375</v>
      </c>
      <c r="E5262" s="272"/>
      <c r="F5262" s="273"/>
      <c r="G5262" s="272"/>
      <c r="H5262" s="272" t="s">
        <v>6154</v>
      </c>
      <c r="I5262" s="272" t="s">
        <v>6155</v>
      </c>
      <c r="J5262" s="272" t="s">
        <v>6156</v>
      </c>
      <c r="K5262" s="272" t="s">
        <v>6157</v>
      </c>
      <c r="L5262" s="271"/>
      <c r="M5262" s="270" t="s">
        <v>3924</v>
      </c>
      <c r="N5262" s="270" t="s">
        <v>10184</v>
      </c>
      <c r="O5262" s="270" t="s">
        <v>6166</v>
      </c>
    </row>
    <row r="5263" spans="1:15" ht="30.75" customHeight="1" x14ac:dyDescent="0.25">
      <c r="A5263" s="281">
        <v>40701069</v>
      </c>
      <c r="B5263" s="276" t="s">
        <v>3256</v>
      </c>
      <c r="C5263" s="278" t="s">
        <v>4843</v>
      </c>
      <c r="D5263" s="276" t="s">
        <v>10378</v>
      </c>
      <c r="E5263" s="282"/>
      <c r="F5263" s="279"/>
      <c r="G5263" s="278"/>
      <c r="H5263" s="278" t="s">
        <v>6154</v>
      </c>
      <c r="I5263" s="278" t="s">
        <v>6155</v>
      </c>
      <c r="J5263" s="278" t="s">
        <v>6156</v>
      </c>
      <c r="K5263" s="278" t="s">
        <v>6157</v>
      </c>
      <c r="L5263" s="277">
        <v>10</v>
      </c>
      <c r="M5263" s="276" t="s">
        <v>3924</v>
      </c>
      <c r="N5263" s="276" t="s">
        <v>10184</v>
      </c>
      <c r="O5263" s="276" t="s">
        <v>6166</v>
      </c>
    </row>
    <row r="5264" spans="1:15" ht="30.75" customHeight="1" x14ac:dyDescent="0.25">
      <c r="A5264" s="275">
        <v>40701077</v>
      </c>
      <c r="B5264" s="270" t="s">
        <v>3257</v>
      </c>
      <c r="C5264" s="272" t="s">
        <v>4843</v>
      </c>
      <c r="D5264" s="270" t="s">
        <v>10380</v>
      </c>
      <c r="E5264" s="272"/>
      <c r="F5264" s="273"/>
      <c r="G5264" s="272"/>
      <c r="H5264" s="272" t="s">
        <v>6154</v>
      </c>
      <c r="I5264" s="272" t="s">
        <v>6155</v>
      </c>
      <c r="J5264" s="272" t="s">
        <v>6156</v>
      </c>
      <c r="K5264" s="272" t="s">
        <v>6157</v>
      </c>
      <c r="L5264" s="271"/>
      <c r="M5264" s="270" t="s">
        <v>3924</v>
      </c>
      <c r="N5264" s="270" t="s">
        <v>10184</v>
      </c>
      <c r="O5264" s="270" t="s">
        <v>6166</v>
      </c>
    </row>
    <row r="5265" spans="1:15" ht="30.75" customHeight="1" x14ac:dyDescent="0.25">
      <c r="A5265" s="281">
        <v>40701085</v>
      </c>
      <c r="B5265" s="276" t="s">
        <v>3258</v>
      </c>
      <c r="C5265" s="278" t="s">
        <v>4843</v>
      </c>
      <c r="D5265" s="276" t="s">
        <v>10381</v>
      </c>
      <c r="E5265" s="282"/>
      <c r="F5265" s="279"/>
      <c r="G5265" s="278"/>
      <c r="H5265" s="278" t="s">
        <v>6154</v>
      </c>
      <c r="I5265" s="278" t="s">
        <v>6155</v>
      </c>
      <c r="J5265" s="278" t="s">
        <v>6156</v>
      </c>
      <c r="K5265" s="278" t="s">
        <v>6157</v>
      </c>
      <c r="L5265" s="277"/>
      <c r="M5265" s="276" t="s">
        <v>3924</v>
      </c>
      <c r="N5265" s="276" t="s">
        <v>10184</v>
      </c>
      <c r="O5265" s="276" t="s">
        <v>6166</v>
      </c>
    </row>
    <row r="5266" spans="1:15" ht="30.75" customHeight="1" x14ac:dyDescent="0.25">
      <c r="A5266" s="275">
        <v>40701093</v>
      </c>
      <c r="B5266" s="270" t="s">
        <v>3259</v>
      </c>
      <c r="C5266" s="272" t="s">
        <v>4843</v>
      </c>
      <c r="D5266" s="270" t="s">
        <v>10382</v>
      </c>
      <c r="E5266" s="272"/>
      <c r="F5266" s="273"/>
      <c r="G5266" s="272"/>
      <c r="H5266" s="272" t="s">
        <v>6154</v>
      </c>
      <c r="I5266" s="272" t="s">
        <v>6155</v>
      </c>
      <c r="J5266" s="272" t="s">
        <v>6156</v>
      </c>
      <c r="K5266" s="272" t="s">
        <v>6157</v>
      </c>
      <c r="L5266" s="271"/>
      <c r="M5266" s="270" t="s">
        <v>3924</v>
      </c>
      <c r="N5266" s="270" t="s">
        <v>10184</v>
      </c>
      <c r="O5266" s="270" t="s">
        <v>6166</v>
      </c>
    </row>
    <row r="5267" spans="1:15" ht="30.75" customHeight="1" x14ac:dyDescent="0.25">
      <c r="A5267" s="281">
        <v>40701107</v>
      </c>
      <c r="B5267" s="276" t="s">
        <v>3260</v>
      </c>
      <c r="C5267" s="278" t="s">
        <v>4843</v>
      </c>
      <c r="D5267" s="276" t="s">
        <v>10383</v>
      </c>
      <c r="E5267" s="282"/>
      <c r="F5267" s="279"/>
      <c r="G5267" s="278"/>
      <c r="H5267" s="278" t="s">
        <v>6154</v>
      </c>
      <c r="I5267" s="278" t="s">
        <v>6155</v>
      </c>
      <c r="J5267" s="278" t="s">
        <v>6156</v>
      </c>
      <c r="K5267" s="278" t="s">
        <v>6157</v>
      </c>
      <c r="L5267" s="277"/>
      <c r="M5267" s="276" t="s">
        <v>3924</v>
      </c>
      <c r="N5267" s="276" t="s">
        <v>10184</v>
      </c>
      <c r="O5267" s="276" t="s">
        <v>6166</v>
      </c>
    </row>
    <row r="5268" spans="1:15" ht="30.75" customHeight="1" x14ac:dyDescent="0.25">
      <c r="A5268" s="275">
        <v>40701115</v>
      </c>
      <c r="B5268" s="270" t="s">
        <v>3261</v>
      </c>
      <c r="C5268" s="272" t="s">
        <v>4843</v>
      </c>
      <c r="D5268" s="270" t="s">
        <v>10384</v>
      </c>
      <c r="E5268" s="272"/>
      <c r="F5268" s="273"/>
      <c r="G5268" s="272"/>
      <c r="H5268" s="272" t="s">
        <v>6154</v>
      </c>
      <c r="I5268" s="272" t="s">
        <v>6155</v>
      </c>
      <c r="J5268" s="272" t="s">
        <v>6156</v>
      </c>
      <c r="K5268" s="272" t="s">
        <v>6157</v>
      </c>
      <c r="L5268" s="271"/>
      <c r="M5268" s="270" t="s">
        <v>3924</v>
      </c>
      <c r="N5268" s="270" t="s">
        <v>10184</v>
      </c>
      <c r="O5268" s="270" t="s">
        <v>6166</v>
      </c>
    </row>
    <row r="5269" spans="1:15" ht="30.75" customHeight="1" x14ac:dyDescent="0.25">
      <c r="A5269" s="281">
        <v>40701123</v>
      </c>
      <c r="B5269" s="276" t="s">
        <v>3262</v>
      </c>
      <c r="C5269" s="278" t="s">
        <v>4843</v>
      </c>
      <c r="D5269" s="276" t="s">
        <v>10385</v>
      </c>
      <c r="E5269" s="282"/>
      <c r="F5269" s="279"/>
      <c r="G5269" s="278"/>
      <c r="H5269" s="278" t="s">
        <v>6154</v>
      </c>
      <c r="I5269" s="278" t="s">
        <v>6155</v>
      </c>
      <c r="J5269" s="278" t="s">
        <v>6156</v>
      </c>
      <c r="K5269" s="278" t="s">
        <v>6157</v>
      </c>
      <c r="L5269" s="277"/>
      <c r="M5269" s="276" t="s">
        <v>3924</v>
      </c>
      <c r="N5269" s="276" t="s">
        <v>10184</v>
      </c>
      <c r="O5269" s="276" t="s">
        <v>6166</v>
      </c>
    </row>
    <row r="5270" spans="1:15" ht="30.75" customHeight="1" x14ac:dyDescent="0.25">
      <c r="A5270" s="275">
        <v>40701131</v>
      </c>
      <c r="B5270" s="270" t="s">
        <v>3254</v>
      </c>
      <c r="C5270" s="272" t="s">
        <v>4843</v>
      </c>
      <c r="D5270" s="270" t="s">
        <v>10376</v>
      </c>
      <c r="E5270" s="272"/>
      <c r="F5270" s="273"/>
      <c r="G5270" s="272"/>
      <c r="H5270" s="272" t="s">
        <v>6154</v>
      </c>
      <c r="I5270" s="272" t="s">
        <v>6155</v>
      </c>
      <c r="J5270" s="272" t="s">
        <v>6156</v>
      </c>
      <c r="K5270" s="272" t="s">
        <v>6157</v>
      </c>
      <c r="L5270" s="271">
        <v>10</v>
      </c>
      <c r="M5270" s="270" t="s">
        <v>3924</v>
      </c>
      <c r="N5270" s="270" t="s">
        <v>10184</v>
      </c>
      <c r="O5270" s="270" t="s">
        <v>6166</v>
      </c>
    </row>
    <row r="5271" spans="1:15" ht="30.75" customHeight="1" x14ac:dyDescent="0.25">
      <c r="A5271" s="281">
        <v>40701140</v>
      </c>
      <c r="B5271" s="276" t="s">
        <v>3255</v>
      </c>
      <c r="C5271" s="278" t="s">
        <v>4843</v>
      </c>
      <c r="D5271" s="276" t="s">
        <v>10377</v>
      </c>
      <c r="E5271" s="282"/>
      <c r="F5271" s="279"/>
      <c r="G5271" s="278"/>
      <c r="H5271" s="278" t="s">
        <v>6154</v>
      </c>
      <c r="I5271" s="278" t="s">
        <v>6155</v>
      </c>
      <c r="J5271" s="278" t="s">
        <v>6156</v>
      </c>
      <c r="K5271" s="278" t="s">
        <v>6157</v>
      </c>
      <c r="L5271" s="277">
        <v>10</v>
      </c>
      <c r="M5271" s="276" t="s">
        <v>3924</v>
      </c>
      <c r="N5271" s="276" t="s">
        <v>10184</v>
      </c>
      <c r="O5271" s="276" t="s">
        <v>6166</v>
      </c>
    </row>
    <row r="5272" spans="1:15" ht="30.75" customHeight="1" x14ac:dyDescent="0.25">
      <c r="A5272" s="275">
        <v>40701158</v>
      </c>
      <c r="B5272" s="270" t="s">
        <v>6781</v>
      </c>
      <c r="C5272" s="272" t="s">
        <v>4843</v>
      </c>
      <c r="D5272" s="270" t="s">
        <v>10376</v>
      </c>
      <c r="E5272" s="272"/>
      <c r="F5272" s="273"/>
      <c r="G5272" s="272"/>
      <c r="H5272" s="272" t="s">
        <v>6154</v>
      </c>
      <c r="I5272" s="272" t="s">
        <v>6155</v>
      </c>
      <c r="J5272" s="272" t="s">
        <v>6156</v>
      </c>
      <c r="K5272" s="272" t="s">
        <v>6157</v>
      </c>
      <c r="L5272" s="271">
        <v>10</v>
      </c>
      <c r="M5272" s="270" t="s">
        <v>3924</v>
      </c>
      <c r="N5272" s="270" t="s">
        <v>10184</v>
      </c>
      <c r="O5272" s="270" t="s">
        <v>6166</v>
      </c>
    </row>
    <row r="5273" spans="1:15" ht="30.75" customHeight="1" x14ac:dyDescent="0.25">
      <c r="A5273" s="281">
        <v>40702014</v>
      </c>
      <c r="B5273" s="276" t="s">
        <v>3263</v>
      </c>
      <c r="C5273" s="278" t="s">
        <v>4843</v>
      </c>
      <c r="D5273" s="276" t="s">
        <v>10386</v>
      </c>
      <c r="E5273" s="282"/>
      <c r="F5273" s="279"/>
      <c r="G5273" s="278"/>
      <c r="H5273" s="278" t="s">
        <v>6154</v>
      </c>
      <c r="I5273" s="278" t="s">
        <v>6155</v>
      </c>
      <c r="J5273" s="278" t="s">
        <v>6156</v>
      </c>
      <c r="K5273" s="278" t="s">
        <v>6157</v>
      </c>
      <c r="L5273" s="277"/>
      <c r="M5273" s="276" t="s">
        <v>3926</v>
      </c>
      <c r="N5273" s="276" t="s">
        <v>10184</v>
      </c>
      <c r="O5273" s="276" t="s">
        <v>6166</v>
      </c>
    </row>
    <row r="5274" spans="1:15" ht="30.75" customHeight="1" x14ac:dyDescent="0.25">
      <c r="A5274" s="275">
        <v>40702022</v>
      </c>
      <c r="B5274" s="270" t="s">
        <v>3264</v>
      </c>
      <c r="C5274" s="272" t="s">
        <v>4843</v>
      </c>
      <c r="D5274" s="270" t="s">
        <v>10387</v>
      </c>
      <c r="E5274" s="272"/>
      <c r="F5274" s="273"/>
      <c r="G5274" s="272"/>
      <c r="H5274" s="272" t="s">
        <v>6154</v>
      </c>
      <c r="I5274" s="272" t="s">
        <v>6155</v>
      </c>
      <c r="J5274" s="272" t="s">
        <v>6156</v>
      </c>
      <c r="K5274" s="272" t="s">
        <v>6157</v>
      </c>
      <c r="L5274" s="271"/>
      <c r="M5274" s="270" t="s">
        <v>3926</v>
      </c>
      <c r="N5274" s="270" t="s">
        <v>10184</v>
      </c>
      <c r="O5274" s="270" t="s">
        <v>6166</v>
      </c>
    </row>
    <row r="5275" spans="1:15" ht="30.75" customHeight="1" x14ac:dyDescent="0.25">
      <c r="A5275" s="281">
        <v>40702030</v>
      </c>
      <c r="B5275" s="276" t="s">
        <v>3265</v>
      </c>
      <c r="C5275" s="278" t="s">
        <v>4843</v>
      </c>
      <c r="D5275" s="276" t="s">
        <v>10388</v>
      </c>
      <c r="E5275" s="282"/>
      <c r="F5275" s="279"/>
      <c r="G5275" s="278"/>
      <c r="H5275" s="278" t="s">
        <v>6154</v>
      </c>
      <c r="I5275" s="278" t="s">
        <v>6155</v>
      </c>
      <c r="J5275" s="278" t="s">
        <v>6156</v>
      </c>
      <c r="K5275" s="278" t="s">
        <v>6157</v>
      </c>
      <c r="L5275" s="277"/>
      <c r="M5275" s="276" t="s">
        <v>3926</v>
      </c>
      <c r="N5275" s="276" t="s">
        <v>10184</v>
      </c>
      <c r="O5275" s="276" t="s">
        <v>6166</v>
      </c>
    </row>
    <row r="5276" spans="1:15" ht="30.75" customHeight="1" x14ac:dyDescent="0.25">
      <c r="A5276" s="275">
        <v>40702049</v>
      </c>
      <c r="B5276" s="270" t="s">
        <v>3266</v>
      </c>
      <c r="C5276" s="272" t="s">
        <v>4843</v>
      </c>
      <c r="D5276" s="270" t="s">
        <v>10389</v>
      </c>
      <c r="E5276" s="272"/>
      <c r="F5276" s="273"/>
      <c r="G5276" s="272"/>
      <c r="H5276" s="272" t="s">
        <v>6154</v>
      </c>
      <c r="I5276" s="272" t="s">
        <v>6155</v>
      </c>
      <c r="J5276" s="272" t="s">
        <v>6156</v>
      </c>
      <c r="K5276" s="272" t="s">
        <v>6157</v>
      </c>
      <c r="L5276" s="271"/>
      <c r="M5276" s="270" t="s">
        <v>3926</v>
      </c>
      <c r="N5276" s="270" t="s">
        <v>10184</v>
      </c>
      <c r="O5276" s="270" t="s">
        <v>6166</v>
      </c>
    </row>
    <row r="5277" spans="1:15" ht="30.75" customHeight="1" x14ac:dyDescent="0.25">
      <c r="A5277" s="281">
        <v>40702057</v>
      </c>
      <c r="B5277" s="276" t="s">
        <v>3267</v>
      </c>
      <c r="C5277" s="278" t="s">
        <v>4843</v>
      </c>
      <c r="D5277" s="276" t="s">
        <v>10389</v>
      </c>
      <c r="E5277" s="282"/>
      <c r="F5277" s="279"/>
      <c r="G5277" s="278"/>
      <c r="H5277" s="278" t="s">
        <v>6154</v>
      </c>
      <c r="I5277" s="278" t="s">
        <v>6155</v>
      </c>
      <c r="J5277" s="278" t="s">
        <v>6156</v>
      </c>
      <c r="K5277" s="278" t="s">
        <v>6157</v>
      </c>
      <c r="L5277" s="277"/>
      <c r="M5277" s="276" t="s">
        <v>3926</v>
      </c>
      <c r="N5277" s="276" t="s">
        <v>10184</v>
      </c>
      <c r="O5277" s="276" t="s">
        <v>6166</v>
      </c>
    </row>
    <row r="5278" spans="1:15" ht="30.75" customHeight="1" x14ac:dyDescent="0.25">
      <c r="A5278" s="275">
        <v>40702065</v>
      </c>
      <c r="B5278" s="270" t="s">
        <v>3268</v>
      </c>
      <c r="C5278" s="272" t="s">
        <v>4843</v>
      </c>
      <c r="D5278" s="270" t="s">
        <v>10390</v>
      </c>
      <c r="E5278" s="272"/>
      <c r="F5278" s="273"/>
      <c r="G5278" s="272"/>
      <c r="H5278" s="272" t="s">
        <v>6154</v>
      </c>
      <c r="I5278" s="272" t="s">
        <v>6155</v>
      </c>
      <c r="J5278" s="272" t="s">
        <v>6156</v>
      </c>
      <c r="K5278" s="272" t="s">
        <v>6157</v>
      </c>
      <c r="L5278" s="271"/>
      <c r="M5278" s="270" t="s">
        <v>3926</v>
      </c>
      <c r="N5278" s="270" t="s">
        <v>10184</v>
      </c>
      <c r="O5278" s="270" t="s">
        <v>6166</v>
      </c>
    </row>
    <row r="5279" spans="1:15" ht="30.75" customHeight="1" x14ac:dyDescent="0.25">
      <c r="A5279" s="281">
        <v>40702073</v>
      </c>
      <c r="B5279" s="276" t="s">
        <v>3269</v>
      </c>
      <c r="C5279" s="278" t="s">
        <v>4843</v>
      </c>
      <c r="D5279" s="276" t="s">
        <v>10391</v>
      </c>
      <c r="E5279" s="282"/>
      <c r="F5279" s="279"/>
      <c r="G5279" s="278"/>
      <c r="H5279" s="278" t="s">
        <v>6154</v>
      </c>
      <c r="I5279" s="278" t="s">
        <v>6155</v>
      </c>
      <c r="J5279" s="278" t="s">
        <v>6156</v>
      </c>
      <c r="K5279" s="278" t="s">
        <v>6157</v>
      </c>
      <c r="L5279" s="277"/>
      <c r="M5279" s="276" t="s">
        <v>3926</v>
      </c>
      <c r="N5279" s="276" t="s">
        <v>10184</v>
      </c>
      <c r="O5279" s="276" t="s">
        <v>6166</v>
      </c>
    </row>
    <row r="5280" spans="1:15" ht="30.75" customHeight="1" x14ac:dyDescent="0.25">
      <c r="A5280" s="275">
        <v>40702081</v>
      </c>
      <c r="B5280" s="270" t="s">
        <v>3270</v>
      </c>
      <c r="C5280" s="272" t="s">
        <v>4843</v>
      </c>
      <c r="D5280" s="270" t="s">
        <v>10391</v>
      </c>
      <c r="E5280" s="272"/>
      <c r="F5280" s="273"/>
      <c r="G5280" s="272"/>
      <c r="H5280" s="272" t="s">
        <v>6154</v>
      </c>
      <c r="I5280" s="272" t="s">
        <v>6155</v>
      </c>
      <c r="J5280" s="272" t="s">
        <v>6156</v>
      </c>
      <c r="K5280" s="272" t="s">
        <v>6157</v>
      </c>
      <c r="L5280" s="271"/>
      <c r="M5280" s="270" t="s">
        <v>3926</v>
      </c>
      <c r="N5280" s="270" t="s">
        <v>10184</v>
      </c>
      <c r="O5280" s="270" t="s">
        <v>6166</v>
      </c>
    </row>
    <row r="5281" spans="1:15" ht="30.75" customHeight="1" x14ac:dyDescent="0.25">
      <c r="A5281" s="281">
        <v>40702090</v>
      </c>
      <c r="B5281" s="276" t="s">
        <v>3271</v>
      </c>
      <c r="C5281" s="278" t="s">
        <v>4843</v>
      </c>
      <c r="D5281" s="276" t="s">
        <v>10392</v>
      </c>
      <c r="E5281" s="282"/>
      <c r="F5281" s="279"/>
      <c r="G5281" s="278"/>
      <c r="H5281" s="278" t="s">
        <v>6154</v>
      </c>
      <c r="I5281" s="278" t="s">
        <v>6155</v>
      </c>
      <c r="J5281" s="278" t="s">
        <v>6156</v>
      </c>
      <c r="K5281" s="278" t="s">
        <v>6157</v>
      </c>
      <c r="L5281" s="277"/>
      <c r="M5281" s="276" t="s">
        <v>3926</v>
      </c>
      <c r="N5281" s="276" t="s">
        <v>10184</v>
      </c>
      <c r="O5281" s="276" t="s">
        <v>6166</v>
      </c>
    </row>
    <row r="5282" spans="1:15" ht="30.75" customHeight="1" x14ac:dyDescent="0.25">
      <c r="A5282" s="275">
        <v>40702103</v>
      </c>
      <c r="B5282" s="270" t="s">
        <v>3272</v>
      </c>
      <c r="C5282" s="272" t="s">
        <v>4843</v>
      </c>
      <c r="D5282" s="270" t="s">
        <v>10393</v>
      </c>
      <c r="E5282" s="272"/>
      <c r="F5282" s="273"/>
      <c r="G5282" s="272"/>
      <c r="H5282" s="272" t="s">
        <v>6154</v>
      </c>
      <c r="I5282" s="272" t="s">
        <v>6155</v>
      </c>
      <c r="J5282" s="272" t="s">
        <v>6156</v>
      </c>
      <c r="K5282" s="272" t="s">
        <v>6157</v>
      </c>
      <c r="L5282" s="271"/>
      <c r="M5282" s="270" t="s">
        <v>3926</v>
      </c>
      <c r="N5282" s="270" t="s">
        <v>10184</v>
      </c>
      <c r="O5282" s="270" t="s">
        <v>6166</v>
      </c>
    </row>
    <row r="5283" spans="1:15" ht="30.75" customHeight="1" x14ac:dyDescent="0.25">
      <c r="A5283" s="281">
        <v>40702111</v>
      </c>
      <c r="B5283" s="276" t="s">
        <v>3273</v>
      </c>
      <c r="C5283" s="278" t="s">
        <v>4843</v>
      </c>
      <c r="D5283" s="276" t="s">
        <v>10394</v>
      </c>
      <c r="E5283" s="282"/>
      <c r="F5283" s="279"/>
      <c r="G5283" s="278"/>
      <c r="H5283" s="278" t="s">
        <v>6154</v>
      </c>
      <c r="I5283" s="278" t="s">
        <v>6155</v>
      </c>
      <c r="J5283" s="278" t="s">
        <v>6156</v>
      </c>
      <c r="K5283" s="278" t="s">
        <v>6157</v>
      </c>
      <c r="L5283" s="277"/>
      <c r="M5283" s="276" t="s">
        <v>3926</v>
      </c>
      <c r="N5283" s="276" t="s">
        <v>10184</v>
      </c>
      <c r="O5283" s="276" t="s">
        <v>6166</v>
      </c>
    </row>
    <row r="5284" spans="1:15" ht="30.75" customHeight="1" x14ac:dyDescent="0.25">
      <c r="A5284" s="275">
        <v>40702120</v>
      </c>
      <c r="B5284" s="270" t="s">
        <v>6033</v>
      </c>
      <c r="C5284" s="272" t="s">
        <v>4844</v>
      </c>
      <c r="D5284" s="270" t="s">
        <v>6161</v>
      </c>
      <c r="E5284" s="272"/>
      <c r="F5284" s="273"/>
      <c r="G5284" s="272" t="s">
        <v>6161</v>
      </c>
      <c r="H5284" s="272" t="s">
        <v>6161</v>
      </c>
      <c r="I5284" s="272" t="s">
        <v>6161</v>
      </c>
      <c r="J5284" s="272" t="s">
        <v>6161</v>
      </c>
      <c r="K5284" s="272" t="s">
        <v>6161</v>
      </c>
      <c r="L5284" s="271" t="s">
        <v>6161</v>
      </c>
      <c r="M5284" s="270" t="s">
        <v>6161</v>
      </c>
      <c r="N5284" s="270" t="s">
        <v>6161</v>
      </c>
      <c r="O5284" s="270" t="s">
        <v>6161</v>
      </c>
    </row>
    <row r="5285" spans="1:15" ht="30.75" customHeight="1" x14ac:dyDescent="0.25">
      <c r="A5285" s="281">
        <v>40702138</v>
      </c>
      <c r="B5285" s="276" t="s">
        <v>6034</v>
      </c>
      <c r="C5285" s="278" t="s">
        <v>4844</v>
      </c>
      <c r="D5285" s="276" t="s">
        <v>6161</v>
      </c>
      <c r="E5285" s="282"/>
      <c r="F5285" s="279"/>
      <c r="G5285" s="278" t="s">
        <v>6161</v>
      </c>
      <c r="H5285" s="278" t="s">
        <v>6161</v>
      </c>
      <c r="I5285" s="278" t="s">
        <v>6161</v>
      </c>
      <c r="J5285" s="278" t="s">
        <v>6161</v>
      </c>
      <c r="K5285" s="278" t="s">
        <v>6161</v>
      </c>
      <c r="L5285" s="277" t="s">
        <v>6161</v>
      </c>
      <c r="M5285" s="276" t="s">
        <v>6161</v>
      </c>
      <c r="N5285" s="276" t="s">
        <v>6161</v>
      </c>
      <c r="O5285" s="276" t="s">
        <v>6161</v>
      </c>
    </row>
    <row r="5286" spans="1:15" ht="30.75" customHeight="1" x14ac:dyDescent="0.25">
      <c r="A5286" s="275">
        <v>40702146</v>
      </c>
      <c r="B5286" s="270" t="s">
        <v>6782</v>
      </c>
      <c r="C5286" s="272" t="s">
        <v>4843</v>
      </c>
      <c r="D5286" s="270" t="s">
        <v>10395</v>
      </c>
      <c r="E5286" s="272"/>
      <c r="F5286" s="273"/>
      <c r="G5286" s="272"/>
      <c r="H5286" s="272" t="s">
        <v>6154</v>
      </c>
      <c r="I5286" s="272" t="s">
        <v>6155</v>
      </c>
      <c r="J5286" s="272" t="s">
        <v>6156</v>
      </c>
      <c r="K5286" s="272" t="s">
        <v>6157</v>
      </c>
      <c r="L5286" s="271"/>
      <c r="M5286" s="270" t="s">
        <v>3932</v>
      </c>
      <c r="N5286" s="270" t="s">
        <v>10184</v>
      </c>
      <c r="O5286" s="270" t="s">
        <v>6166</v>
      </c>
    </row>
    <row r="5287" spans="1:15" ht="30.75" customHeight="1" x14ac:dyDescent="0.25">
      <c r="A5287" s="281">
        <v>40703010</v>
      </c>
      <c r="B5287" s="276" t="s">
        <v>3274</v>
      </c>
      <c r="C5287" s="278" t="s">
        <v>4843</v>
      </c>
      <c r="D5287" s="276" t="s">
        <v>10396</v>
      </c>
      <c r="E5287" s="282"/>
      <c r="F5287" s="279"/>
      <c r="G5287" s="278"/>
      <c r="H5287" s="278" t="s">
        <v>6154</v>
      </c>
      <c r="I5287" s="278" t="s">
        <v>6155</v>
      </c>
      <c r="J5287" s="278" t="s">
        <v>6156</v>
      </c>
      <c r="K5287" s="278" t="s">
        <v>6157</v>
      </c>
      <c r="L5287" s="277"/>
      <c r="M5287" s="276" t="s">
        <v>3927</v>
      </c>
      <c r="N5287" s="276" t="s">
        <v>10184</v>
      </c>
      <c r="O5287" s="276" t="s">
        <v>6166</v>
      </c>
    </row>
    <row r="5288" spans="1:15" ht="30.75" customHeight="1" x14ac:dyDescent="0.25">
      <c r="A5288" s="275">
        <v>40703029</v>
      </c>
      <c r="B5288" s="270" t="s">
        <v>3275</v>
      </c>
      <c r="C5288" s="272" t="s">
        <v>4843</v>
      </c>
      <c r="D5288" s="270" t="s">
        <v>10396</v>
      </c>
      <c r="E5288" s="272"/>
      <c r="F5288" s="273"/>
      <c r="G5288" s="272"/>
      <c r="H5288" s="272" t="s">
        <v>6154</v>
      </c>
      <c r="I5288" s="272" t="s">
        <v>6155</v>
      </c>
      <c r="J5288" s="272" t="s">
        <v>6156</v>
      </c>
      <c r="K5288" s="272" t="s">
        <v>6157</v>
      </c>
      <c r="L5288" s="271"/>
      <c r="M5288" s="270" t="s">
        <v>3927</v>
      </c>
      <c r="N5288" s="270" t="s">
        <v>10184</v>
      </c>
      <c r="O5288" s="270" t="s">
        <v>6166</v>
      </c>
    </row>
    <row r="5289" spans="1:15" ht="30.75" customHeight="1" x14ac:dyDescent="0.25">
      <c r="A5289" s="281">
        <v>40703037</v>
      </c>
      <c r="B5289" s="276" t="s">
        <v>3276</v>
      </c>
      <c r="C5289" s="278" t="s">
        <v>4843</v>
      </c>
      <c r="D5289" s="276" t="s">
        <v>10397</v>
      </c>
      <c r="E5289" s="282"/>
      <c r="F5289" s="279"/>
      <c r="G5289" s="278"/>
      <c r="H5289" s="278" t="s">
        <v>6154</v>
      </c>
      <c r="I5289" s="278" t="s">
        <v>6155</v>
      </c>
      <c r="J5289" s="278" t="s">
        <v>6156</v>
      </c>
      <c r="K5289" s="278" t="s">
        <v>6157</v>
      </c>
      <c r="L5289" s="277"/>
      <c r="M5289" s="276" t="s">
        <v>3927</v>
      </c>
      <c r="N5289" s="276" t="s">
        <v>10184</v>
      </c>
      <c r="O5289" s="276" t="s">
        <v>6166</v>
      </c>
    </row>
    <row r="5290" spans="1:15" ht="30.75" customHeight="1" x14ac:dyDescent="0.25">
      <c r="A5290" s="275">
        <v>40703045</v>
      </c>
      <c r="B5290" s="270" t="s">
        <v>3277</v>
      </c>
      <c r="C5290" s="272" t="s">
        <v>4843</v>
      </c>
      <c r="D5290" s="270" t="s">
        <v>10398</v>
      </c>
      <c r="E5290" s="272"/>
      <c r="F5290" s="273"/>
      <c r="G5290" s="272"/>
      <c r="H5290" s="272" t="s">
        <v>6154</v>
      </c>
      <c r="I5290" s="272" t="s">
        <v>6155</v>
      </c>
      <c r="J5290" s="272" t="s">
        <v>6156</v>
      </c>
      <c r="K5290" s="272" t="s">
        <v>6157</v>
      </c>
      <c r="L5290" s="271"/>
      <c r="M5290" s="270" t="s">
        <v>3927</v>
      </c>
      <c r="N5290" s="270" t="s">
        <v>10184</v>
      </c>
      <c r="O5290" s="270" t="s">
        <v>6166</v>
      </c>
    </row>
    <row r="5291" spans="1:15" ht="30.75" customHeight="1" x14ac:dyDescent="0.25">
      <c r="A5291" s="281">
        <v>40703053</v>
      </c>
      <c r="B5291" s="276" t="s">
        <v>3278</v>
      </c>
      <c r="C5291" s="278" t="s">
        <v>4843</v>
      </c>
      <c r="D5291" s="276" t="s">
        <v>10399</v>
      </c>
      <c r="E5291" s="282"/>
      <c r="F5291" s="279"/>
      <c r="G5291" s="278"/>
      <c r="H5291" s="278" t="s">
        <v>6154</v>
      </c>
      <c r="I5291" s="278" t="s">
        <v>6155</v>
      </c>
      <c r="J5291" s="278" t="s">
        <v>6156</v>
      </c>
      <c r="K5291" s="278" t="s">
        <v>6157</v>
      </c>
      <c r="L5291" s="277"/>
      <c r="M5291" s="276" t="s">
        <v>3927</v>
      </c>
      <c r="N5291" s="276" t="s">
        <v>10184</v>
      </c>
      <c r="O5291" s="276" t="s">
        <v>6166</v>
      </c>
    </row>
    <row r="5292" spans="1:15" ht="30.75" customHeight="1" x14ac:dyDescent="0.25">
      <c r="A5292" s="275">
        <v>40703061</v>
      </c>
      <c r="B5292" s="270" t="s">
        <v>3279</v>
      </c>
      <c r="C5292" s="272" t="s">
        <v>4843</v>
      </c>
      <c r="D5292" s="270" t="s">
        <v>10400</v>
      </c>
      <c r="E5292" s="272"/>
      <c r="F5292" s="273"/>
      <c r="G5292" s="272"/>
      <c r="H5292" s="272" t="s">
        <v>6154</v>
      </c>
      <c r="I5292" s="272" t="s">
        <v>6155</v>
      </c>
      <c r="J5292" s="272" t="s">
        <v>6156</v>
      </c>
      <c r="K5292" s="272" t="s">
        <v>6157</v>
      </c>
      <c r="L5292" s="271"/>
      <c r="M5292" s="270" t="s">
        <v>3927</v>
      </c>
      <c r="N5292" s="270" t="s">
        <v>10184</v>
      </c>
      <c r="O5292" s="270" t="s">
        <v>6166</v>
      </c>
    </row>
    <row r="5293" spans="1:15" ht="30.75" customHeight="1" x14ac:dyDescent="0.25">
      <c r="A5293" s="281">
        <v>40703070</v>
      </c>
      <c r="B5293" s="276" t="s">
        <v>3280</v>
      </c>
      <c r="C5293" s="278" t="s">
        <v>4843</v>
      </c>
      <c r="D5293" s="276" t="s">
        <v>10401</v>
      </c>
      <c r="E5293" s="282"/>
      <c r="F5293" s="279"/>
      <c r="G5293" s="278"/>
      <c r="H5293" s="278" t="s">
        <v>6154</v>
      </c>
      <c r="I5293" s="278" t="s">
        <v>6155</v>
      </c>
      <c r="J5293" s="278" t="s">
        <v>6156</v>
      </c>
      <c r="K5293" s="278" t="s">
        <v>6157</v>
      </c>
      <c r="L5293" s="277"/>
      <c r="M5293" s="276" t="s">
        <v>3927</v>
      </c>
      <c r="N5293" s="276" t="s">
        <v>10184</v>
      </c>
      <c r="O5293" s="276" t="s">
        <v>6166</v>
      </c>
    </row>
    <row r="5294" spans="1:15" ht="30.75" customHeight="1" x14ac:dyDescent="0.25">
      <c r="A5294" s="275">
        <v>40703088</v>
      </c>
      <c r="B5294" s="270" t="s">
        <v>3281</v>
      </c>
      <c r="C5294" s="272" t="s">
        <v>4843</v>
      </c>
      <c r="D5294" s="270" t="s">
        <v>10402</v>
      </c>
      <c r="E5294" s="272"/>
      <c r="F5294" s="273"/>
      <c r="G5294" s="272"/>
      <c r="H5294" s="272" t="s">
        <v>6154</v>
      </c>
      <c r="I5294" s="272" t="s">
        <v>6155</v>
      </c>
      <c r="J5294" s="272" t="s">
        <v>6156</v>
      </c>
      <c r="K5294" s="272" t="s">
        <v>6157</v>
      </c>
      <c r="L5294" s="271"/>
      <c r="M5294" s="270" t="s">
        <v>3927</v>
      </c>
      <c r="N5294" s="270" t="s">
        <v>10184</v>
      </c>
      <c r="O5294" s="270" t="s">
        <v>6166</v>
      </c>
    </row>
    <row r="5295" spans="1:15" ht="30.75" customHeight="1" x14ac:dyDescent="0.25">
      <c r="A5295" s="281">
        <v>40703096</v>
      </c>
      <c r="B5295" s="276" t="s">
        <v>6783</v>
      </c>
      <c r="C5295" s="278" t="s">
        <v>4843</v>
      </c>
      <c r="D5295" s="276" t="s">
        <v>10401</v>
      </c>
      <c r="E5295" s="282"/>
      <c r="F5295" s="279"/>
      <c r="G5295" s="278"/>
      <c r="H5295" s="278" t="s">
        <v>6154</v>
      </c>
      <c r="I5295" s="278" t="s">
        <v>6155</v>
      </c>
      <c r="J5295" s="278" t="s">
        <v>6156</v>
      </c>
      <c r="K5295" s="278" t="s">
        <v>6157</v>
      </c>
      <c r="L5295" s="277"/>
      <c r="M5295" s="276" t="s">
        <v>3927</v>
      </c>
      <c r="N5295" s="276" t="s">
        <v>10184</v>
      </c>
      <c r="O5295" s="276" t="s">
        <v>6166</v>
      </c>
    </row>
    <row r="5296" spans="1:15" ht="30.75" customHeight="1" x14ac:dyDescent="0.25">
      <c r="A5296" s="275">
        <v>40703100</v>
      </c>
      <c r="B5296" s="270" t="s">
        <v>6784</v>
      </c>
      <c r="C5296" s="272" t="s">
        <v>4843</v>
      </c>
      <c r="D5296" s="270" t="s">
        <v>10402</v>
      </c>
      <c r="E5296" s="272"/>
      <c r="F5296" s="273"/>
      <c r="G5296" s="272"/>
      <c r="H5296" s="272" t="s">
        <v>6154</v>
      </c>
      <c r="I5296" s="272" t="s">
        <v>6155</v>
      </c>
      <c r="J5296" s="272" t="s">
        <v>6156</v>
      </c>
      <c r="K5296" s="272" t="s">
        <v>6157</v>
      </c>
      <c r="L5296" s="271"/>
      <c r="M5296" s="270" t="s">
        <v>3927</v>
      </c>
      <c r="N5296" s="270" t="s">
        <v>10184</v>
      </c>
      <c r="O5296" s="270" t="s">
        <v>6166</v>
      </c>
    </row>
    <row r="5297" spans="1:15" ht="30.75" customHeight="1" x14ac:dyDescent="0.25">
      <c r="A5297" s="281">
        <v>40704017</v>
      </c>
      <c r="B5297" s="276" t="s">
        <v>3282</v>
      </c>
      <c r="C5297" s="278" t="s">
        <v>4843</v>
      </c>
      <c r="D5297" s="276" t="s">
        <v>10403</v>
      </c>
      <c r="E5297" s="282"/>
      <c r="F5297" s="279"/>
      <c r="G5297" s="278"/>
      <c r="H5297" s="278" t="s">
        <v>6154</v>
      </c>
      <c r="I5297" s="278" t="s">
        <v>6155</v>
      </c>
      <c r="J5297" s="278" t="s">
        <v>6156</v>
      </c>
      <c r="K5297" s="278" t="s">
        <v>6157</v>
      </c>
      <c r="L5297" s="277"/>
      <c r="M5297" s="276" t="s">
        <v>3928</v>
      </c>
      <c r="N5297" s="276" t="s">
        <v>10184</v>
      </c>
      <c r="O5297" s="276" t="s">
        <v>6166</v>
      </c>
    </row>
    <row r="5298" spans="1:15" ht="30.75" customHeight="1" x14ac:dyDescent="0.25">
      <c r="A5298" s="275">
        <v>40704025</v>
      </c>
      <c r="B5298" s="270" t="s">
        <v>3283</v>
      </c>
      <c r="C5298" s="272" t="s">
        <v>4843</v>
      </c>
      <c r="D5298" s="270" t="s">
        <v>10404</v>
      </c>
      <c r="E5298" s="272"/>
      <c r="F5298" s="273"/>
      <c r="G5298" s="272"/>
      <c r="H5298" s="272" t="s">
        <v>6154</v>
      </c>
      <c r="I5298" s="272" t="s">
        <v>6155</v>
      </c>
      <c r="J5298" s="272" t="s">
        <v>6156</v>
      </c>
      <c r="K5298" s="272" t="s">
        <v>6157</v>
      </c>
      <c r="L5298" s="271"/>
      <c r="M5298" s="270" t="s">
        <v>3928</v>
      </c>
      <c r="N5298" s="270" t="s">
        <v>10184</v>
      </c>
      <c r="O5298" s="270" t="s">
        <v>6166</v>
      </c>
    </row>
    <row r="5299" spans="1:15" ht="30.75" customHeight="1" x14ac:dyDescent="0.25">
      <c r="A5299" s="281">
        <v>40704033</v>
      </c>
      <c r="B5299" s="276" t="s">
        <v>3284</v>
      </c>
      <c r="C5299" s="278" t="s">
        <v>4843</v>
      </c>
      <c r="D5299" s="276" t="s">
        <v>10405</v>
      </c>
      <c r="E5299" s="282"/>
      <c r="F5299" s="279"/>
      <c r="G5299" s="278"/>
      <c r="H5299" s="278" t="s">
        <v>6154</v>
      </c>
      <c r="I5299" s="278" t="s">
        <v>6155</v>
      </c>
      <c r="J5299" s="278" t="s">
        <v>6156</v>
      </c>
      <c r="K5299" s="278" t="s">
        <v>6157</v>
      </c>
      <c r="L5299" s="277"/>
      <c r="M5299" s="276" t="s">
        <v>3928</v>
      </c>
      <c r="N5299" s="276" t="s">
        <v>10184</v>
      </c>
      <c r="O5299" s="276" t="s">
        <v>6166</v>
      </c>
    </row>
    <row r="5300" spans="1:15" ht="30.75" customHeight="1" x14ac:dyDescent="0.25">
      <c r="A5300" s="275">
        <v>40704041</v>
      </c>
      <c r="B5300" s="270" t="s">
        <v>3285</v>
      </c>
      <c r="C5300" s="272" t="s">
        <v>4843</v>
      </c>
      <c r="D5300" s="270" t="s">
        <v>10406</v>
      </c>
      <c r="E5300" s="272"/>
      <c r="F5300" s="273"/>
      <c r="G5300" s="272"/>
      <c r="H5300" s="272" t="s">
        <v>6154</v>
      </c>
      <c r="I5300" s="272" t="s">
        <v>6155</v>
      </c>
      <c r="J5300" s="272" t="s">
        <v>6156</v>
      </c>
      <c r="K5300" s="272" t="s">
        <v>6157</v>
      </c>
      <c r="L5300" s="271"/>
      <c r="M5300" s="270" t="s">
        <v>3928</v>
      </c>
      <c r="N5300" s="270" t="s">
        <v>10184</v>
      </c>
      <c r="O5300" s="270" t="s">
        <v>6166</v>
      </c>
    </row>
    <row r="5301" spans="1:15" ht="30.75" customHeight="1" x14ac:dyDescent="0.25">
      <c r="A5301" s="281">
        <v>40704050</v>
      </c>
      <c r="B5301" s="276" t="s">
        <v>3286</v>
      </c>
      <c r="C5301" s="278" t="s">
        <v>4843</v>
      </c>
      <c r="D5301" s="276" t="s">
        <v>10407</v>
      </c>
      <c r="E5301" s="282"/>
      <c r="F5301" s="279"/>
      <c r="G5301" s="278"/>
      <c r="H5301" s="278" t="s">
        <v>6154</v>
      </c>
      <c r="I5301" s="278" t="s">
        <v>6155</v>
      </c>
      <c r="J5301" s="278" t="s">
        <v>6156</v>
      </c>
      <c r="K5301" s="278" t="s">
        <v>6157</v>
      </c>
      <c r="L5301" s="277"/>
      <c r="M5301" s="276" t="s">
        <v>3928</v>
      </c>
      <c r="N5301" s="276" t="s">
        <v>10184</v>
      </c>
      <c r="O5301" s="276" t="s">
        <v>6166</v>
      </c>
    </row>
    <row r="5302" spans="1:15" ht="30.75" customHeight="1" x14ac:dyDescent="0.25">
      <c r="A5302" s="275">
        <v>40704068</v>
      </c>
      <c r="B5302" s="270" t="s">
        <v>3287</v>
      </c>
      <c r="C5302" s="272" t="s">
        <v>4843</v>
      </c>
      <c r="D5302" s="270" t="s">
        <v>10408</v>
      </c>
      <c r="E5302" s="272"/>
      <c r="F5302" s="273"/>
      <c r="G5302" s="272"/>
      <c r="H5302" s="272" t="s">
        <v>6154</v>
      </c>
      <c r="I5302" s="272" t="s">
        <v>6155</v>
      </c>
      <c r="J5302" s="272" t="s">
        <v>6156</v>
      </c>
      <c r="K5302" s="272" t="s">
        <v>6157</v>
      </c>
      <c r="L5302" s="271"/>
      <c r="M5302" s="270" t="s">
        <v>3928</v>
      </c>
      <c r="N5302" s="270" t="s">
        <v>10184</v>
      </c>
      <c r="O5302" s="270" t="s">
        <v>6166</v>
      </c>
    </row>
    <row r="5303" spans="1:15" ht="30.75" customHeight="1" x14ac:dyDescent="0.25">
      <c r="A5303" s="281">
        <v>40704076</v>
      </c>
      <c r="B5303" s="276" t="s">
        <v>3288</v>
      </c>
      <c r="C5303" s="278" t="s">
        <v>4843</v>
      </c>
      <c r="D5303" s="276" t="s">
        <v>10409</v>
      </c>
      <c r="E5303" s="282"/>
      <c r="F5303" s="279"/>
      <c r="G5303" s="278"/>
      <c r="H5303" s="278" t="s">
        <v>6154</v>
      </c>
      <c r="I5303" s="278" t="s">
        <v>6155</v>
      </c>
      <c r="J5303" s="278" t="s">
        <v>6156</v>
      </c>
      <c r="K5303" s="278" t="s">
        <v>6157</v>
      </c>
      <c r="L5303" s="277"/>
      <c r="M5303" s="276" t="s">
        <v>3928</v>
      </c>
      <c r="N5303" s="276" t="s">
        <v>10184</v>
      </c>
      <c r="O5303" s="276" t="s">
        <v>6166</v>
      </c>
    </row>
    <row r="5304" spans="1:15" ht="30.75" customHeight="1" x14ac:dyDescent="0.25">
      <c r="A5304" s="275">
        <v>40704084</v>
      </c>
      <c r="B5304" s="270" t="s">
        <v>3289</v>
      </c>
      <c r="C5304" s="272" t="s">
        <v>4843</v>
      </c>
      <c r="D5304" s="270" t="s">
        <v>10410</v>
      </c>
      <c r="E5304" s="272"/>
      <c r="F5304" s="273"/>
      <c r="G5304" s="272"/>
      <c r="H5304" s="272" t="s">
        <v>6154</v>
      </c>
      <c r="I5304" s="272" t="s">
        <v>6155</v>
      </c>
      <c r="J5304" s="272" t="s">
        <v>6156</v>
      </c>
      <c r="K5304" s="272" t="s">
        <v>6157</v>
      </c>
      <c r="L5304" s="271"/>
      <c r="M5304" s="270" t="s">
        <v>3928</v>
      </c>
      <c r="N5304" s="270" t="s">
        <v>10184</v>
      </c>
      <c r="O5304" s="270" t="s">
        <v>6166</v>
      </c>
    </row>
    <row r="5305" spans="1:15" ht="30.75" customHeight="1" x14ac:dyDescent="0.25">
      <c r="A5305" s="281">
        <v>40704092</v>
      </c>
      <c r="B5305" s="276" t="s">
        <v>6035</v>
      </c>
      <c r="C5305" s="278" t="s">
        <v>4843</v>
      </c>
      <c r="D5305" s="276" t="s">
        <v>10404</v>
      </c>
      <c r="E5305" s="282"/>
      <c r="F5305" s="279"/>
      <c r="G5305" s="278"/>
      <c r="H5305" s="278" t="s">
        <v>6154</v>
      </c>
      <c r="I5305" s="278" t="s">
        <v>6155</v>
      </c>
      <c r="J5305" s="278" t="s">
        <v>6156</v>
      </c>
      <c r="K5305" s="278" t="s">
        <v>6157</v>
      </c>
      <c r="L5305" s="277"/>
      <c r="M5305" s="276" t="s">
        <v>3928</v>
      </c>
      <c r="N5305" s="276" t="s">
        <v>10184</v>
      </c>
      <c r="O5305" s="276" t="s">
        <v>6166</v>
      </c>
    </row>
    <row r="5306" spans="1:15" ht="30.75" customHeight="1" x14ac:dyDescent="0.25">
      <c r="A5306" s="275">
        <v>40705013</v>
      </c>
      <c r="B5306" s="270" t="s">
        <v>3290</v>
      </c>
      <c r="C5306" s="272" t="s">
        <v>4843</v>
      </c>
      <c r="D5306" s="270" t="s">
        <v>10411</v>
      </c>
      <c r="E5306" s="272"/>
      <c r="F5306" s="273"/>
      <c r="G5306" s="272"/>
      <c r="H5306" s="272" t="s">
        <v>6154</v>
      </c>
      <c r="I5306" s="272" t="s">
        <v>6155</v>
      </c>
      <c r="J5306" s="272" t="s">
        <v>6156</v>
      </c>
      <c r="K5306" s="272" t="s">
        <v>6157</v>
      </c>
      <c r="L5306" s="271"/>
      <c r="M5306" s="270" t="s">
        <v>3929</v>
      </c>
      <c r="N5306" s="270" t="s">
        <v>10184</v>
      </c>
      <c r="O5306" s="270" t="s">
        <v>6166</v>
      </c>
    </row>
    <row r="5307" spans="1:15" ht="30.75" customHeight="1" x14ac:dyDescent="0.25">
      <c r="A5307" s="281">
        <v>40705021</v>
      </c>
      <c r="B5307" s="276" t="s">
        <v>3291</v>
      </c>
      <c r="C5307" s="278" t="s">
        <v>4843</v>
      </c>
      <c r="D5307" s="276" t="s">
        <v>10412</v>
      </c>
      <c r="E5307" s="282"/>
      <c r="F5307" s="279"/>
      <c r="G5307" s="278"/>
      <c r="H5307" s="278" t="s">
        <v>6154</v>
      </c>
      <c r="I5307" s="278" t="s">
        <v>6155</v>
      </c>
      <c r="J5307" s="278" t="s">
        <v>6156</v>
      </c>
      <c r="K5307" s="278" t="s">
        <v>6157</v>
      </c>
      <c r="L5307" s="277"/>
      <c r="M5307" s="276" t="s">
        <v>3929</v>
      </c>
      <c r="N5307" s="276" t="s">
        <v>10184</v>
      </c>
      <c r="O5307" s="276" t="s">
        <v>6166</v>
      </c>
    </row>
    <row r="5308" spans="1:15" ht="30.75" customHeight="1" x14ac:dyDescent="0.25">
      <c r="A5308" s="275">
        <v>40705030</v>
      </c>
      <c r="B5308" s="270" t="s">
        <v>3292</v>
      </c>
      <c r="C5308" s="272" t="s">
        <v>4843</v>
      </c>
      <c r="D5308" s="270" t="s">
        <v>10183</v>
      </c>
      <c r="E5308" s="272"/>
      <c r="F5308" s="273"/>
      <c r="G5308" s="272"/>
      <c r="H5308" s="272" t="s">
        <v>6154</v>
      </c>
      <c r="I5308" s="272" t="s">
        <v>6155</v>
      </c>
      <c r="J5308" s="272" t="s">
        <v>6156</v>
      </c>
      <c r="K5308" s="272" t="s">
        <v>6157</v>
      </c>
      <c r="L5308" s="271"/>
      <c r="M5308" s="270" t="s">
        <v>3929</v>
      </c>
      <c r="N5308" s="270" t="s">
        <v>10184</v>
      </c>
      <c r="O5308" s="270" t="s">
        <v>6166</v>
      </c>
    </row>
    <row r="5309" spans="1:15" ht="30.75" customHeight="1" x14ac:dyDescent="0.25">
      <c r="A5309" s="281">
        <v>40705048</v>
      </c>
      <c r="B5309" s="276" t="s">
        <v>3293</v>
      </c>
      <c r="C5309" s="278" t="s">
        <v>4843</v>
      </c>
      <c r="D5309" s="276" t="s">
        <v>10413</v>
      </c>
      <c r="E5309" s="282"/>
      <c r="F5309" s="279"/>
      <c r="G5309" s="278"/>
      <c r="H5309" s="278" t="s">
        <v>6154</v>
      </c>
      <c r="I5309" s="278" t="s">
        <v>6155</v>
      </c>
      <c r="J5309" s="278" t="s">
        <v>6156</v>
      </c>
      <c r="K5309" s="278" t="s">
        <v>6157</v>
      </c>
      <c r="L5309" s="277"/>
      <c r="M5309" s="276" t="s">
        <v>3929</v>
      </c>
      <c r="N5309" s="276" t="s">
        <v>10184</v>
      </c>
      <c r="O5309" s="276" t="s">
        <v>6166</v>
      </c>
    </row>
    <row r="5310" spans="1:15" ht="30.75" customHeight="1" x14ac:dyDescent="0.25">
      <c r="A5310" s="275">
        <v>40705056</v>
      </c>
      <c r="B5310" s="270" t="s">
        <v>3294</v>
      </c>
      <c r="C5310" s="272" t="s">
        <v>4843</v>
      </c>
      <c r="D5310" s="270" t="s">
        <v>10414</v>
      </c>
      <c r="E5310" s="272"/>
      <c r="F5310" s="273"/>
      <c r="G5310" s="272"/>
      <c r="H5310" s="272" t="s">
        <v>6154</v>
      </c>
      <c r="I5310" s="272" t="s">
        <v>6155</v>
      </c>
      <c r="J5310" s="272" t="s">
        <v>6156</v>
      </c>
      <c r="K5310" s="272" t="s">
        <v>6157</v>
      </c>
      <c r="L5310" s="271"/>
      <c r="M5310" s="270" t="s">
        <v>3929</v>
      </c>
      <c r="N5310" s="270" t="s">
        <v>10184</v>
      </c>
      <c r="O5310" s="270" t="s">
        <v>6166</v>
      </c>
    </row>
    <row r="5311" spans="1:15" ht="30.75" customHeight="1" x14ac:dyDescent="0.25">
      <c r="A5311" s="281">
        <v>40705064</v>
      </c>
      <c r="B5311" s="276" t="s">
        <v>3295</v>
      </c>
      <c r="C5311" s="278" t="s">
        <v>4843</v>
      </c>
      <c r="D5311" s="276" t="s">
        <v>10415</v>
      </c>
      <c r="E5311" s="282"/>
      <c r="F5311" s="279"/>
      <c r="G5311" s="278"/>
      <c r="H5311" s="278" t="s">
        <v>6154</v>
      </c>
      <c r="I5311" s="278" t="s">
        <v>6155</v>
      </c>
      <c r="J5311" s="278" t="s">
        <v>6156</v>
      </c>
      <c r="K5311" s="278" t="s">
        <v>6157</v>
      </c>
      <c r="L5311" s="277"/>
      <c r="M5311" s="276" t="s">
        <v>3929</v>
      </c>
      <c r="N5311" s="276" t="s">
        <v>10184</v>
      </c>
      <c r="O5311" s="276" t="s">
        <v>6166</v>
      </c>
    </row>
    <row r="5312" spans="1:15" ht="30.75" customHeight="1" x14ac:dyDescent="0.25">
      <c r="A5312" s="275">
        <v>40706010</v>
      </c>
      <c r="B5312" s="270" t="s">
        <v>3296</v>
      </c>
      <c r="C5312" s="272" t="s">
        <v>4843</v>
      </c>
      <c r="D5312" s="270" t="s">
        <v>10416</v>
      </c>
      <c r="E5312" s="272"/>
      <c r="F5312" s="273"/>
      <c r="G5312" s="272"/>
      <c r="H5312" s="272" t="s">
        <v>6154</v>
      </c>
      <c r="I5312" s="272" t="s">
        <v>6155</v>
      </c>
      <c r="J5312" s="272" t="s">
        <v>6156</v>
      </c>
      <c r="K5312" s="272" t="s">
        <v>6157</v>
      </c>
      <c r="L5312" s="271"/>
      <c r="M5312" s="270" t="s">
        <v>3930</v>
      </c>
      <c r="N5312" s="270" t="s">
        <v>10184</v>
      </c>
      <c r="O5312" s="270" t="s">
        <v>6166</v>
      </c>
    </row>
    <row r="5313" spans="1:15" ht="30.75" customHeight="1" x14ac:dyDescent="0.25">
      <c r="A5313" s="281">
        <v>40706028</v>
      </c>
      <c r="B5313" s="276" t="s">
        <v>3297</v>
      </c>
      <c r="C5313" s="278" t="s">
        <v>4843</v>
      </c>
      <c r="D5313" s="276" t="s">
        <v>10417</v>
      </c>
      <c r="E5313" s="282"/>
      <c r="F5313" s="279"/>
      <c r="G5313" s="278"/>
      <c r="H5313" s="278" t="s">
        <v>6154</v>
      </c>
      <c r="I5313" s="278" t="s">
        <v>6155</v>
      </c>
      <c r="J5313" s="278" t="s">
        <v>6156</v>
      </c>
      <c r="K5313" s="278" t="s">
        <v>6157</v>
      </c>
      <c r="L5313" s="277"/>
      <c r="M5313" s="276" t="s">
        <v>3930</v>
      </c>
      <c r="N5313" s="276" t="s">
        <v>10184</v>
      </c>
      <c r="O5313" s="276" t="s">
        <v>6166</v>
      </c>
    </row>
    <row r="5314" spans="1:15" ht="30.75" customHeight="1" x14ac:dyDescent="0.25">
      <c r="A5314" s="275">
        <v>40707016</v>
      </c>
      <c r="B5314" s="270" t="s">
        <v>3298</v>
      </c>
      <c r="C5314" s="272" t="s">
        <v>4843</v>
      </c>
      <c r="D5314" s="270" t="s">
        <v>10418</v>
      </c>
      <c r="E5314" s="272"/>
      <c r="F5314" s="273"/>
      <c r="G5314" s="272"/>
      <c r="H5314" s="272" t="s">
        <v>6154</v>
      </c>
      <c r="I5314" s="272" t="s">
        <v>6155</v>
      </c>
      <c r="J5314" s="272" t="s">
        <v>6156</v>
      </c>
      <c r="K5314" s="272" t="s">
        <v>6157</v>
      </c>
      <c r="L5314" s="271"/>
      <c r="M5314" s="270" t="s">
        <v>3931</v>
      </c>
      <c r="N5314" s="270" t="s">
        <v>10184</v>
      </c>
      <c r="O5314" s="270" t="s">
        <v>6166</v>
      </c>
    </row>
    <row r="5315" spans="1:15" ht="30.75" customHeight="1" x14ac:dyDescent="0.25">
      <c r="A5315" s="281">
        <v>40707024</v>
      </c>
      <c r="B5315" s="276" t="s">
        <v>6036</v>
      </c>
      <c r="C5315" s="278" t="s">
        <v>4844</v>
      </c>
      <c r="D5315" s="276" t="s">
        <v>6161</v>
      </c>
      <c r="E5315" s="282"/>
      <c r="F5315" s="279"/>
      <c r="G5315" s="278" t="s">
        <v>6161</v>
      </c>
      <c r="H5315" s="278" t="s">
        <v>6161</v>
      </c>
      <c r="I5315" s="278" t="s">
        <v>6161</v>
      </c>
      <c r="J5315" s="278" t="s">
        <v>6161</v>
      </c>
      <c r="K5315" s="278" t="s">
        <v>6161</v>
      </c>
      <c r="L5315" s="277" t="s">
        <v>6161</v>
      </c>
      <c r="M5315" s="276" t="s">
        <v>6161</v>
      </c>
      <c r="N5315" s="276" t="s">
        <v>6161</v>
      </c>
      <c r="O5315" s="276" t="s">
        <v>6161</v>
      </c>
    </row>
    <row r="5316" spans="1:15" ht="30.75" customHeight="1" x14ac:dyDescent="0.25">
      <c r="A5316" s="275">
        <v>40707032</v>
      </c>
      <c r="B5316" s="270" t="s">
        <v>3299</v>
      </c>
      <c r="C5316" s="272" t="s">
        <v>4843</v>
      </c>
      <c r="D5316" s="270" t="s">
        <v>10419</v>
      </c>
      <c r="E5316" s="272"/>
      <c r="F5316" s="273"/>
      <c r="G5316" s="272"/>
      <c r="H5316" s="272" t="s">
        <v>6154</v>
      </c>
      <c r="I5316" s="272" t="s">
        <v>6155</v>
      </c>
      <c r="J5316" s="272" t="s">
        <v>6156</v>
      </c>
      <c r="K5316" s="272" t="s">
        <v>6157</v>
      </c>
      <c r="L5316" s="271"/>
      <c r="M5316" s="270" t="s">
        <v>3931</v>
      </c>
      <c r="N5316" s="270" t="s">
        <v>10184</v>
      </c>
      <c r="O5316" s="270" t="s">
        <v>6166</v>
      </c>
    </row>
    <row r="5317" spans="1:15" ht="30.75" customHeight="1" x14ac:dyDescent="0.25">
      <c r="A5317" s="281">
        <v>40707040</v>
      </c>
      <c r="B5317" s="276" t="s">
        <v>6785</v>
      </c>
      <c r="C5317" s="278" t="s">
        <v>4843</v>
      </c>
      <c r="D5317" s="276" t="s">
        <v>10420</v>
      </c>
      <c r="E5317" s="282"/>
      <c r="F5317" s="279"/>
      <c r="G5317" s="278"/>
      <c r="H5317" s="278" t="s">
        <v>6154</v>
      </c>
      <c r="I5317" s="278" t="s">
        <v>6155</v>
      </c>
      <c r="J5317" s="278" t="s">
        <v>6156</v>
      </c>
      <c r="K5317" s="278" t="s">
        <v>6157</v>
      </c>
      <c r="L5317" s="277"/>
      <c r="M5317" s="276" t="s">
        <v>3931</v>
      </c>
      <c r="N5317" s="276" t="s">
        <v>10184</v>
      </c>
      <c r="O5317" s="276" t="s">
        <v>6166</v>
      </c>
    </row>
    <row r="5318" spans="1:15" ht="30.75" customHeight="1" x14ac:dyDescent="0.25">
      <c r="A5318" s="275">
        <v>40707040</v>
      </c>
      <c r="B5318" s="270" t="s">
        <v>6785</v>
      </c>
      <c r="C5318" s="272" t="s">
        <v>4843</v>
      </c>
      <c r="D5318" s="270" t="s">
        <v>10421</v>
      </c>
      <c r="E5318" s="272"/>
      <c r="F5318" s="273"/>
      <c r="G5318" s="272"/>
      <c r="H5318" s="272" t="s">
        <v>6154</v>
      </c>
      <c r="I5318" s="272" t="s">
        <v>6155</v>
      </c>
      <c r="J5318" s="272" t="s">
        <v>6156</v>
      </c>
      <c r="K5318" s="272" t="s">
        <v>6157</v>
      </c>
      <c r="L5318" s="271"/>
      <c r="M5318" s="270" t="s">
        <v>3931</v>
      </c>
      <c r="N5318" s="270" t="s">
        <v>10184</v>
      </c>
      <c r="O5318" s="270" t="s">
        <v>6166</v>
      </c>
    </row>
    <row r="5319" spans="1:15" ht="30.75" customHeight="1" x14ac:dyDescent="0.25">
      <c r="A5319" s="281">
        <v>40707059</v>
      </c>
      <c r="B5319" s="276" t="s">
        <v>3301</v>
      </c>
      <c r="C5319" s="278" t="s">
        <v>4843</v>
      </c>
      <c r="D5319" s="276" t="s">
        <v>10422</v>
      </c>
      <c r="E5319" s="282"/>
      <c r="F5319" s="279"/>
      <c r="G5319" s="278"/>
      <c r="H5319" s="278" t="s">
        <v>6154</v>
      </c>
      <c r="I5319" s="278" t="s">
        <v>6155</v>
      </c>
      <c r="J5319" s="278" t="s">
        <v>6156</v>
      </c>
      <c r="K5319" s="278" t="s">
        <v>6157</v>
      </c>
      <c r="L5319" s="277"/>
      <c r="M5319" s="276" t="s">
        <v>3931</v>
      </c>
      <c r="N5319" s="276" t="s">
        <v>10184</v>
      </c>
      <c r="O5319" s="276" t="s">
        <v>6166</v>
      </c>
    </row>
    <row r="5320" spans="1:15" ht="30.75" customHeight="1" x14ac:dyDescent="0.25">
      <c r="A5320" s="275">
        <v>40707067</v>
      </c>
      <c r="B5320" s="270" t="s">
        <v>3302</v>
      </c>
      <c r="C5320" s="272" t="s">
        <v>4843</v>
      </c>
      <c r="D5320" s="270" t="s">
        <v>10423</v>
      </c>
      <c r="E5320" s="272"/>
      <c r="F5320" s="273"/>
      <c r="G5320" s="272"/>
      <c r="H5320" s="272" t="s">
        <v>6154</v>
      </c>
      <c r="I5320" s="272" t="s">
        <v>6155</v>
      </c>
      <c r="J5320" s="272" t="s">
        <v>6156</v>
      </c>
      <c r="K5320" s="272" t="s">
        <v>6157</v>
      </c>
      <c r="L5320" s="271"/>
      <c r="M5320" s="270" t="s">
        <v>3931</v>
      </c>
      <c r="N5320" s="270" t="s">
        <v>10184</v>
      </c>
      <c r="O5320" s="270" t="s">
        <v>6166</v>
      </c>
    </row>
    <row r="5321" spans="1:15" ht="30.75" customHeight="1" x14ac:dyDescent="0.25">
      <c r="A5321" s="281">
        <v>40707075</v>
      </c>
      <c r="B5321" s="276" t="s">
        <v>3303</v>
      </c>
      <c r="C5321" s="278" t="s">
        <v>4843</v>
      </c>
      <c r="D5321" s="276" t="s">
        <v>10424</v>
      </c>
      <c r="E5321" s="282"/>
      <c r="F5321" s="279"/>
      <c r="G5321" s="278"/>
      <c r="H5321" s="278" t="s">
        <v>6154</v>
      </c>
      <c r="I5321" s="278" t="s">
        <v>6155</v>
      </c>
      <c r="J5321" s="278" t="s">
        <v>6156</v>
      </c>
      <c r="K5321" s="278" t="s">
        <v>6157</v>
      </c>
      <c r="L5321" s="277"/>
      <c r="M5321" s="276" t="s">
        <v>3931</v>
      </c>
      <c r="N5321" s="276" t="s">
        <v>10184</v>
      </c>
      <c r="O5321" s="276" t="s">
        <v>6166</v>
      </c>
    </row>
    <row r="5322" spans="1:15" ht="30.75" customHeight="1" x14ac:dyDescent="0.25">
      <c r="A5322" s="275">
        <v>40707083</v>
      </c>
      <c r="B5322" s="270" t="s">
        <v>3304</v>
      </c>
      <c r="C5322" s="272" t="s">
        <v>4843</v>
      </c>
      <c r="D5322" s="270" t="s">
        <v>10425</v>
      </c>
      <c r="E5322" s="272"/>
      <c r="F5322" s="273"/>
      <c r="G5322" s="272"/>
      <c r="H5322" s="272" t="s">
        <v>6154</v>
      </c>
      <c r="I5322" s="272" t="s">
        <v>6155</v>
      </c>
      <c r="J5322" s="272" t="s">
        <v>6156</v>
      </c>
      <c r="K5322" s="272" t="s">
        <v>6157</v>
      </c>
      <c r="L5322" s="271"/>
      <c r="M5322" s="270" t="s">
        <v>3931</v>
      </c>
      <c r="N5322" s="270" t="s">
        <v>10184</v>
      </c>
      <c r="O5322" s="270" t="s">
        <v>6166</v>
      </c>
    </row>
    <row r="5323" spans="1:15" ht="30.75" customHeight="1" x14ac:dyDescent="0.25">
      <c r="A5323" s="281">
        <v>40707091</v>
      </c>
      <c r="B5323" s="276" t="s">
        <v>6111</v>
      </c>
      <c r="C5323" s="278" t="s">
        <v>4843</v>
      </c>
      <c r="D5323" s="276" t="s">
        <v>10426</v>
      </c>
      <c r="E5323" s="282"/>
      <c r="F5323" s="279"/>
      <c r="G5323" s="278"/>
      <c r="H5323" s="278" t="s">
        <v>6154</v>
      </c>
      <c r="I5323" s="278" t="s">
        <v>6155</v>
      </c>
      <c r="J5323" s="278" t="s">
        <v>6156</v>
      </c>
      <c r="K5323" s="278" t="s">
        <v>6157</v>
      </c>
      <c r="L5323" s="277">
        <v>118</v>
      </c>
      <c r="M5323" s="276" t="s">
        <v>3931</v>
      </c>
      <c r="N5323" s="276" t="s">
        <v>10184</v>
      </c>
      <c r="O5323" s="276" t="s">
        <v>6166</v>
      </c>
    </row>
    <row r="5324" spans="1:15" ht="30.75" customHeight="1" x14ac:dyDescent="0.25">
      <c r="A5324" s="275">
        <v>40708012</v>
      </c>
      <c r="B5324" s="270" t="s">
        <v>3305</v>
      </c>
      <c r="C5324" s="272" t="s">
        <v>4843</v>
      </c>
      <c r="D5324" s="270" t="s">
        <v>10395</v>
      </c>
      <c r="E5324" s="272"/>
      <c r="F5324" s="273"/>
      <c r="G5324" s="272"/>
      <c r="H5324" s="272" t="s">
        <v>6154</v>
      </c>
      <c r="I5324" s="272" t="s">
        <v>6155</v>
      </c>
      <c r="J5324" s="272" t="s">
        <v>6156</v>
      </c>
      <c r="K5324" s="272" t="s">
        <v>6157</v>
      </c>
      <c r="L5324" s="271"/>
      <c r="M5324" s="270" t="s">
        <v>3932</v>
      </c>
      <c r="N5324" s="270" t="s">
        <v>10184</v>
      </c>
      <c r="O5324" s="270" t="s">
        <v>6166</v>
      </c>
    </row>
    <row r="5325" spans="1:15" ht="30.75" customHeight="1" x14ac:dyDescent="0.25">
      <c r="A5325" s="281">
        <v>40708020</v>
      </c>
      <c r="B5325" s="276" t="s">
        <v>3306</v>
      </c>
      <c r="C5325" s="278" t="s">
        <v>4843</v>
      </c>
      <c r="D5325" s="276" t="s">
        <v>10427</v>
      </c>
      <c r="E5325" s="282"/>
      <c r="F5325" s="279"/>
      <c r="G5325" s="278"/>
      <c r="H5325" s="278" t="s">
        <v>6154</v>
      </c>
      <c r="I5325" s="278" t="s">
        <v>6155</v>
      </c>
      <c r="J5325" s="278" t="s">
        <v>6156</v>
      </c>
      <c r="K5325" s="278" t="s">
        <v>6157</v>
      </c>
      <c r="L5325" s="277"/>
      <c r="M5325" s="276" t="s">
        <v>3932</v>
      </c>
      <c r="N5325" s="276" t="s">
        <v>10184</v>
      </c>
      <c r="O5325" s="276" t="s">
        <v>6166</v>
      </c>
    </row>
    <row r="5326" spans="1:15" ht="30.75" customHeight="1" x14ac:dyDescent="0.25">
      <c r="A5326" s="275">
        <v>40708039</v>
      </c>
      <c r="B5326" s="270" t="s">
        <v>3307</v>
      </c>
      <c r="C5326" s="272" t="s">
        <v>4843</v>
      </c>
      <c r="D5326" s="270" t="s">
        <v>10428</v>
      </c>
      <c r="E5326" s="272"/>
      <c r="F5326" s="273"/>
      <c r="G5326" s="272"/>
      <c r="H5326" s="272" t="s">
        <v>6154</v>
      </c>
      <c r="I5326" s="272" t="s">
        <v>6155</v>
      </c>
      <c r="J5326" s="272" t="s">
        <v>6156</v>
      </c>
      <c r="K5326" s="272" t="s">
        <v>6157</v>
      </c>
      <c r="L5326" s="271"/>
      <c r="M5326" s="270" t="s">
        <v>3932</v>
      </c>
      <c r="N5326" s="270" t="s">
        <v>10184</v>
      </c>
      <c r="O5326" s="270" t="s">
        <v>6166</v>
      </c>
    </row>
    <row r="5327" spans="1:15" ht="30.75" customHeight="1" x14ac:dyDescent="0.25">
      <c r="A5327" s="281">
        <v>40708047</v>
      </c>
      <c r="B5327" s="276" t="s">
        <v>3308</v>
      </c>
      <c r="C5327" s="278" t="s">
        <v>4843</v>
      </c>
      <c r="D5327" s="276" t="s">
        <v>10429</v>
      </c>
      <c r="E5327" s="282"/>
      <c r="F5327" s="279"/>
      <c r="G5327" s="278"/>
      <c r="H5327" s="278" t="s">
        <v>6154</v>
      </c>
      <c r="I5327" s="278" t="s">
        <v>6155</v>
      </c>
      <c r="J5327" s="278" t="s">
        <v>6156</v>
      </c>
      <c r="K5327" s="278" t="s">
        <v>6157</v>
      </c>
      <c r="L5327" s="277"/>
      <c r="M5327" s="276" t="s">
        <v>3932</v>
      </c>
      <c r="N5327" s="276" t="s">
        <v>10184</v>
      </c>
      <c r="O5327" s="276" t="s">
        <v>6166</v>
      </c>
    </row>
    <row r="5328" spans="1:15" ht="30.75" customHeight="1" x14ac:dyDescent="0.25">
      <c r="A5328" s="275">
        <v>40708055</v>
      </c>
      <c r="B5328" s="270" t="s">
        <v>6037</v>
      </c>
      <c r="C5328" s="272" t="s">
        <v>4844</v>
      </c>
      <c r="D5328" s="270" t="s">
        <v>6161</v>
      </c>
      <c r="E5328" s="272"/>
      <c r="F5328" s="273"/>
      <c r="G5328" s="272" t="s">
        <v>6161</v>
      </c>
      <c r="H5328" s="272" t="s">
        <v>6161</v>
      </c>
      <c r="I5328" s="272" t="s">
        <v>6161</v>
      </c>
      <c r="J5328" s="272" t="s">
        <v>6161</v>
      </c>
      <c r="K5328" s="272" t="s">
        <v>6161</v>
      </c>
      <c r="L5328" s="271" t="s">
        <v>6161</v>
      </c>
      <c r="M5328" s="270" t="s">
        <v>6161</v>
      </c>
      <c r="N5328" s="270" t="s">
        <v>6161</v>
      </c>
      <c r="O5328" s="270" t="s">
        <v>6161</v>
      </c>
    </row>
    <row r="5329" spans="1:15" ht="30.75" customHeight="1" x14ac:dyDescent="0.25">
      <c r="A5329" s="281">
        <v>40708063</v>
      </c>
      <c r="B5329" s="276" t="s">
        <v>3309</v>
      </c>
      <c r="C5329" s="278" t="s">
        <v>4843</v>
      </c>
      <c r="D5329" s="276" t="s">
        <v>10430</v>
      </c>
      <c r="E5329" s="282"/>
      <c r="F5329" s="279"/>
      <c r="G5329" s="278"/>
      <c r="H5329" s="278" t="s">
        <v>6154</v>
      </c>
      <c r="I5329" s="278" t="s">
        <v>6155</v>
      </c>
      <c r="J5329" s="278" t="s">
        <v>6156</v>
      </c>
      <c r="K5329" s="278" t="s">
        <v>6157</v>
      </c>
      <c r="L5329" s="277"/>
      <c r="M5329" s="276" t="s">
        <v>3932</v>
      </c>
      <c r="N5329" s="276" t="s">
        <v>10184</v>
      </c>
      <c r="O5329" s="276" t="s">
        <v>6166</v>
      </c>
    </row>
    <row r="5330" spans="1:15" ht="30.75" customHeight="1" x14ac:dyDescent="0.25">
      <c r="A5330" s="275">
        <v>40708071</v>
      </c>
      <c r="B5330" s="270" t="s">
        <v>3310</v>
      </c>
      <c r="C5330" s="272" t="s">
        <v>4843</v>
      </c>
      <c r="D5330" s="270" t="s">
        <v>10431</v>
      </c>
      <c r="E5330" s="272"/>
      <c r="F5330" s="273"/>
      <c r="G5330" s="272"/>
      <c r="H5330" s="272" t="s">
        <v>6154</v>
      </c>
      <c r="I5330" s="272" t="s">
        <v>6155</v>
      </c>
      <c r="J5330" s="272" t="s">
        <v>6156</v>
      </c>
      <c r="K5330" s="272" t="s">
        <v>6157</v>
      </c>
      <c r="L5330" s="271"/>
      <c r="M5330" s="270" t="s">
        <v>3932</v>
      </c>
      <c r="N5330" s="270" t="s">
        <v>10184</v>
      </c>
      <c r="O5330" s="270" t="s">
        <v>6166</v>
      </c>
    </row>
    <row r="5331" spans="1:15" ht="30.75" customHeight="1" x14ac:dyDescent="0.25">
      <c r="A5331" s="281">
        <v>40708080</v>
      </c>
      <c r="B5331" s="276" t="s">
        <v>3311</v>
      </c>
      <c r="C5331" s="278" t="s">
        <v>4843</v>
      </c>
      <c r="D5331" s="276" t="s">
        <v>10432</v>
      </c>
      <c r="E5331" s="282"/>
      <c r="F5331" s="279"/>
      <c r="G5331" s="278"/>
      <c r="H5331" s="278" t="s">
        <v>6154</v>
      </c>
      <c r="I5331" s="278" t="s">
        <v>6155</v>
      </c>
      <c r="J5331" s="278" t="s">
        <v>6156</v>
      </c>
      <c r="K5331" s="278" t="s">
        <v>6157</v>
      </c>
      <c r="L5331" s="277"/>
      <c r="M5331" s="276" t="s">
        <v>3932</v>
      </c>
      <c r="N5331" s="276" t="s">
        <v>10184</v>
      </c>
      <c r="O5331" s="276" t="s">
        <v>6166</v>
      </c>
    </row>
    <row r="5332" spans="1:15" ht="30.75" customHeight="1" x14ac:dyDescent="0.25">
      <c r="A5332" s="275">
        <v>40708098</v>
      </c>
      <c r="B5332" s="270" t="s">
        <v>3312</v>
      </c>
      <c r="C5332" s="272" t="s">
        <v>4843</v>
      </c>
      <c r="D5332" s="270" t="s">
        <v>10433</v>
      </c>
      <c r="E5332" s="272"/>
      <c r="F5332" s="273"/>
      <c r="G5332" s="272"/>
      <c r="H5332" s="272" t="s">
        <v>6154</v>
      </c>
      <c r="I5332" s="272" t="s">
        <v>6155</v>
      </c>
      <c r="J5332" s="272" t="s">
        <v>6156</v>
      </c>
      <c r="K5332" s="272" t="s">
        <v>6157</v>
      </c>
      <c r="L5332" s="271"/>
      <c r="M5332" s="270" t="s">
        <v>3932</v>
      </c>
      <c r="N5332" s="270" t="s">
        <v>10184</v>
      </c>
      <c r="O5332" s="270" t="s">
        <v>6166</v>
      </c>
    </row>
    <row r="5333" spans="1:15" ht="30.75" customHeight="1" x14ac:dyDescent="0.25">
      <c r="A5333" s="281">
        <v>40708101</v>
      </c>
      <c r="B5333" s="276" t="s">
        <v>3313</v>
      </c>
      <c r="C5333" s="278" t="s">
        <v>4843</v>
      </c>
      <c r="D5333" s="276" t="s">
        <v>10434</v>
      </c>
      <c r="E5333" s="282"/>
      <c r="F5333" s="279"/>
      <c r="G5333" s="278"/>
      <c r="H5333" s="278" t="s">
        <v>6154</v>
      </c>
      <c r="I5333" s="278" t="s">
        <v>6155</v>
      </c>
      <c r="J5333" s="278" t="s">
        <v>6156</v>
      </c>
      <c r="K5333" s="278" t="s">
        <v>6157</v>
      </c>
      <c r="L5333" s="277"/>
      <c r="M5333" s="276" t="s">
        <v>3932</v>
      </c>
      <c r="N5333" s="276" t="s">
        <v>10184</v>
      </c>
      <c r="O5333" s="276" t="s">
        <v>6166</v>
      </c>
    </row>
    <row r="5334" spans="1:15" ht="30.75" customHeight="1" x14ac:dyDescent="0.25">
      <c r="A5334" s="275">
        <v>40708110</v>
      </c>
      <c r="B5334" s="270" t="s">
        <v>3315</v>
      </c>
      <c r="C5334" s="272" t="s">
        <v>4843</v>
      </c>
      <c r="D5334" s="270" t="s">
        <v>10435</v>
      </c>
      <c r="E5334" s="272"/>
      <c r="F5334" s="273"/>
      <c r="G5334" s="272"/>
      <c r="H5334" s="272" t="s">
        <v>6154</v>
      </c>
      <c r="I5334" s="272" t="s">
        <v>6155</v>
      </c>
      <c r="J5334" s="272" t="s">
        <v>6156</v>
      </c>
      <c r="K5334" s="272" t="s">
        <v>6157</v>
      </c>
      <c r="L5334" s="271"/>
      <c r="M5334" s="270" t="s">
        <v>3932</v>
      </c>
      <c r="N5334" s="270" t="s">
        <v>10184</v>
      </c>
      <c r="O5334" s="270" t="s">
        <v>6166</v>
      </c>
    </row>
    <row r="5335" spans="1:15" ht="30.75" customHeight="1" x14ac:dyDescent="0.25">
      <c r="A5335" s="281">
        <v>40708128</v>
      </c>
      <c r="B5335" s="276" t="s">
        <v>3314</v>
      </c>
      <c r="C5335" s="278" t="s">
        <v>4843</v>
      </c>
      <c r="D5335" s="276" t="s">
        <v>10436</v>
      </c>
      <c r="E5335" s="282"/>
      <c r="F5335" s="279"/>
      <c r="G5335" s="278"/>
      <c r="H5335" s="278" t="s">
        <v>6154</v>
      </c>
      <c r="I5335" s="278"/>
      <c r="J5335" s="278"/>
      <c r="K5335" s="278" t="s">
        <v>6157</v>
      </c>
      <c r="L5335" s="277">
        <v>60</v>
      </c>
      <c r="M5335" s="276" t="s">
        <v>3932</v>
      </c>
      <c r="N5335" s="276" t="s">
        <v>10184</v>
      </c>
      <c r="O5335" s="276" t="s">
        <v>6166</v>
      </c>
    </row>
    <row r="5336" spans="1:15" ht="30.75" customHeight="1" x14ac:dyDescent="0.25">
      <c r="A5336" s="275">
        <v>40708136</v>
      </c>
      <c r="B5336" s="270" t="s">
        <v>10437</v>
      </c>
      <c r="C5336" s="272" t="s">
        <v>4844</v>
      </c>
      <c r="D5336" s="270" t="s">
        <v>6161</v>
      </c>
      <c r="E5336" s="272"/>
      <c r="F5336" s="273"/>
      <c r="G5336" s="272" t="s">
        <v>6161</v>
      </c>
      <c r="H5336" s="272" t="s">
        <v>6161</v>
      </c>
      <c r="I5336" s="272" t="s">
        <v>6161</v>
      </c>
      <c r="J5336" s="272" t="s">
        <v>6161</v>
      </c>
      <c r="K5336" s="272" t="s">
        <v>6161</v>
      </c>
      <c r="L5336" s="271" t="s">
        <v>6161</v>
      </c>
      <c r="M5336" s="270" t="s">
        <v>6161</v>
      </c>
      <c r="N5336" s="270" t="s">
        <v>6161</v>
      </c>
      <c r="O5336" s="270" t="s">
        <v>6161</v>
      </c>
    </row>
    <row r="5337" spans="1:15" ht="30.75" customHeight="1" x14ac:dyDescent="0.25">
      <c r="A5337" s="281">
        <v>40709019</v>
      </c>
      <c r="B5337" s="276" t="s">
        <v>3316</v>
      </c>
      <c r="C5337" s="278" t="s">
        <v>4843</v>
      </c>
      <c r="D5337" s="276" t="s">
        <v>10438</v>
      </c>
      <c r="E5337" s="282"/>
      <c r="F5337" s="279"/>
      <c r="G5337" s="278"/>
      <c r="H5337" s="278" t="s">
        <v>6154</v>
      </c>
      <c r="I5337" s="278" t="s">
        <v>6155</v>
      </c>
      <c r="J5337" s="278" t="s">
        <v>6156</v>
      </c>
      <c r="K5337" s="278" t="s">
        <v>6157</v>
      </c>
      <c r="L5337" s="277"/>
      <c r="M5337" s="276" t="s">
        <v>10439</v>
      </c>
      <c r="N5337" s="276" t="s">
        <v>10184</v>
      </c>
      <c r="O5337" s="276" t="s">
        <v>6166</v>
      </c>
    </row>
    <row r="5338" spans="1:15" ht="30.75" customHeight="1" x14ac:dyDescent="0.25">
      <c r="A5338" s="275">
        <v>40709027</v>
      </c>
      <c r="B5338" s="270" t="s">
        <v>3317</v>
      </c>
      <c r="C5338" s="272" t="s">
        <v>4843</v>
      </c>
      <c r="D5338" s="270" t="s">
        <v>10440</v>
      </c>
      <c r="E5338" s="272"/>
      <c r="F5338" s="273"/>
      <c r="G5338" s="272"/>
      <c r="H5338" s="272" t="s">
        <v>6154</v>
      </c>
      <c r="I5338" s="272" t="s">
        <v>6155</v>
      </c>
      <c r="J5338" s="272" t="s">
        <v>6156</v>
      </c>
      <c r="K5338" s="272" t="s">
        <v>6157</v>
      </c>
      <c r="L5338" s="271"/>
      <c r="M5338" s="270" t="s">
        <v>10439</v>
      </c>
      <c r="N5338" s="270" t="s">
        <v>10184</v>
      </c>
      <c r="O5338" s="270" t="s">
        <v>6166</v>
      </c>
    </row>
    <row r="5339" spans="1:15" ht="30.75" customHeight="1" x14ac:dyDescent="0.25">
      <c r="A5339" s="281">
        <v>40709035</v>
      </c>
      <c r="B5339" s="276" t="s">
        <v>3318</v>
      </c>
      <c r="C5339" s="278" t="s">
        <v>4843</v>
      </c>
      <c r="D5339" s="276" t="s">
        <v>10441</v>
      </c>
      <c r="E5339" s="282"/>
      <c r="F5339" s="279"/>
      <c r="G5339" s="278"/>
      <c r="H5339" s="278" t="s">
        <v>6154</v>
      </c>
      <c r="I5339" s="278" t="s">
        <v>6155</v>
      </c>
      <c r="J5339" s="278" t="s">
        <v>6156</v>
      </c>
      <c r="K5339" s="278" t="s">
        <v>6157</v>
      </c>
      <c r="L5339" s="277"/>
      <c r="M5339" s="276" t="s">
        <v>10439</v>
      </c>
      <c r="N5339" s="276" t="s">
        <v>10184</v>
      </c>
      <c r="O5339" s="276" t="s">
        <v>6166</v>
      </c>
    </row>
    <row r="5340" spans="1:15" ht="30.75" customHeight="1" x14ac:dyDescent="0.25">
      <c r="A5340" s="275">
        <v>40710017</v>
      </c>
      <c r="B5340" s="270" t="s">
        <v>3319</v>
      </c>
      <c r="C5340" s="272" t="s">
        <v>4843</v>
      </c>
      <c r="D5340" s="270" t="s">
        <v>7424</v>
      </c>
      <c r="E5340" s="272"/>
      <c r="F5340" s="273"/>
      <c r="G5340" s="272"/>
      <c r="H5340" s="272" t="s">
        <v>6154</v>
      </c>
      <c r="I5340" s="272"/>
      <c r="J5340" s="272"/>
      <c r="K5340" s="272"/>
      <c r="L5340" s="271"/>
      <c r="M5340" s="270" t="s">
        <v>7425</v>
      </c>
      <c r="N5340" s="270" t="s">
        <v>6159</v>
      </c>
      <c r="O5340" s="270" t="s">
        <v>6159</v>
      </c>
    </row>
    <row r="5341" spans="1:15" ht="30.75" customHeight="1" x14ac:dyDescent="0.25">
      <c r="A5341" s="281">
        <v>40710025</v>
      </c>
      <c r="B5341" s="276" t="s">
        <v>3320</v>
      </c>
      <c r="C5341" s="278" t="s">
        <v>4843</v>
      </c>
      <c r="D5341" s="276" t="s">
        <v>10442</v>
      </c>
      <c r="E5341" s="282"/>
      <c r="F5341" s="279"/>
      <c r="G5341" s="278"/>
      <c r="H5341" s="278" t="s">
        <v>6154</v>
      </c>
      <c r="I5341" s="278" t="s">
        <v>6155</v>
      </c>
      <c r="J5341" s="278" t="s">
        <v>6156</v>
      </c>
      <c r="K5341" s="278" t="s">
        <v>6157</v>
      </c>
      <c r="L5341" s="277"/>
      <c r="M5341" s="276" t="s">
        <v>3934</v>
      </c>
      <c r="N5341" s="276" t="s">
        <v>10184</v>
      </c>
      <c r="O5341" s="276" t="s">
        <v>6166</v>
      </c>
    </row>
    <row r="5342" spans="1:15" ht="30.75" customHeight="1" x14ac:dyDescent="0.25">
      <c r="A5342" s="275">
        <v>40710033</v>
      </c>
      <c r="B5342" s="270" t="s">
        <v>3321</v>
      </c>
      <c r="C5342" s="272" t="s">
        <v>4843</v>
      </c>
      <c r="D5342" s="270" t="s">
        <v>10443</v>
      </c>
      <c r="E5342" s="272"/>
      <c r="F5342" s="273"/>
      <c r="G5342" s="272"/>
      <c r="H5342" s="272" t="s">
        <v>6154</v>
      </c>
      <c r="I5342" s="272" t="s">
        <v>6155</v>
      </c>
      <c r="J5342" s="272" t="s">
        <v>6156</v>
      </c>
      <c r="K5342" s="272" t="s">
        <v>6157</v>
      </c>
      <c r="L5342" s="271"/>
      <c r="M5342" s="270" t="s">
        <v>3934</v>
      </c>
      <c r="N5342" s="270" t="s">
        <v>10184</v>
      </c>
      <c r="O5342" s="270" t="s">
        <v>6166</v>
      </c>
    </row>
    <row r="5343" spans="1:15" ht="30.75" customHeight="1" x14ac:dyDescent="0.25">
      <c r="A5343" s="281">
        <v>40710041</v>
      </c>
      <c r="B5343" s="276" t="s">
        <v>3322</v>
      </c>
      <c r="C5343" s="278" t="s">
        <v>4843</v>
      </c>
      <c r="D5343" s="276" t="s">
        <v>10444</v>
      </c>
      <c r="E5343" s="282"/>
      <c r="F5343" s="279"/>
      <c r="G5343" s="278"/>
      <c r="H5343" s="278" t="s">
        <v>6154</v>
      </c>
      <c r="I5343" s="278" t="s">
        <v>6155</v>
      </c>
      <c r="J5343" s="278" t="s">
        <v>6156</v>
      </c>
      <c r="K5343" s="278" t="s">
        <v>6157</v>
      </c>
      <c r="L5343" s="277"/>
      <c r="M5343" s="276" t="s">
        <v>3934</v>
      </c>
      <c r="N5343" s="276" t="s">
        <v>10184</v>
      </c>
      <c r="O5343" s="276" t="s">
        <v>6166</v>
      </c>
    </row>
    <row r="5344" spans="1:15" ht="30.75" customHeight="1" x14ac:dyDescent="0.25">
      <c r="A5344" s="275">
        <v>40710050</v>
      </c>
      <c r="B5344" s="270" t="s">
        <v>3323</v>
      </c>
      <c r="C5344" s="272" t="s">
        <v>4843</v>
      </c>
      <c r="D5344" s="270" t="s">
        <v>10445</v>
      </c>
      <c r="E5344" s="272"/>
      <c r="F5344" s="273"/>
      <c r="G5344" s="272"/>
      <c r="H5344" s="272" t="s">
        <v>6154</v>
      </c>
      <c r="I5344" s="272" t="s">
        <v>6155</v>
      </c>
      <c r="J5344" s="272" t="s">
        <v>6156</v>
      </c>
      <c r="K5344" s="272" t="s">
        <v>6157</v>
      </c>
      <c r="L5344" s="271"/>
      <c r="M5344" s="270" t="s">
        <v>3934</v>
      </c>
      <c r="N5344" s="270" t="s">
        <v>10184</v>
      </c>
      <c r="O5344" s="270" t="s">
        <v>6166</v>
      </c>
    </row>
    <row r="5345" spans="1:15" ht="30.75" customHeight="1" x14ac:dyDescent="0.25">
      <c r="A5345" s="281">
        <v>40710068</v>
      </c>
      <c r="B5345" s="276" t="s">
        <v>3324</v>
      </c>
      <c r="C5345" s="278" t="s">
        <v>4843</v>
      </c>
      <c r="D5345" s="276" t="s">
        <v>10446</v>
      </c>
      <c r="E5345" s="282"/>
      <c r="F5345" s="279"/>
      <c r="G5345" s="278"/>
      <c r="H5345" s="278" t="s">
        <v>6154</v>
      </c>
      <c r="I5345" s="278" t="s">
        <v>6155</v>
      </c>
      <c r="J5345" s="278" t="s">
        <v>6156</v>
      </c>
      <c r="K5345" s="278" t="s">
        <v>6157</v>
      </c>
      <c r="L5345" s="277"/>
      <c r="M5345" s="276" t="s">
        <v>3934</v>
      </c>
      <c r="N5345" s="276" t="s">
        <v>10184</v>
      </c>
      <c r="O5345" s="276" t="s">
        <v>6166</v>
      </c>
    </row>
    <row r="5346" spans="1:15" ht="30.75" customHeight="1" x14ac:dyDescent="0.25">
      <c r="A5346" s="275">
        <v>40710076</v>
      </c>
      <c r="B5346" s="270" t="s">
        <v>3325</v>
      </c>
      <c r="C5346" s="272" t="s">
        <v>4843</v>
      </c>
      <c r="D5346" s="270" t="s">
        <v>10447</v>
      </c>
      <c r="E5346" s="272"/>
      <c r="F5346" s="273"/>
      <c r="G5346" s="272"/>
      <c r="H5346" s="272" t="s">
        <v>6154</v>
      </c>
      <c r="I5346" s="272" t="s">
        <v>6155</v>
      </c>
      <c r="J5346" s="272" t="s">
        <v>6156</v>
      </c>
      <c r="K5346" s="272" t="s">
        <v>6157</v>
      </c>
      <c r="L5346" s="271"/>
      <c r="M5346" s="270" t="s">
        <v>3934</v>
      </c>
      <c r="N5346" s="270" t="s">
        <v>10184</v>
      </c>
      <c r="O5346" s="270" t="s">
        <v>6166</v>
      </c>
    </row>
    <row r="5347" spans="1:15" ht="30.75" customHeight="1" x14ac:dyDescent="0.25">
      <c r="A5347" s="281">
        <v>40710084</v>
      </c>
      <c r="B5347" s="276" t="s">
        <v>3326</v>
      </c>
      <c r="C5347" s="278" t="s">
        <v>4843</v>
      </c>
      <c r="D5347" s="276" t="s">
        <v>10447</v>
      </c>
      <c r="E5347" s="282"/>
      <c r="F5347" s="279"/>
      <c r="G5347" s="278"/>
      <c r="H5347" s="278" t="s">
        <v>6154</v>
      </c>
      <c r="I5347" s="278" t="s">
        <v>6155</v>
      </c>
      <c r="J5347" s="278" t="s">
        <v>6156</v>
      </c>
      <c r="K5347" s="278" t="s">
        <v>6157</v>
      </c>
      <c r="L5347" s="277"/>
      <c r="M5347" s="276" t="s">
        <v>3934</v>
      </c>
      <c r="N5347" s="276" t="s">
        <v>10184</v>
      </c>
      <c r="O5347" s="276" t="s">
        <v>6166</v>
      </c>
    </row>
    <row r="5348" spans="1:15" ht="30.75" customHeight="1" x14ac:dyDescent="0.25">
      <c r="A5348" s="275">
        <v>40710092</v>
      </c>
      <c r="B5348" s="270" t="s">
        <v>4004</v>
      </c>
      <c r="C5348" s="272" t="s">
        <v>4843</v>
      </c>
      <c r="D5348" s="270" t="s">
        <v>10448</v>
      </c>
      <c r="E5348" s="272"/>
      <c r="F5348" s="273"/>
      <c r="G5348" s="272"/>
      <c r="H5348" s="272" t="s">
        <v>6154</v>
      </c>
      <c r="I5348" s="272" t="s">
        <v>6155</v>
      </c>
      <c r="J5348" s="272" t="s">
        <v>6156</v>
      </c>
      <c r="K5348" s="272" t="s">
        <v>6157</v>
      </c>
      <c r="L5348" s="271"/>
      <c r="M5348" s="270" t="s">
        <v>3934</v>
      </c>
      <c r="N5348" s="270" t="s">
        <v>10184</v>
      </c>
      <c r="O5348" s="270" t="s">
        <v>6166</v>
      </c>
    </row>
    <row r="5349" spans="1:15" ht="30.75" customHeight="1" x14ac:dyDescent="0.25">
      <c r="A5349" s="281">
        <v>40710106</v>
      </c>
      <c r="B5349" s="276" t="s">
        <v>6786</v>
      </c>
      <c r="C5349" s="278" t="s">
        <v>4843</v>
      </c>
      <c r="D5349" s="276" t="s">
        <v>10447</v>
      </c>
      <c r="E5349" s="282"/>
      <c r="F5349" s="279"/>
      <c r="G5349" s="278"/>
      <c r="H5349" s="278" t="s">
        <v>6154</v>
      </c>
      <c r="I5349" s="278" t="s">
        <v>6155</v>
      </c>
      <c r="J5349" s="278" t="s">
        <v>6156</v>
      </c>
      <c r="K5349" s="278" t="s">
        <v>6157</v>
      </c>
      <c r="L5349" s="277"/>
      <c r="M5349" s="276" t="s">
        <v>3934</v>
      </c>
      <c r="N5349" s="276" t="s">
        <v>10184</v>
      </c>
      <c r="O5349" s="276" t="s">
        <v>6166</v>
      </c>
    </row>
    <row r="5350" spans="1:15" ht="30.75" customHeight="1" x14ac:dyDescent="0.25">
      <c r="A5350" s="275">
        <v>40710114</v>
      </c>
      <c r="B5350" s="270" t="s">
        <v>10449</v>
      </c>
      <c r="C5350" s="272" t="s">
        <v>4843</v>
      </c>
      <c r="D5350" s="270" t="s">
        <v>7517</v>
      </c>
      <c r="E5350" s="272"/>
      <c r="F5350" s="273"/>
      <c r="G5350" s="272"/>
      <c r="H5350" s="272" t="s">
        <v>6154</v>
      </c>
      <c r="I5350" s="272" t="s">
        <v>6155</v>
      </c>
      <c r="J5350" s="272" t="s">
        <v>6156</v>
      </c>
      <c r="K5350" s="272" t="s">
        <v>6157</v>
      </c>
      <c r="L5350" s="271"/>
      <c r="M5350" s="270" t="s">
        <v>7518</v>
      </c>
      <c r="N5350" s="270" t="s">
        <v>7519</v>
      </c>
      <c r="O5350" s="270" t="s">
        <v>6166</v>
      </c>
    </row>
    <row r="5351" spans="1:15" ht="30.75" customHeight="1" x14ac:dyDescent="0.25">
      <c r="A5351" s="281">
        <v>40710114</v>
      </c>
      <c r="B5351" s="276" t="s">
        <v>10449</v>
      </c>
      <c r="C5351" s="278" t="s">
        <v>4843</v>
      </c>
      <c r="D5351" s="276" t="s">
        <v>7516</v>
      </c>
      <c r="E5351" s="282"/>
      <c r="F5351" s="279"/>
      <c r="G5351" s="278"/>
      <c r="H5351" s="278" t="s">
        <v>6154</v>
      </c>
      <c r="I5351" s="278" t="s">
        <v>6155</v>
      </c>
      <c r="J5351" s="278" t="s">
        <v>6156</v>
      </c>
      <c r="K5351" s="278" t="s">
        <v>6157</v>
      </c>
      <c r="L5351" s="277"/>
      <c r="M5351" s="276" t="s">
        <v>3719</v>
      </c>
      <c r="N5351" s="276" t="s">
        <v>6165</v>
      </c>
      <c r="O5351" s="276" t="s">
        <v>6165</v>
      </c>
    </row>
    <row r="5352" spans="1:15" ht="30.75" customHeight="1" x14ac:dyDescent="0.25">
      <c r="A5352" s="275">
        <v>40710122</v>
      </c>
      <c r="B5352" s="270" t="s">
        <v>10450</v>
      </c>
      <c r="C5352" s="272" t="s">
        <v>4843</v>
      </c>
      <c r="D5352" s="270" t="s">
        <v>7517</v>
      </c>
      <c r="E5352" s="272"/>
      <c r="F5352" s="273"/>
      <c r="G5352" s="272"/>
      <c r="H5352" s="272" t="s">
        <v>6154</v>
      </c>
      <c r="I5352" s="272" t="s">
        <v>6155</v>
      </c>
      <c r="J5352" s="272" t="s">
        <v>6156</v>
      </c>
      <c r="K5352" s="272" t="s">
        <v>6157</v>
      </c>
      <c r="L5352" s="271"/>
      <c r="M5352" s="270" t="s">
        <v>7518</v>
      </c>
      <c r="N5352" s="270" t="s">
        <v>7519</v>
      </c>
      <c r="O5352" s="270" t="s">
        <v>6166</v>
      </c>
    </row>
    <row r="5353" spans="1:15" ht="30.75" customHeight="1" x14ac:dyDescent="0.25">
      <c r="A5353" s="281">
        <v>40710122</v>
      </c>
      <c r="B5353" s="276" t="s">
        <v>10450</v>
      </c>
      <c r="C5353" s="278" t="s">
        <v>4843</v>
      </c>
      <c r="D5353" s="276" t="s">
        <v>7516</v>
      </c>
      <c r="E5353" s="282"/>
      <c r="F5353" s="279"/>
      <c r="G5353" s="278"/>
      <c r="H5353" s="278" t="s">
        <v>6154</v>
      </c>
      <c r="I5353" s="278" t="s">
        <v>6155</v>
      </c>
      <c r="J5353" s="278" t="s">
        <v>6156</v>
      </c>
      <c r="K5353" s="278" t="s">
        <v>6157</v>
      </c>
      <c r="L5353" s="277"/>
      <c r="M5353" s="276" t="s">
        <v>3719</v>
      </c>
      <c r="N5353" s="276" t="s">
        <v>6165</v>
      </c>
      <c r="O5353" s="276" t="s">
        <v>6165</v>
      </c>
    </row>
    <row r="5354" spans="1:15" ht="30.75" customHeight="1" x14ac:dyDescent="0.25">
      <c r="A5354" s="275">
        <v>40711013</v>
      </c>
      <c r="B5354" s="270" t="s">
        <v>6038</v>
      </c>
      <c r="C5354" s="272" t="s">
        <v>4844</v>
      </c>
      <c r="D5354" s="270" t="s">
        <v>6161</v>
      </c>
      <c r="E5354" s="272"/>
      <c r="F5354" s="273"/>
      <c r="G5354" s="272" t="s">
        <v>6161</v>
      </c>
      <c r="H5354" s="272" t="s">
        <v>6161</v>
      </c>
      <c r="I5354" s="272" t="s">
        <v>6161</v>
      </c>
      <c r="J5354" s="272" t="s">
        <v>6161</v>
      </c>
      <c r="K5354" s="272" t="s">
        <v>6161</v>
      </c>
      <c r="L5354" s="271" t="s">
        <v>6161</v>
      </c>
      <c r="M5354" s="270" t="s">
        <v>6161</v>
      </c>
      <c r="N5354" s="270" t="s">
        <v>6161</v>
      </c>
      <c r="O5354" s="270" t="s">
        <v>6161</v>
      </c>
    </row>
    <row r="5355" spans="1:15" ht="30.75" customHeight="1" x14ac:dyDescent="0.25">
      <c r="A5355" s="281">
        <v>40711021</v>
      </c>
      <c r="B5355" s="276" t="s">
        <v>3327</v>
      </c>
      <c r="C5355" s="278" t="s">
        <v>4843</v>
      </c>
      <c r="D5355" s="276" t="s">
        <v>10451</v>
      </c>
      <c r="E5355" s="282"/>
      <c r="F5355" s="279"/>
      <c r="G5355" s="278"/>
      <c r="H5355" s="278" t="s">
        <v>6154</v>
      </c>
      <c r="I5355" s="278" t="s">
        <v>6155</v>
      </c>
      <c r="J5355" s="278" t="s">
        <v>6156</v>
      </c>
      <c r="K5355" s="278" t="s">
        <v>6157</v>
      </c>
      <c r="L5355" s="277"/>
      <c r="M5355" s="276" t="s">
        <v>4418</v>
      </c>
      <c r="N5355" s="276" t="s">
        <v>10184</v>
      </c>
      <c r="O5355" s="276" t="s">
        <v>6166</v>
      </c>
    </row>
    <row r="5356" spans="1:15" ht="30.75" customHeight="1" x14ac:dyDescent="0.25">
      <c r="A5356" s="275">
        <v>40801012</v>
      </c>
      <c r="B5356" s="270" t="s">
        <v>4424</v>
      </c>
      <c r="C5356" s="272" t="s">
        <v>4843</v>
      </c>
      <c r="D5356" s="270" t="s">
        <v>10452</v>
      </c>
      <c r="E5356" s="272"/>
      <c r="F5356" s="273"/>
      <c r="G5356" s="272"/>
      <c r="H5356" s="272" t="s">
        <v>6154</v>
      </c>
      <c r="I5356" s="272" t="s">
        <v>6155</v>
      </c>
      <c r="J5356" s="272" t="s">
        <v>6156</v>
      </c>
      <c r="K5356" s="272"/>
      <c r="L5356" s="271"/>
      <c r="M5356" s="270" t="s">
        <v>7541</v>
      </c>
      <c r="N5356" s="270" t="s">
        <v>7519</v>
      </c>
      <c r="O5356" s="270" t="s">
        <v>6166</v>
      </c>
    </row>
    <row r="5357" spans="1:15" ht="30.75" customHeight="1" x14ac:dyDescent="0.25">
      <c r="A5357" s="281">
        <v>40801020</v>
      </c>
      <c r="B5357" s="276" t="s">
        <v>4425</v>
      </c>
      <c r="C5357" s="278" t="s">
        <v>4843</v>
      </c>
      <c r="D5357" s="276" t="s">
        <v>10452</v>
      </c>
      <c r="E5357" s="282"/>
      <c r="F5357" s="279"/>
      <c r="G5357" s="278"/>
      <c r="H5357" s="278" t="s">
        <v>6154</v>
      </c>
      <c r="I5357" s="278" t="s">
        <v>6155</v>
      </c>
      <c r="J5357" s="278" t="s">
        <v>6156</v>
      </c>
      <c r="K5357" s="278"/>
      <c r="L5357" s="277"/>
      <c r="M5357" s="276" t="s">
        <v>7541</v>
      </c>
      <c r="N5357" s="276" t="s">
        <v>7519</v>
      </c>
      <c r="O5357" s="276" t="s">
        <v>6166</v>
      </c>
    </row>
    <row r="5358" spans="1:15" ht="30.75" customHeight="1" x14ac:dyDescent="0.25">
      <c r="A5358" s="275">
        <v>40801039</v>
      </c>
      <c r="B5358" s="270" t="s">
        <v>4426</v>
      </c>
      <c r="C5358" s="272" t="s">
        <v>4843</v>
      </c>
      <c r="D5358" s="270" t="s">
        <v>10452</v>
      </c>
      <c r="E5358" s="272"/>
      <c r="F5358" s="273"/>
      <c r="G5358" s="272"/>
      <c r="H5358" s="272" t="s">
        <v>6154</v>
      </c>
      <c r="I5358" s="272" t="s">
        <v>6155</v>
      </c>
      <c r="J5358" s="272" t="s">
        <v>6156</v>
      </c>
      <c r="K5358" s="272"/>
      <c r="L5358" s="271"/>
      <c r="M5358" s="270" t="s">
        <v>7541</v>
      </c>
      <c r="N5358" s="270" t="s">
        <v>7519</v>
      </c>
      <c r="O5358" s="270" t="s">
        <v>6166</v>
      </c>
    </row>
    <row r="5359" spans="1:15" ht="30.75" customHeight="1" x14ac:dyDescent="0.25">
      <c r="A5359" s="281">
        <v>40801047</v>
      </c>
      <c r="B5359" s="276" t="s">
        <v>4427</v>
      </c>
      <c r="C5359" s="278" t="s">
        <v>4843</v>
      </c>
      <c r="D5359" s="276" t="s">
        <v>10453</v>
      </c>
      <c r="E5359" s="282"/>
      <c r="F5359" s="279"/>
      <c r="G5359" s="278"/>
      <c r="H5359" s="278" t="s">
        <v>6154</v>
      </c>
      <c r="I5359" s="278" t="s">
        <v>6155</v>
      </c>
      <c r="J5359" s="278" t="s">
        <v>6156</v>
      </c>
      <c r="K5359" s="278"/>
      <c r="L5359" s="277"/>
      <c r="M5359" s="276" t="s">
        <v>7541</v>
      </c>
      <c r="N5359" s="276" t="s">
        <v>7519</v>
      </c>
      <c r="O5359" s="276" t="s">
        <v>6166</v>
      </c>
    </row>
    <row r="5360" spans="1:15" ht="30.75" customHeight="1" x14ac:dyDescent="0.25">
      <c r="A5360" s="275">
        <v>40801055</v>
      </c>
      <c r="B5360" s="270" t="s">
        <v>4428</v>
      </c>
      <c r="C5360" s="272" t="s">
        <v>4843</v>
      </c>
      <c r="D5360" s="270" t="s">
        <v>10454</v>
      </c>
      <c r="E5360" s="272"/>
      <c r="F5360" s="273"/>
      <c r="G5360" s="272"/>
      <c r="H5360" s="272" t="s">
        <v>6154</v>
      </c>
      <c r="I5360" s="272" t="s">
        <v>6155</v>
      </c>
      <c r="J5360" s="272" t="s">
        <v>6156</v>
      </c>
      <c r="K5360" s="272"/>
      <c r="L5360" s="271"/>
      <c r="M5360" s="270" t="s">
        <v>7541</v>
      </c>
      <c r="N5360" s="270" t="s">
        <v>7519</v>
      </c>
      <c r="O5360" s="270" t="s">
        <v>6166</v>
      </c>
    </row>
    <row r="5361" spans="1:15" ht="30.75" customHeight="1" x14ac:dyDescent="0.25">
      <c r="A5361" s="281">
        <v>40801063</v>
      </c>
      <c r="B5361" s="276" t="s">
        <v>4429</v>
      </c>
      <c r="C5361" s="278" t="s">
        <v>4843</v>
      </c>
      <c r="D5361" s="276" t="s">
        <v>10455</v>
      </c>
      <c r="E5361" s="282"/>
      <c r="F5361" s="279"/>
      <c r="G5361" s="278"/>
      <c r="H5361" s="278" t="s">
        <v>6154</v>
      </c>
      <c r="I5361" s="278" t="s">
        <v>6155</v>
      </c>
      <c r="J5361" s="278" t="s">
        <v>6156</v>
      </c>
      <c r="K5361" s="278"/>
      <c r="L5361" s="277"/>
      <c r="M5361" s="276" t="s">
        <v>7541</v>
      </c>
      <c r="N5361" s="276" t="s">
        <v>7519</v>
      </c>
      <c r="O5361" s="276" t="s">
        <v>6166</v>
      </c>
    </row>
    <row r="5362" spans="1:15" ht="30.75" customHeight="1" x14ac:dyDescent="0.25">
      <c r="A5362" s="275">
        <v>40801071</v>
      </c>
      <c r="B5362" s="270" t="s">
        <v>4430</v>
      </c>
      <c r="C5362" s="272" t="s">
        <v>4843</v>
      </c>
      <c r="D5362" s="270" t="s">
        <v>10456</v>
      </c>
      <c r="E5362" s="272"/>
      <c r="F5362" s="273"/>
      <c r="G5362" s="272"/>
      <c r="H5362" s="272" t="s">
        <v>6154</v>
      </c>
      <c r="I5362" s="272" t="s">
        <v>6155</v>
      </c>
      <c r="J5362" s="272" t="s">
        <v>6156</v>
      </c>
      <c r="K5362" s="272"/>
      <c r="L5362" s="271"/>
      <c r="M5362" s="270" t="s">
        <v>7541</v>
      </c>
      <c r="N5362" s="270" t="s">
        <v>7519</v>
      </c>
      <c r="O5362" s="270" t="s">
        <v>6166</v>
      </c>
    </row>
    <row r="5363" spans="1:15" ht="30.75" customHeight="1" x14ac:dyDescent="0.25">
      <c r="A5363" s="281">
        <v>40801080</v>
      </c>
      <c r="B5363" s="276" t="s">
        <v>4431</v>
      </c>
      <c r="C5363" s="278" t="s">
        <v>4843</v>
      </c>
      <c r="D5363" s="276" t="s">
        <v>10457</v>
      </c>
      <c r="E5363" s="282"/>
      <c r="F5363" s="279"/>
      <c r="G5363" s="278"/>
      <c r="H5363" s="278" t="s">
        <v>6154</v>
      </c>
      <c r="I5363" s="278" t="s">
        <v>6155</v>
      </c>
      <c r="J5363" s="278" t="s">
        <v>6156</v>
      </c>
      <c r="K5363" s="278"/>
      <c r="L5363" s="277"/>
      <c r="M5363" s="276" t="s">
        <v>7541</v>
      </c>
      <c r="N5363" s="276" t="s">
        <v>7519</v>
      </c>
      <c r="O5363" s="276" t="s">
        <v>6166</v>
      </c>
    </row>
    <row r="5364" spans="1:15" ht="30.75" customHeight="1" x14ac:dyDescent="0.25">
      <c r="A5364" s="275">
        <v>40801098</v>
      </c>
      <c r="B5364" s="270" t="s">
        <v>4432</v>
      </c>
      <c r="C5364" s="272" t="s">
        <v>4843</v>
      </c>
      <c r="D5364" s="270" t="s">
        <v>10458</v>
      </c>
      <c r="E5364" s="272"/>
      <c r="F5364" s="273"/>
      <c r="G5364" s="272"/>
      <c r="H5364" s="272" t="s">
        <v>6154</v>
      </c>
      <c r="I5364" s="272" t="s">
        <v>6155</v>
      </c>
      <c r="J5364" s="272" t="s">
        <v>6156</v>
      </c>
      <c r="K5364" s="272"/>
      <c r="L5364" s="271"/>
      <c r="M5364" s="270" t="s">
        <v>7541</v>
      </c>
      <c r="N5364" s="270" t="s">
        <v>7519</v>
      </c>
      <c r="O5364" s="270" t="s">
        <v>6166</v>
      </c>
    </row>
    <row r="5365" spans="1:15" ht="30.75" customHeight="1" x14ac:dyDescent="0.25">
      <c r="A5365" s="281">
        <v>40801101</v>
      </c>
      <c r="B5365" s="276" t="s">
        <v>4433</v>
      </c>
      <c r="C5365" s="278" t="s">
        <v>4843</v>
      </c>
      <c r="D5365" s="276" t="s">
        <v>10459</v>
      </c>
      <c r="E5365" s="282"/>
      <c r="F5365" s="279"/>
      <c r="G5365" s="278"/>
      <c r="H5365" s="278" t="s">
        <v>6154</v>
      </c>
      <c r="I5365" s="278" t="s">
        <v>6155</v>
      </c>
      <c r="J5365" s="278" t="s">
        <v>6156</v>
      </c>
      <c r="K5365" s="278"/>
      <c r="L5365" s="277"/>
      <c r="M5365" s="276" t="s">
        <v>7541</v>
      </c>
      <c r="N5365" s="276" t="s">
        <v>7519</v>
      </c>
      <c r="O5365" s="276" t="s">
        <v>6166</v>
      </c>
    </row>
    <row r="5366" spans="1:15" ht="30.75" customHeight="1" x14ac:dyDescent="0.25">
      <c r="A5366" s="275">
        <v>40801110</v>
      </c>
      <c r="B5366" s="270" t="s">
        <v>4434</v>
      </c>
      <c r="C5366" s="272" t="s">
        <v>4843</v>
      </c>
      <c r="D5366" s="270" t="s">
        <v>10460</v>
      </c>
      <c r="E5366" s="272"/>
      <c r="F5366" s="273"/>
      <c r="G5366" s="272"/>
      <c r="H5366" s="272" t="s">
        <v>6154</v>
      </c>
      <c r="I5366" s="272" t="s">
        <v>6155</v>
      </c>
      <c r="J5366" s="272" t="s">
        <v>6156</v>
      </c>
      <c r="K5366" s="272"/>
      <c r="L5366" s="271"/>
      <c r="M5366" s="270" t="s">
        <v>7541</v>
      </c>
      <c r="N5366" s="270" t="s">
        <v>7519</v>
      </c>
      <c r="O5366" s="270" t="s">
        <v>6166</v>
      </c>
    </row>
    <row r="5367" spans="1:15" ht="30.75" customHeight="1" x14ac:dyDescent="0.25">
      <c r="A5367" s="281">
        <v>40801128</v>
      </c>
      <c r="B5367" s="276" t="s">
        <v>4435</v>
      </c>
      <c r="C5367" s="278" t="s">
        <v>4843</v>
      </c>
      <c r="D5367" s="276" t="s">
        <v>10461</v>
      </c>
      <c r="E5367" s="282"/>
      <c r="F5367" s="279"/>
      <c r="G5367" s="278"/>
      <c r="H5367" s="278" t="s">
        <v>6154</v>
      </c>
      <c r="I5367" s="278" t="s">
        <v>6155</v>
      </c>
      <c r="J5367" s="278" t="s">
        <v>6156</v>
      </c>
      <c r="K5367" s="278"/>
      <c r="L5367" s="277"/>
      <c r="M5367" s="276" t="s">
        <v>7541</v>
      </c>
      <c r="N5367" s="276" t="s">
        <v>7519</v>
      </c>
      <c r="O5367" s="276" t="s">
        <v>6166</v>
      </c>
    </row>
    <row r="5368" spans="1:15" ht="30.75" customHeight="1" x14ac:dyDescent="0.25">
      <c r="A5368" s="275">
        <v>40801136</v>
      </c>
      <c r="B5368" s="270" t="s">
        <v>4436</v>
      </c>
      <c r="C5368" s="272" t="s">
        <v>4843</v>
      </c>
      <c r="D5368" s="270" t="s">
        <v>10462</v>
      </c>
      <c r="E5368" s="272"/>
      <c r="F5368" s="273"/>
      <c r="G5368" s="272" t="s">
        <v>6153</v>
      </c>
      <c r="H5368" s="272" t="s">
        <v>6154</v>
      </c>
      <c r="I5368" s="272" t="s">
        <v>6155</v>
      </c>
      <c r="J5368" s="272" t="s">
        <v>6156</v>
      </c>
      <c r="K5368" s="272"/>
      <c r="L5368" s="271"/>
      <c r="M5368" s="270" t="s">
        <v>7541</v>
      </c>
      <c r="N5368" s="270" t="s">
        <v>7519</v>
      </c>
      <c r="O5368" s="270" t="s">
        <v>6166</v>
      </c>
    </row>
    <row r="5369" spans="1:15" ht="30.75" customHeight="1" x14ac:dyDescent="0.25">
      <c r="A5369" s="281">
        <v>40801144</v>
      </c>
      <c r="B5369" s="276" t="s">
        <v>6787</v>
      </c>
      <c r="C5369" s="278" t="s">
        <v>4844</v>
      </c>
      <c r="D5369" s="276" t="s">
        <v>6161</v>
      </c>
      <c r="E5369" s="282"/>
      <c r="F5369" s="279"/>
      <c r="G5369" s="278" t="s">
        <v>6161</v>
      </c>
      <c r="H5369" s="278" t="s">
        <v>6161</v>
      </c>
      <c r="I5369" s="278" t="s">
        <v>6161</v>
      </c>
      <c r="J5369" s="278" t="s">
        <v>6161</v>
      </c>
      <c r="K5369" s="278" t="s">
        <v>6161</v>
      </c>
      <c r="L5369" s="277" t="s">
        <v>6161</v>
      </c>
      <c r="M5369" s="276" t="s">
        <v>6161</v>
      </c>
      <c r="N5369" s="276" t="s">
        <v>6161</v>
      </c>
      <c r="O5369" s="276" t="s">
        <v>6161</v>
      </c>
    </row>
    <row r="5370" spans="1:15" ht="30.75" customHeight="1" x14ac:dyDescent="0.25">
      <c r="A5370" s="275">
        <v>40801152</v>
      </c>
      <c r="B5370" s="270" t="s">
        <v>6788</v>
      </c>
      <c r="C5370" s="272" t="s">
        <v>4844</v>
      </c>
      <c r="D5370" s="270" t="s">
        <v>6161</v>
      </c>
      <c r="E5370" s="272"/>
      <c r="F5370" s="273"/>
      <c r="G5370" s="272" t="s">
        <v>6161</v>
      </c>
      <c r="H5370" s="272" t="s">
        <v>6161</v>
      </c>
      <c r="I5370" s="272" t="s">
        <v>6161</v>
      </c>
      <c r="J5370" s="272" t="s">
        <v>6161</v>
      </c>
      <c r="K5370" s="272" t="s">
        <v>6161</v>
      </c>
      <c r="L5370" s="271" t="s">
        <v>6161</v>
      </c>
      <c r="M5370" s="270" t="s">
        <v>6161</v>
      </c>
      <c r="N5370" s="270" t="s">
        <v>6161</v>
      </c>
      <c r="O5370" s="270" t="s">
        <v>6161</v>
      </c>
    </row>
    <row r="5371" spans="1:15" ht="30.75" customHeight="1" x14ac:dyDescent="0.25">
      <c r="A5371" s="281">
        <v>40801160</v>
      </c>
      <c r="B5371" s="276" t="s">
        <v>4437</v>
      </c>
      <c r="C5371" s="278" t="s">
        <v>4843</v>
      </c>
      <c r="D5371" s="276" t="s">
        <v>10457</v>
      </c>
      <c r="E5371" s="282"/>
      <c r="F5371" s="279"/>
      <c r="G5371" s="278"/>
      <c r="H5371" s="278" t="s">
        <v>6154</v>
      </c>
      <c r="I5371" s="278" t="s">
        <v>6155</v>
      </c>
      <c r="J5371" s="278" t="s">
        <v>6156</v>
      </c>
      <c r="K5371" s="278"/>
      <c r="L5371" s="277"/>
      <c r="M5371" s="276" t="s">
        <v>7541</v>
      </c>
      <c r="N5371" s="276" t="s">
        <v>7519</v>
      </c>
      <c r="O5371" s="276" t="s">
        <v>6166</v>
      </c>
    </row>
    <row r="5372" spans="1:15" ht="30.75" customHeight="1" x14ac:dyDescent="0.25">
      <c r="A5372" s="275">
        <v>40801160</v>
      </c>
      <c r="B5372" s="270" t="s">
        <v>4437</v>
      </c>
      <c r="C5372" s="272" t="s">
        <v>4843</v>
      </c>
      <c r="D5372" s="270" t="s">
        <v>10463</v>
      </c>
      <c r="E5372" s="272"/>
      <c r="F5372" s="273"/>
      <c r="G5372" s="272" t="s">
        <v>6153</v>
      </c>
      <c r="H5372" s="272"/>
      <c r="I5372" s="272"/>
      <c r="J5372" s="272"/>
      <c r="K5372" s="272"/>
      <c r="L5372" s="271"/>
      <c r="M5372" s="270" t="s">
        <v>7541</v>
      </c>
      <c r="N5372" s="270" t="s">
        <v>7519</v>
      </c>
      <c r="O5372" s="270" t="s">
        <v>6166</v>
      </c>
    </row>
    <row r="5373" spans="1:15" ht="30.75" customHeight="1" x14ac:dyDescent="0.25">
      <c r="A5373" s="281">
        <v>40801179</v>
      </c>
      <c r="B5373" s="276" t="s">
        <v>6789</v>
      </c>
      <c r="C5373" s="278" t="s">
        <v>4843</v>
      </c>
      <c r="D5373" s="276" t="s">
        <v>10464</v>
      </c>
      <c r="E5373" s="282"/>
      <c r="F5373" s="279"/>
      <c r="G5373" s="278" t="s">
        <v>6153</v>
      </c>
      <c r="H5373" s="278"/>
      <c r="I5373" s="278"/>
      <c r="J5373" s="278"/>
      <c r="K5373" s="278"/>
      <c r="L5373" s="277"/>
      <c r="M5373" s="276" t="s">
        <v>7541</v>
      </c>
      <c r="N5373" s="276" t="s">
        <v>7519</v>
      </c>
      <c r="O5373" s="276" t="s">
        <v>6166</v>
      </c>
    </row>
    <row r="5374" spans="1:15" ht="30.75" customHeight="1" x14ac:dyDescent="0.25">
      <c r="A5374" s="275">
        <v>40801187</v>
      </c>
      <c r="B5374" s="270" t="s">
        <v>6790</v>
      </c>
      <c r="C5374" s="272" t="s">
        <v>4843</v>
      </c>
      <c r="D5374" s="270" t="s">
        <v>10465</v>
      </c>
      <c r="E5374" s="272"/>
      <c r="F5374" s="273"/>
      <c r="G5374" s="272" t="s">
        <v>6153</v>
      </c>
      <c r="H5374" s="272"/>
      <c r="I5374" s="272"/>
      <c r="J5374" s="272"/>
      <c r="K5374" s="272"/>
      <c r="L5374" s="271"/>
      <c r="M5374" s="270" t="s">
        <v>7541</v>
      </c>
      <c r="N5374" s="270" t="s">
        <v>7519</v>
      </c>
      <c r="O5374" s="270" t="s">
        <v>6166</v>
      </c>
    </row>
    <row r="5375" spans="1:15" ht="30.75" customHeight="1" x14ac:dyDescent="0.25">
      <c r="A5375" s="281">
        <v>40801195</v>
      </c>
      <c r="B5375" s="276" t="s">
        <v>6791</v>
      </c>
      <c r="C5375" s="278" t="s">
        <v>4843</v>
      </c>
      <c r="D5375" s="276" t="s">
        <v>10466</v>
      </c>
      <c r="E5375" s="282"/>
      <c r="F5375" s="279"/>
      <c r="G5375" s="278"/>
      <c r="H5375" s="278" t="s">
        <v>6154</v>
      </c>
      <c r="I5375" s="278" t="s">
        <v>6155</v>
      </c>
      <c r="J5375" s="278" t="s">
        <v>6156</v>
      </c>
      <c r="K5375" s="278"/>
      <c r="L5375" s="277"/>
      <c r="M5375" s="276" t="s">
        <v>7541</v>
      </c>
      <c r="N5375" s="276" t="s">
        <v>7519</v>
      </c>
      <c r="O5375" s="276" t="s">
        <v>6166</v>
      </c>
    </row>
    <row r="5376" spans="1:15" ht="30.75" customHeight="1" x14ac:dyDescent="0.25">
      <c r="A5376" s="275">
        <v>40801209</v>
      </c>
      <c r="B5376" s="270" t="s">
        <v>4438</v>
      </c>
      <c r="C5376" s="272" t="s">
        <v>4843</v>
      </c>
      <c r="D5376" s="270" t="s">
        <v>10452</v>
      </c>
      <c r="E5376" s="272"/>
      <c r="F5376" s="273"/>
      <c r="G5376" s="272"/>
      <c r="H5376" s="272" t="s">
        <v>6154</v>
      </c>
      <c r="I5376" s="272" t="s">
        <v>6155</v>
      </c>
      <c r="J5376" s="272" t="s">
        <v>6156</v>
      </c>
      <c r="K5376" s="272"/>
      <c r="L5376" s="271"/>
      <c r="M5376" s="270" t="s">
        <v>7541</v>
      </c>
      <c r="N5376" s="270" t="s">
        <v>7519</v>
      </c>
      <c r="O5376" s="270" t="s">
        <v>6166</v>
      </c>
    </row>
    <row r="5377" spans="1:15" ht="30.75" customHeight="1" x14ac:dyDescent="0.25">
      <c r="A5377" s="281">
        <v>40802019</v>
      </c>
      <c r="B5377" s="276" t="s">
        <v>4439</v>
      </c>
      <c r="C5377" s="278" t="s">
        <v>4843</v>
      </c>
      <c r="D5377" s="276" t="s">
        <v>10467</v>
      </c>
      <c r="E5377" s="282"/>
      <c r="F5377" s="279"/>
      <c r="G5377" s="278"/>
      <c r="H5377" s="278" t="s">
        <v>6154</v>
      </c>
      <c r="I5377" s="278" t="s">
        <v>6155</v>
      </c>
      <c r="J5377" s="278" t="s">
        <v>6156</v>
      </c>
      <c r="K5377" s="278"/>
      <c r="L5377" s="277"/>
      <c r="M5377" s="276" t="s">
        <v>7541</v>
      </c>
      <c r="N5377" s="276" t="s">
        <v>7519</v>
      </c>
      <c r="O5377" s="276" t="s">
        <v>6166</v>
      </c>
    </row>
    <row r="5378" spans="1:15" ht="30.75" customHeight="1" x14ac:dyDescent="0.25">
      <c r="A5378" s="275">
        <v>40802027</v>
      </c>
      <c r="B5378" s="270" t="s">
        <v>4440</v>
      </c>
      <c r="C5378" s="272" t="s">
        <v>4843</v>
      </c>
      <c r="D5378" s="270" t="s">
        <v>10467</v>
      </c>
      <c r="E5378" s="272"/>
      <c r="F5378" s="273"/>
      <c r="G5378" s="272"/>
      <c r="H5378" s="272" t="s">
        <v>6154</v>
      </c>
      <c r="I5378" s="272" t="s">
        <v>6155</v>
      </c>
      <c r="J5378" s="272" t="s">
        <v>6156</v>
      </c>
      <c r="K5378" s="272"/>
      <c r="L5378" s="271"/>
      <c r="M5378" s="270" t="s">
        <v>7541</v>
      </c>
      <c r="N5378" s="270" t="s">
        <v>7519</v>
      </c>
      <c r="O5378" s="270" t="s">
        <v>6166</v>
      </c>
    </row>
    <row r="5379" spans="1:15" ht="30.75" customHeight="1" x14ac:dyDescent="0.25">
      <c r="A5379" s="281">
        <v>40802035</v>
      </c>
      <c r="B5379" s="276" t="s">
        <v>4441</v>
      </c>
      <c r="C5379" s="278" t="s">
        <v>4843</v>
      </c>
      <c r="D5379" s="276" t="s">
        <v>10468</v>
      </c>
      <c r="E5379" s="282"/>
      <c r="F5379" s="279"/>
      <c r="G5379" s="278"/>
      <c r="H5379" s="278" t="s">
        <v>6154</v>
      </c>
      <c r="I5379" s="278" t="s">
        <v>6155</v>
      </c>
      <c r="J5379" s="278" t="s">
        <v>6156</v>
      </c>
      <c r="K5379" s="278"/>
      <c r="L5379" s="277"/>
      <c r="M5379" s="276" t="s">
        <v>7541</v>
      </c>
      <c r="N5379" s="276" t="s">
        <v>7519</v>
      </c>
      <c r="O5379" s="276" t="s">
        <v>6166</v>
      </c>
    </row>
    <row r="5380" spans="1:15" ht="30.75" customHeight="1" x14ac:dyDescent="0.25">
      <c r="A5380" s="275">
        <v>40802043</v>
      </c>
      <c r="B5380" s="270" t="s">
        <v>4442</v>
      </c>
      <c r="C5380" s="272" t="s">
        <v>4843</v>
      </c>
      <c r="D5380" s="270" t="s">
        <v>10468</v>
      </c>
      <c r="E5380" s="272"/>
      <c r="F5380" s="273"/>
      <c r="G5380" s="272"/>
      <c r="H5380" s="272" t="s">
        <v>6154</v>
      </c>
      <c r="I5380" s="272" t="s">
        <v>6155</v>
      </c>
      <c r="J5380" s="272" t="s">
        <v>6156</v>
      </c>
      <c r="K5380" s="272"/>
      <c r="L5380" s="271"/>
      <c r="M5380" s="270" t="s">
        <v>7541</v>
      </c>
      <c r="N5380" s="270" t="s">
        <v>7519</v>
      </c>
      <c r="O5380" s="270" t="s">
        <v>6166</v>
      </c>
    </row>
    <row r="5381" spans="1:15" ht="30.75" customHeight="1" x14ac:dyDescent="0.25">
      <c r="A5381" s="281">
        <v>40802051</v>
      </c>
      <c r="B5381" s="276" t="s">
        <v>4443</v>
      </c>
      <c r="C5381" s="278" t="s">
        <v>4843</v>
      </c>
      <c r="D5381" s="276" t="s">
        <v>10469</v>
      </c>
      <c r="E5381" s="282"/>
      <c r="F5381" s="279"/>
      <c r="G5381" s="278"/>
      <c r="H5381" s="278" t="s">
        <v>6154</v>
      </c>
      <c r="I5381" s="278" t="s">
        <v>6155</v>
      </c>
      <c r="J5381" s="278" t="s">
        <v>6156</v>
      </c>
      <c r="K5381" s="278"/>
      <c r="L5381" s="277"/>
      <c r="M5381" s="276" t="s">
        <v>7541</v>
      </c>
      <c r="N5381" s="276" t="s">
        <v>7519</v>
      </c>
      <c r="O5381" s="276" t="s">
        <v>6166</v>
      </c>
    </row>
    <row r="5382" spans="1:15" ht="30.75" customHeight="1" x14ac:dyDescent="0.25">
      <c r="A5382" s="275">
        <v>40802060</v>
      </c>
      <c r="B5382" s="270" t="s">
        <v>4444</v>
      </c>
      <c r="C5382" s="272" t="s">
        <v>4843</v>
      </c>
      <c r="D5382" s="270" t="s">
        <v>10469</v>
      </c>
      <c r="E5382" s="272"/>
      <c r="F5382" s="273"/>
      <c r="G5382" s="272"/>
      <c r="H5382" s="272" t="s">
        <v>6154</v>
      </c>
      <c r="I5382" s="272" t="s">
        <v>6155</v>
      </c>
      <c r="J5382" s="272" t="s">
        <v>6156</v>
      </c>
      <c r="K5382" s="272"/>
      <c r="L5382" s="271"/>
      <c r="M5382" s="270" t="s">
        <v>7541</v>
      </c>
      <c r="N5382" s="270" t="s">
        <v>7519</v>
      </c>
      <c r="O5382" s="270" t="s">
        <v>6166</v>
      </c>
    </row>
    <row r="5383" spans="1:15" ht="30.75" customHeight="1" x14ac:dyDescent="0.25">
      <c r="A5383" s="281">
        <v>40802078</v>
      </c>
      <c r="B5383" s="276" t="s">
        <v>4445</v>
      </c>
      <c r="C5383" s="278" t="s">
        <v>4843</v>
      </c>
      <c r="D5383" s="276" t="s">
        <v>10470</v>
      </c>
      <c r="E5383" s="282"/>
      <c r="F5383" s="279"/>
      <c r="G5383" s="278"/>
      <c r="H5383" s="278" t="s">
        <v>6154</v>
      </c>
      <c r="I5383" s="278" t="s">
        <v>6155</v>
      </c>
      <c r="J5383" s="278" t="s">
        <v>6156</v>
      </c>
      <c r="K5383" s="278"/>
      <c r="L5383" s="277"/>
      <c r="M5383" s="276" t="s">
        <v>7541</v>
      </c>
      <c r="N5383" s="276" t="s">
        <v>7519</v>
      </c>
      <c r="O5383" s="276" t="s">
        <v>6166</v>
      </c>
    </row>
    <row r="5384" spans="1:15" ht="30.75" customHeight="1" x14ac:dyDescent="0.25">
      <c r="A5384" s="275">
        <v>40802086</v>
      </c>
      <c r="B5384" s="270" t="s">
        <v>4446</v>
      </c>
      <c r="C5384" s="272" t="s">
        <v>4843</v>
      </c>
      <c r="D5384" s="270" t="s">
        <v>10471</v>
      </c>
      <c r="E5384" s="272"/>
      <c r="F5384" s="273"/>
      <c r="G5384" s="272"/>
      <c r="H5384" s="272" t="s">
        <v>6154</v>
      </c>
      <c r="I5384" s="272" t="s">
        <v>6155</v>
      </c>
      <c r="J5384" s="272" t="s">
        <v>6156</v>
      </c>
      <c r="K5384" s="272"/>
      <c r="L5384" s="271"/>
      <c r="M5384" s="270" t="s">
        <v>7541</v>
      </c>
      <c r="N5384" s="270" t="s">
        <v>7519</v>
      </c>
      <c r="O5384" s="270" t="s">
        <v>6166</v>
      </c>
    </row>
    <row r="5385" spans="1:15" ht="30.75" customHeight="1" x14ac:dyDescent="0.25">
      <c r="A5385" s="281">
        <v>40802094</v>
      </c>
      <c r="B5385" s="276" t="s">
        <v>4447</v>
      </c>
      <c r="C5385" s="278" t="s">
        <v>4843</v>
      </c>
      <c r="D5385" s="276" t="s">
        <v>10472</v>
      </c>
      <c r="E5385" s="282"/>
      <c r="F5385" s="279"/>
      <c r="G5385" s="278"/>
      <c r="H5385" s="278" t="s">
        <v>6154</v>
      </c>
      <c r="I5385" s="278" t="s">
        <v>6155</v>
      </c>
      <c r="J5385" s="278" t="s">
        <v>6156</v>
      </c>
      <c r="K5385" s="278"/>
      <c r="L5385" s="277"/>
      <c r="M5385" s="276" t="s">
        <v>7541</v>
      </c>
      <c r="N5385" s="276" t="s">
        <v>7519</v>
      </c>
      <c r="O5385" s="276" t="s">
        <v>6166</v>
      </c>
    </row>
    <row r="5386" spans="1:15" ht="30.75" customHeight="1" x14ac:dyDescent="0.25">
      <c r="A5386" s="275">
        <v>40802108</v>
      </c>
      <c r="B5386" s="270" t="s">
        <v>6792</v>
      </c>
      <c r="C5386" s="272" t="s">
        <v>4843</v>
      </c>
      <c r="D5386" s="270" t="s">
        <v>10473</v>
      </c>
      <c r="E5386" s="272"/>
      <c r="F5386" s="273"/>
      <c r="G5386" s="272"/>
      <c r="H5386" s="272" t="s">
        <v>6154</v>
      </c>
      <c r="I5386" s="272" t="s">
        <v>6155</v>
      </c>
      <c r="J5386" s="272" t="s">
        <v>6156</v>
      </c>
      <c r="K5386" s="272"/>
      <c r="L5386" s="271"/>
      <c r="M5386" s="270" t="s">
        <v>7541</v>
      </c>
      <c r="N5386" s="270" t="s">
        <v>7519</v>
      </c>
      <c r="O5386" s="270" t="s">
        <v>6166</v>
      </c>
    </row>
    <row r="5387" spans="1:15" ht="30.75" customHeight="1" x14ac:dyDescent="0.25">
      <c r="A5387" s="281">
        <v>40802116</v>
      </c>
      <c r="B5387" s="276" t="s">
        <v>4448</v>
      </c>
      <c r="C5387" s="278" t="s">
        <v>4843</v>
      </c>
      <c r="D5387" s="276" t="s">
        <v>10467</v>
      </c>
      <c r="E5387" s="282"/>
      <c r="F5387" s="279"/>
      <c r="G5387" s="278"/>
      <c r="H5387" s="278" t="s">
        <v>6154</v>
      </c>
      <c r="I5387" s="278" t="s">
        <v>6155</v>
      </c>
      <c r="J5387" s="278" t="s">
        <v>6156</v>
      </c>
      <c r="K5387" s="278"/>
      <c r="L5387" s="277"/>
      <c r="M5387" s="276" t="s">
        <v>7541</v>
      </c>
      <c r="N5387" s="276" t="s">
        <v>7519</v>
      </c>
      <c r="O5387" s="276" t="s">
        <v>6166</v>
      </c>
    </row>
    <row r="5388" spans="1:15" ht="30.75" customHeight="1" x14ac:dyDescent="0.25">
      <c r="A5388" s="275">
        <v>40802116</v>
      </c>
      <c r="B5388" s="270" t="s">
        <v>4448</v>
      </c>
      <c r="C5388" s="272" t="s">
        <v>4843</v>
      </c>
      <c r="D5388" s="270" t="s">
        <v>10468</v>
      </c>
      <c r="E5388" s="272"/>
      <c r="F5388" s="273"/>
      <c r="G5388" s="272"/>
      <c r="H5388" s="272" t="s">
        <v>6154</v>
      </c>
      <c r="I5388" s="272" t="s">
        <v>6155</v>
      </c>
      <c r="J5388" s="272" t="s">
        <v>6156</v>
      </c>
      <c r="K5388" s="272"/>
      <c r="L5388" s="271"/>
      <c r="M5388" s="270" t="s">
        <v>7541</v>
      </c>
      <c r="N5388" s="270" t="s">
        <v>7519</v>
      </c>
      <c r="O5388" s="270" t="s">
        <v>6166</v>
      </c>
    </row>
    <row r="5389" spans="1:15" ht="30.75" customHeight="1" x14ac:dyDescent="0.25">
      <c r="A5389" s="281">
        <v>40802116</v>
      </c>
      <c r="B5389" s="276" t="s">
        <v>4448</v>
      </c>
      <c r="C5389" s="278" t="s">
        <v>4843</v>
      </c>
      <c r="D5389" s="276" t="s">
        <v>10469</v>
      </c>
      <c r="E5389" s="282"/>
      <c r="F5389" s="279"/>
      <c r="G5389" s="278"/>
      <c r="H5389" s="278" t="s">
        <v>6154</v>
      </c>
      <c r="I5389" s="278" t="s">
        <v>6155</v>
      </c>
      <c r="J5389" s="278" t="s">
        <v>6156</v>
      </c>
      <c r="K5389" s="278"/>
      <c r="L5389" s="277"/>
      <c r="M5389" s="276" t="s">
        <v>7541</v>
      </c>
      <c r="N5389" s="276" t="s">
        <v>7519</v>
      </c>
      <c r="O5389" s="276" t="s">
        <v>6166</v>
      </c>
    </row>
    <row r="5390" spans="1:15" ht="30.75" customHeight="1" x14ac:dyDescent="0.25">
      <c r="A5390" s="275">
        <v>40803015</v>
      </c>
      <c r="B5390" s="270" t="s">
        <v>4449</v>
      </c>
      <c r="C5390" s="272" t="s">
        <v>4843</v>
      </c>
      <c r="D5390" s="270" t="s">
        <v>10474</v>
      </c>
      <c r="E5390" s="272"/>
      <c r="F5390" s="273"/>
      <c r="G5390" s="272"/>
      <c r="H5390" s="272" t="s">
        <v>6154</v>
      </c>
      <c r="I5390" s="272" t="s">
        <v>6155</v>
      </c>
      <c r="J5390" s="272" t="s">
        <v>6156</v>
      </c>
      <c r="K5390" s="272"/>
      <c r="L5390" s="271"/>
      <c r="M5390" s="270" t="s">
        <v>7541</v>
      </c>
      <c r="N5390" s="270" t="s">
        <v>7519</v>
      </c>
      <c r="O5390" s="270" t="s">
        <v>6166</v>
      </c>
    </row>
    <row r="5391" spans="1:15" ht="30.75" customHeight="1" x14ac:dyDescent="0.25">
      <c r="A5391" s="281">
        <v>40803023</v>
      </c>
      <c r="B5391" s="276" t="s">
        <v>4450</v>
      </c>
      <c r="C5391" s="278" t="s">
        <v>4843</v>
      </c>
      <c r="D5391" s="276" t="s">
        <v>10475</v>
      </c>
      <c r="E5391" s="282"/>
      <c r="F5391" s="279"/>
      <c r="G5391" s="278"/>
      <c r="H5391" s="278" t="s">
        <v>6154</v>
      </c>
      <c r="I5391" s="278" t="s">
        <v>6155</v>
      </c>
      <c r="J5391" s="278" t="s">
        <v>6156</v>
      </c>
      <c r="K5391" s="278"/>
      <c r="L5391" s="277"/>
      <c r="M5391" s="276" t="s">
        <v>7541</v>
      </c>
      <c r="N5391" s="276" t="s">
        <v>7519</v>
      </c>
      <c r="O5391" s="276" t="s">
        <v>6166</v>
      </c>
    </row>
    <row r="5392" spans="1:15" ht="30.75" customHeight="1" x14ac:dyDescent="0.25">
      <c r="A5392" s="275">
        <v>40803031</v>
      </c>
      <c r="B5392" s="270" t="s">
        <v>4451</v>
      </c>
      <c r="C5392" s="272" t="s">
        <v>4843</v>
      </c>
      <c r="D5392" s="270" t="s">
        <v>10476</v>
      </c>
      <c r="E5392" s="272"/>
      <c r="F5392" s="273"/>
      <c r="G5392" s="272"/>
      <c r="H5392" s="272" t="s">
        <v>6154</v>
      </c>
      <c r="I5392" s="272" t="s">
        <v>6155</v>
      </c>
      <c r="J5392" s="272" t="s">
        <v>6156</v>
      </c>
      <c r="K5392" s="272"/>
      <c r="L5392" s="271"/>
      <c r="M5392" s="270" t="s">
        <v>7541</v>
      </c>
      <c r="N5392" s="270" t="s">
        <v>7519</v>
      </c>
      <c r="O5392" s="270" t="s">
        <v>6166</v>
      </c>
    </row>
    <row r="5393" spans="1:15" ht="30.75" customHeight="1" x14ac:dyDescent="0.25">
      <c r="A5393" s="281">
        <v>40803040</v>
      </c>
      <c r="B5393" s="276" t="s">
        <v>4452</v>
      </c>
      <c r="C5393" s="278" t="s">
        <v>4843</v>
      </c>
      <c r="D5393" s="276" t="s">
        <v>10477</v>
      </c>
      <c r="E5393" s="282"/>
      <c r="F5393" s="279"/>
      <c r="G5393" s="278"/>
      <c r="H5393" s="278" t="s">
        <v>6154</v>
      </c>
      <c r="I5393" s="278" t="s">
        <v>6155</v>
      </c>
      <c r="J5393" s="278" t="s">
        <v>6156</v>
      </c>
      <c r="K5393" s="278"/>
      <c r="L5393" s="277"/>
      <c r="M5393" s="276" t="s">
        <v>7541</v>
      </c>
      <c r="N5393" s="276" t="s">
        <v>7519</v>
      </c>
      <c r="O5393" s="276" t="s">
        <v>6166</v>
      </c>
    </row>
    <row r="5394" spans="1:15" ht="30.75" customHeight="1" x14ac:dyDescent="0.25">
      <c r="A5394" s="275">
        <v>40803058</v>
      </c>
      <c r="B5394" s="270" t="s">
        <v>4453</v>
      </c>
      <c r="C5394" s="272" t="s">
        <v>4843</v>
      </c>
      <c r="D5394" s="270" t="s">
        <v>10478</v>
      </c>
      <c r="E5394" s="272"/>
      <c r="F5394" s="273"/>
      <c r="G5394" s="272"/>
      <c r="H5394" s="272" t="s">
        <v>6154</v>
      </c>
      <c r="I5394" s="272" t="s">
        <v>6155</v>
      </c>
      <c r="J5394" s="272" t="s">
        <v>6156</v>
      </c>
      <c r="K5394" s="272"/>
      <c r="L5394" s="271"/>
      <c r="M5394" s="270" t="s">
        <v>7541</v>
      </c>
      <c r="N5394" s="270" t="s">
        <v>7519</v>
      </c>
      <c r="O5394" s="270" t="s">
        <v>6166</v>
      </c>
    </row>
    <row r="5395" spans="1:15" ht="30.75" customHeight="1" x14ac:dyDescent="0.25">
      <c r="A5395" s="281">
        <v>40803066</v>
      </c>
      <c r="B5395" s="276" t="s">
        <v>4454</v>
      </c>
      <c r="C5395" s="278" t="s">
        <v>4843</v>
      </c>
      <c r="D5395" s="276" t="s">
        <v>10479</v>
      </c>
      <c r="E5395" s="282"/>
      <c r="F5395" s="279"/>
      <c r="G5395" s="278"/>
      <c r="H5395" s="278" t="s">
        <v>6154</v>
      </c>
      <c r="I5395" s="278" t="s">
        <v>6155</v>
      </c>
      <c r="J5395" s="278" t="s">
        <v>6156</v>
      </c>
      <c r="K5395" s="278"/>
      <c r="L5395" s="277"/>
      <c r="M5395" s="276" t="s">
        <v>7541</v>
      </c>
      <c r="N5395" s="276" t="s">
        <v>7519</v>
      </c>
      <c r="O5395" s="276" t="s">
        <v>6166</v>
      </c>
    </row>
    <row r="5396" spans="1:15" ht="30.75" customHeight="1" x14ac:dyDescent="0.25">
      <c r="A5396" s="275">
        <v>40803074</v>
      </c>
      <c r="B5396" s="270" t="s">
        <v>4455</v>
      </c>
      <c r="C5396" s="272" t="s">
        <v>4843</v>
      </c>
      <c r="D5396" s="270" t="s">
        <v>10480</v>
      </c>
      <c r="E5396" s="272"/>
      <c r="F5396" s="273"/>
      <c r="G5396" s="272"/>
      <c r="H5396" s="272" t="s">
        <v>6154</v>
      </c>
      <c r="I5396" s="272" t="s">
        <v>6155</v>
      </c>
      <c r="J5396" s="272" t="s">
        <v>6156</v>
      </c>
      <c r="K5396" s="272"/>
      <c r="L5396" s="271"/>
      <c r="M5396" s="270" t="s">
        <v>7541</v>
      </c>
      <c r="N5396" s="270" t="s">
        <v>7519</v>
      </c>
      <c r="O5396" s="270" t="s">
        <v>6166</v>
      </c>
    </row>
    <row r="5397" spans="1:15" ht="30.75" customHeight="1" x14ac:dyDescent="0.25">
      <c r="A5397" s="281">
        <v>40803082</v>
      </c>
      <c r="B5397" s="276" t="s">
        <v>4456</v>
      </c>
      <c r="C5397" s="278" t="s">
        <v>4843</v>
      </c>
      <c r="D5397" s="276" t="s">
        <v>10481</v>
      </c>
      <c r="E5397" s="282"/>
      <c r="F5397" s="279"/>
      <c r="G5397" s="278"/>
      <c r="H5397" s="278" t="s">
        <v>6154</v>
      </c>
      <c r="I5397" s="278" t="s">
        <v>6155</v>
      </c>
      <c r="J5397" s="278" t="s">
        <v>6156</v>
      </c>
      <c r="K5397" s="278"/>
      <c r="L5397" s="277"/>
      <c r="M5397" s="276" t="s">
        <v>7541</v>
      </c>
      <c r="N5397" s="276" t="s">
        <v>7519</v>
      </c>
      <c r="O5397" s="276" t="s">
        <v>6166</v>
      </c>
    </row>
    <row r="5398" spans="1:15" ht="30.75" customHeight="1" x14ac:dyDescent="0.25">
      <c r="A5398" s="275">
        <v>40803090</v>
      </c>
      <c r="B5398" s="270" t="s">
        <v>4457</v>
      </c>
      <c r="C5398" s="272" t="s">
        <v>4843</v>
      </c>
      <c r="D5398" s="270" t="s">
        <v>10482</v>
      </c>
      <c r="E5398" s="272"/>
      <c r="F5398" s="273"/>
      <c r="G5398" s="272"/>
      <c r="H5398" s="272" t="s">
        <v>6154</v>
      </c>
      <c r="I5398" s="272" t="s">
        <v>6155</v>
      </c>
      <c r="J5398" s="272" t="s">
        <v>6156</v>
      </c>
      <c r="K5398" s="272"/>
      <c r="L5398" s="271"/>
      <c r="M5398" s="270" t="s">
        <v>7541</v>
      </c>
      <c r="N5398" s="270" t="s">
        <v>7519</v>
      </c>
      <c r="O5398" s="270" t="s">
        <v>6166</v>
      </c>
    </row>
    <row r="5399" spans="1:15" ht="30.75" customHeight="1" x14ac:dyDescent="0.25">
      <c r="A5399" s="281">
        <v>40803104</v>
      </c>
      <c r="B5399" s="276" t="s">
        <v>4458</v>
      </c>
      <c r="C5399" s="278" t="s">
        <v>4843</v>
      </c>
      <c r="D5399" s="276" t="s">
        <v>10483</v>
      </c>
      <c r="E5399" s="282"/>
      <c r="F5399" s="279"/>
      <c r="G5399" s="278"/>
      <c r="H5399" s="278" t="s">
        <v>6154</v>
      </c>
      <c r="I5399" s="278" t="s">
        <v>6155</v>
      </c>
      <c r="J5399" s="278" t="s">
        <v>6156</v>
      </c>
      <c r="K5399" s="278"/>
      <c r="L5399" s="277"/>
      <c r="M5399" s="276" t="s">
        <v>7541</v>
      </c>
      <c r="N5399" s="276" t="s">
        <v>7519</v>
      </c>
      <c r="O5399" s="276" t="s">
        <v>6166</v>
      </c>
    </row>
    <row r="5400" spans="1:15" ht="30.75" customHeight="1" x14ac:dyDescent="0.25">
      <c r="A5400" s="275">
        <v>40803112</v>
      </c>
      <c r="B5400" s="270" t="s">
        <v>4459</v>
      </c>
      <c r="C5400" s="272" t="s">
        <v>4843</v>
      </c>
      <c r="D5400" s="270" t="s">
        <v>10484</v>
      </c>
      <c r="E5400" s="272"/>
      <c r="F5400" s="273"/>
      <c r="G5400" s="272"/>
      <c r="H5400" s="272" t="s">
        <v>6154</v>
      </c>
      <c r="I5400" s="272" t="s">
        <v>6155</v>
      </c>
      <c r="J5400" s="272" t="s">
        <v>6156</v>
      </c>
      <c r="K5400" s="272"/>
      <c r="L5400" s="271"/>
      <c r="M5400" s="270" t="s">
        <v>7541</v>
      </c>
      <c r="N5400" s="270" t="s">
        <v>7519</v>
      </c>
      <c r="O5400" s="270" t="s">
        <v>6166</v>
      </c>
    </row>
    <row r="5401" spans="1:15" ht="30.75" customHeight="1" x14ac:dyDescent="0.25">
      <c r="A5401" s="281">
        <v>40803120</v>
      </c>
      <c r="B5401" s="276" t="s">
        <v>4460</v>
      </c>
      <c r="C5401" s="278" t="s">
        <v>4843</v>
      </c>
      <c r="D5401" s="276" t="s">
        <v>10485</v>
      </c>
      <c r="E5401" s="282"/>
      <c r="F5401" s="279"/>
      <c r="G5401" s="278"/>
      <c r="H5401" s="278" t="s">
        <v>6154</v>
      </c>
      <c r="I5401" s="278" t="s">
        <v>6155</v>
      </c>
      <c r="J5401" s="278" t="s">
        <v>6156</v>
      </c>
      <c r="K5401" s="278"/>
      <c r="L5401" s="277"/>
      <c r="M5401" s="276" t="s">
        <v>7541</v>
      </c>
      <c r="N5401" s="276" t="s">
        <v>7519</v>
      </c>
      <c r="O5401" s="276" t="s">
        <v>6166</v>
      </c>
    </row>
    <row r="5402" spans="1:15" ht="30.75" customHeight="1" x14ac:dyDescent="0.25">
      <c r="A5402" s="275">
        <v>40803139</v>
      </c>
      <c r="B5402" s="270" t="s">
        <v>4461</v>
      </c>
      <c r="C5402" s="272" t="s">
        <v>4843</v>
      </c>
      <c r="D5402" s="270" t="s">
        <v>10486</v>
      </c>
      <c r="E5402" s="272"/>
      <c r="F5402" s="273"/>
      <c r="G5402" s="272"/>
      <c r="H5402" s="272" t="s">
        <v>6154</v>
      </c>
      <c r="I5402" s="272" t="s">
        <v>6155</v>
      </c>
      <c r="J5402" s="272" t="s">
        <v>6156</v>
      </c>
      <c r="K5402" s="272"/>
      <c r="L5402" s="271"/>
      <c r="M5402" s="270" t="s">
        <v>7541</v>
      </c>
      <c r="N5402" s="270" t="s">
        <v>7519</v>
      </c>
      <c r="O5402" s="270" t="s">
        <v>6166</v>
      </c>
    </row>
    <row r="5403" spans="1:15" ht="30.75" customHeight="1" x14ac:dyDescent="0.25">
      <c r="A5403" s="281">
        <v>40803147</v>
      </c>
      <c r="B5403" s="276" t="s">
        <v>4462</v>
      </c>
      <c r="C5403" s="278" t="s">
        <v>4843</v>
      </c>
      <c r="D5403" s="276" t="s">
        <v>10483</v>
      </c>
      <c r="E5403" s="282"/>
      <c r="F5403" s="279"/>
      <c r="G5403" s="278"/>
      <c r="H5403" s="278" t="s">
        <v>6154</v>
      </c>
      <c r="I5403" s="278" t="s">
        <v>6155</v>
      </c>
      <c r="J5403" s="278" t="s">
        <v>6156</v>
      </c>
      <c r="K5403" s="278"/>
      <c r="L5403" s="277"/>
      <c r="M5403" s="276" t="s">
        <v>7541</v>
      </c>
      <c r="N5403" s="276" t="s">
        <v>7519</v>
      </c>
      <c r="O5403" s="276" t="s">
        <v>6166</v>
      </c>
    </row>
    <row r="5404" spans="1:15" ht="30.75" customHeight="1" x14ac:dyDescent="0.25">
      <c r="A5404" s="275">
        <v>40803147</v>
      </c>
      <c r="B5404" s="270" t="s">
        <v>4462</v>
      </c>
      <c r="C5404" s="272" t="s">
        <v>4843</v>
      </c>
      <c r="D5404" s="270" t="s">
        <v>10481</v>
      </c>
      <c r="E5404" s="272"/>
      <c r="F5404" s="273"/>
      <c r="G5404" s="272"/>
      <c r="H5404" s="272" t="s">
        <v>6154</v>
      </c>
      <c r="I5404" s="272" t="s">
        <v>6155</v>
      </c>
      <c r="J5404" s="272" t="s">
        <v>6156</v>
      </c>
      <c r="K5404" s="272"/>
      <c r="L5404" s="271"/>
      <c r="M5404" s="270" t="s">
        <v>7541</v>
      </c>
      <c r="N5404" s="270" t="s">
        <v>7519</v>
      </c>
      <c r="O5404" s="270" t="s">
        <v>6166</v>
      </c>
    </row>
    <row r="5405" spans="1:15" ht="30.75" customHeight="1" x14ac:dyDescent="0.25">
      <c r="A5405" s="281">
        <v>40803155</v>
      </c>
      <c r="B5405" s="276" t="s">
        <v>6793</v>
      </c>
      <c r="C5405" s="278" t="s">
        <v>4843</v>
      </c>
      <c r="D5405" s="276" t="s">
        <v>10483</v>
      </c>
      <c r="E5405" s="282"/>
      <c r="F5405" s="279"/>
      <c r="G5405" s="278"/>
      <c r="H5405" s="278" t="s">
        <v>6154</v>
      </c>
      <c r="I5405" s="278" t="s">
        <v>6155</v>
      </c>
      <c r="J5405" s="278" t="s">
        <v>6156</v>
      </c>
      <c r="K5405" s="278"/>
      <c r="L5405" s="277"/>
      <c r="M5405" s="276" t="s">
        <v>7541</v>
      </c>
      <c r="N5405" s="276" t="s">
        <v>7519</v>
      </c>
      <c r="O5405" s="276" t="s">
        <v>6166</v>
      </c>
    </row>
    <row r="5406" spans="1:15" ht="30.75" customHeight="1" x14ac:dyDescent="0.25">
      <c r="A5406" s="275">
        <v>40804011</v>
      </c>
      <c r="B5406" s="270" t="s">
        <v>4463</v>
      </c>
      <c r="C5406" s="272" t="s">
        <v>4843</v>
      </c>
      <c r="D5406" s="270" t="s">
        <v>10487</v>
      </c>
      <c r="E5406" s="272"/>
      <c r="F5406" s="273"/>
      <c r="G5406" s="272"/>
      <c r="H5406" s="272" t="s">
        <v>6154</v>
      </c>
      <c r="I5406" s="272" t="s">
        <v>6155</v>
      </c>
      <c r="J5406" s="272" t="s">
        <v>6156</v>
      </c>
      <c r="K5406" s="272"/>
      <c r="L5406" s="271"/>
      <c r="M5406" s="270" t="s">
        <v>7541</v>
      </c>
      <c r="N5406" s="270" t="s">
        <v>7519</v>
      </c>
      <c r="O5406" s="270" t="s">
        <v>6166</v>
      </c>
    </row>
    <row r="5407" spans="1:15" ht="30.75" customHeight="1" x14ac:dyDescent="0.25">
      <c r="A5407" s="281">
        <v>40804020</v>
      </c>
      <c r="B5407" s="276" t="s">
        <v>4464</v>
      </c>
      <c r="C5407" s="278" t="s">
        <v>4843</v>
      </c>
      <c r="D5407" s="276" t="s">
        <v>10488</v>
      </c>
      <c r="E5407" s="282"/>
      <c r="F5407" s="279"/>
      <c r="G5407" s="278"/>
      <c r="H5407" s="278" t="s">
        <v>6154</v>
      </c>
      <c r="I5407" s="278" t="s">
        <v>6155</v>
      </c>
      <c r="J5407" s="278" t="s">
        <v>6156</v>
      </c>
      <c r="K5407" s="278"/>
      <c r="L5407" s="277"/>
      <c r="M5407" s="276" t="s">
        <v>7541</v>
      </c>
      <c r="N5407" s="276" t="s">
        <v>7519</v>
      </c>
      <c r="O5407" s="276" t="s">
        <v>6166</v>
      </c>
    </row>
    <row r="5408" spans="1:15" ht="30.75" customHeight="1" x14ac:dyDescent="0.25">
      <c r="A5408" s="275">
        <v>40804038</v>
      </c>
      <c r="B5408" s="270" t="s">
        <v>4465</v>
      </c>
      <c r="C5408" s="272" t="s">
        <v>4843</v>
      </c>
      <c r="D5408" s="270" t="s">
        <v>10489</v>
      </c>
      <c r="E5408" s="272"/>
      <c r="F5408" s="273"/>
      <c r="G5408" s="272"/>
      <c r="H5408" s="272" t="s">
        <v>6154</v>
      </c>
      <c r="I5408" s="272" t="s">
        <v>6155</v>
      </c>
      <c r="J5408" s="272" t="s">
        <v>6156</v>
      </c>
      <c r="K5408" s="272"/>
      <c r="L5408" s="271"/>
      <c r="M5408" s="270" t="s">
        <v>7541</v>
      </c>
      <c r="N5408" s="270" t="s">
        <v>7519</v>
      </c>
      <c r="O5408" s="270" t="s">
        <v>6166</v>
      </c>
    </row>
    <row r="5409" spans="1:15" ht="30.75" customHeight="1" x14ac:dyDescent="0.25">
      <c r="A5409" s="281">
        <v>40804046</v>
      </c>
      <c r="B5409" s="276" t="s">
        <v>4466</v>
      </c>
      <c r="C5409" s="278" t="s">
        <v>4843</v>
      </c>
      <c r="D5409" s="276" t="s">
        <v>10490</v>
      </c>
      <c r="E5409" s="282"/>
      <c r="F5409" s="279"/>
      <c r="G5409" s="278"/>
      <c r="H5409" s="278" t="s">
        <v>6154</v>
      </c>
      <c r="I5409" s="278" t="s">
        <v>6155</v>
      </c>
      <c r="J5409" s="278" t="s">
        <v>6156</v>
      </c>
      <c r="K5409" s="278"/>
      <c r="L5409" s="277"/>
      <c r="M5409" s="276" t="s">
        <v>7541</v>
      </c>
      <c r="N5409" s="276" t="s">
        <v>7519</v>
      </c>
      <c r="O5409" s="276" t="s">
        <v>6166</v>
      </c>
    </row>
    <row r="5410" spans="1:15" ht="30.75" customHeight="1" x14ac:dyDescent="0.25">
      <c r="A5410" s="275">
        <v>40804054</v>
      </c>
      <c r="B5410" s="270" t="s">
        <v>4467</v>
      </c>
      <c r="C5410" s="272" t="s">
        <v>4843</v>
      </c>
      <c r="D5410" s="270" t="s">
        <v>10491</v>
      </c>
      <c r="E5410" s="272"/>
      <c r="F5410" s="273"/>
      <c r="G5410" s="272"/>
      <c r="H5410" s="272" t="s">
        <v>6154</v>
      </c>
      <c r="I5410" s="272" t="s">
        <v>6155</v>
      </c>
      <c r="J5410" s="272" t="s">
        <v>6156</v>
      </c>
      <c r="K5410" s="272"/>
      <c r="L5410" s="271"/>
      <c r="M5410" s="270" t="s">
        <v>7541</v>
      </c>
      <c r="N5410" s="270" t="s">
        <v>7519</v>
      </c>
      <c r="O5410" s="270" t="s">
        <v>6166</v>
      </c>
    </row>
    <row r="5411" spans="1:15" ht="30.75" customHeight="1" x14ac:dyDescent="0.25">
      <c r="A5411" s="281">
        <v>40804062</v>
      </c>
      <c r="B5411" s="276" t="s">
        <v>4468</v>
      </c>
      <c r="C5411" s="278" t="s">
        <v>4843</v>
      </c>
      <c r="D5411" s="276" t="s">
        <v>10492</v>
      </c>
      <c r="E5411" s="282"/>
      <c r="F5411" s="279"/>
      <c r="G5411" s="278"/>
      <c r="H5411" s="278" t="s">
        <v>6154</v>
      </c>
      <c r="I5411" s="278" t="s">
        <v>6155</v>
      </c>
      <c r="J5411" s="278" t="s">
        <v>6156</v>
      </c>
      <c r="K5411" s="278"/>
      <c r="L5411" s="277"/>
      <c r="M5411" s="276" t="s">
        <v>7541</v>
      </c>
      <c r="N5411" s="276" t="s">
        <v>7519</v>
      </c>
      <c r="O5411" s="276" t="s">
        <v>6166</v>
      </c>
    </row>
    <row r="5412" spans="1:15" ht="30.75" customHeight="1" x14ac:dyDescent="0.25">
      <c r="A5412" s="275">
        <v>40804070</v>
      </c>
      <c r="B5412" s="270" t="s">
        <v>4469</v>
      </c>
      <c r="C5412" s="272" t="s">
        <v>4843</v>
      </c>
      <c r="D5412" s="270" t="s">
        <v>10493</v>
      </c>
      <c r="E5412" s="272"/>
      <c r="F5412" s="273"/>
      <c r="G5412" s="272"/>
      <c r="H5412" s="272" t="s">
        <v>6154</v>
      </c>
      <c r="I5412" s="272" t="s">
        <v>6155</v>
      </c>
      <c r="J5412" s="272" t="s">
        <v>6156</v>
      </c>
      <c r="K5412" s="272"/>
      <c r="L5412" s="271"/>
      <c r="M5412" s="270" t="s">
        <v>7541</v>
      </c>
      <c r="N5412" s="270" t="s">
        <v>7519</v>
      </c>
      <c r="O5412" s="270" t="s">
        <v>6166</v>
      </c>
    </row>
    <row r="5413" spans="1:15" ht="30.75" customHeight="1" x14ac:dyDescent="0.25">
      <c r="A5413" s="281">
        <v>40804089</v>
      </c>
      <c r="B5413" s="276" t="s">
        <v>4470</v>
      </c>
      <c r="C5413" s="278" t="s">
        <v>4843</v>
      </c>
      <c r="D5413" s="276" t="s">
        <v>10494</v>
      </c>
      <c r="E5413" s="282"/>
      <c r="F5413" s="279"/>
      <c r="G5413" s="278"/>
      <c r="H5413" s="278" t="s">
        <v>6154</v>
      </c>
      <c r="I5413" s="278" t="s">
        <v>6155</v>
      </c>
      <c r="J5413" s="278" t="s">
        <v>6156</v>
      </c>
      <c r="K5413" s="278"/>
      <c r="L5413" s="277"/>
      <c r="M5413" s="276" t="s">
        <v>7541</v>
      </c>
      <c r="N5413" s="276" t="s">
        <v>7519</v>
      </c>
      <c r="O5413" s="276" t="s">
        <v>6166</v>
      </c>
    </row>
    <row r="5414" spans="1:15" ht="30.75" customHeight="1" x14ac:dyDescent="0.25">
      <c r="A5414" s="275">
        <v>40804097</v>
      </c>
      <c r="B5414" s="270" t="s">
        <v>4471</v>
      </c>
      <c r="C5414" s="272" t="s">
        <v>4843</v>
      </c>
      <c r="D5414" s="270" t="s">
        <v>10495</v>
      </c>
      <c r="E5414" s="272"/>
      <c r="F5414" s="273"/>
      <c r="G5414" s="272"/>
      <c r="H5414" s="272" t="s">
        <v>6154</v>
      </c>
      <c r="I5414" s="272" t="s">
        <v>6155</v>
      </c>
      <c r="J5414" s="272" t="s">
        <v>6156</v>
      </c>
      <c r="K5414" s="272"/>
      <c r="L5414" s="271"/>
      <c r="M5414" s="270" t="s">
        <v>7541</v>
      </c>
      <c r="N5414" s="270" t="s">
        <v>7519</v>
      </c>
      <c r="O5414" s="270" t="s">
        <v>6166</v>
      </c>
    </row>
    <row r="5415" spans="1:15" ht="30.75" customHeight="1" x14ac:dyDescent="0.25">
      <c r="A5415" s="281">
        <v>40804100</v>
      </c>
      <c r="B5415" s="276" t="s">
        <v>4472</v>
      </c>
      <c r="C5415" s="278" t="s">
        <v>4843</v>
      </c>
      <c r="D5415" s="276" t="s">
        <v>10496</v>
      </c>
      <c r="E5415" s="282"/>
      <c r="F5415" s="279"/>
      <c r="G5415" s="278"/>
      <c r="H5415" s="278" t="s">
        <v>6154</v>
      </c>
      <c r="I5415" s="278" t="s">
        <v>6155</v>
      </c>
      <c r="J5415" s="278" t="s">
        <v>6156</v>
      </c>
      <c r="K5415" s="278"/>
      <c r="L5415" s="277"/>
      <c r="M5415" s="276" t="s">
        <v>7541</v>
      </c>
      <c r="N5415" s="276" t="s">
        <v>7519</v>
      </c>
      <c r="O5415" s="276" t="s">
        <v>6166</v>
      </c>
    </row>
    <row r="5416" spans="1:15" ht="30.75" customHeight="1" x14ac:dyDescent="0.25">
      <c r="A5416" s="275">
        <v>40804119</v>
      </c>
      <c r="B5416" s="270" t="s">
        <v>6794</v>
      </c>
      <c r="C5416" s="272" t="s">
        <v>4843</v>
      </c>
      <c r="D5416" s="270" t="s">
        <v>10497</v>
      </c>
      <c r="E5416" s="272"/>
      <c r="F5416" s="273"/>
      <c r="G5416" s="272"/>
      <c r="H5416" s="272" t="s">
        <v>6154</v>
      </c>
      <c r="I5416" s="272" t="s">
        <v>6155</v>
      </c>
      <c r="J5416" s="272" t="s">
        <v>6156</v>
      </c>
      <c r="K5416" s="272"/>
      <c r="L5416" s="271"/>
      <c r="M5416" s="270" t="s">
        <v>7541</v>
      </c>
      <c r="N5416" s="270" t="s">
        <v>7519</v>
      </c>
      <c r="O5416" s="270" t="s">
        <v>6166</v>
      </c>
    </row>
    <row r="5417" spans="1:15" ht="30.75" customHeight="1" x14ac:dyDescent="0.25">
      <c r="A5417" s="281">
        <v>40804127</v>
      </c>
      <c r="B5417" s="276" t="s">
        <v>4473</v>
      </c>
      <c r="C5417" s="278" t="s">
        <v>4843</v>
      </c>
      <c r="D5417" s="276" t="s">
        <v>10498</v>
      </c>
      <c r="E5417" s="282"/>
      <c r="F5417" s="279"/>
      <c r="G5417" s="278"/>
      <c r="H5417" s="278" t="s">
        <v>6154</v>
      </c>
      <c r="I5417" s="278" t="s">
        <v>6155</v>
      </c>
      <c r="J5417" s="278" t="s">
        <v>6156</v>
      </c>
      <c r="K5417" s="278"/>
      <c r="L5417" s="277"/>
      <c r="M5417" s="276" t="s">
        <v>7541</v>
      </c>
      <c r="N5417" s="276" t="s">
        <v>7519</v>
      </c>
      <c r="O5417" s="276" t="s">
        <v>6166</v>
      </c>
    </row>
    <row r="5418" spans="1:15" ht="30.75" customHeight="1" x14ac:dyDescent="0.25">
      <c r="A5418" s="275">
        <v>40804135</v>
      </c>
      <c r="B5418" s="270" t="s">
        <v>4474</v>
      </c>
      <c r="C5418" s="272" t="s">
        <v>4843</v>
      </c>
      <c r="D5418" s="270" t="s">
        <v>10490</v>
      </c>
      <c r="E5418" s="272"/>
      <c r="F5418" s="273"/>
      <c r="G5418" s="272"/>
      <c r="H5418" s="272" t="s">
        <v>6154</v>
      </c>
      <c r="I5418" s="272" t="s">
        <v>6155</v>
      </c>
      <c r="J5418" s="272" t="s">
        <v>6156</v>
      </c>
      <c r="K5418" s="272"/>
      <c r="L5418" s="271"/>
      <c r="M5418" s="270" t="s">
        <v>7541</v>
      </c>
      <c r="N5418" s="270" t="s">
        <v>7519</v>
      </c>
      <c r="O5418" s="270" t="s">
        <v>6166</v>
      </c>
    </row>
    <row r="5419" spans="1:15" ht="30.75" customHeight="1" x14ac:dyDescent="0.25">
      <c r="A5419" s="281">
        <v>40804135</v>
      </c>
      <c r="B5419" s="276" t="s">
        <v>4474</v>
      </c>
      <c r="C5419" s="278" t="s">
        <v>4843</v>
      </c>
      <c r="D5419" s="276" t="s">
        <v>10491</v>
      </c>
      <c r="E5419" s="282"/>
      <c r="F5419" s="279"/>
      <c r="G5419" s="278"/>
      <c r="H5419" s="278" t="s">
        <v>6154</v>
      </c>
      <c r="I5419" s="278" t="s">
        <v>6155</v>
      </c>
      <c r="J5419" s="278" t="s">
        <v>6156</v>
      </c>
      <c r="K5419" s="278"/>
      <c r="L5419" s="277"/>
      <c r="M5419" s="276" t="s">
        <v>7541</v>
      </c>
      <c r="N5419" s="276" t="s">
        <v>7519</v>
      </c>
      <c r="O5419" s="276" t="s">
        <v>6166</v>
      </c>
    </row>
    <row r="5420" spans="1:15" ht="30.75" customHeight="1" x14ac:dyDescent="0.25">
      <c r="A5420" s="275">
        <v>40804135</v>
      </c>
      <c r="B5420" s="270" t="s">
        <v>4474</v>
      </c>
      <c r="C5420" s="272" t="s">
        <v>4843</v>
      </c>
      <c r="D5420" s="270" t="s">
        <v>10493</v>
      </c>
      <c r="E5420" s="272"/>
      <c r="F5420" s="273"/>
      <c r="G5420" s="272"/>
      <c r="H5420" s="272" t="s">
        <v>6154</v>
      </c>
      <c r="I5420" s="272" t="s">
        <v>6155</v>
      </c>
      <c r="J5420" s="272" t="s">
        <v>6156</v>
      </c>
      <c r="K5420" s="272"/>
      <c r="L5420" s="271"/>
      <c r="M5420" s="270" t="s">
        <v>7541</v>
      </c>
      <c r="N5420" s="270" t="s">
        <v>7519</v>
      </c>
      <c r="O5420" s="270" t="s">
        <v>6166</v>
      </c>
    </row>
    <row r="5421" spans="1:15" ht="30.75" customHeight="1" x14ac:dyDescent="0.25">
      <c r="A5421" s="281">
        <v>40805018</v>
      </c>
      <c r="B5421" s="276" t="s">
        <v>4475</v>
      </c>
      <c r="C5421" s="278" t="s">
        <v>4843</v>
      </c>
      <c r="D5421" s="276" t="s">
        <v>10499</v>
      </c>
      <c r="E5421" s="282"/>
      <c r="F5421" s="279"/>
      <c r="G5421" s="278"/>
      <c r="H5421" s="278" t="s">
        <v>6154</v>
      </c>
      <c r="I5421" s="278" t="s">
        <v>6155</v>
      </c>
      <c r="J5421" s="278" t="s">
        <v>6156</v>
      </c>
      <c r="K5421" s="278"/>
      <c r="L5421" s="277"/>
      <c r="M5421" s="276" t="s">
        <v>7541</v>
      </c>
      <c r="N5421" s="276" t="s">
        <v>7519</v>
      </c>
      <c r="O5421" s="276" t="s">
        <v>6166</v>
      </c>
    </row>
    <row r="5422" spans="1:15" ht="30.75" customHeight="1" x14ac:dyDescent="0.25">
      <c r="A5422" s="275">
        <v>40805026</v>
      </c>
      <c r="B5422" s="270" t="s">
        <v>4476</v>
      </c>
      <c r="C5422" s="272" t="s">
        <v>4843</v>
      </c>
      <c r="D5422" s="270" t="s">
        <v>10499</v>
      </c>
      <c r="E5422" s="272"/>
      <c r="F5422" s="273"/>
      <c r="G5422" s="272"/>
      <c r="H5422" s="272" t="s">
        <v>6154</v>
      </c>
      <c r="I5422" s="272" t="s">
        <v>6155</v>
      </c>
      <c r="J5422" s="272" t="s">
        <v>6156</v>
      </c>
      <c r="K5422" s="272"/>
      <c r="L5422" s="271"/>
      <c r="M5422" s="270" t="s">
        <v>7541</v>
      </c>
      <c r="N5422" s="270" t="s">
        <v>7519</v>
      </c>
      <c r="O5422" s="270" t="s">
        <v>6166</v>
      </c>
    </row>
    <row r="5423" spans="1:15" ht="30.75" customHeight="1" x14ac:dyDescent="0.25">
      <c r="A5423" s="281">
        <v>40805034</v>
      </c>
      <c r="B5423" s="276" t="s">
        <v>4477</v>
      </c>
      <c r="C5423" s="278" t="s">
        <v>4843</v>
      </c>
      <c r="D5423" s="276" t="s">
        <v>10499</v>
      </c>
      <c r="E5423" s="282"/>
      <c r="F5423" s="279"/>
      <c r="G5423" s="278"/>
      <c r="H5423" s="278" t="s">
        <v>6154</v>
      </c>
      <c r="I5423" s="278" t="s">
        <v>6155</v>
      </c>
      <c r="J5423" s="278" t="s">
        <v>6156</v>
      </c>
      <c r="K5423" s="278"/>
      <c r="L5423" s="277"/>
      <c r="M5423" s="276" t="s">
        <v>7541</v>
      </c>
      <c r="N5423" s="276" t="s">
        <v>7519</v>
      </c>
      <c r="O5423" s="276" t="s">
        <v>6166</v>
      </c>
    </row>
    <row r="5424" spans="1:15" ht="30.75" customHeight="1" x14ac:dyDescent="0.25">
      <c r="A5424" s="275">
        <v>40805042</v>
      </c>
      <c r="B5424" s="270" t="s">
        <v>4478</v>
      </c>
      <c r="C5424" s="272" t="s">
        <v>4843</v>
      </c>
      <c r="D5424" s="270" t="s">
        <v>10499</v>
      </c>
      <c r="E5424" s="272"/>
      <c r="F5424" s="273"/>
      <c r="G5424" s="272"/>
      <c r="H5424" s="272" t="s">
        <v>6154</v>
      </c>
      <c r="I5424" s="272" t="s">
        <v>6155</v>
      </c>
      <c r="J5424" s="272" t="s">
        <v>6156</v>
      </c>
      <c r="K5424" s="272"/>
      <c r="L5424" s="271"/>
      <c r="M5424" s="270" t="s">
        <v>7541</v>
      </c>
      <c r="N5424" s="270" t="s">
        <v>7519</v>
      </c>
      <c r="O5424" s="270" t="s">
        <v>6166</v>
      </c>
    </row>
    <row r="5425" spans="1:15" ht="30.75" customHeight="1" x14ac:dyDescent="0.25">
      <c r="A5425" s="281">
        <v>40805050</v>
      </c>
      <c r="B5425" s="276" t="s">
        <v>4479</v>
      </c>
      <c r="C5425" s="278" t="s">
        <v>4843</v>
      </c>
      <c r="D5425" s="276" t="s">
        <v>10500</v>
      </c>
      <c r="E5425" s="282"/>
      <c r="F5425" s="279"/>
      <c r="G5425" s="278"/>
      <c r="H5425" s="278" t="s">
        <v>6154</v>
      </c>
      <c r="I5425" s="278" t="s">
        <v>6155</v>
      </c>
      <c r="J5425" s="278" t="s">
        <v>6156</v>
      </c>
      <c r="K5425" s="278"/>
      <c r="L5425" s="277"/>
      <c r="M5425" s="276" t="s">
        <v>7541</v>
      </c>
      <c r="N5425" s="276" t="s">
        <v>7519</v>
      </c>
      <c r="O5425" s="276" t="s">
        <v>6166</v>
      </c>
    </row>
    <row r="5426" spans="1:15" ht="30.75" customHeight="1" x14ac:dyDescent="0.25">
      <c r="A5426" s="275">
        <v>40805069</v>
      </c>
      <c r="B5426" s="270" t="s">
        <v>6795</v>
      </c>
      <c r="C5426" s="272" t="s">
        <v>4843</v>
      </c>
      <c r="D5426" s="270" t="s">
        <v>10501</v>
      </c>
      <c r="E5426" s="272"/>
      <c r="F5426" s="273"/>
      <c r="G5426" s="272"/>
      <c r="H5426" s="272" t="s">
        <v>6154</v>
      </c>
      <c r="I5426" s="272" t="s">
        <v>6155</v>
      </c>
      <c r="J5426" s="272" t="s">
        <v>6156</v>
      </c>
      <c r="K5426" s="272"/>
      <c r="L5426" s="271"/>
      <c r="M5426" s="270" t="s">
        <v>7541</v>
      </c>
      <c r="N5426" s="270" t="s">
        <v>7519</v>
      </c>
      <c r="O5426" s="270" t="s">
        <v>6166</v>
      </c>
    </row>
    <row r="5427" spans="1:15" ht="30.75" customHeight="1" x14ac:dyDescent="0.25">
      <c r="A5427" s="281">
        <v>40805077</v>
      </c>
      <c r="B5427" s="276" t="s">
        <v>4480</v>
      </c>
      <c r="C5427" s="278" t="s">
        <v>4843</v>
      </c>
      <c r="D5427" s="276" t="s">
        <v>10502</v>
      </c>
      <c r="E5427" s="282"/>
      <c r="F5427" s="279"/>
      <c r="G5427" s="278"/>
      <c r="H5427" s="278" t="s">
        <v>6154</v>
      </c>
      <c r="I5427" s="278" t="s">
        <v>6155</v>
      </c>
      <c r="J5427" s="278" t="s">
        <v>6156</v>
      </c>
      <c r="K5427" s="278"/>
      <c r="L5427" s="277"/>
      <c r="M5427" s="276" t="s">
        <v>7541</v>
      </c>
      <c r="N5427" s="276" t="s">
        <v>7519</v>
      </c>
      <c r="O5427" s="276" t="s">
        <v>6166</v>
      </c>
    </row>
    <row r="5428" spans="1:15" ht="30.75" customHeight="1" x14ac:dyDescent="0.25">
      <c r="A5428" s="275">
        <v>40805085</v>
      </c>
      <c r="B5428" s="270" t="s">
        <v>6796</v>
      </c>
      <c r="C5428" s="272" t="s">
        <v>4844</v>
      </c>
      <c r="D5428" s="270" t="s">
        <v>6161</v>
      </c>
      <c r="E5428" s="272"/>
      <c r="F5428" s="273"/>
      <c r="G5428" s="272" t="s">
        <v>6161</v>
      </c>
      <c r="H5428" s="272" t="s">
        <v>6161</v>
      </c>
      <c r="I5428" s="272" t="s">
        <v>6161</v>
      </c>
      <c r="J5428" s="272" t="s">
        <v>6161</v>
      </c>
      <c r="K5428" s="272" t="s">
        <v>6161</v>
      </c>
      <c r="L5428" s="271" t="s">
        <v>6161</v>
      </c>
      <c r="M5428" s="270" t="s">
        <v>6161</v>
      </c>
      <c r="N5428" s="270" t="s">
        <v>6161</v>
      </c>
      <c r="O5428" s="270" t="s">
        <v>6161</v>
      </c>
    </row>
    <row r="5429" spans="1:15" ht="30.75" customHeight="1" x14ac:dyDescent="0.25">
      <c r="A5429" s="281">
        <v>40805093</v>
      </c>
      <c r="B5429" s="276" t="s">
        <v>6797</v>
      </c>
      <c r="C5429" s="278" t="s">
        <v>4844</v>
      </c>
      <c r="D5429" s="276" t="s">
        <v>6161</v>
      </c>
      <c r="E5429" s="282"/>
      <c r="F5429" s="279"/>
      <c r="G5429" s="278" t="s">
        <v>6161</v>
      </c>
      <c r="H5429" s="278" t="s">
        <v>6161</v>
      </c>
      <c r="I5429" s="278" t="s">
        <v>6161</v>
      </c>
      <c r="J5429" s="278" t="s">
        <v>6161</v>
      </c>
      <c r="K5429" s="278" t="s">
        <v>6161</v>
      </c>
      <c r="L5429" s="277" t="s">
        <v>6161</v>
      </c>
      <c r="M5429" s="276" t="s">
        <v>6161</v>
      </c>
      <c r="N5429" s="276" t="s">
        <v>6161</v>
      </c>
      <c r="O5429" s="276" t="s">
        <v>6161</v>
      </c>
    </row>
    <row r="5430" spans="1:15" ht="30.75" customHeight="1" x14ac:dyDescent="0.25">
      <c r="A5430" s="275">
        <v>40806014</v>
      </c>
      <c r="B5430" s="270" t="s">
        <v>6798</v>
      </c>
      <c r="C5430" s="272" t="s">
        <v>4843</v>
      </c>
      <c r="D5430" s="270" t="s">
        <v>10503</v>
      </c>
      <c r="E5430" s="272"/>
      <c r="F5430" s="273"/>
      <c r="G5430" s="272"/>
      <c r="H5430" s="272" t="s">
        <v>6154</v>
      </c>
      <c r="I5430" s="272" t="s">
        <v>6155</v>
      </c>
      <c r="J5430" s="272" t="s">
        <v>6156</v>
      </c>
      <c r="K5430" s="272"/>
      <c r="L5430" s="271"/>
      <c r="M5430" s="270" t="s">
        <v>7541</v>
      </c>
      <c r="N5430" s="270" t="s">
        <v>7519</v>
      </c>
      <c r="O5430" s="270" t="s">
        <v>6166</v>
      </c>
    </row>
    <row r="5431" spans="1:15" ht="30.75" customHeight="1" x14ac:dyDescent="0.25">
      <c r="A5431" s="281">
        <v>40806022</v>
      </c>
      <c r="B5431" s="276" t="s">
        <v>6799</v>
      </c>
      <c r="C5431" s="278" t="s">
        <v>4843</v>
      </c>
      <c r="D5431" s="276" t="s">
        <v>10503</v>
      </c>
      <c r="E5431" s="282"/>
      <c r="F5431" s="279"/>
      <c r="G5431" s="278"/>
      <c r="H5431" s="278" t="s">
        <v>6154</v>
      </c>
      <c r="I5431" s="278" t="s">
        <v>6155</v>
      </c>
      <c r="J5431" s="278" t="s">
        <v>6156</v>
      </c>
      <c r="K5431" s="278"/>
      <c r="L5431" s="277"/>
      <c r="M5431" s="276" t="s">
        <v>7541</v>
      </c>
      <c r="N5431" s="276" t="s">
        <v>7519</v>
      </c>
      <c r="O5431" s="276" t="s">
        <v>6166</v>
      </c>
    </row>
    <row r="5432" spans="1:15" ht="30.75" customHeight="1" x14ac:dyDescent="0.25">
      <c r="A5432" s="275">
        <v>40806030</v>
      </c>
      <c r="B5432" s="270" t="s">
        <v>4481</v>
      </c>
      <c r="C5432" s="272" t="s">
        <v>4843</v>
      </c>
      <c r="D5432" s="270" t="s">
        <v>10504</v>
      </c>
      <c r="E5432" s="272"/>
      <c r="F5432" s="273"/>
      <c r="G5432" s="272"/>
      <c r="H5432" s="272" t="s">
        <v>6154</v>
      </c>
      <c r="I5432" s="272" t="s">
        <v>6155</v>
      </c>
      <c r="J5432" s="272" t="s">
        <v>6156</v>
      </c>
      <c r="K5432" s="272"/>
      <c r="L5432" s="271"/>
      <c r="M5432" s="270" t="s">
        <v>7541</v>
      </c>
      <c r="N5432" s="270" t="s">
        <v>7519</v>
      </c>
      <c r="O5432" s="270" t="s">
        <v>6166</v>
      </c>
    </row>
    <row r="5433" spans="1:15" ht="30.75" customHeight="1" x14ac:dyDescent="0.25">
      <c r="A5433" s="281">
        <v>40806049</v>
      </c>
      <c r="B5433" s="276" t="s">
        <v>4482</v>
      </c>
      <c r="C5433" s="278" t="s">
        <v>4843</v>
      </c>
      <c r="D5433" s="276" t="s">
        <v>10505</v>
      </c>
      <c r="E5433" s="282"/>
      <c r="F5433" s="279"/>
      <c r="G5433" s="278"/>
      <c r="H5433" s="278" t="s">
        <v>6154</v>
      </c>
      <c r="I5433" s="278" t="s">
        <v>6155</v>
      </c>
      <c r="J5433" s="278" t="s">
        <v>6156</v>
      </c>
      <c r="K5433" s="278"/>
      <c r="L5433" s="277"/>
      <c r="M5433" s="276" t="s">
        <v>7541</v>
      </c>
      <c r="N5433" s="276" t="s">
        <v>7519</v>
      </c>
      <c r="O5433" s="276" t="s">
        <v>6166</v>
      </c>
    </row>
    <row r="5434" spans="1:15" ht="30.75" customHeight="1" x14ac:dyDescent="0.25">
      <c r="A5434" s="275">
        <v>40806057</v>
      </c>
      <c r="B5434" s="270" t="s">
        <v>4483</v>
      </c>
      <c r="C5434" s="272" t="s">
        <v>4843</v>
      </c>
      <c r="D5434" s="270" t="s">
        <v>10506</v>
      </c>
      <c r="E5434" s="272"/>
      <c r="F5434" s="273"/>
      <c r="G5434" s="272"/>
      <c r="H5434" s="272" t="s">
        <v>6154</v>
      </c>
      <c r="I5434" s="272" t="s">
        <v>6155</v>
      </c>
      <c r="J5434" s="272" t="s">
        <v>6156</v>
      </c>
      <c r="K5434" s="272"/>
      <c r="L5434" s="271"/>
      <c r="M5434" s="270" t="s">
        <v>7541</v>
      </c>
      <c r="N5434" s="270" t="s">
        <v>7519</v>
      </c>
      <c r="O5434" s="270" t="s">
        <v>6166</v>
      </c>
    </row>
    <row r="5435" spans="1:15" ht="30.75" customHeight="1" x14ac:dyDescent="0.25">
      <c r="A5435" s="281">
        <v>40806065</v>
      </c>
      <c r="B5435" s="276" t="s">
        <v>4484</v>
      </c>
      <c r="C5435" s="278" t="s">
        <v>4843</v>
      </c>
      <c r="D5435" s="276" t="s">
        <v>10507</v>
      </c>
      <c r="E5435" s="282"/>
      <c r="F5435" s="279"/>
      <c r="G5435" s="278"/>
      <c r="H5435" s="278" t="s">
        <v>6154</v>
      </c>
      <c r="I5435" s="278" t="s">
        <v>6155</v>
      </c>
      <c r="J5435" s="278" t="s">
        <v>6156</v>
      </c>
      <c r="K5435" s="278"/>
      <c r="L5435" s="277"/>
      <c r="M5435" s="276" t="s">
        <v>7541</v>
      </c>
      <c r="N5435" s="276" t="s">
        <v>7519</v>
      </c>
      <c r="O5435" s="276" t="s">
        <v>6166</v>
      </c>
    </row>
    <row r="5436" spans="1:15" ht="30.75" customHeight="1" x14ac:dyDescent="0.25">
      <c r="A5436" s="275">
        <v>40806073</v>
      </c>
      <c r="B5436" s="270" t="s">
        <v>4485</v>
      </c>
      <c r="C5436" s="272" t="s">
        <v>4843</v>
      </c>
      <c r="D5436" s="270" t="s">
        <v>10508</v>
      </c>
      <c r="E5436" s="272"/>
      <c r="F5436" s="273"/>
      <c r="G5436" s="272"/>
      <c r="H5436" s="272" t="s">
        <v>6154</v>
      </c>
      <c r="I5436" s="272" t="s">
        <v>6155</v>
      </c>
      <c r="J5436" s="272" t="s">
        <v>6156</v>
      </c>
      <c r="K5436" s="272"/>
      <c r="L5436" s="271"/>
      <c r="M5436" s="270" t="s">
        <v>7541</v>
      </c>
      <c r="N5436" s="270" t="s">
        <v>7519</v>
      </c>
      <c r="O5436" s="270" t="s">
        <v>6166</v>
      </c>
    </row>
    <row r="5437" spans="1:15" ht="30.75" customHeight="1" x14ac:dyDescent="0.25">
      <c r="A5437" s="281">
        <v>40806081</v>
      </c>
      <c r="B5437" s="276" t="s">
        <v>6800</v>
      </c>
      <c r="C5437" s="278" t="s">
        <v>4843</v>
      </c>
      <c r="D5437" s="276" t="s">
        <v>10509</v>
      </c>
      <c r="E5437" s="282"/>
      <c r="F5437" s="279"/>
      <c r="G5437" s="278"/>
      <c r="H5437" s="278" t="s">
        <v>6154</v>
      </c>
      <c r="I5437" s="278" t="s">
        <v>6155</v>
      </c>
      <c r="J5437" s="278" t="s">
        <v>6156</v>
      </c>
      <c r="K5437" s="278"/>
      <c r="L5437" s="277"/>
      <c r="M5437" s="276" t="s">
        <v>7541</v>
      </c>
      <c r="N5437" s="276" t="s">
        <v>7519</v>
      </c>
      <c r="O5437" s="276" t="s">
        <v>6166</v>
      </c>
    </row>
    <row r="5438" spans="1:15" ht="30.75" customHeight="1" x14ac:dyDescent="0.25">
      <c r="A5438" s="275">
        <v>40806090</v>
      </c>
      <c r="B5438" s="270" t="s">
        <v>6801</v>
      </c>
      <c r="C5438" s="272" t="s">
        <v>4843</v>
      </c>
      <c r="D5438" s="270" t="s">
        <v>10510</v>
      </c>
      <c r="E5438" s="272"/>
      <c r="F5438" s="273"/>
      <c r="G5438" s="272"/>
      <c r="H5438" s="272" t="s">
        <v>6154</v>
      </c>
      <c r="I5438" s="272" t="s">
        <v>6155</v>
      </c>
      <c r="J5438" s="272" t="s">
        <v>6156</v>
      </c>
      <c r="K5438" s="272"/>
      <c r="L5438" s="271"/>
      <c r="M5438" s="270" t="s">
        <v>7541</v>
      </c>
      <c r="N5438" s="270" t="s">
        <v>7519</v>
      </c>
      <c r="O5438" s="270" t="s">
        <v>6166</v>
      </c>
    </row>
    <row r="5439" spans="1:15" ht="30.75" customHeight="1" x14ac:dyDescent="0.25">
      <c r="A5439" s="281">
        <v>40806103</v>
      </c>
      <c r="B5439" s="276" t="s">
        <v>6802</v>
      </c>
      <c r="C5439" s="278" t="s">
        <v>4843</v>
      </c>
      <c r="D5439" s="276" t="s">
        <v>10511</v>
      </c>
      <c r="E5439" s="282"/>
      <c r="F5439" s="279"/>
      <c r="G5439" s="278"/>
      <c r="H5439" s="278" t="s">
        <v>6154</v>
      </c>
      <c r="I5439" s="278" t="s">
        <v>6155</v>
      </c>
      <c r="J5439" s="278" t="s">
        <v>6156</v>
      </c>
      <c r="K5439" s="278"/>
      <c r="L5439" s="277"/>
      <c r="M5439" s="276" t="s">
        <v>7541</v>
      </c>
      <c r="N5439" s="276" t="s">
        <v>7519</v>
      </c>
      <c r="O5439" s="276" t="s">
        <v>6166</v>
      </c>
    </row>
    <row r="5440" spans="1:15" ht="30.75" customHeight="1" x14ac:dyDescent="0.25">
      <c r="A5440" s="275">
        <v>40806111</v>
      </c>
      <c r="B5440" s="270" t="s">
        <v>6803</v>
      </c>
      <c r="C5440" s="272" t="s">
        <v>4843</v>
      </c>
      <c r="D5440" s="270" t="s">
        <v>10512</v>
      </c>
      <c r="E5440" s="272"/>
      <c r="F5440" s="273"/>
      <c r="G5440" s="272"/>
      <c r="H5440" s="272" t="s">
        <v>6154</v>
      </c>
      <c r="I5440" s="272" t="s">
        <v>6155</v>
      </c>
      <c r="J5440" s="272" t="s">
        <v>6156</v>
      </c>
      <c r="K5440" s="272"/>
      <c r="L5440" s="271"/>
      <c r="M5440" s="270" t="s">
        <v>7541</v>
      </c>
      <c r="N5440" s="270" t="s">
        <v>7519</v>
      </c>
      <c r="O5440" s="270" t="s">
        <v>6166</v>
      </c>
    </row>
    <row r="5441" spans="1:15" ht="30.75" customHeight="1" x14ac:dyDescent="0.25">
      <c r="A5441" s="281">
        <v>40806120</v>
      </c>
      <c r="B5441" s="276" t="s">
        <v>6804</v>
      </c>
      <c r="C5441" s="278" t="s">
        <v>4843</v>
      </c>
      <c r="D5441" s="276" t="s">
        <v>10513</v>
      </c>
      <c r="E5441" s="282"/>
      <c r="F5441" s="279"/>
      <c r="G5441" s="278"/>
      <c r="H5441" s="278" t="s">
        <v>6154</v>
      </c>
      <c r="I5441" s="278" t="s">
        <v>6155</v>
      </c>
      <c r="J5441" s="278" t="s">
        <v>6156</v>
      </c>
      <c r="K5441" s="278"/>
      <c r="L5441" s="277"/>
      <c r="M5441" s="276" t="s">
        <v>7541</v>
      </c>
      <c r="N5441" s="276" t="s">
        <v>7519</v>
      </c>
      <c r="O5441" s="276" t="s">
        <v>6166</v>
      </c>
    </row>
    <row r="5442" spans="1:15" ht="30.75" customHeight="1" x14ac:dyDescent="0.25">
      <c r="A5442" s="275">
        <v>40806138</v>
      </c>
      <c r="B5442" s="270" t="s">
        <v>6805</v>
      </c>
      <c r="C5442" s="272" t="s">
        <v>4844</v>
      </c>
      <c r="D5442" s="270" t="s">
        <v>6161</v>
      </c>
      <c r="E5442" s="272"/>
      <c r="F5442" s="273"/>
      <c r="G5442" s="272" t="s">
        <v>6161</v>
      </c>
      <c r="H5442" s="272" t="s">
        <v>6161</v>
      </c>
      <c r="I5442" s="272" t="s">
        <v>6161</v>
      </c>
      <c r="J5442" s="272" t="s">
        <v>6161</v>
      </c>
      <c r="K5442" s="272" t="s">
        <v>6161</v>
      </c>
      <c r="L5442" s="271" t="s">
        <v>6161</v>
      </c>
      <c r="M5442" s="270" t="s">
        <v>6161</v>
      </c>
      <c r="N5442" s="270" t="s">
        <v>6161</v>
      </c>
      <c r="O5442" s="270" t="s">
        <v>6161</v>
      </c>
    </row>
    <row r="5443" spans="1:15" ht="30.75" customHeight="1" x14ac:dyDescent="0.25">
      <c r="A5443" s="281">
        <v>40806146</v>
      </c>
      <c r="B5443" s="276" t="s">
        <v>6806</v>
      </c>
      <c r="C5443" s="278" t="s">
        <v>4844</v>
      </c>
      <c r="D5443" s="276" t="s">
        <v>6161</v>
      </c>
      <c r="E5443" s="282"/>
      <c r="F5443" s="279"/>
      <c r="G5443" s="278" t="s">
        <v>6161</v>
      </c>
      <c r="H5443" s="278" t="s">
        <v>6161</v>
      </c>
      <c r="I5443" s="278" t="s">
        <v>6161</v>
      </c>
      <c r="J5443" s="278" t="s">
        <v>6161</v>
      </c>
      <c r="K5443" s="278" t="s">
        <v>6161</v>
      </c>
      <c r="L5443" s="277" t="s">
        <v>6161</v>
      </c>
      <c r="M5443" s="276" t="s">
        <v>6161</v>
      </c>
      <c r="N5443" s="276" t="s">
        <v>6161</v>
      </c>
      <c r="O5443" s="276" t="s">
        <v>6161</v>
      </c>
    </row>
    <row r="5444" spans="1:15" ht="30.75" customHeight="1" x14ac:dyDescent="0.25">
      <c r="A5444" s="275">
        <v>40806154</v>
      </c>
      <c r="B5444" s="270" t="s">
        <v>6807</v>
      </c>
      <c r="C5444" s="272" t="s">
        <v>4844</v>
      </c>
      <c r="D5444" s="270" t="s">
        <v>6161</v>
      </c>
      <c r="E5444" s="272"/>
      <c r="F5444" s="273"/>
      <c r="G5444" s="272" t="s">
        <v>6161</v>
      </c>
      <c r="H5444" s="272" t="s">
        <v>6161</v>
      </c>
      <c r="I5444" s="272" t="s">
        <v>6161</v>
      </c>
      <c r="J5444" s="272" t="s">
        <v>6161</v>
      </c>
      <c r="K5444" s="272" t="s">
        <v>6161</v>
      </c>
      <c r="L5444" s="271" t="s">
        <v>6161</v>
      </c>
      <c r="M5444" s="270" t="s">
        <v>6161</v>
      </c>
      <c r="N5444" s="270" t="s">
        <v>6161</v>
      </c>
      <c r="O5444" s="270" t="s">
        <v>6161</v>
      </c>
    </row>
    <row r="5445" spans="1:15" ht="30.75" customHeight="1" x14ac:dyDescent="0.25">
      <c r="A5445" s="281">
        <v>40806162</v>
      </c>
      <c r="B5445" s="276" t="s">
        <v>6808</v>
      </c>
      <c r="C5445" s="278" t="s">
        <v>4844</v>
      </c>
      <c r="D5445" s="276" t="s">
        <v>6161</v>
      </c>
      <c r="E5445" s="282"/>
      <c r="F5445" s="279"/>
      <c r="G5445" s="278" t="s">
        <v>6161</v>
      </c>
      <c r="H5445" s="278" t="s">
        <v>6161</v>
      </c>
      <c r="I5445" s="278" t="s">
        <v>6161</v>
      </c>
      <c r="J5445" s="278" t="s">
        <v>6161</v>
      </c>
      <c r="K5445" s="278" t="s">
        <v>6161</v>
      </c>
      <c r="L5445" s="277" t="s">
        <v>6161</v>
      </c>
      <c r="M5445" s="276" t="s">
        <v>6161</v>
      </c>
      <c r="N5445" s="276" t="s">
        <v>6161</v>
      </c>
      <c r="O5445" s="276" t="s">
        <v>6161</v>
      </c>
    </row>
    <row r="5446" spans="1:15" ht="30.75" customHeight="1" x14ac:dyDescent="0.25">
      <c r="A5446" s="275">
        <v>40806170</v>
      </c>
      <c r="B5446" s="270" t="s">
        <v>6809</v>
      </c>
      <c r="C5446" s="272" t="s">
        <v>4844</v>
      </c>
      <c r="D5446" s="270" t="s">
        <v>6161</v>
      </c>
      <c r="E5446" s="272"/>
      <c r="F5446" s="273"/>
      <c r="G5446" s="272" t="s">
        <v>6161</v>
      </c>
      <c r="H5446" s="272" t="s">
        <v>6161</v>
      </c>
      <c r="I5446" s="272" t="s">
        <v>6161</v>
      </c>
      <c r="J5446" s="272" t="s">
        <v>6161</v>
      </c>
      <c r="K5446" s="272" t="s">
        <v>6161</v>
      </c>
      <c r="L5446" s="271" t="s">
        <v>6161</v>
      </c>
      <c r="M5446" s="270" t="s">
        <v>6161</v>
      </c>
      <c r="N5446" s="270" t="s">
        <v>6161</v>
      </c>
      <c r="O5446" s="270" t="s">
        <v>6161</v>
      </c>
    </row>
    <row r="5447" spans="1:15" ht="30.75" customHeight="1" x14ac:dyDescent="0.25">
      <c r="A5447" s="281">
        <v>40806189</v>
      </c>
      <c r="B5447" s="276" t="s">
        <v>6810</v>
      </c>
      <c r="C5447" s="278" t="s">
        <v>4843</v>
      </c>
      <c r="D5447" s="276" t="s">
        <v>10507</v>
      </c>
      <c r="E5447" s="282"/>
      <c r="F5447" s="279"/>
      <c r="G5447" s="278"/>
      <c r="H5447" s="278" t="s">
        <v>6154</v>
      </c>
      <c r="I5447" s="278" t="s">
        <v>6155</v>
      </c>
      <c r="J5447" s="278" t="s">
        <v>6156</v>
      </c>
      <c r="K5447" s="278"/>
      <c r="L5447" s="277"/>
      <c r="M5447" s="276" t="s">
        <v>7541</v>
      </c>
      <c r="N5447" s="276" t="s">
        <v>7519</v>
      </c>
      <c r="O5447" s="276" t="s">
        <v>6166</v>
      </c>
    </row>
    <row r="5448" spans="1:15" ht="30.75" customHeight="1" x14ac:dyDescent="0.25">
      <c r="A5448" s="275">
        <v>40806197</v>
      </c>
      <c r="B5448" s="270" t="s">
        <v>6811</v>
      </c>
      <c r="C5448" s="272" t="s">
        <v>4844</v>
      </c>
      <c r="D5448" s="270" t="s">
        <v>6161</v>
      </c>
      <c r="E5448" s="272"/>
      <c r="F5448" s="273"/>
      <c r="G5448" s="272" t="s">
        <v>6161</v>
      </c>
      <c r="H5448" s="272" t="s">
        <v>6161</v>
      </c>
      <c r="I5448" s="272" t="s">
        <v>6161</v>
      </c>
      <c r="J5448" s="272" t="s">
        <v>6161</v>
      </c>
      <c r="K5448" s="272" t="s">
        <v>6161</v>
      </c>
      <c r="L5448" s="271" t="s">
        <v>6161</v>
      </c>
      <c r="M5448" s="270" t="s">
        <v>6161</v>
      </c>
      <c r="N5448" s="270" t="s">
        <v>6161</v>
      </c>
      <c r="O5448" s="270" t="s">
        <v>6161</v>
      </c>
    </row>
    <row r="5449" spans="1:15" ht="30.75" customHeight="1" x14ac:dyDescent="0.25">
      <c r="A5449" s="281">
        <v>40806200</v>
      </c>
      <c r="B5449" s="276" t="s">
        <v>6812</v>
      </c>
      <c r="C5449" s="278" t="s">
        <v>4843</v>
      </c>
      <c r="D5449" s="276" t="s">
        <v>10507</v>
      </c>
      <c r="E5449" s="282"/>
      <c r="F5449" s="279"/>
      <c r="G5449" s="278"/>
      <c r="H5449" s="278" t="s">
        <v>6154</v>
      </c>
      <c r="I5449" s="278" t="s">
        <v>6155</v>
      </c>
      <c r="J5449" s="278" t="s">
        <v>6156</v>
      </c>
      <c r="K5449" s="278"/>
      <c r="L5449" s="277"/>
      <c r="M5449" s="276" t="s">
        <v>7541</v>
      </c>
      <c r="N5449" s="276" t="s">
        <v>7519</v>
      </c>
      <c r="O5449" s="276" t="s">
        <v>6166</v>
      </c>
    </row>
    <row r="5450" spans="1:15" ht="30.75" customHeight="1" x14ac:dyDescent="0.25">
      <c r="A5450" s="275">
        <v>40806219</v>
      </c>
      <c r="B5450" s="270" t="s">
        <v>6813</v>
      </c>
      <c r="C5450" s="272" t="s">
        <v>4844</v>
      </c>
      <c r="D5450" s="270" t="s">
        <v>6161</v>
      </c>
      <c r="E5450" s="272"/>
      <c r="F5450" s="273"/>
      <c r="G5450" s="272" t="s">
        <v>6161</v>
      </c>
      <c r="H5450" s="272" t="s">
        <v>6161</v>
      </c>
      <c r="I5450" s="272" t="s">
        <v>6161</v>
      </c>
      <c r="J5450" s="272" t="s">
        <v>6161</v>
      </c>
      <c r="K5450" s="272" t="s">
        <v>6161</v>
      </c>
      <c r="L5450" s="271" t="s">
        <v>6161</v>
      </c>
      <c r="M5450" s="270" t="s">
        <v>6161</v>
      </c>
      <c r="N5450" s="270" t="s">
        <v>6161</v>
      </c>
      <c r="O5450" s="270" t="s">
        <v>6161</v>
      </c>
    </row>
    <row r="5451" spans="1:15" ht="30.75" customHeight="1" x14ac:dyDescent="0.25">
      <c r="A5451" s="281">
        <v>40807010</v>
      </c>
      <c r="B5451" s="276" t="s">
        <v>6814</v>
      </c>
      <c r="C5451" s="278" t="s">
        <v>4843</v>
      </c>
      <c r="D5451" s="276" t="s">
        <v>10514</v>
      </c>
      <c r="E5451" s="282"/>
      <c r="F5451" s="279"/>
      <c r="G5451" s="278"/>
      <c r="H5451" s="278" t="s">
        <v>6154</v>
      </c>
      <c r="I5451" s="278" t="s">
        <v>6155</v>
      </c>
      <c r="J5451" s="278" t="s">
        <v>6156</v>
      </c>
      <c r="K5451" s="278"/>
      <c r="L5451" s="277"/>
      <c r="M5451" s="276" t="s">
        <v>7541</v>
      </c>
      <c r="N5451" s="276" t="s">
        <v>7519</v>
      </c>
      <c r="O5451" s="276" t="s">
        <v>6166</v>
      </c>
    </row>
    <row r="5452" spans="1:15" ht="30.75" customHeight="1" x14ac:dyDescent="0.25">
      <c r="A5452" s="275">
        <v>40807029</v>
      </c>
      <c r="B5452" s="270" t="s">
        <v>6815</v>
      </c>
      <c r="C5452" s="272" t="s">
        <v>4843</v>
      </c>
      <c r="D5452" s="270" t="s">
        <v>10515</v>
      </c>
      <c r="E5452" s="272"/>
      <c r="F5452" s="273"/>
      <c r="G5452" s="272"/>
      <c r="H5452" s="272" t="s">
        <v>6154</v>
      </c>
      <c r="I5452" s="272" t="s">
        <v>6155</v>
      </c>
      <c r="J5452" s="272" t="s">
        <v>6156</v>
      </c>
      <c r="K5452" s="272"/>
      <c r="L5452" s="271"/>
      <c r="M5452" s="270" t="s">
        <v>7541</v>
      </c>
      <c r="N5452" s="270" t="s">
        <v>7519</v>
      </c>
      <c r="O5452" s="270" t="s">
        <v>6166</v>
      </c>
    </row>
    <row r="5453" spans="1:15" ht="30.75" customHeight="1" x14ac:dyDescent="0.25">
      <c r="A5453" s="281">
        <v>40807037</v>
      </c>
      <c r="B5453" s="276" t="s">
        <v>6816</v>
      </c>
      <c r="C5453" s="278" t="s">
        <v>4843</v>
      </c>
      <c r="D5453" s="276" t="s">
        <v>10516</v>
      </c>
      <c r="E5453" s="282"/>
      <c r="F5453" s="279"/>
      <c r="G5453" s="278"/>
      <c r="H5453" s="278" t="s">
        <v>6154</v>
      </c>
      <c r="I5453" s="278" t="s">
        <v>6155</v>
      </c>
      <c r="J5453" s="278" t="s">
        <v>6156</v>
      </c>
      <c r="K5453" s="278"/>
      <c r="L5453" s="277"/>
      <c r="M5453" s="276" t="s">
        <v>7541</v>
      </c>
      <c r="N5453" s="276" t="s">
        <v>7519</v>
      </c>
      <c r="O5453" s="276" t="s">
        <v>6166</v>
      </c>
    </row>
    <row r="5454" spans="1:15" ht="30.75" customHeight="1" x14ac:dyDescent="0.25">
      <c r="A5454" s="275">
        <v>40807045</v>
      </c>
      <c r="B5454" s="270" t="s">
        <v>6817</v>
      </c>
      <c r="C5454" s="272" t="s">
        <v>4843</v>
      </c>
      <c r="D5454" s="270" t="s">
        <v>10517</v>
      </c>
      <c r="E5454" s="272"/>
      <c r="F5454" s="273"/>
      <c r="G5454" s="272"/>
      <c r="H5454" s="272" t="s">
        <v>6154</v>
      </c>
      <c r="I5454" s="272" t="s">
        <v>6155</v>
      </c>
      <c r="J5454" s="272" t="s">
        <v>6156</v>
      </c>
      <c r="K5454" s="272"/>
      <c r="L5454" s="271"/>
      <c r="M5454" s="270" t="s">
        <v>7541</v>
      </c>
      <c r="N5454" s="270" t="s">
        <v>7519</v>
      </c>
      <c r="O5454" s="270" t="s">
        <v>6166</v>
      </c>
    </row>
    <row r="5455" spans="1:15" ht="30.75" customHeight="1" x14ac:dyDescent="0.25">
      <c r="A5455" s="281">
        <v>40807053</v>
      </c>
      <c r="B5455" s="276" t="s">
        <v>6818</v>
      </c>
      <c r="C5455" s="278" t="s">
        <v>4843</v>
      </c>
      <c r="D5455" s="276" t="s">
        <v>10518</v>
      </c>
      <c r="E5455" s="282"/>
      <c r="F5455" s="279"/>
      <c r="G5455" s="278"/>
      <c r="H5455" s="278" t="s">
        <v>6154</v>
      </c>
      <c r="I5455" s="278" t="s">
        <v>6155</v>
      </c>
      <c r="J5455" s="278" t="s">
        <v>6156</v>
      </c>
      <c r="K5455" s="278"/>
      <c r="L5455" s="277"/>
      <c r="M5455" s="276" t="s">
        <v>7541</v>
      </c>
      <c r="N5455" s="276" t="s">
        <v>7519</v>
      </c>
      <c r="O5455" s="276" t="s">
        <v>6166</v>
      </c>
    </row>
    <row r="5456" spans="1:15" ht="30.75" customHeight="1" x14ac:dyDescent="0.25">
      <c r="A5456" s="275">
        <v>40807061</v>
      </c>
      <c r="B5456" s="270" t="s">
        <v>6819</v>
      </c>
      <c r="C5456" s="272" t="s">
        <v>4843</v>
      </c>
      <c r="D5456" s="270" t="s">
        <v>10518</v>
      </c>
      <c r="E5456" s="272"/>
      <c r="F5456" s="273"/>
      <c r="G5456" s="272"/>
      <c r="H5456" s="272" t="s">
        <v>6154</v>
      </c>
      <c r="I5456" s="272" t="s">
        <v>6155</v>
      </c>
      <c r="J5456" s="272" t="s">
        <v>6156</v>
      </c>
      <c r="K5456" s="272"/>
      <c r="L5456" s="271"/>
      <c r="M5456" s="270" t="s">
        <v>7541</v>
      </c>
      <c r="N5456" s="270" t="s">
        <v>7519</v>
      </c>
      <c r="O5456" s="270" t="s">
        <v>6166</v>
      </c>
    </row>
    <row r="5457" spans="1:15" ht="30.75" customHeight="1" x14ac:dyDescent="0.25">
      <c r="A5457" s="281">
        <v>40807070</v>
      </c>
      <c r="B5457" s="276" t="s">
        <v>6820</v>
      </c>
      <c r="C5457" s="278" t="s">
        <v>4843</v>
      </c>
      <c r="D5457" s="276" t="s">
        <v>10519</v>
      </c>
      <c r="E5457" s="282"/>
      <c r="F5457" s="279"/>
      <c r="G5457" s="278"/>
      <c r="H5457" s="278" t="s">
        <v>6154</v>
      </c>
      <c r="I5457" s="278" t="s">
        <v>6155</v>
      </c>
      <c r="J5457" s="278" t="s">
        <v>6156</v>
      </c>
      <c r="K5457" s="278"/>
      <c r="L5457" s="277"/>
      <c r="M5457" s="276" t="s">
        <v>7541</v>
      </c>
      <c r="N5457" s="276" t="s">
        <v>7519</v>
      </c>
      <c r="O5457" s="276" t="s">
        <v>6166</v>
      </c>
    </row>
    <row r="5458" spans="1:15" ht="30.75" customHeight="1" x14ac:dyDescent="0.25">
      <c r="A5458" s="275">
        <v>40807088</v>
      </c>
      <c r="B5458" s="270" t="s">
        <v>6821</v>
      </c>
      <c r="C5458" s="272" t="s">
        <v>4843</v>
      </c>
      <c r="D5458" s="270" t="s">
        <v>10518</v>
      </c>
      <c r="E5458" s="272"/>
      <c r="F5458" s="273"/>
      <c r="G5458" s="272"/>
      <c r="H5458" s="272" t="s">
        <v>6154</v>
      </c>
      <c r="I5458" s="272" t="s">
        <v>6155</v>
      </c>
      <c r="J5458" s="272" t="s">
        <v>6156</v>
      </c>
      <c r="K5458" s="272"/>
      <c r="L5458" s="271"/>
      <c r="M5458" s="270" t="s">
        <v>7541</v>
      </c>
      <c r="N5458" s="270" t="s">
        <v>7519</v>
      </c>
      <c r="O5458" s="270" t="s">
        <v>6166</v>
      </c>
    </row>
    <row r="5459" spans="1:15" ht="30.75" customHeight="1" x14ac:dyDescent="0.25">
      <c r="A5459" s="281">
        <v>40807096</v>
      </c>
      <c r="B5459" s="276" t="s">
        <v>6822</v>
      </c>
      <c r="C5459" s="278" t="s">
        <v>4843</v>
      </c>
      <c r="D5459" s="276" t="s">
        <v>10519</v>
      </c>
      <c r="E5459" s="282"/>
      <c r="F5459" s="279"/>
      <c r="G5459" s="278"/>
      <c r="H5459" s="278" t="s">
        <v>6154</v>
      </c>
      <c r="I5459" s="278" t="s">
        <v>6155</v>
      </c>
      <c r="J5459" s="278" t="s">
        <v>6156</v>
      </c>
      <c r="K5459" s="278"/>
      <c r="L5459" s="277"/>
      <c r="M5459" s="276" t="s">
        <v>7541</v>
      </c>
      <c r="N5459" s="276" t="s">
        <v>7519</v>
      </c>
      <c r="O5459" s="276" t="s">
        <v>6166</v>
      </c>
    </row>
    <row r="5460" spans="1:15" ht="30.75" customHeight="1" x14ac:dyDescent="0.25">
      <c r="A5460" s="275">
        <v>40807100</v>
      </c>
      <c r="B5460" s="270" t="s">
        <v>6823</v>
      </c>
      <c r="C5460" s="272" t="s">
        <v>4844</v>
      </c>
      <c r="D5460" s="270" t="s">
        <v>6161</v>
      </c>
      <c r="E5460" s="272"/>
      <c r="F5460" s="273"/>
      <c r="G5460" s="272" t="s">
        <v>6161</v>
      </c>
      <c r="H5460" s="272" t="s">
        <v>6161</v>
      </c>
      <c r="I5460" s="272" t="s">
        <v>6161</v>
      </c>
      <c r="J5460" s="272" t="s">
        <v>6161</v>
      </c>
      <c r="K5460" s="272" t="s">
        <v>6161</v>
      </c>
      <c r="L5460" s="271" t="s">
        <v>6161</v>
      </c>
      <c r="M5460" s="270" t="s">
        <v>6161</v>
      </c>
      <c r="N5460" s="270" t="s">
        <v>6161</v>
      </c>
      <c r="O5460" s="270" t="s">
        <v>6161</v>
      </c>
    </row>
    <row r="5461" spans="1:15" ht="30.75" customHeight="1" x14ac:dyDescent="0.25">
      <c r="A5461" s="281">
        <v>40808017</v>
      </c>
      <c r="B5461" s="276" t="s">
        <v>4487</v>
      </c>
      <c r="C5461" s="278" t="s">
        <v>4843</v>
      </c>
      <c r="D5461" s="276" t="s">
        <v>10520</v>
      </c>
      <c r="E5461" s="282"/>
      <c r="F5461" s="279"/>
      <c r="G5461" s="278"/>
      <c r="H5461" s="278" t="s">
        <v>6154</v>
      </c>
      <c r="I5461" s="278" t="s">
        <v>6155</v>
      </c>
      <c r="J5461" s="278" t="s">
        <v>6156</v>
      </c>
      <c r="K5461" s="278"/>
      <c r="L5461" s="277"/>
      <c r="M5461" s="276" t="s">
        <v>7541</v>
      </c>
      <c r="N5461" s="276" t="s">
        <v>7519</v>
      </c>
      <c r="O5461" s="276" t="s">
        <v>6166</v>
      </c>
    </row>
    <row r="5462" spans="1:15" ht="30.75" customHeight="1" x14ac:dyDescent="0.25">
      <c r="A5462" s="275">
        <v>40808025</v>
      </c>
      <c r="B5462" s="270" t="s">
        <v>4488</v>
      </c>
      <c r="C5462" s="272" t="s">
        <v>4843</v>
      </c>
      <c r="D5462" s="270" t="s">
        <v>10521</v>
      </c>
      <c r="E5462" s="272"/>
      <c r="F5462" s="273"/>
      <c r="G5462" s="272"/>
      <c r="H5462" s="272" t="s">
        <v>6154</v>
      </c>
      <c r="I5462" s="272" t="s">
        <v>6155</v>
      </c>
      <c r="J5462" s="272" t="s">
        <v>6156</v>
      </c>
      <c r="K5462" s="272"/>
      <c r="L5462" s="271"/>
      <c r="M5462" s="270" t="s">
        <v>7541</v>
      </c>
      <c r="N5462" s="270" t="s">
        <v>7519</v>
      </c>
      <c r="O5462" s="270" t="s">
        <v>6166</v>
      </c>
    </row>
    <row r="5463" spans="1:15" ht="30.75" customHeight="1" x14ac:dyDescent="0.25">
      <c r="A5463" s="281">
        <v>40808033</v>
      </c>
      <c r="B5463" s="276" t="s">
        <v>4842</v>
      </c>
      <c r="C5463" s="278" t="s">
        <v>4843</v>
      </c>
      <c r="D5463" s="276" t="s">
        <v>10522</v>
      </c>
      <c r="E5463" s="282"/>
      <c r="F5463" s="279"/>
      <c r="G5463" s="278"/>
      <c r="H5463" s="278" t="s">
        <v>6154</v>
      </c>
      <c r="I5463" s="278" t="s">
        <v>6155</v>
      </c>
      <c r="J5463" s="278" t="s">
        <v>6156</v>
      </c>
      <c r="K5463" s="278"/>
      <c r="L5463" s="277"/>
      <c r="M5463" s="276" t="s">
        <v>7541</v>
      </c>
      <c r="N5463" s="276" t="s">
        <v>7519</v>
      </c>
      <c r="O5463" s="276" t="s">
        <v>6166</v>
      </c>
    </row>
    <row r="5464" spans="1:15" ht="30.75" customHeight="1" x14ac:dyDescent="0.25">
      <c r="A5464" s="275">
        <v>40808041</v>
      </c>
      <c r="B5464" s="270" t="s">
        <v>6039</v>
      </c>
      <c r="C5464" s="272" t="s">
        <v>4843</v>
      </c>
      <c r="D5464" s="270" t="s">
        <v>10523</v>
      </c>
      <c r="E5464" s="272"/>
      <c r="F5464" s="273"/>
      <c r="G5464" s="272"/>
      <c r="H5464" s="272" t="s">
        <v>6154</v>
      </c>
      <c r="I5464" s="272" t="s">
        <v>6155</v>
      </c>
      <c r="J5464" s="272" t="s">
        <v>6156</v>
      </c>
      <c r="K5464" s="272" t="s">
        <v>6157</v>
      </c>
      <c r="L5464" s="271">
        <v>52</v>
      </c>
      <c r="M5464" s="270" t="s">
        <v>7541</v>
      </c>
      <c r="N5464" s="270" t="s">
        <v>7519</v>
      </c>
      <c r="O5464" s="270" t="s">
        <v>6166</v>
      </c>
    </row>
    <row r="5465" spans="1:15" ht="30.75" customHeight="1" x14ac:dyDescent="0.25">
      <c r="A5465" s="281">
        <v>40808050</v>
      </c>
      <c r="B5465" s="276" t="s">
        <v>4491</v>
      </c>
      <c r="C5465" s="278" t="s">
        <v>4843</v>
      </c>
      <c r="D5465" s="276" t="s">
        <v>10524</v>
      </c>
      <c r="E5465" s="282"/>
      <c r="F5465" s="279"/>
      <c r="G5465" s="278"/>
      <c r="H5465" s="278" t="s">
        <v>6154</v>
      </c>
      <c r="I5465" s="278" t="s">
        <v>6155</v>
      </c>
      <c r="J5465" s="278" t="s">
        <v>6156</v>
      </c>
      <c r="K5465" s="278"/>
      <c r="L5465" s="277"/>
      <c r="M5465" s="276" t="s">
        <v>7541</v>
      </c>
      <c r="N5465" s="276" t="s">
        <v>7519</v>
      </c>
      <c r="O5465" s="276" t="s">
        <v>6166</v>
      </c>
    </row>
    <row r="5466" spans="1:15" ht="30.75" customHeight="1" x14ac:dyDescent="0.25">
      <c r="A5466" s="275">
        <v>40808114</v>
      </c>
      <c r="B5466" s="270" t="s">
        <v>4492</v>
      </c>
      <c r="C5466" s="272" t="s">
        <v>4843</v>
      </c>
      <c r="D5466" s="270" t="s">
        <v>10041</v>
      </c>
      <c r="E5466" s="272"/>
      <c r="F5466" s="273"/>
      <c r="G5466" s="272"/>
      <c r="H5466" s="272" t="s">
        <v>6154</v>
      </c>
      <c r="I5466" s="272" t="s">
        <v>6155</v>
      </c>
      <c r="J5466" s="272" t="s">
        <v>6156</v>
      </c>
      <c r="K5466" s="272"/>
      <c r="L5466" s="271"/>
      <c r="M5466" s="270" t="s">
        <v>6161</v>
      </c>
      <c r="N5466" s="270" t="s">
        <v>6161</v>
      </c>
      <c r="O5466" s="270" t="s">
        <v>6161</v>
      </c>
    </row>
    <row r="5467" spans="1:15" ht="30.75" customHeight="1" x14ac:dyDescent="0.25">
      <c r="A5467" s="281">
        <v>40808122</v>
      </c>
      <c r="B5467" s="276" t="s">
        <v>3350</v>
      </c>
      <c r="C5467" s="278" t="s">
        <v>4843</v>
      </c>
      <c r="D5467" s="276" t="s">
        <v>10525</v>
      </c>
      <c r="E5467" s="282"/>
      <c r="F5467" s="279"/>
      <c r="G5467" s="278"/>
      <c r="H5467" s="278" t="s">
        <v>6154</v>
      </c>
      <c r="I5467" s="278" t="s">
        <v>6155</v>
      </c>
      <c r="J5467" s="278" t="s">
        <v>6156</v>
      </c>
      <c r="K5467" s="278"/>
      <c r="L5467" s="277"/>
      <c r="M5467" s="276" t="s">
        <v>7541</v>
      </c>
      <c r="N5467" s="276" t="s">
        <v>7519</v>
      </c>
      <c r="O5467" s="276" t="s">
        <v>6166</v>
      </c>
    </row>
    <row r="5468" spans="1:15" ht="30.75" customHeight="1" x14ac:dyDescent="0.25">
      <c r="A5468" s="275">
        <v>40808130</v>
      </c>
      <c r="B5468" s="270" t="s">
        <v>3349</v>
      </c>
      <c r="C5468" s="272" t="s">
        <v>4843</v>
      </c>
      <c r="D5468" s="270" t="s">
        <v>10525</v>
      </c>
      <c r="E5468" s="272"/>
      <c r="F5468" s="273"/>
      <c r="G5468" s="272"/>
      <c r="H5468" s="272" t="s">
        <v>6154</v>
      </c>
      <c r="I5468" s="272" t="s">
        <v>6155</v>
      </c>
      <c r="J5468" s="272" t="s">
        <v>6156</v>
      </c>
      <c r="K5468" s="272"/>
      <c r="L5468" s="271"/>
      <c r="M5468" s="270" t="s">
        <v>7541</v>
      </c>
      <c r="N5468" s="270" t="s">
        <v>7519</v>
      </c>
      <c r="O5468" s="270" t="s">
        <v>6166</v>
      </c>
    </row>
    <row r="5469" spans="1:15" ht="30.75" customHeight="1" x14ac:dyDescent="0.25">
      <c r="A5469" s="281">
        <v>40808149</v>
      </c>
      <c r="B5469" s="276" t="s">
        <v>3348</v>
      </c>
      <c r="C5469" s="278" t="s">
        <v>4843</v>
      </c>
      <c r="D5469" s="276" t="s">
        <v>10525</v>
      </c>
      <c r="E5469" s="282"/>
      <c r="F5469" s="279"/>
      <c r="G5469" s="278"/>
      <c r="H5469" s="278" t="s">
        <v>6154</v>
      </c>
      <c r="I5469" s="278" t="s">
        <v>6155</v>
      </c>
      <c r="J5469" s="278" t="s">
        <v>6156</v>
      </c>
      <c r="K5469" s="278"/>
      <c r="L5469" s="277"/>
      <c r="M5469" s="276" t="s">
        <v>7541</v>
      </c>
      <c r="N5469" s="276" t="s">
        <v>7519</v>
      </c>
      <c r="O5469" s="276" t="s">
        <v>6166</v>
      </c>
    </row>
    <row r="5470" spans="1:15" ht="30.75" customHeight="1" x14ac:dyDescent="0.25">
      <c r="A5470" s="275">
        <v>40808157</v>
      </c>
      <c r="B5470" s="270" t="s">
        <v>4493</v>
      </c>
      <c r="C5470" s="272" t="s">
        <v>4843</v>
      </c>
      <c r="D5470" s="270" t="s">
        <v>10526</v>
      </c>
      <c r="E5470" s="272"/>
      <c r="F5470" s="273"/>
      <c r="G5470" s="272"/>
      <c r="H5470" s="272" t="s">
        <v>6154</v>
      </c>
      <c r="I5470" s="272" t="s">
        <v>6155</v>
      </c>
      <c r="J5470" s="272" t="s">
        <v>6156</v>
      </c>
      <c r="K5470" s="272"/>
      <c r="L5470" s="271"/>
      <c r="M5470" s="270" t="s">
        <v>7541</v>
      </c>
      <c r="N5470" s="270" t="s">
        <v>7519</v>
      </c>
      <c r="O5470" s="270" t="s">
        <v>6166</v>
      </c>
    </row>
    <row r="5471" spans="1:15" ht="30.75" customHeight="1" x14ac:dyDescent="0.25">
      <c r="A5471" s="281">
        <v>40808165</v>
      </c>
      <c r="B5471" s="276" t="s">
        <v>3353</v>
      </c>
      <c r="C5471" s="278" t="s">
        <v>4843</v>
      </c>
      <c r="D5471" s="276" t="s">
        <v>10527</v>
      </c>
      <c r="E5471" s="282"/>
      <c r="F5471" s="279"/>
      <c r="G5471" s="278"/>
      <c r="H5471" s="278" t="s">
        <v>6154</v>
      </c>
      <c r="I5471" s="278" t="s">
        <v>6155</v>
      </c>
      <c r="J5471" s="278" t="s">
        <v>6156</v>
      </c>
      <c r="K5471" s="278"/>
      <c r="L5471" s="277"/>
      <c r="M5471" s="276" t="s">
        <v>7541</v>
      </c>
      <c r="N5471" s="276" t="s">
        <v>7519</v>
      </c>
      <c r="O5471" s="276" t="s">
        <v>6166</v>
      </c>
    </row>
    <row r="5472" spans="1:15" ht="30.75" customHeight="1" x14ac:dyDescent="0.25">
      <c r="A5472" s="275">
        <v>40808173</v>
      </c>
      <c r="B5472" s="270" t="s">
        <v>6824</v>
      </c>
      <c r="C5472" s="272" t="s">
        <v>4844</v>
      </c>
      <c r="D5472" s="270" t="s">
        <v>6161</v>
      </c>
      <c r="E5472" s="272"/>
      <c r="F5472" s="273"/>
      <c r="G5472" s="272" t="s">
        <v>6161</v>
      </c>
      <c r="H5472" s="272" t="s">
        <v>6161</v>
      </c>
      <c r="I5472" s="272" t="s">
        <v>6161</v>
      </c>
      <c r="J5472" s="272" t="s">
        <v>6161</v>
      </c>
      <c r="K5472" s="272" t="s">
        <v>6161</v>
      </c>
      <c r="L5472" s="271" t="s">
        <v>6161</v>
      </c>
      <c r="M5472" s="270" t="s">
        <v>6161</v>
      </c>
      <c r="N5472" s="270" t="s">
        <v>6161</v>
      </c>
      <c r="O5472" s="270" t="s">
        <v>6161</v>
      </c>
    </row>
    <row r="5473" spans="1:15" ht="30.75" customHeight="1" x14ac:dyDescent="0.25">
      <c r="A5473" s="281">
        <v>40808181</v>
      </c>
      <c r="B5473" s="276" t="s">
        <v>6825</v>
      </c>
      <c r="C5473" s="278" t="s">
        <v>4843</v>
      </c>
      <c r="D5473" s="276" t="s">
        <v>9541</v>
      </c>
      <c r="E5473" s="282"/>
      <c r="F5473" s="279"/>
      <c r="G5473" s="278"/>
      <c r="H5473" s="278" t="s">
        <v>6154</v>
      </c>
      <c r="I5473" s="278" t="s">
        <v>6155</v>
      </c>
      <c r="J5473" s="278" t="s">
        <v>6156</v>
      </c>
      <c r="K5473" s="278" t="s">
        <v>6157</v>
      </c>
      <c r="L5473" s="277"/>
      <c r="M5473" s="276" t="s">
        <v>7518</v>
      </c>
      <c r="N5473" s="276" t="s">
        <v>7519</v>
      </c>
      <c r="O5473" s="276" t="s">
        <v>6166</v>
      </c>
    </row>
    <row r="5474" spans="1:15" ht="30.75" customHeight="1" x14ac:dyDescent="0.25">
      <c r="A5474" s="275">
        <v>40808190</v>
      </c>
      <c r="B5474" s="270" t="s">
        <v>3351</v>
      </c>
      <c r="C5474" s="272" t="s">
        <v>4843</v>
      </c>
      <c r="D5474" s="270" t="s">
        <v>10528</v>
      </c>
      <c r="E5474" s="272"/>
      <c r="F5474" s="273"/>
      <c r="G5474" s="272"/>
      <c r="H5474" s="272" t="s">
        <v>6154</v>
      </c>
      <c r="I5474" s="272" t="s">
        <v>6155</v>
      </c>
      <c r="J5474" s="272" t="s">
        <v>6156</v>
      </c>
      <c r="K5474" s="272" t="s">
        <v>6157</v>
      </c>
      <c r="L5474" s="271"/>
      <c r="M5474" s="270" t="s">
        <v>3806</v>
      </c>
      <c r="N5474" s="270" t="s">
        <v>3805</v>
      </c>
      <c r="O5474" s="270" t="s">
        <v>6175</v>
      </c>
    </row>
    <row r="5475" spans="1:15" ht="30.75" customHeight="1" x14ac:dyDescent="0.25">
      <c r="A5475" s="281">
        <v>40808203</v>
      </c>
      <c r="B5475" s="276" t="s">
        <v>4054</v>
      </c>
      <c r="C5475" s="278" t="s">
        <v>4843</v>
      </c>
      <c r="D5475" s="276" t="s">
        <v>10528</v>
      </c>
      <c r="E5475" s="282"/>
      <c r="F5475" s="279"/>
      <c r="G5475" s="278"/>
      <c r="H5475" s="278" t="s">
        <v>6154</v>
      </c>
      <c r="I5475" s="278" t="s">
        <v>6155</v>
      </c>
      <c r="J5475" s="278" t="s">
        <v>6156</v>
      </c>
      <c r="K5475" s="278" t="s">
        <v>6157</v>
      </c>
      <c r="L5475" s="277"/>
      <c r="M5475" s="276" t="s">
        <v>3806</v>
      </c>
      <c r="N5475" s="276" t="s">
        <v>3805</v>
      </c>
      <c r="O5475" s="276" t="s">
        <v>6175</v>
      </c>
    </row>
    <row r="5476" spans="1:15" ht="30.75" customHeight="1" x14ac:dyDescent="0.25">
      <c r="A5476" s="275">
        <v>40808211</v>
      </c>
      <c r="B5476" s="270" t="s">
        <v>3352</v>
      </c>
      <c r="C5476" s="272" t="s">
        <v>4843</v>
      </c>
      <c r="D5476" s="270" t="s">
        <v>10528</v>
      </c>
      <c r="E5476" s="272"/>
      <c r="F5476" s="273"/>
      <c r="G5476" s="272"/>
      <c r="H5476" s="272" t="s">
        <v>6154</v>
      </c>
      <c r="I5476" s="272" t="s">
        <v>6155</v>
      </c>
      <c r="J5476" s="272" t="s">
        <v>6156</v>
      </c>
      <c r="K5476" s="272" t="s">
        <v>6157</v>
      </c>
      <c r="L5476" s="271"/>
      <c r="M5476" s="270" t="s">
        <v>3806</v>
      </c>
      <c r="N5476" s="270" t="s">
        <v>3805</v>
      </c>
      <c r="O5476" s="270" t="s">
        <v>6175</v>
      </c>
    </row>
    <row r="5477" spans="1:15" ht="30.75" customHeight="1" x14ac:dyDescent="0.25">
      <c r="A5477" s="281">
        <v>40808220</v>
      </c>
      <c r="B5477" s="276" t="s">
        <v>3354</v>
      </c>
      <c r="C5477" s="278" t="s">
        <v>4843</v>
      </c>
      <c r="D5477" s="276" t="s">
        <v>10358</v>
      </c>
      <c r="E5477" s="282"/>
      <c r="F5477" s="279"/>
      <c r="G5477" s="278"/>
      <c r="H5477" s="278" t="s">
        <v>6154</v>
      </c>
      <c r="I5477" s="278" t="s">
        <v>6155</v>
      </c>
      <c r="J5477" s="278" t="s">
        <v>6156</v>
      </c>
      <c r="K5477" s="278"/>
      <c r="L5477" s="277"/>
      <c r="M5477" s="276" t="s">
        <v>3767</v>
      </c>
      <c r="N5477" s="276" t="s">
        <v>9801</v>
      </c>
      <c r="O5477" s="276" t="s">
        <v>6166</v>
      </c>
    </row>
    <row r="5478" spans="1:15" ht="30.75" customHeight="1" x14ac:dyDescent="0.25">
      <c r="A5478" s="275">
        <v>40808220</v>
      </c>
      <c r="B5478" s="270" t="s">
        <v>3354</v>
      </c>
      <c r="C5478" s="272" t="s">
        <v>4843</v>
      </c>
      <c r="D5478" s="270" t="s">
        <v>10528</v>
      </c>
      <c r="E5478" s="272"/>
      <c r="F5478" s="273"/>
      <c r="G5478" s="272"/>
      <c r="H5478" s="272" t="s">
        <v>6154</v>
      </c>
      <c r="I5478" s="272" t="s">
        <v>6155</v>
      </c>
      <c r="J5478" s="272" t="s">
        <v>6156</v>
      </c>
      <c r="K5478" s="272" t="s">
        <v>6157</v>
      </c>
      <c r="L5478" s="271"/>
      <c r="M5478" s="270" t="s">
        <v>3806</v>
      </c>
      <c r="N5478" s="270" t="s">
        <v>3805</v>
      </c>
      <c r="O5478" s="270" t="s">
        <v>6175</v>
      </c>
    </row>
    <row r="5479" spans="1:15" ht="30.75" customHeight="1" x14ac:dyDescent="0.25">
      <c r="A5479" s="281">
        <v>40808238</v>
      </c>
      <c r="B5479" s="276" t="s">
        <v>3356</v>
      </c>
      <c r="C5479" s="278" t="s">
        <v>4843</v>
      </c>
      <c r="D5479" s="276" t="s">
        <v>10358</v>
      </c>
      <c r="E5479" s="282"/>
      <c r="F5479" s="279"/>
      <c r="G5479" s="278"/>
      <c r="H5479" s="278" t="s">
        <v>6154</v>
      </c>
      <c r="I5479" s="278" t="s">
        <v>6155</v>
      </c>
      <c r="J5479" s="278" t="s">
        <v>6156</v>
      </c>
      <c r="K5479" s="278"/>
      <c r="L5479" s="277"/>
      <c r="M5479" s="276" t="s">
        <v>3767</v>
      </c>
      <c r="N5479" s="276" t="s">
        <v>9801</v>
      </c>
      <c r="O5479" s="276" t="s">
        <v>6166</v>
      </c>
    </row>
    <row r="5480" spans="1:15" ht="30.75" customHeight="1" x14ac:dyDescent="0.25">
      <c r="A5480" s="275">
        <v>40808246</v>
      </c>
      <c r="B5480" s="270" t="s">
        <v>3355</v>
      </c>
      <c r="C5480" s="272" t="s">
        <v>4843</v>
      </c>
      <c r="D5480" s="270" t="s">
        <v>10358</v>
      </c>
      <c r="E5480" s="272"/>
      <c r="F5480" s="273"/>
      <c r="G5480" s="272"/>
      <c r="H5480" s="272" t="s">
        <v>6154</v>
      </c>
      <c r="I5480" s="272" t="s">
        <v>6155</v>
      </c>
      <c r="J5480" s="272" t="s">
        <v>6156</v>
      </c>
      <c r="K5480" s="272"/>
      <c r="L5480" s="271"/>
      <c r="M5480" s="270" t="s">
        <v>3767</v>
      </c>
      <c r="N5480" s="270" t="s">
        <v>9801</v>
      </c>
      <c r="O5480" s="270" t="s">
        <v>6166</v>
      </c>
    </row>
    <row r="5481" spans="1:15" ht="30.75" customHeight="1" x14ac:dyDescent="0.25">
      <c r="A5481" s="281">
        <v>40808254</v>
      </c>
      <c r="B5481" s="276" t="s">
        <v>4494</v>
      </c>
      <c r="C5481" s="278" t="s">
        <v>4843</v>
      </c>
      <c r="D5481" s="276" t="s">
        <v>10358</v>
      </c>
      <c r="E5481" s="282"/>
      <c r="F5481" s="279"/>
      <c r="G5481" s="278"/>
      <c r="H5481" s="278" t="s">
        <v>6154</v>
      </c>
      <c r="I5481" s="278" t="s">
        <v>6155</v>
      </c>
      <c r="J5481" s="278" t="s">
        <v>6156</v>
      </c>
      <c r="K5481" s="278"/>
      <c r="L5481" s="277"/>
      <c r="M5481" s="276" t="s">
        <v>3767</v>
      </c>
      <c r="N5481" s="276" t="s">
        <v>9801</v>
      </c>
      <c r="O5481" s="276" t="s">
        <v>6166</v>
      </c>
    </row>
    <row r="5482" spans="1:15" ht="30.75" customHeight="1" x14ac:dyDescent="0.25">
      <c r="A5482" s="275">
        <v>40808254</v>
      </c>
      <c r="B5482" s="270" t="s">
        <v>4494</v>
      </c>
      <c r="C5482" s="272" t="s">
        <v>4843</v>
      </c>
      <c r="D5482" s="270" t="s">
        <v>10528</v>
      </c>
      <c r="E5482" s="272"/>
      <c r="F5482" s="273"/>
      <c r="G5482" s="272"/>
      <c r="H5482" s="272" t="s">
        <v>6154</v>
      </c>
      <c r="I5482" s="272" t="s">
        <v>6155</v>
      </c>
      <c r="J5482" s="272" t="s">
        <v>6156</v>
      </c>
      <c r="K5482" s="272" t="s">
        <v>6157</v>
      </c>
      <c r="L5482" s="271"/>
      <c r="M5482" s="270" t="s">
        <v>3806</v>
      </c>
      <c r="N5482" s="270" t="s">
        <v>3805</v>
      </c>
      <c r="O5482" s="270" t="s">
        <v>6175</v>
      </c>
    </row>
    <row r="5483" spans="1:15" ht="30.75" customHeight="1" x14ac:dyDescent="0.25">
      <c r="A5483" s="281">
        <v>40808262</v>
      </c>
      <c r="B5483" s="276" t="s">
        <v>3347</v>
      </c>
      <c r="C5483" s="278" t="s">
        <v>4843</v>
      </c>
      <c r="D5483" s="276" t="s">
        <v>8079</v>
      </c>
      <c r="E5483" s="282"/>
      <c r="F5483" s="279"/>
      <c r="G5483" s="278"/>
      <c r="H5483" s="278" t="s">
        <v>6154</v>
      </c>
      <c r="I5483" s="278" t="s">
        <v>6155</v>
      </c>
      <c r="J5483" s="278" t="s">
        <v>6156</v>
      </c>
      <c r="K5483" s="278"/>
      <c r="L5483" s="277"/>
      <c r="M5483" s="276" t="s">
        <v>3806</v>
      </c>
      <c r="N5483" s="276" t="s">
        <v>3805</v>
      </c>
      <c r="O5483" s="276" t="s">
        <v>6175</v>
      </c>
    </row>
    <row r="5484" spans="1:15" ht="30.75" customHeight="1" x14ac:dyDescent="0.25">
      <c r="A5484" s="275">
        <v>40808270</v>
      </c>
      <c r="B5484" s="270" t="s">
        <v>4495</v>
      </c>
      <c r="C5484" s="272" t="s">
        <v>4843</v>
      </c>
      <c r="D5484" s="270" t="s">
        <v>9541</v>
      </c>
      <c r="E5484" s="272"/>
      <c r="F5484" s="273"/>
      <c r="G5484" s="272"/>
      <c r="H5484" s="272" t="s">
        <v>6154</v>
      </c>
      <c r="I5484" s="272" t="s">
        <v>6155</v>
      </c>
      <c r="J5484" s="272" t="s">
        <v>6156</v>
      </c>
      <c r="K5484" s="272" t="s">
        <v>6157</v>
      </c>
      <c r="L5484" s="271"/>
      <c r="M5484" s="270" t="s">
        <v>7518</v>
      </c>
      <c r="N5484" s="270" t="s">
        <v>7519</v>
      </c>
      <c r="O5484" s="270" t="s">
        <v>6166</v>
      </c>
    </row>
    <row r="5485" spans="1:15" ht="30.75" customHeight="1" x14ac:dyDescent="0.25">
      <c r="A5485" s="281">
        <v>40808289</v>
      </c>
      <c r="B5485" s="276" t="s">
        <v>6826</v>
      </c>
      <c r="C5485" s="278" t="s">
        <v>4843</v>
      </c>
      <c r="D5485" s="276" t="s">
        <v>10529</v>
      </c>
      <c r="E5485" s="282"/>
      <c r="F5485" s="279"/>
      <c r="G5485" s="278"/>
      <c r="H5485" s="278" t="s">
        <v>6154</v>
      </c>
      <c r="I5485" s="278" t="s">
        <v>6155</v>
      </c>
      <c r="J5485" s="278" t="s">
        <v>6156</v>
      </c>
      <c r="K5485" s="278" t="s">
        <v>6157</v>
      </c>
      <c r="L5485" s="277">
        <v>7</v>
      </c>
      <c r="M5485" s="276" t="s">
        <v>3806</v>
      </c>
      <c r="N5485" s="276" t="s">
        <v>3805</v>
      </c>
      <c r="O5485" s="276" t="s">
        <v>6175</v>
      </c>
    </row>
    <row r="5486" spans="1:15" ht="30.75" customHeight="1" x14ac:dyDescent="0.25">
      <c r="A5486" s="275">
        <v>40808297</v>
      </c>
      <c r="B5486" s="270" t="s">
        <v>6827</v>
      </c>
      <c r="C5486" s="272" t="s">
        <v>4843</v>
      </c>
      <c r="D5486" s="270" t="s">
        <v>10529</v>
      </c>
      <c r="E5486" s="272"/>
      <c r="F5486" s="273"/>
      <c r="G5486" s="272"/>
      <c r="H5486" s="272" t="s">
        <v>6154</v>
      </c>
      <c r="I5486" s="272" t="s">
        <v>6155</v>
      </c>
      <c r="J5486" s="272" t="s">
        <v>6156</v>
      </c>
      <c r="K5486" s="272" t="s">
        <v>6157</v>
      </c>
      <c r="L5486" s="271">
        <v>7</v>
      </c>
      <c r="M5486" s="270" t="s">
        <v>3806</v>
      </c>
      <c r="N5486" s="270" t="s">
        <v>3805</v>
      </c>
      <c r="O5486" s="270" t="s">
        <v>6175</v>
      </c>
    </row>
    <row r="5487" spans="1:15" ht="30.75" customHeight="1" x14ac:dyDescent="0.25">
      <c r="A5487" s="281">
        <v>40808300</v>
      </c>
      <c r="B5487" s="276" t="s">
        <v>6828</v>
      </c>
      <c r="C5487" s="278" t="s">
        <v>4843</v>
      </c>
      <c r="D5487" s="276" t="s">
        <v>10529</v>
      </c>
      <c r="E5487" s="282"/>
      <c r="F5487" s="279"/>
      <c r="G5487" s="278"/>
      <c r="H5487" s="278" t="s">
        <v>6154</v>
      </c>
      <c r="I5487" s="278" t="s">
        <v>6155</v>
      </c>
      <c r="J5487" s="278" t="s">
        <v>6156</v>
      </c>
      <c r="K5487" s="278" t="s">
        <v>6157</v>
      </c>
      <c r="L5487" s="277">
        <v>7</v>
      </c>
      <c r="M5487" s="276" t="s">
        <v>3806</v>
      </c>
      <c r="N5487" s="276" t="s">
        <v>3805</v>
      </c>
      <c r="O5487" s="276" t="s">
        <v>6175</v>
      </c>
    </row>
    <row r="5488" spans="1:15" ht="30.75" customHeight="1" x14ac:dyDescent="0.25">
      <c r="A5488" s="275">
        <v>40808319</v>
      </c>
      <c r="B5488" s="270" t="s">
        <v>10530</v>
      </c>
      <c r="C5488" s="272" t="s">
        <v>4843</v>
      </c>
      <c r="D5488" s="270" t="s">
        <v>10528</v>
      </c>
      <c r="E5488" s="272"/>
      <c r="F5488" s="273"/>
      <c r="G5488" s="272"/>
      <c r="H5488" s="272" t="s">
        <v>6154</v>
      </c>
      <c r="I5488" s="272" t="s">
        <v>6155</v>
      </c>
      <c r="J5488" s="272" t="s">
        <v>6156</v>
      </c>
      <c r="K5488" s="272" t="s">
        <v>6157</v>
      </c>
      <c r="L5488" s="271"/>
      <c r="M5488" s="270" t="s">
        <v>3806</v>
      </c>
      <c r="N5488" s="270" t="s">
        <v>3805</v>
      </c>
      <c r="O5488" s="270" t="s">
        <v>6175</v>
      </c>
    </row>
    <row r="5489" spans="1:15" ht="30.75" customHeight="1" x14ac:dyDescent="0.25">
      <c r="A5489" s="281">
        <v>40808327</v>
      </c>
      <c r="B5489" s="276" t="s">
        <v>10531</v>
      </c>
      <c r="C5489" s="278" t="s">
        <v>4843</v>
      </c>
      <c r="D5489" s="276" t="s">
        <v>10528</v>
      </c>
      <c r="E5489" s="282"/>
      <c r="F5489" s="279"/>
      <c r="G5489" s="278"/>
      <c r="H5489" s="278" t="s">
        <v>6154</v>
      </c>
      <c r="I5489" s="278" t="s">
        <v>6155</v>
      </c>
      <c r="J5489" s="278" t="s">
        <v>6156</v>
      </c>
      <c r="K5489" s="278" t="s">
        <v>6157</v>
      </c>
      <c r="L5489" s="277"/>
      <c r="M5489" s="276" t="s">
        <v>3806</v>
      </c>
      <c r="N5489" s="276" t="s">
        <v>3805</v>
      </c>
      <c r="O5489" s="276" t="s">
        <v>6175</v>
      </c>
    </row>
    <row r="5490" spans="1:15" ht="30.75" customHeight="1" x14ac:dyDescent="0.25">
      <c r="A5490" s="275">
        <v>40809021</v>
      </c>
      <c r="B5490" s="270" t="s">
        <v>3364</v>
      </c>
      <c r="C5490" s="272" t="s">
        <v>4843</v>
      </c>
      <c r="D5490" s="270" t="s">
        <v>10532</v>
      </c>
      <c r="E5490" s="272"/>
      <c r="F5490" s="273"/>
      <c r="G5490" s="272"/>
      <c r="H5490" s="272" t="s">
        <v>6154</v>
      </c>
      <c r="I5490" s="272" t="s">
        <v>6155</v>
      </c>
      <c r="J5490" s="272" t="s">
        <v>6156</v>
      </c>
      <c r="K5490" s="272"/>
      <c r="L5490" s="271"/>
      <c r="M5490" s="270" t="s">
        <v>7541</v>
      </c>
      <c r="N5490" s="270" t="s">
        <v>7519</v>
      </c>
      <c r="O5490" s="270" t="s">
        <v>6166</v>
      </c>
    </row>
    <row r="5491" spans="1:15" ht="30.75" customHeight="1" x14ac:dyDescent="0.25">
      <c r="A5491" s="281">
        <v>40809030</v>
      </c>
      <c r="B5491" s="276" t="s">
        <v>3363</v>
      </c>
      <c r="C5491" s="278" t="s">
        <v>4843</v>
      </c>
      <c r="D5491" s="276" t="s">
        <v>10533</v>
      </c>
      <c r="E5491" s="282"/>
      <c r="F5491" s="279"/>
      <c r="G5491" s="278"/>
      <c r="H5491" s="278" t="s">
        <v>6154</v>
      </c>
      <c r="I5491" s="278" t="s">
        <v>6155</v>
      </c>
      <c r="J5491" s="278" t="s">
        <v>6156</v>
      </c>
      <c r="K5491" s="278"/>
      <c r="L5491" s="277"/>
      <c r="M5491" s="276" t="s">
        <v>7541</v>
      </c>
      <c r="N5491" s="276" t="s">
        <v>7519</v>
      </c>
      <c r="O5491" s="276" t="s">
        <v>6166</v>
      </c>
    </row>
    <row r="5492" spans="1:15" ht="30.75" customHeight="1" x14ac:dyDescent="0.25">
      <c r="A5492" s="275">
        <v>40809048</v>
      </c>
      <c r="B5492" s="270" t="s">
        <v>3357</v>
      </c>
      <c r="C5492" s="272" t="s">
        <v>4843</v>
      </c>
      <c r="D5492" s="270" t="s">
        <v>10534</v>
      </c>
      <c r="E5492" s="272"/>
      <c r="F5492" s="273"/>
      <c r="G5492" s="272"/>
      <c r="H5492" s="272" t="s">
        <v>6154</v>
      </c>
      <c r="I5492" s="272" t="s">
        <v>6155</v>
      </c>
      <c r="J5492" s="272" t="s">
        <v>6156</v>
      </c>
      <c r="K5492" s="272"/>
      <c r="L5492" s="271"/>
      <c r="M5492" s="270" t="s">
        <v>7541</v>
      </c>
      <c r="N5492" s="270" t="s">
        <v>7519</v>
      </c>
      <c r="O5492" s="270" t="s">
        <v>6166</v>
      </c>
    </row>
    <row r="5493" spans="1:15" ht="30.75" customHeight="1" x14ac:dyDescent="0.25">
      <c r="A5493" s="281">
        <v>40809056</v>
      </c>
      <c r="B5493" s="276" t="s">
        <v>3362</v>
      </c>
      <c r="C5493" s="278" t="s">
        <v>4843</v>
      </c>
      <c r="D5493" s="276" t="s">
        <v>10535</v>
      </c>
      <c r="E5493" s="282"/>
      <c r="F5493" s="279"/>
      <c r="G5493" s="278"/>
      <c r="H5493" s="278" t="s">
        <v>6154</v>
      </c>
      <c r="I5493" s="278" t="s">
        <v>6155</v>
      </c>
      <c r="J5493" s="278" t="s">
        <v>6156</v>
      </c>
      <c r="K5493" s="278"/>
      <c r="L5493" s="277"/>
      <c r="M5493" s="276" t="s">
        <v>7541</v>
      </c>
      <c r="N5493" s="276" t="s">
        <v>7519</v>
      </c>
      <c r="O5493" s="276" t="s">
        <v>6166</v>
      </c>
    </row>
    <row r="5494" spans="1:15" ht="30.75" customHeight="1" x14ac:dyDescent="0.25">
      <c r="A5494" s="275">
        <v>40809064</v>
      </c>
      <c r="B5494" s="270" t="s">
        <v>3358</v>
      </c>
      <c r="C5494" s="272" t="s">
        <v>4843</v>
      </c>
      <c r="D5494" s="270" t="s">
        <v>10513</v>
      </c>
      <c r="E5494" s="272"/>
      <c r="F5494" s="273"/>
      <c r="G5494" s="272"/>
      <c r="H5494" s="272" t="s">
        <v>6154</v>
      </c>
      <c r="I5494" s="272" t="s">
        <v>6155</v>
      </c>
      <c r="J5494" s="272" t="s">
        <v>6156</v>
      </c>
      <c r="K5494" s="272"/>
      <c r="L5494" s="271"/>
      <c r="M5494" s="270" t="s">
        <v>7541</v>
      </c>
      <c r="N5494" s="270" t="s">
        <v>7519</v>
      </c>
      <c r="O5494" s="270" t="s">
        <v>6166</v>
      </c>
    </row>
    <row r="5495" spans="1:15" ht="30.75" customHeight="1" x14ac:dyDescent="0.25">
      <c r="A5495" s="281">
        <v>40809072</v>
      </c>
      <c r="B5495" s="276" t="s">
        <v>3359</v>
      </c>
      <c r="C5495" s="278" t="s">
        <v>4843</v>
      </c>
      <c r="D5495" s="276" t="s">
        <v>10536</v>
      </c>
      <c r="E5495" s="282"/>
      <c r="F5495" s="279"/>
      <c r="G5495" s="278"/>
      <c r="H5495" s="278" t="s">
        <v>6154</v>
      </c>
      <c r="I5495" s="278" t="s">
        <v>6155</v>
      </c>
      <c r="J5495" s="278" t="s">
        <v>6156</v>
      </c>
      <c r="K5495" s="278" t="s">
        <v>6157</v>
      </c>
      <c r="L5495" s="277"/>
      <c r="M5495" s="276" t="s">
        <v>7541</v>
      </c>
      <c r="N5495" s="276" t="s">
        <v>7519</v>
      </c>
      <c r="O5495" s="276" t="s">
        <v>6166</v>
      </c>
    </row>
    <row r="5496" spans="1:15" ht="30.75" customHeight="1" x14ac:dyDescent="0.25">
      <c r="A5496" s="275">
        <v>40809080</v>
      </c>
      <c r="B5496" s="270" t="s">
        <v>3360</v>
      </c>
      <c r="C5496" s="272" t="s">
        <v>4843</v>
      </c>
      <c r="D5496" s="270" t="s">
        <v>10537</v>
      </c>
      <c r="E5496" s="272"/>
      <c r="F5496" s="273"/>
      <c r="G5496" s="272"/>
      <c r="H5496" s="272" t="s">
        <v>6154</v>
      </c>
      <c r="I5496" s="272" t="s">
        <v>6155</v>
      </c>
      <c r="J5496" s="272" t="s">
        <v>6156</v>
      </c>
      <c r="K5496" s="272"/>
      <c r="L5496" s="271"/>
      <c r="M5496" s="270" t="s">
        <v>7541</v>
      </c>
      <c r="N5496" s="270" t="s">
        <v>7519</v>
      </c>
      <c r="O5496" s="270" t="s">
        <v>6166</v>
      </c>
    </row>
    <row r="5497" spans="1:15" ht="30.75" customHeight="1" x14ac:dyDescent="0.25">
      <c r="A5497" s="281">
        <v>40809102</v>
      </c>
      <c r="B5497" s="276" t="s">
        <v>3361</v>
      </c>
      <c r="C5497" s="278" t="s">
        <v>4843</v>
      </c>
      <c r="D5497" s="276" t="s">
        <v>10538</v>
      </c>
      <c r="E5497" s="282"/>
      <c r="F5497" s="279"/>
      <c r="G5497" s="278"/>
      <c r="H5497" s="278" t="s">
        <v>6154</v>
      </c>
      <c r="I5497" s="278" t="s">
        <v>6155</v>
      </c>
      <c r="J5497" s="278" t="s">
        <v>6156</v>
      </c>
      <c r="K5497" s="278"/>
      <c r="L5497" s="277"/>
      <c r="M5497" s="276" t="s">
        <v>7541</v>
      </c>
      <c r="N5497" s="276" t="s">
        <v>7519</v>
      </c>
      <c r="O5497" s="276" t="s">
        <v>6166</v>
      </c>
    </row>
    <row r="5498" spans="1:15" ht="30.75" customHeight="1" x14ac:dyDescent="0.25">
      <c r="A5498" s="275">
        <v>40809110</v>
      </c>
      <c r="B5498" s="270" t="s">
        <v>6040</v>
      </c>
      <c r="C5498" s="272" t="s">
        <v>4844</v>
      </c>
      <c r="D5498" s="270" t="s">
        <v>6161</v>
      </c>
      <c r="E5498" s="272"/>
      <c r="F5498" s="273"/>
      <c r="G5498" s="272" t="s">
        <v>6161</v>
      </c>
      <c r="H5498" s="272" t="s">
        <v>6161</v>
      </c>
      <c r="I5498" s="272" t="s">
        <v>6161</v>
      </c>
      <c r="J5498" s="272" t="s">
        <v>6161</v>
      </c>
      <c r="K5498" s="272" t="s">
        <v>6161</v>
      </c>
      <c r="L5498" s="271" t="s">
        <v>6161</v>
      </c>
      <c r="M5498" s="270" t="s">
        <v>6161</v>
      </c>
      <c r="N5498" s="270" t="s">
        <v>6161</v>
      </c>
      <c r="O5498" s="270" t="s">
        <v>6161</v>
      </c>
    </row>
    <row r="5499" spans="1:15" ht="30.75" customHeight="1" x14ac:dyDescent="0.25">
      <c r="A5499" s="281">
        <v>40809129</v>
      </c>
      <c r="B5499" s="276" t="s">
        <v>6041</v>
      </c>
      <c r="C5499" s="278" t="s">
        <v>4844</v>
      </c>
      <c r="D5499" s="276" t="s">
        <v>6161</v>
      </c>
      <c r="E5499" s="282"/>
      <c r="F5499" s="279"/>
      <c r="G5499" s="278" t="s">
        <v>6161</v>
      </c>
      <c r="H5499" s="278" t="s">
        <v>6161</v>
      </c>
      <c r="I5499" s="278" t="s">
        <v>6161</v>
      </c>
      <c r="J5499" s="278" t="s">
        <v>6161</v>
      </c>
      <c r="K5499" s="278" t="s">
        <v>6161</v>
      </c>
      <c r="L5499" s="277" t="s">
        <v>6161</v>
      </c>
      <c r="M5499" s="276" t="s">
        <v>6161</v>
      </c>
      <c r="N5499" s="276" t="s">
        <v>6161</v>
      </c>
      <c r="O5499" s="276" t="s">
        <v>6161</v>
      </c>
    </row>
    <row r="5500" spans="1:15" ht="30.75" customHeight="1" x14ac:dyDescent="0.25">
      <c r="A5500" s="275">
        <v>40809137</v>
      </c>
      <c r="B5500" s="270" t="s">
        <v>6042</v>
      </c>
      <c r="C5500" s="272" t="s">
        <v>4844</v>
      </c>
      <c r="D5500" s="270" t="s">
        <v>6161</v>
      </c>
      <c r="E5500" s="272"/>
      <c r="F5500" s="273"/>
      <c r="G5500" s="272" t="s">
        <v>6161</v>
      </c>
      <c r="H5500" s="272" t="s">
        <v>6161</v>
      </c>
      <c r="I5500" s="272" t="s">
        <v>6161</v>
      </c>
      <c r="J5500" s="272" t="s">
        <v>6161</v>
      </c>
      <c r="K5500" s="272" t="s">
        <v>6161</v>
      </c>
      <c r="L5500" s="271" t="s">
        <v>6161</v>
      </c>
      <c r="M5500" s="270" t="s">
        <v>6161</v>
      </c>
      <c r="N5500" s="270" t="s">
        <v>6161</v>
      </c>
      <c r="O5500" s="270" t="s">
        <v>6161</v>
      </c>
    </row>
    <row r="5501" spans="1:15" ht="30.75" customHeight="1" x14ac:dyDescent="0.25">
      <c r="A5501" s="281">
        <v>40809145</v>
      </c>
      <c r="B5501" s="276" t="s">
        <v>6829</v>
      </c>
      <c r="C5501" s="278" t="s">
        <v>4844</v>
      </c>
      <c r="D5501" s="276" t="s">
        <v>6161</v>
      </c>
      <c r="E5501" s="282"/>
      <c r="F5501" s="279"/>
      <c r="G5501" s="278" t="s">
        <v>6161</v>
      </c>
      <c r="H5501" s="278" t="s">
        <v>6161</v>
      </c>
      <c r="I5501" s="278" t="s">
        <v>6161</v>
      </c>
      <c r="J5501" s="278" t="s">
        <v>6161</v>
      </c>
      <c r="K5501" s="278" t="s">
        <v>6161</v>
      </c>
      <c r="L5501" s="277" t="s">
        <v>6161</v>
      </c>
      <c r="M5501" s="276" t="s">
        <v>6161</v>
      </c>
      <c r="N5501" s="276" t="s">
        <v>6161</v>
      </c>
      <c r="O5501" s="276" t="s">
        <v>6161</v>
      </c>
    </row>
    <row r="5502" spans="1:15" ht="30.75" customHeight="1" x14ac:dyDescent="0.25">
      <c r="A5502" s="275">
        <v>40809153</v>
      </c>
      <c r="B5502" s="270" t="s">
        <v>10539</v>
      </c>
      <c r="C5502" s="272" t="s">
        <v>4843</v>
      </c>
      <c r="D5502" s="270" t="s">
        <v>9541</v>
      </c>
      <c r="E5502" s="272"/>
      <c r="F5502" s="273"/>
      <c r="G5502" s="272"/>
      <c r="H5502" s="272" t="s">
        <v>6154</v>
      </c>
      <c r="I5502" s="272" t="s">
        <v>6155</v>
      </c>
      <c r="J5502" s="272" t="s">
        <v>6156</v>
      </c>
      <c r="K5502" s="272" t="s">
        <v>6157</v>
      </c>
      <c r="L5502" s="271"/>
      <c r="M5502" s="270" t="s">
        <v>7518</v>
      </c>
      <c r="N5502" s="270" t="s">
        <v>7519</v>
      </c>
      <c r="O5502" s="270" t="s">
        <v>6166</v>
      </c>
    </row>
    <row r="5503" spans="1:15" ht="30.75" customHeight="1" x14ac:dyDescent="0.25">
      <c r="A5503" s="281">
        <v>40809153</v>
      </c>
      <c r="B5503" s="276" t="s">
        <v>10539</v>
      </c>
      <c r="C5503" s="278" t="s">
        <v>4843</v>
      </c>
      <c r="D5503" s="276" t="s">
        <v>10540</v>
      </c>
      <c r="E5503" s="282"/>
      <c r="F5503" s="279"/>
      <c r="G5503" s="278"/>
      <c r="H5503" s="278" t="s">
        <v>6154</v>
      </c>
      <c r="I5503" s="278" t="s">
        <v>6155</v>
      </c>
      <c r="J5503" s="278" t="s">
        <v>6156</v>
      </c>
      <c r="K5503" s="278"/>
      <c r="L5503" s="277"/>
      <c r="M5503" s="276" t="s">
        <v>7541</v>
      </c>
      <c r="N5503" s="276" t="s">
        <v>7519</v>
      </c>
      <c r="O5503" s="276" t="s">
        <v>6166</v>
      </c>
    </row>
    <row r="5504" spans="1:15" ht="30.75" customHeight="1" x14ac:dyDescent="0.25">
      <c r="A5504" s="275">
        <v>40809161</v>
      </c>
      <c r="B5504" s="270" t="s">
        <v>10541</v>
      </c>
      <c r="C5504" s="272" t="s">
        <v>4843</v>
      </c>
      <c r="D5504" s="270" t="s">
        <v>10542</v>
      </c>
      <c r="E5504" s="272"/>
      <c r="F5504" s="273"/>
      <c r="G5504" s="272"/>
      <c r="H5504" s="272" t="s">
        <v>6154</v>
      </c>
      <c r="I5504" s="272" t="s">
        <v>6155</v>
      </c>
      <c r="J5504" s="272" t="s">
        <v>6156</v>
      </c>
      <c r="K5504" s="272"/>
      <c r="L5504" s="271"/>
      <c r="M5504" s="270" t="s">
        <v>3960</v>
      </c>
      <c r="N5504" s="270" t="s">
        <v>7519</v>
      </c>
      <c r="O5504" s="270" t="s">
        <v>6166</v>
      </c>
    </row>
    <row r="5505" spans="1:15" ht="30.75" customHeight="1" x14ac:dyDescent="0.25">
      <c r="A5505" s="281">
        <v>40809161</v>
      </c>
      <c r="B5505" s="276" t="s">
        <v>10541</v>
      </c>
      <c r="C5505" s="278" t="s">
        <v>4843</v>
      </c>
      <c r="D5505" s="276" t="s">
        <v>9301</v>
      </c>
      <c r="E5505" s="282"/>
      <c r="F5505" s="279"/>
      <c r="G5505" s="278"/>
      <c r="H5505" s="278" t="s">
        <v>6154</v>
      </c>
      <c r="I5505" s="278" t="s">
        <v>6155</v>
      </c>
      <c r="J5505" s="278" t="s">
        <v>6156</v>
      </c>
      <c r="K5505" s="278"/>
      <c r="L5505" s="277"/>
      <c r="M5505" s="276" t="s">
        <v>3960</v>
      </c>
      <c r="N5505" s="276" t="s">
        <v>7519</v>
      </c>
      <c r="O5505" s="276" t="s">
        <v>6166</v>
      </c>
    </row>
    <row r="5506" spans="1:15" ht="30.75" customHeight="1" x14ac:dyDescent="0.25">
      <c r="A5506" s="275">
        <v>40809170</v>
      </c>
      <c r="B5506" s="270" t="s">
        <v>10543</v>
      </c>
      <c r="C5506" s="272" t="s">
        <v>4843</v>
      </c>
      <c r="D5506" s="270" t="s">
        <v>9541</v>
      </c>
      <c r="E5506" s="272"/>
      <c r="F5506" s="273"/>
      <c r="G5506" s="272"/>
      <c r="H5506" s="272" t="s">
        <v>6154</v>
      </c>
      <c r="I5506" s="272" t="s">
        <v>6155</v>
      </c>
      <c r="J5506" s="272" t="s">
        <v>6156</v>
      </c>
      <c r="K5506" s="272" t="s">
        <v>6157</v>
      </c>
      <c r="L5506" s="271"/>
      <c r="M5506" s="270" t="s">
        <v>7518</v>
      </c>
      <c r="N5506" s="270" t="s">
        <v>7519</v>
      </c>
      <c r="O5506" s="270" t="s">
        <v>6166</v>
      </c>
    </row>
    <row r="5507" spans="1:15" ht="30.75" customHeight="1" x14ac:dyDescent="0.25">
      <c r="A5507" s="281">
        <v>40809170</v>
      </c>
      <c r="B5507" s="276" t="s">
        <v>10543</v>
      </c>
      <c r="C5507" s="278" t="s">
        <v>4843</v>
      </c>
      <c r="D5507" s="276" t="s">
        <v>10544</v>
      </c>
      <c r="E5507" s="282"/>
      <c r="F5507" s="279"/>
      <c r="G5507" s="278"/>
      <c r="H5507" s="278" t="s">
        <v>6154</v>
      </c>
      <c r="I5507" s="278" t="s">
        <v>6155</v>
      </c>
      <c r="J5507" s="278" t="s">
        <v>6156</v>
      </c>
      <c r="K5507" s="278" t="s">
        <v>6157</v>
      </c>
      <c r="L5507" s="277"/>
      <c r="M5507" s="276" t="s">
        <v>4581</v>
      </c>
      <c r="N5507" s="276" t="s">
        <v>7519</v>
      </c>
      <c r="O5507" s="276" t="s">
        <v>6166</v>
      </c>
    </row>
    <row r="5508" spans="1:15" ht="30.75" customHeight="1" x14ac:dyDescent="0.25">
      <c r="A5508" s="275">
        <v>40809188</v>
      </c>
      <c r="B5508" s="270" t="s">
        <v>10545</v>
      </c>
      <c r="C5508" s="272" t="s">
        <v>4843</v>
      </c>
      <c r="D5508" s="270" t="s">
        <v>9541</v>
      </c>
      <c r="E5508" s="272"/>
      <c r="F5508" s="273"/>
      <c r="G5508" s="272"/>
      <c r="H5508" s="272" t="s">
        <v>6154</v>
      </c>
      <c r="I5508" s="272" t="s">
        <v>6155</v>
      </c>
      <c r="J5508" s="272" t="s">
        <v>6156</v>
      </c>
      <c r="K5508" s="272" t="s">
        <v>6157</v>
      </c>
      <c r="L5508" s="271"/>
      <c r="M5508" s="270" t="s">
        <v>7518</v>
      </c>
      <c r="N5508" s="270" t="s">
        <v>7519</v>
      </c>
      <c r="O5508" s="270" t="s">
        <v>6166</v>
      </c>
    </row>
    <row r="5509" spans="1:15" ht="30.75" customHeight="1" x14ac:dyDescent="0.25">
      <c r="A5509" s="281">
        <v>40809196</v>
      </c>
      <c r="B5509" s="276" t="s">
        <v>10546</v>
      </c>
      <c r="C5509" s="278" t="s">
        <v>4843</v>
      </c>
      <c r="D5509" s="276" t="s">
        <v>9541</v>
      </c>
      <c r="E5509" s="282"/>
      <c r="F5509" s="279"/>
      <c r="G5509" s="278"/>
      <c r="H5509" s="278" t="s">
        <v>6154</v>
      </c>
      <c r="I5509" s="278" t="s">
        <v>6155</v>
      </c>
      <c r="J5509" s="278" t="s">
        <v>6156</v>
      </c>
      <c r="K5509" s="278" t="s">
        <v>6157</v>
      </c>
      <c r="L5509" s="277"/>
      <c r="M5509" s="276" t="s">
        <v>7518</v>
      </c>
      <c r="N5509" s="276" t="s">
        <v>7519</v>
      </c>
      <c r="O5509" s="276" t="s">
        <v>6166</v>
      </c>
    </row>
    <row r="5510" spans="1:15" ht="30.75" customHeight="1" x14ac:dyDescent="0.25">
      <c r="A5510" s="275">
        <v>40809200</v>
      </c>
      <c r="B5510" s="270" t="s">
        <v>10547</v>
      </c>
      <c r="C5510" s="272" t="s">
        <v>4843</v>
      </c>
      <c r="D5510" s="270" t="s">
        <v>9541</v>
      </c>
      <c r="E5510" s="272"/>
      <c r="F5510" s="273"/>
      <c r="G5510" s="272"/>
      <c r="H5510" s="272" t="s">
        <v>6154</v>
      </c>
      <c r="I5510" s="272" t="s">
        <v>6155</v>
      </c>
      <c r="J5510" s="272" t="s">
        <v>6156</v>
      </c>
      <c r="K5510" s="272" t="s">
        <v>6157</v>
      </c>
      <c r="L5510" s="271"/>
      <c r="M5510" s="270" t="s">
        <v>7518</v>
      </c>
      <c r="N5510" s="270" t="s">
        <v>7519</v>
      </c>
      <c r="O5510" s="270" t="s">
        <v>6166</v>
      </c>
    </row>
    <row r="5511" spans="1:15" ht="30.75" customHeight="1" x14ac:dyDescent="0.25">
      <c r="A5511" s="281">
        <v>40809200</v>
      </c>
      <c r="B5511" s="276" t="s">
        <v>10547</v>
      </c>
      <c r="C5511" s="278" t="s">
        <v>4843</v>
      </c>
      <c r="D5511" s="276" t="s">
        <v>10540</v>
      </c>
      <c r="E5511" s="282"/>
      <c r="F5511" s="279"/>
      <c r="G5511" s="278"/>
      <c r="H5511" s="278" t="s">
        <v>6154</v>
      </c>
      <c r="I5511" s="278" t="s">
        <v>6155</v>
      </c>
      <c r="J5511" s="278" t="s">
        <v>6156</v>
      </c>
      <c r="K5511" s="278"/>
      <c r="L5511" s="277"/>
      <c r="M5511" s="276" t="s">
        <v>7541</v>
      </c>
      <c r="N5511" s="276" t="s">
        <v>7519</v>
      </c>
      <c r="O5511" s="276" t="s">
        <v>6166</v>
      </c>
    </row>
    <row r="5512" spans="1:15" ht="30.75" customHeight="1" x14ac:dyDescent="0.25">
      <c r="A5512" s="275">
        <v>40809218</v>
      </c>
      <c r="B5512" s="270" t="s">
        <v>10548</v>
      </c>
      <c r="C5512" s="272" t="s">
        <v>4843</v>
      </c>
      <c r="D5512" s="270" t="s">
        <v>9541</v>
      </c>
      <c r="E5512" s="272"/>
      <c r="F5512" s="273"/>
      <c r="G5512" s="272"/>
      <c r="H5512" s="272" t="s">
        <v>6154</v>
      </c>
      <c r="I5512" s="272" t="s">
        <v>6155</v>
      </c>
      <c r="J5512" s="272" t="s">
        <v>6156</v>
      </c>
      <c r="K5512" s="272" t="s">
        <v>6157</v>
      </c>
      <c r="L5512" s="271"/>
      <c r="M5512" s="270" t="s">
        <v>7518</v>
      </c>
      <c r="N5512" s="270" t="s">
        <v>7519</v>
      </c>
      <c r="O5512" s="270" t="s">
        <v>6166</v>
      </c>
    </row>
    <row r="5513" spans="1:15" ht="30.75" customHeight="1" x14ac:dyDescent="0.25">
      <c r="A5513" s="281">
        <v>40809218</v>
      </c>
      <c r="B5513" s="276" t="s">
        <v>10548</v>
      </c>
      <c r="C5513" s="278" t="s">
        <v>4843</v>
      </c>
      <c r="D5513" s="276" t="s">
        <v>10544</v>
      </c>
      <c r="E5513" s="282"/>
      <c r="F5513" s="279"/>
      <c r="G5513" s="278"/>
      <c r="H5513" s="278" t="s">
        <v>6154</v>
      </c>
      <c r="I5513" s="278" t="s">
        <v>6155</v>
      </c>
      <c r="J5513" s="278" t="s">
        <v>6156</v>
      </c>
      <c r="K5513" s="278" t="s">
        <v>6157</v>
      </c>
      <c r="L5513" s="277"/>
      <c r="M5513" s="276" t="s">
        <v>4581</v>
      </c>
      <c r="N5513" s="276" t="s">
        <v>7519</v>
      </c>
      <c r="O5513" s="276" t="s">
        <v>6166</v>
      </c>
    </row>
    <row r="5514" spans="1:15" ht="30.75" customHeight="1" x14ac:dyDescent="0.25">
      <c r="A5514" s="275">
        <v>40809226</v>
      </c>
      <c r="B5514" s="270" t="s">
        <v>10549</v>
      </c>
      <c r="C5514" s="272" t="s">
        <v>4843</v>
      </c>
      <c r="D5514" s="270" t="s">
        <v>10542</v>
      </c>
      <c r="E5514" s="272"/>
      <c r="F5514" s="273"/>
      <c r="G5514" s="272"/>
      <c r="H5514" s="272" t="s">
        <v>6154</v>
      </c>
      <c r="I5514" s="272" t="s">
        <v>6155</v>
      </c>
      <c r="J5514" s="272" t="s">
        <v>6156</v>
      </c>
      <c r="K5514" s="272"/>
      <c r="L5514" s="271"/>
      <c r="M5514" s="270" t="s">
        <v>3960</v>
      </c>
      <c r="N5514" s="270" t="s">
        <v>7519</v>
      </c>
      <c r="O5514" s="270" t="s">
        <v>6166</v>
      </c>
    </row>
    <row r="5515" spans="1:15" ht="30.75" customHeight="1" x14ac:dyDescent="0.25">
      <c r="A5515" s="281">
        <v>40809226</v>
      </c>
      <c r="B5515" s="276" t="s">
        <v>10549</v>
      </c>
      <c r="C5515" s="278" t="s">
        <v>4843</v>
      </c>
      <c r="D5515" s="276" t="s">
        <v>9301</v>
      </c>
      <c r="E5515" s="282"/>
      <c r="F5515" s="279"/>
      <c r="G5515" s="278"/>
      <c r="H5515" s="278" t="s">
        <v>6154</v>
      </c>
      <c r="I5515" s="278" t="s">
        <v>6155</v>
      </c>
      <c r="J5515" s="278" t="s">
        <v>6156</v>
      </c>
      <c r="K5515" s="278"/>
      <c r="L5515" s="277"/>
      <c r="M5515" s="276" t="s">
        <v>3960</v>
      </c>
      <c r="N5515" s="276" t="s">
        <v>7519</v>
      </c>
      <c r="O5515" s="276" t="s">
        <v>6166</v>
      </c>
    </row>
    <row r="5516" spans="1:15" ht="30.75" customHeight="1" x14ac:dyDescent="0.25">
      <c r="A5516" s="275">
        <v>40810011</v>
      </c>
      <c r="B5516" s="270" t="s">
        <v>3366</v>
      </c>
      <c r="C5516" s="272" t="s">
        <v>4843</v>
      </c>
      <c r="D5516" s="270" t="s">
        <v>10550</v>
      </c>
      <c r="E5516" s="272"/>
      <c r="F5516" s="273"/>
      <c r="G5516" s="272"/>
      <c r="H5516" s="272" t="s">
        <v>6154</v>
      </c>
      <c r="I5516" s="272" t="s">
        <v>6155</v>
      </c>
      <c r="J5516" s="272" t="s">
        <v>6156</v>
      </c>
      <c r="K5516" s="272" t="s">
        <v>6157</v>
      </c>
      <c r="L5516" s="271"/>
      <c r="M5516" s="270" t="s">
        <v>7541</v>
      </c>
      <c r="N5516" s="270" t="s">
        <v>7519</v>
      </c>
      <c r="O5516" s="270" t="s">
        <v>6166</v>
      </c>
    </row>
    <row r="5517" spans="1:15" ht="30.75" customHeight="1" x14ac:dyDescent="0.25">
      <c r="A5517" s="281">
        <v>40810011</v>
      </c>
      <c r="B5517" s="276" t="s">
        <v>3366</v>
      </c>
      <c r="C5517" s="278" t="s">
        <v>4843</v>
      </c>
      <c r="D5517" s="276" t="s">
        <v>10551</v>
      </c>
      <c r="E5517" s="282"/>
      <c r="F5517" s="279"/>
      <c r="G5517" s="278"/>
      <c r="H5517" s="278" t="s">
        <v>6154</v>
      </c>
      <c r="I5517" s="278" t="s">
        <v>6155</v>
      </c>
      <c r="J5517" s="278" t="s">
        <v>6156</v>
      </c>
      <c r="K5517" s="278"/>
      <c r="L5517" s="277"/>
      <c r="M5517" s="276" t="s">
        <v>7541</v>
      </c>
      <c r="N5517" s="276" t="s">
        <v>7519</v>
      </c>
      <c r="O5517" s="276" t="s">
        <v>6166</v>
      </c>
    </row>
    <row r="5518" spans="1:15" ht="30.75" customHeight="1" x14ac:dyDescent="0.25">
      <c r="A5518" s="275">
        <v>40810020</v>
      </c>
      <c r="B5518" s="270" t="s">
        <v>3367</v>
      </c>
      <c r="C5518" s="272" t="s">
        <v>4843</v>
      </c>
      <c r="D5518" s="270" t="s">
        <v>10552</v>
      </c>
      <c r="E5518" s="272"/>
      <c r="F5518" s="273"/>
      <c r="G5518" s="272"/>
      <c r="H5518" s="272" t="s">
        <v>6154</v>
      </c>
      <c r="I5518" s="272" t="s">
        <v>6155</v>
      </c>
      <c r="J5518" s="272" t="s">
        <v>6156</v>
      </c>
      <c r="K5518" s="272" t="s">
        <v>6157</v>
      </c>
      <c r="L5518" s="271"/>
      <c r="M5518" s="270" t="s">
        <v>7541</v>
      </c>
      <c r="N5518" s="270" t="s">
        <v>7519</v>
      </c>
      <c r="O5518" s="270" t="s">
        <v>6166</v>
      </c>
    </row>
    <row r="5519" spans="1:15" ht="30.75" customHeight="1" x14ac:dyDescent="0.25">
      <c r="A5519" s="281">
        <v>40810038</v>
      </c>
      <c r="B5519" s="276" t="s">
        <v>6830</v>
      </c>
      <c r="C5519" s="278" t="s">
        <v>4844</v>
      </c>
      <c r="D5519" s="276" t="s">
        <v>6161</v>
      </c>
      <c r="E5519" s="282"/>
      <c r="F5519" s="279"/>
      <c r="G5519" s="278" t="s">
        <v>6161</v>
      </c>
      <c r="H5519" s="278" t="s">
        <v>6161</v>
      </c>
      <c r="I5519" s="278" t="s">
        <v>6161</v>
      </c>
      <c r="J5519" s="278" t="s">
        <v>6161</v>
      </c>
      <c r="K5519" s="278" t="s">
        <v>6161</v>
      </c>
      <c r="L5519" s="277" t="s">
        <v>6161</v>
      </c>
      <c r="M5519" s="276" t="s">
        <v>6161</v>
      </c>
      <c r="N5519" s="276" t="s">
        <v>6161</v>
      </c>
      <c r="O5519" s="276" t="s">
        <v>6161</v>
      </c>
    </row>
    <row r="5520" spans="1:15" ht="30.75" customHeight="1" x14ac:dyDescent="0.25">
      <c r="A5520" s="275">
        <v>40810046</v>
      </c>
      <c r="B5520" s="270" t="s">
        <v>3365</v>
      </c>
      <c r="C5520" s="272" t="s">
        <v>4843</v>
      </c>
      <c r="D5520" s="270" t="s">
        <v>7540</v>
      </c>
      <c r="E5520" s="272"/>
      <c r="F5520" s="273"/>
      <c r="G5520" s="272"/>
      <c r="H5520" s="272" t="s">
        <v>6154</v>
      </c>
      <c r="I5520" s="272" t="s">
        <v>6155</v>
      </c>
      <c r="J5520" s="272" t="s">
        <v>6156</v>
      </c>
      <c r="K5520" s="272"/>
      <c r="L5520" s="271"/>
      <c r="M5520" s="270" t="s">
        <v>7541</v>
      </c>
      <c r="N5520" s="270" t="s">
        <v>7519</v>
      </c>
      <c r="O5520" s="270" t="s">
        <v>6166</v>
      </c>
    </row>
    <row r="5521" spans="1:15" ht="30.75" customHeight="1" x14ac:dyDescent="0.25">
      <c r="A5521" s="281">
        <v>40811018</v>
      </c>
      <c r="B5521" s="276" t="s">
        <v>3368</v>
      </c>
      <c r="C5521" s="278" t="s">
        <v>4843</v>
      </c>
      <c r="D5521" s="276" t="s">
        <v>10553</v>
      </c>
      <c r="E5521" s="282"/>
      <c r="F5521" s="279"/>
      <c r="G5521" s="278"/>
      <c r="H5521" s="278" t="s">
        <v>6154</v>
      </c>
      <c r="I5521" s="278" t="s">
        <v>6155</v>
      </c>
      <c r="J5521" s="278" t="s">
        <v>6156</v>
      </c>
      <c r="K5521" s="278"/>
      <c r="L5521" s="277"/>
      <c r="M5521" s="276" t="s">
        <v>7541</v>
      </c>
      <c r="N5521" s="276" t="s">
        <v>7519</v>
      </c>
      <c r="O5521" s="276" t="s">
        <v>6166</v>
      </c>
    </row>
    <row r="5522" spans="1:15" ht="30.75" customHeight="1" x14ac:dyDescent="0.25">
      <c r="A5522" s="275">
        <v>40811026</v>
      </c>
      <c r="B5522" s="270" t="s">
        <v>3369</v>
      </c>
      <c r="C5522" s="272" t="s">
        <v>4843</v>
      </c>
      <c r="D5522" s="270" t="s">
        <v>10554</v>
      </c>
      <c r="E5522" s="272"/>
      <c r="F5522" s="273"/>
      <c r="G5522" s="272"/>
      <c r="H5522" s="272" t="s">
        <v>6154</v>
      </c>
      <c r="I5522" s="272" t="s">
        <v>6155</v>
      </c>
      <c r="J5522" s="272" t="s">
        <v>6156</v>
      </c>
      <c r="K5522" s="272"/>
      <c r="L5522" s="271"/>
      <c r="M5522" s="270" t="s">
        <v>7541</v>
      </c>
      <c r="N5522" s="270" t="s">
        <v>7519</v>
      </c>
      <c r="O5522" s="270" t="s">
        <v>6166</v>
      </c>
    </row>
    <row r="5523" spans="1:15" ht="30.75" customHeight="1" x14ac:dyDescent="0.25">
      <c r="A5523" s="281">
        <v>40812014</v>
      </c>
      <c r="B5523" s="276" t="s">
        <v>3376</v>
      </c>
      <c r="C5523" s="278" t="s">
        <v>4843</v>
      </c>
      <c r="D5523" s="276" t="s">
        <v>10555</v>
      </c>
      <c r="E5523" s="282"/>
      <c r="F5523" s="279"/>
      <c r="G5523" s="278"/>
      <c r="H5523" s="278"/>
      <c r="I5523" s="278" t="s">
        <v>6155</v>
      </c>
      <c r="J5523" s="278" t="s">
        <v>6156</v>
      </c>
      <c r="K5523" s="278" t="s">
        <v>6157</v>
      </c>
      <c r="L5523" s="277"/>
      <c r="M5523" s="276" t="s">
        <v>7541</v>
      </c>
      <c r="N5523" s="276" t="s">
        <v>7519</v>
      </c>
      <c r="O5523" s="276" t="s">
        <v>6166</v>
      </c>
    </row>
    <row r="5524" spans="1:15" ht="30.75" customHeight="1" x14ac:dyDescent="0.25">
      <c r="A5524" s="275">
        <v>40812022</v>
      </c>
      <c r="B5524" s="270" t="s">
        <v>3373</v>
      </c>
      <c r="C5524" s="272" t="s">
        <v>4843</v>
      </c>
      <c r="D5524" s="270" t="s">
        <v>10556</v>
      </c>
      <c r="E5524" s="272"/>
      <c r="F5524" s="273"/>
      <c r="G5524" s="272"/>
      <c r="H5524" s="272" t="s">
        <v>6154</v>
      </c>
      <c r="I5524" s="272" t="s">
        <v>6155</v>
      </c>
      <c r="J5524" s="272" t="s">
        <v>6156</v>
      </c>
      <c r="K5524" s="272" t="s">
        <v>6157</v>
      </c>
      <c r="L5524" s="271"/>
      <c r="M5524" s="270" t="s">
        <v>7541</v>
      </c>
      <c r="N5524" s="270" t="s">
        <v>7519</v>
      </c>
      <c r="O5524" s="270" t="s">
        <v>6166</v>
      </c>
    </row>
    <row r="5525" spans="1:15" ht="30.75" customHeight="1" x14ac:dyDescent="0.25">
      <c r="A5525" s="281">
        <v>40812030</v>
      </c>
      <c r="B5525" s="276" t="s">
        <v>3370</v>
      </c>
      <c r="C5525" s="278" t="s">
        <v>4843</v>
      </c>
      <c r="D5525" s="276" t="s">
        <v>10557</v>
      </c>
      <c r="E5525" s="282"/>
      <c r="F5525" s="279"/>
      <c r="G5525" s="278"/>
      <c r="H5525" s="278" t="s">
        <v>6154</v>
      </c>
      <c r="I5525" s="278" t="s">
        <v>6155</v>
      </c>
      <c r="J5525" s="278" t="s">
        <v>6156</v>
      </c>
      <c r="K5525" s="278" t="s">
        <v>6157</v>
      </c>
      <c r="L5525" s="277"/>
      <c r="M5525" s="276" t="s">
        <v>3924</v>
      </c>
      <c r="N5525" s="276" t="s">
        <v>10184</v>
      </c>
      <c r="O5525" s="276" t="s">
        <v>6166</v>
      </c>
    </row>
    <row r="5526" spans="1:15" ht="30.75" customHeight="1" x14ac:dyDescent="0.25">
      <c r="A5526" s="275">
        <v>40812030</v>
      </c>
      <c r="B5526" s="270" t="s">
        <v>3370</v>
      </c>
      <c r="C5526" s="272" t="s">
        <v>4843</v>
      </c>
      <c r="D5526" s="270" t="s">
        <v>10558</v>
      </c>
      <c r="E5526" s="272"/>
      <c r="F5526" s="273"/>
      <c r="G5526" s="272"/>
      <c r="H5526" s="272" t="s">
        <v>6154</v>
      </c>
      <c r="I5526" s="272" t="s">
        <v>6155</v>
      </c>
      <c r="J5526" s="272" t="s">
        <v>6156</v>
      </c>
      <c r="K5526" s="272" t="s">
        <v>6157</v>
      </c>
      <c r="L5526" s="271"/>
      <c r="M5526" s="270" t="s">
        <v>7541</v>
      </c>
      <c r="N5526" s="270" t="s">
        <v>7519</v>
      </c>
      <c r="O5526" s="270" t="s">
        <v>6166</v>
      </c>
    </row>
    <row r="5527" spans="1:15" ht="30.75" customHeight="1" x14ac:dyDescent="0.25">
      <c r="A5527" s="281">
        <v>40812049</v>
      </c>
      <c r="B5527" s="276" t="s">
        <v>3371</v>
      </c>
      <c r="C5527" s="278" t="s">
        <v>4843</v>
      </c>
      <c r="D5527" s="276" t="s">
        <v>10557</v>
      </c>
      <c r="E5527" s="282"/>
      <c r="F5527" s="279"/>
      <c r="G5527" s="278"/>
      <c r="H5527" s="278" t="s">
        <v>6154</v>
      </c>
      <c r="I5527" s="278" t="s">
        <v>6155</v>
      </c>
      <c r="J5527" s="278" t="s">
        <v>6156</v>
      </c>
      <c r="K5527" s="278" t="s">
        <v>6157</v>
      </c>
      <c r="L5527" s="277"/>
      <c r="M5527" s="276" t="s">
        <v>3924</v>
      </c>
      <c r="N5527" s="276" t="s">
        <v>10184</v>
      </c>
      <c r="O5527" s="276" t="s">
        <v>6166</v>
      </c>
    </row>
    <row r="5528" spans="1:15" ht="30.75" customHeight="1" x14ac:dyDescent="0.25">
      <c r="A5528" s="275">
        <v>40812049</v>
      </c>
      <c r="B5528" s="270" t="s">
        <v>3371</v>
      </c>
      <c r="C5528" s="272" t="s">
        <v>4843</v>
      </c>
      <c r="D5528" s="270" t="s">
        <v>10558</v>
      </c>
      <c r="E5528" s="272"/>
      <c r="F5528" s="273"/>
      <c r="G5528" s="272"/>
      <c r="H5528" s="272" t="s">
        <v>6154</v>
      </c>
      <c r="I5528" s="272" t="s">
        <v>6155</v>
      </c>
      <c r="J5528" s="272" t="s">
        <v>6156</v>
      </c>
      <c r="K5528" s="272" t="s">
        <v>6157</v>
      </c>
      <c r="L5528" s="271"/>
      <c r="M5528" s="270" t="s">
        <v>7541</v>
      </c>
      <c r="N5528" s="270" t="s">
        <v>7519</v>
      </c>
      <c r="O5528" s="270" t="s">
        <v>6166</v>
      </c>
    </row>
    <row r="5529" spans="1:15" ht="30.75" customHeight="1" x14ac:dyDescent="0.25">
      <c r="A5529" s="281">
        <v>40812057</v>
      </c>
      <c r="B5529" s="276" t="s">
        <v>3372</v>
      </c>
      <c r="C5529" s="278" t="s">
        <v>4843</v>
      </c>
      <c r="D5529" s="276" t="s">
        <v>10557</v>
      </c>
      <c r="E5529" s="282"/>
      <c r="F5529" s="279"/>
      <c r="G5529" s="278"/>
      <c r="H5529" s="278" t="s">
        <v>6154</v>
      </c>
      <c r="I5529" s="278" t="s">
        <v>6155</v>
      </c>
      <c r="J5529" s="278" t="s">
        <v>6156</v>
      </c>
      <c r="K5529" s="278" t="s">
        <v>6157</v>
      </c>
      <c r="L5529" s="277"/>
      <c r="M5529" s="276" t="s">
        <v>3924</v>
      </c>
      <c r="N5529" s="276" t="s">
        <v>10184</v>
      </c>
      <c r="O5529" s="276" t="s">
        <v>6166</v>
      </c>
    </row>
    <row r="5530" spans="1:15" ht="30.75" customHeight="1" x14ac:dyDescent="0.25">
      <c r="A5530" s="275">
        <v>40812057</v>
      </c>
      <c r="B5530" s="270" t="s">
        <v>3372</v>
      </c>
      <c r="C5530" s="272" t="s">
        <v>4843</v>
      </c>
      <c r="D5530" s="270" t="s">
        <v>10558</v>
      </c>
      <c r="E5530" s="272"/>
      <c r="F5530" s="273"/>
      <c r="G5530" s="272"/>
      <c r="H5530" s="272" t="s">
        <v>6154</v>
      </c>
      <c r="I5530" s="272" t="s">
        <v>6155</v>
      </c>
      <c r="J5530" s="272" t="s">
        <v>6156</v>
      </c>
      <c r="K5530" s="272" t="s">
        <v>6157</v>
      </c>
      <c r="L5530" s="271"/>
      <c r="M5530" s="270" t="s">
        <v>7541</v>
      </c>
      <c r="N5530" s="270" t="s">
        <v>7519</v>
      </c>
      <c r="O5530" s="270" t="s">
        <v>6166</v>
      </c>
    </row>
    <row r="5531" spans="1:15" ht="30.75" customHeight="1" x14ac:dyDescent="0.25">
      <c r="A5531" s="281">
        <v>40812065</v>
      </c>
      <c r="B5531" s="276" t="s">
        <v>3375</v>
      </c>
      <c r="C5531" s="278" t="s">
        <v>4843</v>
      </c>
      <c r="D5531" s="276" t="s">
        <v>10559</v>
      </c>
      <c r="E5531" s="282"/>
      <c r="F5531" s="279"/>
      <c r="G5531" s="278"/>
      <c r="H5531" s="278"/>
      <c r="I5531" s="278" t="s">
        <v>6155</v>
      </c>
      <c r="J5531" s="278" t="s">
        <v>6156</v>
      </c>
      <c r="K5531" s="278"/>
      <c r="L5531" s="277"/>
      <c r="M5531" s="276" t="s">
        <v>7541</v>
      </c>
      <c r="N5531" s="276" t="s">
        <v>7519</v>
      </c>
      <c r="O5531" s="276" t="s">
        <v>6166</v>
      </c>
    </row>
    <row r="5532" spans="1:15" ht="30.75" customHeight="1" x14ac:dyDescent="0.25">
      <c r="A5532" s="275">
        <v>40812073</v>
      </c>
      <c r="B5532" s="270" t="s">
        <v>3374</v>
      </c>
      <c r="C5532" s="272" t="s">
        <v>4843</v>
      </c>
      <c r="D5532" s="270" t="s">
        <v>10556</v>
      </c>
      <c r="E5532" s="272"/>
      <c r="F5532" s="273"/>
      <c r="G5532" s="272"/>
      <c r="H5532" s="272" t="s">
        <v>6154</v>
      </c>
      <c r="I5532" s="272" t="s">
        <v>6155</v>
      </c>
      <c r="J5532" s="272" t="s">
        <v>6156</v>
      </c>
      <c r="K5532" s="272" t="s">
        <v>6157</v>
      </c>
      <c r="L5532" s="271"/>
      <c r="M5532" s="270" t="s">
        <v>7541</v>
      </c>
      <c r="N5532" s="270" t="s">
        <v>7519</v>
      </c>
      <c r="O5532" s="270" t="s">
        <v>6166</v>
      </c>
    </row>
    <row r="5533" spans="1:15" ht="30.75" customHeight="1" x14ac:dyDescent="0.25">
      <c r="A5533" s="281">
        <v>40812081</v>
      </c>
      <c r="B5533" s="276" t="s">
        <v>3380</v>
      </c>
      <c r="C5533" s="278" t="s">
        <v>4843</v>
      </c>
      <c r="D5533" s="276" t="s">
        <v>10560</v>
      </c>
      <c r="E5533" s="282"/>
      <c r="F5533" s="279"/>
      <c r="G5533" s="278"/>
      <c r="H5533" s="278" t="s">
        <v>6154</v>
      </c>
      <c r="I5533" s="278" t="s">
        <v>6155</v>
      </c>
      <c r="J5533" s="278" t="s">
        <v>6156</v>
      </c>
      <c r="K5533" s="278" t="s">
        <v>6157</v>
      </c>
      <c r="L5533" s="277"/>
      <c r="M5533" s="276" t="s">
        <v>7541</v>
      </c>
      <c r="N5533" s="276" t="s">
        <v>7519</v>
      </c>
      <c r="O5533" s="276" t="s">
        <v>6166</v>
      </c>
    </row>
    <row r="5534" spans="1:15" ht="30.75" customHeight="1" x14ac:dyDescent="0.25">
      <c r="A5534" s="275">
        <v>40812090</v>
      </c>
      <c r="B5534" s="270" t="s">
        <v>3381</v>
      </c>
      <c r="C5534" s="272" t="s">
        <v>4843</v>
      </c>
      <c r="D5534" s="270" t="s">
        <v>10561</v>
      </c>
      <c r="E5534" s="272"/>
      <c r="F5534" s="273"/>
      <c r="G5534" s="272"/>
      <c r="H5534" s="272" t="s">
        <v>6154</v>
      </c>
      <c r="I5534" s="272" t="s">
        <v>6155</v>
      </c>
      <c r="J5534" s="272" t="s">
        <v>6156</v>
      </c>
      <c r="K5534" s="272" t="s">
        <v>6157</v>
      </c>
      <c r="L5534" s="271"/>
      <c r="M5534" s="270" t="s">
        <v>7541</v>
      </c>
      <c r="N5534" s="270" t="s">
        <v>7519</v>
      </c>
      <c r="O5534" s="270" t="s">
        <v>6166</v>
      </c>
    </row>
    <row r="5535" spans="1:15" ht="30.75" customHeight="1" x14ac:dyDescent="0.25">
      <c r="A5535" s="281">
        <v>40812103</v>
      </c>
      <c r="B5535" s="276" t="s">
        <v>3383</v>
      </c>
      <c r="C5535" s="278" t="s">
        <v>4843</v>
      </c>
      <c r="D5535" s="276" t="s">
        <v>10562</v>
      </c>
      <c r="E5535" s="282"/>
      <c r="F5535" s="279"/>
      <c r="G5535" s="278"/>
      <c r="H5535" s="278" t="s">
        <v>6154</v>
      </c>
      <c r="I5535" s="278" t="s">
        <v>6155</v>
      </c>
      <c r="J5535" s="278" t="s">
        <v>6156</v>
      </c>
      <c r="K5535" s="278" t="s">
        <v>6157</v>
      </c>
      <c r="L5535" s="277"/>
      <c r="M5535" s="276" t="s">
        <v>7541</v>
      </c>
      <c r="N5535" s="276" t="s">
        <v>7519</v>
      </c>
      <c r="O5535" s="276" t="s">
        <v>6166</v>
      </c>
    </row>
    <row r="5536" spans="1:15" ht="30.75" customHeight="1" x14ac:dyDescent="0.25">
      <c r="A5536" s="275">
        <v>40812111</v>
      </c>
      <c r="B5536" s="270" t="s">
        <v>3378</v>
      </c>
      <c r="C5536" s="272" t="s">
        <v>4843</v>
      </c>
      <c r="D5536" s="270" t="s">
        <v>10563</v>
      </c>
      <c r="E5536" s="272"/>
      <c r="F5536" s="273"/>
      <c r="G5536" s="272"/>
      <c r="H5536" s="272" t="s">
        <v>6154</v>
      </c>
      <c r="I5536" s="272" t="s">
        <v>6155</v>
      </c>
      <c r="J5536" s="272" t="s">
        <v>6156</v>
      </c>
      <c r="K5536" s="272" t="s">
        <v>6157</v>
      </c>
      <c r="L5536" s="271"/>
      <c r="M5536" s="270" t="s">
        <v>7541</v>
      </c>
      <c r="N5536" s="270" t="s">
        <v>7519</v>
      </c>
      <c r="O5536" s="270" t="s">
        <v>6166</v>
      </c>
    </row>
    <row r="5537" spans="1:15" ht="30.75" customHeight="1" x14ac:dyDescent="0.25">
      <c r="A5537" s="281">
        <v>40812120</v>
      </c>
      <c r="B5537" s="276" t="s">
        <v>3382</v>
      </c>
      <c r="C5537" s="278" t="s">
        <v>4843</v>
      </c>
      <c r="D5537" s="276" t="s">
        <v>10564</v>
      </c>
      <c r="E5537" s="282"/>
      <c r="F5537" s="279"/>
      <c r="G5537" s="278"/>
      <c r="H5537" s="278" t="s">
        <v>6154</v>
      </c>
      <c r="I5537" s="278" t="s">
        <v>6155</v>
      </c>
      <c r="J5537" s="278" t="s">
        <v>6156</v>
      </c>
      <c r="K5537" s="278" t="s">
        <v>6157</v>
      </c>
      <c r="L5537" s="277"/>
      <c r="M5537" s="276" t="s">
        <v>7541</v>
      </c>
      <c r="N5537" s="276" t="s">
        <v>7519</v>
      </c>
      <c r="O5537" s="276" t="s">
        <v>6166</v>
      </c>
    </row>
    <row r="5538" spans="1:15" ht="30.75" customHeight="1" x14ac:dyDescent="0.25">
      <c r="A5538" s="275">
        <v>40812138</v>
      </c>
      <c r="B5538" s="270" t="s">
        <v>3377</v>
      </c>
      <c r="C5538" s="272" t="s">
        <v>4843</v>
      </c>
      <c r="D5538" s="270" t="s">
        <v>10565</v>
      </c>
      <c r="E5538" s="272"/>
      <c r="F5538" s="273"/>
      <c r="G5538" s="272"/>
      <c r="H5538" s="272" t="s">
        <v>6154</v>
      </c>
      <c r="I5538" s="272" t="s">
        <v>6155</v>
      </c>
      <c r="J5538" s="272" t="s">
        <v>6156</v>
      </c>
      <c r="K5538" s="272" t="s">
        <v>6157</v>
      </c>
      <c r="L5538" s="271"/>
      <c r="M5538" s="270" t="s">
        <v>7541</v>
      </c>
      <c r="N5538" s="270" t="s">
        <v>7519</v>
      </c>
      <c r="O5538" s="270" t="s">
        <v>6166</v>
      </c>
    </row>
    <row r="5539" spans="1:15" ht="30.75" customHeight="1" x14ac:dyDescent="0.25">
      <c r="A5539" s="281">
        <v>40812146</v>
      </c>
      <c r="B5539" s="276" t="s">
        <v>3379</v>
      </c>
      <c r="C5539" s="278" t="s">
        <v>4843</v>
      </c>
      <c r="D5539" s="276" t="s">
        <v>10566</v>
      </c>
      <c r="E5539" s="282"/>
      <c r="F5539" s="279"/>
      <c r="G5539" s="278"/>
      <c r="H5539" s="278" t="s">
        <v>6154</v>
      </c>
      <c r="I5539" s="278" t="s">
        <v>6155</v>
      </c>
      <c r="J5539" s="278" t="s">
        <v>6156</v>
      </c>
      <c r="K5539" s="278"/>
      <c r="L5539" s="277"/>
      <c r="M5539" s="276" t="s">
        <v>7541</v>
      </c>
      <c r="N5539" s="276" t="s">
        <v>7519</v>
      </c>
      <c r="O5539" s="276" t="s">
        <v>6166</v>
      </c>
    </row>
    <row r="5540" spans="1:15" ht="30.75" customHeight="1" x14ac:dyDescent="0.25">
      <c r="A5540" s="275">
        <v>40812154</v>
      </c>
      <c r="B5540" s="270" t="s">
        <v>6831</v>
      </c>
      <c r="C5540" s="272" t="s">
        <v>4844</v>
      </c>
      <c r="D5540" s="270" t="s">
        <v>6161</v>
      </c>
      <c r="E5540" s="272"/>
      <c r="F5540" s="273"/>
      <c r="G5540" s="272" t="s">
        <v>6161</v>
      </c>
      <c r="H5540" s="272" t="s">
        <v>6161</v>
      </c>
      <c r="I5540" s="272" t="s">
        <v>6161</v>
      </c>
      <c r="J5540" s="272" t="s">
        <v>6161</v>
      </c>
      <c r="K5540" s="272" t="s">
        <v>6161</v>
      </c>
      <c r="L5540" s="271" t="s">
        <v>6161</v>
      </c>
      <c r="M5540" s="270" t="s">
        <v>6161</v>
      </c>
      <c r="N5540" s="270" t="s">
        <v>6161</v>
      </c>
      <c r="O5540" s="270" t="s">
        <v>6161</v>
      </c>
    </row>
    <row r="5541" spans="1:15" ht="30.75" customHeight="1" x14ac:dyDescent="0.25">
      <c r="A5541" s="281">
        <v>40812162</v>
      </c>
      <c r="B5541" s="276" t="s">
        <v>10567</v>
      </c>
      <c r="C5541" s="278" t="s">
        <v>4844</v>
      </c>
      <c r="D5541" s="276" t="s">
        <v>6161</v>
      </c>
      <c r="E5541" s="282"/>
      <c r="F5541" s="279"/>
      <c r="G5541" s="278" t="s">
        <v>6161</v>
      </c>
      <c r="H5541" s="278" t="s">
        <v>6161</v>
      </c>
      <c r="I5541" s="278" t="s">
        <v>6161</v>
      </c>
      <c r="J5541" s="278" t="s">
        <v>6161</v>
      </c>
      <c r="K5541" s="278" t="s">
        <v>6161</v>
      </c>
      <c r="L5541" s="277" t="s">
        <v>6161</v>
      </c>
      <c r="M5541" s="276" t="s">
        <v>6161</v>
      </c>
      <c r="N5541" s="276" t="s">
        <v>6161</v>
      </c>
      <c r="O5541" s="276" t="s">
        <v>6161</v>
      </c>
    </row>
    <row r="5542" spans="1:15" ht="30.75" customHeight="1" x14ac:dyDescent="0.25">
      <c r="A5542" s="275">
        <v>40813010</v>
      </c>
      <c r="B5542" s="270" t="s">
        <v>6043</v>
      </c>
      <c r="C5542" s="272" t="s">
        <v>4844</v>
      </c>
      <c r="D5542" s="270" t="s">
        <v>6161</v>
      </c>
      <c r="E5542" s="272"/>
      <c r="F5542" s="273"/>
      <c r="G5542" s="272" t="s">
        <v>6161</v>
      </c>
      <c r="H5542" s="272" t="s">
        <v>6161</v>
      </c>
      <c r="I5542" s="272" t="s">
        <v>6161</v>
      </c>
      <c r="J5542" s="272" t="s">
        <v>6161</v>
      </c>
      <c r="K5542" s="272" t="s">
        <v>6161</v>
      </c>
      <c r="L5542" s="271" t="s">
        <v>6161</v>
      </c>
      <c r="M5542" s="270" t="s">
        <v>6161</v>
      </c>
      <c r="N5542" s="270" t="s">
        <v>6161</v>
      </c>
      <c r="O5542" s="270" t="s">
        <v>6161</v>
      </c>
    </row>
    <row r="5543" spans="1:15" ht="30.75" customHeight="1" x14ac:dyDescent="0.25">
      <c r="A5543" s="281">
        <v>40813029</v>
      </c>
      <c r="B5543" s="276" t="s">
        <v>6044</v>
      </c>
      <c r="C5543" s="278" t="s">
        <v>4843</v>
      </c>
      <c r="D5543" s="276" t="s">
        <v>8876</v>
      </c>
      <c r="E5543" s="282"/>
      <c r="F5543" s="279"/>
      <c r="G5543" s="278"/>
      <c r="H5543" s="278"/>
      <c r="I5543" s="278" t="s">
        <v>6155</v>
      </c>
      <c r="J5543" s="278" t="s">
        <v>6156</v>
      </c>
      <c r="K5543" s="278"/>
      <c r="L5543" s="277"/>
      <c r="M5543" s="276" t="s">
        <v>3868</v>
      </c>
      <c r="N5543" s="276" t="s">
        <v>8742</v>
      </c>
      <c r="O5543" s="276" t="s">
        <v>6175</v>
      </c>
    </row>
    <row r="5544" spans="1:15" ht="30.75" customHeight="1" x14ac:dyDescent="0.25">
      <c r="A5544" s="275">
        <v>40813037</v>
      </c>
      <c r="B5544" s="270" t="s">
        <v>4766</v>
      </c>
      <c r="C5544" s="272" t="s">
        <v>4843</v>
      </c>
      <c r="D5544" s="270" t="s">
        <v>10568</v>
      </c>
      <c r="E5544" s="272"/>
      <c r="F5544" s="273"/>
      <c r="G5544" s="272"/>
      <c r="H5544" s="272"/>
      <c r="I5544" s="272" t="s">
        <v>6155</v>
      </c>
      <c r="J5544" s="272" t="s">
        <v>6156</v>
      </c>
      <c r="K5544" s="272" t="s">
        <v>6157</v>
      </c>
      <c r="L5544" s="271"/>
      <c r="M5544" s="270" t="s">
        <v>7518</v>
      </c>
      <c r="N5544" s="270" t="s">
        <v>7519</v>
      </c>
      <c r="O5544" s="270" t="s">
        <v>6166</v>
      </c>
    </row>
    <row r="5545" spans="1:15" ht="30.75" customHeight="1" x14ac:dyDescent="0.25">
      <c r="A5545" s="281">
        <v>40813045</v>
      </c>
      <c r="B5545" s="276" t="s">
        <v>6349</v>
      </c>
      <c r="C5545" s="278" t="s">
        <v>4844</v>
      </c>
      <c r="D5545" s="276" t="s">
        <v>6161</v>
      </c>
      <c r="E5545" s="282"/>
      <c r="F5545" s="279"/>
      <c r="G5545" s="278" t="s">
        <v>6161</v>
      </c>
      <c r="H5545" s="278" t="s">
        <v>6161</v>
      </c>
      <c r="I5545" s="278" t="s">
        <v>6161</v>
      </c>
      <c r="J5545" s="278" t="s">
        <v>6161</v>
      </c>
      <c r="K5545" s="278" t="s">
        <v>6161</v>
      </c>
      <c r="L5545" s="277" t="s">
        <v>6161</v>
      </c>
      <c r="M5545" s="276" t="s">
        <v>6161</v>
      </c>
      <c r="N5545" s="276" t="s">
        <v>6161</v>
      </c>
      <c r="O5545" s="276" t="s">
        <v>6161</v>
      </c>
    </row>
    <row r="5546" spans="1:15" ht="30.75" customHeight="1" x14ac:dyDescent="0.25">
      <c r="A5546" s="275">
        <v>40813053</v>
      </c>
      <c r="B5546" s="270" t="s">
        <v>3384</v>
      </c>
      <c r="C5546" s="272" t="s">
        <v>4843</v>
      </c>
      <c r="D5546" s="270" t="s">
        <v>7597</v>
      </c>
      <c r="E5546" s="272"/>
      <c r="F5546" s="273"/>
      <c r="G5546" s="272"/>
      <c r="H5546" s="272" t="s">
        <v>6154</v>
      </c>
      <c r="I5546" s="272" t="s">
        <v>6155</v>
      </c>
      <c r="J5546" s="272" t="s">
        <v>6156</v>
      </c>
      <c r="K5546" s="272"/>
      <c r="L5546" s="271"/>
      <c r="M5546" s="270" t="s">
        <v>3767</v>
      </c>
      <c r="N5546" s="270" t="s">
        <v>7505</v>
      </c>
      <c r="O5546" s="270" t="s">
        <v>6175</v>
      </c>
    </row>
    <row r="5547" spans="1:15" ht="30.75" customHeight="1" x14ac:dyDescent="0.25">
      <c r="A5547" s="281">
        <v>40813061</v>
      </c>
      <c r="B5547" s="276" t="s">
        <v>3389</v>
      </c>
      <c r="C5547" s="278" t="s">
        <v>4843</v>
      </c>
      <c r="D5547" s="276" t="s">
        <v>10569</v>
      </c>
      <c r="E5547" s="282"/>
      <c r="F5547" s="279"/>
      <c r="G5547" s="278"/>
      <c r="H5547" s="278"/>
      <c r="I5547" s="278" t="s">
        <v>6155</v>
      </c>
      <c r="J5547" s="278" t="s">
        <v>6156</v>
      </c>
      <c r="K5547" s="278" t="s">
        <v>6157</v>
      </c>
      <c r="L5547" s="277"/>
      <c r="M5547" s="276" t="s">
        <v>7518</v>
      </c>
      <c r="N5547" s="276" t="s">
        <v>7519</v>
      </c>
      <c r="O5547" s="276" t="s">
        <v>6166</v>
      </c>
    </row>
    <row r="5548" spans="1:15" ht="30.75" customHeight="1" x14ac:dyDescent="0.25">
      <c r="A5548" s="275">
        <v>40813061</v>
      </c>
      <c r="B5548" s="270" t="s">
        <v>3389</v>
      </c>
      <c r="C5548" s="272" t="s">
        <v>4843</v>
      </c>
      <c r="D5548" s="270" t="s">
        <v>10570</v>
      </c>
      <c r="E5548" s="272"/>
      <c r="F5548" s="273"/>
      <c r="G5548" s="272"/>
      <c r="H5548" s="272"/>
      <c r="I5548" s="272" t="s">
        <v>6155</v>
      </c>
      <c r="J5548" s="272" t="s">
        <v>6156</v>
      </c>
      <c r="K5548" s="272" t="s">
        <v>6157</v>
      </c>
      <c r="L5548" s="271"/>
      <c r="M5548" s="270" t="s">
        <v>7518</v>
      </c>
      <c r="N5548" s="270" t="s">
        <v>7519</v>
      </c>
      <c r="O5548" s="270" t="s">
        <v>6166</v>
      </c>
    </row>
    <row r="5549" spans="1:15" ht="30.75" customHeight="1" x14ac:dyDescent="0.25">
      <c r="A5549" s="281">
        <v>40813070</v>
      </c>
      <c r="B5549" s="276" t="s">
        <v>3391</v>
      </c>
      <c r="C5549" s="278" t="s">
        <v>4843</v>
      </c>
      <c r="D5549" s="276" t="s">
        <v>10569</v>
      </c>
      <c r="E5549" s="282"/>
      <c r="F5549" s="279"/>
      <c r="G5549" s="278"/>
      <c r="H5549" s="278"/>
      <c r="I5549" s="278" t="s">
        <v>6155</v>
      </c>
      <c r="J5549" s="278" t="s">
        <v>6156</v>
      </c>
      <c r="K5549" s="278" t="s">
        <v>6157</v>
      </c>
      <c r="L5549" s="277"/>
      <c r="M5549" s="276" t="s">
        <v>7518</v>
      </c>
      <c r="N5549" s="276" t="s">
        <v>7519</v>
      </c>
      <c r="O5549" s="276" t="s">
        <v>6166</v>
      </c>
    </row>
    <row r="5550" spans="1:15" ht="30.75" customHeight="1" x14ac:dyDescent="0.25">
      <c r="A5550" s="275">
        <v>40813070</v>
      </c>
      <c r="B5550" s="270" t="s">
        <v>3391</v>
      </c>
      <c r="C5550" s="272" t="s">
        <v>4843</v>
      </c>
      <c r="D5550" s="270" t="s">
        <v>10570</v>
      </c>
      <c r="E5550" s="272"/>
      <c r="F5550" s="273"/>
      <c r="G5550" s="272"/>
      <c r="H5550" s="272"/>
      <c r="I5550" s="272" t="s">
        <v>6155</v>
      </c>
      <c r="J5550" s="272" t="s">
        <v>6156</v>
      </c>
      <c r="K5550" s="272" t="s">
        <v>6157</v>
      </c>
      <c r="L5550" s="271"/>
      <c r="M5550" s="270" t="s">
        <v>7518</v>
      </c>
      <c r="N5550" s="270" t="s">
        <v>7519</v>
      </c>
      <c r="O5550" s="270" t="s">
        <v>6166</v>
      </c>
    </row>
    <row r="5551" spans="1:15" ht="30.75" customHeight="1" x14ac:dyDescent="0.25">
      <c r="A5551" s="281">
        <v>40813088</v>
      </c>
      <c r="B5551" s="276" t="s">
        <v>3387</v>
      </c>
      <c r="C5551" s="278" t="s">
        <v>4843</v>
      </c>
      <c r="D5551" s="276" t="s">
        <v>8571</v>
      </c>
      <c r="E5551" s="282"/>
      <c r="F5551" s="279"/>
      <c r="G5551" s="278"/>
      <c r="H5551" s="278"/>
      <c r="I5551" s="278" t="s">
        <v>6155</v>
      </c>
      <c r="J5551" s="278" t="s">
        <v>6156</v>
      </c>
      <c r="K5551" s="278"/>
      <c r="L5551" s="277"/>
      <c r="M5551" s="276" t="s">
        <v>3846</v>
      </c>
      <c r="N5551" s="276" t="s">
        <v>7561</v>
      </c>
      <c r="O5551" s="276" t="s">
        <v>6175</v>
      </c>
    </row>
    <row r="5552" spans="1:15" ht="30.75" customHeight="1" x14ac:dyDescent="0.25">
      <c r="A5552" s="275">
        <v>40813100</v>
      </c>
      <c r="B5552" s="270" t="s">
        <v>3388</v>
      </c>
      <c r="C5552" s="272" t="s">
        <v>4843</v>
      </c>
      <c r="D5552" s="270" t="s">
        <v>10569</v>
      </c>
      <c r="E5552" s="272"/>
      <c r="F5552" s="273"/>
      <c r="G5552" s="272"/>
      <c r="H5552" s="272"/>
      <c r="I5552" s="272" t="s">
        <v>6155</v>
      </c>
      <c r="J5552" s="272" t="s">
        <v>6156</v>
      </c>
      <c r="K5552" s="272" t="s">
        <v>6157</v>
      </c>
      <c r="L5552" s="271"/>
      <c r="M5552" s="270" t="s">
        <v>7518</v>
      </c>
      <c r="N5552" s="270" t="s">
        <v>7519</v>
      </c>
      <c r="O5552" s="270" t="s">
        <v>6166</v>
      </c>
    </row>
    <row r="5553" spans="1:15" ht="30.75" customHeight="1" x14ac:dyDescent="0.25">
      <c r="A5553" s="281">
        <v>40813100</v>
      </c>
      <c r="B5553" s="276" t="s">
        <v>3388</v>
      </c>
      <c r="C5553" s="278" t="s">
        <v>4843</v>
      </c>
      <c r="D5553" s="276" t="s">
        <v>10570</v>
      </c>
      <c r="E5553" s="282"/>
      <c r="F5553" s="279"/>
      <c r="G5553" s="278"/>
      <c r="H5553" s="278"/>
      <c r="I5553" s="278" t="s">
        <v>6155</v>
      </c>
      <c r="J5553" s="278" t="s">
        <v>6156</v>
      </c>
      <c r="K5553" s="278" t="s">
        <v>6157</v>
      </c>
      <c r="L5553" s="277"/>
      <c r="M5553" s="276" t="s">
        <v>7518</v>
      </c>
      <c r="N5553" s="276" t="s">
        <v>7519</v>
      </c>
      <c r="O5553" s="276" t="s">
        <v>6166</v>
      </c>
    </row>
    <row r="5554" spans="1:15" ht="30.75" customHeight="1" x14ac:dyDescent="0.25">
      <c r="A5554" s="275">
        <v>40813118</v>
      </c>
      <c r="B5554" s="270" t="s">
        <v>3385</v>
      </c>
      <c r="C5554" s="272" t="s">
        <v>4843</v>
      </c>
      <c r="D5554" s="270" t="s">
        <v>10569</v>
      </c>
      <c r="E5554" s="272"/>
      <c r="F5554" s="273"/>
      <c r="G5554" s="272"/>
      <c r="H5554" s="272"/>
      <c r="I5554" s="272" t="s">
        <v>6155</v>
      </c>
      <c r="J5554" s="272" t="s">
        <v>6156</v>
      </c>
      <c r="K5554" s="272" t="s">
        <v>6157</v>
      </c>
      <c r="L5554" s="271"/>
      <c r="M5554" s="270" t="s">
        <v>7518</v>
      </c>
      <c r="N5554" s="270" t="s">
        <v>7519</v>
      </c>
      <c r="O5554" s="270" t="s">
        <v>6166</v>
      </c>
    </row>
    <row r="5555" spans="1:15" ht="30.75" customHeight="1" x14ac:dyDescent="0.25">
      <c r="A5555" s="281">
        <v>40813118</v>
      </c>
      <c r="B5555" s="276" t="s">
        <v>3385</v>
      </c>
      <c r="C5555" s="278" t="s">
        <v>4843</v>
      </c>
      <c r="D5555" s="276" t="s">
        <v>10570</v>
      </c>
      <c r="E5555" s="282"/>
      <c r="F5555" s="279"/>
      <c r="G5555" s="278"/>
      <c r="H5555" s="278"/>
      <c r="I5555" s="278" t="s">
        <v>6155</v>
      </c>
      <c r="J5555" s="278" t="s">
        <v>6156</v>
      </c>
      <c r="K5555" s="278" t="s">
        <v>6157</v>
      </c>
      <c r="L5555" s="277"/>
      <c r="M5555" s="276" t="s">
        <v>7518</v>
      </c>
      <c r="N5555" s="276" t="s">
        <v>7519</v>
      </c>
      <c r="O5555" s="276" t="s">
        <v>6166</v>
      </c>
    </row>
    <row r="5556" spans="1:15" ht="30.75" customHeight="1" x14ac:dyDescent="0.25">
      <c r="A5556" s="275">
        <v>40813126</v>
      </c>
      <c r="B5556" s="270" t="s">
        <v>3393</v>
      </c>
      <c r="C5556" s="272" t="s">
        <v>4843</v>
      </c>
      <c r="D5556" s="270" t="s">
        <v>8979</v>
      </c>
      <c r="E5556" s="272"/>
      <c r="F5556" s="273"/>
      <c r="G5556" s="272"/>
      <c r="H5556" s="272"/>
      <c r="I5556" s="272" t="s">
        <v>6155</v>
      </c>
      <c r="J5556" s="272" t="s">
        <v>6156</v>
      </c>
      <c r="K5556" s="272"/>
      <c r="L5556" s="271"/>
      <c r="M5556" s="270" t="s">
        <v>8976</v>
      </c>
      <c r="N5556" s="270" t="s">
        <v>3943</v>
      </c>
      <c r="O5556" s="270" t="s">
        <v>6175</v>
      </c>
    </row>
    <row r="5557" spans="1:15" ht="30.75" customHeight="1" x14ac:dyDescent="0.25">
      <c r="A5557" s="281">
        <v>40813134</v>
      </c>
      <c r="B5557" s="276" t="s">
        <v>3386</v>
      </c>
      <c r="C5557" s="278" t="s">
        <v>4843</v>
      </c>
      <c r="D5557" s="276" t="s">
        <v>10569</v>
      </c>
      <c r="E5557" s="282"/>
      <c r="F5557" s="279"/>
      <c r="G5557" s="278"/>
      <c r="H5557" s="278"/>
      <c r="I5557" s="278" t="s">
        <v>6155</v>
      </c>
      <c r="J5557" s="278" t="s">
        <v>6156</v>
      </c>
      <c r="K5557" s="278" t="s">
        <v>6157</v>
      </c>
      <c r="L5557" s="277"/>
      <c r="M5557" s="276" t="s">
        <v>7518</v>
      </c>
      <c r="N5557" s="276" t="s">
        <v>7519</v>
      </c>
      <c r="O5557" s="276" t="s">
        <v>6166</v>
      </c>
    </row>
    <row r="5558" spans="1:15" ht="30.75" customHeight="1" x14ac:dyDescent="0.25">
      <c r="A5558" s="275">
        <v>40813134</v>
      </c>
      <c r="B5558" s="270" t="s">
        <v>3386</v>
      </c>
      <c r="C5558" s="272" t="s">
        <v>4843</v>
      </c>
      <c r="D5558" s="270" t="s">
        <v>10570</v>
      </c>
      <c r="E5558" s="272"/>
      <c r="F5558" s="273"/>
      <c r="G5558" s="272"/>
      <c r="H5558" s="272"/>
      <c r="I5558" s="272" t="s">
        <v>6155</v>
      </c>
      <c r="J5558" s="272" t="s">
        <v>6156</v>
      </c>
      <c r="K5558" s="272" t="s">
        <v>6157</v>
      </c>
      <c r="L5558" s="271"/>
      <c r="M5558" s="270" t="s">
        <v>7518</v>
      </c>
      <c r="N5558" s="270" t="s">
        <v>7519</v>
      </c>
      <c r="O5558" s="270" t="s">
        <v>6166</v>
      </c>
    </row>
    <row r="5559" spans="1:15" ht="30.75" customHeight="1" x14ac:dyDescent="0.25">
      <c r="A5559" s="281">
        <v>40813142</v>
      </c>
      <c r="B5559" s="276" t="s">
        <v>3390</v>
      </c>
      <c r="C5559" s="278" t="s">
        <v>4843</v>
      </c>
      <c r="D5559" s="276" t="s">
        <v>10569</v>
      </c>
      <c r="E5559" s="282"/>
      <c r="F5559" s="279"/>
      <c r="G5559" s="278"/>
      <c r="H5559" s="278"/>
      <c r="I5559" s="278" t="s">
        <v>6155</v>
      </c>
      <c r="J5559" s="278" t="s">
        <v>6156</v>
      </c>
      <c r="K5559" s="278" t="s">
        <v>6157</v>
      </c>
      <c r="L5559" s="277"/>
      <c r="M5559" s="276" t="s">
        <v>7518</v>
      </c>
      <c r="N5559" s="276" t="s">
        <v>7519</v>
      </c>
      <c r="O5559" s="276" t="s">
        <v>6166</v>
      </c>
    </row>
    <row r="5560" spans="1:15" ht="30.75" customHeight="1" x14ac:dyDescent="0.25">
      <c r="A5560" s="275">
        <v>40813142</v>
      </c>
      <c r="B5560" s="270" t="s">
        <v>3390</v>
      </c>
      <c r="C5560" s="272" t="s">
        <v>4843</v>
      </c>
      <c r="D5560" s="270" t="s">
        <v>10570</v>
      </c>
      <c r="E5560" s="272"/>
      <c r="F5560" s="273"/>
      <c r="G5560" s="272"/>
      <c r="H5560" s="272"/>
      <c r="I5560" s="272" t="s">
        <v>6155</v>
      </c>
      <c r="J5560" s="272" t="s">
        <v>6156</v>
      </c>
      <c r="K5560" s="272" t="s">
        <v>6157</v>
      </c>
      <c r="L5560" s="271"/>
      <c r="M5560" s="270" t="s">
        <v>7518</v>
      </c>
      <c r="N5560" s="270" t="s">
        <v>7519</v>
      </c>
      <c r="O5560" s="270" t="s">
        <v>6166</v>
      </c>
    </row>
    <row r="5561" spans="1:15" ht="30.75" customHeight="1" x14ac:dyDescent="0.25">
      <c r="A5561" s="281">
        <v>40813150</v>
      </c>
      <c r="B5561" s="276" t="s">
        <v>3392</v>
      </c>
      <c r="C5561" s="278" t="s">
        <v>4843</v>
      </c>
      <c r="D5561" s="276" t="s">
        <v>10569</v>
      </c>
      <c r="E5561" s="282"/>
      <c r="F5561" s="279"/>
      <c r="G5561" s="278"/>
      <c r="H5561" s="278"/>
      <c r="I5561" s="278" t="s">
        <v>6155</v>
      </c>
      <c r="J5561" s="278" t="s">
        <v>6156</v>
      </c>
      <c r="K5561" s="278" t="s">
        <v>6157</v>
      </c>
      <c r="L5561" s="277"/>
      <c r="M5561" s="276" t="s">
        <v>7518</v>
      </c>
      <c r="N5561" s="276" t="s">
        <v>7519</v>
      </c>
      <c r="O5561" s="276" t="s">
        <v>6166</v>
      </c>
    </row>
    <row r="5562" spans="1:15" ht="30.75" customHeight="1" x14ac:dyDescent="0.25">
      <c r="A5562" s="275">
        <v>40813150</v>
      </c>
      <c r="B5562" s="270" t="s">
        <v>3392</v>
      </c>
      <c r="C5562" s="272" t="s">
        <v>4843</v>
      </c>
      <c r="D5562" s="270" t="s">
        <v>10570</v>
      </c>
      <c r="E5562" s="272"/>
      <c r="F5562" s="273"/>
      <c r="G5562" s="272"/>
      <c r="H5562" s="272"/>
      <c r="I5562" s="272" t="s">
        <v>6155</v>
      </c>
      <c r="J5562" s="272" t="s">
        <v>6156</v>
      </c>
      <c r="K5562" s="272" t="s">
        <v>6157</v>
      </c>
      <c r="L5562" s="271"/>
      <c r="M5562" s="270" t="s">
        <v>7518</v>
      </c>
      <c r="N5562" s="270" t="s">
        <v>7519</v>
      </c>
      <c r="O5562" s="270" t="s">
        <v>6166</v>
      </c>
    </row>
    <row r="5563" spans="1:15" ht="30.75" customHeight="1" x14ac:dyDescent="0.25">
      <c r="A5563" s="281">
        <v>40813169</v>
      </c>
      <c r="B5563" s="276" t="s">
        <v>3396</v>
      </c>
      <c r="C5563" s="278" t="s">
        <v>4843</v>
      </c>
      <c r="D5563" s="276" t="s">
        <v>10569</v>
      </c>
      <c r="E5563" s="282"/>
      <c r="F5563" s="279"/>
      <c r="G5563" s="278"/>
      <c r="H5563" s="278"/>
      <c r="I5563" s="278" t="s">
        <v>6155</v>
      </c>
      <c r="J5563" s="278" t="s">
        <v>6156</v>
      </c>
      <c r="K5563" s="278" t="s">
        <v>6157</v>
      </c>
      <c r="L5563" s="277"/>
      <c r="M5563" s="276" t="s">
        <v>7518</v>
      </c>
      <c r="N5563" s="276" t="s">
        <v>7519</v>
      </c>
      <c r="O5563" s="276" t="s">
        <v>6166</v>
      </c>
    </row>
    <row r="5564" spans="1:15" ht="30.75" customHeight="1" x14ac:dyDescent="0.25">
      <c r="A5564" s="275">
        <v>40813169</v>
      </c>
      <c r="B5564" s="270" t="s">
        <v>3396</v>
      </c>
      <c r="C5564" s="272" t="s">
        <v>4843</v>
      </c>
      <c r="D5564" s="270" t="s">
        <v>10570</v>
      </c>
      <c r="E5564" s="272"/>
      <c r="F5564" s="273"/>
      <c r="G5564" s="272"/>
      <c r="H5564" s="272"/>
      <c r="I5564" s="272" t="s">
        <v>6155</v>
      </c>
      <c r="J5564" s="272" t="s">
        <v>6156</v>
      </c>
      <c r="K5564" s="272" t="s">
        <v>6157</v>
      </c>
      <c r="L5564" s="271"/>
      <c r="M5564" s="270" t="s">
        <v>7518</v>
      </c>
      <c r="N5564" s="270" t="s">
        <v>7519</v>
      </c>
      <c r="O5564" s="270" t="s">
        <v>6166</v>
      </c>
    </row>
    <row r="5565" spans="1:15" ht="30.75" customHeight="1" x14ac:dyDescent="0.25">
      <c r="A5565" s="281">
        <v>40813177</v>
      </c>
      <c r="B5565" s="276" t="s">
        <v>3394</v>
      </c>
      <c r="C5565" s="278" t="s">
        <v>4843</v>
      </c>
      <c r="D5565" s="276" t="s">
        <v>10571</v>
      </c>
      <c r="E5565" s="282"/>
      <c r="F5565" s="279"/>
      <c r="G5565" s="278"/>
      <c r="H5565" s="278"/>
      <c r="I5565" s="278" t="s">
        <v>6155</v>
      </c>
      <c r="J5565" s="278" t="s">
        <v>6156</v>
      </c>
      <c r="K5565" s="278" t="s">
        <v>6157</v>
      </c>
      <c r="L5565" s="277"/>
      <c r="M5565" s="276" t="s">
        <v>7518</v>
      </c>
      <c r="N5565" s="276" t="s">
        <v>7519</v>
      </c>
      <c r="O5565" s="276" t="s">
        <v>6166</v>
      </c>
    </row>
    <row r="5566" spans="1:15" ht="30.75" customHeight="1" x14ac:dyDescent="0.25">
      <c r="A5566" s="275">
        <v>40813185</v>
      </c>
      <c r="B5566" s="270" t="s">
        <v>3395</v>
      </c>
      <c r="C5566" s="272" t="s">
        <v>4843</v>
      </c>
      <c r="D5566" s="270" t="s">
        <v>10571</v>
      </c>
      <c r="E5566" s="272"/>
      <c r="F5566" s="273"/>
      <c r="G5566" s="272"/>
      <c r="H5566" s="272"/>
      <c r="I5566" s="272" t="s">
        <v>6155</v>
      </c>
      <c r="J5566" s="272" t="s">
        <v>6156</v>
      </c>
      <c r="K5566" s="272" t="s">
        <v>6157</v>
      </c>
      <c r="L5566" s="271"/>
      <c r="M5566" s="270" t="s">
        <v>7518</v>
      </c>
      <c r="N5566" s="270" t="s">
        <v>7519</v>
      </c>
      <c r="O5566" s="270" t="s">
        <v>6166</v>
      </c>
    </row>
    <row r="5567" spans="1:15" ht="30.75" customHeight="1" x14ac:dyDescent="0.25">
      <c r="A5567" s="281">
        <v>40813193</v>
      </c>
      <c r="B5567" s="276" t="s">
        <v>6832</v>
      </c>
      <c r="C5567" s="278" t="s">
        <v>4843</v>
      </c>
      <c r="D5567" s="276" t="s">
        <v>10572</v>
      </c>
      <c r="E5567" s="282"/>
      <c r="F5567" s="279"/>
      <c r="G5567" s="278"/>
      <c r="H5567" s="278"/>
      <c r="I5567" s="278" t="s">
        <v>6155</v>
      </c>
      <c r="J5567" s="278" t="s">
        <v>6156</v>
      </c>
      <c r="K5567" s="278" t="s">
        <v>6157</v>
      </c>
      <c r="L5567" s="277"/>
      <c r="M5567" s="276" t="s">
        <v>7518</v>
      </c>
      <c r="N5567" s="276" t="s">
        <v>7519</v>
      </c>
      <c r="O5567" s="276" t="s">
        <v>6166</v>
      </c>
    </row>
    <row r="5568" spans="1:15" ht="30.75" customHeight="1" x14ac:dyDescent="0.25">
      <c r="A5568" s="275">
        <v>40813207</v>
      </c>
      <c r="B5568" s="270" t="s">
        <v>3408</v>
      </c>
      <c r="C5568" s="272" t="s">
        <v>4843</v>
      </c>
      <c r="D5568" s="270" t="s">
        <v>10572</v>
      </c>
      <c r="E5568" s="272"/>
      <c r="F5568" s="273"/>
      <c r="G5568" s="272"/>
      <c r="H5568" s="272"/>
      <c r="I5568" s="272" t="s">
        <v>6155</v>
      </c>
      <c r="J5568" s="272" t="s">
        <v>6156</v>
      </c>
      <c r="K5568" s="272" t="s">
        <v>6157</v>
      </c>
      <c r="L5568" s="271"/>
      <c r="M5568" s="270" t="s">
        <v>7518</v>
      </c>
      <c r="N5568" s="270" t="s">
        <v>7519</v>
      </c>
      <c r="O5568" s="270" t="s">
        <v>6166</v>
      </c>
    </row>
    <row r="5569" spans="1:15" ht="30.75" customHeight="1" x14ac:dyDescent="0.25">
      <c r="A5569" s="281">
        <v>40813215</v>
      </c>
      <c r="B5569" s="276" t="s">
        <v>3402</v>
      </c>
      <c r="C5569" s="278" t="s">
        <v>4843</v>
      </c>
      <c r="D5569" s="276" t="s">
        <v>10572</v>
      </c>
      <c r="E5569" s="282"/>
      <c r="F5569" s="279"/>
      <c r="G5569" s="278"/>
      <c r="H5569" s="278"/>
      <c r="I5569" s="278" t="s">
        <v>6155</v>
      </c>
      <c r="J5569" s="278" t="s">
        <v>6156</v>
      </c>
      <c r="K5569" s="278" t="s">
        <v>6157</v>
      </c>
      <c r="L5569" s="277"/>
      <c r="M5569" s="276" t="s">
        <v>7518</v>
      </c>
      <c r="N5569" s="276" t="s">
        <v>7519</v>
      </c>
      <c r="O5569" s="276" t="s">
        <v>6166</v>
      </c>
    </row>
    <row r="5570" spans="1:15" ht="30.75" customHeight="1" x14ac:dyDescent="0.25">
      <c r="A5570" s="275">
        <v>40813223</v>
      </c>
      <c r="B5570" s="270" t="s">
        <v>3411</v>
      </c>
      <c r="C5570" s="272" t="s">
        <v>4843</v>
      </c>
      <c r="D5570" s="270" t="s">
        <v>10572</v>
      </c>
      <c r="E5570" s="272"/>
      <c r="F5570" s="273"/>
      <c r="G5570" s="272"/>
      <c r="H5570" s="272"/>
      <c r="I5570" s="272" t="s">
        <v>6155</v>
      </c>
      <c r="J5570" s="272" t="s">
        <v>6156</v>
      </c>
      <c r="K5570" s="272" t="s">
        <v>6157</v>
      </c>
      <c r="L5570" s="271"/>
      <c r="M5570" s="270" t="s">
        <v>7518</v>
      </c>
      <c r="N5570" s="270" t="s">
        <v>7519</v>
      </c>
      <c r="O5570" s="270" t="s">
        <v>6166</v>
      </c>
    </row>
    <row r="5571" spans="1:15" ht="30.75" customHeight="1" x14ac:dyDescent="0.25">
      <c r="A5571" s="281">
        <v>40813231</v>
      </c>
      <c r="B5571" s="276" t="s">
        <v>3400</v>
      </c>
      <c r="C5571" s="278" t="s">
        <v>4843</v>
      </c>
      <c r="D5571" s="276" t="s">
        <v>10573</v>
      </c>
      <c r="E5571" s="282"/>
      <c r="F5571" s="279"/>
      <c r="G5571" s="278"/>
      <c r="H5571" s="278"/>
      <c r="I5571" s="278" t="s">
        <v>6155</v>
      </c>
      <c r="J5571" s="278" t="s">
        <v>6156</v>
      </c>
      <c r="K5571" s="278" t="s">
        <v>6157</v>
      </c>
      <c r="L5571" s="277"/>
      <c r="M5571" s="276" t="s">
        <v>7518</v>
      </c>
      <c r="N5571" s="276" t="s">
        <v>7519</v>
      </c>
      <c r="O5571" s="276" t="s">
        <v>6166</v>
      </c>
    </row>
    <row r="5572" spans="1:15" ht="30.75" customHeight="1" x14ac:dyDescent="0.25">
      <c r="A5572" s="275">
        <v>40813240</v>
      </c>
      <c r="B5572" s="270" t="s">
        <v>3401</v>
      </c>
      <c r="C5572" s="272" t="s">
        <v>4843</v>
      </c>
      <c r="D5572" s="270" t="s">
        <v>10574</v>
      </c>
      <c r="E5572" s="272"/>
      <c r="F5572" s="273"/>
      <c r="G5572" s="272"/>
      <c r="H5572" s="272"/>
      <c r="I5572" s="272" t="s">
        <v>6155</v>
      </c>
      <c r="J5572" s="272" t="s">
        <v>6156</v>
      </c>
      <c r="K5572" s="272" t="s">
        <v>6157</v>
      </c>
      <c r="L5572" s="271"/>
      <c r="M5572" s="270" t="s">
        <v>7518</v>
      </c>
      <c r="N5572" s="270" t="s">
        <v>7519</v>
      </c>
      <c r="O5572" s="270" t="s">
        <v>6166</v>
      </c>
    </row>
    <row r="5573" spans="1:15" ht="30.75" customHeight="1" x14ac:dyDescent="0.25">
      <c r="A5573" s="281">
        <v>40813258</v>
      </c>
      <c r="B5573" s="276" t="s">
        <v>3404</v>
      </c>
      <c r="C5573" s="278" t="s">
        <v>4843</v>
      </c>
      <c r="D5573" s="276" t="s">
        <v>10572</v>
      </c>
      <c r="E5573" s="282"/>
      <c r="F5573" s="279"/>
      <c r="G5573" s="278"/>
      <c r="H5573" s="278"/>
      <c r="I5573" s="278" t="s">
        <v>6155</v>
      </c>
      <c r="J5573" s="278" t="s">
        <v>6156</v>
      </c>
      <c r="K5573" s="278" t="s">
        <v>6157</v>
      </c>
      <c r="L5573" s="277"/>
      <c r="M5573" s="276" t="s">
        <v>7518</v>
      </c>
      <c r="N5573" s="276" t="s">
        <v>7519</v>
      </c>
      <c r="O5573" s="276" t="s">
        <v>6166</v>
      </c>
    </row>
    <row r="5574" spans="1:15" ht="30.75" customHeight="1" x14ac:dyDescent="0.25">
      <c r="A5574" s="275">
        <v>40813266</v>
      </c>
      <c r="B5574" s="270" t="s">
        <v>6833</v>
      </c>
      <c r="C5574" s="272" t="s">
        <v>4843</v>
      </c>
      <c r="D5574" s="270" t="s">
        <v>10572</v>
      </c>
      <c r="E5574" s="272"/>
      <c r="F5574" s="273"/>
      <c r="G5574" s="272"/>
      <c r="H5574" s="272"/>
      <c r="I5574" s="272" t="s">
        <v>6155</v>
      </c>
      <c r="J5574" s="272" t="s">
        <v>6156</v>
      </c>
      <c r="K5574" s="272" t="s">
        <v>6157</v>
      </c>
      <c r="L5574" s="271"/>
      <c r="M5574" s="270" t="s">
        <v>7518</v>
      </c>
      <c r="N5574" s="270" t="s">
        <v>7519</v>
      </c>
      <c r="O5574" s="270" t="s">
        <v>6166</v>
      </c>
    </row>
    <row r="5575" spans="1:15" ht="30.75" customHeight="1" x14ac:dyDescent="0.25">
      <c r="A5575" s="281">
        <v>40813274</v>
      </c>
      <c r="B5575" s="276" t="s">
        <v>3413</v>
      </c>
      <c r="C5575" s="278" t="s">
        <v>4843</v>
      </c>
      <c r="D5575" s="276" t="s">
        <v>10575</v>
      </c>
      <c r="E5575" s="282"/>
      <c r="F5575" s="279"/>
      <c r="G5575" s="278"/>
      <c r="H5575" s="278"/>
      <c r="I5575" s="278" t="s">
        <v>6155</v>
      </c>
      <c r="J5575" s="278" t="s">
        <v>6156</v>
      </c>
      <c r="K5575" s="278" t="s">
        <v>6157</v>
      </c>
      <c r="L5575" s="277"/>
      <c r="M5575" s="276" t="s">
        <v>7518</v>
      </c>
      <c r="N5575" s="276" t="s">
        <v>7519</v>
      </c>
      <c r="O5575" s="276" t="s">
        <v>6166</v>
      </c>
    </row>
    <row r="5576" spans="1:15" ht="30.75" customHeight="1" x14ac:dyDescent="0.25">
      <c r="A5576" s="275">
        <v>40813282</v>
      </c>
      <c r="B5576" s="270" t="s">
        <v>3414</v>
      </c>
      <c r="C5576" s="272" t="s">
        <v>4843</v>
      </c>
      <c r="D5576" s="270" t="s">
        <v>10572</v>
      </c>
      <c r="E5576" s="272"/>
      <c r="F5576" s="273"/>
      <c r="G5576" s="272"/>
      <c r="H5576" s="272"/>
      <c r="I5576" s="272" t="s">
        <v>6155</v>
      </c>
      <c r="J5576" s="272" t="s">
        <v>6156</v>
      </c>
      <c r="K5576" s="272" t="s">
        <v>6157</v>
      </c>
      <c r="L5576" s="271"/>
      <c r="M5576" s="270" t="s">
        <v>7518</v>
      </c>
      <c r="N5576" s="270" t="s">
        <v>7519</v>
      </c>
      <c r="O5576" s="270" t="s">
        <v>6166</v>
      </c>
    </row>
    <row r="5577" spans="1:15" ht="30.75" customHeight="1" x14ac:dyDescent="0.25">
      <c r="A5577" s="281">
        <v>40813290</v>
      </c>
      <c r="B5577" s="276" t="s">
        <v>3405</v>
      </c>
      <c r="C5577" s="278" t="s">
        <v>4843</v>
      </c>
      <c r="D5577" s="276" t="s">
        <v>8681</v>
      </c>
      <c r="E5577" s="282"/>
      <c r="F5577" s="279"/>
      <c r="G5577" s="278"/>
      <c r="H5577" s="278"/>
      <c r="I5577" s="278" t="s">
        <v>6155</v>
      </c>
      <c r="J5577" s="278" t="s">
        <v>6156</v>
      </c>
      <c r="K5577" s="278" t="s">
        <v>6157</v>
      </c>
      <c r="L5577" s="277"/>
      <c r="M5577" s="276" t="s">
        <v>8580</v>
      </c>
      <c r="N5577" s="276" t="s">
        <v>7561</v>
      </c>
      <c r="O5577" s="276" t="s">
        <v>6175</v>
      </c>
    </row>
    <row r="5578" spans="1:15" ht="30.75" customHeight="1" x14ac:dyDescent="0.25">
      <c r="A5578" s="275">
        <v>40813304</v>
      </c>
      <c r="B5578" s="270" t="s">
        <v>3407</v>
      </c>
      <c r="C5578" s="272" t="s">
        <v>4843</v>
      </c>
      <c r="D5578" s="270" t="s">
        <v>10576</v>
      </c>
      <c r="E5578" s="272"/>
      <c r="F5578" s="273"/>
      <c r="G5578" s="272"/>
      <c r="H5578" s="272"/>
      <c r="I5578" s="272" t="s">
        <v>6155</v>
      </c>
      <c r="J5578" s="272" t="s">
        <v>6156</v>
      </c>
      <c r="K5578" s="272" t="s">
        <v>6157</v>
      </c>
      <c r="L5578" s="271"/>
      <c r="M5578" s="270" t="s">
        <v>7518</v>
      </c>
      <c r="N5578" s="270" t="s">
        <v>7519</v>
      </c>
      <c r="O5578" s="270" t="s">
        <v>6166</v>
      </c>
    </row>
    <row r="5579" spans="1:15" ht="30.75" customHeight="1" x14ac:dyDescent="0.25">
      <c r="A5579" s="281">
        <v>40813312</v>
      </c>
      <c r="B5579" s="276" t="s">
        <v>3409</v>
      </c>
      <c r="C5579" s="278" t="s">
        <v>4843</v>
      </c>
      <c r="D5579" s="276" t="s">
        <v>10577</v>
      </c>
      <c r="E5579" s="282"/>
      <c r="F5579" s="279"/>
      <c r="G5579" s="278"/>
      <c r="H5579" s="278"/>
      <c r="I5579" s="278" t="s">
        <v>6155</v>
      </c>
      <c r="J5579" s="278" t="s">
        <v>6156</v>
      </c>
      <c r="K5579" s="278" t="s">
        <v>6157</v>
      </c>
      <c r="L5579" s="277"/>
      <c r="M5579" s="276" t="s">
        <v>7518</v>
      </c>
      <c r="N5579" s="276" t="s">
        <v>7519</v>
      </c>
      <c r="O5579" s="276" t="s">
        <v>6166</v>
      </c>
    </row>
    <row r="5580" spans="1:15" ht="30.75" customHeight="1" x14ac:dyDescent="0.25">
      <c r="A5580" s="275">
        <v>40813320</v>
      </c>
      <c r="B5580" s="270" t="s">
        <v>3403</v>
      </c>
      <c r="C5580" s="272" t="s">
        <v>4843</v>
      </c>
      <c r="D5580" s="270" t="s">
        <v>10578</v>
      </c>
      <c r="E5580" s="272"/>
      <c r="F5580" s="273"/>
      <c r="G5580" s="272"/>
      <c r="H5580" s="272"/>
      <c r="I5580" s="272" t="s">
        <v>6155</v>
      </c>
      <c r="J5580" s="272" t="s">
        <v>6156</v>
      </c>
      <c r="K5580" s="272" t="s">
        <v>6157</v>
      </c>
      <c r="L5580" s="271"/>
      <c r="M5580" s="270" t="s">
        <v>7518</v>
      </c>
      <c r="N5580" s="270" t="s">
        <v>7519</v>
      </c>
      <c r="O5580" s="270" t="s">
        <v>6166</v>
      </c>
    </row>
    <row r="5581" spans="1:15" ht="30.75" customHeight="1" x14ac:dyDescent="0.25">
      <c r="A5581" s="281">
        <v>40813339</v>
      </c>
      <c r="B5581" s="276" t="s">
        <v>3412</v>
      </c>
      <c r="C5581" s="278" t="s">
        <v>4843</v>
      </c>
      <c r="D5581" s="276" t="s">
        <v>10579</v>
      </c>
      <c r="E5581" s="282"/>
      <c r="F5581" s="279"/>
      <c r="G5581" s="278"/>
      <c r="H5581" s="278"/>
      <c r="I5581" s="278" t="s">
        <v>6155</v>
      </c>
      <c r="J5581" s="278" t="s">
        <v>6156</v>
      </c>
      <c r="K5581" s="278" t="s">
        <v>6157</v>
      </c>
      <c r="L5581" s="277"/>
      <c r="M5581" s="276" t="s">
        <v>7518</v>
      </c>
      <c r="N5581" s="276" t="s">
        <v>7519</v>
      </c>
      <c r="O5581" s="276" t="s">
        <v>6166</v>
      </c>
    </row>
    <row r="5582" spans="1:15" ht="30.75" customHeight="1" x14ac:dyDescent="0.25">
      <c r="A5582" s="275">
        <v>40813347</v>
      </c>
      <c r="B5582" s="270" t="s">
        <v>3415</v>
      </c>
      <c r="C5582" s="272" t="s">
        <v>4843</v>
      </c>
      <c r="D5582" s="270" t="s">
        <v>10580</v>
      </c>
      <c r="E5582" s="272"/>
      <c r="F5582" s="273"/>
      <c r="G5582" s="272"/>
      <c r="H5582" s="272"/>
      <c r="I5582" s="272" t="s">
        <v>6155</v>
      </c>
      <c r="J5582" s="272" t="s">
        <v>6156</v>
      </c>
      <c r="K5582" s="272" t="s">
        <v>6157</v>
      </c>
      <c r="L5582" s="271"/>
      <c r="M5582" s="270" t="s">
        <v>7518</v>
      </c>
      <c r="N5582" s="270" t="s">
        <v>7519</v>
      </c>
      <c r="O5582" s="270" t="s">
        <v>6166</v>
      </c>
    </row>
    <row r="5583" spans="1:15" ht="30.75" customHeight="1" x14ac:dyDescent="0.25">
      <c r="A5583" s="281">
        <v>40813355</v>
      </c>
      <c r="B5583" s="276" t="s">
        <v>3416</v>
      </c>
      <c r="C5583" s="278" t="s">
        <v>4843</v>
      </c>
      <c r="D5583" s="276" t="s">
        <v>10581</v>
      </c>
      <c r="E5583" s="282"/>
      <c r="F5583" s="279"/>
      <c r="G5583" s="278"/>
      <c r="H5583" s="278"/>
      <c r="I5583" s="278" t="s">
        <v>6155</v>
      </c>
      <c r="J5583" s="278" t="s">
        <v>6156</v>
      </c>
      <c r="K5583" s="278" t="s">
        <v>6157</v>
      </c>
      <c r="L5583" s="277"/>
      <c r="M5583" s="276" t="s">
        <v>7518</v>
      </c>
      <c r="N5583" s="276" t="s">
        <v>7519</v>
      </c>
      <c r="O5583" s="276" t="s">
        <v>6166</v>
      </c>
    </row>
    <row r="5584" spans="1:15" ht="30.75" customHeight="1" x14ac:dyDescent="0.25">
      <c r="A5584" s="275">
        <v>40813363</v>
      </c>
      <c r="B5584" s="270" t="s">
        <v>3417</v>
      </c>
      <c r="C5584" s="272" t="s">
        <v>4843</v>
      </c>
      <c r="D5584" s="270" t="s">
        <v>10582</v>
      </c>
      <c r="E5584" s="272"/>
      <c r="F5584" s="273"/>
      <c r="G5584" s="272"/>
      <c r="H5584" s="272" t="s">
        <v>6154</v>
      </c>
      <c r="I5584" s="272" t="s">
        <v>6155</v>
      </c>
      <c r="J5584" s="272" t="s">
        <v>6156</v>
      </c>
      <c r="K5584" s="272" t="s">
        <v>6157</v>
      </c>
      <c r="L5584" s="271"/>
      <c r="M5584" s="270" t="s">
        <v>7518</v>
      </c>
      <c r="N5584" s="270" t="s">
        <v>7519</v>
      </c>
      <c r="O5584" s="270" t="s">
        <v>6166</v>
      </c>
    </row>
    <row r="5585" spans="1:15" ht="30.75" customHeight="1" x14ac:dyDescent="0.25">
      <c r="A5585" s="281">
        <v>40813371</v>
      </c>
      <c r="B5585" s="276" t="s">
        <v>3418</v>
      </c>
      <c r="C5585" s="278" t="s">
        <v>4843</v>
      </c>
      <c r="D5585" s="276" t="s">
        <v>10583</v>
      </c>
      <c r="E5585" s="282"/>
      <c r="F5585" s="279"/>
      <c r="G5585" s="278"/>
      <c r="H5585" s="278"/>
      <c r="I5585" s="278" t="s">
        <v>6155</v>
      </c>
      <c r="J5585" s="278" t="s">
        <v>6156</v>
      </c>
      <c r="K5585" s="278" t="s">
        <v>6157</v>
      </c>
      <c r="L5585" s="277"/>
      <c r="M5585" s="276" t="s">
        <v>7518</v>
      </c>
      <c r="N5585" s="276" t="s">
        <v>7519</v>
      </c>
      <c r="O5585" s="276" t="s">
        <v>6166</v>
      </c>
    </row>
    <row r="5586" spans="1:15" ht="30.75" customHeight="1" x14ac:dyDescent="0.25">
      <c r="A5586" s="275">
        <v>40813380</v>
      </c>
      <c r="B5586" s="270" t="s">
        <v>3419</v>
      </c>
      <c r="C5586" s="272" t="s">
        <v>4843</v>
      </c>
      <c r="D5586" s="270" t="s">
        <v>10584</v>
      </c>
      <c r="E5586" s="272"/>
      <c r="F5586" s="273"/>
      <c r="G5586" s="272"/>
      <c r="H5586" s="272"/>
      <c r="I5586" s="272" t="s">
        <v>6155</v>
      </c>
      <c r="J5586" s="272" t="s">
        <v>6156</v>
      </c>
      <c r="K5586" s="272" t="s">
        <v>6157</v>
      </c>
      <c r="L5586" s="271"/>
      <c r="M5586" s="270" t="s">
        <v>7518</v>
      </c>
      <c r="N5586" s="270" t="s">
        <v>7519</v>
      </c>
      <c r="O5586" s="270" t="s">
        <v>6166</v>
      </c>
    </row>
    <row r="5587" spans="1:15" ht="30.75" customHeight="1" x14ac:dyDescent="0.25">
      <c r="A5587" s="281">
        <v>40813398</v>
      </c>
      <c r="B5587" s="276" t="s">
        <v>3420</v>
      </c>
      <c r="C5587" s="278" t="s">
        <v>4843</v>
      </c>
      <c r="D5587" s="276" t="s">
        <v>10585</v>
      </c>
      <c r="E5587" s="282"/>
      <c r="F5587" s="279"/>
      <c r="G5587" s="278"/>
      <c r="H5587" s="278"/>
      <c r="I5587" s="278" t="s">
        <v>6155</v>
      </c>
      <c r="J5587" s="278" t="s">
        <v>6156</v>
      </c>
      <c r="K5587" s="278" t="s">
        <v>6157</v>
      </c>
      <c r="L5587" s="277"/>
      <c r="M5587" s="276" t="s">
        <v>7518</v>
      </c>
      <c r="N5587" s="276" t="s">
        <v>7519</v>
      </c>
      <c r="O5587" s="276" t="s">
        <v>6166</v>
      </c>
    </row>
    <row r="5588" spans="1:15" ht="30.75" customHeight="1" x14ac:dyDescent="0.25">
      <c r="A5588" s="275">
        <v>40813401</v>
      </c>
      <c r="B5588" s="270" t="s">
        <v>3397</v>
      </c>
      <c r="C5588" s="272" t="s">
        <v>4843</v>
      </c>
      <c r="D5588" s="270" t="s">
        <v>8699</v>
      </c>
      <c r="E5588" s="272"/>
      <c r="F5588" s="273"/>
      <c r="G5588" s="272"/>
      <c r="H5588" s="272"/>
      <c r="I5588" s="272" t="s">
        <v>6155</v>
      </c>
      <c r="J5588" s="272" t="s">
        <v>6156</v>
      </c>
      <c r="K5588" s="272" t="s">
        <v>6157</v>
      </c>
      <c r="L5588" s="271"/>
      <c r="M5588" s="270" t="s">
        <v>7518</v>
      </c>
      <c r="N5588" s="270" t="s">
        <v>7519</v>
      </c>
      <c r="O5588" s="270" t="s">
        <v>6166</v>
      </c>
    </row>
    <row r="5589" spans="1:15" ht="30.75" customHeight="1" x14ac:dyDescent="0.25">
      <c r="A5589" s="281">
        <v>40813410</v>
      </c>
      <c r="B5589" s="276" t="s">
        <v>3431</v>
      </c>
      <c r="C5589" s="278" t="s">
        <v>4843</v>
      </c>
      <c r="D5589" s="276" t="s">
        <v>10586</v>
      </c>
      <c r="E5589" s="282"/>
      <c r="F5589" s="279"/>
      <c r="G5589" s="278"/>
      <c r="H5589" s="278" t="s">
        <v>6154</v>
      </c>
      <c r="I5589" s="278" t="s">
        <v>6155</v>
      </c>
      <c r="J5589" s="278" t="s">
        <v>6156</v>
      </c>
      <c r="K5589" s="278" t="s">
        <v>6157</v>
      </c>
      <c r="L5589" s="277"/>
      <c r="M5589" s="276" t="s">
        <v>7518</v>
      </c>
      <c r="N5589" s="276" t="s">
        <v>7519</v>
      </c>
      <c r="O5589" s="276" t="s">
        <v>6166</v>
      </c>
    </row>
    <row r="5590" spans="1:15" ht="30.75" customHeight="1" x14ac:dyDescent="0.25">
      <c r="A5590" s="275">
        <v>40813428</v>
      </c>
      <c r="B5590" s="270" t="s">
        <v>3432</v>
      </c>
      <c r="C5590" s="272" t="s">
        <v>4843</v>
      </c>
      <c r="D5590" s="270" t="s">
        <v>10587</v>
      </c>
      <c r="E5590" s="272"/>
      <c r="F5590" s="273"/>
      <c r="G5590" s="272"/>
      <c r="H5590" s="272" t="s">
        <v>6154</v>
      </c>
      <c r="I5590" s="272" t="s">
        <v>6155</v>
      </c>
      <c r="J5590" s="272" t="s">
        <v>6156</v>
      </c>
      <c r="K5590" s="272" t="s">
        <v>6157</v>
      </c>
      <c r="L5590" s="271"/>
      <c r="M5590" s="270" t="s">
        <v>7518</v>
      </c>
      <c r="N5590" s="270" t="s">
        <v>7519</v>
      </c>
      <c r="O5590" s="270" t="s">
        <v>6166</v>
      </c>
    </row>
    <row r="5591" spans="1:15" ht="30.75" customHeight="1" x14ac:dyDescent="0.25">
      <c r="A5591" s="281">
        <v>40813436</v>
      </c>
      <c r="B5591" s="276" t="s">
        <v>3422</v>
      </c>
      <c r="C5591" s="278" t="s">
        <v>4843</v>
      </c>
      <c r="D5591" s="276" t="s">
        <v>10588</v>
      </c>
      <c r="E5591" s="282"/>
      <c r="F5591" s="279"/>
      <c r="G5591" s="278"/>
      <c r="H5591" s="278" t="s">
        <v>6154</v>
      </c>
      <c r="I5591" s="278" t="s">
        <v>6155</v>
      </c>
      <c r="J5591" s="278" t="s">
        <v>6156</v>
      </c>
      <c r="K5591" s="278" t="s">
        <v>6157</v>
      </c>
      <c r="L5591" s="277"/>
      <c r="M5591" s="276" t="s">
        <v>7518</v>
      </c>
      <c r="N5591" s="276" t="s">
        <v>7519</v>
      </c>
      <c r="O5591" s="276" t="s">
        <v>6166</v>
      </c>
    </row>
    <row r="5592" spans="1:15" ht="30.75" customHeight="1" x14ac:dyDescent="0.25">
      <c r="A5592" s="275">
        <v>40813444</v>
      </c>
      <c r="B5592" s="270" t="s">
        <v>3423</v>
      </c>
      <c r="C5592" s="272" t="s">
        <v>4843</v>
      </c>
      <c r="D5592" s="270" t="s">
        <v>10588</v>
      </c>
      <c r="E5592" s="272"/>
      <c r="F5592" s="273"/>
      <c r="G5592" s="272"/>
      <c r="H5592" s="272" t="s">
        <v>6154</v>
      </c>
      <c r="I5592" s="272" t="s">
        <v>6155</v>
      </c>
      <c r="J5592" s="272" t="s">
        <v>6156</v>
      </c>
      <c r="K5592" s="272" t="s">
        <v>6157</v>
      </c>
      <c r="L5592" s="271"/>
      <c r="M5592" s="270" t="s">
        <v>7518</v>
      </c>
      <c r="N5592" s="270" t="s">
        <v>7519</v>
      </c>
      <c r="O5592" s="270" t="s">
        <v>6166</v>
      </c>
    </row>
    <row r="5593" spans="1:15" ht="30.75" customHeight="1" x14ac:dyDescent="0.25">
      <c r="A5593" s="281">
        <v>40813452</v>
      </c>
      <c r="B5593" s="276" t="s">
        <v>3429</v>
      </c>
      <c r="C5593" s="278" t="s">
        <v>4843</v>
      </c>
      <c r="D5593" s="276" t="s">
        <v>10589</v>
      </c>
      <c r="E5593" s="282"/>
      <c r="F5593" s="279"/>
      <c r="G5593" s="278"/>
      <c r="H5593" s="278" t="s">
        <v>6154</v>
      </c>
      <c r="I5593" s="278" t="s">
        <v>6155</v>
      </c>
      <c r="J5593" s="278" t="s">
        <v>6156</v>
      </c>
      <c r="K5593" s="278" t="s">
        <v>6157</v>
      </c>
      <c r="L5593" s="277"/>
      <c r="M5593" s="276" t="s">
        <v>7518</v>
      </c>
      <c r="N5593" s="276" t="s">
        <v>7519</v>
      </c>
      <c r="O5593" s="276" t="s">
        <v>6166</v>
      </c>
    </row>
    <row r="5594" spans="1:15" ht="30.75" customHeight="1" x14ac:dyDescent="0.25">
      <c r="A5594" s="275">
        <v>40813460</v>
      </c>
      <c r="B5594" s="270" t="s">
        <v>3424</v>
      </c>
      <c r="C5594" s="272" t="s">
        <v>4843</v>
      </c>
      <c r="D5594" s="270" t="s">
        <v>10590</v>
      </c>
      <c r="E5594" s="272"/>
      <c r="F5594" s="273"/>
      <c r="G5594" s="272"/>
      <c r="H5594" s="272" t="s">
        <v>6154</v>
      </c>
      <c r="I5594" s="272" t="s">
        <v>6155</v>
      </c>
      <c r="J5594" s="272" t="s">
        <v>6156</v>
      </c>
      <c r="K5594" s="272" t="s">
        <v>6157</v>
      </c>
      <c r="L5594" s="271"/>
      <c r="M5594" s="270" t="s">
        <v>7518</v>
      </c>
      <c r="N5594" s="270" t="s">
        <v>7519</v>
      </c>
      <c r="O5594" s="270" t="s">
        <v>6166</v>
      </c>
    </row>
    <row r="5595" spans="1:15" ht="30.75" customHeight="1" x14ac:dyDescent="0.25">
      <c r="A5595" s="281">
        <v>40813479</v>
      </c>
      <c r="B5595" s="276" t="s">
        <v>3427</v>
      </c>
      <c r="C5595" s="278" t="s">
        <v>4843</v>
      </c>
      <c r="D5595" s="276" t="s">
        <v>10590</v>
      </c>
      <c r="E5595" s="282"/>
      <c r="F5595" s="279"/>
      <c r="G5595" s="278"/>
      <c r="H5595" s="278" t="s">
        <v>6154</v>
      </c>
      <c r="I5595" s="278" t="s">
        <v>6155</v>
      </c>
      <c r="J5595" s="278" t="s">
        <v>6156</v>
      </c>
      <c r="K5595" s="278" t="s">
        <v>6157</v>
      </c>
      <c r="L5595" s="277"/>
      <c r="M5595" s="276" t="s">
        <v>7518</v>
      </c>
      <c r="N5595" s="276" t="s">
        <v>7519</v>
      </c>
      <c r="O5595" s="276" t="s">
        <v>6166</v>
      </c>
    </row>
    <row r="5596" spans="1:15" ht="30.75" customHeight="1" x14ac:dyDescent="0.25">
      <c r="A5596" s="275">
        <v>40813487</v>
      </c>
      <c r="B5596" s="270" t="s">
        <v>3433</v>
      </c>
      <c r="C5596" s="272" t="s">
        <v>4843</v>
      </c>
      <c r="D5596" s="270" t="s">
        <v>10591</v>
      </c>
      <c r="E5596" s="272"/>
      <c r="F5596" s="273"/>
      <c r="G5596" s="272"/>
      <c r="H5596" s="272" t="s">
        <v>6154</v>
      </c>
      <c r="I5596" s="272" t="s">
        <v>6155</v>
      </c>
      <c r="J5596" s="272" t="s">
        <v>6156</v>
      </c>
      <c r="K5596" s="272" t="s">
        <v>6157</v>
      </c>
      <c r="L5596" s="271"/>
      <c r="M5596" s="270" t="s">
        <v>7518</v>
      </c>
      <c r="N5596" s="270" t="s">
        <v>7519</v>
      </c>
      <c r="O5596" s="270" t="s">
        <v>6166</v>
      </c>
    </row>
    <row r="5597" spans="1:15" ht="30.75" customHeight="1" x14ac:dyDescent="0.25">
      <c r="A5597" s="281">
        <v>40813495</v>
      </c>
      <c r="B5597" s="276" t="s">
        <v>3428</v>
      </c>
      <c r="C5597" s="278" t="s">
        <v>4843</v>
      </c>
      <c r="D5597" s="276" t="s">
        <v>10592</v>
      </c>
      <c r="E5597" s="282"/>
      <c r="F5597" s="279"/>
      <c r="G5597" s="278"/>
      <c r="H5597" s="278" t="s">
        <v>6154</v>
      </c>
      <c r="I5597" s="278" t="s">
        <v>6155</v>
      </c>
      <c r="J5597" s="278" t="s">
        <v>6156</v>
      </c>
      <c r="K5597" s="278" t="s">
        <v>6157</v>
      </c>
      <c r="L5597" s="277"/>
      <c r="M5597" s="276" t="s">
        <v>7518</v>
      </c>
      <c r="N5597" s="276" t="s">
        <v>7519</v>
      </c>
      <c r="O5597" s="276" t="s">
        <v>6166</v>
      </c>
    </row>
    <row r="5598" spans="1:15" ht="30.75" customHeight="1" x14ac:dyDescent="0.25">
      <c r="A5598" s="275">
        <v>40813509</v>
      </c>
      <c r="B5598" s="270" t="s">
        <v>3425</v>
      </c>
      <c r="C5598" s="272" t="s">
        <v>4843</v>
      </c>
      <c r="D5598" s="270" t="s">
        <v>10592</v>
      </c>
      <c r="E5598" s="272"/>
      <c r="F5598" s="273"/>
      <c r="G5598" s="272"/>
      <c r="H5598" s="272" t="s">
        <v>6154</v>
      </c>
      <c r="I5598" s="272" t="s">
        <v>6155</v>
      </c>
      <c r="J5598" s="272" t="s">
        <v>6156</v>
      </c>
      <c r="K5598" s="272" t="s">
        <v>6157</v>
      </c>
      <c r="L5598" s="271"/>
      <c r="M5598" s="270" t="s">
        <v>7518</v>
      </c>
      <c r="N5598" s="270" t="s">
        <v>7519</v>
      </c>
      <c r="O5598" s="270" t="s">
        <v>6166</v>
      </c>
    </row>
    <row r="5599" spans="1:15" ht="30.75" customHeight="1" x14ac:dyDescent="0.25">
      <c r="A5599" s="281">
        <v>40813517</v>
      </c>
      <c r="B5599" s="276" t="s">
        <v>3430</v>
      </c>
      <c r="C5599" s="278" t="s">
        <v>4843</v>
      </c>
      <c r="D5599" s="276" t="s">
        <v>10593</v>
      </c>
      <c r="E5599" s="282"/>
      <c r="F5599" s="279"/>
      <c r="G5599" s="278"/>
      <c r="H5599" s="278" t="s">
        <v>6154</v>
      </c>
      <c r="I5599" s="278" t="s">
        <v>6155</v>
      </c>
      <c r="J5599" s="278" t="s">
        <v>6156</v>
      </c>
      <c r="K5599" s="278" t="s">
        <v>6157</v>
      </c>
      <c r="L5599" s="277"/>
      <c r="M5599" s="276" t="s">
        <v>7518</v>
      </c>
      <c r="N5599" s="276" t="s">
        <v>7519</v>
      </c>
      <c r="O5599" s="276" t="s">
        <v>6166</v>
      </c>
    </row>
    <row r="5600" spans="1:15" ht="30.75" customHeight="1" x14ac:dyDescent="0.25">
      <c r="A5600" s="275">
        <v>40813525</v>
      </c>
      <c r="B5600" s="270" t="s">
        <v>3426</v>
      </c>
      <c r="C5600" s="272" t="s">
        <v>4843</v>
      </c>
      <c r="D5600" s="270" t="s">
        <v>10589</v>
      </c>
      <c r="E5600" s="272"/>
      <c r="F5600" s="273"/>
      <c r="G5600" s="272"/>
      <c r="H5600" s="272" t="s">
        <v>6154</v>
      </c>
      <c r="I5600" s="272" t="s">
        <v>6155</v>
      </c>
      <c r="J5600" s="272" t="s">
        <v>6156</v>
      </c>
      <c r="K5600" s="272" t="s">
        <v>6157</v>
      </c>
      <c r="L5600" s="271"/>
      <c r="M5600" s="270" t="s">
        <v>7518</v>
      </c>
      <c r="N5600" s="270" t="s">
        <v>7519</v>
      </c>
      <c r="O5600" s="270" t="s">
        <v>6166</v>
      </c>
    </row>
    <row r="5601" spans="1:15" ht="30.75" customHeight="1" x14ac:dyDescent="0.25">
      <c r="A5601" s="281">
        <v>40813533</v>
      </c>
      <c r="B5601" s="276" t="s">
        <v>3434</v>
      </c>
      <c r="C5601" s="278" t="s">
        <v>4843</v>
      </c>
      <c r="D5601" s="276" t="s">
        <v>10593</v>
      </c>
      <c r="E5601" s="282"/>
      <c r="F5601" s="279"/>
      <c r="G5601" s="278"/>
      <c r="H5601" s="278" t="s">
        <v>6154</v>
      </c>
      <c r="I5601" s="278" t="s">
        <v>6155</v>
      </c>
      <c r="J5601" s="278" t="s">
        <v>6156</v>
      </c>
      <c r="K5601" s="278" t="s">
        <v>6157</v>
      </c>
      <c r="L5601" s="277"/>
      <c r="M5601" s="276" t="s">
        <v>7518</v>
      </c>
      <c r="N5601" s="276" t="s">
        <v>7519</v>
      </c>
      <c r="O5601" s="276" t="s">
        <v>6166</v>
      </c>
    </row>
    <row r="5602" spans="1:15" ht="30.75" customHeight="1" x14ac:dyDescent="0.25">
      <c r="A5602" s="275">
        <v>40813541</v>
      </c>
      <c r="B5602" s="270" t="s">
        <v>3437</v>
      </c>
      <c r="C5602" s="272" t="s">
        <v>4843</v>
      </c>
      <c r="D5602" s="270" t="s">
        <v>10594</v>
      </c>
      <c r="E5602" s="272"/>
      <c r="F5602" s="273"/>
      <c r="G5602" s="272"/>
      <c r="H5602" s="272"/>
      <c r="I5602" s="272" t="s">
        <v>6155</v>
      </c>
      <c r="J5602" s="272" t="s">
        <v>6156</v>
      </c>
      <c r="K5602" s="272" t="s">
        <v>6157</v>
      </c>
      <c r="L5602" s="271"/>
      <c r="M5602" s="270" t="s">
        <v>7518</v>
      </c>
      <c r="N5602" s="270" t="s">
        <v>7519</v>
      </c>
      <c r="O5602" s="270" t="s">
        <v>6166</v>
      </c>
    </row>
    <row r="5603" spans="1:15" ht="30.75" customHeight="1" x14ac:dyDescent="0.25">
      <c r="A5603" s="281">
        <v>40813550</v>
      </c>
      <c r="B5603" s="276" t="s">
        <v>3438</v>
      </c>
      <c r="C5603" s="278" t="s">
        <v>4843</v>
      </c>
      <c r="D5603" s="276" t="s">
        <v>10594</v>
      </c>
      <c r="E5603" s="282"/>
      <c r="F5603" s="279"/>
      <c r="G5603" s="278"/>
      <c r="H5603" s="278"/>
      <c r="I5603" s="278" t="s">
        <v>6155</v>
      </c>
      <c r="J5603" s="278" t="s">
        <v>6156</v>
      </c>
      <c r="K5603" s="278" t="s">
        <v>6157</v>
      </c>
      <c r="L5603" s="277"/>
      <c r="M5603" s="276" t="s">
        <v>7518</v>
      </c>
      <c r="N5603" s="276" t="s">
        <v>7519</v>
      </c>
      <c r="O5603" s="276" t="s">
        <v>6166</v>
      </c>
    </row>
    <row r="5604" spans="1:15" ht="30.75" customHeight="1" x14ac:dyDescent="0.25">
      <c r="A5604" s="275">
        <v>40813568</v>
      </c>
      <c r="B5604" s="270" t="s">
        <v>3445</v>
      </c>
      <c r="C5604" s="272" t="s">
        <v>4843</v>
      </c>
      <c r="D5604" s="270" t="s">
        <v>10595</v>
      </c>
      <c r="E5604" s="272"/>
      <c r="F5604" s="273"/>
      <c r="G5604" s="272"/>
      <c r="H5604" s="272"/>
      <c r="I5604" s="272" t="s">
        <v>6155</v>
      </c>
      <c r="J5604" s="272" t="s">
        <v>6156</v>
      </c>
      <c r="K5604" s="272" t="s">
        <v>6157</v>
      </c>
      <c r="L5604" s="271"/>
      <c r="M5604" s="270" t="s">
        <v>7518</v>
      </c>
      <c r="N5604" s="270" t="s">
        <v>7519</v>
      </c>
      <c r="O5604" s="270" t="s">
        <v>6166</v>
      </c>
    </row>
    <row r="5605" spans="1:15" ht="30.75" customHeight="1" x14ac:dyDescent="0.25">
      <c r="A5605" s="281">
        <v>40813576</v>
      </c>
      <c r="B5605" s="276" t="s">
        <v>3442</v>
      </c>
      <c r="C5605" s="278" t="s">
        <v>4843</v>
      </c>
      <c r="D5605" s="276" t="s">
        <v>10596</v>
      </c>
      <c r="E5605" s="282"/>
      <c r="F5605" s="279"/>
      <c r="G5605" s="278"/>
      <c r="H5605" s="278"/>
      <c r="I5605" s="278" t="s">
        <v>6155</v>
      </c>
      <c r="J5605" s="278" t="s">
        <v>6156</v>
      </c>
      <c r="K5605" s="278" t="s">
        <v>6157</v>
      </c>
      <c r="L5605" s="277"/>
      <c r="M5605" s="276" t="s">
        <v>7518</v>
      </c>
      <c r="N5605" s="276" t="s">
        <v>7519</v>
      </c>
      <c r="O5605" s="276" t="s">
        <v>6166</v>
      </c>
    </row>
    <row r="5606" spans="1:15" ht="30.75" customHeight="1" x14ac:dyDescent="0.25">
      <c r="A5606" s="275">
        <v>40813584</v>
      </c>
      <c r="B5606" s="270" t="s">
        <v>3457</v>
      </c>
      <c r="C5606" s="272" t="s">
        <v>4843</v>
      </c>
      <c r="D5606" s="270" t="s">
        <v>10597</v>
      </c>
      <c r="E5606" s="272"/>
      <c r="F5606" s="273"/>
      <c r="G5606" s="272"/>
      <c r="H5606" s="272"/>
      <c r="I5606" s="272" t="s">
        <v>6155</v>
      </c>
      <c r="J5606" s="272" t="s">
        <v>6156</v>
      </c>
      <c r="K5606" s="272" t="s">
        <v>6157</v>
      </c>
      <c r="L5606" s="271"/>
      <c r="M5606" s="270" t="s">
        <v>7518</v>
      </c>
      <c r="N5606" s="270" t="s">
        <v>7519</v>
      </c>
      <c r="O5606" s="270" t="s">
        <v>6166</v>
      </c>
    </row>
    <row r="5607" spans="1:15" ht="30.75" customHeight="1" x14ac:dyDescent="0.25">
      <c r="A5607" s="281">
        <v>40813592</v>
      </c>
      <c r="B5607" s="276" t="s">
        <v>3439</v>
      </c>
      <c r="C5607" s="278" t="s">
        <v>4843</v>
      </c>
      <c r="D5607" s="276" t="s">
        <v>10598</v>
      </c>
      <c r="E5607" s="282"/>
      <c r="F5607" s="279"/>
      <c r="G5607" s="278"/>
      <c r="H5607" s="278"/>
      <c r="I5607" s="278" t="s">
        <v>6155</v>
      </c>
      <c r="J5607" s="278" t="s">
        <v>6156</v>
      </c>
      <c r="K5607" s="278" t="s">
        <v>6157</v>
      </c>
      <c r="L5607" s="277"/>
      <c r="M5607" s="276" t="s">
        <v>7518</v>
      </c>
      <c r="N5607" s="276" t="s">
        <v>7519</v>
      </c>
      <c r="O5607" s="276" t="s">
        <v>6166</v>
      </c>
    </row>
    <row r="5608" spans="1:15" ht="30.75" customHeight="1" x14ac:dyDescent="0.25">
      <c r="A5608" s="275">
        <v>40813606</v>
      </c>
      <c r="B5608" s="270" t="s">
        <v>3436</v>
      </c>
      <c r="C5608" s="272" t="s">
        <v>4843</v>
      </c>
      <c r="D5608" s="270" t="s">
        <v>10599</v>
      </c>
      <c r="E5608" s="272"/>
      <c r="F5608" s="273"/>
      <c r="G5608" s="272"/>
      <c r="H5608" s="272"/>
      <c r="I5608" s="272" t="s">
        <v>6155</v>
      </c>
      <c r="J5608" s="272" t="s">
        <v>6156</v>
      </c>
      <c r="K5608" s="272" t="s">
        <v>6157</v>
      </c>
      <c r="L5608" s="271"/>
      <c r="M5608" s="270" t="s">
        <v>7518</v>
      </c>
      <c r="N5608" s="270" t="s">
        <v>7519</v>
      </c>
      <c r="O5608" s="270" t="s">
        <v>6166</v>
      </c>
    </row>
    <row r="5609" spans="1:15" ht="30.75" customHeight="1" x14ac:dyDescent="0.25">
      <c r="A5609" s="281">
        <v>40813614</v>
      </c>
      <c r="B5609" s="276" t="s">
        <v>3459</v>
      </c>
      <c r="C5609" s="278" t="s">
        <v>4843</v>
      </c>
      <c r="D5609" s="276" t="s">
        <v>10600</v>
      </c>
      <c r="E5609" s="282"/>
      <c r="F5609" s="279"/>
      <c r="G5609" s="278"/>
      <c r="H5609" s="278"/>
      <c r="I5609" s="278" t="s">
        <v>6155</v>
      </c>
      <c r="J5609" s="278" t="s">
        <v>6156</v>
      </c>
      <c r="K5609" s="278" t="s">
        <v>6157</v>
      </c>
      <c r="L5609" s="277"/>
      <c r="M5609" s="276" t="s">
        <v>7518</v>
      </c>
      <c r="N5609" s="276" t="s">
        <v>7519</v>
      </c>
      <c r="O5609" s="276" t="s">
        <v>6166</v>
      </c>
    </row>
    <row r="5610" spans="1:15" ht="30.75" customHeight="1" x14ac:dyDescent="0.25">
      <c r="A5610" s="275">
        <v>40813622</v>
      </c>
      <c r="B5610" s="270" t="s">
        <v>3454</v>
      </c>
      <c r="C5610" s="272" t="s">
        <v>4843</v>
      </c>
      <c r="D5610" s="270" t="s">
        <v>10601</v>
      </c>
      <c r="E5610" s="272"/>
      <c r="F5610" s="273"/>
      <c r="G5610" s="272"/>
      <c r="H5610" s="272"/>
      <c r="I5610" s="272" t="s">
        <v>6155</v>
      </c>
      <c r="J5610" s="272" t="s">
        <v>6156</v>
      </c>
      <c r="K5610" s="272" t="s">
        <v>6157</v>
      </c>
      <c r="L5610" s="271"/>
      <c r="M5610" s="270" t="s">
        <v>7518</v>
      </c>
      <c r="N5610" s="270" t="s">
        <v>7519</v>
      </c>
      <c r="O5610" s="270" t="s">
        <v>6166</v>
      </c>
    </row>
    <row r="5611" spans="1:15" ht="30.75" customHeight="1" x14ac:dyDescent="0.25">
      <c r="A5611" s="281">
        <v>40813630</v>
      </c>
      <c r="B5611" s="276" t="s">
        <v>3444</v>
      </c>
      <c r="C5611" s="278" t="s">
        <v>4843</v>
      </c>
      <c r="D5611" s="276" t="s">
        <v>10602</v>
      </c>
      <c r="E5611" s="282"/>
      <c r="F5611" s="279"/>
      <c r="G5611" s="278"/>
      <c r="H5611" s="278"/>
      <c r="I5611" s="278" t="s">
        <v>6155</v>
      </c>
      <c r="J5611" s="278" t="s">
        <v>6156</v>
      </c>
      <c r="K5611" s="278" t="s">
        <v>6157</v>
      </c>
      <c r="L5611" s="277"/>
      <c r="M5611" s="276" t="s">
        <v>7518</v>
      </c>
      <c r="N5611" s="276" t="s">
        <v>7519</v>
      </c>
      <c r="O5611" s="276" t="s">
        <v>6166</v>
      </c>
    </row>
    <row r="5612" spans="1:15" ht="30.75" customHeight="1" x14ac:dyDescent="0.25">
      <c r="A5612" s="275">
        <v>40813649</v>
      </c>
      <c r="B5612" s="270" t="s">
        <v>3448</v>
      </c>
      <c r="C5612" s="272" t="s">
        <v>4843</v>
      </c>
      <c r="D5612" s="270" t="s">
        <v>10603</v>
      </c>
      <c r="E5612" s="272"/>
      <c r="F5612" s="273"/>
      <c r="G5612" s="272"/>
      <c r="H5612" s="272"/>
      <c r="I5612" s="272" t="s">
        <v>6155</v>
      </c>
      <c r="J5612" s="272" t="s">
        <v>6156</v>
      </c>
      <c r="K5612" s="272" t="s">
        <v>6157</v>
      </c>
      <c r="L5612" s="271"/>
      <c r="M5612" s="270" t="s">
        <v>7518</v>
      </c>
      <c r="N5612" s="270" t="s">
        <v>7519</v>
      </c>
      <c r="O5612" s="270" t="s">
        <v>6166</v>
      </c>
    </row>
    <row r="5613" spans="1:15" ht="30.75" customHeight="1" x14ac:dyDescent="0.25">
      <c r="A5613" s="281">
        <v>40813657</v>
      </c>
      <c r="B5613" s="276" t="s">
        <v>3456</v>
      </c>
      <c r="C5613" s="278" t="s">
        <v>4843</v>
      </c>
      <c r="D5613" s="276" t="s">
        <v>10604</v>
      </c>
      <c r="E5613" s="282"/>
      <c r="F5613" s="279"/>
      <c r="G5613" s="278"/>
      <c r="H5613" s="278"/>
      <c r="I5613" s="278" t="s">
        <v>6155</v>
      </c>
      <c r="J5613" s="278" t="s">
        <v>6156</v>
      </c>
      <c r="K5613" s="278" t="s">
        <v>6157</v>
      </c>
      <c r="L5613" s="277"/>
      <c r="M5613" s="276" t="s">
        <v>7518</v>
      </c>
      <c r="N5613" s="276" t="s">
        <v>7519</v>
      </c>
      <c r="O5613" s="276" t="s">
        <v>6166</v>
      </c>
    </row>
    <row r="5614" spans="1:15" ht="30.75" customHeight="1" x14ac:dyDescent="0.25">
      <c r="A5614" s="275">
        <v>40813665</v>
      </c>
      <c r="B5614" s="270" t="s">
        <v>3435</v>
      </c>
      <c r="C5614" s="272" t="s">
        <v>4843</v>
      </c>
      <c r="D5614" s="270" t="s">
        <v>10605</v>
      </c>
      <c r="E5614" s="272"/>
      <c r="F5614" s="273"/>
      <c r="G5614" s="272"/>
      <c r="H5614" s="272"/>
      <c r="I5614" s="272" t="s">
        <v>6155</v>
      </c>
      <c r="J5614" s="272" t="s">
        <v>6156</v>
      </c>
      <c r="K5614" s="272" t="s">
        <v>6157</v>
      </c>
      <c r="L5614" s="271"/>
      <c r="M5614" s="270" t="s">
        <v>7518</v>
      </c>
      <c r="N5614" s="270" t="s">
        <v>7519</v>
      </c>
      <c r="O5614" s="270" t="s">
        <v>6166</v>
      </c>
    </row>
    <row r="5615" spans="1:15" ht="30.75" customHeight="1" x14ac:dyDescent="0.25">
      <c r="A5615" s="281">
        <v>40813673</v>
      </c>
      <c r="B5615" s="276" t="s">
        <v>3458</v>
      </c>
      <c r="C5615" s="278" t="s">
        <v>4843</v>
      </c>
      <c r="D5615" s="276" t="s">
        <v>10606</v>
      </c>
      <c r="E5615" s="282"/>
      <c r="F5615" s="279"/>
      <c r="G5615" s="278"/>
      <c r="H5615" s="278"/>
      <c r="I5615" s="278" t="s">
        <v>6155</v>
      </c>
      <c r="J5615" s="278" t="s">
        <v>6156</v>
      </c>
      <c r="K5615" s="278" t="s">
        <v>6157</v>
      </c>
      <c r="L5615" s="277"/>
      <c r="M5615" s="276" t="s">
        <v>7518</v>
      </c>
      <c r="N5615" s="276" t="s">
        <v>7519</v>
      </c>
      <c r="O5615" s="276" t="s">
        <v>6166</v>
      </c>
    </row>
    <row r="5616" spans="1:15" ht="30.75" customHeight="1" x14ac:dyDescent="0.25">
      <c r="A5616" s="275">
        <v>40813681</v>
      </c>
      <c r="B5616" s="270" t="s">
        <v>3449</v>
      </c>
      <c r="C5616" s="272" t="s">
        <v>4843</v>
      </c>
      <c r="D5616" s="270" t="s">
        <v>10607</v>
      </c>
      <c r="E5616" s="272"/>
      <c r="F5616" s="273"/>
      <c r="G5616" s="272"/>
      <c r="H5616" s="272"/>
      <c r="I5616" s="272" t="s">
        <v>6155</v>
      </c>
      <c r="J5616" s="272" t="s">
        <v>6156</v>
      </c>
      <c r="K5616" s="272" t="s">
        <v>6157</v>
      </c>
      <c r="L5616" s="271"/>
      <c r="M5616" s="270" t="s">
        <v>7518</v>
      </c>
      <c r="N5616" s="270" t="s">
        <v>7519</v>
      </c>
      <c r="O5616" s="270" t="s">
        <v>6166</v>
      </c>
    </row>
    <row r="5617" spans="1:15" ht="30.75" customHeight="1" x14ac:dyDescent="0.25">
      <c r="A5617" s="281">
        <v>40813690</v>
      </c>
      <c r="B5617" s="276" t="s">
        <v>3460</v>
      </c>
      <c r="C5617" s="278" t="s">
        <v>4843</v>
      </c>
      <c r="D5617" s="276" t="s">
        <v>10608</v>
      </c>
      <c r="E5617" s="282"/>
      <c r="F5617" s="279"/>
      <c r="G5617" s="278"/>
      <c r="H5617" s="278"/>
      <c r="I5617" s="278" t="s">
        <v>6155</v>
      </c>
      <c r="J5617" s="278" t="s">
        <v>6156</v>
      </c>
      <c r="K5617" s="278" t="s">
        <v>6157</v>
      </c>
      <c r="L5617" s="277"/>
      <c r="M5617" s="276" t="s">
        <v>7518</v>
      </c>
      <c r="N5617" s="276" t="s">
        <v>7519</v>
      </c>
      <c r="O5617" s="276" t="s">
        <v>6166</v>
      </c>
    </row>
    <row r="5618" spans="1:15" ht="30.75" customHeight="1" x14ac:dyDescent="0.25">
      <c r="A5618" s="275">
        <v>40813703</v>
      </c>
      <c r="B5618" s="270" t="s">
        <v>3440</v>
      </c>
      <c r="C5618" s="272" t="s">
        <v>4843</v>
      </c>
      <c r="D5618" s="270" t="s">
        <v>10609</v>
      </c>
      <c r="E5618" s="272"/>
      <c r="F5618" s="273"/>
      <c r="G5618" s="272"/>
      <c r="H5618" s="272"/>
      <c r="I5618" s="272" t="s">
        <v>6155</v>
      </c>
      <c r="J5618" s="272" t="s">
        <v>6156</v>
      </c>
      <c r="K5618" s="272" t="s">
        <v>6157</v>
      </c>
      <c r="L5618" s="271"/>
      <c r="M5618" s="270" t="s">
        <v>7518</v>
      </c>
      <c r="N5618" s="270" t="s">
        <v>7519</v>
      </c>
      <c r="O5618" s="270" t="s">
        <v>6166</v>
      </c>
    </row>
    <row r="5619" spans="1:15" ht="30.75" customHeight="1" x14ac:dyDescent="0.25">
      <c r="A5619" s="281">
        <v>40813711</v>
      </c>
      <c r="B5619" s="276" t="s">
        <v>3443</v>
      </c>
      <c r="C5619" s="278" t="s">
        <v>4843</v>
      </c>
      <c r="D5619" s="276" t="s">
        <v>10596</v>
      </c>
      <c r="E5619" s="282"/>
      <c r="F5619" s="279"/>
      <c r="G5619" s="278"/>
      <c r="H5619" s="278"/>
      <c r="I5619" s="278" t="s">
        <v>6155</v>
      </c>
      <c r="J5619" s="278" t="s">
        <v>6156</v>
      </c>
      <c r="K5619" s="278" t="s">
        <v>6157</v>
      </c>
      <c r="L5619" s="277"/>
      <c r="M5619" s="276" t="s">
        <v>7518</v>
      </c>
      <c r="N5619" s="276" t="s">
        <v>7519</v>
      </c>
      <c r="O5619" s="276" t="s">
        <v>6166</v>
      </c>
    </row>
    <row r="5620" spans="1:15" ht="30.75" customHeight="1" x14ac:dyDescent="0.25">
      <c r="A5620" s="275">
        <v>40813720</v>
      </c>
      <c r="B5620" s="270" t="s">
        <v>3446</v>
      </c>
      <c r="C5620" s="272" t="s">
        <v>4843</v>
      </c>
      <c r="D5620" s="270" t="s">
        <v>10610</v>
      </c>
      <c r="E5620" s="272"/>
      <c r="F5620" s="273"/>
      <c r="G5620" s="272"/>
      <c r="H5620" s="272"/>
      <c r="I5620" s="272" t="s">
        <v>6155</v>
      </c>
      <c r="J5620" s="272" t="s">
        <v>6156</v>
      </c>
      <c r="K5620" s="272" t="s">
        <v>6157</v>
      </c>
      <c r="L5620" s="271"/>
      <c r="M5620" s="270" t="s">
        <v>7518</v>
      </c>
      <c r="N5620" s="270" t="s">
        <v>7519</v>
      </c>
      <c r="O5620" s="270" t="s">
        <v>6166</v>
      </c>
    </row>
    <row r="5621" spans="1:15" ht="30.75" customHeight="1" x14ac:dyDescent="0.25">
      <c r="A5621" s="281">
        <v>40813720</v>
      </c>
      <c r="B5621" s="276" t="s">
        <v>3446</v>
      </c>
      <c r="C5621" s="278" t="s">
        <v>4843</v>
      </c>
      <c r="D5621" s="276" t="s">
        <v>10611</v>
      </c>
      <c r="E5621" s="282"/>
      <c r="F5621" s="279"/>
      <c r="G5621" s="278"/>
      <c r="H5621" s="278"/>
      <c r="I5621" s="278" t="s">
        <v>6155</v>
      </c>
      <c r="J5621" s="278" t="s">
        <v>6156</v>
      </c>
      <c r="K5621" s="278" t="s">
        <v>6157</v>
      </c>
      <c r="L5621" s="277"/>
      <c r="M5621" s="276" t="s">
        <v>7518</v>
      </c>
      <c r="N5621" s="276" t="s">
        <v>7519</v>
      </c>
      <c r="O5621" s="276" t="s">
        <v>6166</v>
      </c>
    </row>
    <row r="5622" spans="1:15" ht="30.75" customHeight="1" x14ac:dyDescent="0.25">
      <c r="A5622" s="275">
        <v>40813738</v>
      </c>
      <c r="B5622" s="270" t="s">
        <v>3447</v>
      </c>
      <c r="C5622" s="272" t="s">
        <v>4843</v>
      </c>
      <c r="D5622" s="270" t="s">
        <v>10612</v>
      </c>
      <c r="E5622" s="272"/>
      <c r="F5622" s="273"/>
      <c r="G5622" s="272"/>
      <c r="H5622" s="272"/>
      <c r="I5622" s="272" t="s">
        <v>6155</v>
      </c>
      <c r="J5622" s="272" t="s">
        <v>6156</v>
      </c>
      <c r="K5622" s="272" t="s">
        <v>6157</v>
      </c>
      <c r="L5622" s="271"/>
      <c r="M5622" s="270" t="s">
        <v>7518</v>
      </c>
      <c r="N5622" s="270" t="s">
        <v>7519</v>
      </c>
      <c r="O5622" s="270" t="s">
        <v>6166</v>
      </c>
    </row>
    <row r="5623" spans="1:15" ht="30.75" customHeight="1" x14ac:dyDescent="0.25">
      <c r="A5623" s="281">
        <v>40813746</v>
      </c>
      <c r="B5623" s="276" t="s">
        <v>3441</v>
      </c>
      <c r="C5623" s="278" t="s">
        <v>4843</v>
      </c>
      <c r="D5623" s="276" t="s">
        <v>10613</v>
      </c>
      <c r="E5623" s="282"/>
      <c r="F5623" s="279"/>
      <c r="G5623" s="278"/>
      <c r="H5623" s="278"/>
      <c r="I5623" s="278" t="s">
        <v>6155</v>
      </c>
      <c r="J5623" s="278" t="s">
        <v>6156</v>
      </c>
      <c r="K5623" s="278" t="s">
        <v>6157</v>
      </c>
      <c r="L5623" s="277">
        <v>23</v>
      </c>
      <c r="M5623" s="276" t="s">
        <v>7518</v>
      </c>
      <c r="N5623" s="276" t="s">
        <v>7519</v>
      </c>
      <c r="O5623" s="276" t="s">
        <v>6166</v>
      </c>
    </row>
    <row r="5624" spans="1:15" ht="30.75" customHeight="1" x14ac:dyDescent="0.25">
      <c r="A5624" s="275">
        <v>40813754</v>
      </c>
      <c r="B5624" s="270" t="s">
        <v>3455</v>
      </c>
      <c r="C5624" s="272" t="s">
        <v>4843</v>
      </c>
      <c r="D5624" s="270" t="s">
        <v>10614</v>
      </c>
      <c r="E5624" s="272"/>
      <c r="F5624" s="273"/>
      <c r="G5624" s="272"/>
      <c r="H5624" s="272"/>
      <c r="I5624" s="272" t="s">
        <v>6155</v>
      </c>
      <c r="J5624" s="272" t="s">
        <v>6156</v>
      </c>
      <c r="K5624" s="272" t="s">
        <v>6157</v>
      </c>
      <c r="L5624" s="271"/>
      <c r="M5624" s="270" t="s">
        <v>7518</v>
      </c>
      <c r="N5624" s="270" t="s">
        <v>7519</v>
      </c>
      <c r="O5624" s="270" t="s">
        <v>6166</v>
      </c>
    </row>
    <row r="5625" spans="1:15" ht="30.75" customHeight="1" x14ac:dyDescent="0.25">
      <c r="A5625" s="281">
        <v>40813762</v>
      </c>
      <c r="B5625" s="276" t="s">
        <v>6834</v>
      </c>
      <c r="C5625" s="278" t="s">
        <v>4844</v>
      </c>
      <c r="D5625" s="276" t="s">
        <v>6161</v>
      </c>
      <c r="E5625" s="282"/>
      <c r="F5625" s="279"/>
      <c r="G5625" s="278" t="s">
        <v>6161</v>
      </c>
      <c r="H5625" s="278" t="s">
        <v>6161</v>
      </c>
      <c r="I5625" s="278" t="s">
        <v>6161</v>
      </c>
      <c r="J5625" s="278" t="s">
        <v>6161</v>
      </c>
      <c r="K5625" s="278" t="s">
        <v>6161</v>
      </c>
      <c r="L5625" s="277" t="s">
        <v>6161</v>
      </c>
      <c r="M5625" s="276" t="s">
        <v>6161</v>
      </c>
      <c r="N5625" s="276" t="s">
        <v>6161</v>
      </c>
      <c r="O5625" s="276" t="s">
        <v>6161</v>
      </c>
    </row>
    <row r="5626" spans="1:15" ht="30.75" customHeight="1" x14ac:dyDescent="0.25">
      <c r="A5626" s="275">
        <v>40813770</v>
      </c>
      <c r="B5626" s="270" t="s">
        <v>6835</v>
      </c>
      <c r="C5626" s="272" t="s">
        <v>4844</v>
      </c>
      <c r="D5626" s="270" t="s">
        <v>6161</v>
      </c>
      <c r="E5626" s="272"/>
      <c r="F5626" s="273"/>
      <c r="G5626" s="272" t="s">
        <v>6161</v>
      </c>
      <c r="H5626" s="272" t="s">
        <v>6161</v>
      </c>
      <c r="I5626" s="272" t="s">
        <v>6161</v>
      </c>
      <c r="J5626" s="272" t="s">
        <v>6161</v>
      </c>
      <c r="K5626" s="272" t="s">
        <v>6161</v>
      </c>
      <c r="L5626" s="271" t="s">
        <v>6161</v>
      </c>
      <c r="M5626" s="270" t="s">
        <v>6161</v>
      </c>
      <c r="N5626" s="270" t="s">
        <v>6161</v>
      </c>
      <c r="O5626" s="270" t="s">
        <v>6161</v>
      </c>
    </row>
    <row r="5627" spans="1:15" ht="30.75" customHeight="1" x14ac:dyDescent="0.25">
      <c r="A5627" s="281">
        <v>40813789</v>
      </c>
      <c r="B5627" s="276" t="s">
        <v>3450</v>
      </c>
      <c r="C5627" s="278" t="s">
        <v>4843</v>
      </c>
      <c r="D5627" s="276" t="s">
        <v>10615</v>
      </c>
      <c r="E5627" s="282"/>
      <c r="F5627" s="279"/>
      <c r="G5627" s="278"/>
      <c r="H5627" s="278"/>
      <c r="I5627" s="278" t="s">
        <v>6155</v>
      </c>
      <c r="J5627" s="278" t="s">
        <v>6156</v>
      </c>
      <c r="K5627" s="278" t="s">
        <v>6157</v>
      </c>
      <c r="L5627" s="277"/>
      <c r="M5627" s="276" t="s">
        <v>7518</v>
      </c>
      <c r="N5627" s="276" t="s">
        <v>7519</v>
      </c>
      <c r="O5627" s="276" t="s">
        <v>6166</v>
      </c>
    </row>
    <row r="5628" spans="1:15" ht="30.75" customHeight="1" x14ac:dyDescent="0.25">
      <c r="A5628" s="275">
        <v>40813797</v>
      </c>
      <c r="B5628" s="270" t="s">
        <v>3451</v>
      </c>
      <c r="C5628" s="272" t="s">
        <v>4843</v>
      </c>
      <c r="D5628" s="270" t="s">
        <v>10615</v>
      </c>
      <c r="E5628" s="272"/>
      <c r="F5628" s="273"/>
      <c r="G5628" s="272"/>
      <c r="H5628" s="272"/>
      <c r="I5628" s="272" t="s">
        <v>6155</v>
      </c>
      <c r="J5628" s="272" t="s">
        <v>6156</v>
      </c>
      <c r="K5628" s="272" t="s">
        <v>6157</v>
      </c>
      <c r="L5628" s="271"/>
      <c r="M5628" s="270" t="s">
        <v>7518</v>
      </c>
      <c r="N5628" s="270" t="s">
        <v>7519</v>
      </c>
      <c r="O5628" s="270" t="s">
        <v>6166</v>
      </c>
    </row>
    <row r="5629" spans="1:15" ht="30.75" customHeight="1" x14ac:dyDescent="0.25">
      <c r="A5629" s="281">
        <v>40813800</v>
      </c>
      <c r="B5629" s="276" t="s">
        <v>3453</v>
      </c>
      <c r="C5629" s="278" t="s">
        <v>4843</v>
      </c>
      <c r="D5629" s="276" t="s">
        <v>10615</v>
      </c>
      <c r="E5629" s="282"/>
      <c r="F5629" s="279"/>
      <c r="G5629" s="278"/>
      <c r="H5629" s="278"/>
      <c r="I5629" s="278" t="s">
        <v>6155</v>
      </c>
      <c r="J5629" s="278" t="s">
        <v>6156</v>
      </c>
      <c r="K5629" s="278" t="s">
        <v>6157</v>
      </c>
      <c r="L5629" s="277"/>
      <c r="M5629" s="276" t="s">
        <v>7518</v>
      </c>
      <c r="N5629" s="276" t="s">
        <v>7519</v>
      </c>
      <c r="O5629" s="276" t="s">
        <v>6166</v>
      </c>
    </row>
    <row r="5630" spans="1:15" ht="30.75" customHeight="1" x14ac:dyDescent="0.25">
      <c r="A5630" s="275">
        <v>40813819</v>
      </c>
      <c r="B5630" s="270" t="s">
        <v>3452</v>
      </c>
      <c r="C5630" s="272" t="s">
        <v>4843</v>
      </c>
      <c r="D5630" s="270" t="s">
        <v>10615</v>
      </c>
      <c r="E5630" s="272"/>
      <c r="F5630" s="273"/>
      <c r="G5630" s="272"/>
      <c r="H5630" s="272"/>
      <c r="I5630" s="272" t="s">
        <v>6155</v>
      </c>
      <c r="J5630" s="272" t="s">
        <v>6156</v>
      </c>
      <c r="K5630" s="272" t="s">
        <v>6157</v>
      </c>
      <c r="L5630" s="271"/>
      <c r="M5630" s="270" t="s">
        <v>7518</v>
      </c>
      <c r="N5630" s="270" t="s">
        <v>7519</v>
      </c>
      <c r="O5630" s="270" t="s">
        <v>6166</v>
      </c>
    </row>
    <row r="5631" spans="1:15" ht="30.75" customHeight="1" x14ac:dyDescent="0.25">
      <c r="A5631" s="281">
        <v>40813827</v>
      </c>
      <c r="B5631" s="276" t="s">
        <v>3477</v>
      </c>
      <c r="C5631" s="278" t="s">
        <v>4843</v>
      </c>
      <c r="D5631" s="276" t="s">
        <v>10616</v>
      </c>
      <c r="E5631" s="282"/>
      <c r="F5631" s="279"/>
      <c r="G5631" s="278"/>
      <c r="H5631" s="278"/>
      <c r="I5631" s="278" t="s">
        <v>6155</v>
      </c>
      <c r="J5631" s="278" t="s">
        <v>6156</v>
      </c>
      <c r="K5631" s="278" t="s">
        <v>6157</v>
      </c>
      <c r="L5631" s="277"/>
      <c r="M5631" s="276" t="s">
        <v>7518</v>
      </c>
      <c r="N5631" s="276" t="s">
        <v>7519</v>
      </c>
      <c r="O5631" s="276" t="s">
        <v>6166</v>
      </c>
    </row>
    <row r="5632" spans="1:15" ht="30.75" customHeight="1" x14ac:dyDescent="0.25">
      <c r="A5632" s="275">
        <v>40813835</v>
      </c>
      <c r="B5632" s="270" t="s">
        <v>3464</v>
      </c>
      <c r="C5632" s="272" t="s">
        <v>4843</v>
      </c>
      <c r="D5632" s="270" t="s">
        <v>10617</v>
      </c>
      <c r="E5632" s="272"/>
      <c r="F5632" s="273"/>
      <c r="G5632" s="272"/>
      <c r="H5632" s="272"/>
      <c r="I5632" s="272" t="s">
        <v>6155</v>
      </c>
      <c r="J5632" s="272" t="s">
        <v>6156</v>
      </c>
      <c r="K5632" s="272" t="s">
        <v>6157</v>
      </c>
      <c r="L5632" s="271"/>
      <c r="M5632" s="270" t="s">
        <v>7518</v>
      </c>
      <c r="N5632" s="270" t="s">
        <v>7519</v>
      </c>
      <c r="O5632" s="270" t="s">
        <v>6166</v>
      </c>
    </row>
    <row r="5633" spans="1:15" ht="30.75" customHeight="1" x14ac:dyDescent="0.25">
      <c r="A5633" s="281">
        <v>40813843</v>
      </c>
      <c r="B5633" s="276" t="s">
        <v>3399</v>
      </c>
      <c r="C5633" s="278" t="s">
        <v>4843</v>
      </c>
      <c r="D5633" s="276" t="s">
        <v>10618</v>
      </c>
      <c r="E5633" s="282"/>
      <c r="F5633" s="279"/>
      <c r="G5633" s="278"/>
      <c r="H5633" s="278"/>
      <c r="I5633" s="278" t="s">
        <v>6155</v>
      </c>
      <c r="J5633" s="278" t="s">
        <v>6156</v>
      </c>
      <c r="K5633" s="278" t="s">
        <v>6157</v>
      </c>
      <c r="L5633" s="277"/>
      <c r="M5633" s="276" t="s">
        <v>7518</v>
      </c>
      <c r="N5633" s="276" t="s">
        <v>7519</v>
      </c>
      <c r="O5633" s="276" t="s">
        <v>6166</v>
      </c>
    </row>
    <row r="5634" spans="1:15" ht="30.75" customHeight="1" x14ac:dyDescent="0.25">
      <c r="A5634" s="275">
        <v>40813851</v>
      </c>
      <c r="B5634" s="270" t="s">
        <v>3461</v>
      </c>
      <c r="C5634" s="272" t="s">
        <v>4843</v>
      </c>
      <c r="D5634" s="270" t="s">
        <v>10619</v>
      </c>
      <c r="E5634" s="272"/>
      <c r="F5634" s="273"/>
      <c r="G5634" s="272"/>
      <c r="H5634" s="272"/>
      <c r="I5634" s="272" t="s">
        <v>6155</v>
      </c>
      <c r="J5634" s="272" t="s">
        <v>6156</v>
      </c>
      <c r="K5634" s="272" t="s">
        <v>6157</v>
      </c>
      <c r="L5634" s="271"/>
      <c r="M5634" s="270" t="s">
        <v>7518</v>
      </c>
      <c r="N5634" s="270" t="s">
        <v>7519</v>
      </c>
      <c r="O5634" s="270" t="s">
        <v>6166</v>
      </c>
    </row>
    <row r="5635" spans="1:15" ht="30.75" customHeight="1" x14ac:dyDescent="0.25">
      <c r="A5635" s="281">
        <v>40813860</v>
      </c>
      <c r="B5635" s="276" t="s">
        <v>3398</v>
      </c>
      <c r="C5635" s="278" t="s">
        <v>4843</v>
      </c>
      <c r="D5635" s="276" t="s">
        <v>10589</v>
      </c>
      <c r="E5635" s="282"/>
      <c r="F5635" s="279"/>
      <c r="G5635" s="278"/>
      <c r="H5635" s="278" t="s">
        <v>6154</v>
      </c>
      <c r="I5635" s="278" t="s">
        <v>6155</v>
      </c>
      <c r="J5635" s="278" t="s">
        <v>6156</v>
      </c>
      <c r="K5635" s="278" t="s">
        <v>6157</v>
      </c>
      <c r="L5635" s="277"/>
      <c r="M5635" s="276" t="s">
        <v>7518</v>
      </c>
      <c r="N5635" s="276" t="s">
        <v>7519</v>
      </c>
      <c r="O5635" s="276" t="s">
        <v>6166</v>
      </c>
    </row>
    <row r="5636" spans="1:15" ht="30.75" customHeight="1" x14ac:dyDescent="0.25">
      <c r="A5636" s="275">
        <v>40813860</v>
      </c>
      <c r="B5636" s="270" t="s">
        <v>3398</v>
      </c>
      <c r="C5636" s="272" t="s">
        <v>4843</v>
      </c>
      <c r="D5636" s="270" t="s">
        <v>9495</v>
      </c>
      <c r="E5636" s="272"/>
      <c r="F5636" s="273"/>
      <c r="G5636" s="272"/>
      <c r="H5636" s="272"/>
      <c r="I5636" s="272" t="s">
        <v>6155</v>
      </c>
      <c r="J5636" s="272" t="s">
        <v>6156</v>
      </c>
      <c r="K5636" s="272"/>
      <c r="L5636" s="271"/>
      <c r="M5636" s="270" t="s">
        <v>9084</v>
      </c>
      <c r="N5636" s="270" t="s">
        <v>9085</v>
      </c>
      <c r="O5636" s="270" t="s">
        <v>6166</v>
      </c>
    </row>
    <row r="5637" spans="1:15" ht="30.75" customHeight="1" x14ac:dyDescent="0.25">
      <c r="A5637" s="281">
        <v>40813878</v>
      </c>
      <c r="B5637" s="276" t="s">
        <v>3469</v>
      </c>
      <c r="C5637" s="278" t="s">
        <v>4843</v>
      </c>
      <c r="D5637" s="276" t="s">
        <v>10620</v>
      </c>
      <c r="E5637" s="282"/>
      <c r="F5637" s="279"/>
      <c r="G5637" s="278"/>
      <c r="H5637" s="278"/>
      <c r="I5637" s="278" t="s">
        <v>6155</v>
      </c>
      <c r="J5637" s="278" t="s">
        <v>6156</v>
      </c>
      <c r="K5637" s="278" t="s">
        <v>6157</v>
      </c>
      <c r="L5637" s="277"/>
      <c r="M5637" s="276" t="s">
        <v>7518</v>
      </c>
      <c r="N5637" s="276" t="s">
        <v>7519</v>
      </c>
      <c r="O5637" s="276" t="s">
        <v>6166</v>
      </c>
    </row>
    <row r="5638" spans="1:15" ht="30.75" customHeight="1" x14ac:dyDescent="0.25">
      <c r="A5638" s="275">
        <v>40813886</v>
      </c>
      <c r="B5638" s="270" t="s">
        <v>3472</v>
      </c>
      <c r="C5638" s="272" t="s">
        <v>4843</v>
      </c>
      <c r="D5638" s="270" t="s">
        <v>10621</v>
      </c>
      <c r="E5638" s="272"/>
      <c r="F5638" s="273"/>
      <c r="G5638" s="272"/>
      <c r="H5638" s="272"/>
      <c r="I5638" s="272" t="s">
        <v>6155</v>
      </c>
      <c r="J5638" s="272" t="s">
        <v>6156</v>
      </c>
      <c r="K5638" s="272" t="s">
        <v>6157</v>
      </c>
      <c r="L5638" s="271"/>
      <c r="M5638" s="270" t="s">
        <v>7518</v>
      </c>
      <c r="N5638" s="270" t="s">
        <v>7519</v>
      </c>
      <c r="O5638" s="270" t="s">
        <v>6166</v>
      </c>
    </row>
    <row r="5639" spans="1:15" ht="30.75" customHeight="1" x14ac:dyDescent="0.25">
      <c r="A5639" s="281">
        <v>40813894</v>
      </c>
      <c r="B5639" s="276" t="s">
        <v>3463</v>
      </c>
      <c r="C5639" s="278" t="s">
        <v>4843</v>
      </c>
      <c r="D5639" s="276" t="s">
        <v>10622</v>
      </c>
      <c r="E5639" s="282"/>
      <c r="F5639" s="279"/>
      <c r="G5639" s="278"/>
      <c r="H5639" s="278"/>
      <c r="I5639" s="278" t="s">
        <v>6155</v>
      </c>
      <c r="J5639" s="278" t="s">
        <v>6156</v>
      </c>
      <c r="K5639" s="278" t="s">
        <v>6157</v>
      </c>
      <c r="L5639" s="277"/>
      <c r="M5639" s="276" t="s">
        <v>7518</v>
      </c>
      <c r="N5639" s="276" t="s">
        <v>7519</v>
      </c>
      <c r="O5639" s="276" t="s">
        <v>6166</v>
      </c>
    </row>
    <row r="5640" spans="1:15" ht="30.75" customHeight="1" x14ac:dyDescent="0.25">
      <c r="A5640" s="275">
        <v>40813908</v>
      </c>
      <c r="B5640" s="270" t="s">
        <v>6045</v>
      </c>
      <c r="C5640" s="272" t="s">
        <v>4843</v>
      </c>
      <c r="D5640" s="270" t="s">
        <v>10623</v>
      </c>
      <c r="E5640" s="272"/>
      <c r="F5640" s="273"/>
      <c r="G5640" s="272"/>
      <c r="H5640" s="272"/>
      <c r="I5640" s="272" t="s">
        <v>6155</v>
      </c>
      <c r="J5640" s="272" t="s">
        <v>6156</v>
      </c>
      <c r="K5640" s="272" t="s">
        <v>6157</v>
      </c>
      <c r="L5640" s="271"/>
      <c r="M5640" s="270" t="s">
        <v>7518</v>
      </c>
      <c r="N5640" s="270" t="s">
        <v>7519</v>
      </c>
      <c r="O5640" s="270" t="s">
        <v>6166</v>
      </c>
    </row>
    <row r="5641" spans="1:15" ht="30.75" customHeight="1" x14ac:dyDescent="0.25">
      <c r="A5641" s="281">
        <v>40813916</v>
      </c>
      <c r="B5641" s="276" t="s">
        <v>6046</v>
      </c>
      <c r="C5641" s="278" t="s">
        <v>4843</v>
      </c>
      <c r="D5641" s="276" t="s">
        <v>10624</v>
      </c>
      <c r="E5641" s="282"/>
      <c r="F5641" s="279"/>
      <c r="G5641" s="278"/>
      <c r="H5641" s="278"/>
      <c r="I5641" s="278" t="s">
        <v>6155</v>
      </c>
      <c r="J5641" s="278" t="s">
        <v>6156</v>
      </c>
      <c r="K5641" s="278" t="s">
        <v>6157</v>
      </c>
      <c r="L5641" s="277"/>
      <c r="M5641" s="276" t="s">
        <v>7518</v>
      </c>
      <c r="N5641" s="276" t="s">
        <v>7519</v>
      </c>
      <c r="O5641" s="276" t="s">
        <v>6166</v>
      </c>
    </row>
    <row r="5642" spans="1:15" ht="30.75" customHeight="1" x14ac:dyDescent="0.25">
      <c r="A5642" s="275">
        <v>40813924</v>
      </c>
      <c r="B5642" s="270" t="s">
        <v>6836</v>
      </c>
      <c r="C5642" s="272" t="s">
        <v>4843</v>
      </c>
      <c r="D5642" s="270" t="s">
        <v>8881</v>
      </c>
      <c r="E5642" s="272"/>
      <c r="F5642" s="273"/>
      <c r="G5642" s="272"/>
      <c r="H5642" s="272"/>
      <c r="I5642" s="272" t="s">
        <v>6155</v>
      </c>
      <c r="J5642" s="272" t="s">
        <v>6156</v>
      </c>
      <c r="K5642" s="272"/>
      <c r="L5642" s="271"/>
      <c r="M5642" s="270" t="s">
        <v>7518</v>
      </c>
      <c r="N5642" s="270" t="s">
        <v>7519</v>
      </c>
      <c r="O5642" s="270" t="s">
        <v>6166</v>
      </c>
    </row>
    <row r="5643" spans="1:15" ht="30.75" customHeight="1" x14ac:dyDescent="0.25">
      <c r="A5643" s="281">
        <v>40813932</v>
      </c>
      <c r="B5643" s="276" t="s">
        <v>3476</v>
      </c>
      <c r="C5643" s="278" t="s">
        <v>4843</v>
      </c>
      <c r="D5643" s="276" t="s">
        <v>10625</v>
      </c>
      <c r="E5643" s="282"/>
      <c r="F5643" s="279"/>
      <c r="G5643" s="278"/>
      <c r="H5643" s="278"/>
      <c r="I5643" s="278" t="s">
        <v>6155</v>
      </c>
      <c r="J5643" s="278" t="s">
        <v>6156</v>
      </c>
      <c r="K5643" s="278" t="s">
        <v>6157</v>
      </c>
      <c r="L5643" s="277"/>
      <c r="M5643" s="276" t="s">
        <v>7518</v>
      </c>
      <c r="N5643" s="276" t="s">
        <v>7519</v>
      </c>
      <c r="O5643" s="276" t="s">
        <v>6166</v>
      </c>
    </row>
    <row r="5644" spans="1:15" ht="30.75" customHeight="1" x14ac:dyDescent="0.25">
      <c r="A5644" s="275">
        <v>40813940</v>
      </c>
      <c r="B5644" s="270" t="s">
        <v>3465</v>
      </c>
      <c r="C5644" s="272" t="s">
        <v>4843</v>
      </c>
      <c r="D5644" s="270" t="s">
        <v>10575</v>
      </c>
      <c r="E5644" s="272"/>
      <c r="F5644" s="273"/>
      <c r="G5644" s="272"/>
      <c r="H5644" s="272"/>
      <c r="I5644" s="272" t="s">
        <v>6155</v>
      </c>
      <c r="J5644" s="272" t="s">
        <v>6156</v>
      </c>
      <c r="K5644" s="272" t="s">
        <v>6157</v>
      </c>
      <c r="L5644" s="271"/>
      <c r="M5644" s="270" t="s">
        <v>7518</v>
      </c>
      <c r="N5644" s="270" t="s">
        <v>7519</v>
      </c>
      <c r="O5644" s="270" t="s">
        <v>6166</v>
      </c>
    </row>
    <row r="5645" spans="1:15" ht="30.75" customHeight="1" x14ac:dyDescent="0.25">
      <c r="A5645" s="281">
        <v>40813959</v>
      </c>
      <c r="B5645" s="276" t="s">
        <v>3466</v>
      </c>
      <c r="C5645" s="278" t="s">
        <v>4843</v>
      </c>
      <c r="D5645" s="276" t="s">
        <v>10575</v>
      </c>
      <c r="E5645" s="282"/>
      <c r="F5645" s="279"/>
      <c r="G5645" s="278"/>
      <c r="H5645" s="278"/>
      <c r="I5645" s="278" t="s">
        <v>6155</v>
      </c>
      <c r="J5645" s="278" t="s">
        <v>6156</v>
      </c>
      <c r="K5645" s="278" t="s">
        <v>6157</v>
      </c>
      <c r="L5645" s="277"/>
      <c r="M5645" s="276" t="s">
        <v>7518</v>
      </c>
      <c r="N5645" s="276" t="s">
        <v>7519</v>
      </c>
      <c r="O5645" s="276" t="s">
        <v>6166</v>
      </c>
    </row>
    <row r="5646" spans="1:15" ht="30.75" customHeight="1" x14ac:dyDescent="0.25">
      <c r="A5646" s="275">
        <v>40813967</v>
      </c>
      <c r="B5646" s="270" t="s">
        <v>6047</v>
      </c>
      <c r="C5646" s="272" t="s">
        <v>4844</v>
      </c>
      <c r="D5646" s="270" t="s">
        <v>6161</v>
      </c>
      <c r="E5646" s="272"/>
      <c r="F5646" s="273"/>
      <c r="G5646" s="272" t="s">
        <v>6161</v>
      </c>
      <c r="H5646" s="272" t="s">
        <v>6161</v>
      </c>
      <c r="I5646" s="272" t="s">
        <v>6161</v>
      </c>
      <c r="J5646" s="272" t="s">
        <v>6161</v>
      </c>
      <c r="K5646" s="272" t="s">
        <v>6161</v>
      </c>
      <c r="L5646" s="271" t="s">
        <v>6161</v>
      </c>
      <c r="M5646" s="270" t="s">
        <v>6161</v>
      </c>
      <c r="N5646" s="270" t="s">
        <v>6161</v>
      </c>
      <c r="O5646" s="270" t="s">
        <v>6161</v>
      </c>
    </row>
    <row r="5647" spans="1:15" ht="30.75" customHeight="1" x14ac:dyDescent="0.25">
      <c r="A5647" s="281">
        <v>40813975</v>
      </c>
      <c r="B5647" s="276" t="s">
        <v>6837</v>
      </c>
      <c r="C5647" s="278" t="s">
        <v>4843</v>
      </c>
      <c r="D5647" s="276" t="s">
        <v>10626</v>
      </c>
      <c r="E5647" s="282"/>
      <c r="F5647" s="279"/>
      <c r="G5647" s="278"/>
      <c r="H5647" s="278"/>
      <c r="I5647" s="278" t="s">
        <v>6155</v>
      </c>
      <c r="J5647" s="278" t="s">
        <v>6156</v>
      </c>
      <c r="K5647" s="278" t="s">
        <v>6157</v>
      </c>
      <c r="L5647" s="277"/>
      <c r="M5647" s="276" t="s">
        <v>7518</v>
      </c>
      <c r="N5647" s="276" t="s">
        <v>7519</v>
      </c>
      <c r="O5647" s="276" t="s">
        <v>6166</v>
      </c>
    </row>
    <row r="5648" spans="1:15" ht="30.75" customHeight="1" x14ac:dyDescent="0.25">
      <c r="A5648" s="275">
        <v>40813983</v>
      </c>
      <c r="B5648" s="270" t="s">
        <v>6838</v>
      </c>
      <c r="C5648" s="272" t="s">
        <v>4843</v>
      </c>
      <c r="D5648" s="270" t="s">
        <v>10627</v>
      </c>
      <c r="E5648" s="272"/>
      <c r="F5648" s="273"/>
      <c r="G5648" s="272"/>
      <c r="H5648" s="272"/>
      <c r="I5648" s="272" t="s">
        <v>6155</v>
      </c>
      <c r="J5648" s="272" t="s">
        <v>6156</v>
      </c>
      <c r="K5648" s="272" t="s">
        <v>6157</v>
      </c>
      <c r="L5648" s="271"/>
      <c r="M5648" s="270" t="s">
        <v>7518</v>
      </c>
      <c r="N5648" s="270" t="s">
        <v>7519</v>
      </c>
      <c r="O5648" s="270" t="s">
        <v>6166</v>
      </c>
    </row>
    <row r="5649" spans="1:15" ht="30.75" customHeight="1" x14ac:dyDescent="0.25">
      <c r="A5649" s="281">
        <v>40813991</v>
      </c>
      <c r="B5649" s="276" t="s">
        <v>6048</v>
      </c>
      <c r="C5649" s="278" t="s">
        <v>4843</v>
      </c>
      <c r="D5649" s="276" t="s">
        <v>10627</v>
      </c>
      <c r="E5649" s="282"/>
      <c r="F5649" s="279"/>
      <c r="G5649" s="278"/>
      <c r="H5649" s="278"/>
      <c r="I5649" s="278" t="s">
        <v>6155</v>
      </c>
      <c r="J5649" s="278" t="s">
        <v>6156</v>
      </c>
      <c r="K5649" s="278" t="s">
        <v>6157</v>
      </c>
      <c r="L5649" s="277"/>
      <c r="M5649" s="276" t="s">
        <v>7518</v>
      </c>
      <c r="N5649" s="276" t="s">
        <v>7519</v>
      </c>
      <c r="O5649" s="276" t="s">
        <v>6166</v>
      </c>
    </row>
    <row r="5650" spans="1:15" ht="30.75" customHeight="1" x14ac:dyDescent="0.25">
      <c r="A5650" s="275">
        <v>40814017</v>
      </c>
      <c r="B5650" s="270" t="s">
        <v>6049</v>
      </c>
      <c r="C5650" s="272" t="s">
        <v>4843</v>
      </c>
      <c r="D5650" s="270" t="s">
        <v>10627</v>
      </c>
      <c r="E5650" s="272"/>
      <c r="F5650" s="273"/>
      <c r="G5650" s="272"/>
      <c r="H5650" s="272"/>
      <c r="I5650" s="272" t="s">
        <v>6155</v>
      </c>
      <c r="J5650" s="272" t="s">
        <v>6156</v>
      </c>
      <c r="K5650" s="272" t="s">
        <v>6157</v>
      </c>
      <c r="L5650" s="271"/>
      <c r="M5650" s="270" t="s">
        <v>7518</v>
      </c>
      <c r="N5650" s="270" t="s">
        <v>7519</v>
      </c>
      <c r="O5650" s="270" t="s">
        <v>6166</v>
      </c>
    </row>
    <row r="5651" spans="1:15" ht="30.75" customHeight="1" x14ac:dyDescent="0.25">
      <c r="A5651" s="281">
        <v>40814025</v>
      </c>
      <c r="B5651" s="276" t="s">
        <v>6839</v>
      </c>
      <c r="C5651" s="278" t="s">
        <v>4843</v>
      </c>
      <c r="D5651" s="276" t="s">
        <v>10628</v>
      </c>
      <c r="E5651" s="282"/>
      <c r="F5651" s="279"/>
      <c r="G5651" s="278"/>
      <c r="H5651" s="278"/>
      <c r="I5651" s="278" t="s">
        <v>6155</v>
      </c>
      <c r="J5651" s="278" t="s">
        <v>6156</v>
      </c>
      <c r="K5651" s="278" t="s">
        <v>6157</v>
      </c>
      <c r="L5651" s="277"/>
      <c r="M5651" s="276" t="s">
        <v>7518</v>
      </c>
      <c r="N5651" s="276" t="s">
        <v>7519</v>
      </c>
      <c r="O5651" s="276" t="s">
        <v>6166</v>
      </c>
    </row>
    <row r="5652" spans="1:15" ht="30.75" customHeight="1" x14ac:dyDescent="0.25">
      <c r="A5652" s="275">
        <v>40814033</v>
      </c>
      <c r="B5652" s="270" t="s">
        <v>3478</v>
      </c>
      <c r="C5652" s="272" t="s">
        <v>4843</v>
      </c>
      <c r="D5652" s="270" t="s">
        <v>10628</v>
      </c>
      <c r="E5652" s="272"/>
      <c r="F5652" s="273"/>
      <c r="G5652" s="272"/>
      <c r="H5652" s="272"/>
      <c r="I5652" s="272" t="s">
        <v>6155</v>
      </c>
      <c r="J5652" s="272" t="s">
        <v>6156</v>
      </c>
      <c r="K5652" s="272" t="s">
        <v>6157</v>
      </c>
      <c r="L5652" s="271"/>
      <c r="M5652" s="270" t="s">
        <v>7518</v>
      </c>
      <c r="N5652" s="270" t="s">
        <v>7519</v>
      </c>
      <c r="O5652" s="270" t="s">
        <v>6166</v>
      </c>
    </row>
    <row r="5653" spans="1:15" ht="30.75" customHeight="1" x14ac:dyDescent="0.25">
      <c r="A5653" s="281">
        <v>40814041</v>
      </c>
      <c r="B5653" s="276" t="s">
        <v>6050</v>
      </c>
      <c r="C5653" s="278" t="s">
        <v>4843</v>
      </c>
      <c r="D5653" s="276" t="s">
        <v>10628</v>
      </c>
      <c r="E5653" s="282"/>
      <c r="F5653" s="279"/>
      <c r="G5653" s="278"/>
      <c r="H5653" s="278"/>
      <c r="I5653" s="278" t="s">
        <v>6155</v>
      </c>
      <c r="J5653" s="278" t="s">
        <v>6156</v>
      </c>
      <c r="K5653" s="278" t="s">
        <v>6157</v>
      </c>
      <c r="L5653" s="277"/>
      <c r="M5653" s="276" t="s">
        <v>7518</v>
      </c>
      <c r="N5653" s="276" t="s">
        <v>7519</v>
      </c>
      <c r="O5653" s="276" t="s">
        <v>6166</v>
      </c>
    </row>
    <row r="5654" spans="1:15" ht="30.75" customHeight="1" x14ac:dyDescent="0.25">
      <c r="A5654" s="275">
        <v>40814050</v>
      </c>
      <c r="B5654" s="270" t="s">
        <v>6840</v>
      </c>
      <c r="C5654" s="272" t="s">
        <v>4843</v>
      </c>
      <c r="D5654" s="270" t="s">
        <v>9247</v>
      </c>
      <c r="E5654" s="272"/>
      <c r="F5654" s="273"/>
      <c r="G5654" s="272"/>
      <c r="H5654" s="272"/>
      <c r="I5654" s="272" t="s">
        <v>6155</v>
      </c>
      <c r="J5654" s="272" t="s">
        <v>6156</v>
      </c>
      <c r="K5654" s="272" t="s">
        <v>6157</v>
      </c>
      <c r="L5654" s="271"/>
      <c r="M5654" s="270" t="s">
        <v>7518</v>
      </c>
      <c r="N5654" s="270" t="s">
        <v>7519</v>
      </c>
      <c r="O5654" s="270" t="s">
        <v>6166</v>
      </c>
    </row>
    <row r="5655" spans="1:15" ht="30.75" customHeight="1" x14ac:dyDescent="0.25">
      <c r="A5655" s="281">
        <v>40814068</v>
      </c>
      <c r="B5655" s="276" t="s">
        <v>3473</v>
      </c>
      <c r="C5655" s="278" t="s">
        <v>4843</v>
      </c>
      <c r="D5655" s="276" t="s">
        <v>10629</v>
      </c>
      <c r="E5655" s="282"/>
      <c r="F5655" s="279"/>
      <c r="G5655" s="278"/>
      <c r="H5655" s="278"/>
      <c r="I5655" s="278" t="s">
        <v>6155</v>
      </c>
      <c r="J5655" s="278" t="s">
        <v>6156</v>
      </c>
      <c r="K5655" s="278" t="s">
        <v>6157</v>
      </c>
      <c r="L5655" s="277"/>
      <c r="M5655" s="276" t="s">
        <v>7518</v>
      </c>
      <c r="N5655" s="276" t="s">
        <v>7519</v>
      </c>
      <c r="O5655" s="276" t="s">
        <v>6166</v>
      </c>
    </row>
    <row r="5656" spans="1:15" ht="30.75" customHeight="1" x14ac:dyDescent="0.25">
      <c r="A5656" s="275">
        <v>40814076</v>
      </c>
      <c r="B5656" s="270" t="s">
        <v>3474</v>
      </c>
      <c r="C5656" s="272" t="s">
        <v>4843</v>
      </c>
      <c r="D5656" s="270" t="s">
        <v>10630</v>
      </c>
      <c r="E5656" s="272"/>
      <c r="F5656" s="273"/>
      <c r="G5656" s="272"/>
      <c r="H5656" s="272"/>
      <c r="I5656" s="272" t="s">
        <v>6155</v>
      </c>
      <c r="J5656" s="272" t="s">
        <v>6156</v>
      </c>
      <c r="K5656" s="272" t="s">
        <v>6157</v>
      </c>
      <c r="L5656" s="271"/>
      <c r="M5656" s="270" t="s">
        <v>7518</v>
      </c>
      <c r="N5656" s="270" t="s">
        <v>7519</v>
      </c>
      <c r="O5656" s="270" t="s">
        <v>6166</v>
      </c>
    </row>
    <row r="5657" spans="1:15" ht="30.75" customHeight="1" x14ac:dyDescent="0.25">
      <c r="A5657" s="281">
        <v>40814084</v>
      </c>
      <c r="B5657" s="276" t="s">
        <v>6841</v>
      </c>
      <c r="C5657" s="278" t="s">
        <v>4843</v>
      </c>
      <c r="D5657" s="276" t="s">
        <v>10631</v>
      </c>
      <c r="E5657" s="282"/>
      <c r="F5657" s="279"/>
      <c r="G5657" s="278"/>
      <c r="H5657" s="278"/>
      <c r="I5657" s="278" t="s">
        <v>6155</v>
      </c>
      <c r="J5657" s="278" t="s">
        <v>6156</v>
      </c>
      <c r="K5657" s="278" t="s">
        <v>6157</v>
      </c>
      <c r="L5657" s="277"/>
      <c r="M5657" s="276" t="s">
        <v>7518</v>
      </c>
      <c r="N5657" s="276" t="s">
        <v>7519</v>
      </c>
      <c r="O5657" s="276" t="s">
        <v>6166</v>
      </c>
    </row>
    <row r="5658" spans="1:15" ht="30.75" customHeight="1" x14ac:dyDescent="0.25">
      <c r="A5658" s="275">
        <v>40814092</v>
      </c>
      <c r="B5658" s="270" t="s">
        <v>3470</v>
      </c>
      <c r="C5658" s="272" t="s">
        <v>4843</v>
      </c>
      <c r="D5658" s="270" t="s">
        <v>10632</v>
      </c>
      <c r="E5658" s="272"/>
      <c r="F5658" s="273"/>
      <c r="G5658" s="272"/>
      <c r="H5658" s="272"/>
      <c r="I5658" s="272" t="s">
        <v>6155</v>
      </c>
      <c r="J5658" s="272" t="s">
        <v>6156</v>
      </c>
      <c r="K5658" s="272" t="s">
        <v>6157</v>
      </c>
      <c r="L5658" s="271"/>
      <c r="M5658" s="270" t="s">
        <v>7518</v>
      </c>
      <c r="N5658" s="270" t="s">
        <v>7519</v>
      </c>
      <c r="O5658" s="270" t="s">
        <v>6166</v>
      </c>
    </row>
    <row r="5659" spans="1:15" ht="30.75" customHeight="1" x14ac:dyDescent="0.25">
      <c r="A5659" s="281">
        <v>40814106</v>
      </c>
      <c r="B5659" s="276" t="s">
        <v>3421</v>
      </c>
      <c r="C5659" s="278" t="s">
        <v>4843</v>
      </c>
      <c r="D5659" s="276" t="s">
        <v>10633</v>
      </c>
      <c r="E5659" s="282"/>
      <c r="F5659" s="279"/>
      <c r="G5659" s="278"/>
      <c r="H5659" s="278"/>
      <c r="I5659" s="278" t="s">
        <v>6155</v>
      </c>
      <c r="J5659" s="278" t="s">
        <v>6156</v>
      </c>
      <c r="K5659" s="278" t="s">
        <v>6157</v>
      </c>
      <c r="L5659" s="277"/>
      <c r="M5659" s="276" t="s">
        <v>7518</v>
      </c>
      <c r="N5659" s="276" t="s">
        <v>7519</v>
      </c>
      <c r="O5659" s="276" t="s">
        <v>6166</v>
      </c>
    </row>
    <row r="5660" spans="1:15" ht="30.75" customHeight="1" x14ac:dyDescent="0.25">
      <c r="A5660" s="275">
        <v>40814114</v>
      </c>
      <c r="B5660" s="270" t="s">
        <v>3467</v>
      </c>
      <c r="C5660" s="272" t="s">
        <v>4843</v>
      </c>
      <c r="D5660" s="270" t="s">
        <v>10634</v>
      </c>
      <c r="E5660" s="272"/>
      <c r="F5660" s="273"/>
      <c r="G5660" s="272"/>
      <c r="H5660" s="272" t="s">
        <v>6154</v>
      </c>
      <c r="I5660" s="272" t="s">
        <v>6155</v>
      </c>
      <c r="J5660" s="272" t="s">
        <v>6156</v>
      </c>
      <c r="K5660" s="272" t="s">
        <v>6157</v>
      </c>
      <c r="L5660" s="271"/>
      <c r="M5660" s="270" t="s">
        <v>7518</v>
      </c>
      <c r="N5660" s="270" t="s">
        <v>7519</v>
      </c>
      <c r="O5660" s="270" t="s">
        <v>6166</v>
      </c>
    </row>
    <row r="5661" spans="1:15" ht="30.75" customHeight="1" x14ac:dyDescent="0.25">
      <c r="A5661" s="281">
        <v>40814122</v>
      </c>
      <c r="B5661" s="276" t="s">
        <v>6051</v>
      </c>
      <c r="C5661" s="278" t="s">
        <v>4844</v>
      </c>
      <c r="D5661" s="276" t="s">
        <v>6161</v>
      </c>
      <c r="E5661" s="282"/>
      <c r="F5661" s="279"/>
      <c r="G5661" s="278" t="s">
        <v>6161</v>
      </c>
      <c r="H5661" s="278" t="s">
        <v>6161</v>
      </c>
      <c r="I5661" s="278" t="s">
        <v>6161</v>
      </c>
      <c r="J5661" s="278" t="s">
        <v>6161</v>
      </c>
      <c r="K5661" s="278" t="s">
        <v>6161</v>
      </c>
      <c r="L5661" s="277" t="s">
        <v>6161</v>
      </c>
      <c r="M5661" s="276" t="s">
        <v>6161</v>
      </c>
      <c r="N5661" s="276" t="s">
        <v>6161</v>
      </c>
      <c r="O5661" s="276" t="s">
        <v>6161</v>
      </c>
    </row>
    <row r="5662" spans="1:15" ht="30.75" customHeight="1" x14ac:dyDescent="0.25">
      <c r="A5662" s="275">
        <v>40814130</v>
      </c>
      <c r="B5662" s="270" t="s">
        <v>3475</v>
      </c>
      <c r="C5662" s="272" t="s">
        <v>4843</v>
      </c>
      <c r="D5662" s="270" t="s">
        <v>10635</v>
      </c>
      <c r="E5662" s="272"/>
      <c r="F5662" s="273"/>
      <c r="G5662" s="272"/>
      <c r="H5662" s="272" t="s">
        <v>6154</v>
      </c>
      <c r="I5662" s="272" t="s">
        <v>6155</v>
      </c>
      <c r="J5662" s="272" t="s">
        <v>6156</v>
      </c>
      <c r="K5662" s="272" t="s">
        <v>6157</v>
      </c>
      <c r="L5662" s="271"/>
      <c r="M5662" s="270" t="s">
        <v>7518</v>
      </c>
      <c r="N5662" s="270" t="s">
        <v>7519</v>
      </c>
      <c r="O5662" s="270" t="s">
        <v>6166</v>
      </c>
    </row>
    <row r="5663" spans="1:15" ht="30.75" customHeight="1" x14ac:dyDescent="0.25">
      <c r="A5663" s="281">
        <v>40814149</v>
      </c>
      <c r="B5663" s="276" t="s">
        <v>3471</v>
      </c>
      <c r="C5663" s="278" t="s">
        <v>4843</v>
      </c>
      <c r="D5663" s="276" t="s">
        <v>10636</v>
      </c>
      <c r="E5663" s="282"/>
      <c r="F5663" s="279"/>
      <c r="G5663" s="278"/>
      <c r="H5663" s="278" t="s">
        <v>6154</v>
      </c>
      <c r="I5663" s="278" t="s">
        <v>6155</v>
      </c>
      <c r="J5663" s="278" t="s">
        <v>6156</v>
      </c>
      <c r="K5663" s="278" t="s">
        <v>6157</v>
      </c>
      <c r="L5663" s="277"/>
      <c r="M5663" s="276" t="s">
        <v>7518</v>
      </c>
      <c r="N5663" s="276" t="s">
        <v>7519</v>
      </c>
      <c r="O5663" s="276" t="s">
        <v>6166</v>
      </c>
    </row>
    <row r="5664" spans="1:15" ht="30.75" customHeight="1" x14ac:dyDescent="0.25">
      <c r="A5664" s="275">
        <v>40814157</v>
      </c>
      <c r="B5664" s="270" t="s">
        <v>3468</v>
      </c>
      <c r="C5664" s="272" t="s">
        <v>4843</v>
      </c>
      <c r="D5664" s="270" t="s">
        <v>10637</v>
      </c>
      <c r="E5664" s="272"/>
      <c r="F5664" s="273"/>
      <c r="G5664" s="272"/>
      <c r="H5664" s="272"/>
      <c r="I5664" s="272" t="s">
        <v>6155</v>
      </c>
      <c r="J5664" s="272" t="s">
        <v>6156</v>
      </c>
      <c r="K5664" s="272" t="s">
        <v>6157</v>
      </c>
      <c r="L5664" s="271"/>
      <c r="M5664" s="270" t="s">
        <v>7518</v>
      </c>
      <c r="N5664" s="270" t="s">
        <v>7519</v>
      </c>
      <c r="O5664" s="270" t="s">
        <v>6166</v>
      </c>
    </row>
    <row r="5665" spans="1:15" ht="30.75" customHeight="1" x14ac:dyDescent="0.25">
      <c r="A5665" s="281">
        <v>40814165</v>
      </c>
      <c r="B5665" s="276" t="s">
        <v>3462</v>
      </c>
      <c r="C5665" s="278" t="s">
        <v>4843</v>
      </c>
      <c r="D5665" s="276" t="s">
        <v>10638</v>
      </c>
      <c r="E5665" s="282"/>
      <c r="F5665" s="279"/>
      <c r="G5665" s="278"/>
      <c r="H5665" s="278"/>
      <c r="I5665" s="278" t="s">
        <v>6155</v>
      </c>
      <c r="J5665" s="278" t="s">
        <v>6156</v>
      </c>
      <c r="K5665" s="278" t="s">
        <v>6157</v>
      </c>
      <c r="L5665" s="277"/>
      <c r="M5665" s="276" t="s">
        <v>7518</v>
      </c>
      <c r="N5665" s="276" t="s">
        <v>7519</v>
      </c>
      <c r="O5665" s="276" t="s">
        <v>6166</v>
      </c>
    </row>
    <row r="5666" spans="1:15" ht="30.75" customHeight="1" x14ac:dyDescent="0.25">
      <c r="A5666" s="275">
        <v>40814173</v>
      </c>
      <c r="B5666" s="270" t="s">
        <v>6842</v>
      </c>
      <c r="C5666" s="272" t="s">
        <v>4844</v>
      </c>
      <c r="D5666" s="270" t="s">
        <v>6161</v>
      </c>
      <c r="E5666" s="272"/>
      <c r="F5666" s="273"/>
      <c r="G5666" s="272" t="s">
        <v>6161</v>
      </c>
      <c r="H5666" s="272" t="s">
        <v>6161</v>
      </c>
      <c r="I5666" s="272" t="s">
        <v>6161</v>
      </c>
      <c r="J5666" s="272" t="s">
        <v>6161</v>
      </c>
      <c r="K5666" s="272" t="s">
        <v>6161</v>
      </c>
      <c r="L5666" s="271" t="s">
        <v>6161</v>
      </c>
      <c r="M5666" s="270" t="s">
        <v>6161</v>
      </c>
      <c r="N5666" s="270" t="s">
        <v>6161</v>
      </c>
      <c r="O5666" s="270" t="s">
        <v>6161</v>
      </c>
    </row>
    <row r="5667" spans="1:15" ht="30.75" customHeight="1" x14ac:dyDescent="0.25">
      <c r="A5667" s="281">
        <v>40814181</v>
      </c>
      <c r="B5667" s="276" t="s">
        <v>10639</v>
      </c>
      <c r="C5667" s="278" t="s">
        <v>4844</v>
      </c>
      <c r="D5667" s="276" t="s">
        <v>6161</v>
      </c>
      <c r="E5667" s="282"/>
      <c r="F5667" s="279"/>
      <c r="G5667" s="278" t="s">
        <v>6161</v>
      </c>
      <c r="H5667" s="278" t="s">
        <v>6161</v>
      </c>
      <c r="I5667" s="278" t="s">
        <v>6161</v>
      </c>
      <c r="J5667" s="278" t="s">
        <v>6161</v>
      </c>
      <c r="K5667" s="278" t="s">
        <v>6161</v>
      </c>
      <c r="L5667" s="277" t="s">
        <v>6161</v>
      </c>
      <c r="M5667" s="276" t="s">
        <v>6161</v>
      </c>
      <c r="N5667" s="276" t="s">
        <v>6161</v>
      </c>
      <c r="O5667" s="276" t="s">
        <v>6161</v>
      </c>
    </row>
    <row r="5668" spans="1:15" ht="30.75" customHeight="1" x14ac:dyDescent="0.25">
      <c r="A5668" s="275">
        <v>40814190</v>
      </c>
      <c r="B5668" s="270" t="s">
        <v>10640</v>
      </c>
      <c r="C5668" s="272" t="s">
        <v>4843</v>
      </c>
      <c r="D5668" s="270" t="s">
        <v>10615</v>
      </c>
      <c r="E5668" s="272"/>
      <c r="F5668" s="273"/>
      <c r="G5668" s="272"/>
      <c r="H5668" s="272"/>
      <c r="I5668" s="272" t="s">
        <v>6155</v>
      </c>
      <c r="J5668" s="272" t="s">
        <v>6156</v>
      </c>
      <c r="K5668" s="272" t="s">
        <v>6157</v>
      </c>
      <c r="L5668" s="271"/>
      <c r="M5668" s="270" t="s">
        <v>7518</v>
      </c>
      <c r="N5668" s="270" t="s">
        <v>7519</v>
      </c>
      <c r="O5668" s="270" t="s">
        <v>6166</v>
      </c>
    </row>
    <row r="5669" spans="1:15" ht="30.75" customHeight="1" x14ac:dyDescent="0.25">
      <c r="A5669" s="281">
        <v>40814203</v>
      </c>
      <c r="B5669" s="276" t="s">
        <v>10641</v>
      </c>
      <c r="C5669" s="278" t="s">
        <v>4844</v>
      </c>
      <c r="D5669" s="276" t="s">
        <v>6161</v>
      </c>
      <c r="E5669" s="282"/>
      <c r="F5669" s="279"/>
      <c r="G5669" s="278" t="s">
        <v>6161</v>
      </c>
      <c r="H5669" s="278" t="s">
        <v>6161</v>
      </c>
      <c r="I5669" s="278" t="s">
        <v>6161</v>
      </c>
      <c r="J5669" s="278" t="s">
        <v>6161</v>
      </c>
      <c r="K5669" s="278" t="s">
        <v>6161</v>
      </c>
      <c r="L5669" s="277" t="s">
        <v>6161</v>
      </c>
      <c r="M5669" s="276" t="s">
        <v>6161</v>
      </c>
      <c r="N5669" s="276" t="s">
        <v>6161</v>
      </c>
      <c r="O5669" s="276" t="s">
        <v>6161</v>
      </c>
    </row>
    <row r="5670" spans="1:15" ht="30.75" customHeight="1" x14ac:dyDescent="0.25">
      <c r="A5670" s="275">
        <v>40814211</v>
      </c>
      <c r="B5670" s="270" t="s">
        <v>10642</v>
      </c>
      <c r="C5670" s="272" t="s">
        <v>4843</v>
      </c>
      <c r="D5670" s="270" t="s">
        <v>11130</v>
      </c>
      <c r="E5670" s="274" t="s">
        <v>11129</v>
      </c>
      <c r="F5670" s="273">
        <v>44805</v>
      </c>
      <c r="G5670" s="272"/>
      <c r="H5670" s="272"/>
      <c r="I5670" s="272" t="s">
        <v>6155</v>
      </c>
      <c r="J5670" s="272" t="s">
        <v>6156</v>
      </c>
      <c r="K5670" s="272" t="s">
        <v>6157</v>
      </c>
      <c r="L5670" s="271">
        <v>155</v>
      </c>
      <c r="M5670" s="270" t="s">
        <v>7518</v>
      </c>
      <c r="N5670" s="270" t="s">
        <v>7519</v>
      </c>
      <c r="O5670" s="270" t="s">
        <v>6166</v>
      </c>
    </row>
    <row r="5671" spans="1:15" ht="30.75" customHeight="1" x14ac:dyDescent="0.25">
      <c r="A5671" s="281">
        <v>40814238</v>
      </c>
      <c r="B5671" s="276" t="s">
        <v>10643</v>
      </c>
      <c r="C5671" s="278" t="s">
        <v>4844</v>
      </c>
      <c r="D5671" s="276" t="s">
        <v>6161</v>
      </c>
      <c r="E5671" s="282"/>
      <c r="F5671" s="279"/>
      <c r="G5671" s="278" t="s">
        <v>6161</v>
      </c>
      <c r="H5671" s="278" t="s">
        <v>6161</v>
      </c>
      <c r="I5671" s="278" t="s">
        <v>6161</v>
      </c>
      <c r="J5671" s="278" t="s">
        <v>6161</v>
      </c>
      <c r="K5671" s="278" t="s">
        <v>6161</v>
      </c>
      <c r="L5671" s="277" t="s">
        <v>6161</v>
      </c>
      <c r="M5671" s="276" t="s">
        <v>6161</v>
      </c>
      <c r="N5671" s="276" t="s">
        <v>6161</v>
      </c>
      <c r="O5671" s="276" t="s">
        <v>6161</v>
      </c>
    </row>
    <row r="5672" spans="1:15" ht="30.75" customHeight="1" x14ac:dyDescent="0.25">
      <c r="A5672" s="275">
        <v>40901017</v>
      </c>
      <c r="B5672" s="270" t="s">
        <v>4516</v>
      </c>
      <c r="C5672" s="272" t="s">
        <v>4843</v>
      </c>
      <c r="D5672" s="270" t="s">
        <v>10644</v>
      </c>
      <c r="E5672" s="272"/>
      <c r="F5672" s="273"/>
      <c r="G5672" s="272"/>
      <c r="H5672" s="272" t="s">
        <v>6154</v>
      </c>
      <c r="I5672" s="272" t="s">
        <v>6155</v>
      </c>
      <c r="J5672" s="272" t="s">
        <v>6156</v>
      </c>
      <c r="K5672" s="272"/>
      <c r="L5672" s="271"/>
      <c r="M5672" s="270" t="s">
        <v>3951</v>
      </c>
      <c r="N5672" s="270" t="s">
        <v>7519</v>
      </c>
      <c r="O5672" s="270" t="s">
        <v>6166</v>
      </c>
    </row>
    <row r="5673" spans="1:15" ht="30.75" customHeight="1" x14ac:dyDescent="0.25">
      <c r="A5673" s="281">
        <v>40901025</v>
      </c>
      <c r="B5673" s="276" t="s">
        <v>4517</v>
      </c>
      <c r="C5673" s="278" t="s">
        <v>4843</v>
      </c>
      <c r="D5673" s="276" t="s">
        <v>10644</v>
      </c>
      <c r="E5673" s="282"/>
      <c r="F5673" s="279"/>
      <c r="G5673" s="278"/>
      <c r="H5673" s="278" t="s">
        <v>6154</v>
      </c>
      <c r="I5673" s="278" t="s">
        <v>6155</v>
      </c>
      <c r="J5673" s="278" t="s">
        <v>6156</v>
      </c>
      <c r="K5673" s="278"/>
      <c r="L5673" s="277"/>
      <c r="M5673" s="276" t="s">
        <v>3951</v>
      </c>
      <c r="N5673" s="276" t="s">
        <v>7519</v>
      </c>
      <c r="O5673" s="276" t="s">
        <v>6166</v>
      </c>
    </row>
    <row r="5674" spans="1:15" ht="30.75" customHeight="1" x14ac:dyDescent="0.25">
      <c r="A5674" s="275">
        <v>40901033</v>
      </c>
      <c r="B5674" s="270" t="s">
        <v>4518</v>
      </c>
      <c r="C5674" s="272" t="s">
        <v>4843</v>
      </c>
      <c r="D5674" s="270" t="s">
        <v>10645</v>
      </c>
      <c r="E5674" s="272"/>
      <c r="F5674" s="273"/>
      <c r="G5674" s="272"/>
      <c r="H5674" s="272" t="s">
        <v>6154</v>
      </c>
      <c r="I5674" s="272" t="s">
        <v>6155</v>
      </c>
      <c r="J5674" s="272" t="s">
        <v>6156</v>
      </c>
      <c r="K5674" s="272"/>
      <c r="L5674" s="271"/>
      <c r="M5674" s="270" t="s">
        <v>3951</v>
      </c>
      <c r="N5674" s="270" t="s">
        <v>7519</v>
      </c>
      <c r="O5674" s="270" t="s">
        <v>6166</v>
      </c>
    </row>
    <row r="5675" spans="1:15" ht="30.75" customHeight="1" x14ac:dyDescent="0.25">
      <c r="A5675" s="281">
        <v>40901041</v>
      </c>
      <c r="B5675" s="276" t="s">
        <v>4519</v>
      </c>
      <c r="C5675" s="278" t="s">
        <v>4843</v>
      </c>
      <c r="D5675" s="276" t="s">
        <v>10646</v>
      </c>
      <c r="E5675" s="282"/>
      <c r="F5675" s="279"/>
      <c r="G5675" s="278"/>
      <c r="H5675" s="278" t="s">
        <v>6154</v>
      </c>
      <c r="I5675" s="278" t="s">
        <v>6155</v>
      </c>
      <c r="J5675" s="278" t="s">
        <v>6156</v>
      </c>
      <c r="K5675" s="278"/>
      <c r="L5675" s="277"/>
      <c r="M5675" s="276" t="s">
        <v>3951</v>
      </c>
      <c r="N5675" s="276" t="s">
        <v>7519</v>
      </c>
      <c r="O5675" s="276" t="s">
        <v>6166</v>
      </c>
    </row>
    <row r="5676" spans="1:15" ht="30.75" customHeight="1" x14ac:dyDescent="0.25">
      <c r="A5676" s="275">
        <v>40901050</v>
      </c>
      <c r="B5676" s="270" t="s">
        <v>3495</v>
      </c>
      <c r="C5676" s="272" t="s">
        <v>4843</v>
      </c>
      <c r="D5676" s="270" t="s">
        <v>10647</v>
      </c>
      <c r="E5676" s="272"/>
      <c r="F5676" s="273"/>
      <c r="G5676" s="272"/>
      <c r="H5676" s="272" t="s">
        <v>6154</v>
      </c>
      <c r="I5676" s="272" t="s">
        <v>6155</v>
      </c>
      <c r="J5676" s="272" t="s">
        <v>6156</v>
      </c>
      <c r="K5676" s="272"/>
      <c r="L5676" s="271"/>
      <c r="M5676" s="270" t="s">
        <v>3951</v>
      </c>
      <c r="N5676" s="270" t="s">
        <v>7519</v>
      </c>
      <c r="O5676" s="270" t="s">
        <v>6166</v>
      </c>
    </row>
    <row r="5677" spans="1:15" ht="30.75" customHeight="1" x14ac:dyDescent="0.25">
      <c r="A5677" s="281">
        <v>40901068</v>
      </c>
      <c r="B5677" s="276" t="s">
        <v>6843</v>
      </c>
      <c r="C5677" s="278" t="s">
        <v>4843</v>
      </c>
      <c r="D5677" s="276" t="s">
        <v>10648</v>
      </c>
      <c r="E5677" s="282"/>
      <c r="F5677" s="279"/>
      <c r="G5677" s="278"/>
      <c r="H5677" s="278" t="s">
        <v>6154</v>
      </c>
      <c r="I5677" s="278" t="s">
        <v>6155</v>
      </c>
      <c r="J5677" s="278" t="s">
        <v>6156</v>
      </c>
      <c r="K5677" s="278"/>
      <c r="L5677" s="277"/>
      <c r="M5677" s="276" t="s">
        <v>3951</v>
      </c>
      <c r="N5677" s="276" t="s">
        <v>7519</v>
      </c>
      <c r="O5677" s="276" t="s">
        <v>6166</v>
      </c>
    </row>
    <row r="5678" spans="1:15" ht="30.75" customHeight="1" x14ac:dyDescent="0.25">
      <c r="A5678" s="275">
        <v>40901076</v>
      </c>
      <c r="B5678" s="270" t="s">
        <v>3497</v>
      </c>
      <c r="C5678" s="272" t="s">
        <v>4843</v>
      </c>
      <c r="D5678" s="270" t="s">
        <v>10649</v>
      </c>
      <c r="E5678" s="272"/>
      <c r="F5678" s="273"/>
      <c r="G5678" s="272"/>
      <c r="H5678" s="272" t="s">
        <v>6154</v>
      </c>
      <c r="I5678" s="272" t="s">
        <v>6155</v>
      </c>
      <c r="J5678" s="272" t="s">
        <v>6156</v>
      </c>
      <c r="K5678" s="272"/>
      <c r="L5678" s="271"/>
      <c r="M5678" s="270" t="s">
        <v>3951</v>
      </c>
      <c r="N5678" s="270" t="s">
        <v>7519</v>
      </c>
      <c r="O5678" s="270" t="s">
        <v>6166</v>
      </c>
    </row>
    <row r="5679" spans="1:15" ht="30.75" customHeight="1" x14ac:dyDescent="0.25">
      <c r="A5679" s="281">
        <v>40901084</v>
      </c>
      <c r="B5679" s="276" t="s">
        <v>3498</v>
      </c>
      <c r="C5679" s="278" t="s">
        <v>4843</v>
      </c>
      <c r="D5679" s="276" t="s">
        <v>10650</v>
      </c>
      <c r="E5679" s="282"/>
      <c r="F5679" s="279"/>
      <c r="G5679" s="278"/>
      <c r="H5679" s="278" t="s">
        <v>6154</v>
      </c>
      <c r="I5679" s="278" t="s">
        <v>6155</v>
      </c>
      <c r="J5679" s="278"/>
      <c r="K5679" s="278"/>
      <c r="L5679" s="277">
        <v>20</v>
      </c>
      <c r="M5679" s="276" t="s">
        <v>3951</v>
      </c>
      <c r="N5679" s="276" t="s">
        <v>7519</v>
      </c>
      <c r="O5679" s="276" t="s">
        <v>6166</v>
      </c>
    </row>
    <row r="5680" spans="1:15" ht="30.75" customHeight="1" x14ac:dyDescent="0.25">
      <c r="A5680" s="275">
        <v>40901092</v>
      </c>
      <c r="B5680" s="270" t="s">
        <v>3499</v>
      </c>
      <c r="C5680" s="272" t="s">
        <v>4843</v>
      </c>
      <c r="D5680" s="270" t="s">
        <v>10651</v>
      </c>
      <c r="E5680" s="272"/>
      <c r="F5680" s="273"/>
      <c r="G5680" s="272"/>
      <c r="H5680" s="272" t="s">
        <v>6154</v>
      </c>
      <c r="I5680" s="272" t="s">
        <v>6155</v>
      </c>
      <c r="J5680" s="272" t="s">
        <v>6156</v>
      </c>
      <c r="K5680" s="272"/>
      <c r="L5680" s="271"/>
      <c r="M5680" s="270" t="s">
        <v>3951</v>
      </c>
      <c r="N5680" s="270" t="s">
        <v>7519</v>
      </c>
      <c r="O5680" s="270" t="s">
        <v>6166</v>
      </c>
    </row>
    <row r="5681" spans="1:15" ht="30.75" customHeight="1" x14ac:dyDescent="0.25">
      <c r="A5681" s="281">
        <v>40901106</v>
      </c>
      <c r="B5681" s="276" t="s">
        <v>3500</v>
      </c>
      <c r="C5681" s="278" t="s">
        <v>4843</v>
      </c>
      <c r="D5681" s="276" t="s">
        <v>10652</v>
      </c>
      <c r="E5681" s="282"/>
      <c r="F5681" s="279"/>
      <c r="G5681" s="278"/>
      <c r="H5681" s="278" t="s">
        <v>6154</v>
      </c>
      <c r="I5681" s="278" t="s">
        <v>6155</v>
      </c>
      <c r="J5681" s="278" t="s">
        <v>6156</v>
      </c>
      <c r="K5681" s="278"/>
      <c r="L5681" s="277"/>
      <c r="M5681" s="276" t="s">
        <v>3951</v>
      </c>
      <c r="N5681" s="276" t="s">
        <v>7519</v>
      </c>
      <c r="O5681" s="276" t="s">
        <v>6166</v>
      </c>
    </row>
    <row r="5682" spans="1:15" ht="30.75" customHeight="1" x14ac:dyDescent="0.25">
      <c r="A5682" s="275">
        <v>40901114</v>
      </c>
      <c r="B5682" s="270" t="s">
        <v>4520</v>
      </c>
      <c r="C5682" s="272" t="s">
        <v>4843</v>
      </c>
      <c r="D5682" s="270" t="s">
        <v>10653</v>
      </c>
      <c r="E5682" s="272"/>
      <c r="F5682" s="273"/>
      <c r="G5682" s="272"/>
      <c r="H5682" s="272" t="s">
        <v>6154</v>
      </c>
      <c r="I5682" s="272" t="s">
        <v>6155</v>
      </c>
      <c r="J5682" s="272" t="s">
        <v>6156</v>
      </c>
      <c r="K5682" s="272"/>
      <c r="L5682" s="271"/>
      <c r="M5682" s="270" t="s">
        <v>3951</v>
      </c>
      <c r="N5682" s="270" t="s">
        <v>7519</v>
      </c>
      <c r="O5682" s="270" t="s">
        <v>6166</v>
      </c>
    </row>
    <row r="5683" spans="1:15" ht="30.75" customHeight="1" x14ac:dyDescent="0.25">
      <c r="A5683" s="281">
        <v>40901122</v>
      </c>
      <c r="B5683" s="276" t="s">
        <v>4521</v>
      </c>
      <c r="C5683" s="278" t="s">
        <v>4843</v>
      </c>
      <c r="D5683" s="276" t="s">
        <v>10654</v>
      </c>
      <c r="E5683" s="282"/>
      <c r="F5683" s="279"/>
      <c r="G5683" s="278"/>
      <c r="H5683" s="278" t="s">
        <v>6154</v>
      </c>
      <c r="I5683" s="278" t="s">
        <v>6155</v>
      </c>
      <c r="J5683" s="278" t="s">
        <v>6156</v>
      </c>
      <c r="K5683" s="278"/>
      <c r="L5683" s="277"/>
      <c r="M5683" s="276" t="s">
        <v>3951</v>
      </c>
      <c r="N5683" s="276" t="s">
        <v>7519</v>
      </c>
      <c r="O5683" s="276" t="s">
        <v>6166</v>
      </c>
    </row>
    <row r="5684" spans="1:15" ht="30.75" customHeight="1" x14ac:dyDescent="0.25">
      <c r="A5684" s="275">
        <v>40901130</v>
      </c>
      <c r="B5684" s="270" t="s">
        <v>4522</v>
      </c>
      <c r="C5684" s="272" t="s">
        <v>4843</v>
      </c>
      <c r="D5684" s="270" t="s">
        <v>10655</v>
      </c>
      <c r="E5684" s="272"/>
      <c r="F5684" s="273"/>
      <c r="G5684" s="272"/>
      <c r="H5684" s="272" t="s">
        <v>6154</v>
      </c>
      <c r="I5684" s="272" t="s">
        <v>6155</v>
      </c>
      <c r="J5684" s="272" t="s">
        <v>6156</v>
      </c>
      <c r="K5684" s="272"/>
      <c r="L5684" s="271"/>
      <c r="M5684" s="270" t="s">
        <v>3951</v>
      </c>
      <c r="N5684" s="270" t="s">
        <v>7519</v>
      </c>
      <c r="O5684" s="270" t="s">
        <v>6166</v>
      </c>
    </row>
    <row r="5685" spans="1:15" ht="30.75" customHeight="1" x14ac:dyDescent="0.25">
      <c r="A5685" s="281">
        <v>40901149</v>
      </c>
      <c r="B5685" s="276" t="s">
        <v>4523</v>
      </c>
      <c r="C5685" s="278" t="s">
        <v>4843</v>
      </c>
      <c r="D5685" s="276" t="s">
        <v>10656</v>
      </c>
      <c r="E5685" s="282"/>
      <c r="F5685" s="279"/>
      <c r="G5685" s="278"/>
      <c r="H5685" s="278" t="s">
        <v>6154</v>
      </c>
      <c r="I5685" s="278" t="s">
        <v>6155</v>
      </c>
      <c r="J5685" s="278" t="s">
        <v>6156</v>
      </c>
      <c r="K5685" s="278"/>
      <c r="L5685" s="277"/>
      <c r="M5685" s="276" t="s">
        <v>3951</v>
      </c>
      <c r="N5685" s="276" t="s">
        <v>7519</v>
      </c>
      <c r="O5685" s="276" t="s">
        <v>6166</v>
      </c>
    </row>
    <row r="5686" spans="1:15" ht="30.75" customHeight="1" x14ac:dyDescent="0.25">
      <c r="A5686" s="275">
        <v>40901173</v>
      </c>
      <c r="B5686" s="270" t="s">
        <v>4524</v>
      </c>
      <c r="C5686" s="272" t="s">
        <v>4843</v>
      </c>
      <c r="D5686" s="270" t="s">
        <v>10657</v>
      </c>
      <c r="E5686" s="272"/>
      <c r="F5686" s="273"/>
      <c r="G5686" s="272"/>
      <c r="H5686" s="272" t="s">
        <v>6154</v>
      </c>
      <c r="I5686" s="272" t="s">
        <v>6155</v>
      </c>
      <c r="J5686" s="272" t="s">
        <v>6156</v>
      </c>
      <c r="K5686" s="272"/>
      <c r="L5686" s="271"/>
      <c r="M5686" s="270" t="s">
        <v>3951</v>
      </c>
      <c r="N5686" s="270" t="s">
        <v>7519</v>
      </c>
      <c r="O5686" s="270" t="s">
        <v>6166</v>
      </c>
    </row>
    <row r="5687" spans="1:15" ht="30.75" customHeight="1" x14ac:dyDescent="0.25">
      <c r="A5687" s="281">
        <v>40901181</v>
      </c>
      <c r="B5687" s="276" t="s">
        <v>4525</v>
      </c>
      <c r="C5687" s="278" t="s">
        <v>4843</v>
      </c>
      <c r="D5687" s="276" t="s">
        <v>10658</v>
      </c>
      <c r="E5687" s="282"/>
      <c r="F5687" s="279"/>
      <c r="G5687" s="278"/>
      <c r="H5687" s="278" t="s">
        <v>6154</v>
      </c>
      <c r="I5687" s="278" t="s">
        <v>6155</v>
      </c>
      <c r="J5687" s="278" t="s">
        <v>6156</v>
      </c>
      <c r="K5687" s="278"/>
      <c r="L5687" s="277"/>
      <c r="M5687" s="276" t="s">
        <v>3951</v>
      </c>
      <c r="N5687" s="276" t="s">
        <v>7519</v>
      </c>
      <c r="O5687" s="276" t="s">
        <v>6166</v>
      </c>
    </row>
    <row r="5688" spans="1:15" ht="30.75" customHeight="1" x14ac:dyDescent="0.25">
      <c r="A5688" s="275">
        <v>40901190</v>
      </c>
      <c r="B5688" s="270" t="s">
        <v>4526</v>
      </c>
      <c r="C5688" s="272" t="s">
        <v>4843</v>
      </c>
      <c r="D5688" s="270" t="s">
        <v>10659</v>
      </c>
      <c r="E5688" s="272"/>
      <c r="F5688" s="273"/>
      <c r="G5688" s="272"/>
      <c r="H5688" s="272" t="s">
        <v>6154</v>
      </c>
      <c r="I5688" s="272" t="s">
        <v>6155</v>
      </c>
      <c r="J5688" s="272" t="s">
        <v>6156</v>
      </c>
      <c r="K5688" s="272"/>
      <c r="L5688" s="271"/>
      <c r="M5688" s="270" t="s">
        <v>3951</v>
      </c>
      <c r="N5688" s="270" t="s">
        <v>7519</v>
      </c>
      <c r="O5688" s="270" t="s">
        <v>6166</v>
      </c>
    </row>
    <row r="5689" spans="1:15" ht="30.75" customHeight="1" x14ac:dyDescent="0.25">
      <c r="A5689" s="281">
        <v>40901203</v>
      </c>
      <c r="B5689" s="276" t="s">
        <v>4527</v>
      </c>
      <c r="C5689" s="278" t="s">
        <v>4843</v>
      </c>
      <c r="D5689" s="276" t="s">
        <v>10660</v>
      </c>
      <c r="E5689" s="282"/>
      <c r="F5689" s="279"/>
      <c r="G5689" s="278"/>
      <c r="H5689" s="278" t="s">
        <v>6154</v>
      </c>
      <c r="I5689" s="278" t="s">
        <v>6155</v>
      </c>
      <c r="J5689" s="278" t="s">
        <v>6156</v>
      </c>
      <c r="K5689" s="278"/>
      <c r="L5689" s="277"/>
      <c r="M5689" s="276" t="s">
        <v>3951</v>
      </c>
      <c r="N5689" s="276" t="s">
        <v>7519</v>
      </c>
      <c r="O5689" s="276" t="s">
        <v>6166</v>
      </c>
    </row>
    <row r="5690" spans="1:15" ht="30.75" customHeight="1" x14ac:dyDescent="0.25">
      <c r="A5690" s="275">
        <v>40901211</v>
      </c>
      <c r="B5690" s="270" t="s">
        <v>11128</v>
      </c>
      <c r="C5690" s="272" t="s">
        <v>4843</v>
      </c>
      <c r="D5690" s="270" t="s">
        <v>10661</v>
      </c>
      <c r="E5690" s="272"/>
      <c r="F5690" s="273"/>
      <c r="G5690" s="272"/>
      <c r="H5690" s="272" t="s">
        <v>6154</v>
      </c>
      <c r="I5690" s="272" t="s">
        <v>6155</v>
      </c>
      <c r="J5690" s="272" t="s">
        <v>6156</v>
      </c>
      <c r="K5690" s="272"/>
      <c r="L5690" s="271"/>
      <c r="M5690" s="270" t="s">
        <v>3951</v>
      </c>
      <c r="N5690" s="270" t="s">
        <v>7519</v>
      </c>
      <c r="O5690" s="270" t="s">
        <v>6166</v>
      </c>
    </row>
    <row r="5691" spans="1:15" ht="30.75" customHeight="1" x14ac:dyDescent="0.25">
      <c r="A5691" s="281">
        <v>40901220</v>
      </c>
      <c r="B5691" s="276" t="s">
        <v>4529</v>
      </c>
      <c r="C5691" s="278" t="s">
        <v>4843</v>
      </c>
      <c r="D5691" s="276" t="s">
        <v>10662</v>
      </c>
      <c r="E5691" s="282"/>
      <c r="F5691" s="279"/>
      <c r="G5691" s="278"/>
      <c r="H5691" s="278" t="s">
        <v>6154</v>
      </c>
      <c r="I5691" s="278" t="s">
        <v>6155</v>
      </c>
      <c r="J5691" s="278" t="s">
        <v>6156</v>
      </c>
      <c r="K5691" s="278"/>
      <c r="L5691" s="277"/>
      <c r="M5691" s="276" t="s">
        <v>3951</v>
      </c>
      <c r="N5691" s="276" t="s">
        <v>7519</v>
      </c>
      <c r="O5691" s="276" t="s">
        <v>6166</v>
      </c>
    </row>
    <row r="5692" spans="1:15" ht="30.75" customHeight="1" x14ac:dyDescent="0.25">
      <c r="A5692" s="275">
        <v>40901238</v>
      </c>
      <c r="B5692" s="270" t="s">
        <v>4530</v>
      </c>
      <c r="C5692" s="272" t="s">
        <v>4843</v>
      </c>
      <c r="D5692" s="270" t="s">
        <v>10663</v>
      </c>
      <c r="E5692" s="272"/>
      <c r="F5692" s="273"/>
      <c r="G5692" s="272"/>
      <c r="H5692" s="272" t="s">
        <v>6154</v>
      </c>
      <c r="I5692" s="272" t="s">
        <v>6155</v>
      </c>
      <c r="J5692" s="272"/>
      <c r="K5692" s="272"/>
      <c r="L5692" s="271"/>
      <c r="M5692" s="270" t="s">
        <v>3951</v>
      </c>
      <c r="N5692" s="270" t="s">
        <v>7519</v>
      </c>
      <c r="O5692" s="270" t="s">
        <v>6166</v>
      </c>
    </row>
    <row r="5693" spans="1:15" ht="30.75" customHeight="1" x14ac:dyDescent="0.25">
      <c r="A5693" s="281">
        <v>40901246</v>
      </c>
      <c r="B5693" s="276" t="s">
        <v>4531</v>
      </c>
      <c r="C5693" s="278" t="s">
        <v>4843</v>
      </c>
      <c r="D5693" s="276" t="s">
        <v>10663</v>
      </c>
      <c r="E5693" s="282"/>
      <c r="F5693" s="279"/>
      <c r="G5693" s="278"/>
      <c r="H5693" s="278" t="s">
        <v>6154</v>
      </c>
      <c r="I5693" s="278" t="s">
        <v>6155</v>
      </c>
      <c r="J5693" s="278"/>
      <c r="K5693" s="278"/>
      <c r="L5693" s="277"/>
      <c r="M5693" s="276" t="s">
        <v>3951</v>
      </c>
      <c r="N5693" s="276" t="s">
        <v>7519</v>
      </c>
      <c r="O5693" s="276" t="s">
        <v>6166</v>
      </c>
    </row>
    <row r="5694" spans="1:15" ht="30.75" customHeight="1" x14ac:dyDescent="0.25">
      <c r="A5694" s="275">
        <v>40901254</v>
      </c>
      <c r="B5694" s="270" t="s">
        <v>4532</v>
      </c>
      <c r="C5694" s="272" t="s">
        <v>4843</v>
      </c>
      <c r="D5694" s="270" t="s">
        <v>10664</v>
      </c>
      <c r="E5694" s="272"/>
      <c r="F5694" s="273"/>
      <c r="G5694" s="272"/>
      <c r="H5694" s="272" t="s">
        <v>6154</v>
      </c>
      <c r="I5694" s="272" t="s">
        <v>6155</v>
      </c>
      <c r="J5694" s="272"/>
      <c r="K5694" s="272"/>
      <c r="L5694" s="271">
        <v>76</v>
      </c>
      <c r="M5694" s="270" t="s">
        <v>3951</v>
      </c>
      <c r="N5694" s="270" t="s">
        <v>7519</v>
      </c>
      <c r="O5694" s="270" t="s">
        <v>6166</v>
      </c>
    </row>
    <row r="5695" spans="1:15" ht="30.75" customHeight="1" x14ac:dyDescent="0.25">
      <c r="A5695" s="281">
        <v>40901262</v>
      </c>
      <c r="B5695" s="276" t="s">
        <v>4533</v>
      </c>
      <c r="C5695" s="278" t="s">
        <v>4843</v>
      </c>
      <c r="D5695" s="276" t="s">
        <v>10665</v>
      </c>
      <c r="E5695" s="282"/>
      <c r="F5695" s="279"/>
      <c r="G5695" s="278"/>
      <c r="H5695" s="278" t="s">
        <v>6154</v>
      </c>
      <c r="I5695" s="278" t="s">
        <v>6155</v>
      </c>
      <c r="J5695" s="278"/>
      <c r="K5695" s="278"/>
      <c r="L5695" s="277">
        <v>75</v>
      </c>
      <c r="M5695" s="276" t="s">
        <v>3951</v>
      </c>
      <c r="N5695" s="276" t="s">
        <v>7519</v>
      </c>
      <c r="O5695" s="276" t="s">
        <v>6166</v>
      </c>
    </row>
    <row r="5696" spans="1:15" ht="30.75" customHeight="1" x14ac:dyDescent="0.25">
      <c r="A5696" s="275">
        <v>40901270</v>
      </c>
      <c r="B5696" s="270" t="s">
        <v>4534</v>
      </c>
      <c r="C5696" s="272" t="s">
        <v>4843</v>
      </c>
      <c r="D5696" s="270" t="s">
        <v>10663</v>
      </c>
      <c r="E5696" s="272"/>
      <c r="F5696" s="273"/>
      <c r="G5696" s="272"/>
      <c r="H5696" s="272" t="s">
        <v>6154</v>
      </c>
      <c r="I5696" s="272" t="s">
        <v>6155</v>
      </c>
      <c r="J5696" s="272"/>
      <c r="K5696" s="272"/>
      <c r="L5696" s="271"/>
      <c r="M5696" s="270" t="s">
        <v>3951</v>
      </c>
      <c r="N5696" s="270" t="s">
        <v>7519</v>
      </c>
      <c r="O5696" s="270" t="s">
        <v>6166</v>
      </c>
    </row>
    <row r="5697" spans="1:15" ht="30.75" customHeight="1" x14ac:dyDescent="0.25">
      <c r="A5697" s="281">
        <v>40901289</v>
      </c>
      <c r="B5697" s="276" t="s">
        <v>4535</v>
      </c>
      <c r="C5697" s="278" t="s">
        <v>4843</v>
      </c>
      <c r="D5697" s="276" t="s">
        <v>10663</v>
      </c>
      <c r="E5697" s="282"/>
      <c r="F5697" s="279"/>
      <c r="G5697" s="278"/>
      <c r="H5697" s="278" t="s">
        <v>6154</v>
      </c>
      <c r="I5697" s="278" t="s">
        <v>6155</v>
      </c>
      <c r="J5697" s="278"/>
      <c r="K5697" s="278"/>
      <c r="L5697" s="277"/>
      <c r="M5697" s="276" t="s">
        <v>3951</v>
      </c>
      <c r="N5697" s="276" t="s">
        <v>7519</v>
      </c>
      <c r="O5697" s="276" t="s">
        <v>6166</v>
      </c>
    </row>
    <row r="5698" spans="1:15" ht="30.75" customHeight="1" x14ac:dyDescent="0.25">
      <c r="A5698" s="275">
        <v>40901297</v>
      </c>
      <c r="B5698" s="270" t="s">
        <v>4536</v>
      </c>
      <c r="C5698" s="272" t="s">
        <v>4843</v>
      </c>
      <c r="D5698" s="270" t="s">
        <v>10666</v>
      </c>
      <c r="E5698" s="272"/>
      <c r="F5698" s="273"/>
      <c r="G5698" s="272"/>
      <c r="H5698" s="272" t="s">
        <v>6154</v>
      </c>
      <c r="I5698" s="272" t="s">
        <v>6155</v>
      </c>
      <c r="J5698" s="272"/>
      <c r="K5698" s="272"/>
      <c r="L5698" s="271"/>
      <c r="M5698" s="270" t="s">
        <v>3951</v>
      </c>
      <c r="N5698" s="270" t="s">
        <v>7519</v>
      </c>
      <c r="O5698" s="270" t="s">
        <v>6166</v>
      </c>
    </row>
    <row r="5699" spans="1:15" ht="30.75" customHeight="1" x14ac:dyDescent="0.25">
      <c r="A5699" s="281">
        <v>40901300</v>
      </c>
      <c r="B5699" s="276" t="s">
        <v>6844</v>
      </c>
      <c r="C5699" s="278" t="s">
        <v>4843</v>
      </c>
      <c r="D5699" s="276" t="s">
        <v>10667</v>
      </c>
      <c r="E5699" s="282"/>
      <c r="F5699" s="279"/>
      <c r="G5699" s="278"/>
      <c r="H5699" s="278" t="s">
        <v>6154</v>
      </c>
      <c r="I5699" s="278" t="s">
        <v>6155</v>
      </c>
      <c r="J5699" s="278" t="s">
        <v>6156</v>
      </c>
      <c r="K5699" s="278"/>
      <c r="L5699" s="277"/>
      <c r="M5699" s="276" t="s">
        <v>3951</v>
      </c>
      <c r="N5699" s="276" t="s">
        <v>7519</v>
      </c>
      <c r="O5699" s="276" t="s">
        <v>6166</v>
      </c>
    </row>
    <row r="5700" spans="1:15" ht="30.75" customHeight="1" x14ac:dyDescent="0.25">
      <c r="A5700" s="275">
        <v>40901319</v>
      </c>
      <c r="B5700" s="270" t="s">
        <v>4538</v>
      </c>
      <c r="C5700" s="272" t="s">
        <v>4843</v>
      </c>
      <c r="D5700" s="270" t="s">
        <v>10668</v>
      </c>
      <c r="E5700" s="272"/>
      <c r="F5700" s="273"/>
      <c r="G5700" s="272"/>
      <c r="H5700" s="272" t="s">
        <v>6154</v>
      </c>
      <c r="I5700" s="272" t="s">
        <v>6155</v>
      </c>
      <c r="J5700" s="272" t="s">
        <v>6156</v>
      </c>
      <c r="K5700" s="272"/>
      <c r="L5700" s="271"/>
      <c r="M5700" s="270" t="s">
        <v>3951</v>
      </c>
      <c r="N5700" s="270" t="s">
        <v>7519</v>
      </c>
      <c r="O5700" s="270" t="s">
        <v>6166</v>
      </c>
    </row>
    <row r="5701" spans="1:15" ht="30.75" customHeight="1" x14ac:dyDescent="0.25">
      <c r="A5701" s="281">
        <v>40901327</v>
      </c>
      <c r="B5701" s="276" t="s">
        <v>6845</v>
      </c>
      <c r="C5701" s="278" t="s">
        <v>4844</v>
      </c>
      <c r="D5701" s="276" t="s">
        <v>6161</v>
      </c>
      <c r="E5701" s="282"/>
      <c r="F5701" s="279"/>
      <c r="G5701" s="278" t="s">
        <v>6161</v>
      </c>
      <c r="H5701" s="278" t="s">
        <v>6161</v>
      </c>
      <c r="I5701" s="278" t="s">
        <v>6161</v>
      </c>
      <c r="J5701" s="278" t="s">
        <v>6161</v>
      </c>
      <c r="K5701" s="278" t="s">
        <v>6161</v>
      </c>
      <c r="L5701" s="277" t="s">
        <v>6161</v>
      </c>
      <c r="M5701" s="276" t="s">
        <v>6161</v>
      </c>
      <c r="N5701" s="276" t="s">
        <v>6161</v>
      </c>
      <c r="O5701" s="276" t="s">
        <v>6161</v>
      </c>
    </row>
    <row r="5702" spans="1:15" ht="30.75" customHeight="1" x14ac:dyDescent="0.25">
      <c r="A5702" s="275">
        <v>40901335</v>
      </c>
      <c r="B5702" s="270" t="s">
        <v>4539</v>
      </c>
      <c r="C5702" s="272" t="s">
        <v>4843</v>
      </c>
      <c r="D5702" s="270" t="s">
        <v>10669</v>
      </c>
      <c r="E5702" s="272"/>
      <c r="F5702" s="273"/>
      <c r="G5702" s="272"/>
      <c r="H5702" s="272" t="s">
        <v>6154</v>
      </c>
      <c r="I5702" s="272" t="s">
        <v>6155</v>
      </c>
      <c r="J5702" s="272" t="s">
        <v>6156</v>
      </c>
      <c r="K5702" s="272"/>
      <c r="L5702" s="271"/>
      <c r="M5702" s="270" t="s">
        <v>3951</v>
      </c>
      <c r="N5702" s="270" t="s">
        <v>7519</v>
      </c>
      <c r="O5702" s="270" t="s">
        <v>6166</v>
      </c>
    </row>
    <row r="5703" spans="1:15" ht="30.75" customHeight="1" x14ac:dyDescent="0.25">
      <c r="A5703" s="281">
        <v>40901351</v>
      </c>
      <c r="B5703" s="276" t="s">
        <v>3491</v>
      </c>
      <c r="C5703" s="278" t="s">
        <v>4843</v>
      </c>
      <c r="D5703" s="276" t="s">
        <v>10670</v>
      </c>
      <c r="E5703" s="282"/>
      <c r="F5703" s="279"/>
      <c r="G5703" s="278"/>
      <c r="H5703" s="278" t="s">
        <v>6154</v>
      </c>
      <c r="I5703" s="278" t="s">
        <v>6155</v>
      </c>
      <c r="J5703" s="278" t="s">
        <v>6156</v>
      </c>
      <c r="K5703" s="278"/>
      <c r="L5703" s="277"/>
      <c r="M5703" s="276" t="s">
        <v>3951</v>
      </c>
      <c r="N5703" s="276" t="s">
        <v>7519</v>
      </c>
      <c r="O5703" s="276" t="s">
        <v>6166</v>
      </c>
    </row>
    <row r="5704" spans="1:15" ht="30.75" customHeight="1" x14ac:dyDescent="0.25">
      <c r="A5704" s="275">
        <v>40901360</v>
      </c>
      <c r="B5704" s="270" t="s">
        <v>3487</v>
      </c>
      <c r="C5704" s="272" t="s">
        <v>4843</v>
      </c>
      <c r="D5704" s="270" t="s">
        <v>10671</v>
      </c>
      <c r="E5704" s="272"/>
      <c r="F5704" s="273"/>
      <c r="G5704" s="272"/>
      <c r="H5704" s="272" t="s">
        <v>6154</v>
      </c>
      <c r="I5704" s="272" t="s">
        <v>6155</v>
      </c>
      <c r="J5704" s="272" t="s">
        <v>6156</v>
      </c>
      <c r="K5704" s="272"/>
      <c r="L5704" s="271"/>
      <c r="M5704" s="270" t="s">
        <v>3951</v>
      </c>
      <c r="N5704" s="270" t="s">
        <v>7519</v>
      </c>
      <c r="O5704" s="270" t="s">
        <v>6166</v>
      </c>
    </row>
    <row r="5705" spans="1:15" ht="30.75" customHeight="1" x14ac:dyDescent="0.25">
      <c r="A5705" s="281">
        <v>40901378</v>
      </c>
      <c r="B5705" s="276" t="s">
        <v>3488</v>
      </c>
      <c r="C5705" s="278" t="s">
        <v>4843</v>
      </c>
      <c r="D5705" s="276" t="s">
        <v>10672</v>
      </c>
      <c r="E5705" s="282"/>
      <c r="F5705" s="279"/>
      <c r="G5705" s="278"/>
      <c r="H5705" s="278" t="s">
        <v>6154</v>
      </c>
      <c r="I5705" s="278" t="s">
        <v>6155</v>
      </c>
      <c r="J5705" s="278" t="s">
        <v>6156</v>
      </c>
      <c r="K5705" s="278"/>
      <c r="L5705" s="277"/>
      <c r="M5705" s="276" t="s">
        <v>3951</v>
      </c>
      <c r="N5705" s="276" t="s">
        <v>7519</v>
      </c>
      <c r="O5705" s="276" t="s">
        <v>6166</v>
      </c>
    </row>
    <row r="5706" spans="1:15" ht="30.75" customHeight="1" x14ac:dyDescent="0.25">
      <c r="A5706" s="275">
        <v>40901386</v>
      </c>
      <c r="B5706" s="270" t="s">
        <v>3486</v>
      </c>
      <c r="C5706" s="272" t="s">
        <v>4843</v>
      </c>
      <c r="D5706" s="270" t="s">
        <v>10673</v>
      </c>
      <c r="E5706" s="272"/>
      <c r="F5706" s="273"/>
      <c r="G5706" s="272"/>
      <c r="H5706" s="272" t="s">
        <v>6154</v>
      </c>
      <c r="I5706" s="272" t="s">
        <v>6155</v>
      </c>
      <c r="J5706" s="272" t="s">
        <v>6156</v>
      </c>
      <c r="K5706" s="272"/>
      <c r="L5706" s="271"/>
      <c r="M5706" s="270" t="s">
        <v>3951</v>
      </c>
      <c r="N5706" s="270" t="s">
        <v>7519</v>
      </c>
      <c r="O5706" s="270" t="s">
        <v>6166</v>
      </c>
    </row>
    <row r="5707" spans="1:15" ht="30.75" customHeight="1" x14ac:dyDescent="0.25">
      <c r="A5707" s="281">
        <v>40901394</v>
      </c>
      <c r="B5707" s="276" t="s">
        <v>3481</v>
      </c>
      <c r="C5707" s="278" t="s">
        <v>4843</v>
      </c>
      <c r="D5707" s="276" t="s">
        <v>10674</v>
      </c>
      <c r="E5707" s="282"/>
      <c r="F5707" s="279"/>
      <c r="G5707" s="278"/>
      <c r="H5707" s="278" t="s">
        <v>6154</v>
      </c>
      <c r="I5707" s="278" t="s">
        <v>6155</v>
      </c>
      <c r="J5707" s="278" t="s">
        <v>6156</v>
      </c>
      <c r="K5707" s="278"/>
      <c r="L5707" s="277"/>
      <c r="M5707" s="276" t="s">
        <v>3951</v>
      </c>
      <c r="N5707" s="276" t="s">
        <v>7519</v>
      </c>
      <c r="O5707" s="276" t="s">
        <v>6166</v>
      </c>
    </row>
    <row r="5708" spans="1:15" ht="30.75" customHeight="1" x14ac:dyDescent="0.25">
      <c r="A5708" s="275">
        <v>40901408</v>
      </c>
      <c r="B5708" s="270" t="s">
        <v>3482</v>
      </c>
      <c r="C5708" s="272" t="s">
        <v>4843</v>
      </c>
      <c r="D5708" s="270" t="s">
        <v>10675</v>
      </c>
      <c r="E5708" s="272"/>
      <c r="F5708" s="273"/>
      <c r="G5708" s="272"/>
      <c r="H5708" s="272" t="s">
        <v>6154</v>
      </c>
      <c r="I5708" s="272" t="s">
        <v>6155</v>
      </c>
      <c r="J5708" s="272" t="s">
        <v>6156</v>
      </c>
      <c r="K5708" s="272"/>
      <c r="L5708" s="271"/>
      <c r="M5708" s="270" t="s">
        <v>3951</v>
      </c>
      <c r="N5708" s="270" t="s">
        <v>7519</v>
      </c>
      <c r="O5708" s="270" t="s">
        <v>6166</v>
      </c>
    </row>
    <row r="5709" spans="1:15" ht="30.75" customHeight="1" x14ac:dyDescent="0.25">
      <c r="A5709" s="281">
        <v>40901416</v>
      </c>
      <c r="B5709" s="276" t="s">
        <v>3484</v>
      </c>
      <c r="C5709" s="278" t="s">
        <v>4843</v>
      </c>
      <c r="D5709" s="276" t="s">
        <v>10676</v>
      </c>
      <c r="E5709" s="282"/>
      <c r="F5709" s="279"/>
      <c r="G5709" s="278"/>
      <c r="H5709" s="278" t="s">
        <v>6154</v>
      </c>
      <c r="I5709" s="278" t="s">
        <v>6155</v>
      </c>
      <c r="J5709" s="278" t="s">
        <v>6156</v>
      </c>
      <c r="K5709" s="278"/>
      <c r="L5709" s="277"/>
      <c r="M5709" s="276" t="s">
        <v>3951</v>
      </c>
      <c r="N5709" s="276" t="s">
        <v>7519</v>
      </c>
      <c r="O5709" s="276" t="s">
        <v>6166</v>
      </c>
    </row>
    <row r="5710" spans="1:15" ht="30.75" customHeight="1" x14ac:dyDescent="0.25">
      <c r="A5710" s="275">
        <v>40901424</v>
      </c>
      <c r="B5710" s="270" t="s">
        <v>3485</v>
      </c>
      <c r="C5710" s="272" t="s">
        <v>4843</v>
      </c>
      <c r="D5710" s="270" t="s">
        <v>10677</v>
      </c>
      <c r="E5710" s="272"/>
      <c r="F5710" s="273"/>
      <c r="G5710" s="272"/>
      <c r="H5710" s="272" t="s">
        <v>6154</v>
      </c>
      <c r="I5710" s="272" t="s">
        <v>6155</v>
      </c>
      <c r="J5710" s="272" t="s">
        <v>6156</v>
      </c>
      <c r="K5710" s="272"/>
      <c r="L5710" s="271"/>
      <c r="M5710" s="270" t="s">
        <v>3951</v>
      </c>
      <c r="N5710" s="270" t="s">
        <v>7519</v>
      </c>
      <c r="O5710" s="270" t="s">
        <v>6166</v>
      </c>
    </row>
    <row r="5711" spans="1:15" ht="30.75" customHeight="1" x14ac:dyDescent="0.25">
      <c r="A5711" s="281">
        <v>40901432</v>
      </c>
      <c r="B5711" s="276" t="s">
        <v>3489</v>
      </c>
      <c r="C5711" s="278" t="s">
        <v>4843</v>
      </c>
      <c r="D5711" s="276" t="s">
        <v>10678</v>
      </c>
      <c r="E5711" s="282"/>
      <c r="F5711" s="279"/>
      <c r="G5711" s="278"/>
      <c r="H5711" s="278" t="s">
        <v>6154</v>
      </c>
      <c r="I5711" s="278" t="s">
        <v>6155</v>
      </c>
      <c r="J5711" s="278" t="s">
        <v>6156</v>
      </c>
      <c r="K5711" s="278"/>
      <c r="L5711" s="277"/>
      <c r="M5711" s="276" t="s">
        <v>3951</v>
      </c>
      <c r="N5711" s="276" t="s">
        <v>7519</v>
      </c>
      <c r="O5711" s="276" t="s">
        <v>6166</v>
      </c>
    </row>
    <row r="5712" spans="1:15" ht="30.75" customHeight="1" x14ac:dyDescent="0.25">
      <c r="A5712" s="275">
        <v>40901440</v>
      </c>
      <c r="B5712" s="270" t="s">
        <v>3490</v>
      </c>
      <c r="C5712" s="272" t="s">
        <v>4843</v>
      </c>
      <c r="D5712" s="270" t="s">
        <v>10679</v>
      </c>
      <c r="E5712" s="272"/>
      <c r="F5712" s="273"/>
      <c r="G5712" s="272"/>
      <c r="H5712" s="272" t="s">
        <v>6154</v>
      </c>
      <c r="I5712" s="272" t="s">
        <v>6155</v>
      </c>
      <c r="J5712" s="272" t="s">
        <v>6156</v>
      </c>
      <c r="K5712" s="272"/>
      <c r="L5712" s="271"/>
      <c r="M5712" s="270" t="s">
        <v>3951</v>
      </c>
      <c r="N5712" s="270" t="s">
        <v>7519</v>
      </c>
      <c r="O5712" s="270" t="s">
        <v>6166</v>
      </c>
    </row>
    <row r="5713" spans="1:15" ht="30.75" customHeight="1" x14ac:dyDescent="0.25">
      <c r="A5713" s="281">
        <v>40901459</v>
      </c>
      <c r="B5713" s="276" t="s">
        <v>3480</v>
      </c>
      <c r="C5713" s="278" t="s">
        <v>4843</v>
      </c>
      <c r="D5713" s="276" t="s">
        <v>10680</v>
      </c>
      <c r="E5713" s="282"/>
      <c r="F5713" s="279"/>
      <c r="G5713" s="278"/>
      <c r="H5713" s="278" t="s">
        <v>6154</v>
      </c>
      <c r="I5713" s="278" t="s">
        <v>6155</v>
      </c>
      <c r="J5713" s="278" t="s">
        <v>6156</v>
      </c>
      <c r="K5713" s="278"/>
      <c r="L5713" s="277"/>
      <c r="M5713" s="276" t="s">
        <v>3951</v>
      </c>
      <c r="N5713" s="276" t="s">
        <v>7519</v>
      </c>
      <c r="O5713" s="276" t="s">
        <v>6166</v>
      </c>
    </row>
    <row r="5714" spans="1:15" ht="30.75" customHeight="1" x14ac:dyDescent="0.25">
      <c r="A5714" s="275">
        <v>40901459</v>
      </c>
      <c r="B5714" s="270" t="s">
        <v>3480</v>
      </c>
      <c r="C5714" s="272" t="s">
        <v>4843</v>
      </c>
      <c r="D5714" s="270" t="s">
        <v>10681</v>
      </c>
      <c r="E5714" s="272"/>
      <c r="F5714" s="273"/>
      <c r="G5714" s="272"/>
      <c r="H5714" s="272" t="s">
        <v>6154</v>
      </c>
      <c r="I5714" s="272" t="s">
        <v>6155</v>
      </c>
      <c r="J5714" s="272" t="s">
        <v>6156</v>
      </c>
      <c r="K5714" s="272"/>
      <c r="L5714" s="271"/>
      <c r="M5714" s="270" t="s">
        <v>3951</v>
      </c>
      <c r="N5714" s="270" t="s">
        <v>7519</v>
      </c>
      <c r="O5714" s="270" t="s">
        <v>6166</v>
      </c>
    </row>
    <row r="5715" spans="1:15" ht="30.75" customHeight="1" x14ac:dyDescent="0.25">
      <c r="A5715" s="281">
        <v>40901459</v>
      </c>
      <c r="B5715" s="276" t="s">
        <v>3480</v>
      </c>
      <c r="C5715" s="278" t="s">
        <v>4843</v>
      </c>
      <c r="D5715" s="276" t="s">
        <v>10682</v>
      </c>
      <c r="E5715" s="282"/>
      <c r="F5715" s="279"/>
      <c r="G5715" s="278"/>
      <c r="H5715" s="278" t="s">
        <v>6154</v>
      </c>
      <c r="I5715" s="278" t="s">
        <v>6155</v>
      </c>
      <c r="J5715" s="278" t="s">
        <v>6156</v>
      </c>
      <c r="K5715" s="278"/>
      <c r="L5715" s="277"/>
      <c r="M5715" s="276" t="s">
        <v>3951</v>
      </c>
      <c r="N5715" s="276" t="s">
        <v>7519</v>
      </c>
      <c r="O5715" s="276" t="s">
        <v>6166</v>
      </c>
    </row>
    <row r="5716" spans="1:15" ht="30.75" customHeight="1" x14ac:dyDescent="0.25">
      <c r="A5716" s="275">
        <v>40901467</v>
      </c>
      <c r="B5716" s="270" t="s">
        <v>3493</v>
      </c>
      <c r="C5716" s="272" t="s">
        <v>4843</v>
      </c>
      <c r="D5716" s="270" t="s">
        <v>10683</v>
      </c>
      <c r="E5716" s="272"/>
      <c r="F5716" s="273"/>
      <c r="G5716" s="272"/>
      <c r="H5716" s="272" t="s">
        <v>6154</v>
      </c>
      <c r="I5716" s="272" t="s">
        <v>6155</v>
      </c>
      <c r="J5716" s="272" t="s">
        <v>6156</v>
      </c>
      <c r="K5716" s="272"/>
      <c r="L5716" s="271"/>
      <c r="M5716" s="270" t="s">
        <v>3951</v>
      </c>
      <c r="N5716" s="270" t="s">
        <v>7519</v>
      </c>
      <c r="O5716" s="270" t="s">
        <v>6166</v>
      </c>
    </row>
    <row r="5717" spans="1:15" ht="30.75" customHeight="1" x14ac:dyDescent="0.25">
      <c r="A5717" s="281">
        <v>40901467</v>
      </c>
      <c r="B5717" s="276" t="s">
        <v>3493</v>
      </c>
      <c r="C5717" s="278" t="s">
        <v>4843</v>
      </c>
      <c r="D5717" s="276" t="s">
        <v>10681</v>
      </c>
      <c r="E5717" s="282"/>
      <c r="F5717" s="279"/>
      <c r="G5717" s="278"/>
      <c r="H5717" s="278" t="s">
        <v>6154</v>
      </c>
      <c r="I5717" s="278" t="s">
        <v>6155</v>
      </c>
      <c r="J5717" s="278" t="s">
        <v>6156</v>
      </c>
      <c r="K5717" s="278"/>
      <c r="L5717" s="277"/>
      <c r="M5717" s="276" t="s">
        <v>3951</v>
      </c>
      <c r="N5717" s="276" t="s">
        <v>7519</v>
      </c>
      <c r="O5717" s="276" t="s">
        <v>6166</v>
      </c>
    </row>
    <row r="5718" spans="1:15" ht="30.75" customHeight="1" x14ac:dyDescent="0.25">
      <c r="A5718" s="275">
        <v>40901467</v>
      </c>
      <c r="B5718" s="270" t="s">
        <v>3493</v>
      </c>
      <c r="C5718" s="272" t="s">
        <v>4843</v>
      </c>
      <c r="D5718" s="270" t="s">
        <v>10682</v>
      </c>
      <c r="E5718" s="272"/>
      <c r="F5718" s="273"/>
      <c r="G5718" s="272"/>
      <c r="H5718" s="272" t="s">
        <v>6154</v>
      </c>
      <c r="I5718" s="272" t="s">
        <v>6155</v>
      </c>
      <c r="J5718" s="272" t="s">
        <v>6156</v>
      </c>
      <c r="K5718" s="272"/>
      <c r="L5718" s="271"/>
      <c r="M5718" s="270" t="s">
        <v>3951</v>
      </c>
      <c r="N5718" s="270" t="s">
        <v>7519</v>
      </c>
      <c r="O5718" s="270" t="s">
        <v>6166</v>
      </c>
    </row>
    <row r="5719" spans="1:15" ht="30.75" customHeight="1" x14ac:dyDescent="0.25">
      <c r="A5719" s="281">
        <v>40901475</v>
      </c>
      <c r="B5719" s="276" t="s">
        <v>3479</v>
      </c>
      <c r="C5719" s="278" t="s">
        <v>4843</v>
      </c>
      <c r="D5719" s="276" t="s">
        <v>10684</v>
      </c>
      <c r="E5719" s="282"/>
      <c r="F5719" s="279"/>
      <c r="G5719" s="278"/>
      <c r="H5719" s="278" t="s">
        <v>6154</v>
      </c>
      <c r="I5719" s="278" t="s">
        <v>6155</v>
      </c>
      <c r="J5719" s="278" t="s">
        <v>6156</v>
      </c>
      <c r="K5719" s="278"/>
      <c r="L5719" s="277"/>
      <c r="M5719" s="276" t="s">
        <v>3951</v>
      </c>
      <c r="N5719" s="276" t="s">
        <v>7519</v>
      </c>
      <c r="O5719" s="276" t="s">
        <v>6166</v>
      </c>
    </row>
    <row r="5720" spans="1:15" ht="30.75" customHeight="1" x14ac:dyDescent="0.25">
      <c r="A5720" s="275">
        <v>40901475</v>
      </c>
      <c r="B5720" s="270" t="s">
        <v>3479</v>
      </c>
      <c r="C5720" s="272" t="s">
        <v>4843</v>
      </c>
      <c r="D5720" s="270" t="s">
        <v>10681</v>
      </c>
      <c r="E5720" s="272"/>
      <c r="F5720" s="273"/>
      <c r="G5720" s="272"/>
      <c r="H5720" s="272" t="s">
        <v>6154</v>
      </c>
      <c r="I5720" s="272" t="s">
        <v>6155</v>
      </c>
      <c r="J5720" s="272" t="s">
        <v>6156</v>
      </c>
      <c r="K5720" s="272"/>
      <c r="L5720" s="271"/>
      <c r="M5720" s="270" t="s">
        <v>3951</v>
      </c>
      <c r="N5720" s="270" t="s">
        <v>7519</v>
      </c>
      <c r="O5720" s="270" t="s">
        <v>6166</v>
      </c>
    </row>
    <row r="5721" spans="1:15" ht="30.75" customHeight="1" x14ac:dyDescent="0.25">
      <c r="A5721" s="281">
        <v>40901475</v>
      </c>
      <c r="B5721" s="276" t="s">
        <v>3479</v>
      </c>
      <c r="C5721" s="278" t="s">
        <v>4843</v>
      </c>
      <c r="D5721" s="276" t="s">
        <v>10682</v>
      </c>
      <c r="E5721" s="282"/>
      <c r="F5721" s="279"/>
      <c r="G5721" s="278"/>
      <c r="H5721" s="278" t="s">
        <v>6154</v>
      </c>
      <c r="I5721" s="278" t="s">
        <v>6155</v>
      </c>
      <c r="J5721" s="278" t="s">
        <v>6156</v>
      </c>
      <c r="K5721" s="278"/>
      <c r="L5721" s="277"/>
      <c r="M5721" s="276" t="s">
        <v>3951</v>
      </c>
      <c r="N5721" s="276" t="s">
        <v>7519</v>
      </c>
      <c r="O5721" s="276" t="s">
        <v>6166</v>
      </c>
    </row>
    <row r="5722" spans="1:15" ht="30.75" customHeight="1" x14ac:dyDescent="0.25">
      <c r="A5722" s="275">
        <v>40901483</v>
      </c>
      <c r="B5722" s="270" t="s">
        <v>3492</v>
      </c>
      <c r="C5722" s="272" t="s">
        <v>4843</v>
      </c>
      <c r="D5722" s="270" t="s">
        <v>10685</v>
      </c>
      <c r="E5722" s="272"/>
      <c r="F5722" s="273"/>
      <c r="G5722" s="272"/>
      <c r="H5722" s="272" t="s">
        <v>6154</v>
      </c>
      <c r="I5722" s="272" t="s">
        <v>6155</v>
      </c>
      <c r="J5722" s="272" t="s">
        <v>6156</v>
      </c>
      <c r="K5722" s="272"/>
      <c r="L5722" s="271"/>
      <c r="M5722" s="270" t="s">
        <v>3951</v>
      </c>
      <c r="N5722" s="270" t="s">
        <v>7519</v>
      </c>
      <c r="O5722" s="270" t="s">
        <v>6166</v>
      </c>
    </row>
    <row r="5723" spans="1:15" ht="30.75" customHeight="1" x14ac:dyDescent="0.25">
      <c r="A5723" s="281">
        <v>40901483</v>
      </c>
      <c r="B5723" s="276" t="s">
        <v>3492</v>
      </c>
      <c r="C5723" s="278" t="s">
        <v>4843</v>
      </c>
      <c r="D5723" s="276" t="s">
        <v>10681</v>
      </c>
      <c r="E5723" s="282"/>
      <c r="F5723" s="279"/>
      <c r="G5723" s="278"/>
      <c r="H5723" s="278" t="s">
        <v>6154</v>
      </c>
      <c r="I5723" s="278" t="s">
        <v>6155</v>
      </c>
      <c r="J5723" s="278" t="s">
        <v>6156</v>
      </c>
      <c r="K5723" s="278"/>
      <c r="L5723" s="277"/>
      <c r="M5723" s="276" t="s">
        <v>3951</v>
      </c>
      <c r="N5723" s="276" t="s">
        <v>7519</v>
      </c>
      <c r="O5723" s="276" t="s">
        <v>6166</v>
      </c>
    </row>
    <row r="5724" spans="1:15" ht="30.75" customHeight="1" x14ac:dyDescent="0.25">
      <c r="A5724" s="275">
        <v>40901483</v>
      </c>
      <c r="B5724" s="270" t="s">
        <v>3492</v>
      </c>
      <c r="C5724" s="272" t="s">
        <v>4843</v>
      </c>
      <c r="D5724" s="270" t="s">
        <v>10682</v>
      </c>
      <c r="E5724" s="272"/>
      <c r="F5724" s="273"/>
      <c r="G5724" s="272"/>
      <c r="H5724" s="272" t="s">
        <v>6154</v>
      </c>
      <c r="I5724" s="272" t="s">
        <v>6155</v>
      </c>
      <c r="J5724" s="272" t="s">
        <v>6156</v>
      </c>
      <c r="K5724" s="272"/>
      <c r="L5724" s="271"/>
      <c r="M5724" s="270" t="s">
        <v>3951</v>
      </c>
      <c r="N5724" s="270" t="s">
        <v>7519</v>
      </c>
      <c r="O5724" s="270" t="s">
        <v>6166</v>
      </c>
    </row>
    <row r="5725" spans="1:15" ht="30.75" customHeight="1" x14ac:dyDescent="0.25">
      <c r="A5725" s="281">
        <v>40901491</v>
      </c>
      <c r="B5725" s="276" t="s">
        <v>6846</v>
      </c>
      <c r="C5725" s="278" t="s">
        <v>4844</v>
      </c>
      <c r="D5725" s="276" t="s">
        <v>6161</v>
      </c>
      <c r="E5725" s="282"/>
      <c r="F5725" s="279"/>
      <c r="G5725" s="278" t="s">
        <v>6161</v>
      </c>
      <c r="H5725" s="278" t="s">
        <v>6161</v>
      </c>
      <c r="I5725" s="278" t="s">
        <v>6161</v>
      </c>
      <c r="J5725" s="278" t="s">
        <v>6161</v>
      </c>
      <c r="K5725" s="278" t="s">
        <v>6161</v>
      </c>
      <c r="L5725" s="277" t="s">
        <v>6161</v>
      </c>
      <c r="M5725" s="276" t="s">
        <v>6161</v>
      </c>
      <c r="N5725" s="276" t="s">
        <v>6161</v>
      </c>
      <c r="O5725" s="276" t="s">
        <v>6161</v>
      </c>
    </row>
    <row r="5726" spans="1:15" ht="30.75" customHeight="1" x14ac:dyDescent="0.25">
      <c r="A5726" s="275">
        <v>40901505</v>
      </c>
      <c r="B5726" s="270" t="s">
        <v>4540</v>
      </c>
      <c r="C5726" s="272" t="s">
        <v>4843</v>
      </c>
      <c r="D5726" s="270" t="s">
        <v>10686</v>
      </c>
      <c r="E5726" s="272"/>
      <c r="F5726" s="273"/>
      <c r="G5726" s="272"/>
      <c r="H5726" s="272" t="s">
        <v>6154</v>
      </c>
      <c r="I5726" s="272" t="s">
        <v>6155</v>
      </c>
      <c r="J5726" s="272"/>
      <c r="K5726" s="272"/>
      <c r="L5726" s="271"/>
      <c r="M5726" s="270" t="s">
        <v>3951</v>
      </c>
      <c r="N5726" s="270" t="s">
        <v>7519</v>
      </c>
      <c r="O5726" s="270" t="s">
        <v>6166</v>
      </c>
    </row>
    <row r="5727" spans="1:15" ht="30.75" customHeight="1" x14ac:dyDescent="0.25">
      <c r="A5727" s="281">
        <v>40901513</v>
      </c>
      <c r="B5727" s="276" t="s">
        <v>3483</v>
      </c>
      <c r="C5727" s="278" t="s">
        <v>4843</v>
      </c>
      <c r="D5727" s="276" t="s">
        <v>10687</v>
      </c>
      <c r="E5727" s="282"/>
      <c r="F5727" s="279"/>
      <c r="G5727" s="278"/>
      <c r="H5727" s="278" t="s">
        <v>6154</v>
      </c>
      <c r="I5727" s="278" t="s">
        <v>6155</v>
      </c>
      <c r="J5727" s="278" t="s">
        <v>6156</v>
      </c>
      <c r="K5727" s="278"/>
      <c r="L5727" s="277"/>
      <c r="M5727" s="276" t="s">
        <v>3951</v>
      </c>
      <c r="N5727" s="276" t="s">
        <v>7519</v>
      </c>
      <c r="O5727" s="276" t="s">
        <v>6166</v>
      </c>
    </row>
    <row r="5728" spans="1:15" ht="30.75" customHeight="1" x14ac:dyDescent="0.25">
      <c r="A5728" s="275">
        <v>40901521</v>
      </c>
      <c r="B5728" s="270" t="s">
        <v>6847</v>
      </c>
      <c r="C5728" s="272" t="s">
        <v>4843</v>
      </c>
      <c r="D5728" s="270" t="s">
        <v>10688</v>
      </c>
      <c r="E5728" s="272"/>
      <c r="F5728" s="273"/>
      <c r="G5728" s="272"/>
      <c r="H5728" s="272" t="s">
        <v>6154</v>
      </c>
      <c r="I5728" s="272" t="s">
        <v>6155</v>
      </c>
      <c r="J5728" s="272" t="s">
        <v>6156</v>
      </c>
      <c r="K5728" s="272"/>
      <c r="L5728" s="271"/>
      <c r="M5728" s="270" t="s">
        <v>3951</v>
      </c>
      <c r="N5728" s="270" t="s">
        <v>7519</v>
      </c>
      <c r="O5728" s="270" t="s">
        <v>6166</v>
      </c>
    </row>
    <row r="5729" spans="1:15" ht="30.75" customHeight="1" x14ac:dyDescent="0.25">
      <c r="A5729" s="281">
        <v>40901530</v>
      </c>
      <c r="B5729" s="276" t="s">
        <v>6848</v>
      </c>
      <c r="C5729" s="278" t="s">
        <v>4843</v>
      </c>
      <c r="D5729" s="276" t="s">
        <v>10688</v>
      </c>
      <c r="E5729" s="282"/>
      <c r="F5729" s="279"/>
      <c r="G5729" s="278"/>
      <c r="H5729" s="278" t="s">
        <v>6154</v>
      </c>
      <c r="I5729" s="278" t="s">
        <v>6155</v>
      </c>
      <c r="J5729" s="278" t="s">
        <v>6156</v>
      </c>
      <c r="K5729" s="278"/>
      <c r="L5729" s="277"/>
      <c r="M5729" s="276" t="s">
        <v>3951</v>
      </c>
      <c r="N5729" s="276" t="s">
        <v>7519</v>
      </c>
      <c r="O5729" s="276" t="s">
        <v>6166</v>
      </c>
    </row>
    <row r="5730" spans="1:15" ht="30.75" customHeight="1" x14ac:dyDescent="0.25">
      <c r="A5730" s="275">
        <v>40901530</v>
      </c>
      <c r="B5730" s="270" t="s">
        <v>6848</v>
      </c>
      <c r="C5730" s="272" t="s">
        <v>4843</v>
      </c>
      <c r="D5730" s="270" t="s">
        <v>10689</v>
      </c>
      <c r="E5730" s="272"/>
      <c r="F5730" s="273"/>
      <c r="G5730" s="272"/>
      <c r="H5730" s="272" t="s">
        <v>6154</v>
      </c>
      <c r="I5730" s="272" t="s">
        <v>6155</v>
      </c>
      <c r="J5730" s="272" t="s">
        <v>6156</v>
      </c>
      <c r="K5730" s="272"/>
      <c r="L5730" s="271"/>
      <c r="M5730" s="270" t="s">
        <v>3951</v>
      </c>
      <c r="N5730" s="270" t="s">
        <v>7519</v>
      </c>
      <c r="O5730" s="270" t="s">
        <v>6166</v>
      </c>
    </row>
    <row r="5731" spans="1:15" ht="30.75" customHeight="1" x14ac:dyDescent="0.25">
      <c r="A5731" s="281">
        <v>40901548</v>
      </c>
      <c r="B5731" s="276" t="s">
        <v>6052</v>
      </c>
      <c r="C5731" s="278" t="s">
        <v>4843</v>
      </c>
      <c r="D5731" s="276" t="s">
        <v>10673</v>
      </c>
      <c r="E5731" s="282"/>
      <c r="F5731" s="279"/>
      <c r="G5731" s="278"/>
      <c r="H5731" s="278" t="s">
        <v>6154</v>
      </c>
      <c r="I5731" s="278" t="s">
        <v>6155</v>
      </c>
      <c r="J5731" s="278" t="s">
        <v>6156</v>
      </c>
      <c r="K5731" s="278"/>
      <c r="L5731" s="277"/>
      <c r="M5731" s="276" t="s">
        <v>3951</v>
      </c>
      <c r="N5731" s="276" t="s">
        <v>7519</v>
      </c>
      <c r="O5731" s="276" t="s">
        <v>6166</v>
      </c>
    </row>
    <row r="5732" spans="1:15" ht="30.75" customHeight="1" x14ac:dyDescent="0.25">
      <c r="A5732" s="275">
        <v>40901556</v>
      </c>
      <c r="B5732" s="270" t="s">
        <v>6053</v>
      </c>
      <c r="C5732" s="272" t="s">
        <v>4843</v>
      </c>
      <c r="D5732" s="270" t="s">
        <v>10650</v>
      </c>
      <c r="E5732" s="272"/>
      <c r="F5732" s="273"/>
      <c r="G5732" s="272"/>
      <c r="H5732" s="272" t="s">
        <v>6154</v>
      </c>
      <c r="I5732" s="272" t="s">
        <v>6155</v>
      </c>
      <c r="J5732" s="272"/>
      <c r="K5732" s="272"/>
      <c r="L5732" s="271">
        <v>20</v>
      </c>
      <c r="M5732" s="270" t="s">
        <v>3951</v>
      </c>
      <c r="N5732" s="270" t="s">
        <v>7519</v>
      </c>
      <c r="O5732" s="270" t="s">
        <v>6166</v>
      </c>
    </row>
    <row r="5733" spans="1:15" ht="30.75" customHeight="1" x14ac:dyDescent="0.25">
      <c r="A5733" s="281">
        <v>40901564</v>
      </c>
      <c r="B5733" s="276" t="s">
        <v>6054</v>
      </c>
      <c r="C5733" s="278" t="s">
        <v>4844</v>
      </c>
      <c r="D5733" s="276" t="s">
        <v>6161</v>
      </c>
      <c r="E5733" s="282"/>
      <c r="F5733" s="279"/>
      <c r="G5733" s="278" t="s">
        <v>6161</v>
      </c>
      <c r="H5733" s="278" t="s">
        <v>6161</v>
      </c>
      <c r="I5733" s="278" t="s">
        <v>6161</v>
      </c>
      <c r="J5733" s="278" t="s">
        <v>6161</v>
      </c>
      <c r="K5733" s="278" t="s">
        <v>6161</v>
      </c>
      <c r="L5733" s="277" t="s">
        <v>6161</v>
      </c>
      <c r="M5733" s="276" t="s">
        <v>6161</v>
      </c>
      <c r="N5733" s="276" t="s">
        <v>6161</v>
      </c>
      <c r="O5733" s="276" t="s">
        <v>6161</v>
      </c>
    </row>
    <row r="5734" spans="1:15" ht="30.75" customHeight="1" x14ac:dyDescent="0.25">
      <c r="A5734" s="275">
        <v>40901572</v>
      </c>
      <c r="B5734" s="270" t="s">
        <v>6055</v>
      </c>
      <c r="C5734" s="272" t="s">
        <v>4843</v>
      </c>
      <c r="D5734" s="270" t="s">
        <v>10654</v>
      </c>
      <c r="E5734" s="272"/>
      <c r="F5734" s="273"/>
      <c r="G5734" s="272"/>
      <c r="H5734" s="272" t="s">
        <v>6154</v>
      </c>
      <c r="I5734" s="272" t="s">
        <v>6155</v>
      </c>
      <c r="J5734" s="272" t="s">
        <v>6156</v>
      </c>
      <c r="K5734" s="272"/>
      <c r="L5734" s="271"/>
      <c r="M5734" s="270" t="s">
        <v>3951</v>
      </c>
      <c r="N5734" s="270" t="s">
        <v>7519</v>
      </c>
      <c r="O5734" s="270" t="s">
        <v>6166</v>
      </c>
    </row>
    <row r="5735" spans="1:15" ht="30.75" customHeight="1" x14ac:dyDescent="0.25">
      <c r="A5735" s="281">
        <v>40901572</v>
      </c>
      <c r="B5735" s="276" t="s">
        <v>6055</v>
      </c>
      <c r="C5735" s="278" t="s">
        <v>4843</v>
      </c>
      <c r="D5735" s="276" t="s">
        <v>10673</v>
      </c>
      <c r="E5735" s="282"/>
      <c r="F5735" s="279"/>
      <c r="G5735" s="278"/>
      <c r="H5735" s="278" t="s">
        <v>6154</v>
      </c>
      <c r="I5735" s="278" t="s">
        <v>6155</v>
      </c>
      <c r="J5735" s="278" t="s">
        <v>6156</v>
      </c>
      <c r="K5735" s="278"/>
      <c r="L5735" s="277"/>
      <c r="M5735" s="276" t="s">
        <v>3951</v>
      </c>
      <c r="N5735" s="276" t="s">
        <v>7519</v>
      </c>
      <c r="O5735" s="276" t="s">
        <v>6166</v>
      </c>
    </row>
    <row r="5736" spans="1:15" ht="30.75" customHeight="1" x14ac:dyDescent="0.25">
      <c r="A5736" s="275">
        <v>40901580</v>
      </c>
      <c r="B5736" s="270" t="s">
        <v>6849</v>
      </c>
      <c r="C5736" s="272" t="s">
        <v>4844</v>
      </c>
      <c r="D5736" s="270" t="s">
        <v>6161</v>
      </c>
      <c r="E5736" s="272"/>
      <c r="F5736" s="273"/>
      <c r="G5736" s="272" t="s">
        <v>6161</v>
      </c>
      <c r="H5736" s="272" t="s">
        <v>6161</v>
      </c>
      <c r="I5736" s="272" t="s">
        <v>6161</v>
      </c>
      <c r="J5736" s="272" t="s">
        <v>6161</v>
      </c>
      <c r="K5736" s="272" t="s">
        <v>6161</v>
      </c>
      <c r="L5736" s="271" t="s">
        <v>6161</v>
      </c>
      <c r="M5736" s="270" t="s">
        <v>6161</v>
      </c>
      <c r="N5736" s="270" t="s">
        <v>6161</v>
      </c>
      <c r="O5736" s="270" t="s">
        <v>6161</v>
      </c>
    </row>
    <row r="5737" spans="1:15" ht="30.75" customHeight="1" x14ac:dyDescent="0.25">
      <c r="A5737" s="281">
        <v>40901599</v>
      </c>
      <c r="B5737" s="276" t="s">
        <v>6850</v>
      </c>
      <c r="C5737" s="278" t="s">
        <v>4844</v>
      </c>
      <c r="D5737" s="276" t="s">
        <v>6161</v>
      </c>
      <c r="E5737" s="282"/>
      <c r="F5737" s="279"/>
      <c r="G5737" s="278" t="s">
        <v>6161</v>
      </c>
      <c r="H5737" s="278" t="s">
        <v>6161</v>
      </c>
      <c r="I5737" s="278" t="s">
        <v>6161</v>
      </c>
      <c r="J5737" s="278" t="s">
        <v>6161</v>
      </c>
      <c r="K5737" s="278" t="s">
        <v>6161</v>
      </c>
      <c r="L5737" s="277" t="s">
        <v>6161</v>
      </c>
      <c r="M5737" s="276" t="s">
        <v>6161</v>
      </c>
      <c r="N5737" s="276" t="s">
        <v>6161</v>
      </c>
      <c r="O5737" s="276" t="s">
        <v>6161</v>
      </c>
    </row>
    <row r="5738" spans="1:15" ht="30.75" customHeight="1" x14ac:dyDescent="0.25">
      <c r="A5738" s="275">
        <v>40901602</v>
      </c>
      <c r="B5738" s="270" t="s">
        <v>3494</v>
      </c>
      <c r="C5738" s="272" t="s">
        <v>4843</v>
      </c>
      <c r="D5738" s="270" t="s">
        <v>10670</v>
      </c>
      <c r="E5738" s="272"/>
      <c r="F5738" s="273"/>
      <c r="G5738" s="272"/>
      <c r="H5738" s="272" t="s">
        <v>6154</v>
      </c>
      <c r="I5738" s="272" t="s">
        <v>6155</v>
      </c>
      <c r="J5738" s="272" t="s">
        <v>6156</v>
      </c>
      <c r="K5738" s="272"/>
      <c r="L5738" s="271"/>
      <c r="M5738" s="270" t="s">
        <v>3951</v>
      </c>
      <c r="N5738" s="270" t="s">
        <v>7519</v>
      </c>
      <c r="O5738" s="270" t="s">
        <v>6166</v>
      </c>
    </row>
    <row r="5739" spans="1:15" ht="30.75" customHeight="1" x14ac:dyDescent="0.25">
      <c r="A5739" s="281">
        <v>40901610</v>
      </c>
      <c r="B5739" s="276" t="s">
        <v>4543</v>
      </c>
      <c r="C5739" s="278" t="s">
        <v>4843</v>
      </c>
      <c r="D5739" s="276" t="s">
        <v>10660</v>
      </c>
      <c r="E5739" s="282"/>
      <c r="F5739" s="279"/>
      <c r="G5739" s="278"/>
      <c r="H5739" s="278" t="s">
        <v>6154</v>
      </c>
      <c r="I5739" s="278" t="s">
        <v>6155</v>
      </c>
      <c r="J5739" s="278" t="s">
        <v>6156</v>
      </c>
      <c r="K5739" s="278"/>
      <c r="L5739" s="277"/>
      <c r="M5739" s="276" t="s">
        <v>3951</v>
      </c>
      <c r="N5739" s="276" t="s">
        <v>7519</v>
      </c>
      <c r="O5739" s="276" t="s">
        <v>6166</v>
      </c>
    </row>
    <row r="5740" spans="1:15" ht="30.75" customHeight="1" x14ac:dyDescent="0.25">
      <c r="A5740" s="275">
        <v>40901629</v>
      </c>
      <c r="B5740" s="270" t="s">
        <v>6851</v>
      </c>
      <c r="C5740" s="272" t="s">
        <v>4843</v>
      </c>
      <c r="D5740" s="270" t="s">
        <v>10652</v>
      </c>
      <c r="E5740" s="272"/>
      <c r="F5740" s="273"/>
      <c r="G5740" s="272"/>
      <c r="H5740" s="272" t="s">
        <v>6154</v>
      </c>
      <c r="I5740" s="272" t="s">
        <v>6155</v>
      </c>
      <c r="J5740" s="272" t="s">
        <v>6156</v>
      </c>
      <c r="K5740" s="272"/>
      <c r="L5740" s="271"/>
      <c r="M5740" s="270" t="s">
        <v>3951</v>
      </c>
      <c r="N5740" s="270" t="s">
        <v>7519</v>
      </c>
      <c r="O5740" s="270" t="s">
        <v>6166</v>
      </c>
    </row>
    <row r="5741" spans="1:15" ht="30.75" customHeight="1" x14ac:dyDescent="0.25">
      <c r="A5741" s="281">
        <v>40901637</v>
      </c>
      <c r="B5741" s="276" t="s">
        <v>6852</v>
      </c>
      <c r="C5741" s="278" t="s">
        <v>4843</v>
      </c>
      <c r="D5741" s="276" t="s">
        <v>10673</v>
      </c>
      <c r="E5741" s="282"/>
      <c r="F5741" s="279"/>
      <c r="G5741" s="278"/>
      <c r="H5741" s="278" t="s">
        <v>6154</v>
      </c>
      <c r="I5741" s="278" t="s">
        <v>6155</v>
      </c>
      <c r="J5741" s="278" t="s">
        <v>6156</v>
      </c>
      <c r="K5741" s="278"/>
      <c r="L5741" s="277"/>
      <c r="M5741" s="276" t="s">
        <v>3951</v>
      </c>
      <c r="N5741" s="276" t="s">
        <v>7519</v>
      </c>
      <c r="O5741" s="276" t="s">
        <v>6166</v>
      </c>
    </row>
    <row r="5742" spans="1:15" ht="30.75" customHeight="1" x14ac:dyDescent="0.25">
      <c r="A5742" s="275">
        <v>40901637</v>
      </c>
      <c r="B5742" s="270" t="s">
        <v>6852</v>
      </c>
      <c r="C5742" s="272" t="s">
        <v>4843</v>
      </c>
      <c r="D5742" s="270" t="s">
        <v>10652</v>
      </c>
      <c r="E5742" s="272"/>
      <c r="F5742" s="273"/>
      <c r="G5742" s="272"/>
      <c r="H5742" s="272" t="s">
        <v>6154</v>
      </c>
      <c r="I5742" s="272" t="s">
        <v>6155</v>
      </c>
      <c r="J5742" s="272" t="s">
        <v>6156</v>
      </c>
      <c r="K5742" s="272"/>
      <c r="L5742" s="271"/>
      <c r="M5742" s="270" t="s">
        <v>3951</v>
      </c>
      <c r="N5742" s="270" t="s">
        <v>7519</v>
      </c>
      <c r="O5742" s="270" t="s">
        <v>6166</v>
      </c>
    </row>
    <row r="5743" spans="1:15" ht="30.75" customHeight="1" x14ac:dyDescent="0.25">
      <c r="A5743" s="281">
        <v>40901645</v>
      </c>
      <c r="B5743" s="276" t="s">
        <v>6853</v>
      </c>
      <c r="C5743" s="278" t="s">
        <v>4843</v>
      </c>
      <c r="D5743" s="276" t="s">
        <v>10671</v>
      </c>
      <c r="E5743" s="282"/>
      <c r="F5743" s="279"/>
      <c r="G5743" s="278"/>
      <c r="H5743" s="278" t="s">
        <v>6154</v>
      </c>
      <c r="I5743" s="278" t="s">
        <v>6155</v>
      </c>
      <c r="J5743" s="278" t="s">
        <v>6156</v>
      </c>
      <c r="K5743" s="278"/>
      <c r="L5743" s="277"/>
      <c r="M5743" s="276" t="s">
        <v>3951</v>
      </c>
      <c r="N5743" s="276" t="s">
        <v>7519</v>
      </c>
      <c r="O5743" s="276" t="s">
        <v>6166</v>
      </c>
    </row>
    <row r="5744" spans="1:15" ht="30.75" customHeight="1" x14ac:dyDescent="0.25">
      <c r="A5744" s="275">
        <v>40901653</v>
      </c>
      <c r="B5744" s="270" t="s">
        <v>6854</v>
      </c>
      <c r="C5744" s="272" t="s">
        <v>4843</v>
      </c>
      <c r="D5744" s="270" t="s">
        <v>10652</v>
      </c>
      <c r="E5744" s="272"/>
      <c r="F5744" s="273"/>
      <c r="G5744" s="272"/>
      <c r="H5744" s="272" t="s">
        <v>6154</v>
      </c>
      <c r="I5744" s="272" t="s">
        <v>6155</v>
      </c>
      <c r="J5744" s="272" t="s">
        <v>6156</v>
      </c>
      <c r="K5744" s="272"/>
      <c r="L5744" s="271"/>
      <c r="M5744" s="270" t="s">
        <v>3951</v>
      </c>
      <c r="N5744" s="270" t="s">
        <v>7519</v>
      </c>
      <c r="O5744" s="270" t="s">
        <v>6166</v>
      </c>
    </row>
    <row r="5745" spans="1:15" ht="30.75" customHeight="1" x14ac:dyDescent="0.25">
      <c r="A5745" s="281">
        <v>40901661</v>
      </c>
      <c r="B5745" s="276" t="s">
        <v>6855</v>
      </c>
      <c r="C5745" s="278" t="s">
        <v>4843</v>
      </c>
      <c r="D5745" s="276" t="s">
        <v>10671</v>
      </c>
      <c r="E5745" s="282"/>
      <c r="F5745" s="279"/>
      <c r="G5745" s="278"/>
      <c r="H5745" s="278" t="s">
        <v>6154</v>
      </c>
      <c r="I5745" s="278" t="s">
        <v>6155</v>
      </c>
      <c r="J5745" s="278" t="s">
        <v>6156</v>
      </c>
      <c r="K5745" s="278"/>
      <c r="L5745" s="277"/>
      <c r="M5745" s="276" t="s">
        <v>3951</v>
      </c>
      <c r="N5745" s="276" t="s">
        <v>7519</v>
      </c>
      <c r="O5745" s="276" t="s">
        <v>6166</v>
      </c>
    </row>
    <row r="5746" spans="1:15" ht="30.75" customHeight="1" x14ac:dyDescent="0.25">
      <c r="A5746" s="275">
        <v>40901670</v>
      </c>
      <c r="B5746" s="270" t="s">
        <v>6856</v>
      </c>
      <c r="C5746" s="272" t="s">
        <v>4844</v>
      </c>
      <c r="D5746" s="270" t="s">
        <v>6161</v>
      </c>
      <c r="E5746" s="272"/>
      <c r="F5746" s="273"/>
      <c r="G5746" s="272" t="s">
        <v>6161</v>
      </c>
      <c r="H5746" s="272" t="s">
        <v>6161</v>
      </c>
      <c r="I5746" s="272" t="s">
        <v>6161</v>
      </c>
      <c r="J5746" s="272" t="s">
        <v>6161</v>
      </c>
      <c r="K5746" s="272" t="s">
        <v>6161</v>
      </c>
      <c r="L5746" s="271" t="s">
        <v>6161</v>
      </c>
      <c r="M5746" s="270" t="s">
        <v>6161</v>
      </c>
      <c r="N5746" s="270" t="s">
        <v>6161</v>
      </c>
      <c r="O5746" s="270" t="s">
        <v>6161</v>
      </c>
    </row>
    <row r="5747" spans="1:15" ht="30.75" customHeight="1" x14ac:dyDescent="0.25">
      <c r="A5747" s="281">
        <v>40901688</v>
      </c>
      <c r="B5747" s="276" t="s">
        <v>6857</v>
      </c>
      <c r="C5747" s="278" t="s">
        <v>4844</v>
      </c>
      <c r="D5747" s="276" t="s">
        <v>6161</v>
      </c>
      <c r="E5747" s="282"/>
      <c r="F5747" s="279"/>
      <c r="G5747" s="278" t="s">
        <v>6161</v>
      </c>
      <c r="H5747" s="278" t="s">
        <v>6161</v>
      </c>
      <c r="I5747" s="278" t="s">
        <v>6161</v>
      </c>
      <c r="J5747" s="278" t="s">
        <v>6161</v>
      </c>
      <c r="K5747" s="278" t="s">
        <v>6161</v>
      </c>
      <c r="L5747" s="277" t="s">
        <v>6161</v>
      </c>
      <c r="M5747" s="276" t="s">
        <v>6161</v>
      </c>
      <c r="N5747" s="276" t="s">
        <v>6161</v>
      </c>
      <c r="O5747" s="276" t="s">
        <v>6161</v>
      </c>
    </row>
    <row r="5748" spans="1:15" ht="30.75" customHeight="1" x14ac:dyDescent="0.25">
      <c r="A5748" s="275">
        <v>40901696</v>
      </c>
      <c r="B5748" s="270" t="s">
        <v>6135</v>
      </c>
      <c r="C5748" s="272" t="s">
        <v>4843</v>
      </c>
      <c r="D5748" s="270" t="s">
        <v>10649</v>
      </c>
      <c r="E5748" s="272"/>
      <c r="F5748" s="273"/>
      <c r="G5748" s="272"/>
      <c r="H5748" s="272" t="s">
        <v>6154</v>
      </c>
      <c r="I5748" s="272" t="s">
        <v>6155</v>
      </c>
      <c r="J5748" s="272" t="s">
        <v>6156</v>
      </c>
      <c r="K5748" s="272"/>
      <c r="L5748" s="271"/>
      <c r="M5748" s="270" t="s">
        <v>3951</v>
      </c>
      <c r="N5748" s="270" t="s">
        <v>7519</v>
      </c>
      <c r="O5748" s="270" t="s">
        <v>6166</v>
      </c>
    </row>
    <row r="5749" spans="1:15" ht="30.75" customHeight="1" x14ac:dyDescent="0.25">
      <c r="A5749" s="281">
        <v>40901700</v>
      </c>
      <c r="B5749" s="276" t="s">
        <v>4546</v>
      </c>
      <c r="C5749" s="278" t="s">
        <v>4843</v>
      </c>
      <c r="D5749" s="276" t="s">
        <v>10649</v>
      </c>
      <c r="E5749" s="282"/>
      <c r="F5749" s="279"/>
      <c r="G5749" s="278"/>
      <c r="H5749" s="278" t="s">
        <v>6154</v>
      </c>
      <c r="I5749" s="278" t="s">
        <v>6155</v>
      </c>
      <c r="J5749" s="278" t="s">
        <v>6156</v>
      </c>
      <c r="K5749" s="278"/>
      <c r="L5749" s="277"/>
      <c r="M5749" s="276" t="s">
        <v>3951</v>
      </c>
      <c r="N5749" s="276" t="s">
        <v>7519</v>
      </c>
      <c r="O5749" s="276" t="s">
        <v>6166</v>
      </c>
    </row>
    <row r="5750" spans="1:15" ht="30.75" customHeight="1" x14ac:dyDescent="0.25">
      <c r="A5750" s="275">
        <v>40901718</v>
      </c>
      <c r="B5750" s="270" t="s">
        <v>4547</v>
      </c>
      <c r="C5750" s="272" t="s">
        <v>4843</v>
      </c>
      <c r="D5750" s="270" t="s">
        <v>10652</v>
      </c>
      <c r="E5750" s="272"/>
      <c r="F5750" s="273"/>
      <c r="G5750" s="272"/>
      <c r="H5750" s="272" t="s">
        <v>6154</v>
      </c>
      <c r="I5750" s="272" t="s">
        <v>6155</v>
      </c>
      <c r="J5750" s="272" t="s">
        <v>6156</v>
      </c>
      <c r="K5750" s="272"/>
      <c r="L5750" s="271"/>
      <c r="M5750" s="270" t="s">
        <v>3951</v>
      </c>
      <c r="N5750" s="270" t="s">
        <v>7519</v>
      </c>
      <c r="O5750" s="270" t="s">
        <v>6166</v>
      </c>
    </row>
    <row r="5751" spans="1:15" ht="30.75" customHeight="1" x14ac:dyDescent="0.25">
      <c r="A5751" s="281">
        <v>40901726</v>
      </c>
      <c r="B5751" s="276" t="s">
        <v>6858</v>
      </c>
      <c r="C5751" s="278" t="s">
        <v>4844</v>
      </c>
      <c r="D5751" s="276" t="s">
        <v>6161</v>
      </c>
      <c r="E5751" s="282"/>
      <c r="F5751" s="279"/>
      <c r="G5751" s="278" t="s">
        <v>6161</v>
      </c>
      <c r="H5751" s="278" t="s">
        <v>6161</v>
      </c>
      <c r="I5751" s="278" t="s">
        <v>6161</v>
      </c>
      <c r="J5751" s="278" t="s">
        <v>6161</v>
      </c>
      <c r="K5751" s="278" t="s">
        <v>6161</v>
      </c>
      <c r="L5751" s="277" t="s">
        <v>6161</v>
      </c>
      <c r="M5751" s="276" t="s">
        <v>6161</v>
      </c>
      <c r="N5751" s="276" t="s">
        <v>6161</v>
      </c>
      <c r="O5751" s="276" t="s">
        <v>6161</v>
      </c>
    </row>
    <row r="5752" spans="1:15" ht="30.75" customHeight="1" x14ac:dyDescent="0.25">
      <c r="A5752" s="275">
        <v>40901734</v>
      </c>
      <c r="B5752" s="270" t="s">
        <v>6859</v>
      </c>
      <c r="C5752" s="272" t="s">
        <v>4843</v>
      </c>
      <c r="D5752" s="270" t="s">
        <v>10690</v>
      </c>
      <c r="E5752" s="272"/>
      <c r="F5752" s="273"/>
      <c r="G5752" s="272"/>
      <c r="H5752" s="272" t="s">
        <v>6154</v>
      </c>
      <c r="I5752" s="272" t="s">
        <v>6155</v>
      </c>
      <c r="J5752" s="272"/>
      <c r="K5752" s="272"/>
      <c r="L5752" s="271"/>
      <c r="M5752" s="270" t="s">
        <v>3951</v>
      </c>
      <c r="N5752" s="270" t="s">
        <v>7519</v>
      </c>
      <c r="O5752" s="270" t="s">
        <v>6166</v>
      </c>
    </row>
    <row r="5753" spans="1:15" ht="30.75" customHeight="1" x14ac:dyDescent="0.25">
      <c r="A5753" s="281">
        <v>40901742</v>
      </c>
      <c r="B5753" s="276" t="s">
        <v>6121</v>
      </c>
      <c r="C5753" s="278" t="s">
        <v>4843</v>
      </c>
      <c r="D5753" s="276" t="s">
        <v>10669</v>
      </c>
      <c r="E5753" s="282"/>
      <c r="F5753" s="279"/>
      <c r="G5753" s="278"/>
      <c r="H5753" s="278" t="s">
        <v>6154</v>
      </c>
      <c r="I5753" s="278" t="s">
        <v>6155</v>
      </c>
      <c r="J5753" s="278" t="s">
        <v>6156</v>
      </c>
      <c r="K5753" s="278"/>
      <c r="L5753" s="277"/>
      <c r="M5753" s="276" t="s">
        <v>3951</v>
      </c>
      <c r="N5753" s="276" t="s">
        <v>7519</v>
      </c>
      <c r="O5753" s="276" t="s">
        <v>6166</v>
      </c>
    </row>
    <row r="5754" spans="1:15" ht="30.75" customHeight="1" x14ac:dyDescent="0.25">
      <c r="A5754" s="275">
        <v>40901750</v>
      </c>
      <c r="B5754" s="270" t="s">
        <v>4549</v>
      </c>
      <c r="C5754" s="272" t="s">
        <v>4843</v>
      </c>
      <c r="D5754" s="270" t="s">
        <v>10669</v>
      </c>
      <c r="E5754" s="272"/>
      <c r="F5754" s="273"/>
      <c r="G5754" s="272"/>
      <c r="H5754" s="272" t="s">
        <v>6154</v>
      </c>
      <c r="I5754" s="272" t="s">
        <v>6155</v>
      </c>
      <c r="J5754" s="272" t="s">
        <v>6156</v>
      </c>
      <c r="K5754" s="272"/>
      <c r="L5754" s="271"/>
      <c r="M5754" s="270" t="s">
        <v>3951</v>
      </c>
      <c r="N5754" s="270" t="s">
        <v>7519</v>
      </c>
      <c r="O5754" s="270" t="s">
        <v>6166</v>
      </c>
    </row>
    <row r="5755" spans="1:15" ht="30.75" customHeight="1" x14ac:dyDescent="0.25">
      <c r="A5755" s="281">
        <v>40901769</v>
      </c>
      <c r="B5755" s="276" t="s">
        <v>4550</v>
      </c>
      <c r="C5755" s="278" t="s">
        <v>4843</v>
      </c>
      <c r="D5755" s="276" t="s">
        <v>10691</v>
      </c>
      <c r="E5755" s="282"/>
      <c r="F5755" s="279"/>
      <c r="G5755" s="278"/>
      <c r="H5755" s="278" t="s">
        <v>6154</v>
      </c>
      <c r="I5755" s="278" t="s">
        <v>6155</v>
      </c>
      <c r="J5755" s="278" t="s">
        <v>6156</v>
      </c>
      <c r="K5755" s="278"/>
      <c r="L5755" s="277"/>
      <c r="M5755" s="276" t="s">
        <v>3951</v>
      </c>
      <c r="N5755" s="276" t="s">
        <v>7519</v>
      </c>
      <c r="O5755" s="276" t="s">
        <v>6166</v>
      </c>
    </row>
    <row r="5756" spans="1:15" ht="30.75" customHeight="1" x14ac:dyDescent="0.25">
      <c r="A5756" s="275">
        <v>40901769</v>
      </c>
      <c r="B5756" s="270" t="s">
        <v>4550</v>
      </c>
      <c r="C5756" s="272" t="s">
        <v>4843</v>
      </c>
      <c r="D5756" s="270" t="s">
        <v>10691</v>
      </c>
      <c r="E5756" s="272"/>
      <c r="F5756" s="273"/>
      <c r="G5756" s="272"/>
      <c r="H5756" s="272" t="s">
        <v>6154</v>
      </c>
      <c r="I5756" s="272" t="s">
        <v>6155</v>
      </c>
      <c r="J5756" s="272" t="s">
        <v>6156</v>
      </c>
      <c r="K5756" s="272"/>
      <c r="L5756" s="271"/>
      <c r="M5756" s="270" t="s">
        <v>3951</v>
      </c>
      <c r="N5756" s="270" t="s">
        <v>7519</v>
      </c>
      <c r="O5756" s="270" t="s">
        <v>6166</v>
      </c>
    </row>
    <row r="5757" spans="1:15" ht="30.75" customHeight="1" x14ac:dyDescent="0.25">
      <c r="A5757" s="281">
        <v>40901769</v>
      </c>
      <c r="B5757" s="276" t="s">
        <v>4550</v>
      </c>
      <c r="C5757" s="278" t="s">
        <v>4843</v>
      </c>
      <c r="D5757" s="276" t="s">
        <v>10692</v>
      </c>
      <c r="E5757" s="282"/>
      <c r="F5757" s="279"/>
      <c r="G5757" s="278"/>
      <c r="H5757" s="278" t="s">
        <v>6154</v>
      </c>
      <c r="I5757" s="278" t="s">
        <v>6155</v>
      </c>
      <c r="J5757" s="278" t="s">
        <v>6156</v>
      </c>
      <c r="K5757" s="278"/>
      <c r="L5757" s="277"/>
      <c r="M5757" s="276" t="s">
        <v>3951</v>
      </c>
      <c r="N5757" s="276" t="s">
        <v>7519</v>
      </c>
      <c r="O5757" s="276" t="s">
        <v>6166</v>
      </c>
    </row>
    <row r="5758" spans="1:15" ht="30.75" customHeight="1" x14ac:dyDescent="0.25">
      <c r="A5758" s="275">
        <v>40901777</v>
      </c>
      <c r="B5758" s="270" t="s">
        <v>10693</v>
      </c>
      <c r="C5758" s="272" t="s">
        <v>4844</v>
      </c>
      <c r="D5758" s="270" t="s">
        <v>6161</v>
      </c>
      <c r="E5758" s="272"/>
      <c r="F5758" s="273"/>
      <c r="G5758" s="272" t="s">
        <v>6161</v>
      </c>
      <c r="H5758" s="272" t="s">
        <v>6161</v>
      </c>
      <c r="I5758" s="272" t="s">
        <v>6161</v>
      </c>
      <c r="J5758" s="272" t="s">
        <v>6161</v>
      </c>
      <c r="K5758" s="272" t="s">
        <v>6161</v>
      </c>
      <c r="L5758" s="271" t="s">
        <v>6161</v>
      </c>
      <c r="M5758" s="270" t="s">
        <v>6161</v>
      </c>
      <c r="N5758" s="270" t="s">
        <v>6161</v>
      </c>
      <c r="O5758" s="270" t="s">
        <v>6161</v>
      </c>
    </row>
    <row r="5759" spans="1:15" ht="30.75" customHeight="1" x14ac:dyDescent="0.25">
      <c r="A5759" s="281">
        <v>40901785</v>
      </c>
      <c r="B5759" s="276" t="s">
        <v>10694</v>
      </c>
      <c r="C5759" s="278" t="s">
        <v>4844</v>
      </c>
      <c r="D5759" s="276" t="s">
        <v>6161</v>
      </c>
      <c r="E5759" s="282"/>
      <c r="F5759" s="279"/>
      <c r="G5759" s="278" t="s">
        <v>6161</v>
      </c>
      <c r="H5759" s="278" t="s">
        <v>6161</v>
      </c>
      <c r="I5759" s="278" t="s">
        <v>6161</v>
      </c>
      <c r="J5759" s="278" t="s">
        <v>6161</v>
      </c>
      <c r="K5759" s="278" t="s">
        <v>6161</v>
      </c>
      <c r="L5759" s="277" t="s">
        <v>6161</v>
      </c>
      <c r="M5759" s="276" t="s">
        <v>6161</v>
      </c>
      <c r="N5759" s="276" t="s">
        <v>6161</v>
      </c>
      <c r="O5759" s="276" t="s">
        <v>6161</v>
      </c>
    </row>
    <row r="5760" spans="1:15" ht="30.75" customHeight="1" x14ac:dyDescent="0.25">
      <c r="A5760" s="275">
        <v>40901793</v>
      </c>
      <c r="B5760" s="270" t="s">
        <v>7382</v>
      </c>
      <c r="C5760" s="272" t="s">
        <v>4843</v>
      </c>
      <c r="D5760" s="270" t="s">
        <v>10695</v>
      </c>
      <c r="E5760" s="272"/>
      <c r="F5760" s="273"/>
      <c r="G5760" s="272"/>
      <c r="H5760" s="272" t="s">
        <v>6154</v>
      </c>
      <c r="I5760" s="272" t="s">
        <v>6155</v>
      </c>
      <c r="J5760" s="272" t="s">
        <v>6156</v>
      </c>
      <c r="K5760" s="272"/>
      <c r="L5760" s="271">
        <v>119</v>
      </c>
      <c r="M5760" s="270" t="s">
        <v>3951</v>
      </c>
      <c r="N5760" s="270" t="s">
        <v>7519</v>
      </c>
      <c r="O5760" s="270" t="s">
        <v>6166</v>
      </c>
    </row>
    <row r="5761" spans="1:15" ht="30.75" customHeight="1" x14ac:dyDescent="0.25">
      <c r="A5761" s="281">
        <v>40901807</v>
      </c>
      <c r="B5761" s="276" t="s">
        <v>10696</v>
      </c>
      <c r="C5761" s="278" t="s">
        <v>4844</v>
      </c>
      <c r="D5761" s="276" t="s">
        <v>6161</v>
      </c>
      <c r="E5761" s="282"/>
      <c r="F5761" s="279"/>
      <c r="G5761" s="278" t="s">
        <v>6161</v>
      </c>
      <c r="H5761" s="278" t="s">
        <v>6161</v>
      </c>
      <c r="I5761" s="278" t="s">
        <v>6161</v>
      </c>
      <c r="J5761" s="278" t="s">
        <v>6161</v>
      </c>
      <c r="K5761" s="278" t="s">
        <v>6161</v>
      </c>
      <c r="L5761" s="277" t="s">
        <v>6161</v>
      </c>
      <c r="M5761" s="276" t="s">
        <v>6161</v>
      </c>
      <c r="N5761" s="276" t="s">
        <v>6161</v>
      </c>
      <c r="O5761" s="276" t="s">
        <v>6161</v>
      </c>
    </row>
    <row r="5762" spans="1:15" ht="30.75" customHeight="1" x14ac:dyDescent="0.25">
      <c r="A5762" s="275">
        <v>40901815</v>
      </c>
      <c r="B5762" s="270" t="s">
        <v>10697</v>
      </c>
      <c r="C5762" s="272" t="s">
        <v>4843</v>
      </c>
      <c r="D5762" s="270" t="s">
        <v>10698</v>
      </c>
      <c r="E5762" s="272"/>
      <c r="F5762" s="273"/>
      <c r="G5762" s="272"/>
      <c r="H5762" s="272" t="s">
        <v>6154</v>
      </c>
      <c r="I5762" s="272" t="s">
        <v>6155</v>
      </c>
      <c r="J5762" s="272" t="s">
        <v>6156</v>
      </c>
      <c r="K5762" s="272"/>
      <c r="L5762" s="271"/>
      <c r="M5762" s="270" t="s">
        <v>10699</v>
      </c>
      <c r="N5762" s="270" t="s">
        <v>10699</v>
      </c>
      <c r="O5762" s="270" t="s">
        <v>10699</v>
      </c>
    </row>
    <row r="5763" spans="1:15" ht="30.75" customHeight="1" x14ac:dyDescent="0.25">
      <c r="A5763" s="281">
        <v>40901823</v>
      </c>
      <c r="B5763" s="276" t="s">
        <v>10700</v>
      </c>
      <c r="C5763" s="278" t="s">
        <v>4843</v>
      </c>
      <c r="D5763" s="276" t="s">
        <v>10698</v>
      </c>
      <c r="E5763" s="282"/>
      <c r="F5763" s="279"/>
      <c r="G5763" s="278"/>
      <c r="H5763" s="278" t="s">
        <v>6154</v>
      </c>
      <c r="I5763" s="278" t="s">
        <v>6155</v>
      </c>
      <c r="J5763" s="278" t="s">
        <v>6156</v>
      </c>
      <c r="K5763" s="278"/>
      <c r="L5763" s="277"/>
      <c r="M5763" s="276" t="s">
        <v>10699</v>
      </c>
      <c r="N5763" s="276" t="s">
        <v>10699</v>
      </c>
      <c r="O5763" s="276" t="s">
        <v>10699</v>
      </c>
    </row>
    <row r="5764" spans="1:15" ht="30.75" customHeight="1" x14ac:dyDescent="0.25">
      <c r="A5764" s="275">
        <v>40901831</v>
      </c>
      <c r="B5764" s="270" t="s">
        <v>11127</v>
      </c>
      <c r="C5764" s="272" t="s">
        <v>4844</v>
      </c>
      <c r="D5764" s="270" t="s">
        <v>6161</v>
      </c>
      <c r="E5764" s="272"/>
      <c r="F5764" s="273"/>
      <c r="G5764" s="272" t="s">
        <v>6161</v>
      </c>
      <c r="H5764" s="272" t="s">
        <v>6161</v>
      </c>
      <c r="I5764" s="272" t="s">
        <v>6161</v>
      </c>
      <c r="J5764" s="272" t="s">
        <v>6161</v>
      </c>
      <c r="K5764" s="272" t="s">
        <v>6161</v>
      </c>
      <c r="L5764" s="271" t="s">
        <v>6161</v>
      </c>
      <c r="M5764" s="270" t="s">
        <v>6161</v>
      </c>
      <c r="N5764" s="270" t="s">
        <v>6161</v>
      </c>
      <c r="O5764" s="270" t="s">
        <v>6161</v>
      </c>
    </row>
    <row r="5765" spans="1:15" ht="30.75" customHeight="1" x14ac:dyDescent="0.25">
      <c r="A5765" s="281">
        <v>40901840</v>
      </c>
      <c r="B5765" s="276" t="s">
        <v>11126</v>
      </c>
      <c r="C5765" s="278" t="s">
        <v>4844</v>
      </c>
      <c r="D5765" s="276" t="s">
        <v>6161</v>
      </c>
      <c r="E5765" s="282"/>
      <c r="F5765" s="279"/>
      <c r="G5765" s="278" t="s">
        <v>6161</v>
      </c>
      <c r="H5765" s="278" t="s">
        <v>6161</v>
      </c>
      <c r="I5765" s="278" t="s">
        <v>6161</v>
      </c>
      <c r="J5765" s="278" t="s">
        <v>6161</v>
      </c>
      <c r="K5765" s="278" t="s">
        <v>6161</v>
      </c>
      <c r="L5765" s="277" t="s">
        <v>6161</v>
      </c>
      <c r="M5765" s="276" t="s">
        <v>6161</v>
      </c>
      <c r="N5765" s="276" t="s">
        <v>6161</v>
      </c>
      <c r="O5765" s="276" t="s">
        <v>6161</v>
      </c>
    </row>
    <row r="5766" spans="1:15" ht="30.75" customHeight="1" x14ac:dyDescent="0.25">
      <c r="A5766" s="275">
        <v>40902013</v>
      </c>
      <c r="B5766" s="270" t="s">
        <v>4551</v>
      </c>
      <c r="C5766" s="272" t="s">
        <v>4843</v>
      </c>
      <c r="D5766" s="270" t="s">
        <v>10701</v>
      </c>
      <c r="E5766" s="272"/>
      <c r="F5766" s="273"/>
      <c r="G5766" s="272"/>
      <c r="H5766" s="272" t="s">
        <v>6154</v>
      </c>
      <c r="I5766" s="272" t="s">
        <v>6155</v>
      </c>
      <c r="J5766" s="272"/>
      <c r="K5766" s="272"/>
      <c r="L5766" s="271"/>
      <c r="M5766" s="270" t="s">
        <v>3960</v>
      </c>
      <c r="N5766" s="270" t="s">
        <v>7519</v>
      </c>
      <c r="O5766" s="270" t="s">
        <v>6166</v>
      </c>
    </row>
    <row r="5767" spans="1:15" ht="30.75" customHeight="1" x14ac:dyDescent="0.25">
      <c r="A5767" s="281">
        <v>40902021</v>
      </c>
      <c r="B5767" s="276" t="s">
        <v>4552</v>
      </c>
      <c r="C5767" s="278" t="s">
        <v>4843</v>
      </c>
      <c r="D5767" s="276" t="s">
        <v>10701</v>
      </c>
      <c r="E5767" s="282"/>
      <c r="F5767" s="279"/>
      <c r="G5767" s="278"/>
      <c r="H5767" s="278" t="s">
        <v>6154</v>
      </c>
      <c r="I5767" s="278" t="s">
        <v>6155</v>
      </c>
      <c r="J5767" s="278"/>
      <c r="K5767" s="278"/>
      <c r="L5767" s="277"/>
      <c r="M5767" s="276" t="s">
        <v>3960</v>
      </c>
      <c r="N5767" s="276" t="s">
        <v>7519</v>
      </c>
      <c r="O5767" s="276" t="s">
        <v>6166</v>
      </c>
    </row>
    <row r="5768" spans="1:15" ht="30.75" customHeight="1" x14ac:dyDescent="0.25">
      <c r="A5768" s="275">
        <v>40902030</v>
      </c>
      <c r="B5768" s="270" t="s">
        <v>4553</v>
      </c>
      <c r="C5768" s="272" t="s">
        <v>4843</v>
      </c>
      <c r="D5768" s="270" t="s">
        <v>10702</v>
      </c>
      <c r="E5768" s="272"/>
      <c r="F5768" s="273"/>
      <c r="G5768" s="272"/>
      <c r="H5768" s="272"/>
      <c r="I5768" s="272" t="s">
        <v>6155</v>
      </c>
      <c r="J5768" s="272" t="s">
        <v>6156</v>
      </c>
      <c r="K5768" s="272" t="s">
        <v>6157</v>
      </c>
      <c r="L5768" s="271"/>
      <c r="M5768" s="270" t="s">
        <v>3960</v>
      </c>
      <c r="N5768" s="270" t="s">
        <v>7519</v>
      </c>
      <c r="O5768" s="270" t="s">
        <v>6166</v>
      </c>
    </row>
    <row r="5769" spans="1:15" ht="30.75" customHeight="1" x14ac:dyDescent="0.25">
      <c r="A5769" s="281">
        <v>40902048</v>
      </c>
      <c r="B5769" s="276" t="s">
        <v>4554</v>
      </c>
      <c r="C5769" s="278" t="s">
        <v>4843</v>
      </c>
      <c r="D5769" s="276" t="s">
        <v>10702</v>
      </c>
      <c r="E5769" s="282"/>
      <c r="F5769" s="279"/>
      <c r="G5769" s="278"/>
      <c r="H5769" s="278"/>
      <c r="I5769" s="278" t="s">
        <v>6155</v>
      </c>
      <c r="J5769" s="278" t="s">
        <v>6156</v>
      </c>
      <c r="K5769" s="278" t="s">
        <v>6157</v>
      </c>
      <c r="L5769" s="277"/>
      <c r="M5769" s="276" t="s">
        <v>3960</v>
      </c>
      <c r="N5769" s="276" t="s">
        <v>7519</v>
      </c>
      <c r="O5769" s="276" t="s">
        <v>6166</v>
      </c>
    </row>
    <row r="5770" spans="1:15" ht="30.75" customHeight="1" x14ac:dyDescent="0.25">
      <c r="A5770" s="275">
        <v>40902056</v>
      </c>
      <c r="B5770" s="270" t="s">
        <v>4555</v>
      </c>
      <c r="C5770" s="272" t="s">
        <v>4843</v>
      </c>
      <c r="D5770" s="270" t="s">
        <v>10703</v>
      </c>
      <c r="E5770" s="272"/>
      <c r="F5770" s="273"/>
      <c r="G5770" s="272"/>
      <c r="H5770" s="272"/>
      <c r="I5770" s="272" t="s">
        <v>6155</v>
      </c>
      <c r="J5770" s="272" t="s">
        <v>6156</v>
      </c>
      <c r="K5770" s="272"/>
      <c r="L5770" s="271"/>
      <c r="M5770" s="270" t="s">
        <v>3960</v>
      </c>
      <c r="N5770" s="270" t="s">
        <v>7519</v>
      </c>
      <c r="O5770" s="270" t="s">
        <v>6166</v>
      </c>
    </row>
    <row r="5771" spans="1:15" ht="30.75" customHeight="1" x14ac:dyDescent="0.25">
      <c r="A5771" s="281">
        <v>40902064</v>
      </c>
      <c r="B5771" s="276" t="s">
        <v>3501</v>
      </c>
      <c r="C5771" s="278" t="s">
        <v>4843</v>
      </c>
      <c r="D5771" s="276" t="s">
        <v>10703</v>
      </c>
      <c r="E5771" s="282"/>
      <c r="F5771" s="279"/>
      <c r="G5771" s="278"/>
      <c r="H5771" s="278"/>
      <c r="I5771" s="278" t="s">
        <v>6155</v>
      </c>
      <c r="J5771" s="278" t="s">
        <v>6156</v>
      </c>
      <c r="K5771" s="278"/>
      <c r="L5771" s="277"/>
      <c r="M5771" s="276" t="s">
        <v>3960</v>
      </c>
      <c r="N5771" s="276" t="s">
        <v>7519</v>
      </c>
      <c r="O5771" s="276" t="s">
        <v>6166</v>
      </c>
    </row>
    <row r="5772" spans="1:15" ht="30.75" customHeight="1" x14ac:dyDescent="0.25">
      <c r="A5772" s="275">
        <v>40902072</v>
      </c>
      <c r="B5772" s="270" t="s">
        <v>3504</v>
      </c>
      <c r="C5772" s="272" t="s">
        <v>4843</v>
      </c>
      <c r="D5772" s="270" t="s">
        <v>10704</v>
      </c>
      <c r="E5772" s="272"/>
      <c r="F5772" s="273"/>
      <c r="G5772" s="272"/>
      <c r="H5772" s="272" t="s">
        <v>6154</v>
      </c>
      <c r="I5772" s="272" t="s">
        <v>6155</v>
      </c>
      <c r="J5772" s="272" t="s">
        <v>6156</v>
      </c>
      <c r="K5772" s="272"/>
      <c r="L5772" s="271"/>
      <c r="M5772" s="270" t="s">
        <v>3960</v>
      </c>
      <c r="N5772" s="270" t="s">
        <v>7519</v>
      </c>
      <c r="O5772" s="270" t="s">
        <v>6166</v>
      </c>
    </row>
    <row r="5773" spans="1:15" ht="30.75" customHeight="1" x14ac:dyDescent="0.25">
      <c r="A5773" s="281">
        <v>40902080</v>
      </c>
      <c r="B5773" s="276" t="s">
        <v>3503</v>
      </c>
      <c r="C5773" s="278" t="s">
        <v>4843</v>
      </c>
      <c r="D5773" s="276" t="s">
        <v>10704</v>
      </c>
      <c r="E5773" s="282"/>
      <c r="F5773" s="279"/>
      <c r="G5773" s="278"/>
      <c r="H5773" s="278" t="s">
        <v>6154</v>
      </c>
      <c r="I5773" s="278" t="s">
        <v>6155</v>
      </c>
      <c r="J5773" s="278" t="s">
        <v>6156</v>
      </c>
      <c r="K5773" s="278"/>
      <c r="L5773" s="277"/>
      <c r="M5773" s="276" t="s">
        <v>3960</v>
      </c>
      <c r="N5773" s="276" t="s">
        <v>7519</v>
      </c>
      <c r="O5773" s="276" t="s">
        <v>6166</v>
      </c>
    </row>
    <row r="5774" spans="1:15" ht="30.75" customHeight="1" x14ac:dyDescent="0.25">
      <c r="A5774" s="275">
        <v>40902110</v>
      </c>
      <c r="B5774" s="270" t="s">
        <v>3502</v>
      </c>
      <c r="C5774" s="272" t="s">
        <v>4843</v>
      </c>
      <c r="D5774" s="270" t="s">
        <v>10593</v>
      </c>
      <c r="E5774" s="272"/>
      <c r="F5774" s="273"/>
      <c r="G5774" s="272"/>
      <c r="H5774" s="272" t="s">
        <v>6154</v>
      </c>
      <c r="I5774" s="272" t="s">
        <v>6155</v>
      </c>
      <c r="J5774" s="272" t="s">
        <v>6156</v>
      </c>
      <c r="K5774" s="272" t="s">
        <v>6157</v>
      </c>
      <c r="L5774" s="271"/>
      <c r="M5774" s="270" t="s">
        <v>7518</v>
      </c>
      <c r="N5774" s="270" t="s">
        <v>7519</v>
      </c>
      <c r="O5774" s="270" t="s">
        <v>6166</v>
      </c>
    </row>
    <row r="5775" spans="1:15" ht="30.75" customHeight="1" x14ac:dyDescent="0.25">
      <c r="A5775" s="281">
        <v>40902129</v>
      </c>
      <c r="B5775" s="276" t="s">
        <v>3505</v>
      </c>
      <c r="C5775" s="278" t="s">
        <v>4843</v>
      </c>
      <c r="D5775" s="276" t="s">
        <v>10705</v>
      </c>
      <c r="E5775" s="282"/>
      <c r="F5775" s="279"/>
      <c r="G5775" s="278"/>
      <c r="H5775" s="278" t="s">
        <v>6154</v>
      </c>
      <c r="I5775" s="278" t="s">
        <v>6155</v>
      </c>
      <c r="J5775" s="278" t="s">
        <v>6156</v>
      </c>
      <c r="K5775" s="278" t="s">
        <v>6157</v>
      </c>
      <c r="L5775" s="277"/>
      <c r="M5775" s="276" t="s">
        <v>3960</v>
      </c>
      <c r="N5775" s="276" t="s">
        <v>7519</v>
      </c>
      <c r="O5775" s="276" t="s">
        <v>6166</v>
      </c>
    </row>
    <row r="5776" spans="1:15" ht="30.75" customHeight="1" x14ac:dyDescent="0.25">
      <c r="A5776" s="275">
        <v>40902137</v>
      </c>
      <c r="B5776" s="270" t="s">
        <v>6860</v>
      </c>
      <c r="C5776" s="272" t="s">
        <v>4843</v>
      </c>
      <c r="D5776" s="270" t="s">
        <v>10670</v>
      </c>
      <c r="E5776" s="272"/>
      <c r="F5776" s="273"/>
      <c r="G5776" s="272"/>
      <c r="H5776" s="272" t="s">
        <v>6154</v>
      </c>
      <c r="I5776" s="272" t="s">
        <v>6155</v>
      </c>
      <c r="J5776" s="272" t="s">
        <v>6156</v>
      </c>
      <c r="K5776" s="272"/>
      <c r="L5776" s="271"/>
      <c r="M5776" s="270" t="s">
        <v>3951</v>
      </c>
      <c r="N5776" s="270" t="s">
        <v>7519</v>
      </c>
      <c r="O5776" s="270" t="s">
        <v>6166</v>
      </c>
    </row>
    <row r="5777" spans="1:15" ht="30.75" customHeight="1" x14ac:dyDescent="0.25">
      <c r="A5777" s="281">
        <v>40902145</v>
      </c>
      <c r="B5777" s="276" t="s">
        <v>6861</v>
      </c>
      <c r="C5777" s="278" t="s">
        <v>4844</v>
      </c>
      <c r="D5777" s="276" t="s">
        <v>6161</v>
      </c>
      <c r="E5777" s="282"/>
      <c r="F5777" s="279"/>
      <c r="G5777" s="278" t="s">
        <v>6161</v>
      </c>
      <c r="H5777" s="278" t="s">
        <v>6161</v>
      </c>
      <c r="I5777" s="278" t="s">
        <v>6161</v>
      </c>
      <c r="J5777" s="278" t="s">
        <v>6161</v>
      </c>
      <c r="K5777" s="278" t="s">
        <v>6161</v>
      </c>
      <c r="L5777" s="277" t="s">
        <v>6161</v>
      </c>
      <c r="M5777" s="276" t="s">
        <v>6161</v>
      </c>
      <c r="N5777" s="276" t="s">
        <v>6161</v>
      </c>
      <c r="O5777" s="276" t="s">
        <v>6161</v>
      </c>
    </row>
    <row r="5778" spans="1:15" ht="30.75" customHeight="1" x14ac:dyDescent="0.25">
      <c r="A5778" s="275">
        <v>41001010</v>
      </c>
      <c r="B5778" s="270" t="s">
        <v>4565</v>
      </c>
      <c r="C5778" s="272" t="s">
        <v>4843</v>
      </c>
      <c r="D5778" s="270" t="s">
        <v>10706</v>
      </c>
      <c r="E5778" s="272"/>
      <c r="F5778" s="273"/>
      <c r="G5778" s="272"/>
      <c r="H5778" s="272" t="s">
        <v>6154</v>
      </c>
      <c r="I5778" s="272" t="s">
        <v>6155</v>
      </c>
      <c r="J5778" s="272" t="s">
        <v>6156</v>
      </c>
      <c r="K5778" s="272" t="s">
        <v>6157</v>
      </c>
      <c r="L5778" s="271"/>
      <c r="M5778" s="270" t="s">
        <v>10707</v>
      </c>
      <c r="N5778" s="270" t="s">
        <v>7519</v>
      </c>
      <c r="O5778" s="270" t="s">
        <v>6166</v>
      </c>
    </row>
    <row r="5779" spans="1:15" ht="30.75" customHeight="1" x14ac:dyDescent="0.25">
      <c r="A5779" s="281">
        <v>41001028</v>
      </c>
      <c r="B5779" s="276" t="s">
        <v>4566</v>
      </c>
      <c r="C5779" s="278" t="s">
        <v>4843</v>
      </c>
      <c r="D5779" s="276" t="s">
        <v>10708</v>
      </c>
      <c r="E5779" s="282"/>
      <c r="F5779" s="279"/>
      <c r="G5779" s="278"/>
      <c r="H5779" s="278" t="s">
        <v>6154</v>
      </c>
      <c r="I5779" s="278" t="s">
        <v>6155</v>
      </c>
      <c r="J5779" s="278" t="s">
        <v>6156</v>
      </c>
      <c r="K5779" s="278" t="s">
        <v>6157</v>
      </c>
      <c r="L5779" s="277"/>
      <c r="M5779" s="276" t="s">
        <v>10707</v>
      </c>
      <c r="N5779" s="276" t="s">
        <v>7519</v>
      </c>
      <c r="O5779" s="276" t="s">
        <v>6166</v>
      </c>
    </row>
    <row r="5780" spans="1:15" ht="30.75" customHeight="1" x14ac:dyDescent="0.25">
      <c r="A5780" s="275">
        <v>41001036</v>
      </c>
      <c r="B5780" s="270" t="s">
        <v>4567</v>
      </c>
      <c r="C5780" s="272" t="s">
        <v>4843</v>
      </c>
      <c r="D5780" s="270" t="s">
        <v>10709</v>
      </c>
      <c r="E5780" s="272"/>
      <c r="F5780" s="273"/>
      <c r="G5780" s="272"/>
      <c r="H5780" s="272" t="s">
        <v>6154</v>
      </c>
      <c r="I5780" s="272" t="s">
        <v>6155</v>
      </c>
      <c r="J5780" s="272" t="s">
        <v>6156</v>
      </c>
      <c r="K5780" s="272" t="s">
        <v>6157</v>
      </c>
      <c r="L5780" s="271"/>
      <c r="M5780" s="270" t="s">
        <v>10707</v>
      </c>
      <c r="N5780" s="270" t="s">
        <v>7519</v>
      </c>
      <c r="O5780" s="270" t="s">
        <v>6166</v>
      </c>
    </row>
    <row r="5781" spans="1:15" ht="30.75" customHeight="1" x14ac:dyDescent="0.25">
      <c r="A5781" s="281">
        <v>41001044</v>
      </c>
      <c r="B5781" s="276" t="s">
        <v>4568</v>
      </c>
      <c r="C5781" s="278" t="s">
        <v>4843</v>
      </c>
      <c r="D5781" s="276" t="s">
        <v>10710</v>
      </c>
      <c r="E5781" s="282"/>
      <c r="F5781" s="279"/>
      <c r="G5781" s="278"/>
      <c r="H5781" s="278" t="s">
        <v>6154</v>
      </c>
      <c r="I5781" s="278" t="s">
        <v>6155</v>
      </c>
      <c r="J5781" s="278" t="s">
        <v>6156</v>
      </c>
      <c r="K5781" s="278" t="s">
        <v>6157</v>
      </c>
      <c r="L5781" s="277"/>
      <c r="M5781" s="276" t="s">
        <v>10707</v>
      </c>
      <c r="N5781" s="276" t="s">
        <v>7519</v>
      </c>
      <c r="O5781" s="276" t="s">
        <v>6166</v>
      </c>
    </row>
    <row r="5782" spans="1:15" ht="30.75" customHeight="1" x14ac:dyDescent="0.25">
      <c r="A5782" s="275">
        <v>41001052</v>
      </c>
      <c r="B5782" s="270" t="s">
        <v>4569</v>
      </c>
      <c r="C5782" s="272" t="s">
        <v>4843</v>
      </c>
      <c r="D5782" s="270" t="s">
        <v>10711</v>
      </c>
      <c r="E5782" s="272"/>
      <c r="F5782" s="273"/>
      <c r="G5782" s="272"/>
      <c r="H5782" s="272" t="s">
        <v>6154</v>
      </c>
      <c r="I5782" s="272" t="s">
        <v>6155</v>
      </c>
      <c r="J5782" s="272" t="s">
        <v>6156</v>
      </c>
      <c r="K5782" s="272" t="s">
        <v>6157</v>
      </c>
      <c r="L5782" s="271"/>
      <c r="M5782" s="270" t="s">
        <v>10707</v>
      </c>
      <c r="N5782" s="270" t="s">
        <v>7519</v>
      </c>
      <c r="O5782" s="270" t="s">
        <v>6166</v>
      </c>
    </row>
    <row r="5783" spans="1:15" ht="30.75" customHeight="1" x14ac:dyDescent="0.25">
      <c r="A5783" s="281">
        <v>41001060</v>
      </c>
      <c r="B5783" s="276" t="s">
        <v>4570</v>
      </c>
      <c r="C5783" s="278" t="s">
        <v>4843</v>
      </c>
      <c r="D5783" s="276" t="s">
        <v>10712</v>
      </c>
      <c r="E5783" s="282"/>
      <c r="F5783" s="279"/>
      <c r="G5783" s="278"/>
      <c r="H5783" s="278" t="s">
        <v>6154</v>
      </c>
      <c r="I5783" s="278" t="s">
        <v>6155</v>
      </c>
      <c r="J5783" s="278" t="s">
        <v>6156</v>
      </c>
      <c r="K5783" s="278" t="s">
        <v>6157</v>
      </c>
      <c r="L5783" s="277"/>
      <c r="M5783" s="276" t="s">
        <v>10707</v>
      </c>
      <c r="N5783" s="276" t="s">
        <v>7519</v>
      </c>
      <c r="O5783" s="276" t="s">
        <v>6166</v>
      </c>
    </row>
    <row r="5784" spans="1:15" ht="30.75" customHeight="1" x14ac:dyDescent="0.25">
      <c r="A5784" s="275">
        <v>41001079</v>
      </c>
      <c r="B5784" s="270" t="s">
        <v>4571</v>
      </c>
      <c r="C5784" s="272" t="s">
        <v>4843</v>
      </c>
      <c r="D5784" s="270" t="s">
        <v>10713</v>
      </c>
      <c r="E5784" s="272"/>
      <c r="F5784" s="273"/>
      <c r="G5784" s="272"/>
      <c r="H5784" s="272" t="s">
        <v>6154</v>
      </c>
      <c r="I5784" s="272" t="s">
        <v>6155</v>
      </c>
      <c r="J5784" s="272" t="s">
        <v>6156</v>
      </c>
      <c r="K5784" s="272" t="s">
        <v>6157</v>
      </c>
      <c r="L5784" s="271"/>
      <c r="M5784" s="270" t="s">
        <v>10707</v>
      </c>
      <c r="N5784" s="270" t="s">
        <v>7519</v>
      </c>
      <c r="O5784" s="270" t="s">
        <v>6166</v>
      </c>
    </row>
    <row r="5785" spans="1:15" ht="30.75" customHeight="1" x14ac:dyDescent="0.25">
      <c r="A5785" s="281">
        <v>41001087</v>
      </c>
      <c r="B5785" s="276" t="s">
        <v>6862</v>
      </c>
      <c r="C5785" s="278" t="s">
        <v>4844</v>
      </c>
      <c r="D5785" s="276" t="s">
        <v>6161</v>
      </c>
      <c r="E5785" s="282"/>
      <c r="F5785" s="279"/>
      <c r="G5785" s="278" t="s">
        <v>6161</v>
      </c>
      <c r="H5785" s="278" t="s">
        <v>6161</v>
      </c>
      <c r="I5785" s="278" t="s">
        <v>6161</v>
      </c>
      <c r="J5785" s="278" t="s">
        <v>6161</v>
      </c>
      <c r="K5785" s="278" t="s">
        <v>6161</v>
      </c>
      <c r="L5785" s="277" t="s">
        <v>6161</v>
      </c>
      <c r="M5785" s="276" t="s">
        <v>6161</v>
      </c>
      <c r="N5785" s="276" t="s">
        <v>6161</v>
      </c>
      <c r="O5785" s="276" t="s">
        <v>6161</v>
      </c>
    </row>
    <row r="5786" spans="1:15" ht="30.75" customHeight="1" x14ac:dyDescent="0.25">
      <c r="A5786" s="275">
        <v>41001095</v>
      </c>
      <c r="B5786" s="270" t="s">
        <v>4572</v>
      </c>
      <c r="C5786" s="272" t="s">
        <v>4843</v>
      </c>
      <c r="D5786" s="270" t="s">
        <v>10714</v>
      </c>
      <c r="E5786" s="272"/>
      <c r="F5786" s="273"/>
      <c r="G5786" s="272"/>
      <c r="H5786" s="272" t="s">
        <v>6154</v>
      </c>
      <c r="I5786" s="272" t="s">
        <v>6155</v>
      </c>
      <c r="J5786" s="272" t="s">
        <v>6156</v>
      </c>
      <c r="K5786" s="272" t="s">
        <v>6157</v>
      </c>
      <c r="L5786" s="271"/>
      <c r="M5786" s="270" t="s">
        <v>10707</v>
      </c>
      <c r="N5786" s="270" t="s">
        <v>7519</v>
      </c>
      <c r="O5786" s="270" t="s">
        <v>6166</v>
      </c>
    </row>
    <row r="5787" spans="1:15" ht="30.75" customHeight="1" x14ac:dyDescent="0.25">
      <c r="A5787" s="281">
        <v>41001109</v>
      </c>
      <c r="B5787" s="276" t="s">
        <v>4573</v>
      </c>
      <c r="C5787" s="278" t="s">
        <v>4843</v>
      </c>
      <c r="D5787" s="276" t="s">
        <v>10715</v>
      </c>
      <c r="E5787" s="282"/>
      <c r="F5787" s="279"/>
      <c r="G5787" s="278"/>
      <c r="H5787" s="278" t="s">
        <v>6154</v>
      </c>
      <c r="I5787" s="278" t="s">
        <v>6155</v>
      </c>
      <c r="J5787" s="278" t="s">
        <v>6156</v>
      </c>
      <c r="K5787" s="278" t="s">
        <v>6157</v>
      </c>
      <c r="L5787" s="277"/>
      <c r="M5787" s="276" t="s">
        <v>10707</v>
      </c>
      <c r="N5787" s="276" t="s">
        <v>7519</v>
      </c>
      <c r="O5787" s="276" t="s">
        <v>6166</v>
      </c>
    </row>
    <row r="5788" spans="1:15" ht="30.75" customHeight="1" x14ac:dyDescent="0.25">
      <c r="A5788" s="275">
        <v>41001117</v>
      </c>
      <c r="B5788" s="270" t="s">
        <v>4574</v>
      </c>
      <c r="C5788" s="272" t="s">
        <v>4843</v>
      </c>
      <c r="D5788" s="270" t="s">
        <v>10716</v>
      </c>
      <c r="E5788" s="272"/>
      <c r="F5788" s="273"/>
      <c r="G5788" s="272"/>
      <c r="H5788" s="272" t="s">
        <v>6154</v>
      </c>
      <c r="I5788" s="272" t="s">
        <v>6155</v>
      </c>
      <c r="J5788" s="272" t="s">
        <v>6156</v>
      </c>
      <c r="K5788" s="272" t="s">
        <v>6157</v>
      </c>
      <c r="L5788" s="271"/>
      <c r="M5788" s="270" t="s">
        <v>10707</v>
      </c>
      <c r="N5788" s="270" t="s">
        <v>7519</v>
      </c>
      <c r="O5788" s="270" t="s">
        <v>6166</v>
      </c>
    </row>
    <row r="5789" spans="1:15" ht="30.75" customHeight="1" x14ac:dyDescent="0.25">
      <c r="A5789" s="281">
        <v>41001125</v>
      </c>
      <c r="B5789" s="276" t="s">
        <v>4575</v>
      </c>
      <c r="C5789" s="278" t="s">
        <v>4843</v>
      </c>
      <c r="D5789" s="276" t="s">
        <v>10717</v>
      </c>
      <c r="E5789" s="282"/>
      <c r="F5789" s="279"/>
      <c r="G5789" s="278"/>
      <c r="H5789" s="278" t="s">
        <v>6154</v>
      </c>
      <c r="I5789" s="278" t="s">
        <v>6155</v>
      </c>
      <c r="J5789" s="278" t="s">
        <v>6156</v>
      </c>
      <c r="K5789" s="278" t="s">
        <v>6157</v>
      </c>
      <c r="L5789" s="277"/>
      <c r="M5789" s="276" t="s">
        <v>10707</v>
      </c>
      <c r="N5789" s="276" t="s">
        <v>7519</v>
      </c>
      <c r="O5789" s="276" t="s">
        <v>6166</v>
      </c>
    </row>
    <row r="5790" spans="1:15" ht="30.75" customHeight="1" x14ac:dyDescent="0.25">
      <c r="A5790" s="275">
        <v>41001133</v>
      </c>
      <c r="B5790" s="270" t="s">
        <v>4576</v>
      </c>
      <c r="C5790" s="272" t="s">
        <v>4843</v>
      </c>
      <c r="D5790" s="270" t="s">
        <v>10717</v>
      </c>
      <c r="E5790" s="272"/>
      <c r="F5790" s="273"/>
      <c r="G5790" s="272"/>
      <c r="H5790" s="272" t="s">
        <v>6154</v>
      </c>
      <c r="I5790" s="272" t="s">
        <v>6155</v>
      </c>
      <c r="J5790" s="272" t="s">
        <v>6156</v>
      </c>
      <c r="K5790" s="272" t="s">
        <v>6157</v>
      </c>
      <c r="L5790" s="271"/>
      <c r="M5790" s="270" t="s">
        <v>10707</v>
      </c>
      <c r="N5790" s="270" t="s">
        <v>7519</v>
      </c>
      <c r="O5790" s="270" t="s">
        <v>6166</v>
      </c>
    </row>
    <row r="5791" spans="1:15" ht="32.25" customHeight="1" x14ac:dyDescent="0.25">
      <c r="A5791" s="281">
        <v>41001141</v>
      </c>
      <c r="B5791" s="276" t="s">
        <v>11125</v>
      </c>
      <c r="C5791" s="278" t="s">
        <v>4843</v>
      </c>
      <c r="D5791" s="276" t="s">
        <v>10718</v>
      </c>
      <c r="E5791" s="282"/>
      <c r="F5791" s="279"/>
      <c r="G5791" s="278"/>
      <c r="H5791" s="278" t="s">
        <v>6154</v>
      </c>
      <c r="I5791" s="278" t="s">
        <v>6155</v>
      </c>
      <c r="J5791" s="278" t="s">
        <v>6156</v>
      </c>
      <c r="K5791" s="278" t="s">
        <v>6157</v>
      </c>
      <c r="L5791" s="277"/>
      <c r="M5791" s="276" t="s">
        <v>10707</v>
      </c>
      <c r="N5791" s="276" t="s">
        <v>7519</v>
      </c>
      <c r="O5791" s="276" t="s">
        <v>6166</v>
      </c>
    </row>
    <row r="5792" spans="1:15" ht="30.75" customHeight="1" x14ac:dyDescent="0.25">
      <c r="A5792" s="275">
        <v>41001150</v>
      </c>
      <c r="B5792" s="270" t="s">
        <v>6863</v>
      </c>
      <c r="C5792" s="272" t="s">
        <v>4843</v>
      </c>
      <c r="D5792" s="270" t="s">
        <v>10719</v>
      </c>
      <c r="E5792" s="272"/>
      <c r="F5792" s="273"/>
      <c r="G5792" s="272"/>
      <c r="H5792" s="272" t="s">
        <v>6154</v>
      </c>
      <c r="I5792" s="272" t="s">
        <v>6155</v>
      </c>
      <c r="J5792" s="272" t="s">
        <v>6156</v>
      </c>
      <c r="K5792" s="272" t="s">
        <v>6157</v>
      </c>
      <c r="L5792" s="271"/>
      <c r="M5792" s="270" t="s">
        <v>10707</v>
      </c>
      <c r="N5792" s="270" t="s">
        <v>7519</v>
      </c>
      <c r="O5792" s="270" t="s">
        <v>6166</v>
      </c>
    </row>
    <row r="5793" spans="1:15" ht="30.75" customHeight="1" x14ac:dyDescent="0.25">
      <c r="A5793" s="281">
        <v>41001176</v>
      </c>
      <c r="B5793" s="276" t="s">
        <v>3514</v>
      </c>
      <c r="C5793" s="278" t="s">
        <v>4843</v>
      </c>
      <c r="D5793" s="276" t="s">
        <v>10720</v>
      </c>
      <c r="E5793" s="282"/>
      <c r="F5793" s="279"/>
      <c r="G5793" s="278"/>
      <c r="H5793" s="278" t="s">
        <v>6154</v>
      </c>
      <c r="I5793" s="278" t="s">
        <v>6155</v>
      </c>
      <c r="J5793" s="278" t="s">
        <v>6156</v>
      </c>
      <c r="K5793" s="278" t="s">
        <v>6157</v>
      </c>
      <c r="L5793" s="277"/>
      <c r="M5793" s="276" t="s">
        <v>10707</v>
      </c>
      <c r="N5793" s="276" t="s">
        <v>7519</v>
      </c>
      <c r="O5793" s="276" t="s">
        <v>6166</v>
      </c>
    </row>
    <row r="5794" spans="1:15" ht="30.75" customHeight="1" x14ac:dyDescent="0.25">
      <c r="A5794" s="275">
        <v>41001184</v>
      </c>
      <c r="B5794" s="270" t="s">
        <v>3513</v>
      </c>
      <c r="C5794" s="272" t="s">
        <v>4843</v>
      </c>
      <c r="D5794" s="270" t="s">
        <v>10721</v>
      </c>
      <c r="E5794" s="272"/>
      <c r="F5794" s="273"/>
      <c r="G5794" s="272"/>
      <c r="H5794" s="272" t="s">
        <v>6154</v>
      </c>
      <c r="I5794" s="272" t="s">
        <v>6155</v>
      </c>
      <c r="J5794" s="272" t="s">
        <v>6156</v>
      </c>
      <c r="K5794" s="272" t="s">
        <v>6157</v>
      </c>
      <c r="L5794" s="271"/>
      <c r="M5794" s="270" t="s">
        <v>10707</v>
      </c>
      <c r="N5794" s="270" t="s">
        <v>7519</v>
      </c>
      <c r="O5794" s="270" t="s">
        <v>6166</v>
      </c>
    </row>
    <row r="5795" spans="1:15" ht="30.75" customHeight="1" x14ac:dyDescent="0.25">
      <c r="A5795" s="281">
        <v>41001192</v>
      </c>
      <c r="B5795" s="276" t="s">
        <v>6864</v>
      </c>
      <c r="C5795" s="278" t="s">
        <v>4844</v>
      </c>
      <c r="D5795" s="276" t="s">
        <v>6161</v>
      </c>
      <c r="E5795" s="282"/>
      <c r="F5795" s="279"/>
      <c r="G5795" s="278" t="s">
        <v>6161</v>
      </c>
      <c r="H5795" s="278" t="s">
        <v>6161</v>
      </c>
      <c r="I5795" s="278" t="s">
        <v>6161</v>
      </c>
      <c r="J5795" s="278" t="s">
        <v>6161</v>
      </c>
      <c r="K5795" s="278" t="s">
        <v>6161</v>
      </c>
      <c r="L5795" s="277" t="s">
        <v>6161</v>
      </c>
      <c r="M5795" s="276" t="s">
        <v>6161</v>
      </c>
      <c r="N5795" s="276" t="s">
        <v>6161</v>
      </c>
      <c r="O5795" s="276" t="s">
        <v>6161</v>
      </c>
    </row>
    <row r="5796" spans="1:15" ht="30.75" customHeight="1" x14ac:dyDescent="0.25">
      <c r="A5796" s="275">
        <v>41001206</v>
      </c>
      <c r="B5796" s="270" t="s">
        <v>6865</v>
      </c>
      <c r="C5796" s="272" t="s">
        <v>4844</v>
      </c>
      <c r="D5796" s="270" t="s">
        <v>6161</v>
      </c>
      <c r="E5796" s="272"/>
      <c r="F5796" s="273"/>
      <c r="G5796" s="272" t="s">
        <v>6161</v>
      </c>
      <c r="H5796" s="272" t="s">
        <v>6161</v>
      </c>
      <c r="I5796" s="272" t="s">
        <v>6161</v>
      </c>
      <c r="J5796" s="272" t="s">
        <v>6161</v>
      </c>
      <c r="K5796" s="272" t="s">
        <v>6161</v>
      </c>
      <c r="L5796" s="271" t="s">
        <v>6161</v>
      </c>
      <c r="M5796" s="270" t="s">
        <v>6161</v>
      </c>
      <c r="N5796" s="270" t="s">
        <v>6161</v>
      </c>
      <c r="O5796" s="270" t="s">
        <v>6161</v>
      </c>
    </row>
    <row r="5797" spans="1:15" ht="30.75" customHeight="1" x14ac:dyDescent="0.25">
      <c r="A5797" s="281">
        <v>41001214</v>
      </c>
      <c r="B5797" s="276" t="s">
        <v>6866</v>
      </c>
      <c r="C5797" s="278" t="s">
        <v>4844</v>
      </c>
      <c r="D5797" s="276" t="s">
        <v>6161</v>
      </c>
      <c r="E5797" s="282"/>
      <c r="F5797" s="279"/>
      <c r="G5797" s="278" t="s">
        <v>6161</v>
      </c>
      <c r="H5797" s="278" t="s">
        <v>6161</v>
      </c>
      <c r="I5797" s="278" t="s">
        <v>6161</v>
      </c>
      <c r="J5797" s="278" t="s">
        <v>6161</v>
      </c>
      <c r="K5797" s="278" t="s">
        <v>6161</v>
      </c>
      <c r="L5797" s="277" t="s">
        <v>6161</v>
      </c>
      <c r="M5797" s="276" t="s">
        <v>6161</v>
      </c>
      <c r="N5797" s="276" t="s">
        <v>6161</v>
      </c>
      <c r="O5797" s="276" t="s">
        <v>6161</v>
      </c>
    </row>
    <row r="5798" spans="1:15" ht="30.75" customHeight="1" x14ac:dyDescent="0.25">
      <c r="A5798" s="275">
        <v>41001222</v>
      </c>
      <c r="B5798" s="270" t="s">
        <v>3521</v>
      </c>
      <c r="C5798" s="272" t="s">
        <v>4843</v>
      </c>
      <c r="D5798" s="270" t="s">
        <v>10436</v>
      </c>
      <c r="E5798" s="272"/>
      <c r="F5798" s="273"/>
      <c r="G5798" s="272"/>
      <c r="H5798" s="272" t="s">
        <v>6154</v>
      </c>
      <c r="I5798" s="272"/>
      <c r="J5798" s="272"/>
      <c r="K5798" s="272" t="s">
        <v>6157</v>
      </c>
      <c r="L5798" s="271">
        <v>60</v>
      </c>
      <c r="M5798" s="270" t="s">
        <v>3932</v>
      </c>
      <c r="N5798" s="270" t="s">
        <v>10184</v>
      </c>
      <c r="O5798" s="270" t="s">
        <v>6166</v>
      </c>
    </row>
    <row r="5799" spans="1:15" ht="30.75" customHeight="1" x14ac:dyDescent="0.25">
      <c r="A5799" s="281">
        <v>41001230</v>
      </c>
      <c r="B5799" s="276" t="s">
        <v>6867</v>
      </c>
      <c r="C5799" s="278" t="s">
        <v>4843</v>
      </c>
      <c r="D5799" s="276" t="s">
        <v>10722</v>
      </c>
      <c r="E5799" s="282"/>
      <c r="F5799" s="279"/>
      <c r="G5799" s="278"/>
      <c r="H5799" s="278" t="s">
        <v>6154</v>
      </c>
      <c r="I5799" s="278" t="s">
        <v>6155</v>
      </c>
      <c r="J5799" s="278" t="s">
        <v>6156</v>
      </c>
      <c r="K5799" s="278" t="s">
        <v>6157</v>
      </c>
      <c r="L5799" s="277">
        <v>3</v>
      </c>
      <c r="M5799" s="276" t="s">
        <v>10707</v>
      </c>
      <c r="N5799" s="276" t="s">
        <v>7519</v>
      </c>
      <c r="O5799" s="276" t="s">
        <v>6166</v>
      </c>
    </row>
    <row r="5800" spans="1:15" ht="30.75" customHeight="1" x14ac:dyDescent="0.25">
      <c r="A5800" s="275">
        <v>41001249</v>
      </c>
      <c r="B5800" s="270" t="s">
        <v>6868</v>
      </c>
      <c r="C5800" s="272" t="s">
        <v>4844</v>
      </c>
      <c r="D5800" s="270" t="s">
        <v>6161</v>
      </c>
      <c r="E5800" s="272"/>
      <c r="F5800" s="273"/>
      <c r="G5800" s="272" t="s">
        <v>6161</v>
      </c>
      <c r="H5800" s="272" t="s">
        <v>6161</v>
      </c>
      <c r="I5800" s="272" t="s">
        <v>6161</v>
      </c>
      <c r="J5800" s="272" t="s">
        <v>6161</v>
      </c>
      <c r="K5800" s="272" t="s">
        <v>6161</v>
      </c>
      <c r="L5800" s="271" t="s">
        <v>6161</v>
      </c>
      <c r="M5800" s="270" t="s">
        <v>6161</v>
      </c>
      <c r="N5800" s="270" t="s">
        <v>6161</v>
      </c>
      <c r="O5800" s="270" t="s">
        <v>6161</v>
      </c>
    </row>
    <row r="5801" spans="1:15" ht="30.75" customHeight="1" x14ac:dyDescent="0.25">
      <c r="A5801" s="281">
        <v>41001257</v>
      </c>
      <c r="B5801" s="276" t="s">
        <v>6869</v>
      </c>
      <c r="C5801" s="278" t="s">
        <v>4844</v>
      </c>
      <c r="D5801" s="276" t="s">
        <v>6161</v>
      </c>
      <c r="E5801" s="282"/>
      <c r="F5801" s="279"/>
      <c r="G5801" s="278" t="s">
        <v>6161</v>
      </c>
      <c r="H5801" s="278" t="s">
        <v>6161</v>
      </c>
      <c r="I5801" s="278" t="s">
        <v>6161</v>
      </c>
      <c r="J5801" s="278" t="s">
        <v>6161</v>
      </c>
      <c r="K5801" s="278" t="s">
        <v>6161</v>
      </c>
      <c r="L5801" s="277" t="s">
        <v>6161</v>
      </c>
      <c r="M5801" s="276" t="s">
        <v>6161</v>
      </c>
      <c r="N5801" s="276" t="s">
        <v>6161</v>
      </c>
      <c r="O5801" s="276" t="s">
        <v>6161</v>
      </c>
    </row>
    <row r="5802" spans="1:15" ht="30.75" customHeight="1" x14ac:dyDescent="0.25">
      <c r="A5802" s="275">
        <v>41001265</v>
      </c>
      <c r="B5802" s="270" t="s">
        <v>6870</v>
      </c>
      <c r="C5802" s="272" t="s">
        <v>4844</v>
      </c>
      <c r="D5802" s="270" t="s">
        <v>6161</v>
      </c>
      <c r="E5802" s="272"/>
      <c r="F5802" s="273"/>
      <c r="G5802" s="272" t="s">
        <v>6161</v>
      </c>
      <c r="H5802" s="272" t="s">
        <v>6161</v>
      </c>
      <c r="I5802" s="272" t="s">
        <v>6161</v>
      </c>
      <c r="J5802" s="272" t="s">
        <v>6161</v>
      </c>
      <c r="K5802" s="272" t="s">
        <v>6161</v>
      </c>
      <c r="L5802" s="271" t="s">
        <v>6161</v>
      </c>
      <c r="M5802" s="270" t="s">
        <v>6161</v>
      </c>
      <c r="N5802" s="270" t="s">
        <v>6161</v>
      </c>
      <c r="O5802" s="270" t="s">
        <v>6161</v>
      </c>
    </row>
    <row r="5803" spans="1:15" ht="30.75" customHeight="1" x14ac:dyDescent="0.25">
      <c r="A5803" s="281">
        <v>41001273</v>
      </c>
      <c r="B5803" s="276" t="s">
        <v>4579</v>
      </c>
      <c r="C5803" s="278" t="s">
        <v>4843</v>
      </c>
      <c r="D5803" s="276" t="s">
        <v>10711</v>
      </c>
      <c r="E5803" s="282"/>
      <c r="F5803" s="279"/>
      <c r="G5803" s="278"/>
      <c r="H5803" s="278" t="s">
        <v>6154</v>
      </c>
      <c r="I5803" s="278" t="s">
        <v>6155</v>
      </c>
      <c r="J5803" s="278" t="s">
        <v>6156</v>
      </c>
      <c r="K5803" s="278" t="s">
        <v>6157</v>
      </c>
      <c r="L5803" s="277"/>
      <c r="M5803" s="276" t="s">
        <v>10707</v>
      </c>
      <c r="N5803" s="276" t="s">
        <v>7519</v>
      </c>
      <c r="O5803" s="276" t="s">
        <v>6166</v>
      </c>
    </row>
    <row r="5804" spans="1:15" ht="30.75" customHeight="1" x14ac:dyDescent="0.25">
      <c r="A5804" s="275">
        <v>41001281</v>
      </c>
      <c r="B5804" s="270" t="s">
        <v>6122</v>
      </c>
      <c r="C5804" s="272" t="s">
        <v>4843</v>
      </c>
      <c r="D5804" s="270" t="s">
        <v>10711</v>
      </c>
      <c r="E5804" s="272"/>
      <c r="F5804" s="273"/>
      <c r="G5804" s="272"/>
      <c r="H5804" s="272" t="s">
        <v>6154</v>
      </c>
      <c r="I5804" s="272" t="s">
        <v>6155</v>
      </c>
      <c r="J5804" s="272" t="s">
        <v>6156</v>
      </c>
      <c r="K5804" s="272" t="s">
        <v>6157</v>
      </c>
      <c r="L5804" s="271"/>
      <c r="M5804" s="270" t="s">
        <v>10707</v>
      </c>
      <c r="N5804" s="270" t="s">
        <v>7519</v>
      </c>
      <c r="O5804" s="270" t="s">
        <v>6166</v>
      </c>
    </row>
    <row r="5805" spans="1:15" ht="30.75" customHeight="1" x14ac:dyDescent="0.25">
      <c r="A5805" s="281">
        <v>41001290</v>
      </c>
      <c r="B5805" s="276" t="s">
        <v>6871</v>
      </c>
      <c r="C5805" s="278" t="s">
        <v>4844</v>
      </c>
      <c r="D5805" s="276" t="s">
        <v>6161</v>
      </c>
      <c r="E5805" s="282"/>
      <c r="F5805" s="279"/>
      <c r="G5805" s="278" t="s">
        <v>6161</v>
      </c>
      <c r="H5805" s="278" t="s">
        <v>6161</v>
      </c>
      <c r="I5805" s="278" t="s">
        <v>6161</v>
      </c>
      <c r="J5805" s="278" t="s">
        <v>6161</v>
      </c>
      <c r="K5805" s="278" t="s">
        <v>6161</v>
      </c>
      <c r="L5805" s="277" t="s">
        <v>6161</v>
      </c>
      <c r="M5805" s="276" t="s">
        <v>6161</v>
      </c>
      <c r="N5805" s="276" t="s">
        <v>6161</v>
      </c>
      <c r="O5805" s="276" t="s">
        <v>6161</v>
      </c>
    </row>
    <row r="5806" spans="1:15" ht="30.75" customHeight="1" x14ac:dyDescent="0.25">
      <c r="A5806" s="275">
        <v>41001303</v>
      </c>
      <c r="B5806" s="270" t="s">
        <v>6872</v>
      </c>
      <c r="C5806" s="272" t="s">
        <v>4844</v>
      </c>
      <c r="D5806" s="270" t="s">
        <v>6161</v>
      </c>
      <c r="E5806" s="272"/>
      <c r="F5806" s="273"/>
      <c r="G5806" s="272" t="s">
        <v>6161</v>
      </c>
      <c r="H5806" s="272" t="s">
        <v>6161</v>
      </c>
      <c r="I5806" s="272" t="s">
        <v>6161</v>
      </c>
      <c r="J5806" s="272" t="s">
        <v>6161</v>
      </c>
      <c r="K5806" s="272" t="s">
        <v>6161</v>
      </c>
      <c r="L5806" s="271" t="s">
        <v>6161</v>
      </c>
      <c r="M5806" s="270" t="s">
        <v>6161</v>
      </c>
      <c r="N5806" s="270" t="s">
        <v>6161</v>
      </c>
      <c r="O5806" s="270" t="s">
        <v>6161</v>
      </c>
    </row>
    <row r="5807" spans="1:15" ht="30.75" customHeight="1" x14ac:dyDescent="0.25">
      <c r="A5807" s="281">
        <v>41001311</v>
      </c>
      <c r="B5807" s="276" t="s">
        <v>6873</v>
      </c>
      <c r="C5807" s="278" t="s">
        <v>4844</v>
      </c>
      <c r="D5807" s="276" t="s">
        <v>6161</v>
      </c>
      <c r="E5807" s="282"/>
      <c r="F5807" s="279"/>
      <c r="G5807" s="278" t="s">
        <v>6161</v>
      </c>
      <c r="H5807" s="278" t="s">
        <v>6161</v>
      </c>
      <c r="I5807" s="278" t="s">
        <v>6161</v>
      </c>
      <c r="J5807" s="278" t="s">
        <v>6161</v>
      </c>
      <c r="K5807" s="278" t="s">
        <v>6161</v>
      </c>
      <c r="L5807" s="277" t="s">
        <v>6161</v>
      </c>
      <c r="M5807" s="276" t="s">
        <v>6161</v>
      </c>
      <c r="N5807" s="276" t="s">
        <v>6161</v>
      </c>
      <c r="O5807" s="276" t="s">
        <v>6161</v>
      </c>
    </row>
    <row r="5808" spans="1:15" ht="30.75" customHeight="1" x14ac:dyDescent="0.25">
      <c r="A5808" s="275">
        <v>41001320</v>
      </c>
      <c r="B5808" s="270" t="s">
        <v>6874</v>
      </c>
      <c r="C5808" s="272" t="s">
        <v>4844</v>
      </c>
      <c r="D5808" s="270" t="s">
        <v>6161</v>
      </c>
      <c r="E5808" s="272"/>
      <c r="F5808" s="273"/>
      <c r="G5808" s="272" t="s">
        <v>6161</v>
      </c>
      <c r="H5808" s="272" t="s">
        <v>6161</v>
      </c>
      <c r="I5808" s="272" t="s">
        <v>6161</v>
      </c>
      <c r="J5808" s="272" t="s">
        <v>6161</v>
      </c>
      <c r="K5808" s="272" t="s">
        <v>6161</v>
      </c>
      <c r="L5808" s="271" t="s">
        <v>6161</v>
      </c>
      <c r="M5808" s="270" t="s">
        <v>6161</v>
      </c>
      <c r="N5808" s="270" t="s">
        <v>6161</v>
      </c>
      <c r="O5808" s="270" t="s">
        <v>6161</v>
      </c>
    </row>
    <row r="5809" spans="1:15" ht="30.75" customHeight="1" x14ac:dyDescent="0.25">
      <c r="A5809" s="281">
        <v>41001338</v>
      </c>
      <c r="B5809" s="276" t="s">
        <v>6875</v>
      </c>
      <c r="C5809" s="278" t="s">
        <v>4843</v>
      </c>
      <c r="D5809" s="276" t="s">
        <v>10723</v>
      </c>
      <c r="E5809" s="282"/>
      <c r="F5809" s="279"/>
      <c r="G5809" s="278"/>
      <c r="H5809" s="278" t="s">
        <v>6154</v>
      </c>
      <c r="I5809" s="278" t="s">
        <v>6155</v>
      </c>
      <c r="J5809" s="278" t="s">
        <v>6156</v>
      </c>
      <c r="K5809" s="278" t="s">
        <v>6157</v>
      </c>
      <c r="L5809" s="277"/>
      <c r="M5809" s="276" t="s">
        <v>10724</v>
      </c>
      <c r="N5809" s="276" t="s">
        <v>9334</v>
      </c>
      <c r="O5809" s="276" t="s">
        <v>6166</v>
      </c>
    </row>
    <row r="5810" spans="1:15" ht="30.75" customHeight="1" x14ac:dyDescent="0.25">
      <c r="A5810" s="275">
        <v>41001346</v>
      </c>
      <c r="B5810" s="270" t="s">
        <v>6876</v>
      </c>
      <c r="C5810" s="272" t="s">
        <v>4844</v>
      </c>
      <c r="D5810" s="270" t="s">
        <v>6161</v>
      </c>
      <c r="E5810" s="272"/>
      <c r="F5810" s="273"/>
      <c r="G5810" s="272" t="s">
        <v>6161</v>
      </c>
      <c r="H5810" s="272" t="s">
        <v>6161</v>
      </c>
      <c r="I5810" s="272" t="s">
        <v>6161</v>
      </c>
      <c r="J5810" s="272" t="s">
        <v>6161</v>
      </c>
      <c r="K5810" s="272" t="s">
        <v>6161</v>
      </c>
      <c r="L5810" s="271" t="s">
        <v>6161</v>
      </c>
      <c r="M5810" s="270" t="s">
        <v>6161</v>
      </c>
      <c r="N5810" s="270" t="s">
        <v>6161</v>
      </c>
      <c r="O5810" s="270" t="s">
        <v>6161</v>
      </c>
    </row>
    <row r="5811" spans="1:15" ht="30.75" customHeight="1" x14ac:dyDescent="0.25">
      <c r="A5811" s="281">
        <v>41001354</v>
      </c>
      <c r="B5811" s="276" t="s">
        <v>6877</v>
      </c>
      <c r="C5811" s="278" t="s">
        <v>4844</v>
      </c>
      <c r="D5811" s="276" t="s">
        <v>6161</v>
      </c>
      <c r="E5811" s="282"/>
      <c r="F5811" s="279"/>
      <c r="G5811" s="278" t="s">
        <v>6161</v>
      </c>
      <c r="H5811" s="278" t="s">
        <v>6161</v>
      </c>
      <c r="I5811" s="278" t="s">
        <v>6161</v>
      </c>
      <c r="J5811" s="278" t="s">
        <v>6161</v>
      </c>
      <c r="K5811" s="278" t="s">
        <v>6161</v>
      </c>
      <c r="L5811" s="277" t="s">
        <v>6161</v>
      </c>
      <c r="M5811" s="276" t="s">
        <v>6161</v>
      </c>
      <c r="N5811" s="276" t="s">
        <v>6161</v>
      </c>
      <c r="O5811" s="276" t="s">
        <v>6161</v>
      </c>
    </row>
    <row r="5812" spans="1:15" ht="30.75" customHeight="1" x14ac:dyDescent="0.25">
      <c r="A5812" s="275">
        <v>41001362</v>
      </c>
      <c r="B5812" s="270" t="s">
        <v>6878</v>
      </c>
      <c r="C5812" s="272" t="s">
        <v>4844</v>
      </c>
      <c r="D5812" s="270" t="s">
        <v>6161</v>
      </c>
      <c r="E5812" s="272"/>
      <c r="F5812" s="273"/>
      <c r="G5812" s="272" t="s">
        <v>6161</v>
      </c>
      <c r="H5812" s="272" t="s">
        <v>6161</v>
      </c>
      <c r="I5812" s="272" t="s">
        <v>6161</v>
      </c>
      <c r="J5812" s="272" t="s">
        <v>6161</v>
      </c>
      <c r="K5812" s="272" t="s">
        <v>6161</v>
      </c>
      <c r="L5812" s="271" t="s">
        <v>6161</v>
      </c>
      <c r="M5812" s="270" t="s">
        <v>6161</v>
      </c>
      <c r="N5812" s="270" t="s">
        <v>6161</v>
      </c>
      <c r="O5812" s="270" t="s">
        <v>6161</v>
      </c>
    </row>
    <row r="5813" spans="1:15" ht="30.75" customHeight="1" x14ac:dyDescent="0.25">
      <c r="A5813" s="281">
        <v>41001370</v>
      </c>
      <c r="B5813" s="276" t="s">
        <v>3507</v>
      </c>
      <c r="C5813" s="278" t="s">
        <v>4843</v>
      </c>
      <c r="D5813" s="276" t="s">
        <v>10725</v>
      </c>
      <c r="E5813" s="282"/>
      <c r="F5813" s="279"/>
      <c r="G5813" s="278"/>
      <c r="H5813" s="278" t="s">
        <v>6154</v>
      </c>
      <c r="I5813" s="278" t="s">
        <v>6155</v>
      </c>
      <c r="J5813" s="278" t="s">
        <v>6156</v>
      </c>
      <c r="K5813" s="278" t="s">
        <v>6157</v>
      </c>
      <c r="L5813" s="277"/>
      <c r="M5813" s="276" t="s">
        <v>10707</v>
      </c>
      <c r="N5813" s="276" t="s">
        <v>7519</v>
      </c>
      <c r="O5813" s="276" t="s">
        <v>6166</v>
      </c>
    </row>
    <row r="5814" spans="1:15" ht="30.75" customHeight="1" x14ac:dyDescent="0.25">
      <c r="A5814" s="275">
        <v>41001389</v>
      </c>
      <c r="B5814" s="270" t="s">
        <v>6879</v>
      </c>
      <c r="C5814" s="272" t="s">
        <v>4843</v>
      </c>
      <c r="D5814" s="270" t="s">
        <v>10725</v>
      </c>
      <c r="E5814" s="272"/>
      <c r="F5814" s="273"/>
      <c r="G5814" s="272"/>
      <c r="H5814" s="272" t="s">
        <v>6154</v>
      </c>
      <c r="I5814" s="272" t="s">
        <v>6155</v>
      </c>
      <c r="J5814" s="272" t="s">
        <v>6156</v>
      </c>
      <c r="K5814" s="272" t="s">
        <v>6157</v>
      </c>
      <c r="L5814" s="271"/>
      <c r="M5814" s="270" t="s">
        <v>10707</v>
      </c>
      <c r="N5814" s="270" t="s">
        <v>7519</v>
      </c>
      <c r="O5814" s="270" t="s">
        <v>6166</v>
      </c>
    </row>
    <row r="5815" spans="1:15" ht="30.75" customHeight="1" x14ac:dyDescent="0.25">
      <c r="A5815" s="281">
        <v>41001397</v>
      </c>
      <c r="B5815" s="276" t="s">
        <v>3509</v>
      </c>
      <c r="C5815" s="278" t="s">
        <v>4843</v>
      </c>
      <c r="D5815" s="276" t="s">
        <v>10725</v>
      </c>
      <c r="E5815" s="282"/>
      <c r="F5815" s="279"/>
      <c r="G5815" s="278"/>
      <c r="H5815" s="278" t="s">
        <v>6154</v>
      </c>
      <c r="I5815" s="278" t="s">
        <v>6155</v>
      </c>
      <c r="J5815" s="278" t="s">
        <v>6156</v>
      </c>
      <c r="K5815" s="278" t="s">
        <v>6157</v>
      </c>
      <c r="L5815" s="277"/>
      <c r="M5815" s="276" t="s">
        <v>10707</v>
      </c>
      <c r="N5815" s="276" t="s">
        <v>7519</v>
      </c>
      <c r="O5815" s="276" t="s">
        <v>6166</v>
      </c>
    </row>
    <row r="5816" spans="1:15" ht="30.75" customHeight="1" x14ac:dyDescent="0.25">
      <c r="A5816" s="275">
        <v>41001400</v>
      </c>
      <c r="B5816" s="270" t="s">
        <v>3518</v>
      </c>
      <c r="C5816" s="272" t="s">
        <v>4843</v>
      </c>
      <c r="D5816" s="270" t="s">
        <v>10725</v>
      </c>
      <c r="E5816" s="272"/>
      <c r="F5816" s="273"/>
      <c r="G5816" s="272"/>
      <c r="H5816" s="272" t="s">
        <v>6154</v>
      </c>
      <c r="I5816" s="272" t="s">
        <v>6155</v>
      </c>
      <c r="J5816" s="272" t="s">
        <v>6156</v>
      </c>
      <c r="K5816" s="272" t="s">
        <v>6157</v>
      </c>
      <c r="L5816" s="271"/>
      <c r="M5816" s="270" t="s">
        <v>10707</v>
      </c>
      <c r="N5816" s="270" t="s">
        <v>7519</v>
      </c>
      <c r="O5816" s="270" t="s">
        <v>6166</v>
      </c>
    </row>
    <row r="5817" spans="1:15" ht="30.75" customHeight="1" x14ac:dyDescent="0.25">
      <c r="A5817" s="281">
        <v>41001419</v>
      </c>
      <c r="B5817" s="276" t="s">
        <v>3510</v>
      </c>
      <c r="C5817" s="278" t="s">
        <v>4843</v>
      </c>
      <c r="D5817" s="276" t="s">
        <v>10725</v>
      </c>
      <c r="E5817" s="282"/>
      <c r="F5817" s="279"/>
      <c r="G5817" s="278"/>
      <c r="H5817" s="278" t="s">
        <v>6154</v>
      </c>
      <c r="I5817" s="278" t="s">
        <v>6155</v>
      </c>
      <c r="J5817" s="278" t="s">
        <v>6156</v>
      </c>
      <c r="K5817" s="278" t="s">
        <v>6157</v>
      </c>
      <c r="L5817" s="277"/>
      <c r="M5817" s="276" t="s">
        <v>10707</v>
      </c>
      <c r="N5817" s="276" t="s">
        <v>7519</v>
      </c>
      <c r="O5817" s="276" t="s">
        <v>6166</v>
      </c>
    </row>
    <row r="5818" spans="1:15" ht="30.75" customHeight="1" x14ac:dyDescent="0.25">
      <c r="A5818" s="275">
        <v>41001427</v>
      </c>
      <c r="B5818" s="270" t="s">
        <v>3519</v>
      </c>
      <c r="C5818" s="272" t="s">
        <v>4843</v>
      </c>
      <c r="D5818" s="270" t="s">
        <v>10725</v>
      </c>
      <c r="E5818" s="272"/>
      <c r="F5818" s="273"/>
      <c r="G5818" s="272"/>
      <c r="H5818" s="272" t="s">
        <v>6154</v>
      </c>
      <c r="I5818" s="272" t="s">
        <v>6155</v>
      </c>
      <c r="J5818" s="272" t="s">
        <v>6156</v>
      </c>
      <c r="K5818" s="272" t="s">
        <v>6157</v>
      </c>
      <c r="L5818" s="271"/>
      <c r="M5818" s="270" t="s">
        <v>10707</v>
      </c>
      <c r="N5818" s="270" t="s">
        <v>7519</v>
      </c>
      <c r="O5818" s="270" t="s">
        <v>6166</v>
      </c>
    </row>
    <row r="5819" spans="1:15" ht="30.75" customHeight="1" x14ac:dyDescent="0.25">
      <c r="A5819" s="281">
        <v>41001435</v>
      </c>
      <c r="B5819" s="276" t="s">
        <v>3506</v>
      </c>
      <c r="C5819" s="278" t="s">
        <v>4843</v>
      </c>
      <c r="D5819" s="276" t="s">
        <v>10725</v>
      </c>
      <c r="E5819" s="282"/>
      <c r="F5819" s="279"/>
      <c r="G5819" s="278"/>
      <c r="H5819" s="278" t="s">
        <v>6154</v>
      </c>
      <c r="I5819" s="278" t="s">
        <v>6155</v>
      </c>
      <c r="J5819" s="278" t="s">
        <v>6156</v>
      </c>
      <c r="K5819" s="278" t="s">
        <v>6157</v>
      </c>
      <c r="L5819" s="277"/>
      <c r="M5819" s="276" t="s">
        <v>10707</v>
      </c>
      <c r="N5819" s="276" t="s">
        <v>7519</v>
      </c>
      <c r="O5819" s="276" t="s">
        <v>6166</v>
      </c>
    </row>
    <row r="5820" spans="1:15" ht="30.75" customHeight="1" x14ac:dyDescent="0.25">
      <c r="A5820" s="275">
        <v>41001443</v>
      </c>
      <c r="B5820" s="270" t="s">
        <v>3515</v>
      </c>
      <c r="C5820" s="272" t="s">
        <v>4843</v>
      </c>
      <c r="D5820" s="270" t="s">
        <v>10725</v>
      </c>
      <c r="E5820" s="272"/>
      <c r="F5820" s="273"/>
      <c r="G5820" s="272"/>
      <c r="H5820" s="272" t="s">
        <v>6154</v>
      </c>
      <c r="I5820" s="272" t="s">
        <v>6155</v>
      </c>
      <c r="J5820" s="272" t="s">
        <v>6156</v>
      </c>
      <c r="K5820" s="272" t="s">
        <v>6157</v>
      </c>
      <c r="L5820" s="271"/>
      <c r="M5820" s="270" t="s">
        <v>10707</v>
      </c>
      <c r="N5820" s="270" t="s">
        <v>7519</v>
      </c>
      <c r="O5820" s="270" t="s">
        <v>6166</v>
      </c>
    </row>
    <row r="5821" spans="1:15" ht="30.75" customHeight="1" x14ac:dyDescent="0.25">
      <c r="A5821" s="281">
        <v>41001451</v>
      </c>
      <c r="B5821" s="276" t="s">
        <v>3508</v>
      </c>
      <c r="C5821" s="278" t="s">
        <v>4843</v>
      </c>
      <c r="D5821" s="276" t="s">
        <v>10725</v>
      </c>
      <c r="E5821" s="282"/>
      <c r="F5821" s="279"/>
      <c r="G5821" s="278"/>
      <c r="H5821" s="278" t="s">
        <v>6154</v>
      </c>
      <c r="I5821" s="278" t="s">
        <v>6155</v>
      </c>
      <c r="J5821" s="278" t="s">
        <v>6156</v>
      </c>
      <c r="K5821" s="278" t="s">
        <v>6157</v>
      </c>
      <c r="L5821" s="277"/>
      <c r="M5821" s="276" t="s">
        <v>10707</v>
      </c>
      <c r="N5821" s="276" t="s">
        <v>7519</v>
      </c>
      <c r="O5821" s="276" t="s">
        <v>6166</v>
      </c>
    </row>
    <row r="5822" spans="1:15" ht="30.75" customHeight="1" x14ac:dyDescent="0.25">
      <c r="A5822" s="275">
        <v>41001460</v>
      </c>
      <c r="B5822" s="270" t="s">
        <v>3517</v>
      </c>
      <c r="C5822" s="272" t="s">
        <v>4843</v>
      </c>
      <c r="D5822" s="270" t="s">
        <v>10725</v>
      </c>
      <c r="E5822" s="272"/>
      <c r="F5822" s="273"/>
      <c r="G5822" s="272"/>
      <c r="H5822" s="272" t="s">
        <v>6154</v>
      </c>
      <c r="I5822" s="272" t="s">
        <v>6155</v>
      </c>
      <c r="J5822" s="272" t="s">
        <v>6156</v>
      </c>
      <c r="K5822" s="272" t="s">
        <v>6157</v>
      </c>
      <c r="L5822" s="271"/>
      <c r="M5822" s="270" t="s">
        <v>10707</v>
      </c>
      <c r="N5822" s="270" t="s">
        <v>7519</v>
      </c>
      <c r="O5822" s="270" t="s">
        <v>6166</v>
      </c>
    </row>
    <row r="5823" spans="1:15" ht="30.75" customHeight="1" x14ac:dyDescent="0.25">
      <c r="A5823" s="281">
        <v>41001478</v>
      </c>
      <c r="B5823" s="276" t="s">
        <v>6133</v>
      </c>
      <c r="C5823" s="278" t="s">
        <v>4843</v>
      </c>
      <c r="D5823" s="276" t="s">
        <v>10726</v>
      </c>
      <c r="E5823" s="282"/>
      <c r="F5823" s="279"/>
      <c r="G5823" s="278"/>
      <c r="H5823" s="278" t="s">
        <v>6154</v>
      </c>
      <c r="I5823" s="278" t="s">
        <v>6155</v>
      </c>
      <c r="J5823" s="278" t="s">
        <v>6156</v>
      </c>
      <c r="K5823" s="278" t="s">
        <v>6157</v>
      </c>
      <c r="L5823" s="277">
        <v>116</v>
      </c>
      <c r="M5823" s="276" t="s">
        <v>10707</v>
      </c>
      <c r="N5823" s="276" t="s">
        <v>7519</v>
      </c>
      <c r="O5823" s="276" t="s">
        <v>6166</v>
      </c>
    </row>
    <row r="5824" spans="1:15" ht="30.75" customHeight="1" x14ac:dyDescent="0.25">
      <c r="A5824" s="275">
        <v>41001486</v>
      </c>
      <c r="B5824" s="270" t="s">
        <v>6880</v>
      </c>
      <c r="C5824" s="272" t="s">
        <v>4844</v>
      </c>
      <c r="D5824" s="270" t="s">
        <v>6161</v>
      </c>
      <c r="E5824" s="272"/>
      <c r="F5824" s="273"/>
      <c r="G5824" s="272" t="s">
        <v>6161</v>
      </c>
      <c r="H5824" s="272" t="s">
        <v>6161</v>
      </c>
      <c r="I5824" s="272" t="s">
        <v>6161</v>
      </c>
      <c r="J5824" s="272" t="s">
        <v>6161</v>
      </c>
      <c r="K5824" s="272" t="s">
        <v>6161</v>
      </c>
      <c r="L5824" s="271" t="s">
        <v>6161</v>
      </c>
      <c r="M5824" s="270" t="s">
        <v>6161</v>
      </c>
      <c r="N5824" s="270" t="s">
        <v>6161</v>
      </c>
      <c r="O5824" s="270" t="s">
        <v>6161</v>
      </c>
    </row>
    <row r="5825" spans="1:15" ht="30.75" customHeight="1" x14ac:dyDescent="0.25">
      <c r="A5825" s="281">
        <v>41001494</v>
      </c>
      <c r="B5825" s="276" t="s">
        <v>6881</v>
      </c>
      <c r="C5825" s="278" t="s">
        <v>4844</v>
      </c>
      <c r="D5825" s="276" t="s">
        <v>6161</v>
      </c>
      <c r="E5825" s="282"/>
      <c r="F5825" s="279"/>
      <c r="G5825" s="278" t="s">
        <v>6161</v>
      </c>
      <c r="H5825" s="278" t="s">
        <v>6161</v>
      </c>
      <c r="I5825" s="278" t="s">
        <v>6161</v>
      </c>
      <c r="J5825" s="278" t="s">
        <v>6161</v>
      </c>
      <c r="K5825" s="278" t="s">
        <v>6161</v>
      </c>
      <c r="L5825" s="277" t="s">
        <v>6161</v>
      </c>
      <c r="M5825" s="276" t="s">
        <v>6161</v>
      </c>
      <c r="N5825" s="276" t="s">
        <v>6161</v>
      </c>
      <c r="O5825" s="276" t="s">
        <v>6161</v>
      </c>
    </row>
    <row r="5826" spans="1:15" ht="30.75" customHeight="1" x14ac:dyDescent="0.25">
      <c r="A5826" s="275">
        <v>41001508</v>
      </c>
      <c r="B5826" s="270" t="s">
        <v>6882</v>
      </c>
      <c r="C5826" s="272" t="s">
        <v>4844</v>
      </c>
      <c r="D5826" s="270" t="s">
        <v>6161</v>
      </c>
      <c r="E5826" s="272"/>
      <c r="F5826" s="273"/>
      <c r="G5826" s="272" t="s">
        <v>6161</v>
      </c>
      <c r="H5826" s="272" t="s">
        <v>6161</v>
      </c>
      <c r="I5826" s="272" t="s">
        <v>6161</v>
      </c>
      <c r="J5826" s="272" t="s">
        <v>6161</v>
      </c>
      <c r="K5826" s="272" t="s">
        <v>6161</v>
      </c>
      <c r="L5826" s="271" t="s">
        <v>6161</v>
      </c>
      <c r="M5826" s="270" t="s">
        <v>6161</v>
      </c>
      <c r="N5826" s="270" t="s">
        <v>6161</v>
      </c>
      <c r="O5826" s="270" t="s">
        <v>6161</v>
      </c>
    </row>
    <row r="5827" spans="1:15" ht="30.75" customHeight="1" x14ac:dyDescent="0.25">
      <c r="A5827" s="281">
        <v>41001516</v>
      </c>
      <c r="B5827" s="276" t="s">
        <v>3511</v>
      </c>
      <c r="C5827" s="278" t="s">
        <v>4843</v>
      </c>
      <c r="D5827" s="276" t="s">
        <v>10725</v>
      </c>
      <c r="E5827" s="282"/>
      <c r="F5827" s="279"/>
      <c r="G5827" s="278"/>
      <c r="H5827" s="278" t="s">
        <v>6154</v>
      </c>
      <c r="I5827" s="278" t="s">
        <v>6155</v>
      </c>
      <c r="J5827" s="278" t="s">
        <v>6156</v>
      </c>
      <c r="K5827" s="278" t="s">
        <v>6157</v>
      </c>
      <c r="L5827" s="277"/>
      <c r="M5827" s="276" t="s">
        <v>10707</v>
      </c>
      <c r="N5827" s="276" t="s">
        <v>7519</v>
      </c>
      <c r="O5827" s="276" t="s">
        <v>6166</v>
      </c>
    </row>
    <row r="5828" spans="1:15" ht="30.75" customHeight="1" x14ac:dyDescent="0.25">
      <c r="A5828" s="275">
        <v>41001524</v>
      </c>
      <c r="B5828" s="270" t="s">
        <v>3520</v>
      </c>
      <c r="C5828" s="272" t="s">
        <v>4843</v>
      </c>
      <c r="D5828" s="270" t="s">
        <v>10725</v>
      </c>
      <c r="E5828" s="272"/>
      <c r="F5828" s="273"/>
      <c r="G5828" s="272"/>
      <c r="H5828" s="272" t="s">
        <v>6154</v>
      </c>
      <c r="I5828" s="272" t="s">
        <v>6155</v>
      </c>
      <c r="J5828" s="272" t="s">
        <v>6156</v>
      </c>
      <c r="K5828" s="272" t="s">
        <v>6157</v>
      </c>
      <c r="L5828" s="271"/>
      <c r="M5828" s="270" t="s">
        <v>10707</v>
      </c>
      <c r="N5828" s="270" t="s">
        <v>7519</v>
      </c>
      <c r="O5828" s="270" t="s">
        <v>6166</v>
      </c>
    </row>
    <row r="5829" spans="1:15" ht="30.75" customHeight="1" x14ac:dyDescent="0.25">
      <c r="A5829" s="281">
        <v>41001532</v>
      </c>
      <c r="B5829" s="276" t="s">
        <v>6883</v>
      </c>
      <c r="C5829" s="278" t="s">
        <v>4843</v>
      </c>
      <c r="D5829" s="276" t="s">
        <v>11123</v>
      </c>
      <c r="E5829" s="280" t="s">
        <v>11122</v>
      </c>
      <c r="F5829" s="279">
        <v>45901</v>
      </c>
      <c r="G5829" s="278"/>
      <c r="H5829" s="278" t="s">
        <v>6154</v>
      </c>
      <c r="I5829" s="278" t="s">
        <v>6155</v>
      </c>
      <c r="J5829" s="278" t="s">
        <v>6156</v>
      </c>
      <c r="K5829" s="278" t="s">
        <v>6157</v>
      </c>
      <c r="L5829" s="277"/>
      <c r="M5829" s="276" t="s">
        <v>10724</v>
      </c>
      <c r="N5829" s="276" t="s">
        <v>9334</v>
      </c>
      <c r="O5829" s="276" t="s">
        <v>6166</v>
      </c>
    </row>
    <row r="5830" spans="1:15" ht="30.75" customHeight="1" x14ac:dyDescent="0.25">
      <c r="A5830" s="281">
        <v>41001532</v>
      </c>
      <c r="B5830" s="276" t="s">
        <v>6883</v>
      </c>
      <c r="C5830" s="278" t="s">
        <v>4843</v>
      </c>
      <c r="D5830" s="276" t="s">
        <v>11121</v>
      </c>
      <c r="E5830" s="282" t="s">
        <v>11120</v>
      </c>
      <c r="F5830" s="279">
        <v>45964</v>
      </c>
      <c r="G5830" s="278"/>
      <c r="H5830" s="278" t="s">
        <v>6154</v>
      </c>
      <c r="I5830" s="278" t="s">
        <v>6155</v>
      </c>
      <c r="J5830" s="278" t="s">
        <v>6156</v>
      </c>
      <c r="K5830" s="278" t="s">
        <v>6157</v>
      </c>
      <c r="L5830" s="277"/>
      <c r="M5830" s="276" t="s">
        <v>10724</v>
      </c>
      <c r="N5830" s="276" t="s">
        <v>9334</v>
      </c>
      <c r="O5830" s="276" t="s">
        <v>6166</v>
      </c>
    </row>
    <row r="5831" spans="1:15" ht="30.75" customHeight="1" x14ac:dyDescent="0.25">
      <c r="A5831" s="275">
        <v>41001532</v>
      </c>
      <c r="B5831" s="270" t="s">
        <v>6883</v>
      </c>
      <c r="C5831" s="272" t="s">
        <v>4843</v>
      </c>
      <c r="D5831" s="270" t="s">
        <v>10727</v>
      </c>
      <c r="E5831" s="272"/>
      <c r="F5831" s="273"/>
      <c r="G5831" s="272"/>
      <c r="H5831" s="272" t="s">
        <v>6154</v>
      </c>
      <c r="I5831" s="272" t="s">
        <v>6155</v>
      </c>
      <c r="J5831" s="272" t="s">
        <v>6156</v>
      </c>
      <c r="K5831" s="272" t="s">
        <v>6157</v>
      </c>
      <c r="L5831" s="271"/>
      <c r="M5831" s="270" t="s">
        <v>10724</v>
      </c>
      <c r="N5831" s="270" t="s">
        <v>9334</v>
      </c>
      <c r="O5831" s="270" t="s">
        <v>6166</v>
      </c>
    </row>
    <row r="5832" spans="1:15" ht="30.75" customHeight="1" x14ac:dyDescent="0.25">
      <c r="A5832" s="281">
        <v>41001532</v>
      </c>
      <c r="B5832" s="276" t="s">
        <v>6883</v>
      </c>
      <c r="C5832" s="278" t="s">
        <v>4843</v>
      </c>
      <c r="D5832" s="276" t="s">
        <v>10728</v>
      </c>
      <c r="E5832" s="280"/>
      <c r="F5832" s="279"/>
      <c r="G5832" s="278"/>
      <c r="H5832" s="278" t="s">
        <v>6154</v>
      </c>
      <c r="I5832" s="278" t="s">
        <v>6155</v>
      </c>
      <c r="J5832" s="278" t="s">
        <v>6156</v>
      </c>
      <c r="K5832" s="278" t="s">
        <v>6157</v>
      </c>
      <c r="L5832" s="277"/>
      <c r="M5832" s="276" t="s">
        <v>10724</v>
      </c>
      <c r="N5832" s="276" t="s">
        <v>9334</v>
      </c>
      <c r="O5832" s="276" t="s">
        <v>6166</v>
      </c>
    </row>
    <row r="5833" spans="1:15" ht="30.75" customHeight="1" x14ac:dyDescent="0.25">
      <c r="A5833" s="275">
        <v>41001532</v>
      </c>
      <c r="B5833" s="270" t="s">
        <v>6883</v>
      </c>
      <c r="C5833" s="272" t="s">
        <v>4843</v>
      </c>
      <c r="D5833" s="270" t="s">
        <v>11119</v>
      </c>
      <c r="E5833" s="274" t="s">
        <v>11118</v>
      </c>
      <c r="F5833" s="273">
        <v>45170</v>
      </c>
      <c r="G5833" s="272"/>
      <c r="H5833" s="272" t="s">
        <v>6154</v>
      </c>
      <c r="I5833" s="272" t="s">
        <v>6155</v>
      </c>
      <c r="J5833" s="272" t="s">
        <v>6156</v>
      </c>
      <c r="K5833" s="272" t="s">
        <v>6157</v>
      </c>
      <c r="L5833" s="271"/>
      <c r="M5833" s="270" t="s">
        <v>10724</v>
      </c>
      <c r="N5833" s="270" t="s">
        <v>9334</v>
      </c>
      <c r="O5833" s="270" t="s">
        <v>6166</v>
      </c>
    </row>
    <row r="5834" spans="1:15" ht="30.75" customHeight="1" x14ac:dyDescent="0.25">
      <c r="A5834" s="281">
        <v>41001532</v>
      </c>
      <c r="B5834" s="276" t="s">
        <v>6883</v>
      </c>
      <c r="C5834" s="278" t="s">
        <v>4843</v>
      </c>
      <c r="D5834" s="276" t="s">
        <v>11117</v>
      </c>
      <c r="E5834" s="280" t="s">
        <v>11116</v>
      </c>
      <c r="F5834" s="279">
        <v>45414</v>
      </c>
      <c r="G5834" s="278"/>
      <c r="H5834" s="278" t="s">
        <v>6154</v>
      </c>
      <c r="I5834" s="278" t="s">
        <v>6155</v>
      </c>
      <c r="J5834" s="278" t="s">
        <v>6156</v>
      </c>
      <c r="K5834" s="278" t="s">
        <v>6157</v>
      </c>
      <c r="L5834" s="277"/>
      <c r="M5834" s="276" t="s">
        <v>10724</v>
      </c>
      <c r="N5834" s="276" t="s">
        <v>9334</v>
      </c>
      <c r="O5834" s="276" t="s">
        <v>6166</v>
      </c>
    </row>
    <row r="5835" spans="1:15" ht="30.75" customHeight="1" x14ac:dyDescent="0.25">
      <c r="A5835" s="275">
        <v>41002016</v>
      </c>
      <c r="B5835" s="270" t="s">
        <v>3523</v>
      </c>
      <c r="C5835" s="272" t="s">
        <v>4843</v>
      </c>
      <c r="D5835" s="270" t="s">
        <v>10729</v>
      </c>
      <c r="E5835" s="272"/>
      <c r="F5835" s="273"/>
      <c r="G5835" s="272"/>
      <c r="H5835" s="272" t="s">
        <v>6154</v>
      </c>
      <c r="I5835" s="272" t="s">
        <v>6155</v>
      </c>
      <c r="J5835" s="272" t="s">
        <v>6156</v>
      </c>
      <c r="K5835" s="272" t="s">
        <v>6157</v>
      </c>
      <c r="L5835" s="271"/>
      <c r="M5835" s="270" t="s">
        <v>4581</v>
      </c>
      <c r="N5835" s="270" t="s">
        <v>7519</v>
      </c>
      <c r="O5835" s="270" t="s">
        <v>6166</v>
      </c>
    </row>
    <row r="5836" spans="1:15" ht="30.75" customHeight="1" x14ac:dyDescent="0.25">
      <c r="A5836" s="281">
        <v>41002032</v>
      </c>
      <c r="B5836" s="276" t="s">
        <v>3522</v>
      </c>
      <c r="C5836" s="278" t="s">
        <v>4843</v>
      </c>
      <c r="D5836" s="276" t="s">
        <v>10730</v>
      </c>
      <c r="E5836" s="282"/>
      <c r="F5836" s="279"/>
      <c r="G5836" s="278"/>
      <c r="H5836" s="278" t="s">
        <v>6154</v>
      </c>
      <c r="I5836" s="278" t="s">
        <v>6155</v>
      </c>
      <c r="J5836" s="278" t="s">
        <v>6156</v>
      </c>
      <c r="K5836" s="278" t="s">
        <v>6157</v>
      </c>
      <c r="L5836" s="277"/>
      <c r="M5836" s="276" t="s">
        <v>4581</v>
      </c>
      <c r="N5836" s="276" t="s">
        <v>7519</v>
      </c>
      <c r="O5836" s="276" t="s">
        <v>6166</v>
      </c>
    </row>
    <row r="5837" spans="1:15" ht="30.75" customHeight="1" x14ac:dyDescent="0.25">
      <c r="A5837" s="275">
        <v>41002040</v>
      </c>
      <c r="B5837" s="270" t="s">
        <v>6884</v>
      </c>
      <c r="C5837" s="272" t="s">
        <v>4843</v>
      </c>
      <c r="D5837" s="270" t="s">
        <v>10731</v>
      </c>
      <c r="E5837" s="272"/>
      <c r="F5837" s="273"/>
      <c r="G5837" s="272"/>
      <c r="H5837" s="272" t="s">
        <v>6154</v>
      </c>
      <c r="I5837" s="272" t="s">
        <v>6155</v>
      </c>
      <c r="J5837" s="272" t="s">
        <v>6156</v>
      </c>
      <c r="K5837" s="272"/>
      <c r="L5837" s="271"/>
      <c r="M5837" s="270" t="s">
        <v>6161</v>
      </c>
      <c r="N5837" s="270" t="s">
        <v>6161</v>
      </c>
      <c r="O5837" s="270" t="s">
        <v>6161</v>
      </c>
    </row>
    <row r="5838" spans="1:15" ht="38.25" customHeight="1" x14ac:dyDescent="0.25">
      <c r="A5838" s="281">
        <v>41002059</v>
      </c>
      <c r="B5838" s="276" t="s">
        <v>11124</v>
      </c>
      <c r="C5838" s="278" t="s">
        <v>4843</v>
      </c>
      <c r="D5838" s="276" t="s">
        <v>10718</v>
      </c>
      <c r="E5838" s="282"/>
      <c r="F5838" s="279"/>
      <c r="G5838" s="278"/>
      <c r="H5838" s="278" t="s">
        <v>6154</v>
      </c>
      <c r="I5838" s="278" t="s">
        <v>6155</v>
      </c>
      <c r="J5838" s="278" t="s">
        <v>6156</v>
      </c>
      <c r="K5838" s="278" t="s">
        <v>6157</v>
      </c>
      <c r="L5838" s="277"/>
      <c r="M5838" s="276" t="s">
        <v>10707</v>
      </c>
      <c r="N5838" s="276" t="s">
        <v>7519</v>
      </c>
      <c r="O5838" s="276" t="s">
        <v>6166</v>
      </c>
    </row>
    <row r="5839" spans="1:15" ht="30.75" customHeight="1" x14ac:dyDescent="0.25">
      <c r="A5839" s="275">
        <v>41101014</v>
      </c>
      <c r="B5839" s="270" t="s">
        <v>4588</v>
      </c>
      <c r="C5839" s="272" t="s">
        <v>4843</v>
      </c>
      <c r="D5839" s="270" t="s">
        <v>10732</v>
      </c>
      <c r="E5839" s="272"/>
      <c r="F5839" s="273"/>
      <c r="G5839" s="272"/>
      <c r="H5839" s="272" t="s">
        <v>6154</v>
      </c>
      <c r="I5839" s="272" t="s">
        <v>6155</v>
      </c>
      <c r="J5839" s="272" t="s">
        <v>6156</v>
      </c>
      <c r="K5839" s="272" t="s">
        <v>6157</v>
      </c>
      <c r="L5839" s="271"/>
      <c r="M5839" s="270" t="s">
        <v>10733</v>
      </c>
      <c r="N5839" s="270" t="s">
        <v>7519</v>
      </c>
      <c r="O5839" s="270" t="s">
        <v>6166</v>
      </c>
    </row>
    <row r="5840" spans="1:15" ht="30.75" customHeight="1" x14ac:dyDescent="0.25">
      <c r="A5840" s="281">
        <v>41101022</v>
      </c>
      <c r="B5840" s="276" t="s">
        <v>4589</v>
      </c>
      <c r="C5840" s="278" t="s">
        <v>4843</v>
      </c>
      <c r="D5840" s="276" t="s">
        <v>10734</v>
      </c>
      <c r="E5840" s="282"/>
      <c r="F5840" s="279"/>
      <c r="G5840" s="278"/>
      <c r="H5840" s="278" t="s">
        <v>6154</v>
      </c>
      <c r="I5840" s="278" t="s">
        <v>6155</v>
      </c>
      <c r="J5840" s="278" t="s">
        <v>6156</v>
      </c>
      <c r="K5840" s="278" t="s">
        <v>6157</v>
      </c>
      <c r="L5840" s="277"/>
      <c r="M5840" s="276" t="s">
        <v>10733</v>
      </c>
      <c r="N5840" s="276" t="s">
        <v>7519</v>
      </c>
      <c r="O5840" s="276" t="s">
        <v>6166</v>
      </c>
    </row>
    <row r="5841" spans="1:15" ht="30.75" customHeight="1" x14ac:dyDescent="0.25">
      <c r="A5841" s="275">
        <v>41101030</v>
      </c>
      <c r="B5841" s="270" t="s">
        <v>4590</v>
      </c>
      <c r="C5841" s="272" t="s">
        <v>4843</v>
      </c>
      <c r="D5841" s="270" t="s">
        <v>10735</v>
      </c>
      <c r="E5841" s="272"/>
      <c r="F5841" s="273"/>
      <c r="G5841" s="272"/>
      <c r="H5841" s="272" t="s">
        <v>6154</v>
      </c>
      <c r="I5841" s="272" t="s">
        <v>6155</v>
      </c>
      <c r="J5841" s="272" t="s">
        <v>6156</v>
      </c>
      <c r="K5841" s="272" t="s">
        <v>6157</v>
      </c>
      <c r="L5841" s="271"/>
      <c r="M5841" s="270" t="s">
        <v>10733</v>
      </c>
      <c r="N5841" s="270" t="s">
        <v>7519</v>
      </c>
      <c r="O5841" s="270" t="s">
        <v>6166</v>
      </c>
    </row>
    <row r="5842" spans="1:15" ht="30.75" customHeight="1" x14ac:dyDescent="0.25">
      <c r="A5842" s="281">
        <v>41101049</v>
      </c>
      <c r="B5842" s="276" t="s">
        <v>6056</v>
      </c>
      <c r="C5842" s="278" t="s">
        <v>4844</v>
      </c>
      <c r="D5842" s="276" t="s">
        <v>6161</v>
      </c>
      <c r="E5842" s="282"/>
      <c r="F5842" s="279"/>
      <c r="G5842" s="278" t="s">
        <v>6161</v>
      </c>
      <c r="H5842" s="278" t="s">
        <v>6161</v>
      </c>
      <c r="I5842" s="278" t="s">
        <v>6161</v>
      </c>
      <c r="J5842" s="278" t="s">
        <v>6161</v>
      </c>
      <c r="K5842" s="278" t="s">
        <v>6161</v>
      </c>
      <c r="L5842" s="277" t="s">
        <v>6161</v>
      </c>
      <c r="M5842" s="276" t="s">
        <v>6161</v>
      </c>
      <c r="N5842" s="276" t="s">
        <v>6161</v>
      </c>
      <c r="O5842" s="276" t="s">
        <v>6161</v>
      </c>
    </row>
    <row r="5843" spans="1:15" ht="30.75" customHeight="1" x14ac:dyDescent="0.25">
      <c r="A5843" s="275">
        <v>41101057</v>
      </c>
      <c r="B5843" s="270" t="s">
        <v>3536</v>
      </c>
      <c r="C5843" s="272" t="s">
        <v>4843</v>
      </c>
      <c r="D5843" s="270" t="s">
        <v>10736</v>
      </c>
      <c r="E5843" s="272"/>
      <c r="F5843" s="273"/>
      <c r="G5843" s="272"/>
      <c r="H5843" s="272" t="s">
        <v>6154</v>
      </c>
      <c r="I5843" s="272" t="s">
        <v>6155</v>
      </c>
      <c r="J5843" s="272" t="s">
        <v>6156</v>
      </c>
      <c r="K5843" s="272" t="s">
        <v>6157</v>
      </c>
      <c r="L5843" s="271"/>
      <c r="M5843" s="270" t="s">
        <v>10733</v>
      </c>
      <c r="N5843" s="270" t="s">
        <v>7519</v>
      </c>
      <c r="O5843" s="270" t="s">
        <v>6166</v>
      </c>
    </row>
    <row r="5844" spans="1:15" ht="30.75" customHeight="1" x14ac:dyDescent="0.25">
      <c r="A5844" s="281">
        <v>41101065</v>
      </c>
      <c r="B5844" s="276" t="s">
        <v>4036</v>
      </c>
      <c r="C5844" s="278" t="s">
        <v>4843</v>
      </c>
      <c r="D5844" s="276" t="s">
        <v>10737</v>
      </c>
      <c r="E5844" s="282"/>
      <c r="F5844" s="279"/>
      <c r="G5844" s="278"/>
      <c r="H5844" s="278" t="s">
        <v>6154</v>
      </c>
      <c r="I5844" s="278" t="s">
        <v>6155</v>
      </c>
      <c r="J5844" s="278" t="s">
        <v>6156</v>
      </c>
      <c r="K5844" s="278" t="s">
        <v>6157</v>
      </c>
      <c r="L5844" s="277"/>
      <c r="M5844" s="276" t="s">
        <v>10733</v>
      </c>
      <c r="N5844" s="276" t="s">
        <v>7519</v>
      </c>
      <c r="O5844" s="276" t="s">
        <v>6166</v>
      </c>
    </row>
    <row r="5845" spans="1:15" ht="30.75" customHeight="1" x14ac:dyDescent="0.25">
      <c r="A5845" s="275">
        <v>41101073</v>
      </c>
      <c r="B5845" s="270" t="s">
        <v>4591</v>
      </c>
      <c r="C5845" s="272" t="s">
        <v>4843</v>
      </c>
      <c r="D5845" s="270" t="s">
        <v>10738</v>
      </c>
      <c r="E5845" s="272"/>
      <c r="F5845" s="273"/>
      <c r="G5845" s="272"/>
      <c r="H5845" s="272" t="s">
        <v>6154</v>
      </c>
      <c r="I5845" s="272" t="s">
        <v>6155</v>
      </c>
      <c r="J5845" s="272" t="s">
        <v>6156</v>
      </c>
      <c r="K5845" s="272" t="s">
        <v>6157</v>
      </c>
      <c r="L5845" s="271"/>
      <c r="M5845" s="270" t="s">
        <v>10733</v>
      </c>
      <c r="N5845" s="270" t="s">
        <v>7519</v>
      </c>
      <c r="O5845" s="270" t="s">
        <v>6166</v>
      </c>
    </row>
    <row r="5846" spans="1:15" ht="30.75" customHeight="1" x14ac:dyDescent="0.25">
      <c r="A5846" s="281">
        <v>41101081</v>
      </c>
      <c r="B5846" s="276" t="s">
        <v>4592</v>
      </c>
      <c r="C5846" s="278" t="s">
        <v>4843</v>
      </c>
      <c r="D5846" s="276" t="s">
        <v>10739</v>
      </c>
      <c r="E5846" s="282"/>
      <c r="F5846" s="279"/>
      <c r="G5846" s="278"/>
      <c r="H5846" s="278" t="s">
        <v>6154</v>
      </c>
      <c r="I5846" s="278" t="s">
        <v>6155</v>
      </c>
      <c r="J5846" s="278" t="s">
        <v>6156</v>
      </c>
      <c r="K5846" s="278" t="s">
        <v>6157</v>
      </c>
      <c r="L5846" s="277"/>
      <c r="M5846" s="276" t="s">
        <v>10733</v>
      </c>
      <c r="N5846" s="276" t="s">
        <v>7519</v>
      </c>
      <c r="O5846" s="276" t="s">
        <v>6166</v>
      </c>
    </row>
    <row r="5847" spans="1:15" ht="30.75" customHeight="1" x14ac:dyDescent="0.25">
      <c r="A5847" s="275">
        <v>41101090</v>
      </c>
      <c r="B5847" s="270" t="s">
        <v>4593</v>
      </c>
      <c r="C5847" s="272" t="s">
        <v>4843</v>
      </c>
      <c r="D5847" s="270" t="s">
        <v>10740</v>
      </c>
      <c r="E5847" s="272"/>
      <c r="F5847" s="273"/>
      <c r="G5847" s="272"/>
      <c r="H5847" s="272" t="s">
        <v>6154</v>
      </c>
      <c r="I5847" s="272" t="s">
        <v>6155</v>
      </c>
      <c r="J5847" s="272" t="s">
        <v>6156</v>
      </c>
      <c r="K5847" s="272" t="s">
        <v>6157</v>
      </c>
      <c r="L5847" s="271"/>
      <c r="M5847" s="270" t="s">
        <v>10733</v>
      </c>
      <c r="N5847" s="270" t="s">
        <v>7519</v>
      </c>
      <c r="O5847" s="270" t="s">
        <v>6166</v>
      </c>
    </row>
    <row r="5848" spans="1:15" ht="30.75" customHeight="1" x14ac:dyDescent="0.25">
      <c r="A5848" s="281">
        <v>41101103</v>
      </c>
      <c r="B5848" s="276" t="s">
        <v>4594</v>
      </c>
      <c r="C5848" s="278" t="s">
        <v>4843</v>
      </c>
      <c r="D5848" s="276" t="s">
        <v>10741</v>
      </c>
      <c r="E5848" s="282"/>
      <c r="F5848" s="279"/>
      <c r="G5848" s="278"/>
      <c r="H5848" s="278" t="s">
        <v>6154</v>
      </c>
      <c r="I5848" s="278" t="s">
        <v>6155</v>
      </c>
      <c r="J5848" s="278" t="s">
        <v>6156</v>
      </c>
      <c r="K5848" s="278" t="s">
        <v>6157</v>
      </c>
      <c r="L5848" s="277"/>
      <c r="M5848" s="276" t="s">
        <v>10733</v>
      </c>
      <c r="N5848" s="276" t="s">
        <v>7519</v>
      </c>
      <c r="O5848" s="276" t="s">
        <v>6166</v>
      </c>
    </row>
    <row r="5849" spans="1:15" ht="30.75" customHeight="1" x14ac:dyDescent="0.25">
      <c r="A5849" s="275">
        <v>41101111</v>
      </c>
      <c r="B5849" s="270" t="s">
        <v>4595</v>
      </c>
      <c r="C5849" s="272" t="s">
        <v>4843</v>
      </c>
      <c r="D5849" s="270" t="s">
        <v>10742</v>
      </c>
      <c r="E5849" s="272"/>
      <c r="F5849" s="273"/>
      <c r="G5849" s="272"/>
      <c r="H5849" s="272" t="s">
        <v>6154</v>
      </c>
      <c r="I5849" s="272" t="s">
        <v>6155</v>
      </c>
      <c r="J5849" s="272" t="s">
        <v>6156</v>
      </c>
      <c r="K5849" s="272" t="s">
        <v>6157</v>
      </c>
      <c r="L5849" s="271"/>
      <c r="M5849" s="270" t="s">
        <v>10733</v>
      </c>
      <c r="N5849" s="270" t="s">
        <v>7519</v>
      </c>
      <c r="O5849" s="270" t="s">
        <v>6166</v>
      </c>
    </row>
    <row r="5850" spans="1:15" ht="30.75" customHeight="1" x14ac:dyDescent="0.25">
      <c r="A5850" s="281">
        <v>41101120</v>
      </c>
      <c r="B5850" s="276" t="s">
        <v>4596</v>
      </c>
      <c r="C5850" s="278" t="s">
        <v>4843</v>
      </c>
      <c r="D5850" s="276" t="s">
        <v>10743</v>
      </c>
      <c r="E5850" s="282"/>
      <c r="F5850" s="279"/>
      <c r="G5850" s="278"/>
      <c r="H5850" s="278" t="s">
        <v>6154</v>
      </c>
      <c r="I5850" s="278" t="s">
        <v>6155</v>
      </c>
      <c r="J5850" s="278" t="s">
        <v>6156</v>
      </c>
      <c r="K5850" s="278" t="s">
        <v>6157</v>
      </c>
      <c r="L5850" s="277"/>
      <c r="M5850" s="276" t="s">
        <v>10733</v>
      </c>
      <c r="N5850" s="276" t="s">
        <v>7519</v>
      </c>
      <c r="O5850" s="276" t="s">
        <v>6166</v>
      </c>
    </row>
    <row r="5851" spans="1:15" ht="30.75" customHeight="1" x14ac:dyDescent="0.25">
      <c r="A5851" s="275">
        <v>41101138</v>
      </c>
      <c r="B5851" s="270" t="s">
        <v>4597</v>
      </c>
      <c r="C5851" s="272" t="s">
        <v>4843</v>
      </c>
      <c r="D5851" s="270" t="s">
        <v>10744</v>
      </c>
      <c r="E5851" s="272"/>
      <c r="F5851" s="273"/>
      <c r="G5851" s="272"/>
      <c r="H5851" s="272" t="s">
        <v>6154</v>
      </c>
      <c r="I5851" s="272" t="s">
        <v>6155</v>
      </c>
      <c r="J5851" s="272" t="s">
        <v>6156</v>
      </c>
      <c r="K5851" s="272" t="s">
        <v>6157</v>
      </c>
      <c r="L5851" s="271"/>
      <c r="M5851" s="270" t="s">
        <v>10733</v>
      </c>
      <c r="N5851" s="270" t="s">
        <v>7519</v>
      </c>
      <c r="O5851" s="270" t="s">
        <v>6166</v>
      </c>
    </row>
    <row r="5852" spans="1:15" ht="30.75" customHeight="1" x14ac:dyDescent="0.25">
      <c r="A5852" s="281">
        <v>41101146</v>
      </c>
      <c r="B5852" s="276" t="s">
        <v>4598</v>
      </c>
      <c r="C5852" s="278" t="s">
        <v>4843</v>
      </c>
      <c r="D5852" s="276" t="s">
        <v>10744</v>
      </c>
      <c r="E5852" s="282"/>
      <c r="F5852" s="279"/>
      <c r="G5852" s="278"/>
      <c r="H5852" s="278" t="s">
        <v>6154</v>
      </c>
      <c r="I5852" s="278" t="s">
        <v>6155</v>
      </c>
      <c r="J5852" s="278" t="s">
        <v>6156</v>
      </c>
      <c r="K5852" s="278" t="s">
        <v>6157</v>
      </c>
      <c r="L5852" s="277"/>
      <c r="M5852" s="276" t="s">
        <v>10733</v>
      </c>
      <c r="N5852" s="276" t="s">
        <v>7519</v>
      </c>
      <c r="O5852" s="276" t="s">
        <v>6166</v>
      </c>
    </row>
    <row r="5853" spans="1:15" ht="30.75" customHeight="1" x14ac:dyDescent="0.25">
      <c r="A5853" s="275">
        <v>41101154</v>
      </c>
      <c r="B5853" s="270" t="s">
        <v>4599</v>
      </c>
      <c r="C5853" s="272" t="s">
        <v>4843</v>
      </c>
      <c r="D5853" s="270" t="s">
        <v>10744</v>
      </c>
      <c r="E5853" s="272"/>
      <c r="F5853" s="273"/>
      <c r="G5853" s="272"/>
      <c r="H5853" s="272" t="s">
        <v>6154</v>
      </c>
      <c r="I5853" s="272" t="s">
        <v>6155</v>
      </c>
      <c r="J5853" s="272" t="s">
        <v>6156</v>
      </c>
      <c r="K5853" s="272" t="s">
        <v>6157</v>
      </c>
      <c r="L5853" s="271"/>
      <c r="M5853" s="270" t="s">
        <v>10733</v>
      </c>
      <c r="N5853" s="270" t="s">
        <v>7519</v>
      </c>
      <c r="O5853" s="270" t="s">
        <v>6166</v>
      </c>
    </row>
    <row r="5854" spans="1:15" ht="30.75" customHeight="1" x14ac:dyDescent="0.25">
      <c r="A5854" s="281">
        <v>41101170</v>
      </c>
      <c r="B5854" s="276" t="s">
        <v>4600</v>
      </c>
      <c r="C5854" s="278" t="s">
        <v>4843</v>
      </c>
      <c r="D5854" s="276" t="s">
        <v>10745</v>
      </c>
      <c r="E5854" s="282"/>
      <c r="F5854" s="279"/>
      <c r="G5854" s="278"/>
      <c r="H5854" s="278" t="s">
        <v>6154</v>
      </c>
      <c r="I5854" s="278" t="s">
        <v>6155</v>
      </c>
      <c r="J5854" s="278" t="s">
        <v>6156</v>
      </c>
      <c r="K5854" s="278" t="s">
        <v>6157</v>
      </c>
      <c r="L5854" s="277"/>
      <c r="M5854" s="276" t="s">
        <v>10733</v>
      </c>
      <c r="N5854" s="276" t="s">
        <v>7519</v>
      </c>
      <c r="O5854" s="276" t="s">
        <v>6166</v>
      </c>
    </row>
    <row r="5855" spans="1:15" ht="30.75" customHeight="1" x14ac:dyDescent="0.25">
      <c r="A5855" s="275">
        <v>41101189</v>
      </c>
      <c r="B5855" s="270" t="s">
        <v>4601</v>
      </c>
      <c r="C5855" s="272" t="s">
        <v>4843</v>
      </c>
      <c r="D5855" s="270" t="s">
        <v>10746</v>
      </c>
      <c r="E5855" s="272"/>
      <c r="F5855" s="273"/>
      <c r="G5855" s="272"/>
      <c r="H5855" s="272" t="s">
        <v>6154</v>
      </c>
      <c r="I5855" s="272" t="s">
        <v>6155</v>
      </c>
      <c r="J5855" s="272" t="s">
        <v>6156</v>
      </c>
      <c r="K5855" s="272" t="s">
        <v>6157</v>
      </c>
      <c r="L5855" s="271"/>
      <c r="M5855" s="270" t="s">
        <v>10733</v>
      </c>
      <c r="N5855" s="270" t="s">
        <v>7519</v>
      </c>
      <c r="O5855" s="270" t="s">
        <v>6166</v>
      </c>
    </row>
    <row r="5856" spans="1:15" ht="30.75" customHeight="1" x14ac:dyDescent="0.25">
      <c r="A5856" s="281">
        <v>41101197</v>
      </c>
      <c r="B5856" s="276" t="s">
        <v>4602</v>
      </c>
      <c r="C5856" s="278" t="s">
        <v>4843</v>
      </c>
      <c r="D5856" s="276" t="s">
        <v>10747</v>
      </c>
      <c r="E5856" s="282"/>
      <c r="F5856" s="279"/>
      <c r="G5856" s="278"/>
      <c r="H5856" s="278" t="s">
        <v>6154</v>
      </c>
      <c r="I5856" s="278" t="s">
        <v>6155</v>
      </c>
      <c r="J5856" s="278"/>
      <c r="K5856" s="278" t="s">
        <v>6157</v>
      </c>
      <c r="L5856" s="277"/>
      <c r="M5856" s="276" t="s">
        <v>10733</v>
      </c>
      <c r="N5856" s="276" t="s">
        <v>7519</v>
      </c>
      <c r="O5856" s="276" t="s">
        <v>6166</v>
      </c>
    </row>
    <row r="5857" spans="1:15" ht="30.75" customHeight="1" x14ac:dyDescent="0.25">
      <c r="A5857" s="275">
        <v>41101200</v>
      </c>
      <c r="B5857" s="270" t="s">
        <v>4603</v>
      </c>
      <c r="C5857" s="272" t="s">
        <v>4843</v>
      </c>
      <c r="D5857" s="270" t="s">
        <v>10748</v>
      </c>
      <c r="E5857" s="272"/>
      <c r="F5857" s="273"/>
      <c r="G5857" s="272"/>
      <c r="H5857" s="272" t="s">
        <v>6154</v>
      </c>
      <c r="I5857" s="272" t="s">
        <v>6155</v>
      </c>
      <c r="J5857" s="272" t="s">
        <v>6156</v>
      </c>
      <c r="K5857" s="272" t="s">
        <v>6157</v>
      </c>
      <c r="L5857" s="271"/>
      <c r="M5857" s="270" t="s">
        <v>10733</v>
      </c>
      <c r="N5857" s="270" t="s">
        <v>7519</v>
      </c>
      <c r="O5857" s="270" t="s">
        <v>6166</v>
      </c>
    </row>
    <row r="5858" spans="1:15" ht="30.75" customHeight="1" x14ac:dyDescent="0.25">
      <c r="A5858" s="281">
        <v>41101219</v>
      </c>
      <c r="B5858" s="276" t="s">
        <v>4604</v>
      </c>
      <c r="C5858" s="278" t="s">
        <v>4843</v>
      </c>
      <c r="D5858" s="276" t="s">
        <v>10749</v>
      </c>
      <c r="E5858" s="282"/>
      <c r="F5858" s="279"/>
      <c r="G5858" s="278"/>
      <c r="H5858" s="278" t="s">
        <v>6154</v>
      </c>
      <c r="I5858" s="278" t="s">
        <v>6155</v>
      </c>
      <c r="J5858" s="278" t="s">
        <v>6156</v>
      </c>
      <c r="K5858" s="278" t="s">
        <v>6157</v>
      </c>
      <c r="L5858" s="277"/>
      <c r="M5858" s="276" t="s">
        <v>10733</v>
      </c>
      <c r="N5858" s="276" t="s">
        <v>7519</v>
      </c>
      <c r="O5858" s="276" t="s">
        <v>6166</v>
      </c>
    </row>
    <row r="5859" spans="1:15" ht="30.75" customHeight="1" x14ac:dyDescent="0.25">
      <c r="A5859" s="275">
        <v>41101227</v>
      </c>
      <c r="B5859" s="270" t="s">
        <v>4605</v>
      </c>
      <c r="C5859" s="272" t="s">
        <v>4843</v>
      </c>
      <c r="D5859" s="270" t="s">
        <v>10750</v>
      </c>
      <c r="E5859" s="272"/>
      <c r="F5859" s="273"/>
      <c r="G5859" s="272"/>
      <c r="H5859" s="272" t="s">
        <v>6154</v>
      </c>
      <c r="I5859" s="272" t="s">
        <v>6155</v>
      </c>
      <c r="J5859" s="272" t="s">
        <v>6156</v>
      </c>
      <c r="K5859" s="272" t="s">
        <v>6157</v>
      </c>
      <c r="L5859" s="271"/>
      <c r="M5859" s="270" t="s">
        <v>10733</v>
      </c>
      <c r="N5859" s="270" t="s">
        <v>7519</v>
      </c>
      <c r="O5859" s="270" t="s">
        <v>6166</v>
      </c>
    </row>
    <row r="5860" spans="1:15" ht="30.75" customHeight="1" x14ac:dyDescent="0.25">
      <c r="A5860" s="281">
        <v>41101235</v>
      </c>
      <c r="B5860" s="276" t="s">
        <v>4606</v>
      </c>
      <c r="C5860" s="278" t="s">
        <v>4843</v>
      </c>
      <c r="D5860" s="276" t="s">
        <v>10751</v>
      </c>
      <c r="E5860" s="282"/>
      <c r="F5860" s="279"/>
      <c r="G5860" s="278"/>
      <c r="H5860" s="278" t="s">
        <v>6154</v>
      </c>
      <c r="I5860" s="278" t="s">
        <v>6155</v>
      </c>
      <c r="J5860" s="278" t="s">
        <v>6156</v>
      </c>
      <c r="K5860" s="278" t="s">
        <v>6157</v>
      </c>
      <c r="L5860" s="277">
        <v>123</v>
      </c>
      <c r="M5860" s="276" t="s">
        <v>10733</v>
      </c>
      <c r="N5860" s="276" t="s">
        <v>7519</v>
      </c>
      <c r="O5860" s="276" t="s">
        <v>6166</v>
      </c>
    </row>
    <row r="5861" spans="1:15" ht="30.75" customHeight="1" x14ac:dyDescent="0.25">
      <c r="A5861" s="275">
        <v>41101243</v>
      </c>
      <c r="B5861" s="270" t="s">
        <v>4607</v>
      </c>
      <c r="C5861" s="272" t="s">
        <v>4843</v>
      </c>
      <c r="D5861" s="270" t="s">
        <v>10752</v>
      </c>
      <c r="E5861" s="272"/>
      <c r="F5861" s="273"/>
      <c r="G5861" s="272"/>
      <c r="H5861" s="272" t="s">
        <v>6154</v>
      </c>
      <c r="I5861" s="272" t="s">
        <v>6155</v>
      </c>
      <c r="J5861" s="272" t="s">
        <v>6156</v>
      </c>
      <c r="K5861" s="272" t="s">
        <v>6157</v>
      </c>
      <c r="L5861" s="271"/>
      <c r="M5861" s="270" t="s">
        <v>10733</v>
      </c>
      <c r="N5861" s="270" t="s">
        <v>7519</v>
      </c>
      <c r="O5861" s="270" t="s">
        <v>6166</v>
      </c>
    </row>
    <row r="5862" spans="1:15" ht="30.75" customHeight="1" x14ac:dyDescent="0.25">
      <c r="A5862" s="281">
        <v>41101251</v>
      </c>
      <c r="B5862" s="276" t="s">
        <v>4608</v>
      </c>
      <c r="C5862" s="278" t="s">
        <v>4843</v>
      </c>
      <c r="D5862" s="276" t="s">
        <v>10753</v>
      </c>
      <c r="E5862" s="282"/>
      <c r="F5862" s="279"/>
      <c r="G5862" s="278"/>
      <c r="H5862" s="278" t="s">
        <v>6154</v>
      </c>
      <c r="I5862" s="278" t="s">
        <v>6155</v>
      </c>
      <c r="J5862" s="278" t="s">
        <v>6156</v>
      </c>
      <c r="K5862" s="278" t="s">
        <v>6157</v>
      </c>
      <c r="L5862" s="277"/>
      <c r="M5862" s="276" t="s">
        <v>10733</v>
      </c>
      <c r="N5862" s="276" t="s">
        <v>7519</v>
      </c>
      <c r="O5862" s="276" t="s">
        <v>6166</v>
      </c>
    </row>
    <row r="5863" spans="1:15" ht="30.75" customHeight="1" x14ac:dyDescent="0.25">
      <c r="A5863" s="275">
        <v>41101260</v>
      </c>
      <c r="B5863" s="270" t="s">
        <v>4609</v>
      </c>
      <c r="C5863" s="272" t="s">
        <v>4843</v>
      </c>
      <c r="D5863" s="270" t="s">
        <v>10754</v>
      </c>
      <c r="E5863" s="272"/>
      <c r="F5863" s="273"/>
      <c r="G5863" s="272"/>
      <c r="H5863" s="272" t="s">
        <v>6154</v>
      </c>
      <c r="I5863" s="272" t="s">
        <v>6155</v>
      </c>
      <c r="J5863" s="272" t="s">
        <v>6156</v>
      </c>
      <c r="K5863" s="272" t="s">
        <v>6157</v>
      </c>
      <c r="L5863" s="271"/>
      <c r="M5863" s="270" t="s">
        <v>10733</v>
      </c>
      <c r="N5863" s="270" t="s">
        <v>7519</v>
      </c>
      <c r="O5863" s="270" t="s">
        <v>6166</v>
      </c>
    </row>
    <row r="5864" spans="1:15" ht="30.75" customHeight="1" x14ac:dyDescent="0.25">
      <c r="A5864" s="281">
        <v>41101278</v>
      </c>
      <c r="B5864" s="276" t="s">
        <v>4610</v>
      </c>
      <c r="C5864" s="278" t="s">
        <v>4843</v>
      </c>
      <c r="D5864" s="276" t="s">
        <v>10755</v>
      </c>
      <c r="E5864" s="282"/>
      <c r="F5864" s="279"/>
      <c r="G5864" s="278"/>
      <c r="H5864" s="278" t="s">
        <v>6154</v>
      </c>
      <c r="I5864" s="278" t="s">
        <v>6155</v>
      </c>
      <c r="J5864" s="278" t="s">
        <v>6156</v>
      </c>
      <c r="K5864" s="278" t="s">
        <v>6157</v>
      </c>
      <c r="L5864" s="277"/>
      <c r="M5864" s="276" t="s">
        <v>10733</v>
      </c>
      <c r="N5864" s="276" t="s">
        <v>7519</v>
      </c>
      <c r="O5864" s="276" t="s">
        <v>6166</v>
      </c>
    </row>
    <row r="5865" spans="1:15" ht="30.75" customHeight="1" x14ac:dyDescent="0.25">
      <c r="A5865" s="275">
        <v>41101286</v>
      </c>
      <c r="B5865" s="270" t="s">
        <v>4611</v>
      </c>
      <c r="C5865" s="272" t="s">
        <v>4843</v>
      </c>
      <c r="D5865" s="270" t="s">
        <v>10756</v>
      </c>
      <c r="E5865" s="272"/>
      <c r="F5865" s="273"/>
      <c r="G5865" s="272"/>
      <c r="H5865" s="272" t="s">
        <v>6154</v>
      </c>
      <c r="I5865" s="272" t="s">
        <v>6155</v>
      </c>
      <c r="J5865" s="272" t="s">
        <v>6156</v>
      </c>
      <c r="K5865" s="272" t="s">
        <v>6157</v>
      </c>
      <c r="L5865" s="271"/>
      <c r="M5865" s="270" t="s">
        <v>10733</v>
      </c>
      <c r="N5865" s="270" t="s">
        <v>7519</v>
      </c>
      <c r="O5865" s="270" t="s">
        <v>6166</v>
      </c>
    </row>
    <row r="5866" spans="1:15" ht="30.75" customHeight="1" x14ac:dyDescent="0.25">
      <c r="A5866" s="281">
        <v>41101294</v>
      </c>
      <c r="B5866" s="276" t="s">
        <v>4612</v>
      </c>
      <c r="C5866" s="278" t="s">
        <v>4843</v>
      </c>
      <c r="D5866" s="276" t="s">
        <v>10757</v>
      </c>
      <c r="E5866" s="282"/>
      <c r="F5866" s="279"/>
      <c r="G5866" s="278"/>
      <c r="H5866" s="278" t="s">
        <v>6154</v>
      </c>
      <c r="I5866" s="278" t="s">
        <v>6155</v>
      </c>
      <c r="J5866" s="278" t="s">
        <v>6156</v>
      </c>
      <c r="K5866" s="278" t="s">
        <v>6157</v>
      </c>
      <c r="L5866" s="277"/>
      <c r="M5866" s="276" t="s">
        <v>10733</v>
      </c>
      <c r="N5866" s="276" t="s">
        <v>7519</v>
      </c>
      <c r="O5866" s="276" t="s">
        <v>6166</v>
      </c>
    </row>
    <row r="5867" spans="1:15" ht="30.75" customHeight="1" x14ac:dyDescent="0.25">
      <c r="A5867" s="275">
        <v>41101308</v>
      </c>
      <c r="B5867" s="270" t="s">
        <v>4613</v>
      </c>
      <c r="C5867" s="272" t="s">
        <v>4843</v>
      </c>
      <c r="D5867" s="270" t="s">
        <v>10758</v>
      </c>
      <c r="E5867" s="272"/>
      <c r="F5867" s="273"/>
      <c r="G5867" s="272"/>
      <c r="H5867" s="272" t="s">
        <v>6154</v>
      </c>
      <c r="I5867" s="272" t="s">
        <v>6155</v>
      </c>
      <c r="J5867" s="272" t="s">
        <v>6156</v>
      </c>
      <c r="K5867" s="272" t="s">
        <v>6157</v>
      </c>
      <c r="L5867" s="271"/>
      <c r="M5867" s="270" t="s">
        <v>10733</v>
      </c>
      <c r="N5867" s="270" t="s">
        <v>7519</v>
      </c>
      <c r="O5867" s="270" t="s">
        <v>6166</v>
      </c>
    </row>
    <row r="5868" spans="1:15" ht="30.75" customHeight="1" x14ac:dyDescent="0.25">
      <c r="A5868" s="281">
        <v>41101316</v>
      </c>
      <c r="B5868" s="276" t="s">
        <v>4614</v>
      </c>
      <c r="C5868" s="278" t="s">
        <v>4843</v>
      </c>
      <c r="D5868" s="276" t="s">
        <v>10759</v>
      </c>
      <c r="E5868" s="282"/>
      <c r="F5868" s="279"/>
      <c r="G5868" s="278"/>
      <c r="H5868" s="278" t="s">
        <v>6154</v>
      </c>
      <c r="I5868" s="278" t="s">
        <v>6155</v>
      </c>
      <c r="J5868" s="278" t="s">
        <v>6156</v>
      </c>
      <c r="K5868" s="278" t="s">
        <v>6157</v>
      </c>
      <c r="L5868" s="277"/>
      <c r="M5868" s="276" t="s">
        <v>10733</v>
      </c>
      <c r="N5868" s="276" t="s">
        <v>7519</v>
      </c>
      <c r="O5868" s="276" t="s">
        <v>6166</v>
      </c>
    </row>
    <row r="5869" spans="1:15" ht="30.75" customHeight="1" x14ac:dyDescent="0.25">
      <c r="A5869" s="275">
        <v>41101332</v>
      </c>
      <c r="B5869" s="270" t="s">
        <v>3530</v>
      </c>
      <c r="C5869" s="272" t="s">
        <v>4843</v>
      </c>
      <c r="D5869" s="270" t="s">
        <v>10760</v>
      </c>
      <c r="E5869" s="272"/>
      <c r="F5869" s="273"/>
      <c r="G5869" s="272"/>
      <c r="H5869" s="272" t="s">
        <v>6154</v>
      </c>
      <c r="I5869" s="272" t="s">
        <v>6155</v>
      </c>
      <c r="J5869" s="272" t="s">
        <v>6156</v>
      </c>
      <c r="K5869" s="272" t="s">
        <v>6157</v>
      </c>
      <c r="L5869" s="271"/>
      <c r="M5869" s="270" t="s">
        <v>10733</v>
      </c>
      <c r="N5869" s="270" t="s">
        <v>7519</v>
      </c>
      <c r="O5869" s="270" t="s">
        <v>6166</v>
      </c>
    </row>
    <row r="5870" spans="1:15" ht="30.75" customHeight="1" x14ac:dyDescent="0.25">
      <c r="A5870" s="281">
        <v>41101340</v>
      </c>
      <c r="B5870" s="276" t="s">
        <v>3529</v>
      </c>
      <c r="C5870" s="278" t="s">
        <v>4843</v>
      </c>
      <c r="D5870" s="276" t="s">
        <v>10761</v>
      </c>
      <c r="E5870" s="282"/>
      <c r="F5870" s="279"/>
      <c r="G5870" s="278"/>
      <c r="H5870" s="278" t="s">
        <v>6154</v>
      </c>
      <c r="I5870" s="278" t="s">
        <v>6155</v>
      </c>
      <c r="J5870" s="278" t="s">
        <v>6156</v>
      </c>
      <c r="K5870" s="278" t="s">
        <v>6157</v>
      </c>
      <c r="L5870" s="277"/>
      <c r="M5870" s="276" t="s">
        <v>10733</v>
      </c>
      <c r="N5870" s="276" t="s">
        <v>7519</v>
      </c>
      <c r="O5870" s="276" t="s">
        <v>6166</v>
      </c>
    </row>
    <row r="5871" spans="1:15" ht="30.75" customHeight="1" x14ac:dyDescent="0.25">
      <c r="A5871" s="275">
        <v>41101359</v>
      </c>
      <c r="B5871" s="270" t="s">
        <v>3535</v>
      </c>
      <c r="C5871" s="272" t="s">
        <v>4843</v>
      </c>
      <c r="D5871" s="270" t="s">
        <v>10762</v>
      </c>
      <c r="E5871" s="272"/>
      <c r="F5871" s="273"/>
      <c r="G5871" s="272"/>
      <c r="H5871" s="272" t="s">
        <v>6154</v>
      </c>
      <c r="I5871" s="272" t="s">
        <v>6155</v>
      </c>
      <c r="J5871" s="272" t="s">
        <v>6156</v>
      </c>
      <c r="K5871" s="272" t="s">
        <v>6157</v>
      </c>
      <c r="L5871" s="271"/>
      <c r="M5871" s="270" t="s">
        <v>10733</v>
      </c>
      <c r="N5871" s="270" t="s">
        <v>7519</v>
      </c>
      <c r="O5871" s="270" t="s">
        <v>6166</v>
      </c>
    </row>
    <row r="5872" spans="1:15" ht="30.75" customHeight="1" x14ac:dyDescent="0.25">
      <c r="A5872" s="281">
        <v>41101375</v>
      </c>
      <c r="B5872" s="276" t="s">
        <v>6057</v>
      </c>
      <c r="C5872" s="278" t="s">
        <v>4844</v>
      </c>
      <c r="D5872" s="276" t="s">
        <v>6161</v>
      </c>
      <c r="E5872" s="282"/>
      <c r="F5872" s="279"/>
      <c r="G5872" s="278" t="s">
        <v>6161</v>
      </c>
      <c r="H5872" s="278" t="s">
        <v>6161</v>
      </c>
      <c r="I5872" s="278" t="s">
        <v>6161</v>
      </c>
      <c r="J5872" s="278" t="s">
        <v>6161</v>
      </c>
      <c r="K5872" s="278" t="s">
        <v>6161</v>
      </c>
      <c r="L5872" s="277" t="s">
        <v>6161</v>
      </c>
      <c r="M5872" s="276" t="s">
        <v>6161</v>
      </c>
      <c r="N5872" s="276" t="s">
        <v>6161</v>
      </c>
      <c r="O5872" s="276" t="s">
        <v>6161</v>
      </c>
    </row>
    <row r="5873" spans="1:15" ht="30.75" customHeight="1" x14ac:dyDescent="0.25">
      <c r="A5873" s="275">
        <v>41101383</v>
      </c>
      <c r="B5873" s="270" t="s">
        <v>6885</v>
      </c>
      <c r="C5873" s="272" t="s">
        <v>4844</v>
      </c>
      <c r="D5873" s="270" t="s">
        <v>6161</v>
      </c>
      <c r="E5873" s="272"/>
      <c r="F5873" s="273"/>
      <c r="G5873" s="272" t="s">
        <v>6161</v>
      </c>
      <c r="H5873" s="272" t="s">
        <v>6161</v>
      </c>
      <c r="I5873" s="272" t="s">
        <v>6161</v>
      </c>
      <c r="J5873" s="272" t="s">
        <v>6161</v>
      </c>
      <c r="K5873" s="272" t="s">
        <v>6161</v>
      </c>
      <c r="L5873" s="271" t="s">
        <v>6161</v>
      </c>
      <c r="M5873" s="270" t="s">
        <v>6161</v>
      </c>
      <c r="N5873" s="270" t="s">
        <v>6161</v>
      </c>
      <c r="O5873" s="270" t="s">
        <v>6161</v>
      </c>
    </row>
    <row r="5874" spans="1:15" ht="30.75" customHeight="1" x14ac:dyDescent="0.25">
      <c r="A5874" s="281">
        <v>41101430</v>
      </c>
      <c r="B5874" s="276" t="s">
        <v>6886</v>
      </c>
      <c r="C5874" s="278" t="s">
        <v>4844</v>
      </c>
      <c r="D5874" s="276" t="s">
        <v>6161</v>
      </c>
      <c r="E5874" s="282"/>
      <c r="F5874" s="279"/>
      <c r="G5874" s="278" t="s">
        <v>6161</v>
      </c>
      <c r="H5874" s="278" t="s">
        <v>6161</v>
      </c>
      <c r="I5874" s="278" t="s">
        <v>6161</v>
      </c>
      <c r="J5874" s="278" t="s">
        <v>6161</v>
      </c>
      <c r="K5874" s="278" t="s">
        <v>6161</v>
      </c>
      <c r="L5874" s="277" t="s">
        <v>6161</v>
      </c>
      <c r="M5874" s="276" t="s">
        <v>6161</v>
      </c>
      <c r="N5874" s="276" t="s">
        <v>6161</v>
      </c>
      <c r="O5874" s="276" t="s">
        <v>6161</v>
      </c>
    </row>
    <row r="5875" spans="1:15" ht="30.75" customHeight="1" x14ac:dyDescent="0.25">
      <c r="A5875" s="275">
        <v>41101448</v>
      </c>
      <c r="B5875" s="270" t="s">
        <v>6887</v>
      </c>
      <c r="C5875" s="272" t="s">
        <v>4844</v>
      </c>
      <c r="D5875" s="270" t="s">
        <v>6161</v>
      </c>
      <c r="E5875" s="272"/>
      <c r="F5875" s="273"/>
      <c r="G5875" s="272" t="s">
        <v>6161</v>
      </c>
      <c r="H5875" s="272" t="s">
        <v>6161</v>
      </c>
      <c r="I5875" s="272" t="s">
        <v>6161</v>
      </c>
      <c r="J5875" s="272" t="s">
        <v>6161</v>
      </c>
      <c r="K5875" s="272" t="s">
        <v>6161</v>
      </c>
      <c r="L5875" s="271" t="s">
        <v>6161</v>
      </c>
      <c r="M5875" s="270" t="s">
        <v>6161</v>
      </c>
      <c r="N5875" s="270" t="s">
        <v>6161</v>
      </c>
      <c r="O5875" s="270" t="s">
        <v>6161</v>
      </c>
    </row>
    <row r="5876" spans="1:15" ht="30.75" customHeight="1" x14ac:dyDescent="0.25">
      <c r="A5876" s="281">
        <v>41101456</v>
      </c>
      <c r="B5876" s="276" t="s">
        <v>6888</v>
      </c>
      <c r="C5876" s="278" t="s">
        <v>4844</v>
      </c>
      <c r="D5876" s="276" t="s">
        <v>6161</v>
      </c>
      <c r="E5876" s="282"/>
      <c r="F5876" s="279"/>
      <c r="G5876" s="278" t="s">
        <v>6161</v>
      </c>
      <c r="H5876" s="278" t="s">
        <v>6161</v>
      </c>
      <c r="I5876" s="278" t="s">
        <v>6161</v>
      </c>
      <c r="J5876" s="278" t="s">
        <v>6161</v>
      </c>
      <c r="K5876" s="278" t="s">
        <v>6161</v>
      </c>
      <c r="L5876" s="277" t="s">
        <v>6161</v>
      </c>
      <c r="M5876" s="276" t="s">
        <v>6161</v>
      </c>
      <c r="N5876" s="276" t="s">
        <v>6161</v>
      </c>
      <c r="O5876" s="276" t="s">
        <v>6161</v>
      </c>
    </row>
    <row r="5877" spans="1:15" ht="30.75" customHeight="1" x14ac:dyDescent="0.25">
      <c r="A5877" s="275">
        <v>41101464</v>
      </c>
      <c r="B5877" s="270" t="s">
        <v>6889</v>
      </c>
      <c r="C5877" s="272" t="s">
        <v>4844</v>
      </c>
      <c r="D5877" s="270" t="s">
        <v>6161</v>
      </c>
      <c r="E5877" s="272"/>
      <c r="F5877" s="273"/>
      <c r="G5877" s="272" t="s">
        <v>6161</v>
      </c>
      <c r="H5877" s="272" t="s">
        <v>6161</v>
      </c>
      <c r="I5877" s="272" t="s">
        <v>6161</v>
      </c>
      <c r="J5877" s="272" t="s">
        <v>6161</v>
      </c>
      <c r="K5877" s="272" t="s">
        <v>6161</v>
      </c>
      <c r="L5877" s="271" t="s">
        <v>6161</v>
      </c>
      <c r="M5877" s="270" t="s">
        <v>6161</v>
      </c>
      <c r="N5877" s="270" t="s">
        <v>6161</v>
      </c>
      <c r="O5877" s="270" t="s">
        <v>6161</v>
      </c>
    </row>
    <row r="5878" spans="1:15" ht="30.75" customHeight="1" x14ac:dyDescent="0.25">
      <c r="A5878" s="281">
        <v>41101472</v>
      </c>
      <c r="B5878" s="276" t="s">
        <v>6890</v>
      </c>
      <c r="C5878" s="278" t="s">
        <v>4843</v>
      </c>
      <c r="D5878" s="276" t="s">
        <v>10763</v>
      </c>
      <c r="E5878" s="282"/>
      <c r="F5878" s="279"/>
      <c r="G5878" s="278"/>
      <c r="H5878" s="278" t="s">
        <v>6154</v>
      </c>
      <c r="I5878" s="278" t="s">
        <v>6155</v>
      </c>
      <c r="J5878" s="278" t="s">
        <v>6156</v>
      </c>
      <c r="K5878" s="278"/>
      <c r="L5878" s="277"/>
      <c r="M5878" s="276" t="s">
        <v>6161</v>
      </c>
      <c r="N5878" s="276" t="s">
        <v>6161</v>
      </c>
      <c r="O5878" s="276" t="s">
        <v>6161</v>
      </c>
    </row>
    <row r="5879" spans="1:15" ht="30.75" customHeight="1" x14ac:dyDescent="0.25">
      <c r="A5879" s="275">
        <v>41101480</v>
      </c>
      <c r="B5879" s="270" t="s">
        <v>4615</v>
      </c>
      <c r="C5879" s="272" t="s">
        <v>4843</v>
      </c>
      <c r="D5879" s="270" t="s">
        <v>10764</v>
      </c>
      <c r="E5879" s="272"/>
      <c r="F5879" s="273"/>
      <c r="G5879" s="272"/>
      <c r="H5879" s="272" t="s">
        <v>6154</v>
      </c>
      <c r="I5879" s="272" t="s">
        <v>6155</v>
      </c>
      <c r="J5879" s="272" t="s">
        <v>6156</v>
      </c>
      <c r="K5879" s="272" t="s">
        <v>6157</v>
      </c>
      <c r="L5879" s="271"/>
      <c r="M5879" s="270" t="s">
        <v>10733</v>
      </c>
      <c r="N5879" s="270" t="s">
        <v>7519</v>
      </c>
      <c r="O5879" s="270" t="s">
        <v>6166</v>
      </c>
    </row>
    <row r="5880" spans="1:15" ht="30.75" customHeight="1" x14ac:dyDescent="0.25">
      <c r="A5880" s="281">
        <v>41101499</v>
      </c>
      <c r="B5880" s="276" t="s">
        <v>3528</v>
      </c>
      <c r="C5880" s="278" t="s">
        <v>4843</v>
      </c>
      <c r="D5880" s="276" t="s">
        <v>10736</v>
      </c>
      <c r="E5880" s="282"/>
      <c r="F5880" s="279"/>
      <c r="G5880" s="278"/>
      <c r="H5880" s="278" t="s">
        <v>6154</v>
      </c>
      <c r="I5880" s="278" t="s">
        <v>6155</v>
      </c>
      <c r="J5880" s="278" t="s">
        <v>6156</v>
      </c>
      <c r="K5880" s="278" t="s">
        <v>6157</v>
      </c>
      <c r="L5880" s="277"/>
      <c r="M5880" s="276" t="s">
        <v>10733</v>
      </c>
      <c r="N5880" s="276" t="s">
        <v>7519</v>
      </c>
      <c r="O5880" s="276" t="s">
        <v>6166</v>
      </c>
    </row>
    <row r="5881" spans="1:15" ht="30.75" customHeight="1" x14ac:dyDescent="0.25">
      <c r="A5881" s="275">
        <v>41101502</v>
      </c>
      <c r="B5881" s="270" t="s">
        <v>3534</v>
      </c>
      <c r="C5881" s="272" t="s">
        <v>4843</v>
      </c>
      <c r="D5881" s="270" t="s">
        <v>10736</v>
      </c>
      <c r="E5881" s="272"/>
      <c r="F5881" s="273"/>
      <c r="G5881" s="272"/>
      <c r="H5881" s="272" t="s">
        <v>6154</v>
      </c>
      <c r="I5881" s="272" t="s">
        <v>6155</v>
      </c>
      <c r="J5881" s="272" t="s">
        <v>6156</v>
      </c>
      <c r="K5881" s="272" t="s">
        <v>6157</v>
      </c>
      <c r="L5881" s="271"/>
      <c r="M5881" s="270" t="s">
        <v>10733</v>
      </c>
      <c r="N5881" s="270" t="s">
        <v>7519</v>
      </c>
      <c r="O5881" s="270" t="s">
        <v>6166</v>
      </c>
    </row>
    <row r="5882" spans="1:15" ht="30.75" customHeight="1" x14ac:dyDescent="0.25">
      <c r="A5882" s="281">
        <v>41101510</v>
      </c>
      <c r="B5882" s="276" t="s">
        <v>3524</v>
      </c>
      <c r="C5882" s="278" t="s">
        <v>4843</v>
      </c>
      <c r="D5882" s="276" t="s">
        <v>10736</v>
      </c>
      <c r="E5882" s="282"/>
      <c r="F5882" s="279"/>
      <c r="G5882" s="278"/>
      <c r="H5882" s="278" t="s">
        <v>6154</v>
      </c>
      <c r="I5882" s="278" t="s">
        <v>6155</v>
      </c>
      <c r="J5882" s="278" t="s">
        <v>6156</v>
      </c>
      <c r="K5882" s="278" t="s">
        <v>6157</v>
      </c>
      <c r="L5882" s="277"/>
      <c r="M5882" s="276" t="s">
        <v>10733</v>
      </c>
      <c r="N5882" s="276" t="s">
        <v>7519</v>
      </c>
      <c r="O5882" s="276" t="s">
        <v>6166</v>
      </c>
    </row>
    <row r="5883" spans="1:15" ht="30.75" customHeight="1" x14ac:dyDescent="0.25">
      <c r="A5883" s="275">
        <v>41101529</v>
      </c>
      <c r="B5883" s="270" t="s">
        <v>3531</v>
      </c>
      <c r="C5883" s="272" t="s">
        <v>4843</v>
      </c>
      <c r="D5883" s="270" t="s">
        <v>10736</v>
      </c>
      <c r="E5883" s="272"/>
      <c r="F5883" s="273"/>
      <c r="G5883" s="272"/>
      <c r="H5883" s="272" t="s">
        <v>6154</v>
      </c>
      <c r="I5883" s="272" t="s">
        <v>6155</v>
      </c>
      <c r="J5883" s="272" t="s">
        <v>6156</v>
      </c>
      <c r="K5883" s="272" t="s">
        <v>6157</v>
      </c>
      <c r="L5883" s="271"/>
      <c r="M5883" s="270" t="s">
        <v>10733</v>
      </c>
      <c r="N5883" s="270" t="s">
        <v>7519</v>
      </c>
      <c r="O5883" s="270" t="s">
        <v>6166</v>
      </c>
    </row>
    <row r="5884" spans="1:15" ht="30.75" customHeight="1" x14ac:dyDescent="0.25">
      <c r="A5884" s="281">
        <v>41101537</v>
      </c>
      <c r="B5884" s="276" t="s">
        <v>6058</v>
      </c>
      <c r="C5884" s="278" t="s">
        <v>4843</v>
      </c>
      <c r="D5884" s="276" t="s">
        <v>10736</v>
      </c>
      <c r="E5884" s="282"/>
      <c r="F5884" s="279"/>
      <c r="G5884" s="278"/>
      <c r="H5884" s="278" t="s">
        <v>6154</v>
      </c>
      <c r="I5884" s="278" t="s">
        <v>6155</v>
      </c>
      <c r="J5884" s="278" t="s">
        <v>6156</v>
      </c>
      <c r="K5884" s="278" t="s">
        <v>6157</v>
      </c>
      <c r="L5884" s="277"/>
      <c r="M5884" s="276" t="s">
        <v>10733</v>
      </c>
      <c r="N5884" s="276" t="s">
        <v>7519</v>
      </c>
      <c r="O5884" s="276" t="s">
        <v>6166</v>
      </c>
    </row>
    <row r="5885" spans="1:15" ht="30.75" customHeight="1" x14ac:dyDescent="0.25">
      <c r="A5885" s="275">
        <v>41101545</v>
      </c>
      <c r="B5885" s="270" t="s">
        <v>4616</v>
      </c>
      <c r="C5885" s="272" t="s">
        <v>4843</v>
      </c>
      <c r="D5885" s="270" t="s">
        <v>10736</v>
      </c>
      <c r="E5885" s="272"/>
      <c r="F5885" s="273"/>
      <c r="G5885" s="272"/>
      <c r="H5885" s="272" t="s">
        <v>6154</v>
      </c>
      <c r="I5885" s="272" t="s">
        <v>6155</v>
      </c>
      <c r="J5885" s="272" t="s">
        <v>6156</v>
      </c>
      <c r="K5885" s="272" t="s">
        <v>6157</v>
      </c>
      <c r="L5885" s="271"/>
      <c r="M5885" s="270" t="s">
        <v>10733</v>
      </c>
      <c r="N5885" s="270" t="s">
        <v>7519</v>
      </c>
      <c r="O5885" s="270" t="s">
        <v>6166</v>
      </c>
    </row>
    <row r="5886" spans="1:15" ht="30.75" customHeight="1" x14ac:dyDescent="0.25">
      <c r="A5886" s="281">
        <v>41101553</v>
      </c>
      <c r="B5886" s="276" t="s">
        <v>6891</v>
      </c>
      <c r="C5886" s="278" t="s">
        <v>4843</v>
      </c>
      <c r="D5886" s="276" t="s">
        <v>10765</v>
      </c>
      <c r="E5886" s="282"/>
      <c r="F5886" s="279"/>
      <c r="G5886" s="278"/>
      <c r="H5886" s="278" t="s">
        <v>6154</v>
      </c>
      <c r="I5886" s="278" t="s">
        <v>6155</v>
      </c>
      <c r="J5886" s="278" t="s">
        <v>6156</v>
      </c>
      <c r="K5886" s="278" t="s">
        <v>6157</v>
      </c>
      <c r="L5886" s="277">
        <v>115</v>
      </c>
      <c r="M5886" s="276" t="s">
        <v>10733</v>
      </c>
      <c r="N5886" s="276" t="s">
        <v>7519</v>
      </c>
      <c r="O5886" s="276" t="s">
        <v>6166</v>
      </c>
    </row>
    <row r="5887" spans="1:15" ht="30.75" customHeight="1" x14ac:dyDescent="0.25">
      <c r="A5887" s="275">
        <v>41101561</v>
      </c>
      <c r="B5887" s="270" t="s">
        <v>6892</v>
      </c>
      <c r="C5887" s="272" t="s">
        <v>4844</v>
      </c>
      <c r="D5887" s="270" t="s">
        <v>6161</v>
      </c>
      <c r="E5887" s="272"/>
      <c r="F5887" s="273"/>
      <c r="G5887" s="272" t="s">
        <v>6161</v>
      </c>
      <c r="H5887" s="272" t="s">
        <v>6161</v>
      </c>
      <c r="I5887" s="272" t="s">
        <v>6161</v>
      </c>
      <c r="J5887" s="272" t="s">
        <v>6161</v>
      </c>
      <c r="K5887" s="272" t="s">
        <v>6161</v>
      </c>
      <c r="L5887" s="271" t="s">
        <v>6161</v>
      </c>
      <c r="M5887" s="270" t="s">
        <v>6161</v>
      </c>
      <c r="N5887" s="270" t="s">
        <v>6161</v>
      </c>
      <c r="O5887" s="270" t="s">
        <v>6161</v>
      </c>
    </row>
    <row r="5888" spans="1:15" ht="30.75" customHeight="1" x14ac:dyDescent="0.25">
      <c r="A5888" s="281">
        <v>41101570</v>
      </c>
      <c r="B5888" s="276" t="s">
        <v>6893</v>
      </c>
      <c r="C5888" s="278" t="s">
        <v>4844</v>
      </c>
      <c r="D5888" s="276" t="s">
        <v>6161</v>
      </c>
      <c r="E5888" s="282"/>
      <c r="F5888" s="279"/>
      <c r="G5888" s="278" t="s">
        <v>6161</v>
      </c>
      <c r="H5888" s="278" t="s">
        <v>6161</v>
      </c>
      <c r="I5888" s="278" t="s">
        <v>6161</v>
      </c>
      <c r="J5888" s="278" t="s">
        <v>6161</v>
      </c>
      <c r="K5888" s="278" t="s">
        <v>6161</v>
      </c>
      <c r="L5888" s="277" t="s">
        <v>6161</v>
      </c>
      <c r="M5888" s="276" t="s">
        <v>6161</v>
      </c>
      <c r="N5888" s="276" t="s">
        <v>6161</v>
      </c>
      <c r="O5888" s="276" t="s">
        <v>6161</v>
      </c>
    </row>
    <row r="5889" spans="1:15" ht="30.75" customHeight="1" x14ac:dyDescent="0.25">
      <c r="A5889" s="275">
        <v>41101588</v>
      </c>
      <c r="B5889" s="270" t="s">
        <v>6894</v>
      </c>
      <c r="C5889" s="272" t="s">
        <v>4844</v>
      </c>
      <c r="D5889" s="270" t="s">
        <v>6161</v>
      </c>
      <c r="E5889" s="272"/>
      <c r="F5889" s="273"/>
      <c r="G5889" s="272" t="s">
        <v>6161</v>
      </c>
      <c r="H5889" s="272" t="s">
        <v>6161</v>
      </c>
      <c r="I5889" s="272" t="s">
        <v>6161</v>
      </c>
      <c r="J5889" s="272" t="s">
        <v>6161</v>
      </c>
      <c r="K5889" s="272" t="s">
        <v>6161</v>
      </c>
      <c r="L5889" s="271" t="s">
        <v>6161</v>
      </c>
      <c r="M5889" s="270" t="s">
        <v>6161</v>
      </c>
      <c r="N5889" s="270" t="s">
        <v>6161</v>
      </c>
      <c r="O5889" s="270" t="s">
        <v>6161</v>
      </c>
    </row>
    <row r="5890" spans="1:15" ht="30.75" customHeight="1" x14ac:dyDescent="0.25">
      <c r="A5890" s="281">
        <v>41101596</v>
      </c>
      <c r="B5890" s="276" t="s">
        <v>3526</v>
      </c>
      <c r="C5890" s="278" t="s">
        <v>4843</v>
      </c>
      <c r="D5890" s="276" t="s">
        <v>10736</v>
      </c>
      <c r="E5890" s="282"/>
      <c r="F5890" s="279"/>
      <c r="G5890" s="278"/>
      <c r="H5890" s="278" t="s">
        <v>6154</v>
      </c>
      <c r="I5890" s="278" t="s">
        <v>6155</v>
      </c>
      <c r="J5890" s="278" t="s">
        <v>6156</v>
      </c>
      <c r="K5890" s="278" t="s">
        <v>6157</v>
      </c>
      <c r="L5890" s="277"/>
      <c r="M5890" s="276" t="s">
        <v>10733</v>
      </c>
      <c r="N5890" s="276" t="s">
        <v>7519</v>
      </c>
      <c r="O5890" s="276" t="s">
        <v>6166</v>
      </c>
    </row>
    <row r="5891" spans="1:15" ht="30.75" customHeight="1" x14ac:dyDescent="0.25">
      <c r="A5891" s="275">
        <v>41101600</v>
      </c>
      <c r="B5891" s="270" t="s">
        <v>3532</v>
      </c>
      <c r="C5891" s="272" t="s">
        <v>4843</v>
      </c>
      <c r="D5891" s="270" t="s">
        <v>10736</v>
      </c>
      <c r="E5891" s="272"/>
      <c r="F5891" s="273"/>
      <c r="G5891" s="272"/>
      <c r="H5891" s="272" t="s">
        <v>6154</v>
      </c>
      <c r="I5891" s="272" t="s">
        <v>6155</v>
      </c>
      <c r="J5891" s="272" t="s">
        <v>6156</v>
      </c>
      <c r="K5891" s="272" t="s">
        <v>6157</v>
      </c>
      <c r="L5891" s="271"/>
      <c r="M5891" s="270" t="s">
        <v>10733</v>
      </c>
      <c r="N5891" s="270" t="s">
        <v>7519</v>
      </c>
      <c r="O5891" s="270" t="s">
        <v>6166</v>
      </c>
    </row>
    <row r="5892" spans="1:15" ht="30.75" customHeight="1" x14ac:dyDescent="0.25">
      <c r="A5892" s="281">
        <v>41101618</v>
      </c>
      <c r="B5892" s="276" t="s">
        <v>3527</v>
      </c>
      <c r="C5892" s="278" t="s">
        <v>4843</v>
      </c>
      <c r="D5892" s="276" t="s">
        <v>10736</v>
      </c>
      <c r="E5892" s="282"/>
      <c r="F5892" s="279"/>
      <c r="G5892" s="278"/>
      <c r="H5892" s="278" t="s">
        <v>6154</v>
      </c>
      <c r="I5892" s="278" t="s">
        <v>6155</v>
      </c>
      <c r="J5892" s="278" t="s">
        <v>6156</v>
      </c>
      <c r="K5892" s="278" t="s">
        <v>6157</v>
      </c>
      <c r="L5892" s="277"/>
      <c r="M5892" s="276" t="s">
        <v>10733</v>
      </c>
      <c r="N5892" s="276" t="s">
        <v>7519</v>
      </c>
      <c r="O5892" s="276" t="s">
        <v>6166</v>
      </c>
    </row>
    <row r="5893" spans="1:15" ht="30.75" customHeight="1" x14ac:dyDescent="0.25">
      <c r="A5893" s="275">
        <v>41101626</v>
      </c>
      <c r="B5893" s="270" t="s">
        <v>3533</v>
      </c>
      <c r="C5893" s="272" t="s">
        <v>4843</v>
      </c>
      <c r="D5893" s="270" t="s">
        <v>10736</v>
      </c>
      <c r="E5893" s="272"/>
      <c r="F5893" s="273"/>
      <c r="G5893" s="272"/>
      <c r="H5893" s="272" t="s">
        <v>6154</v>
      </c>
      <c r="I5893" s="272" t="s">
        <v>6155</v>
      </c>
      <c r="J5893" s="272" t="s">
        <v>6156</v>
      </c>
      <c r="K5893" s="272" t="s">
        <v>6157</v>
      </c>
      <c r="L5893" s="271"/>
      <c r="M5893" s="270" t="s">
        <v>10733</v>
      </c>
      <c r="N5893" s="270" t="s">
        <v>7519</v>
      </c>
      <c r="O5893" s="270" t="s">
        <v>6166</v>
      </c>
    </row>
    <row r="5894" spans="1:15" ht="30.75" customHeight="1" x14ac:dyDescent="0.25">
      <c r="A5894" s="281">
        <v>41101634</v>
      </c>
      <c r="B5894" s="276" t="s">
        <v>6895</v>
      </c>
      <c r="C5894" s="278" t="s">
        <v>4844</v>
      </c>
      <c r="D5894" s="276" t="s">
        <v>6161</v>
      </c>
      <c r="E5894" s="282"/>
      <c r="F5894" s="279"/>
      <c r="G5894" s="278" t="s">
        <v>6161</v>
      </c>
      <c r="H5894" s="278" t="s">
        <v>6161</v>
      </c>
      <c r="I5894" s="278" t="s">
        <v>6161</v>
      </c>
      <c r="J5894" s="278" t="s">
        <v>6161</v>
      </c>
      <c r="K5894" s="278" t="s">
        <v>6161</v>
      </c>
      <c r="L5894" s="277" t="s">
        <v>6161</v>
      </c>
      <c r="M5894" s="276" t="s">
        <v>6161</v>
      </c>
      <c r="N5894" s="276" t="s">
        <v>6161</v>
      </c>
      <c r="O5894" s="276" t="s">
        <v>6161</v>
      </c>
    </row>
    <row r="5895" spans="1:15" ht="30.75" customHeight="1" x14ac:dyDescent="0.25">
      <c r="A5895" s="275">
        <v>41101642</v>
      </c>
      <c r="B5895" s="270" t="s">
        <v>6896</v>
      </c>
      <c r="C5895" s="272" t="s">
        <v>4844</v>
      </c>
      <c r="D5895" s="270" t="s">
        <v>6161</v>
      </c>
      <c r="E5895" s="272"/>
      <c r="F5895" s="273"/>
      <c r="G5895" s="272" t="s">
        <v>6161</v>
      </c>
      <c r="H5895" s="272" t="s">
        <v>6161</v>
      </c>
      <c r="I5895" s="272" t="s">
        <v>6161</v>
      </c>
      <c r="J5895" s="272" t="s">
        <v>6161</v>
      </c>
      <c r="K5895" s="272" t="s">
        <v>6161</v>
      </c>
      <c r="L5895" s="271" t="s">
        <v>6161</v>
      </c>
      <c r="M5895" s="270" t="s">
        <v>6161</v>
      </c>
      <c r="N5895" s="270" t="s">
        <v>6161</v>
      </c>
      <c r="O5895" s="270" t="s">
        <v>6161</v>
      </c>
    </row>
    <row r="5896" spans="1:15" ht="30.75" customHeight="1" x14ac:dyDescent="0.25">
      <c r="A5896" s="281">
        <v>41101650</v>
      </c>
      <c r="B5896" s="276" t="s">
        <v>6897</v>
      </c>
      <c r="C5896" s="278" t="s">
        <v>4844</v>
      </c>
      <c r="D5896" s="276" t="s">
        <v>6161</v>
      </c>
      <c r="E5896" s="282"/>
      <c r="F5896" s="279"/>
      <c r="G5896" s="278" t="s">
        <v>6161</v>
      </c>
      <c r="H5896" s="278" t="s">
        <v>6161</v>
      </c>
      <c r="I5896" s="278" t="s">
        <v>6161</v>
      </c>
      <c r="J5896" s="278" t="s">
        <v>6161</v>
      </c>
      <c r="K5896" s="278" t="s">
        <v>6161</v>
      </c>
      <c r="L5896" s="277" t="s">
        <v>6161</v>
      </c>
      <c r="M5896" s="276" t="s">
        <v>6161</v>
      </c>
      <c r="N5896" s="276" t="s">
        <v>6161</v>
      </c>
      <c r="O5896" s="276" t="s">
        <v>6161</v>
      </c>
    </row>
    <row r="5897" spans="1:15" ht="30.75" customHeight="1" x14ac:dyDescent="0.25">
      <c r="A5897" s="275">
        <v>41101669</v>
      </c>
      <c r="B5897" s="270" t="s">
        <v>6898</v>
      </c>
      <c r="C5897" s="272" t="s">
        <v>4843</v>
      </c>
      <c r="D5897" s="270" t="s">
        <v>10727</v>
      </c>
      <c r="E5897" s="272"/>
      <c r="F5897" s="273"/>
      <c r="G5897" s="272"/>
      <c r="H5897" s="272" t="s">
        <v>6154</v>
      </c>
      <c r="I5897" s="272" t="s">
        <v>6155</v>
      </c>
      <c r="J5897" s="272" t="s">
        <v>6156</v>
      </c>
      <c r="K5897" s="272" t="s">
        <v>6157</v>
      </c>
      <c r="L5897" s="271"/>
      <c r="M5897" s="270" t="s">
        <v>10724</v>
      </c>
      <c r="N5897" s="270" t="s">
        <v>9334</v>
      </c>
      <c r="O5897" s="270" t="s">
        <v>6166</v>
      </c>
    </row>
    <row r="5898" spans="1:15" ht="30.75" customHeight="1" x14ac:dyDescent="0.25">
      <c r="A5898" s="281">
        <v>41101669</v>
      </c>
      <c r="B5898" s="276" t="s">
        <v>6898</v>
      </c>
      <c r="C5898" s="278" t="s">
        <v>4843</v>
      </c>
      <c r="D5898" s="276" t="s">
        <v>11123</v>
      </c>
      <c r="E5898" s="280" t="s">
        <v>11122</v>
      </c>
      <c r="F5898" s="279">
        <v>45901</v>
      </c>
      <c r="G5898" s="278"/>
      <c r="H5898" s="278" t="s">
        <v>6154</v>
      </c>
      <c r="I5898" s="278" t="s">
        <v>6155</v>
      </c>
      <c r="J5898" s="278" t="s">
        <v>6156</v>
      </c>
      <c r="K5898" s="278" t="s">
        <v>6157</v>
      </c>
      <c r="L5898" s="277"/>
      <c r="M5898" s="276" t="s">
        <v>10724</v>
      </c>
      <c r="N5898" s="276" t="s">
        <v>9334</v>
      </c>
      <c r="O5898" s="276" t="s">
        <v>6166</v>
      </c>
    </row>
    <row r="5899" spans="1:15" ht="30.75" customHeight="1" x14ac:dyDescent="0.25">
      <c r="A5899" s="281">
        <v>41101669</v>
      </c>
      <c r="B5899" s="276" t="s">
        <v>6898</v>
      </c>
      <c r="C5899" s="278" t="s">
        <v>4843</v>
      </c>
      <c r="D5899" s="276" t="s">
        <v>11121</v>
      </c>
      <c r="E5899" s="282" t="s">
        <v>11120</v>
      </c>
      <c r="F5899" s="279">
        <v>45964</v>
      </c>
      <c r="G5899" s="278"/>
      <c r="H5899" s="278" t="s">
        <v>6154</v>
      </c>
      <c r="I5899" s="278" t="s">
        <v>6155</v>
      </c>
      <c r="J5899" s="278" t="s">
        <v>6156</v>
      </c>
      <c r="K5899" s="278" t="s">
        <v>6157</v>
      </c>
      <c r="L5899" s="277"/>
      <c r="M5899" s="276" t="s">
        <v>10724</v>
      </c>
      <c r="N5899" s="276" t="s">
        <v>9334</v>
      </c>
      <c r="O5899" s="276" t="s">
        <v>6166</v>
      </c>
    </row>
    <row r="5900" spans="1:15" ht="30.75" customHeight="1" x14ac:dyDescent="0.25">
      <c r="A5900" s="275">
        <v>41101669</v>
      </c>
      <c r="B5900" s="270" t="s">
        <v>6898</v>
      </c>
      <c r="C5900" s="272" t="s">
        <v>4843</v>
      </c>
      <c r="D5900" s="270" t="s">
        <v>10728</v>
      </c>
      <c r="E5900" s="283"/>
      <c r="F5900" s="273"/>
      <c r="G5900" s="272"/>
      <c r="H5900" s="272" t="s">
        <v>6154</v>
      </c>
      <c r="I5900" s="272" t="s">
        <v>6155</v>
      </c>
      <c r="J5900" s="272" t="s">
        <v>6156</v>
      </c>
      <c r="K5900" s="272" t="s">
        <v>6157</v>
      </c>
      <c r="L5900" s="271"/>
      <c r="M5900" s="270" t="s">
        <v>10724</v>
      </c>
      <c r="N5900" s="270" t="s">
        <v>9334</v>
      </c>
      <c r="O5900" s="270" t="s">
        <v>6166</v>
      </c>
    </row>
    <row r="5901" spans="1:15" ht="30.75" customHeight="1" x14ac:dyDescent="0.25">
      <c r="A5901" s="281">
        <v>41101669</v>
      </c>
      <c r="B5901" s="276" t="s">
        <v>6898</v>
      </c>
      <c r="C5901" s="278" t="s">
        <v>4843</v>
      </c>
      <c r="D5901" s="276" t="s">
        <v>11119</v>
      </c>
      <c r="E5901" s="280" t="s">
        <v>11118</v>
      </c>
      <c r="F5901" s="279">
        <v>45170</v>
      </c>
      <c r="G5901" s="278"/>
      <c r="H5901" s="278" t="s">
        <v>6154</v>
      </c>
      <c r="I5901" s="278" t="s">
        <v>6155</v>
      </c>
      <c r="J5901" s="278" t="s">
        <v>6156</v>
      </c>
      <c r="K5901" s="278" t="s">
        <v>6157</v>
      </c>
      <c r="L5901" s="277"/>
      <c r="M5901" s="276" t="s">
        <v>10724</v>
      </c>
      <c r="N5901" s="276" t="s">
        <v>9334</v>
      </c>
      <c r="O5901" s="276" t="s">
        <v>6166</v>
      </c>
    </row>
    <row r="5902" spans="1:15" ht="30.75" customHeight="1" x14ac:dyDescent="0.25">
      <c r="A5902" s="275">
        <v>41101669</v>
      </c>
      <c r="B5902" s="270" t="s">
        <v>6898</v>
      </c>
      <c r="C5902" s="272" t="s">
        <v>4843</v>
      </c>
      <c r="D5902" s="270" t="s">
        <v>11117</v>
      </c>
      <c r="E5902" s="274" t="s">
        <v>11116</v>
      </c>
      <c r="F5902" s="273">
        <v>45414</v>
      </c>
      <c r="G5902" s="272"/>
      <c r="H5902" s="272" t="s">
        <v>6154</v>
      </c>
      <c r="I5902" s="272" t="s">
        <v>6155</v>
      </c>
      <c r="J5902" s="272" t="s">
        <v>6156</v>
      </c>
      <c r="K5902" s="272" t="s">
        <v>6157</v>
      </c>
      <c r="L5902" s="271"/>
      <c r="M5902" s="270" t="s">
        <v>10724</v>
      </c>
      <c r="N5902" s="270" t="s">
        <v>9334</v>
      </c>
      <c r="O5902" s="270" t="s">
        <v>6166</v>
      </c>
    </row>
    <row r="5903" spans="1:15" ht="30.75" customHeight="1" x14ac:dyDescent="0.25">
      <c r="A5903" s="281">
        <v>41102010</v>
      </c>
      <c r="B5903" s="276" t="s">
        <v>3537</v>
      </c>
      <c r="C5903" s="278" t="s">
        <v>4843</v>
      </c>
      <c r="D5903" s="276" t="s">
        <v>10766</v>
      </c>
      <c r="E5903" s="282"/>
      <c r="F5903" s="279"/>
      <c r="G5903" s="278"/>
      <c r="H5903" s="278" t="s">
        <v>6154</v>
      </c>
      <c r="I5903" s="278" t="s">
        <v>6155</v>
      </c>
      <c r="J5903" s="278" t="s">
        <v>6156</v>
      </c>
      <c r="K5903" s="278" t="s">
        <v>6157</v>
      </c>
      <c r="L5903" s="277"/>
      <c r="M5903" s="276" t="s">
        <v>10733</v>
      </c>
      <c r="N5903" s="276" t="s">
        <v>7519</v>
      </c>
      <c r="O5903" s="276" t="s">
        <v>6166</v>
      </c>
    </row>
    <row r="5904" spans="1:15" ht="30.75" customHeight="1" x14ac:dyDescent="0.25">
      <c r="A5904" s="275">
        <v>41203011</v>
      </c>
      <c r="B5904" s="270" t="s">
        <v>3538</v>
      </c>
      <c r="C5904" s="272" t="s">
        <v>4843</v>
      </c>
      <c r="D5904" s="270" t="s">
        <v>10767</v>
      </c>
      <c r="E5904" s="272"/>
      <c r="F5904" s="273"/>
      <c r="G5904" s="272"/>
      <c r="H5904" s="272" t="s">
        <v>6154</v>
      </c>
      <c r="I5904" s="272" t="s">
        <v>6155</v>
      </c>
      <c r="J5904" s="272" t="s">
        <v>6156</v>
      </c>
      <c r="K5904" s="272" t="s">
        <v>6157</v>
      </c>
      <c r="L5904" s="271"/>
      <c r="M5904" s="270" t="s">
        <v>3719</v>
      </c>
      <c r="N5904" s="270" t="s">
        <v>6165</v>
      </c>
      <c r="O5904" s="270" t="s">
        <v>6165</v>
      </c>
    </row>
    <row r="5905" spans="1:15" ht="30.75" customHeight="1" x14ac:dyDescent="0.25">
      <c r="A5905" s="281">
        <v>41203011</v>
      </c>
      <c r="B5905" s="276" t="s">
        <v>3538</v>
      </c>
      <c r="C5905" s="278" t="s">
        <v>4843</v>
      </c>
      <c r="D5905" s="276" t="s">
        <v>10768</v>
      </c>
      <c r="E5905" s="282"/>
      <c r="F5905" s="279"/>
      <c r="G5905" s="278"/>
      <c r="H5905" s="278" t="s">
        <v>6154</v>
      </c>
      <c r="I5905" s="278" t="s">
        <v>6155</v>
      </c>
      <c r="J5905" s="278" t="s">
        <v>6156</v>
      </c>
      <c r="K5905" s="278" t="s">
        <v>6157</v>
      </c>
      <c r="L5905" s="277"/>
      <c r="M5905" s="276" t="s">
        <v>10767</v>
      </c>
      <c r="N5905" s="276" t="s">
        <v>9334</v>
      </c>
      <c r="O5905" s="276" t="s">
        <v>6166</v>
      </c>
    </row>
    <row r="5906" spans="1:15" ht="30.75" customHeight="1" x14ac:dyDescent="0.25">
      <c r="A5906" s="275">
        <v>41203011</v>
      </c>
      <c r="B5906" s="270" t="s">
        <v>3538</v>
      </c>
      <c r="C5906" s="272" t="s">
        <v>4843</v>
      </c>
      <c r="D5906" s="270" t="s">
        <v>10769</v>
      </c>
      <c r="E5906" s="272"/>
      <c r="F5906" s="273"/>
      <c r="G5906" s="272"/>
      <c r="H5906" s="272" t="s">
        <v>6154</v>
      </c>
      <c r="I5906" s="272" t="s">
        <v>6155</v>
      </c>
      <c r="J5906" s="272" t="s">
        <v>6156</v>
      </c>
      <c r="K5906" s="272" t="s">
        <v>6157</v>
      </c>
      <c r="L5906" s="271"/>
      <c r="M5906" s="270" t="s">
        <v>10767</v>
      </c>
      <c r="N5906" s="270" t="s">
        <v>9334</v>
      </c>
      <c r="O5906" s="270" t="s">
        <v>6166</v>
      </c>
    </row>
    <row r="5907" spans="1:15" ht="30.75" customHeight="1" x14ac:dyDescent="0.25">
      <c r="A5907" s="281">
        <v>41203020</v>
      </c>
      <c r="B5907" s="276" t="s">
        <v>3539</v>
      </c>
      <c r="C5907" s="278" t="s">
        <v>4843</v>
      </c>
      <c r="D5907" s="276" t="s">
        <v>10723</v>
      </c>
      <c r="E5907" s="282"/>
      <c r="F5907" s="279"/>
      <c r="G5907" s="278"/>
      <c r="H5907" s="278" t="s">
        <v>6154</v>
      </c>
      <c r="I5907" s="278" t="s">
        <v>6155</v>
      </c>
      <c r="J5907" s="278" t="s">
        <v>6156</v>
      </c>
      <c r="K5907" s="278" t="s">
        <v>6157</v>
      </c>
      <c r="L5907" s="277"/>
      <c r="M5907" s="276" t="s">
        <v>10724</v>
      </c>
      <c r="N5907" s="276" t="s">
        <v>9334</v>
      </c>
      <c r="O5907" s="276" t="s">
        <v>6166</v>
      </c>
    </row>
    <row r="5908" spans="1:15" ht="30.75" customHeight="1" x14ac:dyDescent="0.25">
      <c r="A5908" s="275">
        <v>41203038</v>
      </c>
      <c r="B5908" s="270" t="s">
        <v>3540</v>
      </c>
      <c r="C5908" s="272" t="s">
        <v>4843</v>
      </c>
      <c r="D5908" s="270" t="s">
        <v>10723</v>
      </c>
      <c r="E5908" s="272"/>
      <c r="F5908" s="273"/>
      <c r="G5908" s="272"/>
      <c r="H5908" s="272" t="s">
        <v>6154</v>
      </c>
      <c r="I5908" s="272" t="s">
        <v>6155</v>
      </c>
      <c r="J5908" s="272" t="s">
        <v>6156</v>
      </c>
      <c r="K5908" s="272" t="s">
        <v>6157</v>
      </c>
      <c r="L5908" s="271"/>
      <c r="M5908" s="270" t="s">
        <v>10724</v>
      </c>
      <c r="N5908" s="270" t="s">
        <v>9334</v>
      </c>
      <c r="O5908" s="270" t="s">
        <v>6166</v>
      </c>
    </row>
    <row r="5909" spans="1:15" ht="30.75" customHeight="1" x14ac:dyDescent="0.25">
      <c r="A5909" s="281">
        <v>41203046</v>
      </c>
      <c r="B5909" s="276" t="s">
        <v>6899</v>
      </c>
      <c r="C5909" s="278" t="s">
        <v>4843</v>
      </c>
      <c r="D5909" s="276" t="s">
        <v>10723</v>
      </c>
      <c r="E5909" s="282"/>
      <c r="F5909" s="279"/>
      <c r="G5909" s="278"/>
      <c r="H5909" s="278" t="s">
        <v>6154</v>
      </c>
      <c r="I5909" s="278" t="s">
        <v>6155</v>
      </c>
      <c r="J5909" s="278" t="s">
        <v>6156</v>
      </c>
      <c r="K5909" s="278" t="s">
        <v>6157</v>
      </c>
      <c r="L5909" s="277"/>
      <c r="M5909" s="276" t="s">
        <v>10724</v>
      </c>
      <c r="N5909" s="276" t="s">
        <v>9334</v>
      </c>
      <c r="O5909" s="276" t="s">
        <v>6166</v>
      </c>
    </row>
    <row r="5910" spans="1:15" ht="30.75" customHeight="1" x14ac:dyDescent="0.25">
      <c r="A5910" s="275">
        <v>41203054</v>
      </c>
      <c r="B5910" s="270" t="s">
        <v>6900</v>
      </c>
      <c r="C5910" s="272" t="s">
        <v>4843</v>
      </c>
      <c r="D5910" s="270" t="s">
        <v>11123</v>
      </c>
      <c r="E5910" s="274" t="s">
        <v>11122</v>
      </c>
      <c r="F5910" s="273">
        <v>45901</v>
      </c>
      <c r="G5910" s="272"/>
      <c r="H5910" s="272" t="s">
        <v>6154</v>
      </c>
      <c r="I5910" s="272" t="s">
        <v>6155</v>
      </c>
      <c r="J5910" s="272" t="s">
        <v>6156</v>
      </c>
      <c r="K5910" s="272" t="s">
        <v>6157</v>
      </c>
      <c r="L5910" s="271"/>
      <c r="M5910" s="270" t="s">
        <v>10724</v>
      </c>
      <c r="N5910" s="270" t="s">
        <v>9334</v>
      </c>
      <c r="O5910" s="270" t="s">
        <v>6166</v>
      </c>
    </row>
    <row r="5911" spans="1:15" ht="30.75" customHeight="1" x14ac:dyDescent="0.25">
      <c r="A5911" s="275">
        <v>41203054</v>
      </c>
      <c r="B5911" s="270" t="s">
        <v>6900</v>
      </c>
      <c r="C5911" s="272" t="s">
        <v>4843</v>
      </c>
      <c r="D5911" s="270" t="s">
        <v>11121</v>
      </c>
      <c r="E5911" s="284" t="s">
        <v>11120</v>
      </c>
      <c r="F5911" s="273">
        <v>45964</v>
      </c>
      <c r="G5911" s="272"/>
      <c r="H5911" s="272" t="s">
        <v>6154</v>
      </c>
      <c r="I5911" s="272" t="s">
        <v>6155</v>
      </c>
      <c r="J5911" s="272" t="s">
        <v>6156</v>
      </c>
      <c r="K5911" s="272" t="s">
        <v>6157</v>
      </c>
      <c r="L5911" s="271"/>
      <c r="M5911" s="270" t="s">
        <v>10724</v>
      </c>
      <c r="N5911" s="270" t="s">
        <v>9334</v>
      </c>
      <c r="O5911" s="270" t="s">
        <v>6166</v>
      </c>
    </row>
    <row r="5912" spans="1:15" ht="30.75" customHeight="1" x14ac:dyDescent="0.25">
      <c r="A5912" s="281">
        <v>41203054</v>
      </c>
      <c r="B5912" s="276" t="s">
        <v>6900</v>
      </c>
      <c r="C5912" s="278" t="s">
        <v>4843</v>
      </c>
      <c r="D5912" s="276" t="s">
        <v>10728</v>
      </c>
      <c r="E5912" s="280"/>
      <c r="F5912" s="279"/>
      <c r="G5912" s="278"/>
      <c r="H5912" s="278" t="s">
        <v>6154</v>
      </c>
      <c r="I5912" s="278" t="s">
        <v>6155</v>
      </c>
      <c r="J5912" s="278" t="s">
        <v>6156</v>
      </c>
      <c r="K5912" s="278" t="s">
        <v>6157</v>
      </c>
      <c r="L5912" s="277"/>
      <c r="M5912" s="276" t="s">
        <v>10724</v>
      </c>
      <c r="N5912" s="276" t="s">
        <v>9334</v>
      </c>
      <c r="O5912" s="276" t="s">
        <v>6166</v>
      </c>
    </row>
    <row r="5913" spans="1:15" ht="30.75" customHeight="1" x14ac:dyDescent="0.25">
      <c r="A5913" s="275">
        <v>41203054</v>
      </c>
      <c r="B5913" s="270" t="s">
        <v>6900</v>
      </c>
      <c r="C5913" s="272" t="s">
        <v>4843</v>
      </c>
      <c r="D5913" s="270" t="s">
        <v>11119</v>
      </c>
      <c r="E5913" s="274" t="s">
        <v>11118</v>
      </c>
      <c r="F5913" s="273">
        <v>45170</v>
      </c>
      <c r="G5913" s="272"/>
      <c r="H5913" s="272" t="s">
        <v>6154</v>
      </c>
      <c r="I5913" s="272" t="s">
        <v>6155</v>
      </c>
      <c r="J5913" s="272" t="s">
        <v>6156</v>
      </c>
      <c r="K5913" s="272" t="s">
        <v>6157</v>
      </c>
      <c r="L5913" s="271"/>
      <c r="M5913" s="270" t="s">
        <v>10724</v>
      </c>
      <c r="N5913" s="270" t="s">
        <v>9334</v>
      </c>
      <c r="O5913" s="270" t="s">
        <v>6166</v>
      </c>
    </row>
    <row r="5914" spans="1:15" ht="30.75" customHeight="1" x14ac:dyDescent="0.25">
      <c r="A5914" s="281">
        <v>41203054</v>
      </c>
      <c r="B5914" s="276" t="s">
        <v>6900</v>
      </c>
      <c r="C5914" s="278" t="s">
        <v>4843</v>
      </c>
      <c r="D5914" s="276" t="s">
        <v>11117</v>
      </c>
      <c r="E5914" s="280" t="s">
        <v>11116</v>
      </c>
      <c r="F5914" s="279">
        <v>45414</v>
      </c>
      <c r="G5914" s="278"/>
      <c r="H5914" s="278" t="s">
        <v>6154</v>
      </c>
      <c r="I5914" s="278" t="s">
        <v>6155</v>
      </c>
      <c r="J5914" s="278" t="s">
        <v>6156</v>
      </c>
      <c r="K5914" s="278" t="s">
        <v>6157</v>
      </c>
      <c r="L5914" s="277"/>
      <c r="M5914" s="276" t="s">
        <v>10724</v>
      </c>
      <c r="N5914" s="276" t="s">
        <v>9334</v>
      </c>
      <c r="O5914" s="276" t="s">
        <v>6166</v>
      </c>
    </row>
    <row r="5915" spans="1:15" ht="30.75" customHeight="1" x14ac:dyDescent="0.25">
      <c r="A5915" s="275">
        <v>41203062</v>
      </c>
      <c r="B5915" s="270" t="s">
        <v>6901</v>
      </c>
      <c r="C5915" s="272" t="s">
        <v>4843</v>
      </c>
      <c r="D5915" s="270" t="s">
        <v>10727</v>
      </c>
      <c r="E5915" s="272"/>
      <c r="F5915" s="273"/>
      <c r="G5915" s="272"/>
      <c r="H5915" s="272" t="s">
        <v>6154</v>
      </c>
      <c r="I5915" s="272" t="s">
        <v>6155</v>
      </c>
      <c r="J5915" s="272" t="s">
        <v>6156</v>
      </c>
      <c r="K5915" s="272" t="s">
        <v>6157</v>
      </c>
      <c r="L5915" s="271"/>
      <c r="M5915" s="270" t="s">
        <v>10724</v>
      </c>
      <c r="N5915" s="270" t="s">
        <v>9334</v>
      </c>
      <c r="O5915" s="270" t="s">
        <v>6166</v>
      </c>
    </row>
    <row r="5916" spans="1:15" ht="30.75" customHeight="1" x14ac:dyDescent="0.25">
      <c r="A5916" s="281">
        <v>41203070</v>
      </c>
      <c r="B5916" s="276" t="s">
        <v>6902</v>
      </c>
      <c r="C5916" s="278" t="s">
        <v>4843</v>
      </c>
      <c r="D5916" s="276" t="s">
        <v>10770</v>
      </c>
      <c r="E5916" s="282"/>
      <c r="F5916" s="279"/>
      <c r="G5916" s="278"/>
      <c r="H5916" s="278" t="s">
        <v>6154</v>
      </c>
      <c r="I5916" s="278" t="s">
        <v>6155</v>
      </c>
      <c r="J5916" s="278" t="s">
        <v>6156</v>
      </c>
      <c r="K5916" s="278" t="s">
        <v>6157</v>
      </c>
      <c r="L5916" s="277"/>
      <c r="M5916" s="276" t="s">
        <v>10724</v>
      </c>
      <c r="N5916" s="276" t="s">
        <v>9334</v>
      </c>
      <c r="O5916" s="276" t="s">
        <v>6166</v>
      </c>
    </row>
    <row r="5917" spans="1:15" ht="30.75" customHeight="1" x14ac:dyDescent="0.25">
      <c r="A5917" s="275">
        <v>41203070</v>
      </c>
      <c r="B5917" s="270" t="s">
        <v>6902</v>
      </c>
      <c r="C5917" s="272" t="s">
        <v>4843</v>
      </c>
      <c r="D5917" s="270" t="s">
        <v>10771</v>
      </c>
      <c r="E5917" s="272"/>
      <c r="F5917" s="273"/>
      <c r="G5917" s="272"/>
      <c r="H5917" s="272" t="s">
        <v>6154</v>
      </c>
      <c r="I5917" s="272" t="s">
        <v>6155</v>
      </c>
      <c r="J5917" s="272" t="s">
        <v>6156</v>
      </c>
      <c r="K5917" s="272" t="s">
        <v>6157</v>
      </c>
      <c r="L5917" s="271"/>
      <c r="M5917" s="270" t="s">
        <v>10724</v>
      </c>
      <c r="N5917" s="270" t="s">
        <v>9334</v>
      </c>
      <c r="O5917" s="270" t="s">
        <v>6166</v>
      </c>
    </row>
    <row r="5918" spans="1:15" ht="30.75" customHeight="1" x14ac:dyDescent="0.25">
      <c r="A5918" s="281">
        <v>41203070</v>
      </c>
      <c r="B5918" s="276" t="s">
        <v>6902</v>
      </c>
      <c r="C5918" s="278" t="s">
        <v>4843</v>
      </c>
      <c r="D5918" s="276" t="s">
        <v>10772</v>
      </c>
      <c r="E5918" s="282"/>
      <c r="F5918" s="279"/>
      <c r="G5918" s="278"/>
      <c r="H5918" s="278" t="s">
        <v>6154</v>
      </c>
      <c r="I5918" s="278" t="s">
        <v>6155</v>
      </c>
      <c r="J5918" s="278" t="s">
        <v>6156</v>
      </c>
      <c r="K5918" s="278" t="s">
        <v>6157</v>
      </c>
      <c r="L5918" s="277"/>
      <c r="M5918" s="276" t="s">
        <v>10724</v>
      </c>
      <c r="N5918" s="276" t="s">
        <v>9334</v>
      </c>
      <c r="O5918" s="276" t="s">
        <v>6166</v>
      </c>
    </row>
    <row r="5919" spans="1:15" ht="30.75" customHeight="1" x14ac:dyDescent="0.25">
      <c r="A5919" s="275">
        <v>41203070</v>
      </c>
      <c r="B5919" s="270" t="s">
        <v>6902</v>
      </c>
      <c r="C5919" s="272" t="s">
        <v>4843</v>
      </c>
      <c r="D5919" s="270" t="s">
        <v>10773</v>
      </c>
      <c r="E5919" s="272"/>
      <c r="F5919" s="273"/>
      <c r="G5919" s="272"/>
      <c r="H5919" s="272" t="s">
        <v>6154</v>
      </c>
      <c r="I5919" s="272" t="s">
        <v>6155</v>
      </c>
      <c r="J5919" s="272" t="s">
        <v>6156</v>
      </c>
      <c r="K5919" s="272" t="s">
        <v>6157</v>
      </c>
      <c r="L5919" s="271"/>
      <c r="M5919" s="270" t="s">
        <v>10724</v>
      </c>
      <c r="N5919" s="270" t="s">
        <v>9334</v>
      </c>
      <c r="O5919" s="270" t="s">
        <v>6166</v>
      </c>
    </row>
    <row r="5920" spans="1:15" ht="30.75" customHeight="1" x14ac:dyDescent="0.25">
      <c r="A5920" s="281">
        <v>41203070</v>
      </c>
      <c r="B5920" s="276" t="s">
        <v>6902</v>
      </c>
      <c r="C5920" s="278" t="s">
        <v>4843</v>
      </c>
      <c r="D5920" s="276" t="s">
        <v>10774</v>
      </c>
      <c r="E5920" s="282"/>
      <c r="F5920" s="279"/>
      <c r="G5920" s="278"/>
      <c r="H5920" s="278" t="s">
        <v>6154</v>
      </c>
      <c r="I5920" s="278" t="s">
        <v>6155</v>
      </c>
      <c r="J5920" s="278" t="s">
        <v>6156</v>
      </c>
      <c r="K5920" s="278" t="s">
        <v>6157</v>
      </c>
      <c r="L5920" s="277"/>
      <c r="M5920" s="276" t="s">
        <v>10724</v>
      </c>
      <c r="N5920" s="276" t="s">
        <v>9334</v>
      </c>
      <c r="O5920" s="276" t="s">
        <v>6166</v>
      </c>
    </row>
    <row r="5921" spans="1:15" ht="30.75" customHeight="1" x14ac:dyDescent="0.25">
      <c r="A5921" s="275">
        <v>41203089</v>
      </c>
      <c r="B5921" s="270" t="s">
        <v>6903</v>
      </c>
      <c r="C5921" s="272" t="s">
        <v>4843</v>
      </c>
      <c r="D5921" s="270" t="s">
        <v>10770</v>
      </c>
      <c r="E5921" s="272"/>
      <c r="F5921" s="273"/>
      <c r="G5921" s="272"/>
      <c r="H5921" s="272" t="s">
        <v>6154</v>
      </c>
      <c r="I5921" s="272" t="s">
        <v>6155</v>
      </c>
      <c r="J5921" s="272" t="s">
        <v>6156</v>
      </c>
      <c r="K5921" s="272" t="s">
        <v>6157</v>
      </c>
      <c r="L5921" s="271"/>
      <c r="M5921" s="270" t="s">
        <v>10724</v>
      </c>
      <c r="N5921" s="270" t="s">
        <v>9334</v>
      </c>
      <c r="O5921" s="270" t="s">
        <v>6166</v>
      </c>
    </row>
    <row r="5922" spans="1:15" ht="30.75" customHeight="1" x14ac:dyDescent="0.25">
      <c r="A5922" s="281">
        <v>41203089</v>
      </c>
      <c r="B5922" s="276" t="s">
        <v>6903</v>
      </c>
      <c r="C5922" s="278" t="s">
        <v>4843</v>
      </c>
      <c r="D5922" s="276" t="s">
        <v>10771</v>
      </c>
      <c r="E5922" s="282"/>
      <c r="F5922" s="279"/>
      <c r="G5922" s="278"/>
      <c r="H5922" s="278" t="s">
        <v>6154</v>
      </c>
      <c r="I5922" s="278" t="s">
        <v>6155</v>
      </c>
      <c r="J5922" s="278" t="s">
        <v>6156</v>
      </c>
      <c r="K5922" s="278" t="s">
        <v>6157</v>
      </c>
      <c r="L5922" s="277"/>
      <c r="M5922" s="276" t="s">
        <v>10724</v>
      </c>
      <c r="N5922" s="276" t="s">
        <v>9334</v>
      </c>
      <c r="O5922" s="276" t="s">
        <v>6166</v>
      </c>
    </row>
    <row r="5923" spans="1:15" ht="30.75" customHeight="1" x14ac:dyDescent="0.25">
      <c r="A5923" s="275">
        <v>41203089</v>
      </c>
      <c r="B5923" s="270" t="s">
        <v>6903</v>
      </c>
      <c r="C5923" s="272" t="s">
        <v>4843</v>
      </c>
      <c r="D5923" s="270" t="s">
        <v>10775</v>
      </c>
      <c r="E5923" s="272"/>
      <c r="F5923" s="273"/>
      <c r="G5923" s="272"/>
      <c r="H5923" s="272" t="s">
        <v>6154</v>
      </c>
      <c r="I5923" s="272" t="s">
        <v>6155</v>
      </c>
      <c r="J5923" s="272" t="s">
        <v>6156</v>
      </c>
      <c r="K5923" s="272" t="s">
        <v>6157</v>
      </c>
      <c r="L5923" s="271"/>
      <c r="M5923" s="270" t="s">
        <v>10724</v>
      </c>
      <c r="N5923" s="270" t="s">
        <v>9334</v>
      </c>
      <c r="O5923" s="270" t="s">
        <v>6166</v>
      </c>
    </row>
    <row r="5924" spans="1:15" ht="30.75" customHeight="1" x14ac:dyDescent="0.25">
      <c r="A5924" s="281">
        <v>41203089</v>
      </c>
      <c r="B5924" s="276" t="s">
        <v>6903</v>
      </c>
      <c r="C5924" s="278" t="s">
        <v>4843</v>
      </c>
      <c r="D5924" s="276" t="s">
        <v>10773</v>
      </c>
      <c r="E5924" s="282"/>
      <c r="F5924" s="279"/>
      <c r="G5924" s="278"/>
      <c r="H5924" s="278" t="s">
        <v>6154</v>
      </c>
      <c r="I5924" s="278" t="s">
        <v>6155</v>
      </c>
      <c r="J5924" s="278" t="s">
        <v>6156</v>
      </c>
      <c r="K5924" s="278" t="s">
        <v>6157</v>
      </c>
      <c r="L5924" s="277"/>
      <c r="M5924" s="276" t="s">
        <v>10724</v>
      </c>
      <c r="N5924" s="276" t="s">
        <v>9334</v>
      </c>
      <c r="O5924" s="276" t="s">
        <v>6166</v>
      </c>
    </row>
    <row r="5925" spans="1:15" ht="30.75" customHeight="1" x14ac:dyDescent="0.25">
      <c r="A5925" s="275">
        <v>41203097</v>
      </c>
      <c r="B5925" s="270" t="s">
        <v>6904</v>
      </c>
      <c r="C5925" s="272" t="s">
        <v>4843</v>
      </c>
      <c r="D5925" s="270" t="s">
        <v>10770</v>
      </c>
      <c r="E5925" s="272"/>
      <c r="F5925" s="273"/>
      <c r="G5925" s="272"/>
      <c r="H5925" s="272" t="s">
        <v>6154</v>
      </c>
      <c r="I5925" s="272" t="s">
        <v>6155</v>
      </c>
      <c r="J5925" s="272" t="s">
        <v>6156</v>
      </c>
      <c r="K5925" s="272" t="s">
        <v>6157</v>
      </c>
      <c r="L5925" s="271"/>
      <c r="M5925" s="270" t="s">
        <v>10724</v>
      </c>
      <c r="N5925" s="270" t="s">
        <v>9334</v>
      </c>
      <c r="O5925" s="270" t="s">
        <v>6166</v>
      </c>
    </row>
    <row r="5926" spans="1:15" ht="30.75" customHeight="1" x14ac:dyDescent="0.25">
      <c r="A5926" s="281">
        <v>41203097</v>
      </c>
      <c r="B5926" s="276" t="s">
        <v>6904</v>
      </c>
      <c r="C5926" s="278" t="s">
        <v>4843</v>
      </c>
      <c r="D5926" s="276" t="s">
        <v>10771</v>
      </c>
      <c r="E5926" s="282"/>
      <c r="F5926" s="279"/>
      <c r="G5926" s="278"/>
      <c r="H5926" s="278" t="s">
        <v>6154</v>
      </c>
      <c r="I5926" s="278" t="s">
        <v>6155</v>
      </c>
      <c r="J5926" s="278" t="s">
        <v>6156</v>
      </c>
      <c r="K5926" s="278" t="s">
        <v>6157</v>
      </c>
      <c r="L5926" s="277"/>
      <c r="M5926" s="276" t="s">
        <v>10724</v>
      </c>
      <c r="N5926" s="276" t="s">
        <v>9334</v>
      </c>
      <c r="O5926" s="276" t="s">
        <v>6166</v>
      </c>
    </row>
    <row r="5927" spans="1:15" ht="30.75" customHeight="1" x14ac:dyDescent="0.25">
      <c r="A5927" s="275">
        <v>41203097</v>
      </c>
      <c r="B5927" s="270" t="s">
        <v>6904</v>
      </c>
      <c r="C5927" s="272" t="s">
        <v>4843</v>
      </c>
      <c r="D5927" s="270" t="s">
        <v>10776</v>
      </c>
      <c r="E5927" s="272"/>
      <c r="F5927" s="273"/>
      <c r="G5927" s="272"/>
      <c r="H5927" s="272" t="s">
        <v>6154</v>
      </c>
      <c r="I5927" s="272" t="s">
        <v>6155</v>
      </c>
      <c r="J5927" s="272" t="s">
        <v>6156</v>
      </c>
      <c r="K5927" s="272" t="s">
        <v>6157</v>
      </c>
      <c r="L5927" s="271"/>
      <c r="M5927" s="270" t="s">
        <v>10724</v>
      </c>
      <c r="N5927" s="270" t="s">
        <v>9334</v>
      </c>
      <c r="O5927" s="270" t="s">
        <v>6166</v>
      </c>
    </row>
    <row r="5928" spans="1:15" ht="30.75" customHeight="1" x14ac:dyDescent="0.25">
      <c r="A5928" s="281">
        <v>41203097</v>
      </c>
      <c r="B5928" s="276" t="s">
        <v>6904</v>
      </c>
      <c r="C5928" s="278" t="s">
        <v>4843</v>
      </c>
      <c r="D5928" s="276" t="s">
        <v>10773</v>
      </c>
      <c r="E5928" s="282"/>
      <c r="F5928" s="279"/>
      <c r="G5928" s="278"/>
      <c r="H5928" s="278" t="s">
        <v>6154</v>
      </c>
      <c r="I5928" s="278" t="s">
        <v>6155</v>
      </c>
      <c r="J5928" s="278" t="s">
        <v>6156</v>
      </c>
      <c r="K5928" s="278" t="s">
        <v>6157</v>
      </c>
      <c r="L5928" s="277"/>
      <c r="M5928" s="276" t="s">
        <v>10724</v>
      </c>
      <c r="N5928" s="276" t="s">
        <v>9334</v>
      </c>
      <c r="O5928" s="276" t="s">
        <v>6166</v>
      </c>
    </row>
    <row r="5929" spans="1:15" ht="30.75" customHeight="1" x14ac:dyDescent="0.25">
      <c r="A5929" s="275">
        <v>41203100</v>
      </c>
      <c r="B5929" s="270" t="s">
        <v>3546</v>
      </c>
      <c r="C5929" s="272" t="s">
        <v>4843</v>
      </c>
      <c r="D5929" s="270" t="s">
        <v>10777</v>
      </c>
      <c r="E5929" s="272"/>
      <c r="F5929" s="273"/>
      <c r="G5929" s="272"/>
      <c r="H5929" s="272" t="s">
        <v>6154</v>
      </c>
      <c r="I5929" s="272" t="s">
        <v>6155</v>
      </c>
      <c r="J5929" s="272" t="s">
        <v>6156</v>
      </c>
      <c r="K5929" s="272" t="s">
        <v>6157</v>
      </c>
      <c r="L5929" s="271"/>
      <c r="M5929" s="270" t="s">
        <v>10724</v>
      </c>
      <c r="N5929" s="270" t="s">
        <v>9334</v>
      </c>
      <c r="O5929" s="270" t="s">
        <v>6166</v>
      </c>
    </row>
    <row r="5930" spans="1:15" ht="30.75" customHeight="1" x14ac:dyDescent="0.25">
      <c r="A5930" s="281">
        <v>41203119</v>
      </c>
      <c r="B5930" s="276" t="s">
        <v>3547</v>
      </c>
      <c r="C5930" s="278" t="s">
        <v>4843</v>
      </c>
      <c r="D5930" s="276" t="s">
        <v>10778</v>
      </c>
      <c r="E5930" s="282"/>
      <c r="F5930" s="279"/>
      <c r="G5930" s="278"/>
      <c r="H5930" s="278" t="s">
        <v>6154</v>
      </c>
      <c r="I5930" s="278" t="s">
        <v>6155</v>
      </c>
      <c r="J5930" s="278" t="s">
        <v>6156</v>
      </c>
      <c r="K5930" s="278" t="s">
        <v>6157</v>
      </c>
      <c r="L5930" s="277"/>
      <c r="M5930" s="276" t="s">
        <v>10724</v>
      </c>
      <c r="N5930" s="276" t="s">
        <v>9334</v>
      </c>
      <c r="O5930" s="276" t="s">
        <v>6166</v>
      </c>
    </row>
    <row r="5931" spans="1:15" ht="30.75" customHeight="1" x14ac:dyDescent="0.25">
      <c r="A5931" s="275">
        <v>41203127</v>
      </c>
      <c r="B5931" s="270" t="s">
        <v>3548</v>
      </c>
      <c r="C5931" s="272" t="s">
        <v>4843</v>
      </c>
      <c r="D5931" s="270" t="s">
        <v>10779</v>
      </c>
      <c r="E5931" s="272"/>
      <c r="F5931" s="273"/>
      <c r="G5931" s="272"/>
      <c r="H5931" s="272" t="s">
        <v>6154</v>
      </c>
      <c r="I5931" s="272" t="s">
        <v>6155</v>
      </c>
      <c r="J5931" s="272" t="s">
        <v>6156</v>
      </c>
      <c r="K5931" s="272" t="s">
        <v>6157</v>
      </c>
      <c r="L5931" s="271"/>
      <c r="M5931" s="270" t="s">
        <v>10724</v>
      </c>
      <c r="N5931" s="270" t="s">
        <v>9334</v>
      </c>
      <c r="O5931" s="270" t="s">
        <v>6166</v>
      </c>
    </row>
    <row r="5932" spans="1:15" ht="30.75" customHeight="1" x14ac:dyDescent="0.25">
      <c r="A5932" s="281">
        <v>41203135</v>
      </c>
      <c r="B5932" s="276" t="s">
        <v>3549</v>
      </c>
      <c r="C5932" s="278" t="s">
        <v>4843</v>
      </c>
      <c r="D5932" s="276" t="s">
        <v>10780</v>
      </c>
      <c r="E5932" s="282"/>
      <c r="F5932" s="279"/>
      <c r="G5932" s="278"/>
      <c r="H5932" s="278" t="s">
        <v>6154</v>
      </c>
      <c r="I5932" s="278" t="s">
        <v>6155</v>
      </c>
      <c r="J5932" s="278" t="s">
        <v>6156</v>
      </c>
      <c r="K5932" s="278" t="s">
        <v>6157</v>
      </c>
      <c r="L5932" s="277"/>
      <c r="M5932" s="276" t="s">
        <v>10724</v>
      </c>
      <c r="N5932" s="276" t="s">
        <v>9334</v>
      </c>
      <c r="O5932" s="276" t="s">
        <v>6166</v>
      </c>
    </row>
    <row r="5933" spans="1:15" ht="30.75" customHeight="1" x14ac:dyDescent="0.25">
      <c r="A5933" s="275">
        <v>41203143</v>
      </c>
      <c r="B5933" s="270" t="s">
        <v>3550</v>
      </c>
      <c r="C5933" s="272" t="s">
        <v>4843</v>
      </c>
      <c r="D5933" s="270" t="s">
        <v>10780</v>
      </c>
      <c r="E5933" s="272"/>
      <c r="F5933" s="273"/>
      <c r="G5933" s="272"/>
      <c r="H5933" s="272" t="s">
        <v>6154</v>
      </c>
      <c r="I5933" s="272" t="s">
        <v>6155</v>
      </c>
      <c r="J5933" s="272" t="s">
        <v>6156</v>
      </c>
      <c r="K5933" s="272" t="s">
        <v>6157</v>
      </c>
      <c r="L5933" s="271"/>
      <c r="M5933" s="270" t="s">
        <v>10724</v>
      </c>
      <c r="N5933" s="270" t="s">
        <v>9334</v>
      </c>
      <c r="O5933" s="270" t="s">
        <v>6166</v>
      </c>
    </row>
    <row r="5934" spans="1:15" ht="30.75" customHeight="1" x14ac:dyDescent="0.25">
      <c r="A5934" s="281">
        <v>41203151</v>
      </c>
      <c r="B5934" s="276" t="s">
        <v>3551</v>
      </c>
      <c r="C5934" s="278" t="s">
        <v>4843</v>
      </c>
      <c r="D5934" s="276" t="s">
        <v>10770</v>
      </c>
      <c r="E5934" s="282"/>
      <c r="F5934" s="279"/>
      <c r="G5934" s="278"/>
      <c r="H5934" s="278" t="s">
        <v>6154</v>
      </c>
      <c r="I5934" s="278" t="s">
        <v>6155</v>
      </c>
      <c r="J5934" s="278" t="s">
        <v>6156</v>
      </c>
      <c r="K5934" s="278" t="s">
        <v>6157</v>
      </c>
      <c r="L5934" s="277"/>
      <c r="M5934" s="276" t="s">
        <v>10724</v>
      </c>
      <c r="N5934" s="276" t="s">
        <v>9334</v>
      </c>
      <c r="O5934" s="276" t="s">
        <v>6166</v>
      </c>
    </row>
    <row r="5935" spans="1:15" ht="30.75" customHeight="1" x14ac:dyDescent="0.25">
      <c r="A5935" s="275">
        <v>41203151</v>
      </c>
      <c r="B5935" s="270" t="s">
        <v>3551</v>
      </c>
      <c r="C5935" s="272" t="s">
        <v>4843</v>
      </c>
      <c r="D5935" s="270" t="s">
        <v>10771</v>
      </c>
      <c r="E5935" s="272"/>
      <c r="F5935" s="273"/>
      <c r="G5935" s="272"/>
      <c r="H5935" s="272" t="s">
        <v>6154</v>
      </c>
      <c r="I5935" s="272" t="s">
        <v>6155</v>
      </c>
      <c r="J5935" s="272" t="s">
        <v>6156</v>
      </c>
      <c r="K5935" s="272" t="s">
        <v>6157</v>
      </c>
      <c r="L5935" s="271"/>
      <c r="M5935" s="270" t="s">
        <v>10724</v>
      </c>
      <c r="N5935" s="270" t="s">
        <v>9334</v>
      </c>
      <c r="O5935" s="270" t="s">
        <v>6166</v>
      </c>
    </row>
    <row r="5936" spans="1:15" ht="30.75" customHeight="1" x14ac:dyDescent="0.25">
      <c r="A5936" s="281">
        <v>41203151</v>
      </c>
      <c r="B5936" s="276" t="s">
        <v>3551</v>
      </c>
      <c r="C5936" s="278" t="s">
        <v>4843</v>
      </c>
      <c r="D5936" s="276" t="s">
        <v>10773</v>
      </c>
      <c r="E5936" s="282"/>
      <c r="F5936" s="279"/>
      <c r="G5936" s="278"/>
      <c r="H5936" s="278" t="s">
        <v>6154</v>
      </c>
      <c r="I5936" s="278" t="s">
        <v>6155</v>
      </c>
      <c r="J5936" s="278" t="s">
        <v>6156</v>
      </c>
      <c r="K5936" s="278" t="s">
        <v>6157</v>
      </c>
      <c r="L5936" s="277"/>
      <c r="M5936" s="276" t="s">
        <v>10724</v>
      </c>
      <c r="N5936" s="276" t="s">
        <v>9334</v>
      </c>
      <c r="O5936" s="276" t="s">
        <v>6166</v>
      </c>
    </row>
    <row r="5937" spans="1:15" ht="30.75" customHeight="1" x14ac:dyDescent="0.25">
      <c r="A5937" s="275">
        <v>41203151</v>
      </c>
      <c r="B5937" s="270" t="s">
        <v>3551</v>
      </c>
      <c r="C5937" s="272" t="s">
        <v>4843</v>
      </c>
      <c r="D5937" s="270" t="s">
        <v>10774</v>
      </c>
      <c r="E5937" s="272"/>
      <c r="F5937" s="273"/>
      <c r="G5937" s="272"/>
      <c r="H5937" s="272"/>
      <c r="I5937" s="272" t="s">
        <v>6155</v>
      </c>
      <c r="J5937" s="272" t="s">
        <v>6156</v>
      </c>
      <c r="K5937" s="272" t="s">
        <v>6157</v>
      </c>
      <c r="L5937" s="271"/>
      <c r="M5937" s="270" t="s">
        <v>10781</v>
      </c>
      <c r="N5937" s="270" t="s">
        <v>9334</v>
      </c>
      <c r="O5937" s="270" t="s">
        <v>6166</v>
      </c>
    </row>
    <row r="5938" spans="1:15" ht="30.75" customHeight="1" x14ac:dyDescent="0.25">
      <c r="A5938" s="281">
        <v>41203151</v>
      </c>
      <c r="B5938" s="276" t="s">
        <v>3551</v>
      </c>
      <c r="C5938" s="278" t="s">
        <v>4843</v>
      </c>
      <c r="D5938" s="276" t="s">
        <v>10782</v>
      </c>
      <c r="E5938" s="282"/>
      <c r="F5938" s="279"/>
      <c r="G5938" s="278"/>
      <c r="H5938" s="278" t="s">
        <v>6154</v>
      </c>
      <c r="I5938" s="278" t="s">
        <v>6155</v>
      </c>
      <c r="J5938" s="278" t="s">
        <v>6156</v>
      </c>
      <c r="K5938" s="278" t="s">
        <v>6157</v>
      </c>
      <c r="L5938" s="277"/>
      <c r="M5938" s="276" t="s">
        <v>10781</v>
      </c>
      <c r="N5938" s="276" t="s">
        <v>9334</v>
      </c>
      <c r="O5938" s="276" t="s">
        <v>6166</v>
      </c>
    </row>
    <row r="5939" spans="1:15" ht="30.75" customHeight="1" x14ac:dyDescent="0.25">
      <c r="A5939" s="275">
        <v>41203160</v>
      </c>
      <c r="B5939" s="270" t="s">
        <v>6059</v>
      </c>
      <c r="C5939" s="272" t="s">
        <v>4843</v>
      </c>
      <c r="D5939" s="270" t="s">
        <v>10783</v>
      </c>
      <c r="E5939" s="272"/>
      <c r="F5939" s="273"/>
      <c r="G5939" s="272"/>
      <c r="H5939" s="272"/>
      <c r="I5939" s="272" t="s">
        <v>6155</v>
      </c>
      <c r="J5939" s="272" t="s">
        <v>6156</v>
      </c>
      <c r="K5939" s="272" t="s">
        <v>6157</v>
      </c>
      <c r="L5939" s="271">
        <v>147</v>
      </c>
      <c r="M5939" s="270" t="s">
        <v>10724</v>
      </c>
      <c r="N5939" s="270" t="s">
        <v>9334</v>
      </c>
      <c r="O5939" s="270" t="s">
        <v>6166</v>
      </c>
    </row>
    <row r="5940" spans="1:15" ht="30.75" customHeight="1" x14ac:dyDescent="0.25">
      <c r="A5940" s="281">
        <v>41203178</v>
      </c>
      <c r="B5940" s="276" t="s">
        <v>6060</v>
      </c>
      <c r="C5940" s="278" t="s">
        <v>4844</v>
      </c>
      <c r="D5940" s="276" t="s">
        <v>6161</v>
      </c>
      <c r="E5940" s="282"/>
      <c r="F5940" s="279"/>
      <c r="G5940" s="278" t="s">
        <v>6161</v>
      </c>
      <c r="H5940" s="278" t="s">
        <v>6161</v>
      </c>
      <c r="I5940" s="278" t="s">
        <v>6161</v>
      </c>
      <c r="J5940" s="278" t="s">
        <v>6161</v>
      </c>
      <c r="K5940" s="278" t="s">
        <v>6161</v>
      </c>
      <c r="L5940" s="277" t="s">
        <v>6161</v>
      </c>
      <c r="M5940" s="276" t="s">
        <v>6161</v>
      </c>
      <c r="N5940" s="276" t="s">
        <v>6161</v>
      </c>
      <c r="O5940" s="276" t="s">
        <v>6161</v>
      </c>
    </row>
    <row r="5941" spans="1:15" ht="30.75" customHeight="1" x14ac:dyDescent="0.25">
      <c r="A5941" s="275">
        <v>41203186</v>
      </c>
      <c r="B5941" s="270" t="s">
        <v>6061</v>
      </c>
      <c r="C5941" s="272" t="s">
        <v>4844</v>
      </c>
      <c r="D5941" s="270" t="s">
        <v>6161</v>
      </c>
      <c r="E5941" s="272"/>
      <c r="F5941" s="273"/>
      <c r="G5941" s="272" t="s">
        <v>6161</v>
      </c>
      <c r="H5941" s="272" t="s">
        <v>6161</v>
      </c>
      <c r="I5941" s="272" t="s">
        <v>6161</v>
      </c>
      <c r="J5941" s="272" t="s">
        <v>6161</v>
      </c>
      <c r="K5941" s="272" t="s">
        <v>6161</v>
      </c>
      <c r="L5941" s="271" t="s">
        <v>6161</v>
      </c>
      <c r="M5941" s="270" t="s">
        <v>6161</v>
      </c>
      <c r="N5941" s="270" t="s">
        <v>6161</v>
      </c>
      <c r="O5941" s="270" t="s">
        <v>6161</v>
      </c>
    </row>
    <row r="5942" spans="1:15" ht="30.75" customHeight="1" x14ac:dyDescent="0.25">
      <c r="A5942" s="281">
        <v>41203194</v>
      </c>
      <c r="B5942" s="276" t="s">
        <v>6062</v>
      </c>
      <c r="C5942" s="278" t="s">
        <v>4844</v>
      </c>
      <c r="D5942" s="276" t="s">
        <v>6161</v>
      </c>
      <c r="E5942" s="282"/>
      <c r="F5942" s="279"/>
      <c r="G5942" s="278" t="s">
        <v>6161</v>
      </c>
      <c r="H5942" s="278" t="s">
        <v>6161</v>
      </c>
      <c r="I5942" s="278" t="s">
        <v>6161</v>
      </c>
      <c r="J5942" s="278" t="s">
        <v>6161</v>
      </c>
      <c r="K5942" s="278" t="s">
        <v>6161</v>
      </c>
      <c r="L5942" s="277" t="s">
        <v>6161</v>
      </c>
      <c r="M5942" s="276" t="s">
        <v>6161</v>
      </c>
      <c r="N5942" s="276" t="s">
        <v>6161</v>
      </c>
      <c r="O5942" s="276" t="s">
        <v>6161</v>
      </c>
    </row>
    <row r="5943" spans="1:15" ht="30.75" customHeight="1" x14ac:dyDescent="0.25">
      <c r="A5943" s="275">
        <v>41203208</v>
      </c>
      <c r="B5943" s="270" t="s">
        <v>4621</v>
      </c>
      <c r="C5943" s="272" t="s">
        <v>4843</v>
      </c>
      <c r="D5943" s="270" t="s">
        <v>10260</v>
      </c>
      <c r="E5943" s="272"/>
      <c r="F5943" s="273"/>
      <c r="G5943" s="272"/>
      <c r="H5943" s="272" t="s">
        <v>6154</v>
      </c>
      <c r="I5943" s="272" t="s">
        <v>6155</v>
      </c>
      <c r="J5943" s="272" t="s">
        <v>6156</v>
      </c>
      <c r="K5943" s="272"/>
      <c r="L5943" s="271"/>
      <c r="M5943" s="270" t="s">
        <v>3918</v>
      </c>
      <c r="N5943" s="270" t="s">
        <v>9726</v>
      </c>
      <c r="O5943" s="270" t="s">
        <v>6166</v>
      </c>
    </row>
    <row r="5944" spans="1:15" ht="30.75" customHeight="1" x14ac:dyDescent="0.25">
      <c r="A5944" s="281">
        <v>41203216</v>
      </c>
      <c r="B5944" s="276" t="s">
        <v>7413</v>
      </c>
      <c r="C5944" s="278" t="s">
        <v>4843</v>
      </c>
      <c r="D5944" s="276" t="s">
        <v>10783</v>
      </c>
      <c r="E5944" s="282"/>
      <c r="F5944" s="279"/>
      <c r="G5944" s="278"/>
      <c r="H5944" s="278"/>
      <c r="I5944" s="278" t="s">
        <v>6155</v>
      </c>
      <c r="J5944" s="278" t="s">
        <v>6156</v>
      </c>
      <c r="K5944" s="278" t="s">
        <v>6157</v>
      </c>
      <c r="L5944" s="277">
        <v>147</v>
      </c>
      <c r="M5944" s="276" t="s">
        <v>10724</v>
      </c>
      <c r="N5944" s="276" t="s">
        <v>9334</v>
      </c>
      <c r="O5944" s="276" t="s">
        <v>6166</v>
      </c>
    </row>
    <row r="5945" spans="1:15" ht="30.75" customHeight="1" x14ac:dyDescent="0.25">
      <c r="A5945" s="275">
        <v>41204018</v>
      </c>
      <c r="B5945" s="270" t="s">
        <v>3552</v>
      </c>
      <c r="C5945" s="272" t="s">
        <v>4843</v>
      </c>
      <c r="D5945" s="270" t="s">
        <v>10784</v>
      </c>
      <c r="E5945" s="272"/>
      <c r="F5945" s="273"/>
      <c r="G5945" s="272"/>
      <c r="H5945" s="272" t="s">
        <v>6154</v>
      </c>
      <c r="I5945" s="272" t="s">
        <v>6155</v>
      </c>
      <c r="J5945" s="272" t="s">
        <v>6156</v>
      </c>
      <c r="K5945" s="272" t="s">
        <v>6157</v>
      </c>
      <c r="L5945" s="271"/>
      <c r="M5945" s="270" t="s">
        <v>9333</v>
      </c>
      <c r="N5945" s="270" t="s">
        <v>9334</v>
      </c>
      <c r="O5945" s="270" t="s">
        <v>6166</v>
      </c>
    </row>
    <row r="5946" spans="1:15" ht="30.75" customHeight="1" x14ac:dyDescent="0.25">
      <c r="A5946" s="281">
        <v>41204026</v>
      </c>
      <c r="B5946" s="276" t="s">
        <v>3553</v>
      </c>
      <c r="C5946" s="278" t="s">
        <v>4843</v>
      </c>
      <c r="D5946" s="276" t="s">
        <v>10785</v>
      </c>
      <c r="E5946" s="282"/>
      <c r="F5946" s="279"/>
      <c r="G5946" s="278"/>
      <c r="H5946" s="278" t="s">
        <v>6154</v>
      </c>
      <c r="I5946" s="278" t="s">
        <v>6155</v>
      </c>
      <c r="J5946" s="278" t="s">
        <v>6156</v>
      </c>
      <c r="K5946" s="278" t="s">
        <v>6157</v>
      </c>
      <c r="L5946" s="277"/>
      <c r="M5946" s="276" t="s">
        <v>9333</v>
      </c>
      <c r="N5946" s="276" t="s">
        <v>9334</v>
      </c>
      <c r="O5946" s="276" t="s">
        <v>6166</v>
      </c>
    </row>
    <row r="5947" spans="1:15" ht="30.75" customHeight="1" x14ac:dyDescent="0.25">
      <c r="A5947" s="275">
        <v>41204034</v>
      </c>
      <c r="B5947" s="270" t="s">
        <v>3554</v>
      </c>
      <c r="C5947" s="272" t="s">
        <v>4843</v>
      </c>
      <c r="D5947" s="270" t="s">
        <v>10786</v>
      </c>
      <c r="E5947" s="272"/>
      <c r="F5947" s="273"/>
      <c r="G5947" s="272"/>
      <c r="H5947" s="272" t="s">
        <v>6154</v>
      </c>
      <c r="I5947" s="272" t="s">
        <v>6155</v>
      </c>
      <c r="J5947" s="272" t="s">
        <v>6156</v>
      </c>
      <c r="K5947" s="272" t="s">
        <v>6157</v>
      </c>
      <c r="L5947" s="271"/>
      <c r="M5947" s="270" t="s">
        <v>9333</v>
      </c>
      <c r="N5947" s="270" t="s">
        <v>9334</v>
      </c>
      <c r="O5947" s="270" t="s">
        <v>6166</v>
      </c>
    </row>
    <row r="5948" spans="1:15" ht="30.75" customHeight="1" x14ac:dyDescent="0.25">
      <c r="A5948" s="281">
        <v>41204042</v>
      </c>
      <c r="B5948" s="276" t="s">
        <v>3555</v>
      </c>
      <c r="C5948" s="278" t="s">
        <v>4843</v>
      </c>
      <c r="D5948" s="276" t="s">
        <v>10787</v>
      </c>
      <c r="E5948" s="282"/>
      <c r="F5948" s="279"/>
      <c r="G5948" s="278"/>
      <c r="H5948" s="278" t="s">
        <v>6154</v>
      </c>
      <c r="I5948" s="278" t="s">
        <v>6155</v>
      </c>
      <c r="J5948" s="278" t="s">
        <v>6156</v>
      </c>
      <c r="K5948" s="278" t="s">
        <v>6157</v>
      </c>
      <c r="L5948" s="277"/>
      <c r="M5948" s="276" t="s">
        <v>9333</v>
      </c>
      <c r="N5948" s="276" t="s">
        <v>9334</v>
      </c>
      <c r="O5948" s="276" t="s">
        <v>6166</v>
      </c>
    </row>
    <row r="5949" spans="1:15" ht="30.75" customHeight="1" x14ac:dyDescent="0.25">
      <c r="A5949" s="275">
        <v>41204050</v>
      </c>
      <c r="B5949" s="270" t="s">
        <v>3556</v>
      </c>
      <c r="C5949" s="272" t="s">
        <v>4843</v>
      </c>
      <c r="D5949" s="270" t="s">
        <v>10788</v>
      </c>
      <c r="E5949" s="272"/>
      <c r="F5949" s="273"/>
      <c r="G5949" s="272"/>
      <c r="H5949" s="272" t="s">
        <v>6154</v>
      </c>
      <c r="I5949" s="272" t="s">
        <v>6155</v>
      </c>
      <c r="J5949" s="272" t="s">
        <v>6156</v>
      </c>
      <c r="K5949" s="272" t="s">
        <v>6157</v>
      </c>
      <c r="L5949" s="271"/>
      <c r="M5949" s="270" t="s">
        <v>9333</v>
      </c>
      <c r="N5949" s="270" t="s">
        <v>9334</v>
      </c>
      <c r="O5949" s="270" t="s">
        <v>6166</v>
      </c>
    </row>
    <row r="5950" spans="1:15" ht="30.75" customHeight="1" x14ac:dyDescent="0.25">
      <c r="A5950" s="281">
        <v>41204069</v>
      </c>
      <c r="B5950" s="276" t="s">
        <v>3557</v>
      </c>
      <c r="C5950" s="278" t="s">
        <v>4843</v>
      </c>
      <c r="D5950" s="276" t="s">
        <v>10789</v>
      </c>
      <c r="E5950" s="282"/>
      <c r="F5950" s="279"/>
      <c r="G5950" s="278"/>
      <c r="H5950" s="278" t="s">
        <v>6154</v>
      </c>
      <c r="I5950" s="278" t="s">
        <v>6155</v>
      </c>
      <c r="J5950" s="278" t="s">
        <v>6156</v>
      </c>
      <c r="K5950" s="278" t="s">
        <v>6157</v>
      </c>
      <c r="L5950" s="277"/>
      <c r="M5950" s="276" t="s">
        <v>9333</v>
      </c>
      <c r="N5950" s="276" t="s">
        <v>9334</v>
      </c>
      <c r="O5950" s="276" t="s">
        <v>6166</v>
      </c>
    </row>
    <row r="5951" spans="1:15" ht="30.75" customHeight="1" x14ac:dyDescent="0.25">
      <c r="A5951" s="275">
        <v>41204077</v>
      </c>
      <c r="B5951" s="270" t="s">
        <v>3558</v>
      </c>
      <c r="C5951" s="272" t="s">
        <v>4843</v>
      </c>
      <c r="D5951" s="270" t="s">
        <v>10790</v>
      </c>
      <c r="E5951" s="272"/>
      <c r="F5951" s="273"/>
      <c r="G5951" s="272"/>
      <c r="H5951" s="272" t="s">
        <v>6154</v>
      </c>
      <c r="I5951" s="272" t="s">
        <v>6155</v>
      </c>
      <c r="J5951" s="272" t="s">
        <v>6156</v>
      </c>
      <c r="K5951" s="272" t="s">
        <v>6157</v>
      </c>
      <c r="L5951" s="271"/>
      <c r="M5951" s="270" t="s">
        <v>9333</v>
      </c>
      <c r="N5951" s="270" t="s">
        <v>9334</v>
      </c>
      <c r="O5951" s="270" t="s">
        <v>6166</v>
      </c>
    </row>
    <row r="5952" spans="1:15" ht="30.75" customHeight="1" x14ac:dyDescent="0.25">
      <c r="A5952" s="281">
        <v>41204085</v>
      </c>
      <c r="B5952" s="276" t="s">
        <v>3559</v>
      </c>
      <c r="C5952" s="278" t="s">
        <v>4843</v>
      </c>
      <c r="D5952" s="276" t="s">
        <v>10791</v>
      </c>
      <c r="E5952" s="282"/>
      <c r="F5952" s="279"/>
      <c r="G5952" s="278"/>
      <c r="H5952" s="278" t="s">
        <v>6154</v>
      </c>
      <c r="I5952" s="278" t="s">
        <v>6155</v>
      </c>
      <c r="J5952" s="278" t="s">
        <v>6156</v>
      </c>
      <c r="K5952" s="278" t="s">
        <v>6157</v>
      </c>
      <c r="L5952" s="277"/>
      <c r="M5952" s="276" t="s">
        <v>9333</v>
      </c>
      <c r="N5952" s="276" t="s">
        <v>9334</v>
      </c>
      <c r="O5952" s="276" t="s">
        <v>6166</v>
      </c>
    </row>
    <row r="5953" spans="1:15" ht="30.75" customHeight="1" x14ac:dyDescent="0.25">
      <c r="A5953" s="275">
        <v>41204093</v>
      </c>
      <c r="B5953" s="270" t="s">
        <v>3560</v>
      </c>
      <c r="C5953" s="272" t="s">
        <v>4843</v>
      </c>
      <c r="D5953" s="270" t="s">
        <v>10792</v>
      </c>
      <c r="E5953" s="272"/>
      <c r="F5953" s="273"/>
      <c r="G5953" s="272"/>
      <c r="H5953" s="272" t="s">
        <v>6154</v>
      </c>
      <c r="I5953" s="272" t="s">
        <v>6155</v>
      </c>
      <c r="J5953" s="272" t="s">
        <v>6156</v>
      </c>
      <c r="K5953" s="272" t="s">
        <v>6157</v>
      </c>
      <c r="L5953" s="271"/>
      <c r="M5953" s="270" t="s">
        <v>9333</v>
      </c>
      <c r="N5953" s="270" t="s">
        <v>9334</v>
      </c>
      <c r="O5953" s="270" t="s">
        <v>6166</v>
      </c>
    </row>
    <row r="5954" spans="1:15" ht="30.75" customHeight="1" x14ac:dyDescent="0.25">
      <c r="A5954" s="281">
        <v>41204107</v>
      </c>
      <c r="B5954" s="276" t="s">
        <v>3561</v>
      </c>
      <c r="C5954" s="278" t="s">
        <v>4843</v>
      </c>
      <c r="D5954" s="276" t="s">
        <v>10793</v>
      </c>
      <c r="E5954" s="282"/>
      <c r="F5954" s="279"/>
      <c r="G5954" s="278"/>
      <c r="H5954" s="278" t="s">
        <v>6154</v>
      </c>
      <c r="I5954" s="278" t="s">
        <v>6155</v>
      </c>
      <c r="J5954" s="278" t="s">
        <v>6156</v>
      </c>
      <c r="K5954" s="278" t="s">
        <v>6157</v>
      </c>
      <c r="L5954" s="277"/>
      <c r="M5954" s="276" t="s">
        <v>9333</v>
      </c>
      <c r="N5954" s="276" t="s">
        <v>9334</v>
      </c>
      <c r="O5954" s="276" t="s">
        <v>6166</v>
      </c>
    </row>
    <row r="5955" spans="1:15" ht="30.75" customHeight="1" x14ac:dyDescent="0.25">
      <c r="A5955" s="275">
        <v>41205014</v>
      </c>
      <c r="B5955" s="270" t="s">
        <v>3562</v>
      </c>
      <c r="C5955" s="272" t="s">
        <v>4843</v>
      </c>
      <c r="D5955" s="270" t="s">
        <v>10794</v>
      </c>
      <c r="E5955" s="272"/>
      <c r="F5955" s="273"/>
      <c r="G5955" s="272"/>
      <c r="H5955" s="272" t="s">
        <v>6154</v>
      </c>
      <c r="I5955" s="272" t="s">
        <v>6155</v>
      </c>
      <c r="J5955" s="272" t="s">
        <v>6156</v>
      </c>
      <c r="K5955" s="272" t="s">
        <v>6157</v>
      </c>
      <c r="L5955" s="271"/>
      <c r="M5955" s="270" t="s">
        <v>10795</v>
      </c>
      <c r="N5955" s="270" t="s">
        <v>9334</v>
      </c>
      <c r="O5955" s="270" t="s">
        <v>6166</v>
      </c>
    </row>
    <row r="5956" spans="1:15" ht="30.75" customHeight="1" x14ac:dyDescent="0.25">
      <c r="A5956" s="281">
        <v>41205022</v>
      </c>
      <c r="B5956" s="276" t="s">
        <v>3563</v>
      </c>
      <c r="C5956" s="278" t="s">
        <v>4843</v>
      </c>
      <c r="D5956" s="276" t="s">
        <v>10794</v>
      </c>
      <c r="E5956" s="282"/>
      <c r="F5956" s="279"/>
      <c r="G5956" s="278"/>
      <c r="H5956" s="278" t="s">
        <v>6154</v>
      </c>
      <c r="I5956" s="278" t="s">
        <v>6155</v>
      </c>
      <c r="J5956" s="278" t="s">
        <v>6156</v>
      </c>
      <c r="K5956" s="278" t="s">
        <v>6157</v>
      </c>
      <c r="L5956" s="277"/>
      <c r="M5956" s="276" t="s">
        <v>10795</v>
      </c>
      <c r="N5956" s="276" t="s">
        <v>9334</v>
      </c>
      <c r="O5956" s="276" t="s">
        <v>6166</v>
      </c>
    </row>
    <row r="5957" spans="1:15" ht="30.75" customHeight="1" x14ac:dyDescent="0.25">
      <c r="A5957" s="275">
        <v>41205030</v>
      </c>
      <c r="B5957" s="270" t="s">
        <v>6905</v>
      </c>
      <c r="C5957" s="272" t="s">
        <v>4843</v>
      </c>
      <c r="D5957" s="270" t="s">
        <v>10796</v>
      </c>
      <c r="E5957" s="272"/>
      <c r="F5957" s="273"/>
      <c r="G5957" s="272"/>
      <c r="H5957" s="272" t="s">
        <v>6154</v>
      </c>
      <c r="I5957" s="272" t="s">
        <v>6155</v>
      </c>
      <c r="J5957" s="272" t="s">
        <v>6156</v>
      </c>
      <c r="K5957" s="272" t="s">
        <v>6157</v>
      </c>
      <c r="L5957" s="271"/>
      <c r="M5957" s="270" t="s">
        <v>10795</v>
      </c>
      <c r="N5957" s="270" t="s">
        <v>9334</v>
      </c>
      <c r="O5957" s="270" t="s">
        <v>6166</v>
      </c>
    </row>
    <row r="5958" spans="1:15" ht="30.75" customHeight="1" x14ac:dyDescent="0.25">
      <c r="A5958" s="281">
        <v>41205049</v>
      </c>
      <c r="B5958" s="276" t="s">
        <v>3565</v>
      </c>
      <c r="C5958" s="278" t="s">
        <v>4843</v>
      </c>
      <c r="D5958" s="276" t="s">
        <v>10796</v>
      </c>
      <c r="E5958" s="282"/>
      <c r="F5958" s="279"/>
      <c r="G5958" s="278"/>
      <c r="H5958" s="278"/>
      <c r="I5958" s="278" t="s">
        <v>6155</v>
      </c>
      <c r="J5958" s="278" t="s">
        <v>6156</v>
      </c>
      <c r="K5958" s="278" t="s">
        <v>6157</v>
      </c>
      <c r="L5958" s="277"/>
      <c r="M5958" s="276" t="s">
        <v>10797</v>
      </c>
      <c r="N5958" s="276" t="s">
        <v>9334</v>
      </c>
      <c r="O5958" s="276" t="s">
        <v>6166</v>
      </c>
    </row>
    <row r="5959" spans="1:15" ht="30.75" customHeight="1" x14ac:dyDescent="0.25">
      <c r="A5959" s="275">
        <v>41205057</v>
      </c>
      <c r="B5959" s="270" t="s">
        <v>6906</v>
      </c>
      <c r="C5959" s="272" t="s">
        <v>4843</v>
      </c>
      <c r="D5959" s="270" t="s">
        <v>10796</v>
      </c>
      <c r="E5959" s="272"/>
      <c r="F5959" s="273"/>
      <c r="G5959" s="272"/>
      <c r="H5959" s="272"/>
      <c r="I5959" s="272" t="s">
        <v>6155</v>
      </c>
      <c r="J5959" s="272" t="s">
        <v>6156</v>
      </c>
      <c r="K5959" s="272" t="s">
        <v>6157</v>
      </c>
      <c r="L5959" s="271"/>
      <c r="M5959" s="270" t="s">
        <v>10797</v>
      </c>
      <c r="N5959" s="270" t="s">
        <v>9334</v>
      </c>
      <c r="O5959" s="270" t="s">
        <v>6166</v>
      </c>
    </row>
    <row r="5960" spans="1:15" ht="30.75" customHeight="1" x14ac:dyDescent="0.25">
      <c r="A5960" s="281">
        <v>41205065</v>
      </c>
      <c r="B5960" s="276" t="s">
        <v>3566</v>
      </c>
      <c r="C5960" s="278" t="s">
        <v>4843</v>
      </c>
      <c r="D5960" s="276" t="s">
        <v>10796</v>
      </c>
      <c r="E5960" s="282"/>
      <c r="F5960" s="279"/>
      <c r="G5960" s="278"/>
      <c r="H5960" s="278"/>
      <c r="I5960" s="278" t="s">
        <v>6155</v>
      </c>
      <c r="J5960" s="278" t="s">
        <v>6156</v>
      </c>
      <c r="K5960" s="278" t="s">
        <v>6157</v>
      </c>
      <c r="L5960" s="277"/>
      <c r="M5960" s="276" t="s">
        <v>10797</v>
      </c>
      <c r="N5960" s="276" t="s">
        <v>9334</v>
      </c>
      <c r="O5960" s="276" t="s">
        <v>6166</v>
      </c>
    </row>
    <row r="5961" spans="1:15" ht="30.75" customHeight="1" x14ac:dyDescent="0.25">
      <c r="A5961" s="275">
        <v>41205073</v>
      </c>
      <c r="B5961" s="270" t="s">
        <v>3568</v>
      </c>
      <c r="C5961" s="272" t="s">
        <v>4843</v>
      </c>
      <c r="D5961" s="270" t="s">
        <v>10798</v>
      </c>
      <c r="E5961" s="272"/>
      <c r="F5961" s="273"/>
      <c r="G5961" s="272"/>
      <c r="H5961" s="272" t="s">
        <v>6154</v>
      </c>
      <c r="I5961" s="272" t="s">
        <v>6155</v>
      </c>
      <c r="J5961" s="272" t="s">
        <v>6156</v>
      </c>
      <c r="K5961" s="272" t="s">
        <v>6157</v>
      </c>
      <c r="L5961" s="271"/>
      <c r="M5961" s="270" t="s">
        <v>10795</v>
      </c>
      <c r="N5961" s="270" t="s">
        <v>9334</v>
      </c>
      <c r="O5961" s="270" t="s">
        <v>6166</v>
      </c>
    </row>
    <row r="5962" spans="1:15" ht="30.75" customHeight="1" x14ac:dyDescent="0.25">
      <c r="A5962" s="281">
        <v>41205081</v>
      </c>
      <c r="B5962" s="276" t="s">
        <v>3569</v>
      </c>
      <c r="C5962" s="278" t="s">
        <v>4843</v>
      </c>
      <c r="D5962" s="276" t="s">
        <v>10798</v>
      </c>
      <c r="E5962" s="282"/>
      <c r="F5962" s="279"/>
      <c r="G5962" s="278"/>
      <c r="H5962" s="278"/>
      <c r="I5962" s="278" t="s">
        <v>6155</v>
      </c>
      <c r="J5962" s="278" t="s">
        <v>6156</v>
      </c>
      <c r="K5962" s="278" t="s">
        <v>6157</v>
      </c>
      <c r="L5962" s="277"/>
      <c r="M5962" s="276" t="s">
        <v>10797</v>
      </c>
      <c r="N5962" s="276" t="s">
        <v>9334</v>
      </c>
      <c r="O5962" s="276" t="s">
        <v>6166</v>
      </c>
    </row>
    <row r="5963" spans="1:15" ht="30.75" customHeight="1" x14ac:dyDescent="0.25">
      <c r="A5963" s="275">
        <v>41205090</v>
      </c>
      <c r="B5963" s="270" t="s">
        <v>3570</v>
      </c>
      <c r="C5963" s="272" t="s">
        <v>4843</v>
      </c>
      <c r="D5963" s="270" t="s">
        <v>10799</v>
      </c>
      <c r="E5963" s="272"/>
      <c r="F5963" s="273"/>
      <c r="G5963" s="272"/>
      <c r="H5963" s="272"/>
      <c r="I5963" s="272" t="s">
        <v>6155</v>
      </c>
      <c r="J5963" s="272" t="s">
        <v>6156</v>
      </c>
      <c r="K5963" s="272" t="s">
        <v>6157</v>
      </c>
      <c r="L5963" s="271"/>
      <c r="M5963" s="270" t="s">
        <v>10797</v>
      </c>
      <c r="N5963" s="270" t="s">
        <v>9334</v>
      </c>
      <c r="O5963" s="270" t="s">
        <v>6166</v>
      </c>
    </row>
    <row r="5964" spans="1:15" ht="30.75" customHeight="1" x14ac:dyDescent="0.25">
      <c r="A5964" s="281">
        <v>41205103</v>
      </c>
      <c r="B5964" s="276" t="s">
        <v>3571</v>
      </c>
      <c r="C5964" s="278" t="s">
        <v>4843</v>
      </c>
      <c r="D5964" s="276" t="s">
        <v>10800</v>
      </c>
      <c r="E5964" s="282"/>
      <c r="F5964" s="279"/>
      <c r="G5964" s="278"/>
      <c r="H5964" s="278"/>
      <c r="I5964" s="278" t="s">
        <v>6155</v>
      </c>
      <c r="J5964" s="278" t="s">
        <v>6156</v>
      </c>
      <c r="K5964" s="278" t="s">
        <v>6157</v>
      </c>
      <c r="L5964" s="277"/>
      <c r="M5964" s="276" t="s">
        <v>10797</v>
      </c>
      <c r="N5964" s="276" t="s">
        <v>9334</v>
      </c>
      <c r="O5964" s="276" t="s">
        <v>6166</v>
      </c>
    </row>
    <row r="5965" spans="1:15" ht="30.75" customHeight="1" x14ac:dyDescent="0.25">
      <c r="A5965" s="275">
        <v>41205111</v>
      </c>
      <c r="B5965" s="270" t="s">
        <v>3572</v>
      </c>
      <c r="C5965" s="272" t="s">
        <v>4843</v>
      </c>
      <c r="D5965" s="270" t="s">
        <v>10800</v>
      </c>
      <c r="E5965" s="272"/>
      <c r="F5965" s="273"/>
      <c r="G5965" s="272"/>
      <c r="H5965" s="272"/>
      <c r="I5965" s="272" t="s">
        <v>6155</v>
      </c>
      <c r="J5965" s="272" t="s">
        <v>6156</v>
      </c>
      <c r="K5965" s="272" t="s">
        <v>6157</v>
      </c>
      <c r="L5965" s="271"/>
      <c r="M5965" s="270" t="s">
        <v>10797</v>
      </c>
      <c r="N5965" s="270" t="s">
        <v>9334</v>
      </c>
      <c r="O5965" s="270" t="s">
        <v>6166</v>
      </c>
    </row>
    <row r="5966" spans="1:15" ht="30.75" customHeight="1" x14ac:dyDescent="0.25">
      <c r="A5966" s="281">
        <v>41205120</v>
      </c>
      <c r="B5966" s="276" t="s">
        <v>3573</v>
      </c>
      <c r="C5966" s="278" t="s">
        <v>4843</v>
      </c>
      <c r="D5966" s="276" t="s">
        <v>10800</v>
      </c>
      <c r="E5966" s="282"/>
      <c r="F5966" s="279"/>
      <c r="G5966" s="278"/>
      <c r="H5966" s="278" t="s">
        <v>6154</v>
      </c>
      <c r="I5966" s="278" t="s">
        <v>6155</v>
      </c>
      <c r="J5966" s="278" t="s">
        <v>6156</v>
      </c>
      <c r="K5966" s="278" t="s">
        <v>6157</v>
      </c>
      <c r="L5966" s="277"/>
      <c r="M5966" s="276" t="s">
        <v>10795</v>
      </c>
      <c r="N5966" s="276" t="s">
        <v>9334</v>
      </c>
      <c r="O5966" s="276" t="s">
        <v>6166</v>
      </c>
    </row>
    <row r="5967" spans="1:15" ht="30.75" customHeight="1" x14ac:dyDescent="0.25">
      <c r="A5967" s="275">
        <v>41206010</v>
      </c>
      <c r="B5967" s="270" t="s">
        <v>6139</v>
      </c>
      <c r="C5967" s="272" t="s">
        <v>4843</v>
      </c>
      <c r="D5967" s="270" t="s">
        <v>10785</v>
      </c>
      <c r="E5967" s="272"/>
      <c r="F5967" s="273"/>
      <c r="G5967" s="272"/>
      <c r="H5967" s="272" t="s">
        <v>6154</v>
      </c>
      <c r="I5967" s="272" t="s">
        <v>6155</v>
      </c>
      <c r="J5967" s="272" t="s">
        <v>6156</v>
      </c>
      <c r="K5967" s="272" t="s">
        <v>6157</v>
      </c>
      <c r="L5967" s="271"/>
      <c r="M5967" s="270" t="s">
        <v>9333</v>
      </c>
      <c r="N5967" s="270" t="s">
        <v>9334</v>
      </c>
      <c r="O5967" s="270" t="s">
        <v>6166</v>
      </c>
    </row>
    <row r="5968" spans="1:15" ht="30.75" customHeight="1" x14ac:dyDescent="0.25">
      <c r="A5968" s="281">
        <v>41206029</v>
      </c>
      <c r="B5968" s="276" t="s">
        <v>3574</v>
      </c>
      <c r="C5968" s="278" t="s">
        <v>4843</v>
      </c>
      <c r="D5968" s="276" t="s">
        <v>10801</v>
      </c>
      <c r="E5968" s="282"/>
      <c r="F5968" s="279"/>
      <c r="G5968" s="278"/>
      <c r="H5968" s="278"/>
      <c r="I5968" s="278" t="s">
        <v>6155</v>
      </c>
      <c r="J5968" s="278" t="s">
        <v>6156</v>
      </c>
      <c r="K5968" s="278" t="s">
        <v>6157</v>
      </c>
      <c r="L5968" s="277"/>
      <c r="M5968" s="276" t="s">
        <v>9333</v>
      </c>
      <c r="N5968" s="276" t="s">
        <v>9334</v>
      </c>
      <c r="O5968" s="276" t="s">
        <v>6166</v>
      </c>
    </row>
    <row r="5969" spans="1:15" ht="30.75" customHeight="1" x14ac:dyDescent="0.25">
      <c r="A5969" s="275">
        <v>41206037</v>
      </c>
      <c r="B5969" s="270" t="s">
        <v>3575</v>
      </c>
      <c r="C5969" s="272" t="s">
        <v>4843</v>
      </c>
      <c r="D5969" s="270" t="s">
        <v>10802</v>
      </c>
      <c r="E5969" s="272"/>
      <c r="F5969" s="273"/>
      <c r="G5969" s="272"/>
      <c r="H5969" s="272" t="s">
        <v>6154</v>
      </c>
      <c r="I5969" s="272" t="s">
        <v>6155</v>
      </c>
      <c r="J5969" s="272" t="s">
        <v>6156</v>
      </c>
      <c r="K5969" s="272"/>
      <c r="L5969" s="271"/>
      <c r="M5969" s="270" t="s">
        <v>9333</v>
      </c>
      <c r="N5969" s="270" t="s">
        <v>9334</v>
      </c>
      <c r="O5969" s="270" t="s">
        <v>6166</v>
      </c>
    </row>
    <row r="5970" spans="1:15" ht="30.75" customHeight="1" x14ac:dyDescent="0.25">
      <c r="A5970" s="281">
        <v>41206045</v>
      </c>
      <c r="B5970" s="276" t="s">
        <v>3577</v>
      </c>
      <c r="C5970" s="278" t="s">
        <v>4843</v>
      </c>
      <c r="D5970" s="276" t="s">
        <v>10786</v>
      </c>
      <c r="E5970" s="282"/>
      <c r="F5970" s="279"/>
      <c r="G5970" s="278"/>
      <c r="H5970" s="278" t="s">
        <v>6154</v>
      </c>
      <c r="I5970" s="278" t="s">
        <v>6155</v>
      </c>
      <c r="J5970" s="278" t="s">
        <v>6156</v>
      </c>
      <c r="K5970" s="278" t="s">
        <v>6157</v>
      </c>
      <c r="L5970" s="277"/>
      <c r="M5970" s="276" t="s">
        <v>9333</v>
      </c>
      <c r="N5970" s="276" t="s">
        <v>9334</v>
      </c>
      <c r="O5970" s="276" t="s">
        <v>6166</v>
      </c>
    </row>
    <row r="5971" spans="1:15" ht="30.75" customHeight="1" x14ac:dyDescent="0.25">
      <c r="A5971" s="275">
        <v>41206053</v>
      </c>
      <c r="B5971" s="270" t="s">
        <v>3578</v>
      </c>
      <c r="C5971" s="272" t="s">
        <v>4843</v>
      </c>
      <c r="D5971" s="270" t="s">
        <v>10787</v>
      </c>
      <c r="E5971" s="272"/>
      <c r="F5971" s="273"/>
      <c r="G5971" s="272"/>
      <c r="H5971" s="272" t="s">
        <v>6154</v>
      </c>
      <c r="I5971" s="272" t="s">
        <v>6155</v>
      </c>
      <c r="J5971" s="272" t="s">
        <v>6156</v>
      </c>
      <c r="K5971" s="272" t="s">
        <v>6157</v>
      </c>
      <c r="L5971" s="271"/>
      <c r="M5971" s="270" t="s">
        <v>9333</v>
      </c>
      <c r="N5971" s="270" t="s">
        <v>9334</v>
      </c>
      <c r="O5971" s="270" t="s">
        <v>6166</v>
      </c>
    </row>
    <row r="5972" spans="1:15" ht="30.75" customHeight="1" x14ac:dyDescent="0.25">
      <c r="A5972" s="281">
        <v>41206061</v>
      </c>
      <c r="B5972" s="276" t="s">
        <v>3579</v>
      </c>
      <c r="C5972" s="278" t="s">
        <v>4843</v>
      </c>
      <c r="D5972" s="276" t="s">
        <v>10788</v>
      </c>
      <c r="E5972" s="282"/>
      <c r="F5972" s="279"/>
      <c r="G5972" s="278"/>
      <c r="H5972" s="278" t="s">
        <v>6154</v>
      </c>
      <c r="I5972" s="278" t="s">
        <v>6155</v>
      </c>
      <c r="J5972" s="278" t="s">
        <v>6156</v>
      </c>
      <c r="K5972" s="278" t="s">
        <v>6157</v>
      </c>
      <c r="L5972" s="277"/>
      <c r="M5972" s="276" t="s">
        <v>9333</v>
      </c>
      <c r="N5972" s="276" t="s">
        <v>9334</v>
      </c>
      <c r="O5972" s="276" t="s">
        <v>6166</v>
      </c>
    </row>
    <row r="5973" spans="1:15" ht="30.75" customHeight="1" x14ac:dyDescent="0.25">
      <c r="A5973" s="275">
        <v>41206070</v>
      </c>
      <c r="B5973" s="270" t="s">
        <v>3580</v>
      </c>
      <c r="C5973" s="272" t="s">
        <v>4843</v>
      </c>
      <c r="D5973" s="270" t="s">
        <v>10791</v>
      </c>
      <c r="E5973" s="272"/>
      <c r="F5973" s="273"/>
      <c r="G5973" s="272"/>
      <c r="H5973" s="272" t="s">
        <v>6154</v>
      </c>
      <c r="I5973" s="272" t="s">
        <v>6155</v>
      </c>
      <c r="J5973" s="272" t="s">
        <v>6156</v>
      </c>
      <c r="K5973" s="272" t="s">
        <v>6157</v>
      </c>
      <c r="L5973" s="271"/>
      <c r="M5973" s="270" t="s">
        <v>9333</v>
      </c>
      <c r="N5973" s="270" t="s">
        <v>9334</v>
      </c>
      <c r="O5973" s="270" t="s">
        <v>6166</v>
      </c>
    </row>
    <row r="5974" spans="1:15" ht="30.75" customHeight="1" x14ac:dyDescent="0.25">
      <c r="A5974" s="281">
        <v>41301013</v>
      </c>
      <c r="B5974" s="276" t="s">
        <v>3581</v>
      </c>
      <c r="C5974" s="278" t="s">
        <v>4843</v>
      </c>
      <c r="D5974" s="276" t="s">
        <v>10803</v>
      </c>
      <c r="E5974" s="282"/>
      <c r="F5974" s="279"/>
      <c r="G5974" s="278"/>
      <c r="H5974" s="278" t="s">
        <v>6154</v>
      </c>
      <c r="I5974" s="278" t="s">
        <v>6155</v>
      </c>
      <c r="J5974" s="278" t="s">
        <v>6156</v>
      </c>
      <c r="K5974" s="278"/>
      <c r="L5974" s="277"/>
      <c r="M5974" s="276" t="s">
        <v>3767</v>
      </c>
      <c r="N5974" s="276" t="s">
        <v>7440</v>
      </c>
      <c r="O5974" s="276" t="s">
        <v>6166</v>
      </c>
    </row>
    <row r="5975" spans="1:15" ht="30.75" customHeight="1" x14ac:dyDescent="0.25">
      <c r="A5975" s="275">
        <v>41301021</v>
      </c>
      <c r="B5975" s="270" t="s">
        <v>3582</v>
      </c>
      <c r="C5975" s="272" t="s">
        <v>4843</v>
      </c>
      <c r="D5975" s="270" t="s">
        <v>10804</v>
      </c>
      <c r="E5975" s="272"/>
      <c r="F5975" s="273"/>
      <c r="G5975" s="272"/>
      <c r="H5975" s="272" t="s">
        <v>6154</v>
      </c>
      <c r="I5975" s="272" t="s">
        <v>6155</v>
      </c>
      <c r="J5975" s="272" t="s">
        <v>6156</v>
      </c>
      <c r="K5975" s="272"/>
      <c r="L5975" s="271"/>
      <c r="M5975" s="270" t="s">
        <v>3767</v>
      </c>
      <c r="N5975" s="270" t="s">
        <v>7440</v>
      </c>
      <c r="O5975" s="270" t="s">
        <v>6166</v>
      </c>
    </row>
    <row r="5976" spans="1:15" ht="30.75" customHeight="1" x14ac:dyDescent="0.25">
      <c r="A5976" s="281">
        <v>41301030</v>
      </c>
      <c r="B5976" s="276" t="s">
        <v>3584</v>
      </c>
      <c r="C5976" s="278" t="s">
        <v>4843</v>
      </c>
      <c r="D5976" s="276" t="s">
        <v>10805</v>
      </c>
      <c r="E5976" s="282"/>
      <c r="F5976" s="279"/>
      <c r="G5976" s="278"/>
      <c r="H5976" s="278" t="s">
        <v>6154</v>
      </c>
      <c r="I5976" s="278" t="s">
        <v>6155</v>
      </c>
      <c r="J5976" s="278" t="s">
        <v>6156</v>
      </c>
      <c r="K5976" s="278"/>
      <c r="L5976" s="277"/>
      <c r="M5976" s="276" t="s">
        <v>3767</v>
      </c>
      <c r="N5976" s="276" t="s">
        <v>7440</v>
      </c>
      <c r="O5976" s="276" t="s">
        <v>6166</v>
      </c>
    </row>
    <row r="5977" spans="1:15" ht="30.75" customHeight="1" x14ac:dyDescent="0.25">
      <c r="A5977" s="275">
        <v>41301048</v>
      </c>
      <c r="B5977" s="270" t="s">
        <v>3585</v>
      </c>
      <c r="C5977" s="272" t="s">
        <v>4843</v>
      </c>
      <c r="D5977" s="270" t="s">
        <v>7439</v>
      </c>
      <c r="E5977" s="272"/>
      <c r="F5977" s="273"/>
      <c r="G5977" s="272"/>
      <c r="H5977" s="272" t="s">
        <v>6154</v>
      </c>
      <c r="I5977" s="272" t="s">
        <v>6155</v>
      </c>
      <c r="J5977" s="272" t="s">
        <v>6156</v>
      </c>
      <c r="K5977" s="272"/>
      <c r="L5977" s="271"/>
      <c r="M5977" s="270" t="s">
        <v>3767</v>
      </c>
      <c r="N5977" s="270" t="s">
        <v>7440</v>
      </c>
      <c r="O5977" s="270" t="s">
        <v>6166</v>
      </c>
    </row>
    <row r="5978" spans="1:15" ht="30.75" customHeight="1" x14ac:dyDescent="0.25">
      <c r="A5978" s="281">
        <v>41301056</v>
      </c>
      <c r="B5978" s="276" t="s">
        <v>3586</v>
      </c>
      <c r="C5978" s="278" t="s">
        <v>4843</v>
      </c>
      <c r="D5978" s="276" t="s">
        <v>10806</v>
      </c>
      <c r="E5978" s="282"/>
      <c r="F5978" s="279"/>
      <c r="G5978" s="278"/>
      <c r="H5978" s="278" t="s">
        <v>6154</v>
      </c>
      <c r="I5978" s="278" t="s">
        <v>6155</v>
      </c>
      <c r="J5978" s="278"/>
      <c r="K5978" s="278"/>
      <c r="L5978" s="277"/>
      <c r="M5978" s="276" t="s">
        <v>3767</v>
      </c>
      <c r="N5978" s="276" t="s">
        <v>7440</v>
      </c>
      <c r="O5978" s="276" t="s">
        <v>6166</v>
      </c>
    </row>
    <row r="5979" spans="1:15" ht="30.75" customHeight="1" x14ac:dyDescent="0.25">
      <c r="A5979" s="275">
        <v>41301064</v>
      </c>
      <c r="B5979" s="270" t="s">
        <v>3587</v>
      </c>
      <c r="C5979" s="272" t="s">
        <v>4843</v>
      </c>
      <c r="D5979" s="270" t="s">
        <v>10807</v>
      </c>
      <c r="E5979" s="272"/>
      <c r="F5979" s="273"/>
      <c r="G5979" s="272"/>
      <c r="H5979" s="272" t="s">
        <v>6154</v>
      </c>
      <c r="I5979" s="272" t="s">
        <v>6155</v>
      </c>
      <c r="J5979" s="272" t="s">
        <v>6156</v>
      </c>
      <c r="K5979" s="272"/>
      <c r="L5979" s="271"/>
      <c r="M5979" s="270" t="s">
        <v>3767</v>
      </c>
      <c r="N5979" s="270" t="s">
        <v>7440</v>
      </c>
      <c r="O5979" s="270" t="s">
        <v>6166</v>
      </c>
    </row>
    <row r="5980" spans="1:15" ht="30.75" customHeight="1" x14ac:dyDescent="0.25">
      <c r="A5980" s="281">
        <v>41301072</v>
      </c>
      <c r="B5980" s="276" t="s">
        <v>3588</v>
      </c>
      <c r="C5980" s="278" t="s">
        <v>4843</v>
      </c>
      <c r="D5980" s="276" t="s">
        <v>9423</v>
      </c>
      <c r="E5980" s="282"/>
      <c r="F5980" s="279"/>
      <c r="G5980" s="278"/>
      <c r="H5980" s="278" t="s">
        <v>6154</v>
      </c>
      <c r="I5980" s="278" t="s">
        <v>6155</v>
      </c>
      <c r="J5980" s="278" t="s">
        <v>6156</v>
      </c>
      <c r="K5980" s="278"/>
      <c r="L5980" s="277"/>
      <c r="M5980" s="276" t="s">
        <v>3767</v>
      </c>
      <c r="N5980" s="276" t="s">
        <v>7440</v>
      </c>
      <c r="O5980" s="276" t="s">
        <v>6166</v>
      </c>
    </row>
    <row r="5981" spans="1:15" ht="30.75" customHeight="1" x14ac:dyDescent="0.25">
      <c r="A5981" s="275">
        <v>41301080</v>
      </c>
      <c r="B5981" s="270" t="s">
        <v>3590</v>
      </c>
      <c r="C5981" s="272" t="s">
        <v>4843</v>
      </c>
      <c r="D5981" s="270" t="s">
        <v>10808</v>
      </c>
      <c r="E5981" s="272"/>
      <c r="F5981" s="273"/>
      <c r="G5981" s="272"/>
      <c r="H5981" s="272" t="s">
        <v>6154</v>
      </c>
      <c r="I5981" s="272" t="s">
        <v>6155</v>
      </c>
      <c r="J5981" s="272" t="s">
        <v>6156</v>
      </c>
      <c r="K5981" s="272"/>
      <c r="L5981" s="271"/>
      <c r="M5981" s="270" t="s">
        <v>3767</v>
      </c>
      <c r="N5981" s="270" t="s">
        <v>7440</v>
      </c>
      <c r="O5981" s="270" t="s">
        <v>6166</v>
      </c>
    </row>
    <row r="5982" spans="1:15" ht="30.75" customHeight="1" x14ac:dyDescent="0.25">
      <c r="A5982" s="281">
        <v>41301099</v>
      </c>
      <c r="B5982" s="276" t="s">
        <v>3591</v>
      </c>
      <c r="C5982" s="278" t="s">
        <v>4843</v>
      </c>
      <c r="D5982" s="276" t="s">
        <v>10809</v>
      </c>
      <c r="E5982" s="282"/>
      <c r="F5982" s="279"/>
      <c r="G5982" s="278"/>
      <c r="H5982" s="278" t="s">
        <v>6154</v>
      </c>
      <c r="I5982" s="278" t="s">
        <v>6155</v>
      </c>
      <c r="J5982" s="278" t="s">
        <v>6156</v>
      </c>
      <c r="K5982" s="278"/>
      <c r="L5982" s="277"/>
      <c r="M5982" s="276" t="s">
        <v>3767</v>
      </c>
      <c r="N5982" s="276" t="s">
        <v>7440</v>
      </c>
      <c r="O5982" s="276" t="s">
        <v>6166</v>
      </c>
    </row>
    <row r="5983" spans="1:15" ht="30.75" customHeight="1" x14ac:dyDescent="0.25">
      <c r="A5983" s="275">
        <v>41301102</v>
      </c>
      <c r="B5983" s="270" t="s">
        <v>3592</v>
      </c>
      <c r="C5983" s="272" t="s">
        <v>4843</v>
      </c>
      <c r="D5983" s="270" t="s">
        <v>9474</v>
      </c>
      <c r="E5983" s="272"/>
      <c r="F5983" s="273"/>
      <c r="G5983" s="272"/>
      <c r="H5983" s="272" t="s">
        <v>6154</v>
      </c>
      <c r="I5983" s="272" t="s">
        <v>6155</v>
      </c>
      <c r="J5983" s="272" t="s">
        <v>6156</v>
      </c>
      <c r="K5983" s="272"/>
      <c r="L5983" s="271"/>
      <c r="M5983" s="270" t="s">
        <v>3767</v>
      </c>
      <c r="N5983" s="270" t="s">
        <v>7440</v>
      </c>
      <c r="O5983" s="270" t="s">
        <v>6166</v>
      </c>
    </row>
    <row r="5984" spans="1:15" ht="30.75" customHeight="1" x14ac:dyDescent="0.25">
      <c r="A5984" s="281">
        <v>41301110</v>
      </c>
      <c r="B5984" s="276" t="s">
        <v>3593</v>
      </c>
      <c r="C5984" s="278" t="s">
        <v>4843</v>
      </c>
      <c r="D5984" s="276" t="s">
        <v>9302</v>
      </c>
      <c r="E5984" s="282"/>
      <c r="F5984" s="279"/>
      <c r="G5984" s="278"/>
      <c r="H5984" s="278" t="s">
        <v>6154</v>
      </c>
      <c r="I5984" s="278" t="s">
        <v>6155</v>
      </c>
      <c r="J5984" s="278" t="s">
        <v>6156</v>
      </c>
      <c r="K5984" s="278"/>
      <c r="L5984" s="277"/>
      <c r="M5984" s="276" t="s">
        <v>3767</v>
      </c>
      <c r="N5984" s="276" t="s">
        <v>7440</v>
      </c>
      <c r="O5984" s="276" t="s">
        <v>6166</v>
      </c>
    </row>
    <row r="5985" spans="1:15" ht="30.75" customHeight="1" x14ac:dyDescent="0.25">
      <c r="A5985" s="275">
        <v>41301129</v>
      </c>
      <c r="B5985" s="270" t="s">
        <v>3594</v>
      </c>
      <c r="C5985" s="272" t="s">
        <v>4843</v>
      </c>
      <c r="D5985" s="270" t="s">
        <v>10810</v>
      </c>
      <c r="E5985" s="272"/>
      <c r="F5985" s="273"/>
      <c r="G5985" s="272"/>
      <c r="H5985" s="272" t="s">
        <v>6154</v>
      </c>
      <c r="I5985" s="272" t="s">
        <v>6155</v>
      </c>
      <c r="J5985" s="272" t="s">
        <v>6156</v>
      </c>
      <c r="K5985" s="272"/>
      <c r="L5985" s="271"/>
      <c r="M5985" s="270" t="s">
        <v>3767</v>
      </c>
      <c r="N5985" s="270" t="s">
        <v>7440</v>
      </c>
      <c r="O5985" s="270" t="s">
        <v>6166</v>
      </c>
    </row>
    <row r="5986" spans="1:15" ht="30.75" customHeight="1" x14ac:dyDescent="0.25">
      <c r="A5986" s="281">
        <v>41301137</v>
      </c>
      <c r="B5986" s="276" t="s">
        <v>3595</v>
      </c>
      <c r="C5986" s="278" t="s">
        <v>4843</v>
      </c>
      <c r="D5986" s="276" t="s">
        <v>10811</v>
      </c>
      <c r="E5986" s="282"/>
      <c r="F5986" s="279"/>
      <c r="G5986" s="278"/>
      <c r="H5986" s="278" t="s">
        <v>6154</v>
      </c>
      <c r="I5986" s="278" t="s">
        <v>6155</v>
      </c>
      <c r="J5986" s="278" t="s">
        <v>6156</v>
      </c>
      <c r="K5986" s="278"/>
      <c r="L5986" s="277"/>
      <c r="M5986" s="276" t="s">
        <v>3767</v>
      </c>
      <c r="N5986" s="276" t="s">
        <v>7440</v>
      </c>
      <c r="O5986" s="276" t="s">
        <v>6166</v>
      </c>
    </row>
    <row r="5987" spans="1:15" ht="30.75" customHeight="1" x14ac:dyDescent="0.25">
      <c r="A5987" s="275">
        <v>41301145</v>
      </c>
      <c r="B5987" s="270" t="s">
        <v>3596</v>
      </c>
      <c r="C5987" s="272" t="s">
        <v>4843</v>
      </c>
      <c r="D5987" s="270" t="s">
        <v>10812</v>
      </c>
      <c r="E5987" s="272"/>
      <c r="F5987" s="273"/>
      <c r="G5987" s="272"/>
      <c r="H5987" s="272" t="s">
        <v>6154</v>
      </c>
      <c r="I5987" s="272" t="s">
        <v>6155</v>
      </c>
      <c r="J5987" s="272" t="s">
        <v>6156</v>
      </c>
      <c r="K5987" s="272"/>
      <c r="L5987" s="271"/>
      <c r="M5987" s="270" t="s">
        <v>3767</v>
      </c>
      <c r="N5987" s="270" t="s">
        <v>7440</v>
      </c>
      <c r="O5987" s="270" t="s">
        <v>6166</v>
      </c>
    </row>
    <row r="5988" spans="1:15" ht="30.75" customHeight="1" x14ac:dyDescent="0.25">
      <c r="A5988" s="281">
        <v>41301153</v>
      </c>
      <c r="B5988" s="276" t="s">
        <v>3597</v>
      </c>
      <c r="C5988" s="278" t="s">
        <v>4843</v>
      </c>
      <c r="D5988" s="276" t="s">
        <v>10813</v>
      </c>
      <c r="E5988" s="282"/>
      <c r="F5988" s="279"/>
      <c r="G5988" s="278"/>
      <c r="H5988" s="278" t="s">
        <v>6154</v>
      </c>
      <c r="I5988" s="278" t="s">
        <v>6155</v>
      </c>
      <c r="J5988" s="278" t="s">
        <v>6156</v>
      </c>
      <c r="K5988" s="278"/>
      <c r="L5988" s="277"/>
      <c r="M5988" s="276" t="s">
        <v>3767</v>
      </c>
      <c r="N5988" s="276" t="s">
        <v>7440</v>
      </c>
      <c r="O5988" s="276" t="s">
        <v>6166</v>
      </c>
    </row>
    <row r="5989" spans="1:15" ht="30.75" customHeight="1" x14ac:dyDescent="0.25">
      <c r="A5989" s="275">
        <v>41301161</v>
      </c>
      <c r="B5989" s="270" t="s">
        <v>3598</v>
      </c>
      <c r="C5989" s="272" t="s">
        <v>4843</v>
      </c>
      <c r="D5989" s="270" t="s">
        <v>10814</v>
      </c>
      <c r="E5989" s="272"/>
      <c r="F5989" s="273"/>
      <c r="G5989" s="272"/>
      <c r="H5989" s="272" t="s">
        <v>6154</v>
      </c>
      <c r="I5989" s="272" t="s">
        <v>6155</v>
      </c>
      <c r="J5989" s="272" t="s">
        <v>6156</v>
      </c>
      <c r="K5989" s="272"/>
      <c r="L5989" s="271"/>
      <c r="M5989" s="270" t="s">
        <v>3767</v>
      </c>
      <c r="N5989" s="270" t="s">
        <v>7440</v>
      </c>
      <c r="O5989" s="270" t="s">
        <v>6166</v>
      </c>
    </row>
    <row r="5990" spans="1:15" ht="30.75" customHeight="1" x14ac:dyDescent="0.25">
      <c r="A5990" s="281">
        <v>41301170</v>
      </c>
      <c r="B5990" s="276" t="s">
        <v>6907</v>
      </c>
      <c r="C5990" s="278" t="s">
        <v>4843</v>
      </c>
      <c r="D5990" s="276" t="s">
        <v>10815</v>
      </c>
      <c r="E5990" s="282"/>
      <c r="F5990" s="279"/>
      <c r="G5990" s="278"/>
      <c r="H5990" s="278" t="s">
        <v>6154</v>
      </c>
      <c r="I5990" s="278" t="s">
        <v>6155</v>
      </c>
      <c r="J5990" s="278" t="s">
        <v>6156</v>
      </c>
      <c r="K5990" s="278"/>
      <c r="L5990" s="277"/>
      <c r="M5990" s="276" t="s">
        <v>3767</v>
      </c>
      <c r="N5990" s="276" t="s">
        <v>7440</v>
      </c>
      <c r="O5990" s="276" t="s">
        <v>6166</v>
      </c>
    </row>
    <row r="5991" spans="1:15" ht="30.75" customHeight="1" x14ac:dyDescent="0.25">
      <c r="A5991" s="275">
        <v>41301188</v>
      </c>
      <c r="B5991" s="270" t="s">
        <v>3599</v>
      </c>
      <c r="C5991" s="272" t="s">
        <v>4843</v>
      </c>
      <c r="D5991" s="270" t="s">
        <v>10004</v>
      </c>
      <c r="E5991" s="272"/>
      <c r="F5991" s="273"/>
      <c r="G5991" s="272"/>
      <c r="H5991" s="272" t="s">
        <v>6154</v>
      </c>
      <c r="I5991" s="272" t="s">
        <v>6155</v>
      </c>
      <c r="J5991" s="272" t="s">
        <v>6156</v>
      </c>
      <c r="K5991" s="272"/>
      <c r="L5991" s="271"/>
      <c r="M5991" s="270" t="s">
        <v>3767</v>
      </c>
      <c r="N5991" s="270" t="s">
        <v>7440</v>
      </c>
      <c r="O5991" s="270" t="s">
        <v>6166</v>
      </c>
    </row>
    <row r="5992" spans="1:15" ht="30.75" customHeight="1" x14ac:dyDescent="0.25">
      <c r="A5992" s="281">
        <v>41301200</v>
      </c>
      <c r="B5992" s="276" t="s">
        <v>3600</v>
      </c>
      <c r="C5992" s="278" t="s">
        <v>4843</v>
      </c>
      <c r="D5992" s="276" t="s">
        <v>10816</v>
      </c>
      <c r="E5992" s="282"/>
      <c r="F5992" s="279"/>
      <c r="G5992" s="278"/>
      <c r="H5992" s="278" t="s">
        <v>6154</v>
      </c>
      <c r="I5992" s="278" t="s">
        <v>6155</v>
      </c>
      <c r="J5992" s="278" t="s">
        <v>6156</v>
      </c>
      <c r="K5992" s="278"/>
      <c r="L5992" s="277"/>
      <c r="M5992" s="276" t="s">
        <v>3767</v>
      </c>
      <c r="N5992" s="276" t="s">
        <v>7440</v>
      </c>
      <c r="O5992" s="276" t="s">
        <v>6166</v>
      </c>
    </row>
    <row r="5993" spans="1:15" ht="30.75" customHeight="1" x14ac:dyDescent="0.25">
      <c r="A5993" s="275">
        <v>41301218</v>
      </c>
      <c r="B5993" s="270" t="s">
        <v>3601</v>
      </c>
      <c r="C5993" s="272" t="s">
        <v>4843</v>
      </c>
      <c r="D5993" s="270" t="s">
        <v>10817</v>
      </c>
      <c r="E5993" s="272"/>
      <c r="F5993" s="273"/>
      <c r="G5993" s="272"/>
      <c r="H5993" s="272" t="s">
        <v>6154</v>
      </c>
      <c r="I5993" s="272" t="s">
        <v>6155</v>
      </c>
      <c r="J5993" s="272" t="s">
        <v>6156</v>
      </c>
      <c r="K5993" s="272"/>
      <c r="L5993" s="271"/>
      <c r="M5993" s="270" t="s">
        <v>3767</v>
      </c>
      <c r="N5993" s="270" t="s">
        <v>7440</v>
      </c>
      <c r="O5993" s="270" t="s">
        <v>6166</v>
      </c>
    </row>
    <row r="5994" spans="1:15" ht="30.75" customHeight="1" x14ac:dyDescent="0.25">
      <c r="A5994" s="281">
        <v>41301226</v>
      </c>
      <c r="B5994" s="276" t="s">
        <v>3602</v>
      </c>
      <c r="C5994" s="278" t="s">
        <v>4843</v>
      </c>
      <c r="D5994" s="276" t="s">
        <v>10818</v>
      </c>
      <c r="E5994" s="282"/>
      <c r="F5994" s="279"/>
      <c r="G5994" s="278"/>
      <c r="H5994" s="278" t="s">
        <v>6154</v>
      </c>
      <c r="I5994" s="278" t="s">
        <v>6155</v>
      </c>
      <c r="J5994" s="278" t="s">
        <v>6156</v>
      </c>
      <c r="K5994" s="278"/>
      <c r="L5994" s="277"/>
      <c r="M5994" s="276" t="s">
        <v>3767</v>
      </c>
      <c r="N5994" s="276" t="s">
        <v>7440</v>
      </c>
      <c r="O5994" s="276" t="s">
        <v>6166</v>
      </c>
    </row>
    <row r="5995" spans="1:15" ht="30.75" customHeight="1" x14ac:dyDescent="0.25">
      <c r="A5995" s="275">
        <v>41301226</v>
      </c>
      <c r="B5995" s="270" t="s">
        <v>3602</v>
      </c>
      <c r="C5995" s="272" t="s">
        <v>4843</v>
      </c>
      <c r="D5995" s="270" t="s">
        <v>10009</v>
      </c>
      <c r="E5995" s="272"/>
      <c r="F5995" s="273"/>
      <c r="G5995" s="272"/>
      <c r="H5995" s="272" t="s">
        <v>6154</v>
      </c>
      <c r="I5995" s="272" t="s">
        <v>6155</v>
      </c>
      <c r="J5995" s="272" t="s">
        <v>6156</v>
      </c>
      <c r="K5995" s="272"/>
      <c r="L5995" s="271"/>
      <c r="M5995" s="270" t="s">
        <v>3912</v>
      </c>
      <c r="N5995" s="270" t="s">
        <v>9548</v>
      </c>
      <c r="O5995" s="270" t="s">
        <v>6166</v>
      </c>
    </row>
    <row r="5996" spans="1:15" ht="30.75" customHeight="1" x14ac:dyDescent="0.25">
      <c r="A5996" s="281">
        <v>41301234</v>
      </c>
      <c r="B5996" s="276" t="s">
        <v>3603</v>
      </c>
      <c r="C5996" s="278" t="s">
        <v>4843</v>
      </c>
      <c r="D5996" s="276" t="s">
        <v>10811</v>
      </c>
      <c r="E5996" s="282"/>
      <c r="F5996" s="279"/>
      <c r="G5996" s="278"/>
      <c r="H5996" s="278" t="s">
        <v>6154</v>
      </c>
      <c r="I5996" s="278" t="s">
        <v>6155</v>
      </c>
      <c r="J5996" s="278" t="s">
        <v>6156</v>
      </c>
      <c r="K5996" s="278"/>
      <c r="L5996" s="277"/>
      <c r="M5996" s="276" t="s">
        <v>3767</v>
      </c>
      <c r="N5996" s="276" t="s">
        <v>7440</v>
      </c>
      <c r="O5996" s="276" t="s">
        <v>6166</v>
      </c>
    </row>
    <row r="5997" spans="1:15" ht="30.75" customHeight="1" x14ac:dyDescent="0.25">
      <c r="A5997" s="275">
        <v>41301242</v>
      </c>
      <c r="B5997" s="270" t="s">
        <v>3604</v>
      </c>
      <c r="C5997" s="272" t="s">
        <v>4843</v>
      </c>
      <c r="D5997" s="270" t="s">
        <v>10819</v>
      </c>
      <c r="E5997" s="272"/>
      <c r="F5997" s="273"/>
      <c r="G5997" s="272"/>
      <c r="H5997" s="272" t="s">
        <v>6154</v>
      </c>
      <c r="I5997" s="272" t="s">
        <v>6155</v>
      </c>
      <c r="J5997" s="272" t="s">
        <v>6156</v>
      </c>
      <c r="K5997" s="272"/>
      <c r="L5997" s="271"/>
      <c r="M5997" s="270" t="s">
        <v>3767</v>
      </c>
      <c r="N5997" s="270" t="s">
        <v>7440</v>
      </c>
      <c r="O5997" s="270" t="s">
        <v>6166</v>
      </c>
    </row>
    <row r="5998" spans="1:15" ht="30.75" customHeight="1" x14ac:dyDescent="0.25">
      <c r="A5998" s="281">
        <v>41301250</v>
      </c>
      <c r="B5998" s="276" t="s">
        <v>3605</v>
      </c>
      <c r="C5998" s="278" t="s">
        <v>4843</v>
      </c>
      <c r="D5998" s="276" t="s">
        <v>10820</v>
      </c>
      <c r="E5998" s="282"/>
      <c r="F5998" s="279"/>
      <c r="G5998" s="278"/>
      <c r="H5998" s="278" t="s">
        <v>6154</v>
      </c>
      <c r="I5998" s="278" t="s">
        <v>6155</v>
      </c>
      <c r="J5998" s="278" t="s">
        <v>6156</v>
      </c>
      <c r="K5998" s="278"/>
      <c r="L5998" s="277"/>
      <c r="M5998" s="276" t="s">
        <v>3767</v>
      </c>
      <c r="N5998" s="276" t="s">
        <v>7440</v>
      </c>
      <c r="O5998" s="276" t="s">
        <v>6166</v>
      </c>
    </row>
    <row r="5999" spans="1:15" ht="30.75" customHeight="1" x14ac:dyDescent="0.25">
      <c r="A5999" s="275">
        <v>41301250</v>
      </c>
      <c r="B5999" s="270" t="s">
        <v>3605</v>
      </c>
      <c r="C5999" s="272" t="s">
        <v>4843</v>
      </c>
      <c r="D5999" s="270" t="s">
        <v>10821</v>
      </c>
      <c r="E5999" s="272"/>
      <c r="F5999" s="273"/>
      <c r="G5999" s="272"/>
      <c r="H5999" s="272" t="s">
        <v>6154</v>
      </c>
      <c r="I5999" s="272" t="s">
        <v>6155</v>
      </c>
      <c r="J5999" s="272" t="s">
        <v>6156</v>
      </c>
      <c r="K5999" s="272"/>
      <c r="L5999" s="271"/>
      <c r="M5999" s="270" t="s">
        <v>3794</v>
      </c>
      <c r="N5999" s="270" t="s">
        <v>7573</v>
      </c>
      <c r="O5999" s="270" t="s">
        <v>6175</v>
      </c>
    </row>
    <row r="6000" spans="1:15" ht="30.75" customHeight="1" x14ac:dyDescent="0.25">
      <c r="A6000" s="281">
        <v>41301269</v>
      </c>
      <c r="B6000" s="276" t="s">
        <v>3606</v>
      </c>
      <c r="C6000" s="278" t="s">
        <v>4843</v>
      </c>
      <c r="D6000" s="276" t="s">
        <v>10822</v>
      </c>
      <c r="E6000" s="282"/>
      <c r="F6000" s="279"/>
      <c r="G6000" s="278"/>
      <c r="H6000" s="278" t="s">
        <v>6154</v>
      </c>
      <c r="I6000" s="278" t="s">
        <v>6155</v>
      </c>
      <c r="J6000" s="278" t="s">
        <v>6156</v>
      </c>
      <c r="K6000" s="278"/>
      <c r="L6000" s="277"/>
      <c r="M6000" s="276" t="s">
        <v>3767</v>
      </c>
      <c r="N6000" s="276" t="s">
        <v>7440</v>
      </c>
      <c r="O6000" s="276" t="s">
        <v>6166</v>
      </c>
    </row>
    <row r="6001" spans="1:15" ht="30.75" customHeight="1" x14ac:dyDescent="0.25">
      <c r="A6001" s="275">
        <v>41301277</v>
      </c>
      <c r="B6001" s="270" t="s">
        <v>3607</v>
      </c>
      <c r="C6001" s="272" t="s">
        <v>4843</v>
      </c>
      <c r="D6001" s="270" t="s">
        <v>10823</v>
      </c>
      <c r="E6001" s="272"/>
      <c r="F6001" s="273"/>
      <c r="G6001" s="272"/>
      <c r="H6001" s="272" t="s">
        <v>6154</v>
      </c>
      <c r="I6001" s="272" t="s">
        <v>6155</v>
      </c>
      <c r="J6001" s="272" t="s">
        <v>6156</v>
      </c>
      <c r="K6001" s="272"/>
      <c r="L6001" s="271"/>
      <c r="M6001" s="270" t="s">
        <v>3767</v>
      </c>
      <c r="N6001" s="270" t="s">
        <v>7440</v>
      </c>
      <c r="O6001" s="270" t="s">
        <v>6166</v>
      </c>
    </row>
    <row r="6002" spans="1:15" ht="30.75" customHeight="1" x14ac:dyDescent="0.25">
      <c r="A6002" s="281">
        <v>41301285</v>
      </c>
      <c r="B6002" s="276" t="s">
        <v>3608</v>
      </c>
      <c r="C6002" s="278" t="s">
        <v>4843</v>
      </c>
      <c r="D6002" s="276" t="s">
        <v>9474</v>
      </c>
      <c r="E6002" s="282"/>
      <c r="F6002" s="279"/>
      <c r="G6002" s="278"/>
      <c r="H6002" s="278" t="s">
        <v>6154</v>
      </c>
      <c r="I6002" s="278" t="s">
        <v>6155</v>
      </c>
      <c r="J6002" s="278" t="s">
        <v>6156</v>
      </c>
      <c r="K6002" s="278"/>
      <c r="L6002" s="277"/>
      <c r="M6002" s="276" t="s">
        <v>3767</v>
      </c>
      <c r="N6002" s="276" t="s">
        <v>7440</v>
      </c>
      <c r="O6002" s="276" t="s">
        <v>6166</v>
      </c>
    </row>
    <row r="6003" spans="1:15" ht="30.75" customHeight="1" x14ac:dyDescent="0.25">
      <c r="A6003" s="275">
        <v>41301307</v>
      </c>
      <c r="B6003" s="270" t="s">
        <v>3609</v>
      </c>
      <c r="C6003" s="272" t="s">
        <v>4843</v>
      </c>
      <c r="D6003" s="270" t="s">
        <v>10824</v>
      </c>
      <c r="E6003" s="272"/>
      <c r="F6003" s="273"/>
      <c r="G6003" s="272"/>
      <c r="H6003" s="272" t="s">
        <v>6154</v>
      </c>
      <c r="I6003" s="272" t="s">
        <v>6155</v>
      </c>
      <c r="J6003" s="272" t="s">
        <v>6156</v>
      </c>
      <c r="K6003" s="272"/>
      <c r="L6003" s="271"/>
      <c r="M6003" s="270" t="s">
        <v>3767</v>
      </c>
      <c r="N6003" s="270" t="s">
        <v>7440</v>
      </c>
      <c r="O6003" s="270" t="s">
        <v>6166</v>
      </c>
    </row>
    <row r="6004" spans="1:15" ht="30.75" customHeight="1" x14ac:dyDescent="0.25">
      <c r="A6004" s="281">
        <v>41301315</v>
      </c>
      <c r="B6004" s="276" t="s">
        <v>3610</v>
      </c>
      <c r="C6004" s="278" t="s">
        <v>4843</v>
      </c>
      <c r="D6004" s="276" t="s">
        <v>10825</v>
      </c>
      <c r="E6004" s="282"/>
      <c r="F6004" s="279"/>
      <c r="G6004" s="278"/>
      <c r="H6004" s="278" t="s">
        <v>6154</v>
      </c>
      <c r="I6004" s="278" t="s">
        <v>6155</v>
      </c>
      <c r="J6004" s="278" t="s">
        <v>6156</v>
      </c>
      <c r="K6004" s="278"/>
      <c r="L6004" s="277"/>
      <c r="M6004" s="276" t="s">
        <v>3767</v>
      </c>
      <c r="N6004" s="276" t="s">
        <v>7440</v>
      </c>
      <c r="O6004" s="276" t="s">
        <v>6166</v>
      </c>
    </row>
    <row r="6005" spans="1:15" ht="30.75" customHeight="1" x14ac:dyDescent="0.25">
      <c r="A6005" s="275">
        <v>41301323</v>
      </c>
      <c r="B6005" s="270" t="s">
        <v>3612</v>
      </c>
      <c r="C6005" s="272" t="s">
        <v>4843</v>
      </c>
      <c r="D6005" s="270" t="s">
        <v>10826</v>
      </c>
      <c r="E6005" s="272"/>
      <c r="F6005" s="273"/>
      <c r="G6005" s="272"/>
      <c r="H6005" s="272" t="s">
        <v>6154</v>
      </c>
      <c r="I6005" s="272" t="s">
        <v>6155</v>
      </c>
      <c r="J6005" s="272" t="s">
        <v>6156</v>
      </c>
      <c r="K6005" s="272"/>
      <c r="L6005" s="271"/>
      <c r="M6005" s="270" t="s">
        <v>3767</v>
      </c>
      <c r="N6005" s="270" t="s">
        <v>7440</v>
      </c>
      <c r="O6005" s="270" t="s">
        <v>6166</v>
      </c>
    </row>
    <row r="6006" spans="1:15" ht="30.75" customHeight="1" x14ac:dyDescent="0.25">
      <c r="A6006" s="281">
        <v>41301331</v>
      </c>
      <c r="B6006" s="276" t="s">
        <v>3613</v>
      </c>
      <c r="C6006" s="278" t="s">
        <v>4843</v>
      </c>
      <c r="D6006" s="276" t="s">
        <v>10827</v>
      </c>
      <c r="E6006" s="282"/>
      <c r="F6006" s="279"/>
      <c r="G6006" s="278"/>
      <c r="H6006" s="278" t="s">
        <v>6154</v>
      </c>
      <c r="I6006" s="278" t="s">
        <v>6155</v>
      </c>
      <c r="J6006" s="278" t="s">
        <v>6156</v>
      </c>
      <c r="K6006" s="278"/>
      <c r="L6006" s="277"/>
      <c r="M6006" s="276" t="s">
        <v>3767</v>
      </c>
      <c r="N6006" s="276" t="s">
        <v>7440</v>
      </c>
      <c r="O6006" s="276" t="s">
        <v>6166</v>
      </c>
    </row>
    <row r="6007" spans="1:15" ht="30.75" customHeight="1" x14ac:dyDescent="0.25">
      <c r="A6007" s="275">
        <v>41301340</v>
      </c>
      <c r="B6007" s="270" t="s">
        <v>3614</v>
      </c>
      <c r="C6007" s="272" t="s">
        <v>4843</v>
      </c>
      <c r="D6007" s="270" t="s">
        <v>10828</v>
      </c>
      <c r="E6007" s="272"/>
      <c r="F6007" s="273"/>
      <c r="G6007" s="272"/>
      <c r="H6007" s="272" t="s">
        <v>6154</v>
      </c>
      <c r="I6007" s="272" t="s">
        <v>6155</v>
      </c>
      <c r="J6007" s="272" t="s">
        <v>6156</v>
      </c>
      <c r="K6007" s="272"/>
      <c r="L6007" s="271"/>
      <c r="M6007" s="270" t="s">
        <v>3767</v>
      </c>
      <c r="N6007" s="270" t="s">
        <v>7440</v>
      </c>
      <c r="O6007" s="270" t="s">
        <v>6166</v>
      </c>
    </row>
    <row r="6008" spans="1:15" ht="30.75" customHeight="1" x14ac:dyDescent="0.25">
      <c r="A6008" s="281">
        <v>41301358</v>
      </c>
      <c r="B6008" s="276" t="s">
        <v>3615</v>
      </c>
      <c r="C6008" s="278" t="s">
        <v>4843</v>
      </c>
      <c r="D6008" s="276" t="s">
        <v>10829</v>
      </c>
      <c r="E6008" s="282"/>
      <c r="F6008" s="279"/>
      <c r="G6008" s="278"/>
      <c r="H6008" s="278" t="s">
        <v>6154</v>
      </c>
      <c r="I6008" s="278" t="s">
        <v>6155</v>
      </c>
      <c r="J6008" s="278" t="s">
        <v>6156</v>
      </c>
      <c r="K6008" s="278"/>
      <c r="L6008" s="277"/>
      <c r="M6008" s="276" t="s">
        <v>3767</v>
      </c>
      <c r="N6008" s="276" t="s">
        <v>7440</v>
      </c>
      <c r="O6008" s="276" t="s">
        <v>6166</v>
      </c>
    </row>
    <row r="6009" spans="1:15" ht="30.75" customHeight="1" x14ac:dyDescent="0.25">
      <c r="A6009" s="275">
        <v>41301366</v>
      </c>
      <c r="B6009" s="270" t="s">
        <v>3616</v>
      </c>
      <c r="C6009" s="272" t="s">
        <v>4843</v>
      </c>
      <c r="D6009" s="270" t="s">
        <v>10830</v>
      </c>
      <c r="E6009" s="272"/>
      <c r="F6009" s="273"/>
      <c r="G6009" s="272"/>
      <c r="H6009" s="272" t="s">
        <v>6154</v>
      </c>
      <c r="I6009" s="272" t="s">
        <v>6155</v>
      </c>
      <c r="J6009" s="272" t="s">
        <v>6156</v>
      </c>
      <c r="K6009" s="272"/>
      <c r="L6009" s="271"/>
      <c r="M6009" s="270" t="s">
        <v>3767</v>
      </c>
      <c r="N6009" s="270" t="s">
        <v>7440</v>
      </c>
      <c r="O6009" s="270" t="s">
        <v>6166</v>
      </c>
    </row>
    <row r="6010" spans="1:15" ht="30.75" customHeight="1" x14ac:dyDescent="0.25">
      <c r="A6010" s="281">
        <v>41301374</v>
      </c>
      <c r="B6010" s="276" t="s">
        <v>3617</v>
      </c>
      <c r="C6010" s="278" t="s">
        <v>4843</v>
      </c>
      <c r="D6010" s="276" t="s">
        <v>9474</v>
      </c>
      <c r="E6010" s="282"/>
      <c r="F6010" s="279"/>
      <c r="G6010" s="278"/>
      <c r="H6010" s="278" t="s">
        <v>6154</v>
      </c>
      <c r="I6010" s="278" t="s">
        <v>6155</v>
      </c>
      <c r="J6010" s="278" t="s">
        <v>6156</v>
      </c>
      <c r="K6010" s="278"/>
      <c r="L6010" s="277"/>
      <c r="M6010" s="276" t="s">
        <v>3767</v>
      </c>
      <c r="N6010" s="276" t="s">
        <v>7440</v>
      </c>
      <c r="O6010" s="276" t="s">
        <v>6166</v>
      </c>
    </row>
    <row r="6011" spans="1:15" ht="30.75" customHeight="1" x14ac:dyDescent="0.25">
      <c r="A6011" s="275">
        <v>41301382</v>
      </c>
      <c r="B6011" s="270" t="s">
        <v>3589</v>
      </c>
      <c r="C6011" s="272" t="s">
        <v>4843</v>
      </c>
      <c r="D6011" s="270" t="s">
        <v>10831</v>
      </c>
      <c r="E6011" s="272"/>
      <c r="F6011" s="273"/>
      <c r="G6011" s="272"/>
      <c r="H6011" s="272" t="s">
        <v>6154</v>
      </c>
      <c r="I6011" s="272" t="s">
        <v>6155</v>
      </c>
      <c r="J6011" s="272" t="s">
        <v>6156</v>
      </c>
      <c r="K6011" s="272"/>
      <c r="L6011" s="271"/>
      <c r="M6011" s="270" t="s">
        <v>3767</v>
      </c>
      <c r="N6011" s="270" t="s">
        <v>7440</v>
      </c>
      <c r="O6011" s="270" t="s">
        <v>6166</v>
      </c>
    </row>
    <row r="6012" spans="1:15" ht="30.75" customHeight="1" x14ac:dyDescent="0.25">
      <c r="A6012" s="281">
        <v>41301390</v>
      </c>
      <c r="B6012" s="276" t="s">
        <v>4653</v>
      </c>
      <c r="C6012" s="278" t="s">
        <v>4843</v>
      </c>
      <c r="D6012" s="276" t="s">
        <v>10832</v>
      </c>
      <c r="E6012" s="282"/>
      <c r="F6012" s="279"/>
      <c r="G6012" s="278"/>
      <c r="H6012" s="278" t="s">
        <v>6154</v>
      </c>
      <c r="I6012" s="278" t="s">
        <v>6155</v>
      </c>
      <c r="J6012" s="278" t="s">
        <v>6156</v>
      </c>
      <c r="K6012" s="278"/>
      <c r="L6012" s="277"/>
      <c r="M6012" s="276" t="s">
        <v>3767</v>
      </c>
      <c r="N6012" s="276" t="s">
        <v>7440</v>
      </c>
      <c r="O6012" s="276" t="s">
        <v>6166</v>
      </c>
    </row>
    <row r="6013" spans="1:15" ht="30.75" customHeight="1" x14ac:dyDescent="0.25">
      <c r="A6013" s="275">
        <v>41301404</v>
      </c>
      <c r="B6013" s="270" t="s">
        <v>6063</v>
      </c>
      <c r="C6013" s="272" t="s">
        <v>4844</v>
      </c>
      <c r="D6013" s="270" t="s">
        <v>6161</v>
      </c>
      <c r="E6013" s="272"/>
      <c r="F6013" s="273"/>
      <c r="G6013" s="272" t="s">
        <v>6161</v>
      </c>
      <c r="H6013" s="272" t="s">
        <v>6161</v>
      </c>
      <c r="I6013" s="272" t="s">
        <v>6161</v>
      </c>
      <c r="J6013" s="272" t="s">
        <v>6161</v>
      </c>
      <c r="K6013" s="272" t="s">
        <v>6161</v>
      </c>
      <c r="L6013" s="271" t="s">
        <v>6161</v>
      </c>
      <c r="M6013" s="270" t="s">
        <v>6161</v>
      </c>
      <c r="N6013" s="270" t="s">
        <v>6161</v>
      </c>
      <c r="O6013" s="270" t="s">
        <v>6161</v>
      </c>
    </row>
    <row r="6014" spans="1:15" ht="30.75" customHeight="1" x14ac:dyDescent="0.25">
      <c r="A6014" s="281">
        <v>41301412</v>
      </c>
      <c r="B6014" s="276" t="s">
        <v>6064</v>
      </c>
      <c r="C6014" s="278" t="s">
        <v>4844</v>
      </c>
      <c r="D6014" s="276" t="s">
        <v>6161</v>
      </c>
      <c r="E6014" s="282"/>
      <c r="F6014" s="279"/>
      <c r="G6014" s="278" t="s">
        <v>6161</v>
      </c>
      <c r="H6014" s="278" t="s">
        <v>6161</v>
      </c>
      <c r="I6014" s="278" t="s">
        <v>6161</v>
      </c>
      <c r="J6014" s="278" t="s">
        <v>6161</v>
      </c>
      <c r="K6014" s="278" t="s">
        <v>6161</v>
      </c>
      <c r="L6014" s="277" t="s">
        <v>6161</v>
      </c>
      <c r="M6014" s="276" t="s">
        <v>6161</v>
      </c>
      <c r="N6014" s="276" t="s">
        <v>6161</v>
      </c>
      <c r="O6014" s="276" t="s">
        <v>6161</v>
      </c>
    </row>
    <row r="6015" spans="1:15" ht="30.75" customHeight="1" x14ac:dyDescent="0.25">
      <c r="A6015" s="275">
        <v>41301420</v>
      </c>
      <c r="B6015" s="270" t="s">
        <v>6065</v>
      </c>
      <c r="C6015" s="272" t="s">
        <v>4843</v>
      </c>
      <c r="D6015" s="270" t="s">
        <v>10821</v>
      </c>
      <c r="E6015" s="272"/>
      <c r="F6015" s="273"/>
      <c r="G6015" s="272"/>
      <c r="H6015" s="272" t="s">
        <v>6154</v>
      </c>
      <c r="I6015" s="272" t="s">
        <v>6155</v>
      </c>
      <c r="J6015" s="272" t="s">
        <v>6156</v>
      </c>
      <c r="K6015" s="272"/>
      <c r="L6015" s="271"/>
      <c r="M6015" s="270" t="s">
        <v>3794</v>
      </c>
      <c r="N6015" s="270" t="s">
        <v>7573</v>
      </c>
      <c r="O6015" s="270" t="s">
        <v>6175</v>
      </c>
    </row>
    <row r="6016" spans="1:15" ht="30.75" customHeight="1" x14ac:dyDescent="0.25">
      <c r="A6016" s="281">
        <v>41301439</v>
      </c>
      <c r="B6016" s="276" t="s">
        <v>6066</v>
      </c>
      <c r="C6016" s="278" t="s">
        <v>4843</v>
      </c>
      <c r="D6016" s="276" t="s">
        <v>10821</v>
      </c>
      <c r="E6016" s="282"/>
      <c r="F6016" s="279"/>
      <c r="G6016" s="278"/>
      <c r="H6016" s="278" t="s">
        <v>6154</v>
      </c>
      <c r="I6016" s="278" t="s">
        <v>6155</v>
      </c>
      <c r="J6016" s="278" t="s">
        <v>6156</v>
      </c>
      <c r="K6016" s="278"/>
      <c r="L6016" s="277"/>
      <c r="M6016" s="276" t="s">
        <v>3794</v>
      </c>
      <c r="N6016" s="276" t="s">
        <v>7573</v>
      </c>
      <c r="O6016" s="276" t="s">
        <v>6175</v>
      </c>
    </row>
    <row r="6017" spans="1:15" ht="30.75" customHeight="1" x14ac:dyDescent="0.25">
      <c r="A6017" s="275">
        <v>41301447</v>
      </c>
      <c r="B6017" s="270" t="s">
        <v>6067</v>
      </c>
      <c r="C6017" s="272" t="s">
        <v>4843</v>
      </c>
      <c r="D6017" s="270" t="s">
        <v>10833</v>
      </c>
      <c r="E6017" s="272"/>
      <c r="F6017" s="273"/>
      <c r="G6017" s="272"/>
      <c r="H6017" s="272" t="s">
        <v>6154</v>
      </c>
      <c r="I6017" s="272" t="s">
        <v>6155</v>
      </c>
      <c r="J6017" s="272" t="s">
        <v>6156</v>
      </c>
      <c r="K6017" s="272"/>
      <c r="L6017" s="271"/>
      <c r="M6017" s="270" t="s">
        <v>3767</v>
      </c>
      <c r="N6017" s="270" t="s">
        <v>7440</v>
      </c>
      <c r="O6017" s="270" t="s">
        <v>6166</v>
      </c>
    </row>
    <row r="6018" spans="1:15" ht="30.75" customHeight="1" x14ac:dyDescent="0.25">
      <c r="A6018" s="281">
        <v>41301455</v>
      </c>
      <c r="B6018" s="276" t="s">
        <v>6068</v>
      </c>
      <c r="C6018" s="278" t="s">
        <v>4844</v>
      </c>
      <c r="D6018" s="276" t="s">
        <v>6161</v>
      </c>
      <c r="E6018" s="282"/>
      <c r="F6018" s="279"/>
      <c r="G6018" s="278" t="s">
        <v>6161</v>
      </c>
      <c r="H6018" s="278" t="s">
        <v>6161</v>
      </c>
      <c r="I6018" s="278" t="s">
        <v>6161</v>
      </c>
      <c r="J6018" s="278" t="s">
        <v>6161</v>
      </c>
      <c r="K6018" s="278" t="s">
        <v>6161</v>
      </c>
      <c r="L6018" s="277" t="s">
        <v>6161</v>
      </c>
      <c r="M6018" s="276" t="s">
        <v>6161</v>
      </c>
      <c r="N6018" s="276" t="s">
        <v>6161</v>
      </c>
      <c r="O6018" s="276" t="s">
        <v>6161</v>
      </c>
    </row>
    <row r="6019" spans="1:15" ht="30.75" customHeight="1" x14ac:dyDescent="0.25">
      <c r="A6019" s="275">
        <v>41301463</v>
      </c>
      <c r="B6019" s="270" t="s">
        <v>6069</v>
      </c>
      <c r="C6019" s="272" t="s">
        <v>4843</v>
      </c>
      <c r="D6019" s="270" t="s">
        <v>9440</v>
      </c>
      <c r="E6019" s="272"/>
      <c r="F6019" s="273"/>
      <c r="G6019" s="272"/>
      <c r="H6019" s="272" t="s">
        <v>6154</v>
      </c>
      <c r="I6019" s="272" t="s">
        <v>6155</v>
      </c>
      <c r="J6019" s="272" t="s">
        <v>6156</v>
      </c>
      <c r="K6019" s="272"/>
      <c r="L6019" s="271"/>
      <c r="M6019" s="270" t="s">
        <v>3899</v>
      </c>
      <c r="N6019" s="270" t="s">
        <v>9406</v>
      </c>
      <c r="O6019" s="270" t="s">
        <v>6166</v>
      </c>
    </row>
    <row r="6020" spans="1:15" ht="30.75" customHeight="1" x14ac:dyDescent="0.25">
      <c r="A6020" s="281">
        <v>41301463</v>
      </c>
      <c r="B6020" s="276" t="s">
        <v>6069</v>
      </c>
      <c r="C6020" s="278" t="s">
        <v>4843</v>
      </c>
      <c r="D6020" s="276" t="s">
        <v>9418</v>
      </c>
      <c r="E6020" s="282"/>
      <c r="F6020" s="279"/>
      <c r="G6020" s="278"/>
      <c r="H6020" s="278" t="s">
        <v>6154</v>
      </c>
      <c r="I6020" s="278" t="s">
        <v>6155</v>
      </c>
      <c r="J6020" s="278" t="s">
        <v>6156</v>
      </c>
      <c r="K6020" s="278"/>
      <c r="L6020" s="277"/>
      <c r="M6020" s="276" t="s">
        <v>3899</v>
      </c>
      <c r="N6020" s="276" t="s">
        <v>9406</v>
      </c>
      <c r="O6020" s="276" t="s">
        <v>6166</v>
      </c>
    </row>
    <row r="6021" spans="1:15" ht="30.75" customHeight="1" x14ac:dyDescent="0.25">
      <c r="A6021" s="275">
        <v>41301471</v>
      </c>
      <c r="B6021" s="270" t="s">
        <v>3611</v>
      </c>
      <c r="C6021" s="272" t="s">
        <v>4843</v>
      </c>
      <c r="D6021" s="270" t="s">
        <v>10834</v>
      </c>
      <c r="E6021" s="272"/>
      <c r="F6021" s="273"/>
      <c r="G6021" s="272"/>
      <c r="H6021" s="272" t="s">
        <v>6154</v>
      </c>
      <c r="I6021" s="272" t="s">
        <v>6155</v>
      </c>
      <c r="J6021" s="272" t="s">
        <v>6156</v>
      </c>
      <c r="K6021" s="272"/>
      <c r="L6021" s="271"/>
      <c r="M6021" s="270" t="s">
        <v>3767</v>
      </c>
      <c r="N6021" s="270" t="s">
        <v>7440</v>
      </c>
      <c r="O6021" s="270" t="s">
        <v>6166</v>
      </c>
    </row>
    <row r="6022" spans="1:15" ht="30.75" customHeight="1" x14ac:dyDescent="0.25">
      <c r="A6022" s="281">
        <v>41301480</v>
      </c>
      <c r="B6022" s="276" t="s">
        <v>6908</v>
      </c>
      <c r="C6022" s="278" t="s">
        <v>4844</v>
      </c>
      <c r="D6022" s="276" t="s">
        <v>6161</v>
      </c>
      <c r="E6022" s="282"/>
      <c r="F6022" s="279"/>
      <c r="G6022" s="278" t="s">
        <v>6161</v>
      </c>
      <c r="H6022" s="278" t="s">
        <v>6161</v>
      </c>
      <c r="I6022" s="278" t="s">
        <v>6161</v>
      </c>
      <c r="J6022" s="278" t="s">
        <v>6161</v>
      </c>
      <c r="K6022" s="278" t="s">
        <v>6161</v>
      </c>
      <c r="L6022" s="277" t="s">
        <v>6161</v>
      </c>
      <c r="M6022" s="276" t="s">
        <v>6161</v>
      </c>
      <c r="N6022" s="276" t="s">
        <v>6161</v>
      </c>
      <c r="O6022" s="276" t="s">
        <v>6161</v>
      </c>
    </row>
    <row r="6023" spans="1:15" ht="30.75" customHeight="1" x14ac:dyDescent="0.25">
      <c r="A6023" s="275">
        <v>41301498</v>
      </c>
      <c r="B6023" s="270" t="s">
        <v>6909</v>
      </c>
      <c r="C6023" s="272" t="s">
        <v>4843</v>
      </c>
      <c r="D6023" s="270" t="s">
        <v>10041</v>
      </c>
      <c r="E6023" s="272"/>
      <c r="F6023" s="273"/>
      <c r="G6023" s="272"/>
      <c r="H6023" s="272" t="s">
        <v>6154</v>
      </c>
      <c r="I6023" s="272" t="s">
        <v>6155</v>
      </c>
      <c r="J6023" s="272" t="s">
        <v>6156</v>
      </c>
      <c r="K6023" s="272"/>
      <c r="L6023" s="271"/>
      <c r="M6023" s="270" t="s">
        <v>6161</v>
      </c>
      <c r="N6023" s="270" t="s">
        <v>6161</v>
      </c>
      <c r="O6023" s="270" t="s">
        <v>6161</v>
      </c>
    </row>
    <row r="6024" spans="1:15" ht="30.75" customHeight="1" x14ac:dyDescent="0.25">
      <c r="A6024" s="281">
        <v>41301510</v>
      </c>
      <c r="B6024" s="276" t="s">
        <v>6910</v>
      </c>
      <c r="C6024" s="278" t="s">
        <v>4844</v>
      </c>
      <c r="D6024" s="276" t="s">
        <v>6161</v>
      </c>
      <c r="E6024" s="282"/>
      <c r="F6024" s="279"/>
      <c r="G6024" s="278" t="s">
        <v>6161</v>
      </c>
      <c r="H6024" s="278" t="s">
        <v>6161</v>
      </c>
      <c r="I6024" s="278" t="s">
        <v>6161</v>
      </c>
      <c r="J6024" s="278" t="s">
        <v>6161</v>
      </c>
      <c r="K6024" s="278" t="s">
        <v>6161</v>
      </c>
      <c r="L6024" s="277" t="s">
        <v>6161</v>
      </c>
      <c r="M6024" s="276" t="s">
        <v>6161</v>
      </c>
      <c r="N6024" s="276" t="s">
        <v>6161</v>
      </c>
      <c r="O6024" s="276" t="s">
        <v>6161</v>
      </c>
    </row>
    <row r="6025" spans="1:15" ht="30.75" customHeight="1" x14ac:dyDescent="0.25">
      <c r="A6025" s="275">
        <v>41301528</v>
      </c>
      <c r="B6025" s="270" t="s">
        <v>6911</v>
      </c>
      <c r="C6025" s="272" t="s">
        <v>4843</v>
      </c>
      <c r="D6025" s="270" t="s">
        <v>9227</v>
      </c>
      <c r="E6025" s="272"/>
      <c r="F6025" s="273"/>
      <c r="G6025" s="272"/>
      <c r="H6025" s="272"/>
      <c r="I6025" s="272" t="s">
        <v>6155</v>
      </c>
      <c r="J6025" s="272" t="s">
        <v>6156</v>
      </c>
      <c r="K6025" s="272"/>
      <c r="L6025" s="271"/>
      <c r="M6025" s="270" t="s">
        <v>3884</v>
      </c>
      <c r="N6025" s="270" t="s">
        <v>8946</v>
      </c>
      <c r="O6025" s="270" t="s">
        <v>6175</v>
      </c>
    </row>
    <row r="6026" spans="1:15" ht="30.75" customHeight="1" x14ac:dyDescent="0.25">
      <c r="A6026" s="281">
        <v>41301536</v>
      </c>
      <c r="B6026" s="276" t="s">
        <v>4654</v>
      </c>
      <c r="C6026" s="278" t="s">
        <v>4843</v>
      </c>
      <c r="D6026" s="276" t="s">
        <v>9474</v>
      </c>
      <c r="E6026" s="282"/>
      <c r="F6026" s="279"/>
      <c r="G6026" s="278"/>
      <c r="H6026" s="278" t="s">
        <v>6154</v>
      </c>
      <c r="I6026" s="278" t="s">
        <v>6155</v>
      </c>
      <c r="J6026" s="278" t="s">
        <v>6156</v>
      </c>
      <c r="K6026" s="278"/>
      <c r="L6026" s="277"/>
      <c r="M6026" s="276" t="s">
        <v>3767</v>
      </c>
      <c r="N6026" s="276" t="s">
        <v>7440</v>
      </c>
      <c r="O6026" s="276" t="s">
        <v>6166</v>
      </c>
    </row>
    <row r="6027" spans="1:15" ht="30.75" customHeight="1" x14ac:dyDescent="0.25">
      <c r="A6027" s="275">
        <v>41301544</v>
      </c>
      <c r="B6027" s="270" t="s">
        <v>4655</v>
      </c>
      <c r="C6027" s="272" t="s">
        <v>4843</v>
      </c>
      <c r="D6027" s="270" t="s">
        <v>9474</v>
      </c>
      <c r="E6027" s="272"/>
      <c r="F6027" s="273"/>
      <c r="G6027" s="272"/>
      <c r="H6027" s="272" t="s">
        <v>6154</v>
      </c>
      <c r="I6027" s="272" t="s">
        <v>6155</v>
      </c>
      <c r="J6027" s="272" t="s">
        <v>6156</v>
      </c>
      <c r="K6027" s="272"/>
      <c r="L6027" s="271"/>
      <c r="M6027" s="270" t="s">
        <v>3767</v>
      </c>
      <c r="N6027" s="270" t="s">
        <v>7440</v>
      </c>
      <c r="O6027" s="270" t="s">
        <v>6166</v>
      </c>
    </row>
    <row r="6028" spans="1:15" ht="30.75" customHeight="1" x14ac:dyDescent="0.25">
      <c r="A6028" s="281">
        <v>41301552</v>
      </c>
      <c r="B6028" s="276" t="s">
        <v>4656</v>
      </c>
      <c r="C6028" s="278" t="s">
        <v>4843</v>
      </c>
      <c r="D6028" s="276" t="s">
        <v>9474</v>
      </c>
      <c r="E6028" s="282"/>
      <c r="F6028" s="279"/>
      <c r="G6028" s="278"/>
      <c r="H6028" s="278" t="s">
        <v>6154</v>
      </c>
      <c r="I6028" s="278" t="s">
        <v>6155</v>
      </c>
      <c r="J6028" s="278" t="s">
        <v>6156</v>
      </c>
      <c r="K6028" s="278"/>
      <c r="L6028" s="277"/>
      <c r="M6028" s="276" t="s">
        <v>3767</v>
      </c>
      <c r="N6028" s="276" t="s">
        <v>7440</v>
      </c>
      <c r="O6028" s="276" t="s">
        <v>6166</v>
      </c>
    </row>
    <row r="6029" spans="1:15" ht="30.75" customHeight="1" x14ac:dyDescent="0.25">
      <c r="A6029" s="275">
        <v>41301560</v>
      </c>
      <c r="B6029" s="270" t="s">
        <v>10835</v>
      </c>
      <c r="C6029" s="272" t="s">
        <v>4843</v>
      </c>
      <c r="D6029" s="270" t="s">
        <v>9423</v>
      </c>
      <c r="E6029" s="272"/>
      <c r="F6029" s="273"/>
      <c r="G6029" s="272"/>
      <c r="H6029" s="272" t="s">
        <v>6154</v>
      </c>
      <c r="I6029" s="272" t="s">
        <v>6155</v>
      </c>
      <c r="J6029" s="272" t="s">
        <v>6156</v>
      </c>
      <c r="K6029" s="272"/>
      <c r="L6029" s="271"/>
      <c r="M6029" s="270" t="s">
        <v>3767</v>
      </c>
      <c r="N6029" s="270" t="s">
        <v>7440</v>
      </c>
      <c r="O6029" s="270" t="s">
        <v>6166</v>
      </c>
    </row>
    <row r="6030" spans="1:15" ht="30.75" customHeight="1" x14ac:dyDescent="0.25">
      <c r="A6030" s="281">
        <v>41301579</v>
      </c>
      <c r="B6030" s="276" t="s">
        <v>10836</v>
      </c>
      <c r="C6030" s="278" t="s">
        <v>4843</v>
      </c>
      <c r="D6030" s="276" t="s">
        <v>10826</v>
      </c>
      <c r="E6030" s="282"/>
      <c r="F6030" s="279"/>
      <c r="G6030" s="278"/>
      <c r="H6030" s="278" t="s">
        <v>6154</v>
      </c>
      <c r="I6030" s="278" t="s">
        <v>6155</v>
      </c>
      <c r="J6030" s="278" t="s">
        <v>6156</v>
      </c>
      <c r="K6030" s="278"/>
      <c r="L6030" s="277"/>
      <c r="M6030" s="276" t="s">
        <v>3767</v>
      </c>
      <c r="N6030" s="276" t="s">
        <v>7440</v>
      </c>
      <c r="O6030" s="276" t="s">
        <v>6166</v>
      </c>
    </row>
    <row r="6031" spans="1:15" ht="30.75" customHeight="1" x14ac:dyDescent="0.25">
      <c r="A6031" s="275">
        <v>41301587</v>
      </c>
      <c r="B6031" s="270" t="s">
        <v>10837</v>
      </c>
      <c r="C6031" s="272" t="s">
        <v>4843</v>
      </c>
      <c r="D6031" s="270" t="s">
        <v>10819</v>
      </c>
      <c r="E6031" s="272"/>
      <c r="F6031" s="273"/>
      <c r="G6031" s="272"/>
      <c r="H6031" s="272" t="s">
        <v>6154</v>
      </c>
      <c r="I6031" s="272" t="s">
        <v>6155</v>
      </c>
      <c r="J6031" s="272" t="s">
        <v>6156</v>
      </c>
      <c r="K6031" s="272"/>
      <c r="L6031" s="271"/>
      <c r="M6031" s="270" t="s">
        <v>3767</v>
      </c>
      <c r="N6031" s="270" t="s">
        <v>7440</v>
      </c>
      <c r="O6031" s="270" t="s">
        <v>6166</v>
      </c>
    </row>
    <row r="6032" spans="1:15" ht="30.75" customHeight="1" x14ac:dyDescent="0.25">
      <c r="A6032" s="281">
        <v>41301595</v>
      </c>
      <c r="B6032" s="276" t="s">
        <v>10838</v>
      </c>
      <c r="C6032" s="278" t="s">
        <v>4843</v>
      </c>
      <c r="D6032" s="276" t="s">
        <v>10820</v>
      </c>
      <c r="E6032" s="282"/>
      <c r="F6032" s="279"/>
      <c r="G6032" s="278"/>
      <c r="H6032" s="278" t="s">
        <v>6154</v>
      </c>
      <c r="I6032" s="278" t="s">
        <v>6155</v>
      </c>
      <c r="J6032" s="278" t="s">
        <v>6156</v>
      </c>
      <c r="K6032" s="278"/>
      <c r="L6032" s="277"/>
      <c r="M6032" s="276" t="s">
        <v>3767</v>
      </c>
      <c r="N6032" s="276" t="s">
        <v>7440</v>
      </c>
      <c r="O6032" s="276" t="s">
        <v>6166</v>
      </c>
    </row>
    <row r="6033" spans="1:15" ht="30.75" customHeight="1" x14ac:dyDescent="0.25">
      <c r="A6033" s="275">
        <v>41301595</v>
      </c>
      <c r="B6033" s="270" t="s">
        <v>10838</v>
      </c>
      <c r="C6033" s="272" t="s">
        <v>4843</v>
      </c>
      <c r="D6033" s="270" t="s">
        <v>10821</v>
      </c>
      <c r="E6033" s="272"/>
      <c r="F6033" s="273"/>
      <c r="G6033" s="272"/>
      <c r="H6033" s="272" t="s">
        <v>6154</v>
      </c>
      <c r="I6033" s="272" t="s">
        <v>6155</v>
      </c>
      <c r="J6033" s="272" t="s">
        <v>6156</v>
      </c>
      <c r="K6033" s="272"/>
      <c r="L6033" s="271"/>
      <c r="M6033" s="270" t="s">
        <v>3794</v>
      </c>
      <c r="N6033" s="270" t="s">
        <v>7573</v>
      </c>
      <c r="O6033" s="270" t="s">
        <v>6175</v>
      </c>
    </row>
    <row r="6034" spans="1:15" ht="30.75" customHeight="1" x14ac:dyDescent="0.25">
      <c r="A6034" s="281">
        <v>41401018</v>
      </c>
      <c r="B6034" s="276" t="s">
        <v>3618</v>
      </c>
      <c r="C6034" s="278" t="s">
        <v>4843</v>
      </c>
      <c r="D6034" s="276" t="s">
        <v>9461</v>
      </c>
      <c r="E6034" s="282"/>
      <c r="F6034" s="279"/>
      <c r="G6034" s="278"/>
      <c r="H6034" s="278" t="s">
        <v>6154</v>
      </c>
      <c r="I6034" s="278" t="s">
        <v>6155</v>
      </c>
      <c r="J6034" s="278" t="s">
        <v>6156</v>
      </c>
      <c r="K6034" s="278"/>
      <c r="L6034" s="277"/>
      <c r="M6034" s="276" t="s">
        <v>3901</v>
      </c>
      <c r="N6034" s="276" t="s">
        <v>9406</v>
      </c>
      <c r="O6034" s="276" t="s">
        <v>6166</v>
      </c>
    </row>
    <row r="6035" spans="1:15" ht="30.75" customHeight="1" x14ac:dyDescent="0.25">
      <c r="A6035" s="275">
        <v>41401026</v>
      </c>
      <c r="B6035" s="270" t="s">
        <v>4660</v>
      </c>
      <c r="C6035" s="272" t="s">
        <v>4843</v>
      </c>
      <c r="D6035" s="270" t="s">
        <v>9461</v>
      </c>
      <c r="E6035" s="272"/>
      <c r="F6035" s="273"/>
      <c r="G6035" s="272"/>
      <c r="H6035" s="272" t="s">
        <v>6154</v>
      </c>
      <c r="I6035" s="272" t="s">
        <v>6155</v>
      </c>
      <c r="J6035" s="272" t="s">
        <v>6156</v>
      </c>
      <c r="K6035" s="272"/>
      <c r="L6035" s="271"/>
      <c r="M6035" s="270" t="s">
        <v>3901</v>
      </c>
      <c r="N6035" s="270" t="s">
        <v>9406</v>
      </c>
      <c r="O6035" s="270" t="s">
        <v>6166</v>
      </c>
    </row>
    <row r="6036" spans="1:15" ht="30.75" customHeight="1" x14ac:dyDescent="0.25">
      <c r="A6036" s="281">
        <v>41401042</v>
      </c>
      <c r="B6036" s="276" t="s">
        <v>3620</v>
      </c>
      <c r="C6036" s="278" t="s">
        <v>4843</v>
      </c>
      <c r="D6036" s="276" t="s">
        <v>9453</v>
      </c>
      <c r="E6036" s="282"/>
      <c r="F6036" s="279"/>
      <c r="G6036" s="278"/>
      <c r="H6036" s="278" t="s">
        <v>6154</v>
      </c>
      <c r="I6036" s="278" t="s">
        <v>6155</v>
      </c>
      <c r="J6036" s="278" t="s">
        <v>6156</v>
      </c>
      <c r="K6036" s="278"/>
      <c r="L6036" s="277"/>
      <c r="M6036" s="276" t="s">
        <v>3767</v>
      </c>
      <c r="N6036" s="276" t="s">
        <v>7440</v>
      </c>
      <c r="O6036" s="276" t="s">
        <v>6166</v>
      </c>
    </row>
    <row r="6037" spans="1:15" ht="30.75" customHeight="1" x14ac:dyDescent="0.25">
      <c r="A6037" s="275">
        <v>41401042</v>
      </c>
      <c r="B6037" s="270" t="s">
        <v>3620</v>
      </c>
      <c r="C6037" s="272" t="s">
        <v>4843</v>
      </c>
      <c r="D6037" s="270" t="s">
        <v>9454</v>
      </c>
      <c r="E6037" s="272"/>
      <c r="F6037" s="273"/>
      <c r="G6037" s="272"/>
      <c r="H6037" s="272" t="s">
        <v>6154</v>
      </c>
      <c r="I6037" s="272" t="s">
        <v>6155</v>
      </c>
      <c r="J6037" s="272" t="s">
        <v>6156</v>
      </c>
      <c r="K6037" s="272"/>
      <c r="L6037" s="271"/>
      <c r="M6037" s="270" t="s">
        <v>3767</v>
      </c>
      <c r="N6037" s="270" t="s">
        <v>7440</v>
      </c>
      <c r="O6037" s="270" t="s">
        <v>6166</v>
      </c>
    </row>
    <row r="6038" spans="1:15" ht="30.75" customHeight="1" x14ac:dyDescent="0.25">
      <c r="A6038" s="281">
        <v>41401050</v>
      </c>
      <c r="B6038" s="276" t="s">
        <v>6070</v>
      </c>
      <c r="C6038" s="278" t="s">
        <v>4844</v>
      </c>
      <c r="D6038" s="276" t="s">
        <v>6161</v>
      </c>
      <c r="E6038" s="282"/>
      <c r="F6038" s="279"/>
      <c r="G6038" s="278" t="s">
        <v>6161</v>
      </c>
      <c r="H6038" s="278" t="s">
        <v>6161</v>
      </c>
      <c r="I6038" s="278" t="s">
        <v>6161</v>
      </c>
      <c r="J6038" s="278" t="s">
        <v>6161</v>
      </c>
      <c r="K6038" s="278" t="s">
        <v>6161</v>
      </c>
      <c r="L6038" s="277" t="s">
        <v>6161</v>
      </c>
      <c r="M6038" s="276" t="s">
        <v>6161</v>
      </c>
      <c r="N6038" s="276" t="s">
        <v>6161</v>
      </c>
      <c r="O6038" s="276" t="s">
        <v>6161</v>
      </c>
    </row>
    <row r="6039" spans="1:15" ht="30.75" customHeight="1" x14ac:dyDescent="0.25">
      <c r="A6039" s="275">
        <v>41401069</v>
      </c>
      <c r="B6039" s="270" t="s">
        <v>3621</v>
      </c>
      <c r="C6039" s="272" t="s">
        <v>4843</v>
      </c>
      <c r="D6039" s="270" t="s">
        <v>9960</v>
      </c>
      <c r="E6039" s="272"/>
      <c r="F6039" s="273"/>
      <c r="G6039" s="272"/>
      <c r="H6039" s="272" t="s">
        <v>6154</v>
      </c>
      <c r="I6039" s="272" t="s">
        <v>6155</v>
      </c>
      <c r="J6039" s="272" t="s">
        <v>6156</v>
      </c>
      <c r="K6039" s="272"/>
      <c r="L6039" s="271"/>
      <c r="M6039" s="270" t="s">
        <v>9547</v>
      </c>
      <c r="N6039" s="270" t="s">
        <v>9548</v>
      </c>
      <c r="O6039" s="270" t="s">
        <v>6166</v>
      </c>
    </row>
    <row r="6040" spans="1:15" ht="30.75" customHeight="1" x14ac:dyDescent="0.25">
      <c r="A6040" s="281">
        <v>41401077</v>
      </c>
      <c r="B6040" s="276" t="s">
        <v>3622</v>
      </c>
      <c r="C6040" s="278" t="s">
        <v>4843</v>
      </c>
      <c r="D6040" s="276" t="s">
        <v>9961</v>
      </c>
      <c r="E6040" s="282"/>
      <c r="F6040" s="279"/>
      <c r="G6040" s="278"/>
      <c r="H6040" s="278" t="s">
        <v>6154</v>
      </c>
      <c r="I6040" s="278" t="s">
        <v>6155</v>
      </c>
      <c r="J6040" s="278" t="s">
        <v>6156</v>
      </c>
      <c r="K6040" s="278"/>
      <c r="L6040" s="277"/>
      <c r="M6040" s="276" t="s">
        <v>9547</v>
      </c>
      <c r="N6040" s="276" t="s">
        <v>9548</v>
      </c>
      <c r="O6040" s="276" t="s">
        <v>6166</v>
      </c>
    </row>
    <row r="6041" spans="1:15" ht="30.75" customHeight="1" x14ac:dyDescent="0.25">
      <c r="A6041" s="275">
        <v>41401085</v>
      </c>
      <c r="B6041" s="270" t="s">
        <v>3626</v>
      </c>
      <c r="C6041" s="272" t="s">
        <v>4843</v>
      </c>
      <c r="D6041" s="270" t="s">
        <v>10839</v>
      </c>
      <c r="E6041" s="272"/>
      <c r="F6041" s="273"/>
      <c r="G6041" s="272"/>
      <c r="H6041" s="272" t="s">
        <v>6154</v>
      </c>
      <c r="I6041" s="272" t="s">
        <v>6155</v>
      </c>
      <c r="J6041" s="272" t="s">
        <v>6156</v>
      </c>
      <c r="K6041" s="272"/>
      <c r="L6041" s="271"/>
      <c r="M6041" s="270" t="s">
        <v>3767</v>
      </c>
      <c r="N6041" s="270" t="s">
        <v>7440</v>
      </c>
      <c r="O6041" s="270" t="s">
        <v>6166</v>
      </c>
    </row>
    <row r="6042" spans="1:15" ht="30.75" customHeight="1" x14ac:dyDescent="0.25">
      <c r="A6042" s="281">
        <v>41401093</v>
      </c>
      <c r="B6042" s="276" t="s">
        <v>6071</v>
      </c>
      <c r="C6042" s="278" t="s">
        <v>4844</v>
      </c>
      <c r="D6042" s="276" t="s">
        <v>6161</v>
      </c>
      <c r="E6042" s="282"/>
      <c r="F6042" s="279"/>
      <c r="G6042" s="278" t="s">
        <v>6161</v>
      </c>
      <c r="H6042" s="278" t="s">
        <v>6161</v>
      </c>
      <c r="I6042" s="278" t="s">
        <v>6161</v>
      </c>
      <c r="J6042" s="278" t="s">
        <v>6161</v>
      </c>
      <c r="K6042" s="278" t="s">
        <v>6161</v>
      </c>
      <c r="L6042" s="277" t="s">
        <v>6161</v>
      </c>
      <c r="M6042" s="276" t="s">
        <v>6161</v>
      </c>
      <c r="N6042" s="276" t="s">
        <v>6161</v>
      </c>
      <c r="O6042" s="276" t="s">
        <v>6161</v>
      </c>
    </row>
    <row r="6043" spans="1:15" ht="30.75" customHeight="1" x14ac:dyDescent="0.25">
      <c r="A6043" s="275">
        <v>41401107</v>
      </c>
      <c r="B6043" s="270" t="s">
        <v>3628</v>
      </c>
      <c r="C6043" s="272" t="s">
        <v>4843</v>
      </c>
      <c r="D6043" s="270" t="s">
        <v>10840</v>
      </c>
      <c r="E6043" s="272"/>
      <c r="F6043" s="273"/>
      <c r="G6043" s="272"/>
      <c r="H6043" s="272" t="s">
        <v>6154</v>
      </c>
      <c r="I6043" s="272" t="s">
        <v>6155</v>
      </c>
      <c r="J6043" s="272" t="s">
        <v>6156</v>
      </c>
      <c r="K6043" s="272"/>
      <c r="L6043" s="271"/>
      <c r="M6043" s="270" t="s">
        <v>3767</v>
      </c>
      <c r="N6043" s="270" t="s">
        <v>7440</v>
      </c>
      <c r="O6043" s="270" t="s">
        <v>6166</v>
      </c>
    </row>
    <row r="6044" spans="1:15" ht="30.75" customHeight="1" x14ac:dyDescent="0.25">
      <c r="A6044" s="281">
        <v>41401115</v>
      </c>
      <c r="B6044" s="276" t="s">
        <v>6072</v>
      </c>
      <c r="C6044" s="278" t="s">
        <v>4844</v>
      </c>
      <c r="D6044" s="276" t="s">
        <v>6161</v>
      </c>
      <c r="E6044" s="282"/>
      <c r="F6044" s="279"/>
      <c r="G6044" s="278" t="s">
        <v>6161</v>
      </c>
      <c r="H6044" s="278" t="s">
        <v>6161</v>
      </c>
      <c r="I6044" s="278" t="s">
        <v>6161</v>
      </c>
      <c r="J6044" s="278" t="s">
        <v>6161</v>
      </c>
      <c r="K6044" s="278" t="s">
        <v>6161</v>
      </c>
      <c r="L6044" s="277" t="s">
        <v>6161</v>
      </c>
      <c r="M6044" s="276" t="s">
        <v>6161</v>
      </c>
      <c r="N6044" s="276" t="s">
        <v>6161</v>
      </c>
      <c r="O6044" s="276" t="s">
        <v>6161</v>
      </c>
    </row>
    <row r="6045" spans="1:15" ht="30.75" customHeight="1" x14ac:dyDescent="0.25">
      <c r="A6045" s="275">
        <v>41401123</v>
      </c>
      <c r="B6045" s="270" t="s">
        <v>6073</v>
      </c>
      <c r="C6045" s="272" t="s">
        <v>4844</v>
      </c>
      <c r="D6045" s="270" t="s">
        <v>6161</v>
      </c>
      <c r="E6045" s="272"/>
      <c r="F6045" s="273"/>
      <c r="G6045" s="272" t="s">
        <v>6161</v>
      </c>
      <c r="H6045" s="272" t="s">
        <v>6161</v>
      </c>
      <c r="I6045" s="272" t="s">
        <v>6161</v>
      </c>
      <c r="J6045" s="272" t="s">
        <v>6161</v>
      </c>
      <c r="K6045" s="272" t="s">
        <v>6161</v>
      </c>
      <c r="L6045" s="271" t="s">
        <v>6161</v>
      </c>
      <c r="M6045" s="270" t="s">
        <v>6161</v>
      </c>
      <c r="N6045" s="270" t="s">
        <v>6161</v>
      </c>
      <c r="O6045" s="270" t="s">
        <v>6161</v>
      </c>
    </row>
    <row r="6046" spans="1:15" ht="30.75" customHeight="1" x14ac:dyDescent="0.25">
      <c r="A6046" s="281">
        <v>41401131</v>
      </c>
      <c r="B6046" s="276" t="s">
        <v>3629</v>
      </c>
      <c r="C6046" s="278" t="s">
        <v>4843</v>
      </c>
      <c r="D6046" s="276" t="s">
        <v>10841</v>
      </c>
      <c r="E6046" s="282"/>
      <c r="F6046" s="279"/>
      <c r="G6046" s="278"/>
      <c r="H6046" s="278" t="s">
        <v>6154</v>
      </c>
      <c r="I6046" s="278" t="s">
        <v>6155</v>
      </c>
      <c r="J6046" s="278" t="s">
        <v>6156</v>
      </c>
      <c r="K6046" s="278"/>
      <c r="L6046" s="277"/>
      <c r="M6046" s="276" t="s">
        <v>3767</v>
      </c>
      <c r="N6046" s="276" t="s">
        <v>7440</v>
      </c>
      <c r="O6046" s="276" t="s">
        <v>6166</v>
      </c>
    </row>
    <row r="6047" spans="1:15" ht="30.75" customHeight="1" x14ac:dyDescent="0.25">
      <c r="A6047" s="275">
        <v>41401140</v>
      </c>
      <c r="B6047" s="270" t="s">
        <v>6074</v>
      </c>
      <c r="C6047" s="272" t="s">
        <v>4844</v>
      </c>
      <c r="D6047" s="270" t="s">
        <v>6161</v>
      </c>
      <c r="E6047" s="272"/>
      <c r="F6047" s="273"/>
      <c r="G6047" s="272" t="s">
        <v>6161</v>
      </c>
      <c r="H6047" s="272" t="s">
        <v>6161</v>
      </c>
      <c r="I6047" s="272" t="s">
        <v>6161</v>
      </c>
      <c r="J6047" s="272" t="s">
        <v>6161</v>
      </c>
      <c r="K6047" s="272" t="s">
        <v>6161</v>
      </c>
      <c r="L6047" s="271" t="s">
        <v>6161</v>
      </c>
      <c r="M6047" s="270" t="s">
        <v>6161</v>
      </c>
      <c r="N6047" s="270" t="s">
        <v>6161</v>
      </c>
      <c r="O6047" s="270" t="s">
        <v>6161</v>
      </c>
    </row>
    <row r="6048" spans="1:15" ht="30.75" customHeight="1" x14ac:dyDescent="0.25">
      <c r="A6048" s="281">
        <v>41401158</v>
      </c>
      <c r="B6048" s="276" t="s">
        <v>6912</v>
      </c>
      <c r="C6048" s="278" t="s">
        <v>4844</v>
      </c>
      <c r="D6048" s="276" t="s">
        <v>6161</v>
      </c>
      <c r="E6048" s="282"/>
      <c r="F6048" s="279"/>
      <c r="G6048" s="278" t="s">
        <v>6161</v>
      </c>
      <c r="H6048" s="278" t="s">
        <v>6161</v>
      </c>
      <c r="I6048" s="278" t="s">
        <v>6161</v>
      </c>
      <c r="J6048" s="278" t="s">
        <v>6161</v>
      </c>
      <c r="K6048" s="278" t="s">
        <v>6161</v>
      </c>
      <c r="L6048" s="277" t="s">
        <v>6161</v>
      </c>
      <c r="M6048" s="276" t="s">
        <v>6161</v>
      </c>
      <c r="N6048" s="276" t="s">
        <v>6161</v>
      </c>
      <c r="O6048" s="276" t="s">
        <v>6161</v>
      </c>
    </row>
    <row r="6049" spans="1:15" ht="30.75" customHeight="1" x14ac:dyDescent="0.25">
      <c r="A6049" s="275">
        <v>41401166</v>
      </c>
      <c r="B6049" s="270" t="s">
        <v>4661</v>
      </c>
      <c r="C6049" s="272" t="s">
        <v>4843</v>
      </c>
      <c r="D6049" s="270" t="s">
        <v>10842</v>
      </c>
      <c r="E6049" s="272"/>
      <c r="F6049" s="273"/>
      <c r="G6049" s="272"/>
      <c r="H6049" s="272" t="s">
        <v>6154</v>
      </c>
      <c r="I6049" s="272" t="s">
        <v>6155</v>
      </c>
      <c r="J6049" s="272" t="s">
        <v>6156</v>
      </c>
      <c r="K6049" s="272"/>
      <c r="L6049" s="271"/>
      <c r="M6049" s="270" t="s">
        <v>3897</v>
      </c>
      <c r="N6049" s="270" t="s">
        <v>9406</v>
      </c>
      <c r="O6049" s="270" t="s">
        <v>6166</v>
      </c>
    </row>
    <row r="6050" spans="1:15" ht="30.75" customHeight="1" x14ac:dyDescent="0.25">
      <c r="A6050" s="281">
        <v>41401174</v>
      </c>
      <c r="B6050" s="276" t="s">
        <v>6913</v>
      </c>
      <c r="C6050" s="278" t="s">
        <v>4843</v>
      </c>
      <c r="D6050" s="276" t="s">
        <v>9408</v>
      </c>
      <c r="E6050" s="282"/>
      <c r="F6050" s="279"/>
      <c r="G6050" s="278"/>
      <c r="H6050" s="278" t="s">
        <v>6154</v>
      </c>
      <c r="I6050" s="278" t="s">
        <v>6155</v>
      </c>
      <c r="J6050" s="278" t="s">
        <v>6156</v>
      </c>
      <c r="K6050" s="278"/>
      <c r="L6050" s="277">
        <v>68</v>
      </c>
      <c r="M6050" s="276" t="s">
        <v>3897</v>
      </c>
      <c r="N6050" s="276" t="s">
        <v>9406</v>
      </c>
      <c r="O6050" s="276" t="s">
        <v>6166</v>
      </c>
    </row>
    <row r="6051" spans="1:15" ht="30.75" customHeight="1" x14ac:dyDescent="0.25">
      <c r="A6051" s="275">
        <v>41401182</v>
      </c>
      <c r="B6051" s="270" t="s">
        <v>6914</v>
      </c>
      <c r="C6051" s="272" t="s">
        <v>4843</v>
      </c>
      <c r="D6051" s="270" t="s">
        <v>9408</v>
      </c>
      <c r="E6051" s="272"/>
      <c r="F6051" s="273"/>
      <c r="G6051" s="272"/>
      <c r="H6051" s="272" t="s">
        <v>6154</v>
      </c>
      <c r="I6051" s="272" t="s">
        <v>6155</v>
      </c>
      <c r="J6051" s="272" t="s">
        <v>6156</v>
      </c>
      <c r="K6051" s="272"/>
      <c r="L6051" s="271">
        <v>68</v>
      </c>
      <c r="M6051" s="270" t="s">
        <v>3897</v>
      </c>
      <c r="N6051" s="270" t="s">
        <v>9406</v>
      </c>
      <c r="O6051" s="270" t="s">
        <v>6166</v>
      </c>
    </row>
    <row r="6052" spans="1:15" ht="30.75" customHeight="1" x14ac:dyDescent="0.25">
      <c r="A6052" s="281">
        <v>41401190</v>
      </c>
      <c r="B6052" s="276" t="s">
        <v>3630</v>
      </c>
      <c r="C6052" s="278" t="s">
        <v>4843</v>
      </c>
      <c r="D6052" s="276" t="s">
        <v>9411</v>
      </c>
      <c r="E6052" s="282"/>
      <c r="F6052" s="279"/>
      <c r="G6052" s="278"/>
      <c r="H6052" s="278" t="s">
        <v>6154</v>
      </c>
      <c r="I6052" s="278" t="s">
        <v>6155</v>
      </c>
      <c r="J6052" s="278" t="s">
        <v>6156</v>
      </c>
      <c r="K6052" s="278"/>
      <c r="L6052" s="277"/>
      <c r="M6052" s="276" t="s">
        <v>3897</v>
      </c>
      <c r="N6052" s="276" t="s">
        <v>9406</v>
      </c>
      <c r="O6052" s="276" t="s">
        <v>6166</v>
      </c>
    </row>
    <row r="6053" spans="1:15" ht="30.75" customHeight="1" x14ac:dyDescent="0.25">
      <c r="A6053" s="275">
        <v>41401204</v>
      </c>
      <c r="B6053" s="270" t="s">
        <v>3631</v>
      </c>
      <c r="C6053" s="272" t="s">
        <v>4843</v>
      </c>
      <c r="D6053" s="270" t="s">
        <v>9411</v>
      </c>
      <c r="E6053" s="272"/>
      <c r="F6053" s="273"/>
      <c r="G6053" s="272"/>
      <c r="H6053" s="272" t="s">
        <v>6154</v>
      </c>
      <c r="I6053" s="272" t="s">
        <v>6155</v>
      </c>
      <c r="J6053" s="272" t="s">
        <v>6156</v>
      </c>
      <c r="K6053" s="272"/>
      <c r="L6053" s="271"/>
      <c r="M6053" s="270" t="s">
        <v>3897</v>
      </c>
      <c r="N6053" s="270" t="s">
        <v>9406</v>
      </c>
      <c r="O6053" s="270" t="s">
        <v>6166</v>
      </c>
    </row>
    <row r="6054" spans="1:15" ht="30.75" customHeight="1" x14ac:dyDescent="0.25">
      <c r="A6054" s="281">
        <v>41401212</v>
      </c>
      <c r="B6054" s="276" t="s">
        <v>3632</v>
      </c>
      <c r="C6054" s="278" t="s">
        <v>4843</v>
      </c>
      <c r="D6054" s="276" t="s">
        <v>10843</v>
      </c>
      <c r="E6054" s="282"/>
      <c r="F6054" s="279"/>
      <c r="G6054" s="278"/>
      <c r="H6054" s="278" t="s">
        <v>6154</v>
      </c>
      <c r="I6054" s="278" t="s">
        <v>6155</v>
      </c>
      <c r="J6054" s="278" t="s">
        <v>6156</v>
      </c>
      <c r="K6054" s="278"/>
      <c r="L6054" s="277"/>
      <c r="M6054" s="276" t="s">
        <v>3767</v>
      </c>
      <c r="N6054" s="276" t="s">
        <v>7440</v>
      </c>
      <c r="O6054" s="276" t="s">
        <v>6166</v>
      </c>
    </row>
    <row r="6055" spans="1:15" ht="30.75" customHeight="1" x14ac:dyDescent="0.25">
      <c r="A6055" s="275">
        <v>41401220</v>
      </c>
      <c r="B6055" s="270" t="s">
        <v>3633</v>
      </c>
      <c r="C6055" s="272" t="s">
        <v>4843</v>
      </c>
      <c r="D6055" s="270" t="s">
        <v>10844</v>
      </c>
      <c r="E6055" s="272"/>
      <c r="F6055" s="273"/>
      <c r="G6055" s="272"/>
      <c r="H6055" s="272" t="s">
        <v>6154</v>
      </c>
      <c r="I6055" s="272" t="s">
        <v>6155</v>
      </c>
      <c r="J6055" s="272" t="s">
        <v>6156</v>
      </c>
      <c r="K6055" s="272"/>
      <c r="L6055" s="271"/>
      <c r="M6055" s="270" t="s">
        <v>3767</v>
      </c>
      <c r="N6055" s="270" t="s">
        <v>7440</v>
      </c>
      <c r="O6055" s="270" t="s">
        <v>6166</v>
      </c>
    </row>
    <row r="6056" spans="1:15" ht="30.75" customHeight="1" x14ac:dyDescent="0.25">
      <c r="A6056" s="281">
        <v>41401239</v>
      </c>
      <c r="B6056" s="276" t="s">
        <v>3634</v>
      </c>
      <c r="C6056" s="278" t="s">
        <v>4843</v>
      </c>
      <c r="D6056" s="276" t="s">
        <v>10845</v>
      </c>
      <c r="E6056" s="282"/>
      <c r="F6056" s="279"/>
      <c r="G6056" s="278"/>
      <c r="H6056" s="278" t="s">
        <v>6154</v>
      </c>
      <c r="I6056" s="278" t="s">
        <v>6155</v>
      </c>
      <c r="J6056" s="278" t="s">
        <v>6156</v>
      </c>
      <c r="K6056" s="278"/>
      <c r="L6056" s="277"/>
      <c r="M6056" s="276" t="s">
        <v>3767</v>
      </c>
      <c r="N6056" s="276" t="s">
        <v>7440</v>
      </c>
      <c r="O6056" s="276" t="s">
        <v>6166</v>
      </c>
    </row>
    <row r="6057" spans="1:15" ht="30.75" customHeight="1" x14ac:dyDescent="0.25">
      <c r="A6057" s="275">
        <v>41401247</v>
      </c>
      <c r="B6057" s="270" t="s">
        <v>3635</v>
      </c>
      <c r="C6057" s="272" t="s">
        <v>4843</v>
      </c>
      <c r="D6057" s="270" t="s">
        <v>10846</v>
      </c>
      <c r="E6057" s="272"/>
      <c r="F6057" s="273"/>
      <c r="G6057" s="272"/>
      <c r="H6057" s="272" t="s">
        <v>6154</v>
      </c>
      <c r="I6057" s="272" t="s">
        <v>6155</v>
      </c>
      <c r="J6057" s="272" t="s">
        <v>6156</v>
      </c>
      <c r="K6057" s="272"/>
      <c r="L6057" s="271"/>
      <c r="M6057" s="270" t="s">
        <v>3767</v>
      </c>
      <c r="N6057" s="270" t="s">
        <v>7440</v>
      </c>
      <c r="O6057" s="270" t="s">
        <v>6166</v>
      </c>
    </row>
    <row r="6058" spans="1:15" ht="30.75" customHeight="1" x14ac:dyDescent="0.25">
      <c r="A6058" s="281">
        <v>41401255</v>
      </c>
      <c r="B6058" s="276" t="s">
        <v>3636</v>
      </c>
      <c r="C6058" s="278" t="s">
        <v>4843</v>
      </c>
      <c r="D6058" s="276" t="s">
        <v>10847</v>
      </c>
      <c r="E6058" s="282"/>
      <c r="F6058" s="279"/>
      <c r="G6058" s="278"/>
      <c r="H6058" s="278" t="s">
        <v>6154</v>
      </c>
      <c r="I6058" s="278" t="s">
        <v>6155</v>
      </c>
      <c r="J6058" s="278" t="s">
        <v>6156</v>
      </c>
      <c r="K6058" s="278"/>
      <c r="L6058" s="277"/>
      <c r="M6058" s="276" t="s">
        <v>3767</v>
      </c>
      <c r="N6058" s="276" t="s">
        <v>7440</v>
      </c>
      <c r="O6058" s="276" t="s">
        <v>6166</v>
      </c>
    </row>
    <row r="6059" spans="1:15" ht="30.75" customHeight="1" x14ac:dyDescent="0.25">
      <c r="A6059" s="275">
        <v>41401263</v>
      </c>
      <c r="B6059" s="270" t="s">
        <v>3637</v>
      </c>
      <c r="C6059" s="272" t="s">
        <v>4843</v>
      </c>
      <c r="D6059" s="270" t="s">
        <v>10848</v>
      </c>
      <c r="E6059" s="272"/>
      <c r="F6059" s="273"/>
      <c r="G6059" s="272"/>
      <c r="H6059" s="272" t="s">
        <v>6154</v>
      </c>
      <c r="I6059" s="272" t="s">
        <v>6155</v>
      </c>
      <c r="J6059" s="272" t="s">
        <v>6156</v>
      </c>
      <c r="K6059" s="272"/>
      <c r="L6059" s="271"/>
      <c r="M6059" s="270" t="s">
        <v>3767</v>
      </c>
      <c r="N6059" s="270" t="s">
        <v>7440</v>
      </c>
      <c r="O6059" s="270" t="s">
        <v>6166</v>
      </c>
    </row>
    <row r="6060" spans="1:15" ht="30.75" customHeight="1" x14ac:dyDescent="0.25">
      <c r="A6060" s="281">
        <v>41401271</v>
      </c>
      <c r="B6060" s="276" t="s">
        <v>3638</v>
      </c>
      <c r="C6060" s="278" t="s">
        <v>4843</v>
      </c>
      <c r="D6060" s="276" t="s">
        <v>10833</v>
      </c>
      <c r="E6060" s="282"/>
      <c r="F6060" s="279"/>
      <c r="G6060" s="278"/>
      <c r="H6060" s="278" t="s">
        <v>6154</v>
      </c>
      <c r="I6060" s="278" t="s">
        <v>6155</v>
      </c>
      <c r="J6060" s="278" t="s">
        <v>6156</v>
      </c>
      <c r="K6060" s="278"/>
      <c r="L6060" s="277"/>
      <c r="M6060" s="276" t="s">
        <v>3767</v>
      </c>
      <c r="N6060" s="276" t="s">
        <v>7440</v>
      </c>
      <c r="O6060" s="276" t="s">
        <v>6166</v>
      </c>
    </row>
    <row r="6061" spans="1:15" ht="30.75" customHeight="1" x14ac:dyDescent="0.25">
      <c r="A6061" s="275">
        <v>41401280</v>
      </c>
      <c r="B6061" s="270" t="s">
        <v>6075</v>
      </c>
      <c r="C6061" s="272" t="s">
        <v>4844</v>
      </c>
      <c r="D6061" s="270" t="s">
        <v>6161</v>
      </c>
      <c r="E6061" s="272"/>
      <c r="F6061" s="273"/>
      <c r="G6061" s="272" t="s">
        <v>6161</v>
      </c>
      <c r="H6061" s="272" t="s">
        <v>6161</v>
      </c>
      <c r="I6061" s="272" t="s">
        <v>6161</v>
      </c>
      <c r="J6061" s="272" t="s">
        <v>6161</v>
      </c>
      <c r="K6061" s="272" t="s">
        <v>6161</v>
      </c>
      <c r="L6061" s="271" t="s">
        <v>6161</v>
      </c>
      <c r="M6061" s="270" t="s">
        <v>6161</v>
      </c>
      <c r="N6061" s="270" t="s">
        <v>6161</v>
      </c>
      <c r="O6061" s="270" t="s">
        <v>6161</v>
      </c>
    </row>
    <row r="6062" spans="1:15" ht="30.75" customHeight="1" x14ac:dyDescent="0.25">
      <c r="A6062" s="281">
        <v>41401298</v>
      </c>
      <c r="B6062" s="276" t="s">
        <v>3640</v>
      </c>
      <c r="C6062" s="278" t="s">
        <v>4843</v>
      </c>
      <c r="D6062" s="276" t="s">
        <v>10849</v>
      </c>
      <c r="E6062" s="282"/>
      <c r="F6062" s="279"/>
      <c r="G6062" s="278"/>
      <c r="H6062" s="278" t="s">
        <v>6154</v>
      </c>
      <c r="I6062" s="278" t="s">
        <v>6155</v>
      </c>
      <c r="J6062" s="278" t="s">
        <v>6156</v>
      </c>
      <c r="K6062" s="278"/>
      <c r="L6062" s="277"/>
      <c r="M6062" s="276" t="s">
        <v>3767</v>
      </c>
      <c r="N6062" s="276" t="s">
        <v>7440</v>
      </c>
      <c r="O6062" s="276" t="s">
        <v>6166</v>
      </c>
    </row>
    <row r="6063" spans="1:15" ht="30.75" customHeight="1" x14ac:dyDescent="0.25">
      <c r="A6063" s="275">
        <v>41401301</v>
      </c>
      <c r="B6063" s="270" t="s">
        <v>3641</v>
      </c>
      <c r="C6063" s="272" t="s">
        <v>4843</v>
      </c>
      <c r="D6063" s="270" t="s">
        <v>10850</v>
      </c>
      <c r="E6063" s="272"/>
      <c r="F6063" s="273"/>
      <c r="G6063" s="272"/>
      <c r="H6063" s="272" t="s">
        <v>6154</v>
      </c>
      <c r="I6063" s="272" t="s">
        <v>6155</v>
      </c>
      <c r="J6063" s="272" t="s">
        <v>6156</v>
      </c>
      <c r="K6063" s="272"/>
      <c r="L6063" s="271"/>
      <c r="M6063" s="270" t="s">
        <v>3767</v>
      </c>
      <c r="N6063" s="270" t="s">
        <v>7440</v>
      </c>
      <c r="O6063" s="270" t="s">
        <v>6166</v>
      </c>
    </row>
    <row r="6064" spans="1:15" ht="30.75" customHeight="1" x14ac:dyDescent="0.25">
      <c r="A6064" s="281">
        <v>41401310</v>
      </c>
      <c r="B6064" s="276" t="s">
        <v>6076</v>
      </c>
      <c r="C6064" s="278" t="s">
        <v>4844</v>
      </c>
      <c r="D6064" s="276" t="s">
        <v>6161</v>
      </c>
      <c r="E6064" s="282"/>
      <c r="F6064" s="279"/>
      <c r="G6064" s="278" t="s">
        <v>6161</v>
      </c>
      <c r="H6064" s="278" t="s">
        <v>6161</v>
      </c>
      <c r="I6064" s="278" t="s">
        <v>6161</v>
      </c>
      <c r="J6064" s="278" t="s">
        <v>6161</v>
      </c>
      <c r="K6064" s="278" t="s">
        <v>6161</v>
      </c>
      <c r="L6064" s="277" t="s">
        <v>6161</v>
      </c>
      <c r="M6064" s="276" t="s">
        <v>6161</v>
      </c>
      <c r="N6064" s="276" t="s">
        <v>6161</v>
      </c>
      <c r="O6064" s="276" t="s">
        <v>6161</v>
      </c>
    </row>
    <row r="6065" spans="1:15" ht="30.75" customHeight="1" x14ac:dyDescent="0.25">
      <c r="A6065" s="275">
        <v>41401328</v>
      </c>
      <c r="B6065" s="270" t="s">
        <v>6077</v>
      </c>
      <c r="C6065" s="272" t="s">
        <v>4844</v>
      </c>
      <c r="D6065" s="270" t="s">
        <v>6161</v>
      </c>
      <c r="E6065" s="272"/>
      <c r="F6065" s="273"/>
      <c r="G6065" s="272" t="s">
        <v>6161</v>
      </c>
      <c r="H6065" s="272" t="s">
        <v>6161</v>
      </c>
      <c r="I6065" s="272" t="s">
        <v>6161</v>
      </c>
      <c r="J6065" s="272" t="s">
        <v>6161</v>
      </c>
      <c r="K6065" s="272" t="s">
        <v>6161</v>
      </c>
      <c r="L6065" s="271" t="s">
        <v>6161</v>
      </c>
      <c r="M6065" s="270" t="s">
        <v>6161</v>
      </c>
      <c r="N6065" s="270" t="s">
        <v>6161</v>
      </c>
      <c r="O6065" s="270" t="s">
        <v>6161</v>
      </c>
    </row>
    <row r="6066" spans="1:15" ht="30.75" customHeight="1" x14ac:dyDescent="0.25">
      <c r="A6066" s="281">
        <v>41401336</v>
      </c>
      <c r="B6066" s="276" t="s">
        <v>6078</v>
      </c>
      <c r="C6066" s="278" t="s">
        <v>4844</v>
      </c>
      <c r="D6066" s="276" t="s">
        <v>6161</v>
      </c>
      <c r="E6066" s="282"/>
      <c r="F6066" s="279"/>
      <c r="G6066" s="278" t="s">
        <v>6161</v>
      </c>
      <c r="H6066" s="278" t="s">
        <v>6161</v>
      </c>
      <c r="I6066" s="278" t="s">
        <v>6161</v>
      </c>
      <c r="J6066" s="278" t="s">
        <v>6161</v>
      </c>
      <c r="K6066" s="278" t="s">
        <v>6161</v>
      </c>
      <c r="L6066" s="277" t="s">
        <v>6161</v>
      </c>
      <c r="M6066" s="276" t="s">
        <v>6161</v>
      </c>
      <c r="N6066" s="276" t="s">
        <v>6161</v>
      </c>
      <c r="O6066" s="276" t="s">
        <v>6161</v>
      </c>
    </row>
    <row r="6067" spans="1:15" ht="30.75" customHeight="1" x14ac:dyDescent="0.25">
      <c r="A6067" s="275">
        <v>41401344</v>
      </c>
      <c r="B6067" s="270" t="s">
        <v>6079</v>
      </c>
      <c r="C6067" s="272" t="s">
        <v>4844</v>
      </c>
      <c r="D6067" s="270" t="s">
        <v>6161</v>
      </c>
      <c r="E6067" s="272"/>
      <c r="F6067" s="273"/>
      <c r="G6067" s="272" t="s">
        <v>6161</v>
      </c>
      <c r="H6067" s="272" t="s">
        <v>6161</v>
      </c>
      <c r="I6067" s="272" t="s">
        <v>6161</v>
      </c>
      <c r="J6067" s="272" t="s">
        <v>6161</v>
      </c>
      <c r="K6067" s="272" t="s">
        <v>6161</v>
      </c>
      <c r="L6067" s="271" t="s">
        <v>6161</v>
      </c>
      <c r="M6067" s="270" t="s">
        <v>6161</v>
      </c>
      <c r="N6067" s="270" t="s">
        <v>6161</v>
      </c>
      <c r="O6067" s="270" t="s">
        <v>6161</v>
      </c>
    </row>
    <row r="6068" spans="1:15" ht="30.75" customHeight="1" x14ac:dyDescent="0.25">
      <c r="A6068" s="281">
        <v>41401352</v>
      </c>
      <c r="B6068" s="276" t="s">
        <v>6080</v>
      </c>
      <c r="C6068" s="278" t="s">
        <v>4844</v>
      </c>
      <c r="D6068" s="276" t="s">
        <v>6161</v>
      </c>
      <c r="E6068" s="282"/>
      <c r="F6068" s="279"/>
      <c r="G6068" s="278" t="s">
        <v>6161</v>
      </c>
      <c r="H6068" s="278" t="s">
        <v>6161</v>
      </c>
      <c r="I6068" s="278" t="s">
        <v>6161</v>
      </c>
      <c r="J6068" s="278" t="s">
        <v>6161</v>
      </c>
      <c r="K6068" s="278" t="s">
        <v>6161</v>
      </c>
      <c r="L6068" s="277" t="s">
        <v>6161</v>
      </c>
      <c r="M6068" s="276" t="s">
        <v>6161</v>
      </c>
      <c r="N6068" s="276" t="s">
        <v>6161</v>
      </c>
      <c r="O6068" s="276" t="s">
        <v>6161</v>
      </c>
    </row>
    <row r="6069" spans="1:15" ht="30.75" customHeight="1" x14ac:dyDescent="0.25">
      <c r="A6069" s="275">
        <v>41401360</v>
      </c>
      <c r="B6069" s="270" t="s">
        <v>3642</v>
      </c>
      <c r="C6069" s="272" t="s">
        <v>4843</v>
      </c>
      <c r="D6069" s="270" t="s">
        <v>9962</v>
      </c>
      <c r="E6069" s="272"/>
      <c r="F6069" s="273"/>
      <c r="G6069" s="272"/>
      <c r="H6069" s="272" t="s">
        <v>6154</v>
      </c>
      <c r="I6069" s="272" t="s">
        <v>6155</v>
      </c>
      <c r="J6069" s="272" t="s">
        <v>6156</v>
      </c>
      <c r="K6069" s="272"/>
      <c r="L6069" s="271"/>
      <c r="M6069" s="270" t="s">
        <v>3767</v>
      </c>
      <c r="N6069" s="270" t="s">
        <v>7440</v>
      </c>
      <c r="O6069" s="270" t="s">
        <v>6166</v>
      </c>
    </row>
    <row r="6070" spans="1:15" ht="30.75" customHeight="1" x14ac:dyDescent="0.25">
      <c r="A6070" s="281">
        <v>41401379</v>
      </c>
      <c r="B6070" s="276" t="s">
        <v>3643</v>
      </c>
      <c r="C6070" s="278" t="s">
        <v>4843</v>
      </c>
      <c r="D6070" s="276" t="s">
        <v>9962</v>
      </c>
      <c r="E6070" s="282"/>
      <c r="F6070" s="279"/>
      <c r="G6070" s="278"/>
      <c r="H6070" s="278" t="s">
        <v>6154</v>
      </c>
      <c r="I6070" s="278" t="s">
        <v>6155</v>
      </c>
      <c r="J6070" s="278" t="s">
        <v>6156</v>
      </c>
      <c r="K6070" s="278"/>
      <c r="L6070" s="277"/>
      <c r="M6070" s="276" t="s">
        <v>3767</v>
      </c>
      <c r="N6070" s="276" t="s">
        <v>7440</v>
      </c>
      <c r="O6070" s="276" t="s">
        <v>6166</v>
      </c>
    </row>
    <row r="6071" spans="1:15" ht="30.75" customHeight="1" x14ac:dyDescent="0.25">
      <c r="A6071" s="275">
        <v>41401387</v>
      </c>
      <c r="B6071" s="270" t="s">
        <v>3644</v>
      </c>
      <c r="C6071" s="272" t="s">
        <v>4843</v>
      </c>
      <c r="D6071" s="270" t="s">
        <v>9962</v>
      </c>
      <c r="E6071" s="272"/>
      <c r="F6071" s="273"/>
      <c r="G6071" s="272"/>
      <c r="H6071" s="272" t="s">
        <v>6154</v>
      </c>
      <c r="I6071" s="272" t="s">
        <v>6155</v>
      </c>
      <c r="J6071" s="272" t="s">
        <v>6156</v>
      </c>
      <c r="K6071" s="272"/>
      <c r="L6071" s="271"/>
      <c r="M6071" s="270" t="s">
        <v>3767</v>
      </c>
      <c r="N6071" s="270" t="s">
        <v>7440</v>
      </c>
      <c r="O6071" s="270" t="s">
        <v>6166</v>
      </c>
    </row>
    <row r="6072" spans="1:15" ht="30.75" customHeight="1" x14ac:dyDescent="0.25">
      <c r="A6072" s="281">
        <v>41401395</v>
      </c>
      <c r="B6072" s="276" t="s">
        <v>3645</v>
      </c>
      <c r="C6072" s="278" t="s">
        <v>4843</v>
      </c>
      <c r="D6072" s="276" t="s">
        <v>9962</v>
      </c>
      <c r="E6072" s="282"/>
      <c r="F6072" s="279"/>
      <c r="G6072" s="278"/>
      <c r="H6072" s="278" t="s">
        <v>6154</v>
      </c>
      <c r="I6072" s="278" t="s">
        <v>6155</v>
      </c>
      <c r="J6072" s="278" t="s">
        <v>6156</v>
      </c>
      <c r="K6072" s="278"/>
      <c r="L6072" s="277"/>
      <c r="M6072" s="276" t="s">
        <v>3767</v>
      </c>
      <c r="N6072" s="276" t="s">
        <v>7440</v>
      </c>
      <c r="O6072" s="276" t="s">
        <v>6166</v>
      </c>
    </row>
    <row r="6073" spans="1:15" ht="30.75" customHeight="1" x14ac:dyDescent="0.25">
      <c r="A6073" s="275">
        <v>41401409</v>
      </c>
      <c r="B6073" s="270" t="s">
        <v>3646</v>
      </c>
      <c r="C6073" s="272" t="s">
        <v>4843</v>
      </c>
      <c r="D6073" s="270" t="s">
        <v>9962</v>
      </c>
      <c r="E6073" s="272"/>
      <c r="F6073" s="273"/>
      <c r="G6073" s="272"/>
      <c r="H6073" s="272" t="s">
        <v>6154</v>
      </c>
      <c r="I6073" s="272" t="s">
        <v>6155</v>
      </c>
      <c r="J6073" s="272" t="s">
        <v>6156</v>
      </c>
      <c r="K6073" s="272"/>
      <c r="L6073" s="271"/>
      <c r="M6073" s="270" t="s">
        <v>3767</v>
      </c>
      <c r="N6073" s="270" t="s">
        <v>7440</v>
      </c>
      <c r="O6073" s="270" t="s">
        <v>6166</v>
      </c>
    </row>
    <row r="6074" spans="1:15" ht="30.75" customHeight="1" x14ac:dyDescent="0.25">
      <c r="A6074" s="281">
        <v>41401417</v>
      </c>
      <c r="B6074" s="276" t="s">
        <v>6081</v>
      </c>
      <c r="C6074" s="278" t="s">
        <v>4844</v>
      </c>
      <c r="D6074" s="276" t="s">
        <v>6161</v>
      </c>
      <c r="E6074" s="282"/>
      <c r="F6074" s="279"/>
      <c r="G6074" s="278" t="s">
        <v>6161</v>
      </c>
      <c r="H6074" s="278" t="s">
        <v>6161</v>
      </c>
      <c r="I6074" s="278" t="s">
        <v>6161</v>
      </c>
      <c r="J6074" s="278" t="s">
        <v>6161</v>
      </c>
      <c r="K6074" s="278" t="s">
        <v>6161</v>
      </c>
      <c r="L6074" s="277" t="s">
        <v>6161</v>
      </c>
      <c r="M6074" s="276" t="s">
        <v>6161</v>
      </c>
      <c r="N6074" s="276" t="s">
        <v>6161</v>
      </c>
      <c r="O6074" s="276" t="s">
        <v>6161</v>
      </c>
    </row>
    <row r="6075" spans="1:15" ht="30.75" customHeight="1" x14ac:dyDescent="0.25">
      <c r="A6075" s="275">
        <v>41401425</v>
      </c>
      <c r="B6075" s="270" t="s">
        <v>3647</v>
      </c>
      <c r="C6075" s="272" t="s">
        <v>4843</v>
      </c>
      <c r="D6075" s="270" t="s">
        <v>9965</v>
      </c>
      <c r="E6075" s="272"/>
      <c r="F6075" s="273"/>
      <c r="G6075" s="272"/>
      <c r="H6075" s="272" t="s">
        <v>6154</v>
      </c>
      <c r="I6075" s="272" t="s">
        <v>6155</v>
      </c>
      <c r="J6075" s="272" t="s">
        <v>6156</v>
      </c>
      <c r="K6075" s="272"/>
      <c r="L6075" s="271"/>
      <c r="M6075" s="270" t="s">
        <v>3767</v>
      </c>
      <c r="N6075" s="270" t="s">
        <v>7440</v>
      </c>
      <c r="O6075" s="270" t="s">
        <v>6166</v>
      </c>
    </row>
    <row r="6076" spans="1:15" ht="30.75" customHeight="1" x14ac:dyDescent="0.25">
      <c r="A6076" s="281">
        <v>41401433</v>
      </c>
      <c r="B6076" s="276" t="s">
        <v>3648</v>
      </c>
      <c r="C6076" s="278" t="s">
        <v>4843</v>
      </c>
      <c r="D6076" s="276" t="s">
        <v>9965</v>
      </c>
      <c r="E6076" s="282"/>
      <c r="F6076" s="279"/>
      <c r="G6076" s="278"/>
      <c r="H6076" s="278" t="s">
        <v>6154</v>
      </c>
      <c r="I6076" s="278" t="s">
        <v>6155</v>
      </c>
      <c r="J6076" s="278" t="s">
        <v>6156</v>
      </c>
      <c r="K6076" s="278"/>
      <c r="L6076" s="277"/>
      <c r="M6076" s="276" t="s">
        <v>3767</v>
      </c>
      <c r="N6076" s="276" t="s">
        <v>7440</v>
      </c>
      <c r="O6076" s="276" t="s">
        <v>6166</v>
      </c>
    </row>
    <row r="6077" spans="1:15" ht="30.75" customHeight="1" x14ac:dyDescent="0.25">
      <c r="A6077" s="275">
        <v>41401441</v>
      </c>
      <c r="B6077" s="270" t="s">
        <v>3649</v>
      </c>
      <c r="C6077" s="272" t="s">
        <v>4843</v>
      </c>
      <c r="D6077" s="270" t="s">
        <v>10851</v>
      </c>
      <c r="E6077" s="272"/>
      <c r="F6077" s="273"/>
      <c r="G6077" s="272"/>
      <c r="H6077" s="272" t="s">
        <v>6154</v>
      </c>
      <c r="I6077" s="272" t="s">
        <v>6155</v>
      </c>
      <c r="J6077" s="272" t="s">
        <v>6156</v>
      </c>
      <c r="K6077" s="272"/>
      <c r="L6077" s="271"/>
      <c r="M6077" s="270" t="s">
        <v>3767</v>
      </c>
      <c r="N6077" s="270" t="s">
        <v>7440</v>
      </c>
      <c r="O6077" s="270" t="s">
        <v>6166</v>
      </c>
    </row>
    <row r="6078" spans="1:15" ht="30.75" customHeight="1" x14ac:dyDescent="0.25">
      <c r="A6078" s="281">
        <v>41401450</v>
      </c>
      <c r="B6078" s="276" t="s">
        <v>3650</v>
      </c>
      <c r="C6078" s="278" t="s">
        <v>4843</v>
      </c>
      <c r="D6078" s="276" t="s">
        <v>10851</v>
      </c>
      <c r="E6078" s="282"/>
      <c r="F6078" s="279"/>
      <c r="G6078" s="278"/>
      <c r="H6078" s="278" t="s">
        <v>6154</v>
      </c>
      <c r="I6078" s="278" t="s">
        <v>6155</v>
      </c>
      <c r="J6078" s="278" t="s">
        <v>6156</v>
      </c>
      <c r="K6078" s="278"/>
      <c r="L6078" s="277"/>
      <c r="M6078" s="276" t="s">
        <v>3767</v>
      </c>
      <c r="N6078" s="276" t="s">
        <v>7440</v>
      </c>
      <c r="O6078" s="276" t="s">
        <v>6166</v>
      </c>
    </row>
    <row r="6079" spans="1:15" ht="30.75" customHeight="1" x14ac:dyDescent="0.25">
      <c r="A6079" s="275">
        <v>41401468</v>
      </c>
      <c r="B6079" s="270" t="s">
        <v>3651</v>
      </c>
      <c r="C6079" s="272" t="s">
        <v>4843</v>
      </c>
      <c r="D6079" s="270" t="s">
        <v>7424</v>
      </c>
      <c r="E6079" s="272"/>
      <c r="F6079" s="273"/>
      <c r="G6079" s="272"/>
      <c r="H6079" s="272" t="s">
        <v>6154</v>
      </c>
      <c r="I6079" s="272"/>
      <c r="J6079" s="272"/>
      <c r="K6079" s="272"/>
      <c r="L6079" s="271"/>
      <c r="M6079" s="270" t="s">
        <v>7425</v>
      </c>
      <c r="N6079" s="270" t="s">
        <v>6159</v>
      </c>
      <c r="O6079" s="270" t="s">
        <v>6159</v>
      </c>
    </row>
    <row r="6080" spans="1:15" ht="30.75" customHeight="1" x14ac:dyDescent="0.25">
      <c r="A6080" s="281">
        <v>41401476</v>
      </c>
      <c r="B6080" s="276" t="s">
        <v>3652</v>
      </c>
      <c r="C6080" s="278" t="s">
        <v>4843</v>
      </c>
      <c r="D6080" s="276" t="s">
        <v>9453</v>
      </c>
      <c r="E6080" s="282"/>
      <c r="F6080" s="279"/>
      <c r="G6080" s="278"/>
      <c r="H6080" s="278" t="s">
        <v>6154</v>
      </c>
      <c r="I6080" s="278" t="s">
        <v>6155</v>
      </c>
      <c r="J6080" s="278" t="s">
        <v>6156</v>
      </c>
      <c r="K6080" s="278"/>
      <c r="L6080" s="277"/>
      <c r="M6080" s="276" t="s">
        <v>3767</v>
      </c>
      <c r="N6080" s="276" t="s">
        <v>7440</v>
      </c>
      <c r="O6080" s="276" t="s">
        <v>6166</v>
      </c>
    </row>
    <row r="6081" spans="1:15" ht="30.75" customHeight="1" x14ac:dyDescent="0.25">
      <c r="A6081" s="275">
        <v>41401484</v>
      </c>
      <c r="B6081" s="270" t="s">
        <v>3653</v>
      </c>
      <c r="C6081" s="272" t="s">
        <v>4843</v>
      </c>
      <c r="D6081" s="270" t="s">
        <v>9453</v>
      </c>
      <c r="E6081" s="272"/>
      <c r="F6081" s="273"/>
      <c r="G6081" s="272"/>
      <c r="H6081" s="272" t="s">
        <v>6154</v>
      </c>
      <c r="I6081" s="272" t="s">
        <v>6155</v>
      </c>
      <c r="J6081" s="272" t="s">
        <v>6156</v>
      </c>
      <c r="K6081" s="272"/>
      <c r="L6081" s="271"/>
      <c r="M6081" s="270" t="s">
        <v>3767</v>
      </c>
      <c r="N6081" s="270" t="s">
        <v>7440</v>
      </c>
      <c r="O6081" s="270" t="s">
        <v>6166</v>
      </c>
    </row>
    <row r="6082" spans="1:15" ht="30.75" customHeight="1" x14ac:dyDescent="0.25">
      <c r="A6082" s="281">
        <v>41401492</v>
      </c>
      <c r="B6082" s="276" t="s">
        <v>3654</v>
      </c>
      <c r="C6082" s="278" t="s">
        <v>4843</v>
      </c>
      <c r="D6082" s="276" t="s">
        <v>9454</v>
      </c>
      <c r="E6082" s="282"/>
      <c r="F6082" s="279"/>
      <c r="G6082" s="278"/>
      <c r="H6082" s="278" t="s">
        <v>6154</v>
      </c>
      <c r="I6082" s="278" t="s">
        <v>6155</v>
      </c>
      <c r="J6082" s="278" t="s">
        <v>6156</v>
      </c>
      <c r="K6082" s="278"/>
      <c r="L6082" s="277"/>
      <c r="M6082" s="276" t="s">
        <v>3767</v>
      </c>
      <c r="N6082" s="276" t="s">
        <v>7440</v>
      </c>
      <c r="O6082" s="276" t="s">
        <v>6166</v>
      </c>
    </row>
    <row r="6083" spans="1:15" ht="30.75" customHeight="1" x14ac:dyDescent="0.25">
      <c r="A6083" s="275">
        <v>41401514</v>
      </c>
      <c r="B6083" s="270" t="s">
        <v>3619</v>
      </c>
      <c r="C6083" s="272" t="s">
        <v>4843</v>
      </c>
      <c r="D6083" s="270" t="s">
        <v>10852</v>
      </c>
      <c r="E6083" s="272"/>
      <c r="F6083" s="273"/>
      <c r="G6083" s="272"/>
      <c r="H6083" s="272" t="s">
        <v>6154</v>
      </c>
      <c r="I6083" s="272" t="s">
        <v>6155</v>
      </c>
      <c r="J6083" s="272" t="s">
        <v>6156</v>
      </c>
      <c r="K6083" s="272"/>
      <c r="L6083" s="271"/>
      <c r="M6083" s="270" t="s">
        <v>3767</v>
      </c>
      <c r="N6083" s="270" t="s">
        <v>7440</v>
      </c>
      <c r="O6083" s="270" t="s">
        <v>6166</v>
      </c>
    </row>
    <row r="6084" spans="1:15" ht="30.75" customHeight="1" x14ac:dyDescent="0.25">
      <c r="A6084" s="281">
        <v>41401522</v>
      </c>
      <c r="B6084" s="276" t="s">
        <v>3625</v>
      </c>
      <c r="C6084" s="278" t="s">
        <v>4843</v>
      </c>
      <c r="D6084" s="276" t="s">
        <v>9962</v>
      </c>
      <c r="E6084" s="282"/>
      <c r="F6084" s="279"/>
      <c r="G6084" s="278"/>
      <c r="H6084" s="278" t="s">
        <v>6154</v>
      </c>
      <c r="I6084" s="278" t="s">
        <v>6155</v>
      </c>
      <c r="J6084" s="278" t="s">
        <v>6156</v>
      </c>
      <c r="K6084" s="278"/>
      <c r="L6084" s="277"/>
      <c r="M6084" s="276" t="s">
        <v>3767</v>
      </c>
      <c r="N6084" s="276" t="s">
        <v>7440</v>
      </c>
      <c r="O6084" s="276" t="s">
        <v>6166</v>
      </c>
    </row>
    <row r="6085" spans="1:15" ht="30.75" customHeight="1" x14ac:dyDescent="0.25">
      <c r="A6085" s="275">
        <v>41401530</v>
      </c>
      <c r="B6085" s="270" t="s">
        <v>3624</v>
      </c>
      <c r="C6085" s="272" t="s">
        <v>4843</v>
      </c>
      <c r="D6085" s="270" t="s">
        <v>9962</v>
      </c>
      <c r="E6085" s="272"/>
      <c r="F6085" s="273"/>
      <c r="G6085" s="272"/>
      <c r="H6085" s="272" t="s">
        <v>6154</v>
      </c>
      <c r="I6085" s="272" t="s">
        <v>6155</v>
      </c>
      <c r="J6085" s="272" t="s">
        <v>6156</v>
      </c>
      <c r="K6085" s="272"/>
      <c r="L6085" s="271"/>
      <c r="M6085" s="270" t="s">
        <v>3767</v>
      </c>
      <c r="N6085" s="270" t="s">
        <v>7440</v>
      </c>
      <c r="O6085" s="270" t="s">
        <v>6166</v>
      </c>
    </row>
    <row r="6086" spans="1:15" ht="30.75" customHeight="1" x14ac:dyDescent="0.25">
      <c r="A6086" s="281">
        <v>41401549</v>
      </c>
      <c r="B6086" s="276" t="s">
        <v>6082</v>
      </c>
      <c r="C6086" s="278" t="s">
        <v>4844</v>
      </c>
      <c r="D6086" s="276" t="s">
        <v>6161</v>
      </c>
      <c r="E6086" s="282"/>
      <c r="F6086" s="279"/>
      <c r="G6086" s="278" t="s">
        <v>6161</v>
      </c>
      <c r="H6086" s="278" t="s">
        <v>6161</v>
      </c>
      <c r="I6086" s="278" t="s">
        <v>6161</v>
      </c>
      <c r="J6086" s="278" t="s">
        <v>6161</v>
      </c>
      <c r="K6086" s="278" t="s">
        <v>6161</v>
      </c>
      <c r="L6086" s="277" t="s">
        <v>6161</v>
      </c>
      <c r="M6086" s="276" t="s">
        <v>6161</v>
      </c>
      <c r="N6086" s="276" t="s">
        <v>6161</v>
      </c>
      <c r="O6086" s="276" t="s">
        <v>6161</v>
      </c>
    </row>
    <row r="6087" spans="1:15" ht="30.75" customHeight="1" x14ac:dyDescent="0.25">
      <c r="A6087" s="275">
        <v>41401557</v>
      </c>
      <c r="B6087" s="270" t="s">
        <v>3623</v>
      </c>
      <c r="C6087" s="272" t="s">
        <v>4843</v>
      </c>
      <c r="D6087" s="270" t="s">
        <v>7424</v>
      </c>
      <c r="E6087" s="272"/>
      <c r="F6087" s="273"/>
      <c r="G6087" s="272"/>
      <c r="H6087" s="272" t="s">
        <v>6154</v>
      </c>
      <c r="I6087" s="272"/>
      <c r="J6087" s="272"/>
      <c r="K6087" s="272"/>
      <c r="L6087" s="271"/>
      <c r="M6087" s="270" t="s">
        <v>7425</v>
      </c>
      <c r="N6087" s="270" t="s">
        <v>6159</v>
      </c>
      <c r="O6087" s="270" t="s">
        <v>6159</v>
      </c>
    </row>
    <row r="6088" spans="1:15" ht="30.75" customHeight="1" x14ac:dyDescent="0.25">
      <c r="A6088" s="281">
        <v>41401573</v>
      </c>
      <c r="B6088" s="276" t="s">
        <v>6083</v>
      </c>
      <c r="C6088" s="278" t="s">
        <v>4844</v>
      </c>
      <c r="D6088" s="276" t="s">
        <v>6161</v>
      </c>
      <c r="E6088" s="282"/>
      <c r="F6088" s="279"/>
      <c r="G6088" s="278" t="s">
        <v>6161</v>
      </c>
      <c r="H6088" s="278" t="s">
        <v>6161</v>
      </c>
      <c r="I6088" s="278" t="s">
        <v>6161</v>
      </c>
      <c r="J6088" s="278" t="s">
        <v>6161</v>
      </c>
      <c r="K6088" s="278" t="s">
        <v>6161</v>
      </c>
      <c r="L6088" s="277" t="s">
        <v>6161</v>
      </c>
      <c r="M6088" s="276" t="s">
        <v>6161</v>
      </c>
      <c r="N6088" s="276" t="s">
        <v>6161</v>
      </c>
      <c r="O6088" s="276" t="s">
        <v>6161</v>
      </c>
    </row>
    <row r="6089" spans="1:15" ht="30.75" customHeight="1" x14ac:dyDescent="0.25">
      <c r="A6089" s="275">
        <v>41401581</v>
      </c>
      <c r="B6089" s="270" t="s">
        <v>6084</v>
      </c>
      <c r="C6089" s="272" t="s">
        <v>4843</v>
      </c>
      <c r="D6089" s="270" t="s">
        <v>9536</v>
      </c>
      <c r="E6089" s="272"/>
      <c r="F6089" s="273"/>
      <c r="G6089" s="272"/>
      <c r="H6089" s="272" t="s">
        <v>6154</v>
      </c>
      <c r="I6089" s="272" t="s">
        <v>6155</v>
      </c>
      <c r="J6089" s="272" t="s">
        <v>6156</v>
      </c>
      <c r="K6089" s="272"/>
      <c r="L6089" s="271"/>
      <c r="M6089" s="270" t="s">
        <v>9084</v>
      </c>
      <c r="N6089" s="270" t="s">
        <v>9085</v>
      </c>
      <c r="O6089" s="270" t="s">
        <v>6166</v>
      </c>
    </row>
    <row r="6090" spans="1:15" ht="30.75" customHeight="1" x14ac:dyDescent="0.25">
      <c r="A6090" s="281">
        <v>41401590</v>
      </c>
      <c r="B6090" s="276" t="s">
        <v>6085</v>
      </c>
      <c r="C6090" s="278" t="s">
        <v>4844</v>
      </c>
      <c r="D6090" s="276" t="s">
        <v>6161</v>
      </c>
      <c r="E6090" s="282"/>
      <c r="F6090" s="279"/>
      <c r="G6090" s="278" t="s">
        <v>6161</v>
      </c>
      <c r="H6090" s="278" t="s">
        <v>6161</v>
      </c>
      <c r="I6090" s="278" t="s">
        <v>6161</v>
      </c>
      <c r="J6090" s="278" t="s">
        <v>6161</v>
      </c>
      <c r="K6090" s="278" t="s">
        <v>6161</v>
      </c>
      <c r="L6090" s="277" t="s">
        <v>6161</v>
      </c>
      <c r="M6090" s="276" t="s">
        <v>6161</v>
      </c>
      <c r="N6090" s="276" t="s">
        <v>6161</v>
      </c>
      <c r="O6090" s="276" t="s">
        <v>6161</v>
      </c>
    </row>
    <row r="6091" spans="1:15" ht="30.75" customHeight="1" x14ac:dyDescent="0.25">
      <c r="A6091" s="275">
        <v>41401603</v>
      </c>
      <c r="B6091" s="270" t="s">
        <v>6086</v>
      </c>
      <c r="C6091" s="272" t="s">
        <v>4844</v>
      </c>
      <c r="D6091" s="270" t="s">
        <v>6161</v>
      </c>
      <c r="E6091" s="272"/>
      <c r="F6091" s="273"/>
      <c r="G6091" s="272" t="s">
        <v>6161</v>
      </c>
      <c r="H6091" s="272" t="s">
        <v>6161</v>
      </c>
      <c r="I6091" s="272" t="s">
        <v>6161</v>
      </c>
      <c r="J6091" s="272" t="s">
        <v>6161</v>
      </c>
      <c r="K6091" s="272" t="s">
        <v>6161</v>
      </c>
      <c r="L6091" s="271" t="s">
        <v>6161</v>
      </c>
      <c r="M6091" s="270" t="s">
        <v>6161</v>
      </c>
      <c r="N6091" s="270" t="s">
        <v>6161</v>
      </c>
      <c r="O6091" s="270" t="s">
        <v>6161</v>
      </c>
    </row>
    <row r="6092" spans="1:15" ht="30.75" customHeight="1" x14ac:dyDescent="0.25">
      <c r="A6092" s="281">
        <v>41401611</v>
      </c>
      <c r="B6092" s="276" t="s">
        <v>6087</v>
      </c>
      <c r="C6092" s="278" t="s">
        <v>4844</v>
      </c>
      <c r="D6092" s="276" t="s">
        <v>6161</v>
      </c>
      <c r="E6092" s="282"/>
      <c r="F6092" s="279"/>
      <c r="G6092" s="278" t="s">
        <v>6161</v>
      </c>
      <c r="H6092" s="278" t="s">
        <v>6161</v>
      </c>
      <c r="I6092" s="278" t="s">
        <v>6161</v>
      </c>
      <c r="J6092" s="278" t="s">
        <v>6161</v>
      </c>
      <c r="K6092" s="278" t="s">
        <v>6161</v>
      </c>
      <c r="L6092" s="277" t="s">
        <v>6161</v>
      </c>
      <c r="M6092" s="276" t="s">
        <v>6161</v>
      </c>
      <c r="N6092" s="276" t="s">
        <v>6161</v>
      </c>
      <c r="O6092" s="276" t="s">
        <v>6161</v>
      </c>
    </row>
    <row r="6093" spans="1:15" ht="30.75" customHeight="1" x14ac:dyDescent="0.25">
      <c r="A6093" s="275">
        <v>41401620</v>
      </c>
      <c r="B6093" s="270" t="s">
        <v>6088</v>
      </c>
      <c r="C6093" s="272" t="s">
        <v>4844</v>
      </c>
      <c r="D6093" s="270" t="s">
        <v>6161</v>
      </c>
      <c r="E6093" s="272"/>
      <c r="F6093" s="273"/>
      <c r="G6093" s="272" t="s">
        <v>6161</v>
      </c>
      <c r="H6093" s="272" t="s">
        <v>6161</v>
      </c>
      <c r="I6093" s="272" t="s">
        <v>6161</v>
      </c>
      <c r="J6093" s="272" t="s">
        <v>6161</v>
      </c>
      <c r="K6093" s="272" t="s">
        <v>6161</v>
      </c>
      <c r="L6093" s="271" t="s">
        <v>6161</v>
      </c>
      <c r="M6093" s="270" t="s">
        <v>6161</v>
      </c>
      <c r="N6093" s="270" t="s">
        <v>6161</v>
      </c>
      <c r="O6093" s="270" t="s">
        <v>6161</v>
      </c>
    </row>
    <row r="6094" spans="1:15" ht="30.75" customHeight="1" x14ac:dyDescent="0.25">
      <c r="A6094" s="281">
        <v>41401638</v>
      </c>
      <c r="B6094" s="276" t="s">
        <v>6089</v>
      </c>
      <c r="C6094" s="278" t="s">
        <v>4844</v>
      </c>
      <c r="D6094" s="276" t="s">
        <v>6161</v>
      </c>
      <c r="E6094" s="282"/>
      <c r="F6094" s="279"/>
      <c r="G6094" s="278" t="s">
        <v>6161</v>
      </c>
      <c r="H6094" s="278" t="s">
        <v>6161</v>
      </c>
      <c r="I6094" s="278" t="s">
        <v>6161</v>
      </c>
      <c r="J6094" s="278" t="s">
        <v>6161</v>
      </c>
      <c r="K6094" s="278" t="s">
        <v>6161</v>
      </c>
      <c r="L6094" s="277" t="s">
        <v>6161</v>
      </c>
      <c r="M6094" s="276" t="s">
        <v>6161</v>
      </c>
      <c r="N6094" s="276" t="s">
        <v>6161</v>
      </c>
      <c r="O6094" s="276" t="s">
        <v>6161</v>
      </c>
    </row>
    <row r="6095" spans="1:15" ht="30.75" customHeight="1" x14ac:dyDescent="0.25">
      <c r="A6095" s="275">
        <v>41401646</v>
      </c>
      <c r="B6095" s="270" t="s">
        <v>4767</v>
      </c>
      <c r="C6095" s="272" t="s">
        <v>4843</v>
      </c>
      <c r="D6095" s="270" t="s">
        <v>9965</v>
      </c>
      <c r="E6095" s="272"/>
      <c r="F6095" s="273"/>
      <c r="G6095" s="272"/>
      <c r="H6095" s="272" t="s">
        <v>6154</v>
      </c>
      <c r="I6095" s="272" t="s">
        <v>6155</v>
      </c>
      <c r="J6095" s="272" t="s">
        <v>6156</v>
      </c>
      <c r="K6095" s="272"/>
      <c r="L6095" s="271"/>
      <c r="M6095" s="270" t="s">
        <v>3767</v>
      </c>
      <c r="N6095" s="270" t="s">
        <v>7440</v>
      </c>
      <c r="O6095" s="270" t="s">
        <v>6166</v>
      </c>
    </row>
    <row r="6096" spans="1:15" ht="30.75" customHeight="1" x14ac:dyDescent="0.25">
      <c r="A6096" s="281">
        <v>41401654</v>
      </c>
      <c r="B6096" s="276" t="s">
        <v>6090</v>
      </c>
      <c r="C6096" s="278" t="s">
        <v>4843</v>
      </c>
      <c r="D6096" s="276" t="s">
        <v>10853</v>
      </c>
      <c r="E6096" s="282"/>
      <c r="F6096" s="279"/>
      <c r="G6096" s="278" t="s">
        <v>6153</v>
      </c>
      <c r="H6096" s="278"/>
      <c r="I6096" s="278"/>
      <c r="J6096" s="278"/>
      <c r="K6096" s="278"/>
      <c r="L6096" s="277"/>
      <c r="M6096" s="276" t="s">
        <v>3767</v>
      </c>
      <c r="N6096" s="276" t="s">
        <v>7440</v>
      </c>
      <c r="O6096" s="276" t="s">
        <v>6166</v>
      </c>
    </row>
    <row r="6097" spans="1:15" ht="30.75" customHeight="1" x14ac:dyDescent="0.25">
      <c r="A6097" s="275">
        <v>41401662</v>
      </c>
      <c r="B6097" s="270" t="s">
        <v>6091</v>
      </c>
      <c r="C6097" s="272" t="s">
        <v>4844</v>
      </c>
      <c r="D6097" s="270" t="s">
        <v>6161</v>
      </c>
      <c r="E6097" s="272"/>
      <c r="F6097" s="273"/>
      <c r="G6097" s="272" t="s">
        <v>6161</v>
      </c>
      <c r="H6097" s="272" t="s">
        <v>6161</v>
      </c>
      <c r="I6097" s="272" t="s">
        <v>6161</v>
      </c>
      <c r="J6097" s="272" t="s">
        <v>6161</v>
      </c>
      <c r="K6097" s="272" t="s">
        <v>6161</v>
      </c>
      <c r="L6097" s="271" t="s">
        <v>6161</v>
      </c>
      <c r="M6097" s="270" t="s">
        <v>6161</v>
      </c>
      <c r="N6097" s="270" t="s">
        <v>6161</v>
      </c>
      <c r="O6097" s="270" t="s">
        <v>6161</v>
      </c>
    </row>
    <row r="6098" spans="1:15" ht="30.75" customHeight="1" x14ac:dyDescent="0.25">
      <c r="A6098" s="281">
        <v>41401670</v>
      </c>
      <c r="B6098" s="276" t="s">
        <v>6915</v>
      </c>
      <c r="C6098" s="278" t="s">
        <v>4844</v>
      </c>
      <c r="D6098" s="276" t="s">
        <v>6161</v>
      </c>
      <c r="E6098" s="282"/>
      <c r="F6098" s="279"/>
      <c r="G6098" s="278" t="s">
        <v>6161</v>
      </c>
      <c r="H6098" s="278" t="s">
        <v>6161</v>
      </c>
      <c r="I6098" s="278" t="s">
        <v>6161</v>
      </c>
      <c r="J6098" s="278" t="s">
        <v>6161</v>
      </c>
      <c r="K6098" s="278" t="s">
        <v>6161</v>
      </c>
      <c r="L6098" s="277" t="s">
        <v>6161</v>
      </c>
      <c r="M6098" s="276" t="s">
        <v>6161</v>
      </c>
      <c r="N6098" s="276" t="s">
        <v>6161</v>
      </c>
      <c r="O6098" s="276" t="s">
        <v>6161</v>
      </c>
    </row>
    <row r="6099" spans="1:15" ht="30.75" customHeight="1" x14ac:dyDescent="0.25">
      <c r="A6099" s="275">
        <v>41401689</v>
      </c>
      <c r="B6099" s="270" t="s">
        <v>6916</v>
      </c>
      <c r="C6099" s="272" t="s">
        <v>4844</v>
      </c>
      <c r="D6099" s="270" t="s">
        <v>6161</v>
      </c>
      <c r="E6099" s="272"/>
      <c r="F6099" s="273"/>
      <c r="G6099" s="272" t="s">
        <v>6161</v>
      </c>
      <c r="H6099" s="272" t="s">
        <v>6161</v>
      </c>
      <c r="I6099" s="272" t="s">
        <v>6161</v>
      </c>
      <c r="J6099" s="272" t="s">
        <v>6161</v>
      </c>
      <c r="K6099" s="272" t="s">
        <v>6161</v>
      </c>
      <c r="L6099" s="271" t="s">
        <v>6161</v>
      </c>
      <c r="M6099" s="270" t="s">
        <v>6161</v>
      </c>
      <c r="N6099" s="270" t="s">
        <v>6161</v>
      </c>
      <c r="O6099" s="270" t="s">
        <v>6161</v>
      </c>
    </row>
    <row r="6100" spans="1:15" ht="30.75" customHeight="1" x14ac:dyDescent="0.25">
      <c r="A6100" s="281">
        <v>41401697</v>
      </c>
      <c r="B6100" s="276" t="s">
        <v>6917</v>
      </c>
      <c r="C6100" s="278" t="s">
        <v>4844</v>
      </c>
      <c r="D6100" s="276" t="s">
        <v>6161</v>
      </c>
      <c r="E6100" s="282"/>
      <c r="F6100" s="279"/>
      <c r="G6100" s="278" t="s">
        <v>6161</v>
      </c>
      <c r="H6100" s="278" t="s">
        <v>6161</v>
      </c>
      <c r="I6100" s="278" t="s">
        <v>6161</v>
      </c>
      <c r="J6100" s="278" t="s">
        <v>6161</v>
      </c>
      <c r="K6100" s="278" t="s">
        <v>6161</v>
      </c>
      <c r="L6100" s="277" t="s">
        <v>6161</v>
      </c>
      <c r="M6100" s="276" t="s">
        <v>6161</v>
      </c>
      <c r="N6100" s="276" t="s">
        <v>6161</v>
      </c>
      <c r="O6100" s="276" t="s">
        <v>6161</v>
      </c>
    </row>
    <row r="6101" spans="1:15" ht="30.75" customHeight="1" x14ac:dyDescent="0.25">
      <c r="A6101" s="275">
        <v>41401700</v>
      </c>
      <c r="B6101" s="270" t="s">
        <v>6918</v>
      </c>
      <c r="C6101" s="272" t="s">
        <v>4844</v>
      </c>
      <c r="D6101" s="270" t="s">
        <v>6161</v>
      </c>
      <c r="E6101" s="272"/>
      <c r="F6101" s="273"/>
      <c r="G6101" s="272" t="s">
        <v>6161</v>
      </c>
      <c r="H6101" s="272" t="s">
        <v>6161</v>
      </c>
      <c r="I6101" s="272" t="s">
        <v>6161</v>
      </c>
      <c r="J6101" s="272" t="s">
        <v>6161</v>
      </c>
      <c r="K6101" s="272" t="s">
        <v>6161</v>
      </c>
      <c r="L6101" s="271" t="s">
        <v>6161</v>
      </c>
      <c r="M6101" s="270" t="s">
        <v>6161</v>
      </c>
      <c r="N6101" s="270" t="s">
        <v>6161</v>
      </c>
      <c r="O6101" s="270" t="s">
        <v>6161</v>
      </c>
    </row>
    <row r="6102" spans="1:15" ht="30.75" customHeight="1" x14ac:dyDescent="0.25">
      <c r="A6102" s="281">
        <v>41401719</v>
      </c>
      <c r="B6102" s="276" t="s">
        <v>6919</v>
      </c>
      <c r="C6102" s="278" t="s">
        <v>4844</v>
      </c>
      <c r="D6102" s="276" t="s">
        <v>6161</v>
      </c>
      <c r="E6102" s="282"/>
      <c r="F6102" s="279"/>
      <c r="G6102" s="278" t="s">
        <v>6161</v>
      </c>
      <c r="H6102" s="278" t="s">
        <v>6161</v>
      </c>
      <c r="I6102" s="278" t="s">
        <v>6161</v>
      </c>
      <c r="J6102" s="278" t="s">
        <v>6161</v>
      </c>
      <c r="K6102" s="278" t="s">
        <v>6161</v>
      </c>
      <c r="L6102" s="277" t="s">
        <v>6161</v>
      </c>
      <c r="M6102" s="276" t="s">
        <v>6161</v>
      </c>
      <c r="N6102" s="276" t="s">
        <v>6161</v>
      </c>
      <c r="O6102" s="276" t="s">
        <v>6161</v>
      </c>
    </row>
    <row r="6103" spans="1:15" ht="30.75" customHeight="1" x14ac:dyDescent="0.25">
      <c r="A6103" s="275">
        <v>41401743</v>
      </c>
      <c r="B6103" s="270" t="s">
        <v>10854</v>
      </c>
      <c r="C6103" s="272" t="s">
        <v>4843</v>
      </c>
      <c r="D6103" s="270" t="s">
        <v>7445</v>
      </c>
      <c r="E6103" s="272"/>
      <c r="F6103" s="273"/>
      <c r="G6103" s="272"/>
      <c r="H6103" s="272"/>
      <c r="I6103" s="272" t="s">
        <v>6155</v>
      </c>
      <c r="J6103" s="272" t="s">
        <v>6156</v>
      </c>
      <c r="K6103" s="272" t="s">
        <v>6157</v>
      </c>
      <c r="L6103" s="271">
        <v>33</v>
      </c>
      <c r="M6103" s="270" t="s">
        <v>3799</v>
      </c>
      <c r="N6103" s="270" t="s">
        <v>7446</v>
      </c>
      <c r="O6103" s="270" t="s">
        <v>6175</v>
      </c>
    </row>
    <row r="6104" spans="1:15" ht="30.75" customHeight="1" x14ac:dyDescent="0.25">
      <c r="A6104" s="281">
        <v>41401751</v>
      </c>
      <c r="B6104" s="276" t="s">
        <v>6920</v>
      </c>
      <c r="C6104" s="278" t="s">
        <v>4843</v>
      </c>
      <c r="D6104" s="276" t="s">
        <v>9965</v>
      </c>
      <c r="E6104" s="282"/>
      <c r="F6104" s="279"/>
      <c r="G6104" s="278"/>
      <c r="H6104" s="278" t="s">
        <v>6154</v>
      </c>
      <c r="I6104" s="278" t="s">
        <v>6155</v>
      </c>
      <c r="J6104" s="278" t="s">
        <v>6156</v>
      </c>
      <c r="K6104" s="278"/>
      <c r="L6104" s="277"/>
      <c r="M6104" s="276" t="s">
        <v>3767</v>
      </c>
      <c r="N6104" s="276" t="s">
        <v>7440</v>
      </c>
      <c r="O6104" s="276" t="s">
        <v>6166</v>
      </c>
    </row>
    <row r="6105" spans="1:15" ht="30.75" customHeight="1" x14ac:dyDescent="0.25">
      <c r="A6105" s="275">
        <v>41401760</v>
      </c>
      <c r="B6105" s="270" t="s">
        <v>6921</v>
      </c>
      <c r="C6105" s="272" t="s">
        <v>4843</v>
      </c>
      <c r="D6105" s="270" t="s">
        <v>9965</v>
      </c>
      <c r="E6105" s="272"/>
      <c r="F6105" s="273"/>
      <c r="G6105" s="272"/>
      <c r="H6105" s="272" t="s">
        <v>6154</v>
      </c>
      <c r="I6105" s="272" t="s">
        <v>6155</v>
      </c>
      <c r="J6105" s="272" t="s">
        <v>6156</v>
      </c>
      <c r="K6105" s="272"/>
      <c r="L6105" s="271"/>
      <c r="M6105" s="270" t="s">
        <v>3767</v>
      </c>
      <c r="N6105" s="270" t="s">
        <v>7440</v>
      </c>
      <c r="O6105" s="270" t="s">
        <v>6166</v>
      </c>
    </row>
    <row r="6106" spans="1:15" ht="30.75" customHeight="1" x14ac:dyDescent="0.25">
      <c r="A6106" s="281">
        <v>41401778</v>
      </c>
      <c r="B6106" s="276" t="s">
        <v>6922</v>
      </c>
      <c r="C6106" s="278" t="s">
        <v>4843</v>
      </c>
      <c r="D6106" s="276" t="s">
        <v>9965</v>
      </c>
      <c r="E6106" s="282"/>
      <c r="F6106" s="279"/>
      <c r="G6106" s="278"/>
      <c r="H6106" s="278" t="s">
        <v>6154</v>
      </c>
      <c r="I6106" s="278" t="s">
        <v>6155</v>
      </c>
      <c r="J6106" s="278" t="s">
        <v>6156</v>
      </c>
      <c r="K6106" s="278"/>
      <c r="L6106" s="277"/>
      <c r="M6106" s="276" t="s">
        <v>3767</v>
      </c>
      <c r="N6106" s="276" t="s">
        <v>7440</v>
      </c>
      <c r="O6106" s="276" t="s">
        <v>6166</v>
      </c>
    </row>
    <row r="6107" spans="1:15" ht="30.75" customHeight="1" x14ac:dyDescent="0.25">
      <c r="A6107" s="275">
        <v>41401786</v>
      </c>
      <c r="B6107" s="270" t="s">
        <v>6923</v>
      </c>
      <c r="C6107" s="272" t="s">
        <v>4843</v>
      </c>
      <c r="D6107" s="270" t="s">
        <v>9965</v>
      </c>
      <c r="E6107" s="272"/>
      <c r="F6107" s="273"/>
      <c r="G6107" s="272"/>
      <c r="H6107" s="272" t="s">
        <v>6154</v>
      </c>
      <c r="I6107" s="272" t="s">
        <v>6155</v>
      </c>
      <c r="J6107" s="272" t="s">
        <v>6156</v>
      </c>
      <c r="K6107" s="272"/>
      <c r="L6107" s="271"/>
      <c r="M6107" s="270" t="s">
        <v>3767</v>
      </c>
      <c r="N6107" s="270" t="s">
        <v>7440</v>
      </c>
      <c r="O6107" s="270" t="s">
        <v>6166</v>
      </c>
    </row>
    <row r="6108" spans="1:15" ht="30.75" customHeight="1" x14ac:dyDescent="0.25">
      <c r="A6108" s="281">
        <v>41401794</v>
      </c>
      <c r="B6108" s="276" t="s">
        <v>6924</v>
      </c>
      <c r="C6108" s="278" t="s">
        <v>4843</v>
      </c>
      <c r="D6108" s="276" t="s">
        <v>9965</v>
      </c>
      <c r="E6108" s="282"/>
      <c r="F6108" s="279"/>
      <c r="G6108" s="278"/>
      <c r="H6108" s="278" t="s">
        <v>6154</v>
      </c>
      <c r="I6108" s="278" t="s">
        <v>6155</v>
      </c>
      <c r="J6108" s="278" t="s">
        <v>6156</v>
      </c>
      <c r="K6108" s="278"/>
      <c r="L6108" s="277"/>
      <c r="M6108" s="276" t="s">
        <v>3767</v>
      </c>
      <c r="N6108" s="276" t="s">
        <v>7440</v>
      </c>
      <c r="O6108" s="276" t="s">
        <v>6166</v>
      </c>
    </row>
    <row r="6109" spans="1:15" ht="30.75" customHeight="1" x14ac:dyDescent="0.25">
      <c r="A6109" s="275">
        <v>41401808</v>
      </c>
      <c r="B6109" s="270" t="s">
        <v>6925</v>
      </c>
      <c r="C6109" s="272" t="s">
        <v>4843</v>
      </c>
      <c r="D6109" s="270" t="s">
        <v>9965</v>
      </c>
      <c r="E6109" s="272"/>
      <c r="F6109" s="273"/>
      <c r="G6109" s="272"/>
      <c r="H6109" s="272" t="s">
        <v>6154</v>
      </c>
      <c r="I6109" s="272" t="s">
        <v>6155</v>
      </c>
      <c r="J6109" s="272" t="s">
        <v>6156</v>
      </c>
      <c r="K6109" s="272"/>
      <c r="L6109" s="271"/>
      <c r="M6109" s="270" t="s">
        <v>3767</v>
      </c>
      <c r="N6109" s="270" t="s">
        <v>7440</v>
      </c>
      <c r="O6109" s="270" t="s">
        <v>6166</v>
      </c>
    </row>
    <row r="6110" spans="1:15" ht="30.75" customHeight="1" x14ac:dyDescent="0.25">
      <c r="A6110" s="281">
        <v>41501012</v>
      </c>
      <c r="B6110" s="276" t="s">
        <v>3655</v>
      </c>
      <c r="C6110" s="278" t="s">
        <v>4843</v>
      </c>
      <c r="D6110" s="276" t="s">
        <v>10855</v>
      </c>
      <c r="E6110" s="282"/>
      <c r="F6110" s="279"/>
      <c r="G6110" s="278"/>
      <c r="H6110" s="278" t="s">
        <v>6154</v>
      </c>
      <c r="I6110" s="278" t="s">
        <v>6155</v>
      </c>
      <c r="J6110" s="278" t="s">
        <v>6156</v>
      </c>
      <c r="K6110" s="278"/>
      <c r="L6110" s="277"/>
      <c r="M6110" s="276" t="s">
        <v>3767</v>
      </c>
      <c r="N6110" s="276" t="s">
        <v>7440</v>
      </c>
      <c r="O6110" s="276" t="s">
        <v>6166</v>
      </c>
    </row>
    <row r="6111" spans="1:15" ht="30.75" customHeight="1" x14ac:dyDescent="0.25">
      <c r="A6111" s="275">
        <v>41501020</v>
      </c>
      <c r="B6111" s="270" t="s">
        <v>3656</v>
      </c>
      <c r="C6111" s="272" t="s">
        <v>4843</v>
      </c>
      <c r="D6111" s="270" t="s">
        <v>10856</v>
      </c>
      <c r="E6111" s="272"/>
      <c r="F6111" s="273"/>
      <c r="G6111" s="272"/>
      <c r="H6111" s="272" t="s">
        <v>6154</v>
      </c>
      <c r="I6111" s="272" t="s">
        <v>6155</v>
      </c>
      <c r="J6111" s="272" t="s">
        <v>6156</v>
      </c>
      <c r="K6111" s="272"/>
      <c r="L6111" s="271"/>
      <c r="M6111" s="270" t="s">
        <v>3767</v>
      </c>
      <c r="N6111" s="270" t="s">
        <v>7440</v>
      </c>
      <c r="O6111" s="270" t="s">
        <v>6166</v>
      </c>
    </row>
    <row r="6112" spans="1:15" ht="30.75" customHeight="1" x14ac:dyDescent="0.25">
      <c r="A6112" s="281">
        <v>41501047</v>
      </c>
      <c r="B6112" s="276" t="s">
        <v>3657</v>
      </c>
      <c r="C6112" s="278" t="s">
        <v>4843</v>
      </c>
      <c r="D6112" s="276" t="s">
        <v>10857</v>
      </c>
      <c r="E6112" s="282"/>
      <c r="F6112" s="279"/>
      <c r="G6112" s="278"/>
      <c r="H6112" s="278" t="s">
        <v>6154</v>
      </c>
      <c r="I6112" s="278" t="s">
        <v>6155</v>
      </c>
      <c r="J6112" s="278" t="s">
        <v>6156</v>
      </c>
      <c r="K6112" s="278"/>
      <c r="L6112" s="277"/>
      <c r="M6112" s="276" t="s">
        <v>3767</v>
      </c>
      <c r="N6112" s="276" t="s">
        <v>7440</v>
      </c>
      <c r="O6112" s="276" t="s">
        <v>6166</v>
      </c>
    </row>
    <row r="6113" spans="1:15" ht="30.75" customHeight="1" x14ac:dyDescent="0.25">
      <c r="A6113" s="275">
        <v>41501063</v>
      </c>
      <c r="B6113" s="270" t="s">
        <v>3658</v>
      </c>
      <c r="C6113" s="272" t="s">
        <v>4843</v>
      </c>
      <c r="D6113" s="270" t="s">
        <v>10858</v>
      </c>
      <c r="E6113" s="272"/>
      <c r="F6113" s="273"/>
      <c r="G6113" s="272"/>
      <c r="H6113" s="272" t="s">
        <v>6154</v>
      </c>
      <c r="I6113" s="272" t="s">
        <v>6155</v>
      </c>
      <c r="J6113" s="272" t="s">
        <v>6156</v>
      </c>
      <c r="K6113" s="272"/>
      <c r="L6113" s="271"/>
      <c r="M6113" s="270" t="s">
        <v>3767</v>
      </c>
      <c r="N6113" s="270" t="s">
        <v>7440</v>
      </c>
      <c r="O6113" s="270" t="s">
        <v>6166</v>
      </c>
    </row>
    <row r="6114" spans="1:15" ht="30.75" customHeight="1" x14ac:dyDescent="0.25">
      <c r="A6114" s="281">
        <v>41501071</v>
      </c>
      <c r="B6114" s="276" t="s">
        <v>3659</v>
      </c>
      <c r="C6114" s="278" t="s">
        <v>4843</v>
      </c>
      <c r="D6114" s="276" t="s">
        <v>10859</v>
      </c>
      <c r="E6114" s="282"/>
      <c r="F6114" s="279"/>
      <c r="G6114" s="278"/>
      <c r="H6114" s="278" t="s">
        <v>6154</v>
      </c>
      <c r="I6114" s="278" t="s">
        <v>6155</v>
      </c>
      <c r="J6114" s="278" t="s">
        <v>6156</v>
      </c>
      <c r="K6114" s="278"/>
      <c r="L6114" s="277"/>
      <c r="M6114" s="276" t="s">
        <v>3767</v>
      </c>
      <c r="N6114" s="276" t="s">
        <v>7440</v>
      </c>
      <c r="O6114" s="276" t="s">
        <v>6166</v>
      </c>
    </row>
    <row r="6115" spans="1:15" ht="30.75" customHeight="1" x14ac:dyDescent="0.25">
      <c r="A6115" s="275">
        <v>41501080</v>
      </c>
      <c r="B6115" s="270" t="s">
        <v>3660</v>
      </c>
      <c r="C6115" s="272" t="s">
        <v>4843</v>
      </c>
      <c r="D6115" s="270" t="s">
        <v>10860</v>
      </c>
      <c r="E6115" s="272"/>
      <c r="F6115" s="273"/>
      <c r="G6115" s="272"/>
      <c r="H6115" s="272" t="s">
        <v>6154</v>
      </c>
      <c r="I6115" s="272" t="s">
        <v>6155</v>
      </c>
      <c r="J6115" s="272" t="s">
        <v>6156</v>
      </c>
      <c r="K6115" s="272"/>
      <c r="L6115" s="271"/>
      <c r="M6115" s="270" t="s">
        <v>3767</v>
      </c>
      <c r="N6115" s="270" t="s">
        <v>7440</v>
      </c>
      <c r="O6115" s="270" t="s">
        <v>6166</v>
      </c>
    </row>
    <row r="6116" spans="1:15" ht="30.75" customHeight="1" x14ac:dyDescent="0.25">
      <c r="A6116" s="281">
        <v>41501098</v>
      </c>
      <c r="B6116" s="276" t="s">
        <v>3661</v>
      </c>
      <c r="C6116" s="278" t="s">
        <v>4843</v>
      </c>
      <c r="D6116" s="276" t="s">
        <v>10861</v>
      </c>
      <c r="E6116" s="282"/>
      <c r="F6116" s="279"/>
      <c r="G6116" s="278"/>
      <c r="H6116" s="278" t="s">
        <v>6154</v>
      </c>
      <c r="I6116" s="278" t="s">
        <v>6155</v>
      </c>
      <c r="J6116" s="278" t="s">
        <v>6156</v>
      </c>
      <c r="K6116" s="278"/>
      <c r="L6116" s="277"/>
      <c r="M6116" s="276" t="s">
        <v>3767</v>
      </c>
      <c r="N6116" s="276" t="s">
        <v>7440</v>
      </c>
      <c r="O6116" s="276" t="s">
        <v>6166</v>
      </c>
    </row>
    <row r="6117" spans="1:15" ht="30.75" customHeight="1" x14ac:dyDescent="0.25">
      <c r="A6117" s="275">
        <v>41501101</v>
      </c>
      <c r="B6117" s="270" t="s">
        <v>3662</v>
      </c>
      <c r="C6117" s="272" t="s">
        <v>4843</v>
      </c>
      <c r="D6117" s="270" t="s">
        <v>10862</v>
      </c>
      <c r="E6117" s="272"/>
      <c r="F6117" s="273"/>
      <c r="G6117" s="272"/>
      <c r="H6117" s="272" t="s">
        <v>6154</v>
      </c>
      <c r="I6117" s="272" t="s">
        <v>6155</v>
      </c>
      <c r="J6117" s="272" t="s">
        <v>6156</v>
      </c>
      <c r="K6117" s="272"/>
      <c r="L6117" s="271"/>
      <c r="M6117" s="270" t="s">
        <v>3767</v>
      </c>
      <c r="N6117" s="270" t="s">
        <v>7440</v>
      </c>
      <c r="O6117" s="270" t="s">
        <v>6166</v>
      </c>
    </row>
    <row r="6118" spans="1:15" ht="30.75" customHeight="1" x14ac:dyDescent="0.25">
      <c r="A6118" s="281">
        <v>41501110</v>
      </c>
      <c r="B6118" s="276" t="s">
        <v>6092</v>
      </c>
      <c r="C6118" s="278" t="s">
        <v>4844</v>
      </c>
      <c r="D6118" s="276" t="s">
        <v>6161</v>
      </c>
      <c r="E6118" s="282"/>
      <c r="F6118" s="279"/>
      <c r="G6118" s="278" t="s">
        <v>6161</v>
      </c>
      <c r="H6118" s="278" t="s">
        <v>6161</v>
      </c>
      <c r="I6118" s="278" t="s">
        <v>6161</v>
      </c>
      <c r="J6118" s="278" t="s">
        <v>6161</v>
      </c>
      <c r="K6118" s="278" t="s">
        <v>6161</v>
      </c>
      <c r="L6118" s="277" t="s">
        <v>6161</v>
      </c>
      <c r="M6118" s="276" t="s">
        <v>6161</v>
      </c>
      <c r="N6118" s="276" t="s">
        <v>6161</v>
      </c>
      <c r="O6118" s="276" t="s">
        <v>6161</v>
      </c>
    </row>
    <row r="6119" spans="1:15" ht="30.75" customHeight="1" x14ac:dyDescent="0.25">
      <c r="A6119" s="275">
        <v>41501128</v>
      </c>
      <c r="B6119" s="270" t="s">
        <v>3664</v>
      </c>
      <c r="C6119" s="272" t="s">
        <v>4843</v>
      </c>
      <c r="D6119" s="270" t="s">
        <v>10863</v>
      </c>
      <c r="E6119" s="272"/>
      <c r="F6119" s="273"/>
      <c r="G6119" s="272"/>
      <c r="H6119" s="272" t="s">
        <v>6154</v>
      </c>
      <c r="I6119" s="272" t="s">
        <v>6155</v>
      </c>
      <c r="J6119" s="272" t="s">
        <v>6156</v>
      </c>
      <c r="K6119" s="272"/>
      <c r="L6119" s="271"/>
      <c r="M6119" s="270" t="s">
        <v>3767</v>
      </c>
      <c r="N6119" s="270" t="s">
        <v>7440</v>
      </c>
      <c r="O6119" s="270" t="s">
        <v>6166</v>
      </c>
    </row>
    <row r="6120" spans="1:15" ht="30.75" customHeight="1" x14ac:dyDescent="0.25">
      <c r="A6120" s="281">
        <v>41501136</v>
      </c>
      <c r="B6120" s="276" t="s">
        <v>6926</v>
      </c>
      <c r="C6120" s="278" t="s">
        <v>4844</v>
      </c>
      <c r="D6120" s="276" t="s">
        <v>6161</v>
      </c>
      <c r="E6120" s="282"/>
      <c r="F6120" s="279"/>
      <c r="G6120" s="278" t="s">
        <v>6161</v>
      </c>
      <c r="H6120" s="278" t="s">
        <v>6161</v>
      </c>
      <c r="I6120" s="278" t="s">
        <v>6161</v>
      </c>
      <c r="J6120" s="278" t="s">
        <v>6161</v>
      </c>
      <c r="K6120" s="278" t="s">
        <v>6161</v>
      </c>
      <c r="L6120" s="277" t="s">
        <v>6161</v>
      </c>
      <c r="M6120" s="276" t="s">
        <v>6161</v>
      </c>
      <c r="N6120" s="276" t="s">
        <v>6161</v>
      </c>
      <c r="O6120" s="276" t="s">
        <v>6161</v>
      </c>
    </row>
    <row r="6121" spans="1:15" ht="30.75" customHeight="1" x14ac:dyDescent="0.25">
      <c r="A6121" s="275">
        <v>41501144</v>
      </c>
      <c r="B6121" s="270" t="s">
        <v>3666</v>
      </c>
      <c r="C6121" s="272" t="s">
        <v>4843</v>
      </c>
      <c r="D6121" s="270" t="s">
        <v>10864</v>
      </c>
      <c r="E6121" s="272"/>
      <c r="F6121" s="273"/>
      <c r="G6121" s="272"/>
      <c r="H6121" s="272" t="s">
        <v>6154</v>
      </c>
      <c r="I6121" s="272" t="s">
        <v>6155</v>
      </c>
      <c r="J6121" s="272" t="s">
        <v>6156</v>
      </c>
      <c r="K6121" s="272"/>
      <c r="L6121" s="271">
        <v>69</v>
      </c>
      <c r="M6121" s="270" t="s">
        <v>10707</v>
      </c>
      <c r="N6121" s="270" t="s">
        <v>7519</v>
      </c>
      <c r="O6121" s="270" t="s">
        <v>6166</v>
      </c>
    </row>
    <row r="6122" spans="1:15" ht="30.75" customHeight="1" x14ac:dyDescent="0.25">
      <c r="A6122" s="281">
        <v>41501179</v>
      </c>
      <c r="B6122" s="276" t="s">
        <v>6093</v>
      </c>
      <c r="C6122" s="278" t="s">
        <v>4844</v>
      </c>
      <c r="D6122" s="276" t="s">
        <v>6161</v>
      </c>
      <c r="E6122" s="282"/>
      <c r="F6122" s="279"/>
      <c r="G6122" s="278" t="s">
        <v>6161</v>
      </c>
      <c r="H6122" s="278" t="s">
        <v>6161</v>
      </c>
      <c r="I6122" s="278" t="s">
        <v>6161</v>
      </c>
      <c r="J6122" s="278" t="s">
        <v>6161</v>
      </c>
      <c r="K6122" s="278" t="s">
        <v>6161</v>
      </c>
      <c r="L6122" s="277" t="s">
        <v>6161</v>
      </c>
      <c r="M6122" s="276" t="s">
        <v>6161</v>
      </c>
      <c r="N6122" s="276" t="s">
        <v>6161</v>
      </c>
      <c r="O6122" s="276" t="s">
        <v>6161</v>
      </c>
    </row>
    <row r="6123" spans="1:15" ht="30.75" customHeight="1" x14ac:dyDescent="0.25">
      <c r="A6123" s="275">
        <v>41501187</v>
      </c>
      <c r="B6123" s="270" t="s">
        <v>6094</v>
      </c>
      <c r="C6123" s="272" t="s">
        <v>4844</v>
      </c>
      <c r="D6123" s="270" t="s">
        <v>6161</v>
      </c>
      <c r="E6123" s="272"/>
      <c r="F6123" s="273"/>
      <c r="G6123" s="272" t="s">
        <v>6161</v>
      </c>
      <c r="H6123" s="272" t="s">
        <v>6161</v>
      </c>
      <c r="I6123" s="272" t="s">
        <v>6161</v>
      </c>
      <c r="J6123" s="272" t="s">
        <v>6161</v>
      </c>
      <c r="K6123" s="272" t="s">
        <v>6161</v>
      </c>
      <c r="L6123" s="271" t="s">
        <v>6161</v>
      </c>
      <c r="M6123" s="270" t="s">
        <v>6161</v>
      </c>
      <c r="N6123" s="270" t="s">
        <v>6161</v>
      </c>
      <c r="O6123" s="270" t="s">
        <v>6161</v>
      </c>
    </row>
    <row r="6124" spans="1:15" ht="30.75" customHeight="1" x14ac:dyDescent="0.25">
      <c r="A6124" s="281">
        <v>41501195</v>
      </c>
      <c r="B6124" s="276" t="s">
        <v>3665</v>
      </c>
      <c r="C6124" s="278" t="s">
        <v>4843</v>
      </c>
      <c r="D6124" s="276" t="s">
        <v>10865</v>
      </c>
      <c r="E6124" s="282"/>
      <c r="F6124" s="279"/>
      <c r="G6124" s="278"/>
      <c r="H6124" s="278" t="s">
        <v>6154</v>
      </c>
      <c r="I6124" s="278" t="s">
        <v>6155</v>
      </c>
      <c r="J6124" s="278" t="s">
        <v>6156</v>
      </c>
      <c r="K6124" s="278"/>
      <c r="L6124" s="277"/>
      <c r="M6124" s="276" t="s">
        <v>3898</v>
      </c>
      <c r="N6124" s="276" t="s">
        <v>9406</v>
      </c>
      <c r="O6124" s="276" t="s">
        <v>6166</v>
      </c>
    </row>
    <row r="6125" spans="1:15" ht="30.75" customHeight="1" x14ac:dyDescent="0.25">
      <c r="A6125" s="275">
        <v>41501209</v>
      </c>
      <c r="B6125" s="270" t="s">
        <v>3663</v>
      </c>
      <c r="C6125" s="272" t="s">
        <v>4843</v>
      </c>
      <c r="D6125" s="270" t="s">
        <v>10866</v>
      </c>
      <c r="E6125" s="272"/>
      <c r="F6125" s="273"/>
      <c r="G6125" s="272"/>
      <c r="H6125" s="272" t="s">
        <v>6154</v>
      </c>
      <c r="I6125" s="272" t="s">
        <v>6155</v>
      </c>
      <c r="J6125" s="272" t="s">
        <v>6156</v>
      </c>
      <c r="K6125" s="272" t="s">
        <v>6157</v>
      </c>
      <c r="L6125" s="271"/>
      <c r="M6125" s="270" t="s">
        <v>3767</v>
      </c>
      <c r="N6125" s="270" t="s">
        <v>7440</v>
      </c>
      <c r="O6125" s="270" t="s">
        <v>6166</v>
      </c>
    </row>
    <row r="6126" spans="1:15" ht="30.75" customHeight="1" x14ac:dyDescent="0.25">
      <c r="A6126" s="281">
        <v>41501217</v>
      </c>
      <c r="B6126" s="276" t="s">
        <v>6095</v>
      </c>
      <c r="C6126" s="278" t="s">
        <v>4844</v>
      </c>
      <c r="D6126" s="276" t="s">
        <v>6161</v>
      </c>
      <c r="E6126" s="282"/>
      <c r="F6126" s="279"/>
      <c r="G6126" s="278" t="s">
        <v>6161</v>
      </c>
      <c r="H6126" s="278" t="s">
        <v>6161</v>
      </c>
      <c r="I6126" s="278" t="s">
        <v>6161</v>
      </c>
      <c r="J6126" s="278" t="s">
        <v>6161</v>
      </c>
      <c r="K6126" s="278" t="s">
        <v>6161</v>
      </c>
      <c r="L6126" s="277" t="s">
        <v>6161</v>
      </c>
      <c r="M6126" s="276" t="s">
        <v>6161</v>
      </c>
      <c r="N6126" s="276" t="s">
        <v>6161</v>
      </c>
      <c r="O6126" s="276" t="s">
        <v>6161</v>
      </c>
    </row>
    <row r="6127" spans="1:15" ht="30.75" customHeight="1" x14ac:dyDescent="0.25">
      <c r="A6127" s="275">
        <v>41501225</v>
      </c>
      <c r="B6127" s="270" t="s">
        <v>6096</v>
      </c>
      <c r="C6127" s="272" t="s">
        <v>4843</v>
      </c>
      <c r="D6127" s="270" t="s">
        <v>10852</v>
      </c>
      <c r="E6127" s="272"/>
      <c r="F6127" s="273"/>
      <c r="G6127" s="272"/>
      <c r="H6127" s="272" t="s">
        <v>6154</v>
      </c>
      <c r="I6127" s="272" t="s">
        <v>6155</v>
      </c>
      <c r="J6127" s="272" t="s">
        <v>6156</v>
      </c>
      <c r="K6127" s="272"/>
      <c r="L6127" s="271"/>
      <c r="M6127" s="270" t="s">
        <v>3767</v>
      </c>
      <c r="N6127" s="270" t="s">
        <v>7440</v>
      </c>
      <c r="O6127" s="270" t="s">
        <v>6166</v>
      </c>
    </row>
    <row r="6128" spans="1:15" ht="30.75" customHeight="1" x14ac:dyDescent="0.25">
      <c r="A6128" s="281">
        <v>41501233</v>
      </c>
      <c r="B6128" s="276" t="s">
        <v>6097</v>
      </c>
      <c r="C6128" s="278" t="s">
        <v>4843</v>
      </c>
      <c r="D6128" s="276" t="s">
        <v>10852</v>
      </c>
      <c r="E6128" s="282"/>
      <c r="F6128" s="279"/>
      <c r="G6128" s="278"/>
      <c r="H6128" s="278" t="s">
        <v>6154</v>
      </c>
      <c r="I6128" s="278" t="s">
        <v>6155</v>
      </c>
      <c r="J6128" s="278" t="s">
        <v>6156</v>
      </c>
      <c r="K6128" s="278"/>
      <c r="L6128" s="277"/>
      <c r="M6128" s="276" t="s">
        <v>3767</v>
      </c>
      <c r="N6128" s="276" t="s">
        <v>7440</v>
      </c>
      <c r="O6128" s="276" t="s">
        <v>6166</v>
      </c>
    </row>
    <row r="6129" spans="1:15" ht="30.75" customHeight="1" x14ac:dyDescent="0.25">
      <c r="A6129" s="275">
        <v>41501241</v>
      </c>
      <c r="B6129" s="270" t="s">
        <v>6098</v>
      </c>
      <c r="C6129" s="272" t="s">
        <v>4844</v>
      </c>
      <c r="D6129" s="270" t="s">
        <v>6161</v>
      </c>
      <c r="E6129" s="272"/>
      <c r="F6129" s="273"/>
      <c r="G6129" s="272" t="s">
        <v>6161</v>
      </c>
      <c r="H6129" s="272" t="s">
        <v>6161</v>
      </c>
      <c r="I6129" s="272" t="s">
        <v>6161</v>
      </c>
      <c r="J6129" s="272" t="s">
        <v>6161</v>
      </c>
      <c r="K6129" s="272" t="s">
        <v>6161</v>
      </c>
      <c r="L6129" s="271" t="s">
        <v>6161</v>
      </c>
      <c r="M6129" s="270" t="s">
        <v>6161</v>
      </c>
      <c r="N6129" s="270" t="s">
        <v>6161</v>
      </c>
      <c r="O6129" s="270" t="s">
        <v>6161</v>
      </c>
    </row>
    <row r="6130" spans="1:15" ht="30.75" customHeight="1" x14ac:dyDescent="0.25">
      <c r="A6130" s="281">
        <v>41501250</v>
      </c>
      <c r="B6130" s="276" t="s">
        <v>6099</v>
      </c>
      <c r="C6130" s="278" t="s">
        <v>4844</v>
      </c>
      <c r="D6130" s="276" t="s">
        <v>6161</v>
      </c>
      <c r="E6130" s="282"/>
      <c r="F6130" s="279"/>
      <c r="G6130" s="278" t="s">
        <v>6161</v>
      </c>
      <c r="H6130" s="278" t="s">
        <v>6161</v>
      </c>
      <c r="I6130" s="278" t="s">
        <v>6161</v>
      </c>
      <c r="J6130" s="278" t="s">
        <v>6161</v>
      </c>
      <c r="K6130" s="278" t="s">
        <v>6161</v>
      </c>
      <c r="L6130" s="277" t="s">
        <v>6161</v>
      </c>
      <c r="M6130" s="276" t="s">
        <v>6161</v>
      </c>
      <c r="N6130" s="276" t="s">
        <v>6161</v>
      </c>
      <c r="O6130" s="276" t="s">
        <v>6161</v>
      </c>
    </row>
    <row r="6131" spans="1:15" ht="30.75" customHeight="1" x14ac:dyDescent="0.25">
      <c r="A6131" s="275">
        <v>41501268</v>
      </c>
      <c r="B6131" s="270" t="s">
        <v>4055</v>
      </c>
      <c r="C6131" s="272" t="s">
        <v>4843</v>
      </c>
      <c r="D6131" s="270" t="s">
        <v>10867</v>
      </c>
      <c r="E6131" s="272"/>
      <c r="F6131" s="273"/>
      <c r="G6131" s="272"/>
      <c r="H6131" s="272" t="s">
        <v>6154</v>
      </c>
      <c r="I6131" s="272" t="s">
        <v>6155</v>
      </c>
      <c r="J6131" s="272" t="s">
        <v>6156</v>
      </c>
      <c r="K6131" s="272"/>
      <c r="L6131" s="271"/>
      <c r="M6131" s="270" t="s">
        <v>3767</v>
      </c>
      <c r="N6131" s="270" t="s">
        <v>7440</v>
      </c>
      <c r="O6131" s="270" t="s">
        <v>6166</v>
      </c>
    </row>
    <row r="6132" spans="1:15" ht="30.75" customHeight="1" x14ac:dyDescent="0.25">
      <c r="A6132" s="281">
        <v>41501276</v>
      </c>
      <c r="B6132" s="276" t="s">
        <v>10868</v>
      </c>
      <c r="C6132" s="278" t="s">
        <v>4844</v>
      </c>
      <c r="D6132" s="276" t="s">
        <v>6161</v>
      </c>
      <c r="E6132" s="282"/>
      <c r="F6132" s="279"/>
      <c r="G6132" s="278" t="s">
        <v>6161</v>
      </c>
      <c r="H6132" s="278" t="s">
        <v>6161</v>
      </c>
      <c r="I6132" s="278" t="s">
        <v>6161</v>
      </c>
      <c r="J6132" s="278" t="s">
        <v>6161</v>
      </c>
      <c r="K6132" s="278" t="s">
        <v>6161</v>
      </c>
      <c r="L6132" s="277" t="s">
        <v>6161</v>
      </c>
      <c r="M6132" s="276" t="s">
        <v>6161</v>
      </c>
      <c r="N6132" s="276" t="s">
        <v>6161</v>
      </c>
      <c r="O6132" s="276" t="s">
        <v>6161</v>
      </c>
    </row>
    <row r="6133" spans="1:15" ht="30.75" customHeight="1" x14ac:dyDescent="0.25">
      <c r="A6133" s="275">
        <v>41501314</v>
      </c>
      <c r="B6133" s="270" t="s">
        <v>10869</v>
      </c>
      <c r="C6133" s="272" t="s">
        <v>4843</v>
      </c>
      <c r="D6133" s="270" t="s">
        <v>10804</v>
      </c>
      <c r="E6133" s="272"/>
      <c r="F6133" s="273"/>
      <c r="G6133" s="272"/>
      <c r="H6133" s="272" t="s">
        <v>6154</v>
      </c>
      <c r="I6133" s="272" t="s">
        <v>6155</v>
      </c>
      <c r="J6133" s="272" t="s">
        <v>6156</v>
      </c>
      <c r="K6133" s="272"/>
      <c r="L6133" s="271"/>
      <c r="M6133" s="270" t="s">
        <v>3767</v>
      </c>
      <c r="N6133" s="270" t="s">
        <v>7440</v>
      </c>
      <c r="O6133" s="270" t="s">
        <v>6166</v>
      </c>
    </row>
    <row r="6134" spans="1:15" ht="30.75" customHeight="1" x14ac:dyDescent="0.25">
      <c r="A6134" s="281">
        <v>41501322</v>
      </c>
      <c r="B6134" s="276" t="s">
        <v>10870</v>
      </c>
      <c r="C6134" s="278" t="s">
        <v>4844</v>
      </c>
      <c r="D6134" s="276" t="s">
        <v>6161</v>
      </c>
      <c r="E6134" s="282"/>
      <c r="F6134" s="279"/>
      <c r="G6134" s="278" t="s">
        <v>6161</v>
      </c>
      <c r="H6134" s="278" t="s">
        <v>6161</v>
      </c>
      <c r="I6134" s="278" t="s">
        <v>6161</v>
      </c>
      <c r="J6134" s="278" t="s">
        <v>6161</v>
      </c>
      <c r="K6134" s="278" t="s">
        <v>6161</v>
      </c>
      <c r="L6134" s="277" t="s">
        <v>6161</v>
      </c>
      <c r="M6134" s="276" t="s">
        <v>6161</v>
      </c>
      <c r="N6134" s="276" t="s">
        <v>6161</v>
      </c>
      <c r="O6134" s="276" t="s">
        <v>6161</v>
      </c>
    </row>
    <row r="6135" spans="1:15" ht="30.75" customHeight="1" x14ac:dyDescent="0.25">
      <c r="A6135" s="275">
        <v>41501330</v>
      </c>
      <c r="B6135" s="270" t="s">
        <v>10871</v>
      </c>
      <c r="C6135" s="272" t="s">
        <v>4843</v>
      </c>
      <c r="D6135" s="270" t="s">
        <v>10863</v>
      </c>
      <c r="E6135" s="272"/>
      <c r="F6135" s="273"/>
      <c r="G6135" s="272"/>
      <c r="H6135" s="272" t="s">
        <v>6154</v>
      </c>
      <c r="I6135" s="272" t="s">
        <v>6155</v>
      </c>
      <c r="J6135" s="272" t="s">
        <v>6156</v>
      </c>
      <c r="K6135" s="272"/>
      <c r="L6135" s="271"/>
      <c r="M6135" s="270" t="s">
        <v>3767</v>
      </c>
      <c r="N6135" s="270" t="s">
        <v>7440</v>
      </c>
      <c r="O6135" s="270" t="s">
        <v>6166</v>
      </c>
    </row>
    <row r="6136" spans="1:15" ht="30.75" customHeight="1" x14ac:dyDescent="0.25">
      <c r="A6136" s="281">
        <v>41501349</v>
      </c>
      <c r="B6136" s="276" t="s">
        <v>10872</v>
      </c>
      <c r="C6136" s="278" t="s">
        <v>4843</v>
      </c>
      <c r="D6136" s="276" t="s">
        <v>10855</v>
      </c>
      <c r="E6136" s="282"/>
      <c r="F6136" s="279"/>
      <c r="G6136" s="278"/>
      <c r="H6136" s="278" t="s">
        <v>6154</v>
      </c>
      <c r="I6136" s="278" t="s">
        <v>6155</v>
      </c>
      <c r="J6136" s="278" t="s">
        <v>6156</v>
      </c>
      <c r="K6136" s="278"/>
      <c r="L6136" s="277"/>
      <c r="M6136" s="276" t="s">
        <v>3767</v>
      </c>
      <c r="N6136" s="276" t="s">
        <v>7440</v>
      </c>
      <c r="O6136" s="276" t="s">
        <v>6166</v>
      </c>
    </row>
    <row r="6137" spans="1:15" ht="30.75" customHeight="1" x14ac:dyDescent="0.25">
      <c r="A6137" s="275">
        <v>50000012</v>
      </c>
      <c r="B6137" s="270" t="s">
        <v>6927</v>
      </c>
      <c r="C6137" s="272" t="s">
        <v>4843</v>
      </c>
      <c r="D6137" s="270" t="s">
        <v>7495</v>
      </c>
      <c r="E6137" s="272"/>
      <c r="F6137" s="273"/>
      <c r="G6137" s="272"/>
      <c r="H6137" s="272" t="s">
        <v>6154</v>
      </c>
      <c r="I6137" s="272" t="s">
        <v>6155</v>
      </c>
      <c r="J6137" s="272" t="s">
        <v>6156</v>
      </c>
      <c r="K6137" s="272"/>
      <c r="L6137" s="271"/>
      <c r="M6137" s="270" t="s">
        <v>7479</v>
      </c>
      <c r="N6137" s="270" t="s">
        <v>6165</v>
      </c>
      <c r="O6137" s="270" t="s">
        <v>6165</v>
      </c>
    </row>
    <row r="6138" spans="1:15" ht="30.75" customHeight="1" x14ac:dyDescent="0.25">
      <c r="A6138" s="281">
        <v>50000012</v>
      </c>
      <c r="B6138" s="276" t="s">
        <v>6927</v>
      </c>
      <c r="C6138" s="278" t="s">
        <v>4843</v>
      </c>
      <c r="D6138" s="276" t="s">
        <v>11062</v>
      </c>
      <c r="E6138" s="280" t="s">
        <v>11056</v>
      </c>
      <c r="F6138" s="279">
        <v>44774</v>
      </c>
      <c r="G6138" s="278"/>
      <c r="H6138" s="278" t="s">
        <v>6154</v>
      </c>
      <c r="I6138" s="278"/>
      <c r="J6138" s="278"/>
      <c r="K6138" s="278"/>
      <c r="L6138" s="277"/>
      <c r="M6138" s="276" t="s">
        <v>7425</v>
      </c>
      <c r="N6138" s="276" t="s">
        <v>6159</v>
      </c>
      <c r="O6138" s="276" t="s">
        <v>6159</v>
      </c>
    </row>
    <row r="6139" spans="1:15" ht="30.75" customHeight="1" x14ac:dyDescent="0.25">
      <c r="A6139" s="275">
        <v>50000012</v>
      </c>
      <c r="B6139" s="270" t="s">
        <v>6927</v>
      </c>
      <c r="C6139" s="272" t="s">
        <v>4843</v>
      </c>
      <c r="D6139" s="270" t="s">
        <v>11064</v>
      </c>
      <c r="E6139" s="274" t="s">
        <v>11056</v>
      </c>
      <c r="F6139" s="273">
        <v>44774</v>
      </c>
      <c r="G6139" s="272"/>
      <c r="H6139" s="272" t="s">
        <v>6154</v>
      </c>
      <c r="I6139" s="272"/>
      <c r="J6139" s="272"/>
      <c r="K6139" s="272"/>
      <c r="L6139" s="271"/>
      <c r="M6139" s="270" t="s">
        <v>7425</v>
      </c>
      <c r="N6139" s="270" t="s">
        <v>6159</v>
      </c>
      <c r="O6139" s="270" t="s">
        <v>6159</v>
      </c>
    </row>
    <row r="6140" spans="1:15" ht="30.75" customHeight="1" x14ac:dyDescent="0.25">
      <c r="A6140" s="281">
        <v>50000012</v>
      </c>
      <c r="B6140" s="276" t="s">
        <v>6927</v>
      </c>
      <c r="C6140" s="278" t="s">
        <v>4843</v>
      </c>
      <c r="D6140" s="276" t="s">
        <v>11063</v>
      </c>
      <c r="E6140" s="280" t="s">
        <v>11056</v>
      </c>
      <c r="F6140" s="279">
        <v>44774</v>
      </c>
      <c r="G6140" s="278"/>
      <c r="H6140" s="278" t="s">
        <v>6154</v>
      </c>
      <c r="I6140" s="278"/>
      <c r="J6140" s="278"/>
      <c r="K6140" s="278"/>
      <c r="L6140" s="277"/>
      <c r="M6140" s="276" t="s">
        <v>7425</v>
      </c>
      <c r="N6140" s="276" t="s">
        <v>6159</v>
      </c>
      <c r="O6140" s="276" t="s">
        <v>6159</v>
      </c>
    </row>
    <row r="6141" spans="1:15" ht="30.75" customHeight="1" x14ac:dyDescent="0.25">
      <c r="A6141" s="275">
        <v>50000020</v>
      </c>
      <c r="B6141" s="270" t="s">
        <v>6928</v>
      </c>
      <c r="C6141" s="272" t="s">
        <v>4843</v>
      </c>
      <c r="D6141" s="270" t="s">
        <v>7495</v>
      </c>
      <c r="E6141" s="272"/>
      <c r="F6141" s="273"/>
      <c r="G6141" s="272"/>
      <c r="H6141" s="272" t="s">
        <v>6154</v>
      </c>
      <c r="I6141" s="272" t="s">
        <v>6155</v>
      </c>
      <c r="J6141" s="272" t="s">
        <v>6156</v>
      </c>
      <c r="K6141" s="272"/>
      <c r="L6141" s="271"/>
      <c r="M6141" s="270" t="s">
        <v>7479</v>
      </c>
      <c r="N6141" s="270" t="s">
        <v>6165</v>
      </c>
      <c r="O6141" s="270" t="s">
        <v>6165</v>
      </c>
    </row>
    <row r="6142" spans="1:15" ht="30.75" customHeight="1" x14ac:dyDescent="0.25">
      <c r="A6142" s="281">
        <v>50000020</v>
      </c>
      <c r="B6142" s="276" t="s">
        <v>6928</v>
      </c>
      <c r="C6142" s="278" t="s">
        <v>4843</v>
      </c>
      <c r="D6142" s="276" t="s">
        <v>11062</v>
      </c>
      <c r="E6142" s="280" t="s">
        <v>11056</v>
      </c>
      <c r="F6142" s="279">
        <v>44774</v>
      </c>
      <c r="G6142" s="278"/>
      <c r="H6142" s="278" t="s">
        <v>6154</v>
      </c>
      <c r="I6142" s="278"/>
      <c r="J6142" s="278"/>
      <c r="K6142" s="278"/>
      <c r="L6142" s="277"/>
      <c r="M6142" s="276" t="s">
        <v>7425</v>
      </c>
      <c r="N6142" s="276" t="s">
        <v>6159</v>
      </c>
      <c r="O6142" s="276" t="s">
        <v>6159</v>
      </c>
    </row>
    <row r="6143" spans="1:15" ht="30.75" customHeight="1" x14ac:dyDescent="0.25">
      <c r="A6143" s="275">
        <v>50000020</v>
      </c>
      <c r="B6143" s="270" t="s">
        <v>6928</v>
      </c>
      <c r="C6143" s="272" t="s">
        <v>4843</v>
      </c>
      <c r="D6143" s="270" t="s">
        <v>11064</v>
      </c>
      <c r="E6143" s="274" t="s">
        <v>11056</v>
      </c>
      <c r="F6143" s="273">
        <v>44774</v>
      </c>
      <c r="G6143" s="272"/>
      <c r="H6143" s="272" t="s">
        <v>6154</v>
      </c>
      <c r="I6143" s="272"/>
      <c r="J6143" s="272"/>
      <c r="K6143" s="272"/>
      <c r="L6143" s="271"/>
      <c r="M6143" s="270" t="s">
        <v>7425</v>
      </c>
      <c r="N6143" s="270" t="s">
        <v>6159</v>
      </c>
      <c r="O6143" s="270" t="s">
        <v>6159</v>
      </c>
    </row>
    <row r="6144" spans="1:15" ht="30.75" customHeight="1" x14ac:dyDescent="0.25">
      <c r="A6144" s="281">
        <v>50000020</v>
      </c>
      <c r="B6144" s="276" t="s">
        <v>6928</v>
      </c>
      <c r="C6144" s="278" t="s">
        <v>4843</v>
      </c>
      <c r="D6144" s="276" t="s">
        <v>11063</v>
      </c>
      <c r="E6144" s="280" t="s">
        <v>11056</v>
      </c>
      <c r="F6144" s="279">
        <v>44774</v>
      </c>
      <c r="G6144" s="278"/>
      <c r="H6144" s="278" t="s">
        <v>6154</v>
      </c>
      <c r="I6144" s="278"/>
      <c r="J6144" s="278"/>
      <c r="K6144" s="278"/>
      <c r="L6144" s="277"/>
      <c r="M6144" s="276" t="s">
        <v>7425</v>
      </c>
      <c r="N6144" s="276" t="s">
        <v>6159</v>
      </c>
      <c r="O6144" s="276" t="s">
        <v>6159</v>
      </c>
    </row>
    <row r="6145" spans="1:15" ht="30.75" customHeight="1" x14ac:dyDescent="0.25">
      <c r="A6145" s="275">
        <v>50000039</v>
      </c>
      <c r="B6145" s="270" t="s">
        <v>6929</v>
      </c>
      <c r="C6145" s="272" t="s">
        <v>4843</v>
      </c>
      <c r="D6145" s="270" t="s">
        <v>11062</v>
      </c>
      <c r="E6145" s="274" t="s">
        <v>11056</v>
      </c>
      <c r="F6145" s="273">
        <v>44774</v>
      </c>
      <c r="G6145" s="272"/>
      <c r="H6145" s="272" t="s">
        <v>6154</v>
      </c>
      <c r="I6145" s="272"/>
      <c r="J6145" s="272"/>
      <c r="K6145" s="272"/>
      <c r="L6145" s="271"/>
      <c r="M6145" s="270" t="s">
        <v>7425</v>
      </c>
      <c r="N6145" s="270" t="s">
        <v>6159</v>
      </c>
      <c r="O6145" s="270" t="s">
        <v>6159</v>
      </c>
    </row>
    <row r="6146" spans="1:15" ht="30.75" customHeight="1" x14ac:dyDescent="0.25">
      <c r="A6146" s="281">
        <v>50000039</v>
      </c>
      <c r="B6146" s="276" t="s">
        <v>6929</v>
      </c>
      <c r="C6146" s="278" t="s">
        <v>4843</v>
      </c>
      <c r="D6146" s="276" t="s">
        <v>11064</v>
      </c>
      <c r="E6146" s="280" t="s">
        <v>11056</v>
      </c>
      <c r="F6146" s="279">
        <v>44774</v>
      </c>
      <c r="G6146" s="278"/>
      <c r="H6146" s="278" t="s">
        <v>6154</v>
      </c>
      <c r="I6146" s="278"/>
      <c r="J6146" s="278"/>
      <c r="K6146" s="278"/>
      <c r="L6146" s="277"/>
      <c r="M6146" s="276" t="s">
        <v>7425</v>
      </c>
      <c r="N6146" s="276" t="s">
        <v>6159</v>
      </c>
      <c r="O6146" s="276" t="s">
        <v>6159</v>
      </c>
    </row>
    <row r="6147" spans="1:15" ht="30.75" customHeight="1" x14ac:dyDescent="0.25">
      <c r="A6147" s="275">
        <v>50000039</v>
      </c>
      <c r="B6147" s="270" t="s">
        <v>6929</v>
      </c>
      <c r="C6147" s="272" t="s">
        <v>4843</v>
      </c>
      <c r="D6147" s="270" t="s">
        <v>11063</v>
      </c>
      <c r="E6147" s="274" t="s">
        <v>11056</v>
      </c>
      <c r="F6147" s="273">
        <v>44774</v>
      </c>
      <c r="G6147" s="272"/>
      <c r="H6147" s="272" t="s">
        <v>6154</v>
      </c>
      <c r="I6147" s="272"/>
      <c r="J6147" s="272"/>
      <c r="K6147" s="272"/>
      <c r="L6147" s="271"/>
      <c r="M6147" s="270" t="s">
        <v>7425</v>
      </c>
      <c r="N6147" s="270" t="s">
        <v>6159</v>
      </c>
      <c r="O6147" s="270" t="s">
        <v>6159</v>
      </c>
    </row>
    <row r="6148" spans="1:15" ht="30.75" customHeight="1" x14ac:dyDescent="0.25">
      <c r="A6148" s="281">
        <v>50000039</v>
      </c>
      <c r="B6148" s="276" t="s">
        <v>6929</v>
      </c>
      <c r="C6148" s="278" t="s">
        <v>4843</v>
      </c>
      <c r="D6148" s="276" t="s">
        <v>11115</v>
      </c>
      <c r="E6148" s="280" t="s">
        <v>11059</v>
      </c>
      <c r="F6148" s="279" t="s">
        <v>11114</v>
      </c>
      <c r="G6148" s="278"/>
      <c r="H6148" s="278" t="s">
        <v>6154</v>
      </c>
      <c r="I6148" s="278"/>
      <c r="J6148" s="278"/>
      <c r="K6148" s="278"/>
      <c r="L6148" s="277"/>
      <c r="M6148" s="276" t="s">
        <v>6161</v>
      </c>
      <c r="N6148" s="276" t="s">
        <v>6161</v>
      </c>
      <c r="O6148" s="276" t="s">
        <v>6161</v>
      </c>
    </row>
    <row r="6149" spans="1:15" ht="30.75" customHeight="1" x14ac:dyDescent="0.25">
      <c r="A6149" s="275">
        <v>50000047</v>
      </c>
      <c r="B6149" s="270" t="s">
        <v>6930</v>
      </c>
      <c r="C6149" s="272" t="s">
        <v>4843</v>
      </c>
      <c r="D6149" s="270" t="s">
        <v>11062</v>
      </c>
      <c r="E6149" s="274" t="s">
        <v>11056</v>
      </c>
      <c r="F6149" s="273">
        <v>44774</v>
      </c>
      <c r="G6149" s="272"/>
      <c r="H6149" s="272" t="s">
        <v>6154</v>
      </c>
      <c r="I6149" s="272"/>
      <c r="J6149" s="272"/>
      <c r="K6149" s="272"/>
      <c r="L6149" s="271"/>
      <c r="M6149" s="270" t="s">
        <v>7425</v>
      </c>
      <c r="N6149" s="270" t="s">
        <v>6159</v>
      </c>
      <c r="O6149" s="270" t="s">
        <v>6159</v>
      </c>
    </row>
    <row r="6150" spans="1:15" ht="30.75" customHeight="1" x14ac:dyDescent="0.25">
      <c r="A6150" s="281">
        <v>50000047</v>
      </c>
      <c r="B6150" s="276" t="s">
        <v>6930</v>
      </c>
      <c r="C6150" s="278" t="s">
        <v>4843</v>
      </c>
      <c r="D6150" s="276" t="s">
        <v>11064</v>
      </c>
      <c r="E6150" s="280" t="s">
        <v>11056</v>
      </c>
      <c r="F6150" s="279">
        <v>44774</v>
      </c>
      <c r="G6150" s="278"/>
      <c r="H6150" s="278" t="s">
        <v>6154</v>
      </c>
      <c r="I6150" s="278"/>
      <c r="J6150" s="278"/>
      <c r="K6150" s="278"/>
      <c r="L6150" s="277"/>
      <c r="M6150" s="276" t="s">
        <v>7425</v>
      </c>
      <c r="N6150" s="276" t="s">
        <v>6159</v>
      </c>
      <c r="O6150" s="276" t="s">
        <v>6159</v>
      </c>
    </row>
    <row r="6151" spans="1:15" ht="30.75" customHeight="1" x14ac:dyDescent="0.25">
      <c r="A6151" s="275">
        <v>50000047</v>
      </c>
      <c r="B6151" s="270" t="s">
        <v>6930</v>
      </c>
      <c r="C6151" s="272" t="s">
        <v>4843</v>
      </c>
      <c r="D6151" s="270" t="s">
        <v>11063</v>
      </c>
      <c r="E6151" s="274" t="s">
        <v>11056</v>
      </c>
      <c r="F6151" s="273">
        <v>44774</v>
      </c>
      <c r="G6151" s="272"/>
      <c r="H6151" s="272" t="s">
        <v>6154</v>
      </c>
      <c r="I6151" s="272"/>
      <c r="J6151" s="272"/>
      <c r="K6151" s="272"/>
      <c r="L6151" s="271"/>
      <c r="M6151" s="270" t="s">
        <v>7425</v>
      </c>
      <c r="N6151" s="270" t="s">
        <v>6159</v>
      </c>
      <c r="O6151" s="270" t="s">
        <v>6159</v>
      </c>
    </row>
    <row r="6152" spans="1:15" ht="30.75" customHeight="1" x14ac:dyDescent="0.25">
      <c r="A6152" s="281">
        <v>50000047</v>
      </c>
      <c r="B6152" s="276" t="s">
        <v>6930</v>
      </c>
      <c r="C6152" s="278" t="s">
        <v>4843</v>
      </c>
      <c r="D6152" s="276" t="s">
        <v>11115</v>
      </c>
      <c r="E6152" s="280" t="s">
        <v>11059</v>
      </c>
      <c r="F6152" s="279" t="s">
        <v>11114</v>
      </c>
      <c r="G6152" s="278"/>
      <c r="H6152" s="278" t="s">
        <v>6154</v>
      </c>
      <c r="I6152" s="278"/>
      <c r="J6152" s="278"/>
      <c r="K6152" s="278"/>
      <c r="L6152" s="277"/>
      <c r="M6152" s="276" t="s">
        <v>6161</v>
      </c>
      <c r="N6152" s="276" t="s">
        <v>6161</v>
      </c>
      <c r="O6152" s="276" t="s">
        <v>6161</v>
      </c>
    </row>
    <row r="6153" spans="1:15" ht="30.75" customHeight="1" x14ac:dyDescent="0.25">
      <c r="A6153" s="275">
        <v>50000055</v>
      </c>
      <c r="B6153" s="270" t="s">
        <v>6931</v>
      </c>
      <c r="C6153" s="272" t="s">
        <v>4843</v>
      </c>
      <c r="D6153" s="270" t="s">
        <v>11113</v>
      </c>
      <c r="E6153" s="274" t="s">
        <v>11056</v>
      </c>
      <c r="F6153" s="273">
        <v>44774</v>
      </c>
      <c r="G6153" s="272"/>
      <c r="H6153" s="272" t="s">
        <v>6154</v>
      </c>
      <c r="I6153" s="272"/>
      <c r="J6153" s="272"/>
      <c r="K6153" s="272"/>
      <c r="L6153" s="271"/>
      <c r="M6153" s="270" t="s">
        <v>7425</v>
      </c>
      <c r="N6153" s="270" t="s">
        <v>6159</v>
      </c>
      <c r="O6153" s="270" t="s">
        <v>6159</v>
      </c>
    </row>
    <row r="6154" spans="1:15" ht="30.75" customHeight="1" x14ac:dyDescent="0.25">
      <c r="A6154" s="281">
        <v>50000063</v>
      </c>
      <c r="B6154" s="276" t="s">
        <v>6932</v>
      </c>
      <c r="C6154" s="278" t="s">
        <v>4844</v>
      </c>
      <c r="D6154" s="276" t="s">
        <v>6161</v>
      </c>
      <c r="E6154" s="282"/>
      <c r="F6154" s="279"/>
      <c r="G6154" s="278" t="s">
        <v>6161</v>
      </c>
      <c r="H6154" s="278" t="s">
        <v>6161</v>
      </c>
      <c r="I6154" s="278" t="s">
        <v>6161</v>
      </c>
      <c r="J6154" s="278" t="s">
        <v>6161</v>
      </c>
      <c r="K6154" s="278" t="s">
        <v>6161</v>
      </c>
      <c r="L6154" s="277" t="s">
        <v>6161</v>
      </c>
      <c r="M6154" s="276" t="s">
        <v>6161</v>
      </c>
      <c r="N6154" s="276" t="s">
        <v>6161</v>
      </c>
      <c r="O6154" s="276" t="s">
        <v>6161</v>
      </c>
    </row>
    <row r="6155" spans="1:15" ht="30.75" customHeight="1" x14ac:dyDescent="0.25">
      <c r="A6155" s="275">
        <v>50000071</v>
      </c>
      <c r="B6155" s="270" t="s">
        <v>6933</v>
      </c>
      <c r="C6155" s="272" t="s">
        <v>4843</v>
      </c>
      <c r="D6155" s="270" t="s">
        <v>10873</v>
      </c>
      <c r="E6155" s="272"/>
      <c r="F6155" s="273"/>
      <c r="G6155" s="272"/>
      <c r="H6155" s="272"/>
      <c r="I6155" s="272" t="s">
        <v>6155</v>
      </c>
      <c r="J6155" s="272" t="s">
        <v>6156</v>
      </c>
      <c r="K6155" s="272"/>
      <c r="L6155" s="271"/>
      <c r="M6155" s="270" t="s">
        <v>6161</v>
      </c>
      <c r="N6155" s="270" t="s">
        <v>6161</v>
      </c>
      <c r="O6155" s="270" t="s">
        <v>6161</v>
      </c>
    </row>
    <row r="6156" spans="1:15" ht="30.75" customHeight="1" x14ac:dyDescent="0.25">
      <c r="A6156" s="281">
        <v>50000080</v>
      </c>
      <c r="B6156" s="276" t="s">
        <v>4776</v>
      </c>
      <c r="C6156" s="278" t="s">
        <v>4843</v>
      </c>
      <c r="D6156" s="276" t="s">
        <v>11062</v>
      </c>
      <c r="E6156" s="280" t="s">
        <v>11056</v>
      </c>
      <c r="F6156" s="279">
        <v>44774</v>
      </c>
      <c r="G6156" s="278"/>
      <c r="H6156" s="278" t="s">
        <v>6154</v>
      </c>
      <c r="I6156" s="278"/>
      <c r="J6156" s="278"/>
      <c r="K6156" s="278"/>
      <c r="L6156" s="277"/>
      <c r="M6156" s="276" t="s">
        <v>7425</v>
      </c>
      <c r="N6156" s="276" t="s">
        <v>6159</v>
      </c>
      <c r="O6156" s="276" t="s">
        <v>6159</v>
      </c>
    </row>
    <row r="6157" spans="1:15" ht="30.75" customHeight="1" x14ac:dyDescent="0.25">
      <c r="A6157" s="275">
        <v>50000098</v>
      </c>
      <c r="B6157" s="270" t="s">
        <v>6934</v>
      </c>
      <c r="C6157" s="272" t="s">
        <v>4844</v>
      </c>
      <c r="D6157" s="270" t="s">
        <v>6161</v>
      </c>
      <c r="E6157" s="272"/>
      <c r="F6157" s="273"/>
      <c r="G6157" s="272" t="s">
        <v>6161</v>
      </c>
      <c r="H6157" s="272" t="s">
        <v>6161</v>
      </c>
      <c r="I6157" s="272" t="s">
        <v>6161</v>
      </c>
      <c r="J6157" s="272" t="s">
        <v>6161</v>
      </c>
      <c r="K6157" s="272" t="s">
        <v>6161</v>
      </c>
      <c r="L6157" s="271" t="s">
        <v>6161</v>
      </c>
      <c r="M6157" s="270" t="s">
        <v>6161</v>
      </c>
      <c r="N6157" s="270" t="s">
        <v>6161</v>
      </c>
      <c r="O6157" s="270" t="s">
        <v>6161</v>
      </c>
    </row>
    <row r="6158" spans="1:15" ht="30.75" customHeight="1" x14ac:dyDescent="0.25">
      <c r="A6158" s="281">
        <v>50000101</v>
      </c>
      <c r="B6158" s="276" t="s">
        <v>4777</v>
      </c>
      <c r="C6158" s="278" t="s">
        <v>4843</v>
      </c>
      <c r="D6158" s="276" t="s">
        <v>10873</v>
      </c>
      <c r="E6158" s="282"/>
      <c r="F6158" s="279"/>
      <c r="G6158" s="278"/>
      <c r="H6158" s="278"/>
      <c r="I6158" s="278" t="s">
        <v>6155</v>
      </c>
      <c r="J6158" s="278" t="s">
        <v>6156</v>
      </c>
      <c r="K6158" s="278"/>
      <c r="L6158" s="277"/>
      <c r="M6158" s="276" t="s">
        <v>6161</v>
      </c>
      <c r="N6158" s="276" t="s">
        <v>6161</v>
      </c>
      <c r="O6158" s="276" t="s">
        <v>6161</v>
      </c>
    </row>
    <row r="6159" spans="1:15" ht="30.75" customHeight="1" x14ac:dyDescent="0.25">
      <c r="A6159" s="275">
        <v>50000110</v>
      </c>
      <c r="B6159" s="270" t="s">
        <v>6935</v>
      </c>
      <c r="C6159" s="272" t="s">
        <v>4843</v>
      </c>
      <c r="D6159" s="270" t="s">
        <v>11062</v>
      </c>
      <c r="E6159" s="274" t="s">
        <v>11056</v>
      </c>
      <c r="F6159" s="273">
        <v>44774</v>
      </c>
      <c r="G6159" s="272"/>
      <c r="H6159" s="272" t="s">
        <v>6154</v>
      </c>
      <c r="I6159" s="272"/>
      <c r="J6159" s="272"/>
      <c r="K6159" s="272"/>
      <c r="L6159" s="271"/>
      <c r="M6159" s="270" t="s">
        <v>7425</v>
      </c>
      <c r="N6159" s="270" t="s">
        <v>6159</v>
      </c>
      <c r="O6159" s="270" t="s">
        <v>6159</v>
      </c>
    </row>
    <row r="6160" spans="1:15" ht="30.75" customHeight="1" x14ac:dyDescent="0.25">
      <c r="A6160" s="281">
        <v>50000128</v>
      </c>
      <c r="B6160" s="276" t="s">
        <v>6936</v>
      </c>
      <c r="C6160" s="278" t="s">
        <v>4843</v>
      </c>
      <c r="D6160" s="276" t="s">
        <v>11062</v>
      </c>
      <c r="E6160" s="280" t="s">
        <v>11056</v>
      </c>
      <c r="F6160" s="279">
        <v>44774</v>
      </c>
      <c r="G6160" s="278"/>
      <c r="H6160" s="278" t="s">
        <v>6154</v>
      </c>
      <c r="I6160" s="278"/>
      <c r="J6160" s="278"/>
      <c r="K6160" s="278"/>
      <c r="L6160" s="277"/>
      <c r="M6160" s="276" t="s">
        <v>7425</v>
      </c>
      <c r="N6160" s="276" t="s">
        <v>6159</v>
      </c>
      <c r="O6160" s="276" t="s">
        <v>6159</v>
      </c>
    </row>
    <row r="6161" spans="1:15" ht="30.75" customHeight="1" x14ac:dyDescent="0.25">
      <c r="A6161" s="275">
        <v>50000136</v>
      </c>
      <c r="B6161" s="270" t="s">
        <v>6937</v>
      </c>
      <c r="C6161" s="272" t="s">
        <v>4843</v>
      </c>
      <c r="D6161" s="270" t="s">
        <v>10873</v>
      </c>
      <c r="E6161" s="272"/>
      <c r="F6161" s="273"/>
      <c r="G6161" s="272"/>
      <c r="H6161" s="272"/>
      <c r="I6161" s="272" t="s">
        <v>6155</v>
      </c>
      <c r="J6161" s="272" t="s">
        <v>6156</v>
      </c>
      <c r="K6161" s="272"/>
      <c r="L6161" s="271"/>
      <c r="M6161" s="270" t="s">
        <v>6161</v>
      </c>
      <c r="N6161" s="270" t="s">
        <v>6161</v>
      </c>
      <c r="O6161" s="270" t="s">
        <v>6161</v>
      </c>
    </row>
    <row r="6162" spans="1:15" ht="30.75" customHeight="1" x14ac:dyDescent="0.25">
      <c r="A6162" s="281">
        <v>50000136</v>
      </c>
      <c r="B6162" s="276" t="s">
        <v>6937</v>
      </c>
      <c r="C6162" s="278" t="s">
        <v>4843</v>
      </c>
      <c r="D6162" s="276" t="s">
        <v>11062</v>
      </c>
      <c r="E6162" s="280" t="s">
        <v>11056</v>
      </c>
      <c r="F6162" s="279">
        <v>44774</v>
      </c>
      <c r="G6162" s="278"/>
      <c r="H6162" s="278" t="s">
        <v>6154</v>
      </c>
      <c r="I6162" s="278"/>
      <c r="J6162" s="278"/>
      <c r="K6162" s="278"/>
      <c r="L6162" s="277"/>
      <c r="M6162" s="276" t="s">
        <v>7425</v>
      </c>
      <c r="N6162" s="276" t="s">
        <v>6159</v>
      </c>
      <c r="O6162" s="276" t="s">
        <v>6159</v>
      </c>
    </row>
    <row r="6163" spans="1:15" ht="30.75" customHeight="1" x14ac:dyDescent="0.25">
      <c r="A6163" s="275">
        <v>50000144</v>
      </c>
      <c r="B6163" s="270" t="s">
        <v>6123</v>
      </c>
      <c r="C6163" s="272" t="s">
        <v>4843</v>
      </c>
      <c r="D6163" s="270" t="s">
        <v>11112</v>
      </c>
      <c r="E6163" s="274" t="s">
        <v>11056</v>
      </c>
      <c r="F6163" s="273">
        <v>44774</v>
      </c>
      <c r="G6163" s="272"/>
      <c r="H6163" s="272" t="s">
        <v>6154</v>
      </c>
      <c r="I6163" s="272"/>
      <c r="J6163" s="272"/>
      <c r="K6163" s="272"/>
      <c r="L6163" s="271"/>
      <c r="M6163" s="270" t="s">
        <v>7425</v>
      </c>
      <c r="N6163" s="270" t="s">
        <v>6159</v>
      </c>
      <c r="O6163" s="270" t="s">
        <v>6159</v>
      </c>
    </row>
    <row r="6164" spans="1:15" ht="30.75" customHeight="1" x14ac:dyDescent="0.25">
      <c r="A6164" s="281">
        <v>50000160</v>
      </c>
      <c r="B6164" s="276" t="s">
        <v>6938</v>
      </c>
      <c r="C6164" s="278" t="s">
        <v>4843</v>
      </c>
      <c r="D6164" s="276" t="s">
        <v>7492</v>
      </c>
      <c r="E6164" s="282"/>
      <c r="F6164" s="279"/>
      <c r="G6164" s="278"/>
      <c r="H6164" s="278" t="s">
        <v>6154</v>
      </c>
      <c r="I6164" s="278" t="s">
        <v>6155</v>
      </c>
      <c r="J6164" s="278" t="s">
        <v>6156</v>
      </c>
      <c r="K6164" s="278"/>
      <c r="L6164" s="277"/>
      <c r="M6164" s="276" t="s">
        <v>7479</v>
      </c>
      <c r="N6164" s="276" t="s">
        <v>6165</v>
      </c>
      <c r="O6164" s="276" t="s">
        <v>6165</v>
      </c>
    </row>
    <row r="6165" spans="1:15" ht="30.75" customHeight="1" x14ac:dyDescent="0.25">
      <c r="A6165" s="275">
        <v>50000160</v>
      </c>
      <c r="B6165" s="270" t="s">
        <v>6938</v>
      </c>
      <c r="C6165" s="272" t="s">
        <v>4843</v>
      </c>
      <c r="D6165" s="270" t="s">
        <v>7483</v>
      </c>
      <c r="E6165" s="272"/>
      <c r="F6165" s="273"/>
      <c r="G6165" s="272"/>
      <c r="H6165" s="272" t="s">
        <v>6154</v>
      </c>
      <c r="I6165" s="272" t="s">
        <v>6155</v>
      </c>
      <c r="J6165" s="272" t="s">
        <v>6156</v>
      </c>
      <c r="K6165" s="272"/>
      <c r="L6165" s="271"/>
      <c r="M6165" s="270" t="s">
        <v>7479</v>
      </c>
      <c r="N6165" s="270" t="s">
        <v>6165</v>
      </c>
      <c r="O6165" s="270" t="s">
        <v>6165</v>
      </c>
    </row>
    <row r="6166" spans="1:15" ht="30.75" customHeight="1" x14ac:dyDescent="0.25">
      <c r="A6166" s="281">
        <v>50000160</v>
      </c>
      <c r="B6166" s="276" t="s">
        <v>6938</v>
      </c>
      <c r="C6166" s="278" t="s">
        <v>4843</v>
      </c>
      <c r="D6166" s="276" t="s">
        <v>7491</v>
      </c>
      <c r="E6166" s="282"/>
      <c r="F6166" s="279"/>
      <c r="G6166" s="278"/>
      <c r="H6166" s="278" t="s">
        <v>6154</v>
      </c>
      <c r="I6166" s="278" t="s">
        <v>6155</v>
      </c>
      <c r="J6166" s="278" t="s">
        <v>6156</v>
      </c>
      <c r="K6166" s="278"/>
      <c r="L6166" s="277"/>
      <c r="M6166" s="276" t="s">
        <v>7479</v>
      </c>
      <c r="N6166" s="276" t="s">
        <v>6165</v>
      </c>
      <c r="O6166" s="276" t="s">
        <v>6165</v>
      </c>
    </row>
    <row r="6167" spans="1:15" ht="30.75" customHeight="1" x14ac:dyDescent="0.25">
      <c r="A6167" s="275">
        <v>50000195</v>
      </c>
      <c r="B6167" s="270" t="s">
        <v>6939</v>
      </c>
      <c r="C6167" s="272" t="s">
        <v>4843</v>
      </c>
      <c r="D6167" s="270" t="s">
        <v>7497</v>
      </c>
      <c r="E6167" s="272"/>
      <c r="F6167" s="273"/>
      <c r="G6167" s="272"/>
      <c r="H6167" s="272" t="s">
        <v>6154</v>
      </c>
      <c r="I6167" s="272" t="s">
        <v>6155</v>
      </c>
      <c r="J6167" s="272" t="s">
        <v>6156</v>
      </c>
      <c r="K6167" s="272"/>
      <c r="L6167" s="271"/>
      <c r="M6167" s="270" t="s">
        <v>7479</v>
      </c>
      <c r="N6167" s="270" t="s">
        <v>6165</v>
      </c>
      <c r="O6167" s="270" t="s">
        <v>6165</v>
      </c>
    </row>
    <row r="6168" spans="1:15" ht="30.75" customHeight="1" x14ac:dyDescent="0.25">
      <c r="A6168" s="281">
        <v>50000209</v>
      </c>
      <c r="B6168" s="276" t="s">
        <v>6940</v>
      </c>
      <c r="C6168" s="278" t="s">
        <v>4843</v>
      </c>
      <c r="D6168" s="276" t="s">
        <v>7489</v>
      </c>
      <c r="E6168" s="282"/>
      <c r="F6168" s="279"/>
      <c r="G6168" s="278"/>
      <c r="H6168" s="278" t="s">
        <v>6154</v>
      </c>
      <c r="I6168" s="278" t="s">
        <v>6155</v>
      </c>
      <c r="J6168" s="278" t="s">
        <v>6156</v>
      </c>
      <c r="K6168" s="278"/>
      <c r="L6168" s="277"/>
      <c r="M6168" s="276" t="s">
        <v>7479</v>
      </c>
      <c r="N6168" s="276" t="s">
        <v>6165</v>
      </c>
      <c r="O6168" s="276" t="s">
        <v>6165</v>
      </c>
    </row>
    <row r="6169" spans="1:15" ht="30.75" customHeight="1" x14ac:dyDescent="0.25">
      <c r="A6169" s="275">
        <v>50000217</v>
      </c>
      <c r="B6169" s="270" t="s">
        <v>6941</v>
      </c>
      <c r="C6169" s="272" t="s">
        <v>4843</v>
      </c>
      <c r="D6169" s="270" t="s">
        <v>10873</v>
      </c>
      <c r="E6169" s="272"/>
      <c r="F6169" s="273"/>
      <c r="G6169" s="272"/>
      <c r="H6169" s="272"/>
      <c r="I6169" s="272" t="s">
        <v>6155</v>
      </c>
      <c r="J6169" s="272" t="s">
        <v>6156</v>
      </c>
      <c r="K6169" s="272"/>
      <c r="L6169" s="271"/>
      <c r="M6169" s="270" t="s">
        <v>6161</v>
      </c>
      <c r="N6169" s="270" t="s">
        <v>6161</v>
      </c>
      <c r="O6169" s="270" t="s">
        <v>6161</v>
      </c>
    </row>
    <row r="6170" spans="1:15" ht="30.75" customHeight="1" x14ac:dyDescent="0.25">
      <c r="A6170" s="281">
        <v>50000217</v>
      </c>
      <c r="B6170" s="276" t="s">
        <v>6941</v>
      </c>
      <c r="C6170" s="278" t="s">
        <v>4843</v>
      </c>
      <c r="D6170" s="276" t="s">
        <v>7494</v>
      </c>
      <c r="E6170" s="282"/>
      <c r="F6170" s="279"/>
      <c r="G6170" s="278"/>
      <c r="H6170" s="278" t="s">
        <v>6154</v>
      </c>
      <c r="I6170" s="278" t="s">
        <v>6155</v>
      </c>
      <c r="J6170" s="278" t="s">
        <v>6156</v>
      </c>
      <c r="K6170" s="278"/>
      <c r="L6170" s="277"/>
      <c r="M6170" s="276" t="s">
        <v>7479</v>
      </c>
      <c r="N6170" s="276" t="s">
        <v>6165</v>
      </c>
      <c r="O6170" s="276" t="s">
        <v>6165</v>
      </c>
    </row>
    <row r="6171" spans="1:15" ht="30.75" customHeight="1" x14ac:dyDescent="0.25">
      <c r="A6171" s="275">
        <v>50000217</v>
      </c>
      <c r="B6171" s="270" t="s">
        <v>6941</v>
      </c>
      <c r="C6171" s="272" t="s">
        <v>4843</v>
      </c>
      <c r="D6171" s="270" t="s">
        <v>7489</v>
      </c>
      <c r="E6171" s="272"/>
      <c r="F6171" s="273"/>
      <c r="G6171" s="272"/>
      <c r="H6171" s="272" t="s">
        <v>6154</v>
      </c>
      <c r="I6171" s="272" t="s">
        <v>6155</v>
      </c>
      <c r="J6171" s="272" t="s">
        <v>6156</v>
      </c>
      <c r="K6171" s="272"/>
      <c r="L6171" s="271"/>
      <c r="M6171" s="270" t="s">
        <v>7479</v>
      </c>
      <c r="N6171" s="270" t="s">
        <v>6165</v>
      </c>
      <c r="O6171" s="270" t="s">
        <v>6165</v>
      </c>
    </row>
    <row r="6172" spans="1:15" ht="30.75" customHeight="1" x14ac:dyDescent="0.25">
      <c r="A6172" s="281">
        <v>50000217</v>
      </c>
      <c r="B6172" s="276" t="s">
        <v>6941</v>
      </c>
      <c r="C6172" s="278" t="s">
        <v>4843</v>
      </c>
      <c r="D6172" s="276" t="s">
        <v>7492</v>
      </c>
      <c r="E6172" s="282"/>
      <c r="F6172" s="279"/>
      <c r="G6172" s="278"/>
      <c r="H6172" s="278" t="s">
        <v>6154</v>
      </c>
      <c r="I6172" s="278" t="s">
        <v>6155</v>
      </c>
      <c r="J6172" s="278" t="s">
        <v>6156</v>
      </c>
      <c r="K6172" s="278"/>
      <c r="L6172" s="277"/>
      <c r="M6172" s="276" t="s">
        <v>7479</v>
      </c>
      <c r="N6172" s="276" t="s">
        <v>6165</v>
      </c>
      <c r="O6172" s="276" t="s">
        <v>6165</v>
      </c>
    </row>
    <row r="6173" spans="1:15" ht="30.75" customHeight="1" x14ac:dyDescent="0.25">
      <c r="A6173" s="275">
        <v>50000217</v>
      </c>
      <c r="B6173" s="270" t="s">
        <v>6941</v>
      </c>
      <c r="C6173" s="272" t="s">
        <v>4843</v>
      </c>
      <c r="D6173" s="270" t="s">
        <v>7482</v>
      </c>
      <c r="E6173" s="272"/>
      <c r="F6173" s="273"/>
      <c r="G6173" s="272"/>
      <c r="H6173" s="272" t="s">
        <v>6154</v>
      </c>
      <c r="I6173" s="272" t="s">
        <v>6155</v>
      </c>
      <c r="J6173" s="272" t="s">
        <v>6156</v>
      </c>
      <c r="K6173" s="272"/>
      <c r="L6173" s="271"/>
      <c r="M6173" s="270" t="s">
        <v>7479</v>
      </c>
      <c r="N6173" s="270" t="s">
        <v>6165</v>
      </c>
      <c r="O6173" s="270" t="s">
        <v>6165</v>
      </c>
    </row>
    <row r="6174" spans="1:15" ht="30.75" customHeight="1" x14ac:dyDescent="0.25">
      <c r="A6174" s="281">
        <v>50000217</v>
      </c>
      <c r="B6174" s="276" t="s">
        <v>6941</v>
      </c>
      <c r="C6174" s="278" t="s">
        <v>4843</v>
      </c>
      <c r="D6174" s="276" t="s">
        <v>7491</v>
      </c>
      <c r="E6174" s="282"/>
      <c r="F6174" s="279"/>
      <c r="G6174" s="278"/>
      <c r="H6174" s="278" t="s">
        <v>6154</v>
      </c>
      <c r="I6174" s="278" t="s">
        <v>6155</v>
      </c>
      <c r="J6174" s="278" t="s">
        <v>6156</v>
      </c>
      <c r="K6174" s="278"/>
      <c r="L6174" s="277"/>
      <c r="M6174" s="276" t="s">
        <v>7479</v>
      </c>
      <c r="N6174" s="276" t="s">
        <v>6165</v>
      </c>
      <c r="O6174" s="276" t="s">
        <v>6165</v>
      </c>
    </row>
    <row r="6175" spans="1:15" ht="30.75" customHeight="1" x14ac:dyDescent="0.25">
      <c r="A6175" s="275">
        <v>50000217</v>
      </c>
      <c r="B6175" s="270" t="s">
        <v>6941</v>
      </c>
      <c r="C6175" s="272" t="s">
        <v>4843</v>
      </c>
      <c r="D6175" s="270" t="s">
        <v>7481</v>
      </c>
      <c r="E6175" s="272"/>
      <c r="F6175" s="273"/>
      <c r="G6175" s="272"/>
      <c r="H6175" s="272" t="s">
        <v>6154</v>
      </c>
      <c r="I6175" s="272" t="s">
        <v>6155</v>
      </c>
      <c r="J6175" s="272" t="s">
        <v>6156</v>
      </c>
      <c r="K6175" s="272"/>
      <c r="L6175" s="271"/>
      <c r="M6175" s="270" t="s">
        <v>7479</v>
      </c>
      <c r="N6175" s="270" t="s">
        <v>6165</v>
      </c>
      <c r="O6175" s="270" t="s">
        <v>6165</v>
      </c>
    </row>
    <row r="6176" spans="1:15" ht="30.75" customHeight="1" x14ac:dyDescent="0.25">
      <c r="A6176" s="281">
        <v>50000217</v>
      </c>
      <c r="B6176" s="276" t="s">
        <v>6941</v>
      </c>
      <c r="C6176" s="278" t="s">
        <v>4843</v>
      </c>
      <c r="D6176" s="276" t="s">
        <v>7483</v>
      </c>
      <c r="E6176" s="282"/>
      <c r="F6176" s="279"/>
      <c r="G6176" s="278"/>
      <c r="H6176" s="278" t="s">
        <v>6154</v>
      </c>
      <c r="I6176" s="278" t="s">
        <v>6155</v>
      </c>
      <c r="J6176" s="278" t="s">
        <v>6156</v>
      </c>
      <c r="K6176" s="278"/>
      <c r="L6176" s="277"/>
      <c r="M6176" s="276" t="s">
        <v>7479</v>
      </c>
      <c r="N6176" s="276" t="s">
        <v>6165</v>
      </c>
      <c r="O6176" s="276" t="s">
        <v>6165</v>
      </c>
    </row>
    <row r="6177" spans="1:15" ht="30.75" customHeight="1" x14ac:dyDescent="0.25">
      <c r="A6177" s="275">
        <v>50000217</v>
      </c>
      <c r="B6177" s="270" t="s">
        <v>6941</v>
      </c>
      <c r="C6177" s="272" t="s">
        <v>4843</v>
      </c>
      <c r="D6177" s="270" t="s">
        <v>7499</v>
      </c>
      <c r="E6177" s="272"/>
      <c r="F6177" s="273"/>
      <c r="G6177" s="272"/>
      <c r="H6177" s="272" t="s">
        <v>6154</v>
      </c>
      <c r="I6177" s="272" t="s">
        <v>6155</v>
      </c>
      <c r="J6177" s="272" t="s">
        <v>6156</v>
      </c>
      <c r="K6177" s="272"/>
      <c r="L6177" s="271"/>
      <c r="M6177" s="270" t="s">
        <v>7479</v>
      </c>
      <c r="N6177" s="270" t="s">
        <v>6165</v>
      </c>
      <c r="O6177" s="270" t="s">
        <v>6165</v>
      </c>
    </row>
    <row r="6178" spans="1:15" ht="30.75" customHeight="1" x14ac:dyDescent="0.25">
      <c r="A6178" s="281">
        <v>50000217</v>
      </c>
      <c r="B6178" s="276" t="s">
        <v>6941</v>
      </c>
      <c r="C6178" s="278" t="s">
        <v>4843</v>
      </c>
      <c r="D6178" s="276" t="s">
        <v>7496</v>
      </c>
      <c r="E6178" s="282"/>
      <c r="F6178" s="279"/>
      <c r="G6178" s="278"/>
      <c r="H6178" s="278" t="s">
        <v>6154</v>
      </c>
      <c r="I6178" s="278" t="s">
        <v>6155</v>
      </c>
      <c r="J6178" s="278" t="s">
        <v>6156</v>
      </c>
      <c r="K6178" s="278"/>
      <c r="L6178" s="277"/>
      <c r="M6178" s="276" t="s">
        <v>7479</v>
      </c>
      <c r="N6178" s="276" t="s">
        <v>6165</v>
      </c>
      <c r="O6178" s="276" t="s">
        <v>6165</v>
      </c>
    </row>
    <row r="6179" spans="1:15" ht="30.75" customHeight="1" x14ac:dyDescent="0.25">
      <c r="A6179" s="275">
        <v>50000233</v>
      </c>
      <c r="B6179" s="270" t="s">
        <v>6942</v>
      </c>
      <c r="C6179" s="272" t="s">
        <v>4843</v>
      </c>
      <c r="D6179" s="270" t="s">
        <v>7496</v>
      </c>
      <c r="E6179" s="272"/>
      <c r="F6179" s="273"/>
      <c r="G6179" s="272"/>
      <c r="H6179" s="272" t="s">
        <v>6154</v>
      </c>
      <c r="I6179" s="272" t="s">
        <v>6155</v>
      </c>
      <c r="J6179" s="272" t="s">
        <v>6156</v>
      </c>
      <c r="K6179" s="272"/>
      <c r="L6179" s="271"/>
      <c r="M6179" s="270" t="s">
        <v>7479</v>
      </c>
      <c r="N6179" s="270" t="s">
        <v>6165</v>
      </c>
      <c r="O6179" s="270" t="s">
        <v>6165</v>
      </c>
    </row>
    <row r="6180" spans="1:15" ht="30.75" customHeight="1" x14ac:dyDescent="0.25">
      <c r="A6180" s="281">
        <v>50000241</v>
      </c>
      <c r="B6180" s="276" t="s">
        <v>6124</v>
      </c>
      <c r="C6180" s="278" t="s">
        <v>4844</v>
      </c>
      <c r="D6180" s="276" t="s">
        <v>6161</v>
      </c>
      <c r="E6180" s="282"/>
      <c r="F6180" s="279"/>
      <c r="G6180" s="278" t="s">
        <v>6161</v>
      </c>
      <c r="H6180" s="278" t="s">
        <v>6161</v>
      </c>
      <c r="I6180" s="278" t="s">
        <v>6161</v>
      </c>
      <c r="J6180" s="278" t="s">
        <v>6161</v>
      </c>
      <c r="K6180" s="278" t="s">
        <v>6161</v>
      </c>
      <c r="L6180" s="277" t="s">
        <v>6161</v>
      </c>
      <c r="M6180" s="276" t="s">
        <v>6161</v>
      </c>
      <c r="N6180" s="276" t="s">
        <v>6161</v>
      </c>
      <c r="O6180" s="276" t="s">
        <v>6161</v>
      </c>
    </row>
    <row r="6181" spans="1:15" ht="30.75" customHeight="1" x14ac:dyDescent="0.25">
      <c r="A6181" s="275">
        <v>50000250</v>
      </c>
      <c r="B6181" s="270" t="s">
        <v>6943</v>
      </c>
      <c r="C6181" s="272" t="s">
        <v>4844</v>
      </c>
      <c r="D6181" s="270" t="s">
        <v>6161</v>
      </c>
      <c r="E6181" s="272"/>
      <c r="F6181" s="273"/>
      <c r="G6181" s="272" t="s">
        <v>6161</v>
      </c>
      <c r="H6181" s="272" t="s">
        <v>6161</v>
      </c>
      <c r="I6181" s="272" t="s">
        <v>6161</v>
      </c>
      <c r="J6181" s="272" t="s">
        <v>6161</v>
      </c>
      <c r="K6181" s="272" t="s">
        <v>6161</v>
      </c>
      <c r="L6181" s="271" t="s">
        <v>6161</v>
      </c>
      <c r="M6181" s="270" t="s">
        <v>6161</v>
      </c>
      <c r="N6181" s="270" t="s">
        <v>6161</v>
      </c>
      <c r="O6181" s="270" t="s">
        <v>6161</v>
      </c>
    </row>
    <row r="6182" spans="1:15" ht="30.75" customHeight="1" x14ac:dyDescent="0.25">
      <c r="A6182" s="281">
        <v>50000268</v>
      </c>
      <c r="B6182" s="276" t="s">
        <v>6944</v>
      </c>
      <c r="C6182" s="278" t="s">
        <v>4844</v>
      </c>
      <c r="D6182" s="276" t="s">
        <v>6161</v>
      </c>
      <c r="E6182" s="282"/>
      <c r="F6182" s="279"/>
      <c r="G6182" s="278" t="s">
        <v>6161</v>
      </c>
      <c r="H6182" s="278" t="s">
        <v>6161</v>
      </c>
      <c r="I6182" s="278" t="s">
        <v>6161</v>
      </c>
      <c r="J6182" s="278" t="s">
        <v>6161</v>
      </c>
      <c r="K6182" s="278" t="s">
        <v>6161</v>
      </c>
      <c r="L6182" s="277" t="s">
        <v>6161</v>
      </c>
      <c r="M6182" s="276" t="s">
        <v>6161</v>
      </c>
      <c r="N6182" s="276" t="s">
        <v>6161</v>
      </c>
      <c r="O6182" s="276" t="s">
        <v>6161</v>
      </c>
    </row>
    <row r="6183" spans="1:15" ht="30.75" customHeight="1" x14ac:dyDescent="0.25">
      <c r="A6183" s="275">
        <v>50000276</v>
      </c>
      <c r="B6183" s="270" t="s">
        <v>6945</v>
      </c>
      <c r="C6183" s="272" t="s">
        <v>4844</v>
      </c>
      <c r="D6183" s="270" t="s">
        <v>6161</v>
      </c>
      <c r="E6183" s="272"/>
      <c r="F6183" s="273"/>
      <c r="G6183" s="272" t="s">
        <v>6161</v>
      </c>
      <c r="H6183" s="272" t="s">
        <v>6161</v>
      </c>
      <c r="I6183" s="272" t="s">
        <v>6161</v>
      </c>
      <c r="J6183" s="272" t="s">
        <v>6161</v>
      </c>
      <c r="K6183" s="272" t="s">
        <v>6161</v>
      </c>
      <c r="L6183" s="271" t="s">
        <v>6161</v>
      </c>
      <c r="M6183" s="270" t="s">
        <v>6161</v>
      </c>
      <c r="N6183" s="270" t="s">
        <v>6161</v>
      </c>
      <c r="O6183" s="270" t="s">
        <v>6161</v>
      </c>
    </row>
    <row r="6184" spans="1:15" ht="30.75" customHeight="1" x14ac:dyDescent="0.25">
      <c r="A6184" s="281">
        <v>50000284</v>
      </c>
      <c r="B6184" s="276" t="s">
        <v>6946</v>
      </c>
      <c r="C6184" s="278" t="s">
        <v>4844</v>
      </c>
      <c r="D6184" s="276" t="s">
        <v>6161</v>
      </c>
      <c r="E6184" s="282"/>
      <c r="F6184" s="279"/>
      <c r="G6184" s="278" t="s">
        <v>6161</v>
      </c>
      <c r="H6184" s="278" t="s">
        <v>6161</v>
      </c>
      <c r="I6184" s="278" t="s">
        <v>6161</v>
      </c>
      <c r="J6184" s="278" t="s">
        <v>6161</v>
      </c>
      <c r="K6184" s="278" t="s">
        <v>6161</v>
      </c>
      <c r="L6184" s="277" t="s">
        <v>6161</v>
      </c>
      <c r="M6184" s="276" t="s">
        <v>6161</v>
      </c>
      <c r="N6184" s="276" t="s">
        <v>6161</v>
      </c>
      <c r="O6184" s="276" t="s">
        <v>6161</v>
      </c>
    </row>
    <row r="6185" spans="1:15" ht="30.75" customHeight="1" x14ac:dyDescent="0.25">
      <c r="A6185" s="275">
        <v>50000292</v>
      </c>
      <c r="B6185" s="270" t="s">
        <v>6947</v>
      </c>
      <c r="C6185" s="272" t="s">
        <v>4844</v>
      </c>
      <c r="D6185" s="270" t="s">
        <v>6161</v>
      </c>
      <c r="E6185" s="272"/>
      <c r="F6185" s="273"/>
      <c r="G6185" s="272" t="s">
        <v>6161</v>
      </c>
      <c r="H6185" s="272" t="s">
        <v>6161</v>
      </c>
      <c r="I6185" s="272" t="s">
        <v>6161</v>
      </c>
      <c r="J6185" s="272" t="s">
        <v>6161</v>
      </c>
      <c r="K6185" s="272" t="s">
        <v>6161</v>
      </c>
      <c r="L6185" s="271" t="s">
        <v>6161</v>
      </c>
      <c r="M6185" s="270" t="s">
        <v>6161</v>
      </c>
      <c r="N6185" s="270" t="s">
        <v>6161</v>
      </c>
      <c r="O6185" s="270" t="s">
        <v>6161</v>
      </c>
    </row>
    <row r="6186" spans="1:15" ht="30.75" customHeight="1" x14ac:dyDescent="0.25">
      <c r="A6186" s="281">
        <v>50000306</v>
      </c>
      <c r="B6186" s="276" t="s">
        <v>6948</v>
      </c>
      <c r="C6186" s="278" t="s">
        <v>4844</v>
      </c>
      <c r="D6186" s="276" t="s">
        <v>6161</v>
      </c>
      <c r="E6186" s="282"/>
      <c r="F6186" s="279"/>
      <c r="G6186" s="278" t="s">
        <v>6161</v>
      </c>
      <c r="H6186" s="278" t="s">
        <v>6161</v>
      </c>
      <c r="I6186" s="278" t="s">
        <v>6161</v>
      </c>
      <c r="J6186" s="278" t="s">
        <v>6161</v>
      </c>
      <c r="K6186" s="278" t="s">
        <v>6161</v>
      </c>
      <c r="L6186" s="277" t="s">
        <v>6161</v>
      </c>
      <c r="M6186" s="276" t="s">
        <v>6161</v>
      </c>
      <c r="N6186" s="276" t="s">
        <v>6161</v>
      </c>
      <c r="O6186" s="276" t="s">
        <v>6161</v>
      </c>
    </row>
    <row r="6187" spans="1:15" ht="30.75" customHeight="1" x14ac:dyDescent="0.25">
      <c r="A6187" s="275">
        <v>50000314</v>
      </c>
      <c r="B6187" s="270" t="s">
        <v>6949</v>
      </c>
      <c r="C6187" s="272" t="s">
        <v>4844</v>
      </c>
      <c r="D6187" s="270" t="s">
        <v>6161</v>
      </c>
      <c r="E6187" s="272"/>
      <c r="F6187" s="273"/>
      <c r="G6187" s="272" t="s">
        <v>6161</v>
      </c>
      <c r="H6187" s="272" t="s">
        <v>6161</v>
      </c>
      <c r="I6187" s="272" t="s">
        <v>6161</v>
      </c>
      <c r="J6187" s="272" t="s">
        <v>6161</v>
      </c>
      <c r="K6187" s="272" t="s">
        <v>6161</v>
      </c>
      <c r="L6187" s="271" t="s">
        <v>6161</v>
      </c>
      <c r="M6187" s="270" t="s">
        <v>6161</v>
      </c>
      <c r="N6187" s="270" t="s">
        <v>6161</v>
      </c>
      <c r="O6187" s="270" t="s">
        <v>6161</v>
      </c>
    </row>
    <row r="6188" spans="1:15" ht="30.75" customHeight="1" x14ac:dyDescent="0.25">
      <c r="A6188" s="281">
        <v>50000322</v>
      </c>
      <c r="B6188" s="276" t="s">
        <v>6950</v>
      </c>
      <c r="C6188" s="278" t="s">
        <v>4844</v>
      </c>
      <c r="D6188" s="276" t="s">
        <v>6161</v>
      </c>
      <c r="E6188" s="282"/>
      <c r="F6188" s="279"/>
      <c r="G6188" s="278" t="s">
        <v>6161</v>
      </c>
      <c r="H6188" s="278" t="s">
        <v>6161</v>
      </c>
      <c r="I6188" s="278" t="s">
        <v>6161</v>
      </c>
      <c r="J6188" s="278" t="s">
        <v>6161</v>
      </c>
      <c r="K6188" s="278" t="s">
        <v>6161</v>
      </c>
      <c r="L6188" s="277" t="s">
        <v>6161</v>
      </c>
      <c r="M6188" s="276" t="s">
        <v>6161</v>
      </c>
      <c r="N6188" s="276" t="s">
        <v>6161</v>
      </c>
      <c r="O6188" s="276" t="s">
        <v>6161</v>
      </c>
    </row>
    <row r="6189" spans="1:15" ht="30.75" customHeight="1" x14ac:dyDescent="0.25">
      <c r="A6189" s="275">
        <v>50000330</v>
      </c>
      <c r="B6189" s="270" t="s">
        <v>6951</v>
      </c>
      <c r="C6189" s="272" t="s">
        <v>4844</v>
      </c>
      <c r="D6189" s="270" t="s">
        <v>6161</v>
      </c>
      <c r="E6189" s="272"/>
      <c r="F6189" s="273"/>
      <c r="G6189" s="272" t="s">
        <v>6161</v>
      </c>
      <c r="H6189" s="272" t="s">
        <v>6161</v>
      </c>
      <c r="I6189" s="272" t="s">
        <v>6161</v>
      </c>
      <c r="J6189" s="272" t="s">
        <v>6161</v>
      </c>
      <c r="K6189" s="272" t="s">
        <v>6161</v>
      </c>
      <c r="L6189" s="271" t="s">
        <v>6161</v>
      </c>
      <c r="M6189" s="270" t="s">
        <v>6161</v>
      </c>
      <c r="N6189" s="270" t="s">
        <v>6161</v>
      </c>
      <c r="O6189" s="270" t="s">
        <v>6161</v>
      </c>
    </row>
    <row r="6190" spans="1:15" ht="30.75" customHeight="1" x14ac:dyDescent="0.25">
      <c r="A6190" s="281">
        <v>50000349</v>
      </c>
      <c r="B6190" s="276" t="s">
        <v>6104</v>
      </c>
      <c r="C6190" s="278" t="s">
        <v>4843</v>
      </c>
      <c r="D6190" s="276" t="s">
        <v>10873</v>
      </c>
      <c r="E6190" s="282"/>
      <c r="F6190" s="279"/>
      <c r="G6190" s="278"/>
      <c r="H6190" s="278"/>
      <c r="I6190" s="278" t="s">
        <v>6155</v>
      </c>
      <c r="J6190" s="278" t="s">
        <v>6156</v>
      </c>
      <c r="K6190" s="278"/>
      <c r="L6190" s="277"/>
      <c r="M6190" s="276" t="s">
        <v>6161</v>
      </c>
      <c r="N6190" s="276" t="s">
        <v>6161</v>
      </c>
      <c r="O6190" s="276" t="s">
        <v>6161</v>
      </c>
    </row>
    <row r="6191" spans="1:15" ht="30.75" customHeight="1" x14ac:dyDescent="0.25">
      <c r="A6191" s="275">
        <v>50000365</v>
      </c>
      <c r="B6191" s="270" t="s">
        <v>6952</v>
      </c>
      <c r="C6191" s="272" t="s">
        <v>4843</v>
      </c>
      <c r="D6191" s="270" t="s">
        <v>7492</v>
      </c>
      <c r="E6191" s="272"/>
      <c r="F6191" s="273"/>
      <c r="G6191" s="272"/>
      <c r="H6191" s="272" t="s">
        <v>6154</v>
      </c>
      <c r="I6191" s="272" t="s">
        <v>6155</v>
      </c>
      <c r="J6191" s="272" t="s">
        <v>6156</v>
      </c>
      <c r="K6191" s="272"/>
      <c r="L6191" s="271"/>
      <c r="M6191" s="270" t="s">
        <v>7479</v>
      </c>
      <c r="N6191" s="270" t="s">
        <v>6165</v>
      </c>
      <c r="O6191" s="270" t="s">
        <v>6165</v>
      </c>
    </row>
    <row r="6192" spans="1:15" ht="30.75" customHeight="1" x14ac:dyDescent="0.25">
      <c r="A6192" s="281">
        <v>50000365</v>
      </c>
      <c r="B6192" s="276" t="s">
        <v>6952</v>
      </c>
      <c r="C6192" s="278" t="s">
        <v>4843</v>
      </c>
      <c r="D6192" s="276" t="s">
        <v>7483</v>
      </c>
      <c r="E6192" s="282"/>
      <c r="F6192" s="279"/>
      <c r="G6192" s="278"/>
      <c r="H6192" s="278" t="s">
        <v>6154</v>
      </c>
      <c r="I6192" s="278" t="s">
        <v>6155</v>
      </c>
      <c r="J6192" s="278" t="s">
        <v>6156</v>
      </c>
      <c r="K6192" s="278"/>
      <c r="L6192" s="277"/>
      <c r="M6192" s="276" t="s">
        <v>7479</v>
      </c>
      <c r="N6192" s="276" t="s">
        <v>6165</v>
      </c>
      <c r="O6192" s="276" t="s">
        <v>6165</v>
      </c>
    </row>
    <row r="6193" spans="1:15" ht="30.75" customHeight="1" x14ac:dyDescent="0.25">
      <c r="A6193" s="275">
        <v>50000365</v>
      </c>
      <c r="B6193" s="270" t="s">
        <v>6952</v>
      </c>
      <c r="C6193" s="272" t="s">
        <v>4843</v>
      </c>
      <c r="D6193" s="270" t="s">
        <v>7491</v>
      </c>
      <c r="E6193" s="272"/>
      <c r="F6193" s="273"/>
      <c r="G6193" s="272"/>
      <c r="H6193" s="272" t="s">
        <v>6154</v>
      </c>
      <c r="I6193" s="272" t="s">
        <v>6155</v>
      </c>
      <c r="J6193" s="272" t="s">
        <v>6156</v>
      </c>
      <c r="K6193" s="272"/>
      <c r="L6193" s="271"/>
      <c r="M6193" s="270" t="s">
        <v>7479</v>
      </c>
      <c r="N6193" s="270" t="s">
        <v>6165</v>
      </c>
      <c r="O6193" s="270" t="s">
        <v>6165</v>
      </c>
    </row>
    <row r="6194" spans="1:15" ht="30.75" customHeight="1" x14ac:dyDescent="0.25">
      <c r="A6194" s="281">
        <v>50000381</v>
      </c>
      <c r="B6194" s="276" t="s">
        <v>6953</v>
      </c>
      <c r="C6194" s="278" t="s">
        <v>4843</v>
      </c>
      <c r="D6194" s="276" t="s">
        <v>7494</v>
      </c>
      <c r="E6194" s="282"/>
      <c r="F6194" s="279"/>
      <c r="G6194" s="278"/>
      <c r="H6194" s="278" t="s">
        <v>6154</v>
      </c>
      <c r="I6194" s="278" t="s">
        <v>6155</v>
      </c>
      <c r="J6194" s="278" t="s">
        <v>6156</v>
      </c>
      <c r="K6194" s="278"/>
      <c r="L6194" s="277"/>
      <c r="M6194" s="276" t="s">
        <v>7479</v>
      </c>
      <c r="N6194" s="276" t="s">
        <v>6165</v>
      </c>
      <c r="O6194" s="276" t="s">
        <v>6165</v>
      </c>
    </row>
    <row r="6195" spans="1:15" ht="30.75" customHeight="1" x14ac:dyDescent="0.25">
      <c r="A6195" s="275">
        <v>50000390</v>
      </c>
      <c r="B6195" s="270" t="s">
        <v>6954</v>
      </c>
      <c r="C6195" s="272" t="s">
        <v>4843</v>
      </c>
      <c r="D6195" s="270" t="s">
        <v>7497</v>
      </c>
      <c r="E6195" s="272"/>
      <c r="F6195" s="273"/>
      <c r="G6195" s="272"/>
      <c r="H6195" s="272" t="s">
        <v>6154</v>
      </c>
      <c r="I6195" s="272" t="s">
        <v>6155</v>
      </c>
      <c r="J6195" s="272" t="s">
        <v>6156</v>
      </c>
      <c r="K6195" s="272"/>
      <c r="L6195" s="271"/>
      <c r="M6195" s="270" t="s">
        <v>7479</v>
      </c>
      <c r="N6195" s="270" t="s">
        <v>6165</v>
      </c>
      <c r="O6195" s="270" t="s">
        <v>6165</v>
      </c>
    </row>
    <row r="6196" spans="1:15" ht="30.75" customHeight="1" x14ac:dyDescent="0.25">
      <c r="A6196" s="281">
        <v>50000403</v>
      </c>
      <c r="B6196" s="276" t="s">
        <v>6955</v>
      </c>
      <c r="C6196" s="278" t="s">
        <v>4843</v>
      </c>
      <c r="D6196" s="276" t="s">
        <v>7489</v>
      </c>
      <c r="E6196" s="282"/>
      <c r="F6196" s="279"/>
      <c r="G6196" s="278"/>
      <c r="H6196" s="278" t="s">
        <v>6154</v>
      </c>
      <c r="I6196" s="278" t="s">
        <v>6155</v>
      </c>
      <c r="J6196" s="278" t="s">
        <v>6156</v>
      </c>
      <c r="K6196" s="278"/>
      <c r="L6196" s="277"/>
      <c r="M6196" s="276" t="s">
        <v>7479</v>
      </c>
      <c r="N6196" s="276" t="s">
        <v>6165</v>
      </c>
      <c r="O6196" s="276" t="s">
        <v>6165</v>
      </c>
    </row>
    <row r="6197" spans="1:15" ht="30.75" customHeight="1" x14ac:dyDescent="0.25">
      <c r="A6197" s="275">
        <v>50000411</v>
      </c>
      <c r="B6197" s="270" t="s">
        <v>6956</v>
      </c>
      <c r="C6197" s="272" t="s">
        <v>4843</v>
      </c>
      <c r="D6197" s="270" t="s">
        <v>10873</v>
      </c>
      <c r="E6197" s="272"/>
      <c r="F6197" s="273"/>
      <c r="G6197" s="272"/>
      <c r="H6197" s="272"/>
      <c r="I6197" s="272" t="s">
        <v>6155</v>
      </c>
      <c r="J6197" s="272" t="s">
        <v>6156</v>
      </c>
      <c r="K6197" s="272"/>
      <c r="L6197" s="271"/>
      <c r="M6197" s="270" t="s">
        <v>6161</v>
      </c>
      <c r="N6197" s="270" t="s">
        <v>6161</v>
      </c>
      <c r="O6197" s="270" t="s">
        <v>6161</v>
      </c>
    </row>
    <row r="6198" spans="1:15" ht="30.75" customHeight="1" x14ac:dyDescent="0.25">
      <c r="A6198" s="281">
        <v>50000420</v>
      </c>
      <c r="B6198" s="276" t="s">
        <v>6957</v>
      </c>
      <c r="C6198" s="278" t="s">
        <v>4843</v>
      </c>
      <c r="D6198" s="276" t="s">
        <v>10873</v>
      </c>
      <c r="E6198" s="282"/>
      <c r="F6198" s="279"/>
      <c r="G6198" s="278"/>
      <c r="H6198" s="278"/>
      <c r="I6198" s="278" t="s">
        <v>6155</v>
      </c>
      <c r="J6198" s="278" t="s">
        <v>6156</v>
      </c>
      <c r="K6198" s="278"/>
      <c r="L6198" s="277"/>
      <c r="M6198" s="276" t="s">
        <v>6161</v>
      </c>
      <c r="N6198" s="276" t="s">
        <v>6161</v>
      </c>
      <c r="O6198" s="276" t="s">
        <v>6161</v>
      </c>
    </row>
    <row r="6199" spans="1:15" ht="30.75" customHeight="1" x14ac:dyDescent="0.25">
      <c r="A6199" s="275">
        <v>50000446</v>
      </c>
      <c r="B6199" s="270" t="s">
        <v>6958</v>
      </c>
      <c r="C6199" s="272" t="s">
        <v>4844</v>
      </c>
      <c r="D6199" s="270" t="s">
        <v>6161</v>
      </c>
      <c r="E6199" s="272"/>
      <c r="F6199" s="273"/>
      <c r="G6199" s="272" t="s">
        <v>6161</v>
      </c>
      <c r="H6199" s="272" t="s">
        <v>6161</v>
      </c>
      <c r="I6199" s="272" t="s">
        <v>6161</v>
      </c>
      <c r="J6199" s="272" t="s">
        <v>6161</v>
      </c>
      <c r="K6199" s="272" t="s">
        <v>6161</v>
      </c>
      <c r="L6199" s="271" t="s">
        <v>6161</v>
      </c>
      <c r="M6199" s="270" t="s">
        <v>6161</v>
      </c>
      <c r="N6199" s="270" t="s">
        <v>6161</v>
      </c>
      <c r="O6199" s="270" t="s">
        <v>6161</v>
      </c>
    </row>
    <row r="6200" spans="1:15" ht="30.75" customHeight="1" x14ac:dyDescent="0.25">
      <c r="A6200" s="281">
        <v>50000454</v>
      </c>
      <c r="B6200" s="276" t="s">
        <v>6959</v>
      </c>
      <c r="C6200" s="278" t="s">
        <v>4843</v>
      </c>
      <c r="D6200" s="276" t="s">
        <v>7496</v>
      </c>
      <c r="E6200" s="282"/>
      <c r="F6200" s="279"/>
      <c r="G6200" s="278"/>
      <c r="H6200" s="278" t="s">
        <v>6154</v>
      </c>
      <c r="I6200" s="278" t="s">
        <v>6155</v>
      </c>
      <c r="J6200" s="278" t="s">
        <v>6156</v>
      </c>
      <c r="K6200" s="278"/>
      <c r="L6200" s="277"/>
      <c r="M6200" s="276" t="s">
        <v>7479</v>
      </c>
      <c r="N6200" s="276" t="s">
        <v>6165</v>
      </c>
      <c r="O6200" s="276" t="s">
        <v>6165</v>
      </c>
    </row>
    <row r="6201" spans="1:15" ht="30.75" customHeight="1" x14ac:dyDescent="0.25">
      <c r="A6201" s="275">
        <v>50000470</v>
      </c>
      <c r="B6201" s="270" t="s">
        <v>6114</v>
      </c>
      <c r="C6201" s="272" t="s">
        <v>4843</v>
      </c>
      <c r="D6201" s="270" t="s">
        <v>11063</v>
      </c>
      <c r="E6201" s="274" t="s">
        <v>11056</v>
      </c>
      <c r="F6201" s="273">
        <v>44774</v>
      </c>
      <c r="G6201" s="272"/>
      <c r="H6201" s="272" t="s">
        <v>6154</v>
      </c>
      <c r="I6201" s="272"/>
      <c r="J6201" s="272"/>
      <c r="K6201" s="272"/>
      <c r="L6201" s="271"/>
      <c r="M6201" s="270" t="s">
        <v>7425</v>
      </c>
      <c r="N6201" s="270" t="s">
        <v>6159</v>
      </c>
      <c r="O6201" s="270" t="s">
        <v>6159</v>
      </c>
    </row>
    <row r="6202" spans="1:15" ht="30.75" customHeight="1" x14ac:dyDescent="0.25">
      <c r="A6202" s="281">
        <v>50000489</v>
      </c>
      <c r="B6202" s="276" t="s">
        <v>6960</v>
      </c>
      <c r="C6202" s="278" t="s">
        <v>4843</v>
      </c>
      <c r="D6202" s="276" t="s">
        <v>11063</v>
      </c>
      <c r="E6202" s="280" t="s">
        <v>11056</v>
      </c>
      <c r="F6202" s="279">
        <v>44774</v>
      </c>
      <c r="G6202" s="278"/>
      <c r="H6202" s="278" t="s">
        <v>6154</v>
      </c>
      <c r="I6202" s="278"/>
      <c r="J6202" s="278"/>
      <c r="K6202" s="278"/>
      <c r="L6202" s="277"/>
      <c r="M6202" s="276" t="s">
        <v>7425</v>
      </c>
      <c r="N6202" s="276" t="s">
        <v>6159</v>
      </c>
      <c r="O6202" s="276" t="s">
        <v>6159</v>
      </c>
    </row>
    <row r="6203" spans="1:15" ht="30.75" customHeight="1" x14ac:dyDescent="0.25">
      <c r="A6203" s="275">
        <v>50000497</v>
      </c>
      <c r="B6203" s="270" t="s">
        <v>6961</v>
      </c>
      <c r="C6203" s="272" t="s">
        <v>4843</v>
      </c>
      <c r="D6203" s="270" t="s">
        <v>11063</v>
      </c>
      <c r="E6203" s="274" t="s">
        <v>11056</v>
      </c>
      <c r="F6203" s="273">
        <v>44774</v>
      </c>
      <c r="G6203" s="272"/>
      <c r="H6203" s="272" t="s">
        <v>6154</v>
      </c>
      <c r="I6203" s="272"/>
      <c r="J6203" s="272"/>
      <c r="K6203" s="272"/>
      <c r="L6203" s="271"/>
      <c r="M6203" s="270" t="s">
        <v>7425</v>
      </c>
      <c r="N6203" s="270" t="s">
        <v>6159</v>
      </c>
      <c r="O6203" s="270" t="s">
        <v>6159</v>
      </c>
    </row>
    <row r="6204" spans="1:15" ht="30.75" customHeight="1" x14ac:dyDescent="0.25">
      <c r="A6204" s="281">
        <v>50000500</v>
      </c>
      <c r="B6204" s="276" t="s">
        <v>6962</v>
      </c>
      <c r="C6204" s="278" t="s">
        <v>4843</v>
      </c>
      <c r="D6204" s="276" t="s">
        <v>11063</v>
      </c>
      <c r="E6204" s="280" t="s">
        <v>11056</v>
      </c>
      <c r="F6204" s="279">
        <v>44774</v>
      </c>
      <c r="G6204" s="278"/>
      <c r="H6204" s="278" t="s">
        <v>6154</v>
      </c>
      <c r="I6204" s="278"/>
      <c r="J6204" s="278"/>
      <c r="K6204" s="278"/>
      <c r="L6204" s="277"/>
      <c r="M6204" s="276" t="s">
        <v>7425</v>
      </c>
      <c r="N6204" s="276" t="s">
        <v>6159</v>
      </c>
      <c r="O6204" s="276" t="s">
        <v>6159</v>
      </c>
    </row>
    <row r="6205" spans="1:15" ht="30.75" customHeight="1" x14ac:dyDescent="0.25">
      <c r="A6205" s="275">
        <v>50000519</v>
      </c>
      <c r="B6205" s="270" t="s">
        <v>6963</v>
      </c>
      <c r="C6205" s="272" t="s">
        <v>4843</v>
      </c>
      <c r="D6205" s="270" t="s">
        <v>11063</v>
      </c>
      <c r="E6205" s="274" t="s">
        <v>11056</v>
      </c>
      <c r="F6205" s="273">
        <v>44774</v>
      </c>
      <c r="G6205" s="272"/>
      <c r="H6205" s="272" t="s">
        <v>6154</v>
      </c>
      <c r="I6205" s="272"/>
      <c r="J6205" s="272"/>
      <c r="K6205" s="272"/>
      <c r="L6205" s="271"/>
      <c r="M6205" s="270" t="s">
        <v>7425</v>
      </c>
      <c r="N6205" s="270" t="s">
        <v>6159</v>
      </c>
      <c r="O6205" s="270" t="s">
        <v>6159</v>
      </c>
    </row>
    <row r="6206" spans="1:15" ht="30.75" customHeight="1" x14ac:dyDescent="0.25">
      <c r="A6206" s="281">
        <v>50000527</v>
      </c>
      <c r="B6206" s="276" t="s">
        <v>6964</v>
      </c>
      <c r="C6206" s="278" t="s">
        <v>4843</v>
      </c>
      <c r="D6206" s="276" t="s">
        <v>10873</v>
      </c>
      <c r="E6206" s="282"/>
      <c r="F6206" s="279"/>
      <c r="G6206" s="278"/>
      <c r="H6206" s="278"/>
      <c r="I6206" s="278" t="s">
        <v>6155</v>
      </c>
      <c r="J6206" s="278" t="s">
        <v>6156</v>
      </c>
      <c r="K6206" s="278"/>
      <c r="L6206" s="277"/>
      <c r="M6206" s="276" t="s">
        <v>6161</v>
      </c>
      <c r="N6206" s="276" t="s">
        <v>6161</v>
      </c>
      <c r="O6206" s="276" t="s">
        <v>6161</v>
      </c>
    </row>
    <row r="6207" spans="1:15" ht="30.75" customHeight="1" x14ac:dyDescent="0.25">
      <c r="A6207" s="275">
        <v>50000535</v>
      </c>
      <c r="B6207" s="270" t="s">
        <v>6965</v>
      </c>
      <c r="C6207" s="272" t="s">
        <v>4844</v>
      </c>
      <c r="D6207" s="270" t="s">
        <v>6161</v>
      </c>
      <c r="E6207" s="272"/>
      <c r="F6207" s="273"/>
      <c r="G6207" s="272" t="s">
        <v>6161</v>
      </c>
      <c r="H6207" s="272" t="s">
        <v>6161</v>
      </c>
      <c r="I6207" s="272" t="s">
        <v>6161</v>
      </c>
      <c r="J6207" s="272" t="s">
        <v>6161</v>
      </c>
      <c r="K6207" s="272" t="s">
        <v>6161</v>
      </c>
      <c r="L6207" s="271" t="s">
        <v>6161</v>
      </c>
      <c r="M6207" s="270" t="s">
        <v>6161</v>
      </c>
      <c r="N6207" s="270" t="s">
        <v>6161</v>
      </c>
      <c r="O6207" s="270" t="s">
        <v>6161</v>
      </c>
    </row>
    <row r="6208" spans="1:15" ht="30.75" customHeight="1" x14ac:dyDescent="0.25">
      <c r="A6208" s="281">
        <v>50000543</v>
      </c>
      <c r="B6208" s="276" t="s">
        <v>6966</v>
      </c>
      <c r="C6208" s="278" t="s">
        <v>4844</v>
      </c>
      <c r="D6208" s="276" t="s">
        <v>6161</v>
      </c>
      <c r="E6208" s="282"/>
      <c r="F6208" s="279"/>
      <c r="G6208" s="278" t="s">
        <v>6161</v>
      </c>
      <c r="H6208" s="278" t="s">
        <v>6161</v>
      </c>
      <c r="I6208" s="278" t="s">
        <v>6161</v>
      </c>
      <c r="J6208" s="278" t="s">
        <v>6161</v>
      </c>
      <c r="K6208" s="278" t="s">
        <v>6161</v>
      </c>
      <c r="L6208" s="277" t="s">
        <v>6161</v>
      </c>
      <c r="M6208" s="276" t="s">
        <v>6161</v>
      </c>
      <c r="N6208" s="276" t="s">
        <v>6161</v>
      </c>
      <c r="O6208" s="276" t="s">
        <v>6161</v>
      </c>
    </row>
    <row r="6209" spans="1:15" ht="30.75" customHeight="1" x14ac:dyDescent="0.25">
      <c r="A6209" s="275">
        <v>50000551</v>
      </c>
      <c r="B6209" s="270" t="s">
        <v>6967</v>
      </c>
      <c r="C6209" s="272" t="s">
        <v>4844</v>
      </c>
      <c r="D6209" s="270" t="s">
        <v>6161</v>
      </c>
      <c r="E6209" s="272"/>
      <c r="F6209" s="273"/>
      <c r="G6209" s="272" t="s">
        <v>6161</v>
      </c>
      <c r="H6209" s="272" t="s">
        <v>6161</v>
      </c>
      <c r="I6209" s="272" t="s">
        <v>6161</v>
      </c>
      <c r="J6209" s="272" t="s">
        <v>6161</v>
      </c>
      <c r="K6209" s="272" t="s">
        <v>6161</v>
      </c>
      <c r="L6209" s="271" t="s">
        <v>6161</v>
      </c>
      <c r="M6209" s="270" t="s">
        <v>6161</v>
      </c>
      <c r="N6209" s="270" t="s">
        <v>6161</v>
      </c>
      <c r="O6209" s="270" t="s">
        <v>6161</v>
      </c>
    </row>
    <row r="6210" spans="1:15" ht="30.75" customHeight="1" x14ac:dyDescent="0.25">
      <c r="A6210" s="281">
        <v>50000560</v>
      </c>
      <c r="B6210" s="276" t="s">
        <v>6968</v>
      </c>
      <c r="C6210" s="278" t="s">
        <v>4843</v>
      </c>
      <c r="D6210" s="276" t="s">
        <v>10874</v>
      </c>
      <c r="E6210" s="282"/>
      <c r="F6210" s="279"/>
      <c r="G6210" s="278"/>
      <c r="H6210" s="278" t="s">
        <v>6154</v>
      </c>
      <c r="I6210" s="278"/>
      <c r="J6210" s="278"/>
      <c r="K6210" s="278"/>
      <c r="L6210" s="277">
        <v>103</v>
      </c>
      <c r="M6210" s="276" t="s">
        <v>7425</v>
      </c>
      <c r="N6210" s="276" t="s">
        <v>6159</v>
      </c>
      <c r="O6210" s="276" t="s">
        <v>6159</v>
      </c>
    </row>
    <row r="6211" spans="1:15" ht="30.75" customHeight="1" x14ac:dyDescent="0.25">
      <c r="A6211" s="275">
        <v>50000578</v>
      </c>
      <c r="B6211" s="270" t="s">
        <v>6129</v>
      </c>
      <c r="C6211" s="272" t="s">
        <v>4844</v>
      </c>
      <c r="D6211" s="270" t="s">
        <v>6161</v>
      </c>
      <c r="E6211" s="272"/>
      <c r="F6211" s="273"/>
      <c r="G6211" s="272" t="s">
        <v>6161</v>
      </c>
      <c r="H6211" s="272" t="s">
        <v>6161</v>
      </c>
      <c r="I6211" s="272" t="s">
        <v>6161</v>
      </c>
      <c r="J6211" s="272" t="s">
        <v>6161</v>
      </c>
      <c r="K6211" s="272" t="s">
        <v>6161</v>
      </c>
      <c r="L6211" s="271" t="s">
        <v>6161</v>
      </c>
      <c r="M6211" s="270" t="s">
        <v>6161</v>
      </c>
      <c r="N6211" s="270" t="s">
        <v>6161</v>
      </c>
      <c r="O6211" s="270" t="s">
        <v>6161</v>
      </c>
    </row>
    <row r="6212" spans="1:15" ht="30.75" customHeight="1" x14ac:dyDescent="0.25">
      <c r="A6212" s="281">
        <v>50000586</v>
      </c>
      <c r="B6212" s="276" t="s">
        <v>6969</v>
      </c>
      <c r="C6212" s="278" t="s">
        <v>4843</v>
      </c>
      <c r="D6212" s="276" t="s">
        <v>11111</v>
      </c>
      <c r="E6212" s="280" t="s">
        <v>11056</v>
      </c>
      <c r="F6212" s="279">
        <v>44774</v>
      </c>
      <c r="G6212" s="278"/>
      <c r="H6212" s="278" t="s">
        <v>6154</v>
      </c>
      <c r="I6212" s="278"/>
      <c r="J6212" s="278"/>
      <c r="K6212" s="278"/>
      <c r="L6212" s="277"/>
      <c r="M6212" s="276" t="s">
        <v>7425</v>
      </c>
      <c r="N6212" s="276" t="s">
        <v>6159</v>
      </c>
      <c r="O6212" s="276" t="s">
        <v>6159</v>
      </c>
    </row>
    <row r="6213" spans="1:15" ht="30.75" customHeight="1" x14ac:dyDescent="0.25">
      <c r="A6213" s="275">
        <v>50000594</v>
      </c>
      <c r="B6213" s="270" t="s">
        <v>6970</v>
      </c>
      <c r="C6213" s="272" t="s">
        <v>4844</v>
      </c>
      <c r="D6213" s="270" t="s">
        <v>6161</v>
      </c>
      <c r="E6213" s="272"/>
      <c r="F6213" s="273"/>
      <c r="G6213" s="272" t="s">
        <v>6161</v>
      </c>
      <c r="H6213" s="272" t="s">
        <v>6161</v>
      </c>
      <c r="I6213" s="272" t="s">
        <v>6161</v>
      </c>
      <c r="J6213" s="272" t="s">
        <v>6161</v>
      </c>
      <c r="K6213" s="272" t="s">
        <v>6161</v>
      </c>
      <c r="L6213" s="271" t="s">
        <v>6161</v>
      </c>
      <c r="M6213" s="270" t="s">
        <v>6161</v>
      </c>
      <c r="N6213" s="270" t="s">
        <v>6161</v>
      </c>
      <c r="O6213" s="270" t="s">
        <v>6161</v>
      </c>
    </row>
    <row r="6214" spans="1:15" ht="30.75" customHeight="1" x14ac:dyDescent="0.25">
      <c r="A6214" s="281">
        <v>50000608</v>
      </c>
      <c r="B6214" s="276" t="s">
        <v>6971</v>
      </c>
      <c r="C6214" s="278" t="s">
        <v>4843</v>
      </c>
      <c r="D6214" s="276" t="s">
        <v>10873</v>
      </c>
      <c r="E6214" s="282"/>
      <c r="F6214" s="279"/>
      <c r="G6214" s="278"/>
      <c r="H6214" s="278"/>
      <c r="I6214" s="278" t="s">
        <v>6155</v>
      </c>
      <c r="J6214" s="278" t="s">
        <v>6156</v>
      </c>
      <c r="K6214" s="278"/>
      <c r="L6214" s="277"/>
      <c r="M6214" s="276" t="s">
        <v>6161</v>
      </c>
      <c r="N6214" s="276" t="s">
        <v>6161</v>
      </c>
      <c r="O6214" s="276" t="s">
        <v>6161</v>
      </c>
    </row>
    <row r="6215" spans="1:15" ht="30.75" customHeight="1" x14ac:dyDescent="0.25">
      <c r="A6215" s="275">
        <v>50000616</v>
      </c>
      <c r="B6215" s="270" t="s">
        <v>6972</v>
      </c>
      <c r="C6215" s="272" t="s">
        <v>4843</v>
      </c>
      <c r="D6215" s="270" t="s">
        <v>11064</v>
      </c>
      <c r="E6215" s="274" t="s">
        <v>11056</v>
      </c>
      <c r="F6215" s="273">
        <v>44774</v>
      </c>
      <c r="G6215" s="272"/>
      <c r="H6215" s="272" t="s">
        <v>6154</v>
      </c>
      <c r="I6215" s="272"/>
      <c r="J6215" s="272"/>
      <c r="K6215" s="272"/>
      <c r="L6215" s="271"/>
      <c r="M6215" s="270" t="s">
        <v>7425</v>
      </c>
      <c r="N6215" s="270" t="s">
        <v>6159</v>
      </c>
      <c r="O6215" s="270" t="s">
        <v>6159</v>
      </c>
    </row>
    <row r="6216" spans="1:15" ht="30.75" customHeight="1" x14ac:dyDescent="0.25">
      <c r="A6216" s="281">
        <v>50000624</v>
      </c>
      <c r="B6216" s="276" t="s">
        <v>6973</v>
      </c>
      <c r="C6216" s="278" t="s">
        <v>4844</v>
      </c>
      <c r="D6216" s="276" t="s">
        <v>6161</v>
      </c>
      <c r="E6216" s="282"/>
      <c r="F6216" s="279"/>
      <c r="G6216" s="278" t="s">
        <v>6161</v>
      </c>
      <c r="H6216" s="278" t="s">
        <v>6161</v>
      </c>
      <c r="I6216" s="278" t="s">
        <v>6161</v>
      </c>
      <c r="J6216" s="278" t="s">
        <v>6161</v>
      </c>
      <c r="K6216" s="278" t="s">
        <v>6161</v>
      </c>
      <c r="L6216" s="277" t="s">
        <v>6161</v>
      </c>
      <c r="M6216" s="276" t="s">
        <v>6161</v>
      </c>
      <c r="N6216" s="276" t="s">
        <v>6161</v>
      </c>
      <c r="O6216" s="276" t="s">
        <v>6161</v>
      </c>
    </row>
    <row r="6217" spans="1:15" ht="30.75" customHeight="1" x14ac:dyDescent="0.25">
      <c r="A6217" s="275">
        <v>50000632</v>
      </c>
      <c r="B6217" s="270" t="s">
        <v>6974</v>
      </c>
      <c r="C6217" s="272" t="s">
        <v>4843</v>
      </c>
      <c r="D6217" s="270" t="s">
        <v>10873</v>
      </c>
      <c r="E6217" s="272"/>
      <c r="F6217" s="273"/>
      <c r="G6217" s="272"/>
      <c r="H6217" s="272"/>
      <c r="I6217" s="272" t="s">
        <v>6155</v>
      </c>
      <c r="J6217" s="272" t="s">
        <v>6156</v>
      </c>
      <c r="K6217" s="272"/>
      <c r="L6217" s="271"/>
      <c r="M6217" s="270" t="s">
        <v>6161</v>
      </c>
      <c r="N6217" s="270" t="s">
        <v>6161</v>
      </c>
      <c r="O6217" s="270" t="s">
        <v>6161</v>
      </c>
    </row>
    <row r="6218" spans="1:15" ht="30.75" customHeight="1" x14ac:dyDescent="0.25">
      <c r="A6218" s="281">
        <v>50000640</v>
      </c>
      <c r="B6218" s="276" t="s">
        <v>6975</v>
      </c>
      <c r="C6218" s="278" t="s">
        <v>4843</v>
      </c>
      <c r="D6218" s="276" t="s">
        <v>11064</v>
      </c>
      <c r="E6218" s="280" t="s">
        <v>11056</v>
      </c>
      <c r="F6218" s="279">
        <v>44774</v>
      </c>
      <c r="G6218" s="278"/>
      <c r="H6218" s="278" t="s">
        <v>6154</v>
      </c>
      <c r="I6218" s="278"/>
      <c r="J6218" s="278"/>
      <c r="K6218" s="278"/>
      <c r="L6218" s="277"/>
      <c r="M6218" s="276" t="s">
        <v>7425</v>
      </c>
      <c r="N6218" s="276" t="s">
        <v>6159</v>
      </c>
      <c r="O6218" s="276" t="s">
        <v>6159</v>
      </c>
    </row>
    <row r="6219" spans="1:15" ht="30.75" customHeight="1" x14ac:dyDescent="0.25">
      <c r="A6219" s="275">
        <v>50000659</v>
      </c>
      <c r="B6219" s="270" t="s">
        <v>6976</v>
      </c>
      <c r="C6219" s="272" t="s">
        <v>4843</v>
      </c>
      <c r="D6219" s="270" t="s">
        <v>11111</v>
      </c>
      <c r="E6219" s="274" t="s">
        <v>11056</v>
      </c>
      <c r="F6219" s="273">
        <v>44774</v>
      </c>
      <c r="G6219" s="272"/>
      <c r="H6219" s="272" t="s">
        <v>6154</v>
      </c>
      <c r="I6219" s="272"/>
      <c r="J6219" s="272"/>
      <c r="K6219" s="272"/>
      <c r="L6219" s="271"/>
      <c r="M6219" s="270" t="s">
        <v>7425</v>
      </c>
      <c r="N6219" s="270" t="s">
        <v>6159</v>
      </c>
      <c r="O6219" s="270" t="s">
        <v>6159</v>
      </c>
    </row>
    <row r="6220" spans="1:15" ht="30.75" customHeight="1" x14ac:dyDescent="0.25">
      <c r="A6220" s="281">
        <v>50000659</v>
      </c>
      <c r="B6220" s="276" t="s">
        <v>6976</v>
      </c>
      <c r="C6220" s="278" t="s">
        <v>4843</v>
      </c>
      <c r="D6220" s="276" t="s">
        <v>11064</v>
      </c>
      <c r="E6220" s="280" t="s">
        <v>11056</v>
      </c>
      <c r="F6220" s="279">
        <v>44774</v>
      </c>
      <c r="G6220" s="278"/>
      <c r="H6220" s="278" t="s">
        <v>6154</v>
      </c>
      <c r="I6220" s="278"/>
      <c r="J6220" s="278"/>
      <c r="K6220" s="278"/>
      <c r="L6220" s="277"/>
      <c r="M6220" s="276" t="s">
        <v>7425</v>
      </c>
      <c r="N6220" s="276" t="s">
        <v>6159</v>
      </c>
      <c r="O6220" s="276" t="s">
        <v>6159</v>
      </c>
    </row>
    <row r="6221" spans="1:15" ht="30.75" customHeight="1" x14ac:dyDescent="0.25">
      <c r="A6221" s="275">
        <v>50000667</v>
      </c>
      <c r="B6221" s="270" t="s">
        <v>6977</v>
      </c>
      <c r="C6221" s="272" t="s">
        <v>4844</v>
      </c>
      <c r="D6221" s="270" t="s">
        <v>6161</v>
      </c>
      <c r="E6221" s="272"/>
      <c r="F6221" s="273"/>
      <c r="G6221" s="272" t="s">
        <v>6161</v>
      </c>
      <c r="H6221" s="272" t="s">
        <v>6161</v>
      </c>
      <c r="I6221" s="272" t="s">
        <v>6161</v>
      </c>
      <c r="J6221" s="272" t="s">
        <v>6161</v>
      </c>
      <c r="K6221" s="272" t="s">
        <v>6161</v>
      </c>
      <c r="L6221" s="271" t="s">
        <v>6161</v>
      </c>
      <c r="M6221" s="270" t="s">
        <v>6161</v>
      </c>
      <c r="N6221" s="270" t="s">
        <v>6161</v>
      </c>
      <c r="O6221" s="270" t="s">
        <v>6161</v>
      </c>
    </row>
    <row r="6222" spans="1:15" ht="30.75" customHeight="1" x14ac:dyDescent="0.25">
      <c r="A6222" s="281">
        <v>50000675</v>
      </c>
      <c r="B6222" s="276" t="s">
        <v>6978</v>
      </c>
      <c r="C6222" s="278" t="s">
        <v>4843</v>
      </c>
      <c r="D6222" s="276" t="s">
        <v>9458</v>
      </c>
      <c r="E6222" s="282"/>
      <c r="F6222" s="279"/>
      <c r="G6222" s="278"/>
      <c r="H6222" s="278" t="s">
        <v>6154</v>
      </c>
      <c r="I6222" s="278" t="s">
        <v>6155</v>
      </c>
      <c r="J6222" s="278" t="s">
        <v>6156</v>
      </c>
      <c r="K6222" s="278"/>
      <c r="L6222" s="277">
        <v>5</v>
      </c>
      <c r="M6222" s="276" t="s">
        <v>3899</v>
      </c>
      <c r="N6222" s="276" t="s">
        <v>9406</v>
      </c>
      <c r="O6222" s="276" t="s">
        <v>6166</v>
      </c>
    </row>
    <row r="6223" spans="1:15" ht="30.75" customHeight="1" x14ac:dyDescent="0.25">
      <c r="A6223" s="275">
        <v>50000683</v>
      </c>
      <c r="B6223" s="270" t="s">
        <v>6979</v>
      </c>
      <c r="C6223" s="272" t="s">
        <v>4844</v>
      </c>
      <c r="D6223" s="270" t="s">
        <v>6161</v>
      </c>
      <c r="E6223" s="272"/>
      <c r="F6223" s="273"/>
      <c r="G6223" s="272" t="s">
        <v>6161</v>
      </c>
      <c r="H6223" s="272" t="s">
        <v>6161</v>
      </c>
      <c r="I6223" s="272" t="s">
        <v>6161</v>
      </c>
      <c r="J6223" s="272" t="s">
        <v>6161</v>
      </c>
      <c r="K6223" s="272" t="s">
        <v>6161</v>
      </c>
      <c r="L6223" s="271" t="s">
        <v>6161</v>
      </c>
      <c r="M6223" s="270" t="s">
        <v>6161</v>
      </c>
      <c r="N6223" s="270" t="s">
        <v>6161</v>
      </c>
      <c r="O6223" s="270" t="s">
        <v>6161</v>
      </c>
    </row>
    <row r="6224" spans="1:15" ht="30.75" customHeight="1" x14ac:dyDescent="0.25">
      <c r="A6224" s="281">
        <v>50000691</v>
      </c>
      <c r="B6224" s="276" t="s">
        <v>6980</v>
      </c>
      <c r="C6224" s="278" t="s">
        <v>4843</v>
      </c>
      <c r="D6224" s="276" t="s">
        <v>10873</v>
      </c>
      <c r="E6224" s="282"/>
      <c r="F6224" s="279"/>
      <c r="G6224" s="278"/>
      <c r="H6224" s="278"/>
      <c r="I6224" s="278" t="s">
        <v>6155</v>
      </c>
      <c r="J6224" s="278" t="s">
        <v>6156</v>
      </c>
      <c r="K6224" s="278"/>
      <c r="L6224" s="277"/>
      <c r="M6224" s="276" t="s">
        <v>6161</v>
      </c>
      <c r="N6224" s="276" t="s">
        <v>6161</v>
      </c>
      <c r="O6224" s="276" t="s">
        <v>6161</v>
      </c>
    </row>
    <row r="6225" spans="1:15" ht="30.75" customHeight="1" x14ac:dyDescent="0.25">
      <c r="A6225" s="275">
        <v>50000705</v>
      </c>
      <c r="B6225" s="270" t="s">
        <v>6981</v>
      </c>
      <c r="C6225" s="272" t="s">
        <v>4844</v>
      </c>
      <c r="D6225" s="270" t="s">
        <v>6161</v>
      </c>
      <c r="E6225" s="272"/>
      <c r="F6225" s="273"/>
      <c r="G6225" s="272" t="s">
        <v>6161</v>
      </c>
      <c r="H6225" s="272" t="s">
        <v>6161</v>
      </c>
      <c r="I6225" s="272" t="s">
        <v>6161</v>
      </c>
      <c r="J6225" s="272" t="s">
        <v>6161</v>
      </c>
      <c r="K6225" s="272" t="s">
        <v>6161</v>
      </c>
      <c r="L6225" s="271" t="s">
        <v>6161</v>
      </c>
      <c r="M6225" s="270" t="s">
        <v>6161</v>
      </c>
      <c r="N6225" s="270" t="s">
        <v>6161</v>
      </c>
      <c r="O6225" s="270" t="s">
        <v>6161</v>
      </c>
    </row>
    <row r="6226" spans="1:15" ht="30.75" customHeight="1" x14ac:dyDescent="0.25">
      <c r="A6226" s="281">
        <v>50000713</v>
      </c>
      <c r="B6226" s="276" t="s">
        <v>6982</v>
      </c>
      <c r="C6226" s="278" t="s">
        <v>4843</v>
      </c>
      <c r="D6226" s="276" t="s">
        <v>7482</v>
      </c>
      <c r="E6226" s="282"/>
      <c r="F6226" s="279"/>
      <c r="G6226" s="278"/>
      <c r="H6226" s="278" t="s">
        <v>6154</v>
      </c>
      <c r="I6226" s="278" t="s">
        <v>6155</v>
      </c>
      <c r="J6226" s="278" t="s">
        <v>6156</v>
      </c>
      <c r="K6226" s="278"/>
      <c r="L6226" s="277"/>
      <c r="M6226" s="276" t="s">
        <v>7479</v>
      </c>
      <c r="N6226" s="276" t="s">
        <v>6165</v>
      </c>
      <c r="O6226" s="276" t="s">
        <v>6165</v>
      </c>
    </row>
    <row r="6227" spans="1:15" ht="30.75" customHeight="1" x14ac:dyDescent="0.25">
      <c r="A6227" s="275">
        <v>50000713</v>
      </c>
      <c r="B6227" s="270" t="s">
        <v>6982</v>
      </c>
      <c r="C6227" s="272" t="s">
        <v>4843</v>
      </c>
      <c r="D6227" s="270" t="s">
        <v>7491</v>
      </c>
      <c r="E6227" s="272"/>
      <c r="F6227" s="273"/>
      <c r="G6227" s="272"/>
      <c r="H6227" s="272" t="s">
        <v>6154</v>
      </c>
      <c r="I6227" s="272" t="s">
        <v>6155</v>
      </c>
      <c r="J6227" s="272" t="s">
        <v>6156</v>
      </c>
      <c r="K6227" s="272"/>
      <c r="L6227" s="271"/>
      <c r="M6227" s="270" t="s">
        <v>7479</v>
      </c>
      <c r="N6227" s="270" t="s">
        <v>6165</v>
      </c>
      <c r="O6227" s="270" t="s">
        <v>6165</v>
      </c>
    </row>
    <row r="6228" spans="1:15" ht="30.75" customHeight="1" x14ac:dyDescent="0.25">
      <c r="A6228" s="281">
        <v>50000730</v>
      </c>
      <c r="B6228" s="276" t="s">
        <v>6983</v>
      </c>
      <c r="C6228" s="278" t="s">
        <v>4843</v>
      </c>
      <c r="D6228" s="276" t="s">
        <v>7481</v>
      </c>
      <c r="E6228" s="282"/>
      <c r="F6228" s="279"/>
      <c r="G6228" s="278"/>
      <c r="H6228" s="278" t="s">
        <v>6154</v>
      </c>
      <c r="I6228" s="278" t="s">
        <v>6155</v>
      </c>
      <c r="J6228" s="278" t="s">
        <v>6156</v>
      </c>
      <c r="K6228" s="278"/>
      <c r="L6228" s="277"/>
      <c r="M6228" s="276" t="s">
        <v>7479</v>
      </c>
      <c r="N6228" s="276" t="s">
        <v>6165</v>
      </c>
      <c r="O6228" s="276" t="s">
        <v>6165</v>
      </c>
    </row>
    <row r="6229" spans="1:15" ht="30.75" customHeight="1" x14ac:dyDescent="0.25">
      <c r="A6229" s="275">
        <v>50000748</v>
      </c>
      <c r="B6229" s="270" t="s">
        <v>6984</v>
      </c>
      <c r="C6229" s="272" t="s">
        <v>4843</v>
      </c>
      <c r="D6229" s="270" t="s">
        <v>7481</v>
      </c>
      <c r="E6229" s="272"/>
      <c r="F6229" s="273"/>
      <c r="G6229" s="272"/>
      <c r="H6229" s="272" t="s">
        <v>6154</v>
      </c>
      <c r="I6229" s="272" t="s">
        <v>6155</v>
      </c>
      <c r="J6229" s="272" t="s">
        <v>6156</v>
      </c>
      <c r="K6229" s="272"/>
      <c r="L6229" s="271"/>
      <c r="M6229" s="270" t="s">
        <v>7479</v>
      </c>
      <c r="N6229" s="270" t="s">
        <v>6165</v>
      </c>
      <c r="O6229" s="270" t="s">
        <v>6165</v>
      </c>
    </row>
    <row r="6230" spans="1:15" ht="30.75" customHeight="1" x14ac:dyDescent="0.25">
      <c r="A6230" s="281">
        <v>50000756</v>
      </c>
      <c r="B6230" s="276" t="s">
        <v>6985</v>
      </c>
      <c r="C6230" s="278" t="s">
        <v>4843</v>
      </c>
      <c r="D6230" s="276" t="s">
        <v>7494</v>
      </c>
      <c r="E6230" s="282"/>
      <c r="F6230" s="279"/>
      <c r="G6230" s="278"/>
      <c r="H6230" s="278" t="s">
        <v>6154</v>
      </c>
      <c r="I6230" s="278" t="s">
        <v>6155</v>
      </c>
      <c r="J6230" s="278" t="s">
        <v>6156</v>
      </c>
      <c r="K6230" s="278"/>
      <c r="L6230" s="277"/>
      <c r="M6230" s="276" t="s">
        <v>7479</v>
      </c>
      <c r="N6230" s="276" t="s">
        <v>6165</v>
      </c>
      <c r="O6230" s="276" t="s">
        <v>6165</v>
      </c>
    </row>
    <row r="6231" spans="1:15" ht="30.75" customHeight="1" x14ac:dyDescent="0.25">
      <c r="A6231" s="275">
        <v>50000764</v>
      </c>
      <c r="B6231" s="270" t="s">
        <v>6986</v>
      </c>
      <c r="C6231" s="272" t="s">
        <v>4843</v>
      </c>
      <c r="D6231" s="270" t="s">
        <v>7494</v>
      </c>
      <c r="E6231" s="272"/>
      <c r="F6231" s="273"/>
      <c r="G6231" s="272"/>
      <c r="H6231" s="272" t="s">
        <v>6154</v>
      </c>
      <c r="I6231" s="272" t="s">
        <v>6155</v>
      </c>
      <c r="J6231" s="272" t="s">
        <v>6156</v>
      </c>
      <c r="K6231" s="272"/>
      <c r="L6231" s="271"/>
      <c r="M6231" s="270" t="s">
        <v>7479</v>
      </c>
      <c r="N6231" s="270" t="s">
        <v>6165</v>
      </c>
      <c r="O6231" s="270" t="s">
        <v>6165</v>
      </c>
    </row>
    <row r="6232" spans="1:15" ht="30.75" customHeight="1" x14ac:dyDescent="0.25">
      <c r="A6232" s="281">
        <v>50000772</v>
      </c>
      <c r="B6232" s="276" t="s">
        <v>6987</v>
      </c>
      <c r="C6232" s="278" t="s">
        <v>4843</v>
      </c>
      <c r="D6232" s="276" t="s">
        <v>7494</v>
      </c>
      <c r="E6232" s="282"/>
      <c r="F6232" s="279"/>
      <c r="G6232" s="278"/>
      <c r="H6232" s="278" t="s">
        <v>6154</v>
      </c>
      <c r="I6232" s="278" t="s">
        <v>6155</v>
      </c>
      <c r="J6232" s="278" t="s">
        <v>6156</v>
      </c>
      <c r="K6232" s="278"/>
      <c r="L6232" s="277"/>
      <c r="M6232" s="276" t="s">
        <v>7479</v>
      </c>
      <c r="N6232" s="276" t="s">
        <v>6165</v>
      </c>
      <c r="O6232" s="276" t="s">
        <v>6165</v>
      </c>
    </row>
    <row r="6233" spans="1:15" ht="30.75" customHeight="1" x14ac:dyDescent="0.25">
      <c r="A6233" s="275">
        <v>50000772</v>
      </c>
      <c r="B6233" s="270" t="s">
        <v>6987</v>
      </c>
      <c r="C6233" s="272" t="s">
        <v>4843</v>
      </c>
      <c r="D6233" s="270" t="s">
        <v>7482</v>
      </c>
      <c r="E6233" s="272"/>
      <c r="F6233" s="273"/>
      <c r="G6233" s="272"/>
      <c r="H6233" s="272" t="s">
        <v>6154</v>
      </c>
      <c r="I6233" s="272" t="s">
        <v>6155</v>
      </c>
      <c r="J6233" s="272" t="s">
        <v>6156</v>
      </c>
      <c r="K6233" s="272"/>
      <c r="L6233" s="271"/>
      <c r="M6233" s="270" t="s">
        <v>7479</v>
      </c>
      <c r="N6233" s="270" t="s">
        <v>6165</v>
      </c>
      <c r="O6233" s="270" t="s">
        <v>6165</v>
      </c>
    </row>
    <row r="6234" spans="1:15" ht="30.75" customHeight="1" x14ac:dyDescent="0.25">
      <c r="A6234" s="281">
        <v>50000772</v>
      </c>
      <c r="B6234" s="276" t="s">
        <v>6987</v>
      </c>
      <c r="C6234" s="278" t="s">
        <v>4843</v>
      </c>
      <c r="D6234" s="276" t="s">
        <v>7491</v>
      </c>
      <c r="E6234" s="282"/>
      <c r="F6234" s="279"/>
      <c r="G6234" s="278"/>
      <c r="H6234" s="278" t="s">
        <v>6154</v>
      </c>
      <c r="I6234" s="278" t="s">
        <v>6155</v>
      </c>
      <c r="J6234" s="278" t="s">
        <v>6156</v>
      </c>
      <c r="K6234" s="278"/>
      <c r="L6234" s="277"/>
      <c r="M6234" s="276" t="s">
        <v>7479</v>
      </c>
      <c r="N6234" s="276" t="s">
        <v>6165</v>
      </c>
      <c r="O6234" s="276" t="s">
        <v>6165</v>
      </c>
    </row>
    <row r="6235" spans="1:15" ht="30.75" customHeight="1" x14ac:dyDescent="0.25">
      <c r="A6235" s="275">
        <v>50000772</v>
      </c>
      <c r="B6235" s="270" t="s">
        <v>6987</v>
      </c>
      <c r="C6235" s="272" t="s">
        <v>4843</v>
      </c>
      <c r="D6235" s="270" t="s">
        <v>7495</v>
      </c>
      <c r="E6235" s="272"/>
      <c r="F6235" s="273"/>
      <c r="G6235" s="272"/>
      <c r="H6235" s="272" t="s">
        <v>6154</v>
      </c>
      <c r="I6235" s="272" t="s">
        <v>6155</v>
      </c>
      <c r="J6235" s="272" t="s">
        <v>6156</v>
      </c>
      <c r="K6235" s="272"/>
      <c r="L6235" s="271"/>
      <c r="M6235" s="270" t="s">
        <v>7479</v>
      </c>
      <c r="N6235" s="270" t="s">
        <v>6165</v>
      </c>
      <c r="O6235" s="270" t="s">
        <v>6165</v>
      </c>
    </row>
    <row r="6236" spans="1:15" ht="30.75" customHeight="1" x14ac:dyDescent="0.25">
      <c r="A6236" s="281">
        <v>50000772</v>
      </c>
      <c r="B6236" s="276" t="s">
        <v>6987</v>
      </c>
      <c r="C6236" s="278" t="s">
        <v>4843</v>
      </c>
      <c r="D6236" s="276" t="s">
        <v>7481</v>
      </c>
      <c r="E6236" s="282"/>
      <c r="F6236" s="279"/>
      <c r="G6236" s="278"/>
      <c r="H6236" s="278" t="s">
        <v>6154</v>
      </c>
      <c r="I6236" s="278" t="s">
        <v>6155</v>
      </c>
      <c r="J6236" s="278" t="s">
        <v>6156</v>
      </c>
      <c r="K6236" s="278"/>
      <c r="L6236" s="277"/>
      <c r="M6236" s="276" t="s">
        <v>7479</v>
      </c>
      <c r="N6236" s="276" t="s">
        <v>6165</v>
      </c>
      <c r="O6236" s="276" t="s">
        <v>6165</v>
      </c>
    </row>
    <row r="6237" spans="1:15" ht="30.75" customHeight="1" x14ac:dyDescent="0.25">
      <c r="A6237" s="275">
        <v>50000780</v>
      </c>
      <c r="B6237" s="270" t="s">
        <v>6988</v>
      </c>
      <c r="C6237" s="272" t="s">
        <v>4843</v>
      </c>
      <c r="D6237" s="270" t="s">
        <v>7494</v>
      </c>
      <c r="E6237" s="272"/>
      <c r="F6237" s="273"/>
      <c r="G6237" s="272"/>
      <c r="H6237" s="272" t="s">
        <v>6154</v>
      </c>
      <c r="I6237" s="272" t="s">
        <v>6155</v>
      </c>
      <c r="J6237" s="272" t="s">
        <v>6156</v>
      </c>
      <c r="K6237" s="272"/>
      <c r="L6237" s="271"/>
      <c r="M6237" s="270" t="s">
        <v>7479</v>
      </c>
      <c r="N6237" s="270" t="s">
        <v>6165</v>
      </c>
      <c r="O6237" s="270" t="s">
        <v>6165</v>
      </c>
    </row>
    <row r="6238" spans="1:15" ht="30.75" customHeight="1" x14ac:dyDescent="0.25">
      <c r="A6238" s="281">
        <v>50000780</v>
      </c>
      <c r="B6238" s="276" t="s">
        <v>6988</v>
      </c>
      <c r="C6238" s="278" t="s">
        <v>4843</v>
      </c>
      <c r="D6238" s="276" t="s">
        <v>7482</v>
      </c>
      <c r="E6238" s="282"/>
      <c r="F6238" s="279"/>
      <c r="G6238" s="278"/>
      <c r="H6238" s="278" t="s">
        <v>6154</v>
      </c>
      <c r="I6238" s="278" t="s">
        <v>6155</v>
      </c>
      <c r="J6238" s="278" t="s">
        <v>6156</v>
      </c>
      <c r="K6238" s="278"/>
      <c r="L6238" s="277"/>
      <c r="M6238" s="276" t="s">
        <v>7479</v>
      </c>
      <c r="N6238" s="276" t="s">
        <v>6165</v>
      </c>
      <c r="O6238" s="276" t="s">
        <v>6165</v>
      </c>
    </row>
    <row r="6239" spans="1:15" ht="30.75" customHeight="1" x14ac:dyDescent="0.25">
      <c r="A6239" s="275">
        <v>50000780</v>
      </c>
      <c r="B6239" s="270" t="s">
        <v>6988</v>
      </c>
      <c r="C6239" s="272" t="s">
        <v>4843</v>
      </c>
      <c r="D6239" s="270" t="s">
        <v>7491</v>
      </c>
      <c r="E6239" s="272"/>
      <c r="F6239" s="273"/>
      <c r="G6239" s="272"/>
      <c r="H6239" s="272" t="s">
        <v>6154</v>
      </c>
      <c r="I6239" s="272" t="s">
        <v>6155</v>
      </c>
      <c r="J6239" s="272" t="s">
        <v>6156</v>
      </c>
      <c r="K6239" s="272"/>
      <c r="L6239" s="271"/>
      <c r="M6239" s="270" t="s">
        <v>7479</v>
      </c>
      <c r="N6239" s="270" t="s">
        <v>6165</v>
      </c>
      <c r="O6239" s="270" t="s">
        <v>6165</v>
      </c>
    </row>
    <row r="6240" spans="1:15" ht="30.75" customHeight="1" x14ac:dyDescent="0.25">
      <c r="A6240" s="281">
        <v>50000780</v>
      </c>
      <c r="B6240" s="276" t="s">
        <v>6988</v>
      </c>
      <c r="C6240" s="278" t="s">
        <v>4843</v>
      </c>
      <c r="D6240" s="276" t="s">
        <v>7495</v>
      </c>
      <c r="E6240" s="282"/>
      <c r="F6240" s="279"/>
      <c r="G6240" s="278"/>
      <c r="H6240" s="278" t="s">
        <v>6154</v>
      </c>
      <c r="I6240" s="278" t="s">
        <v>6155</v>
      </c>
      <c r="J6240" s="278" t="s">
        <v>6156</v>
      </c>
      <c r="K6240" s="278"/>
      <c r="L6240" s="277"/>
      <c r="M6240" s="276" t="s">
        <v>7479</v>
      </c>
      <c r="N6240" s="276" t="s">
        <v>6165</v>
      </c>
      <c r="O6240" s="276" t="s">
        <v>6165</v>
      </c>
    </row>
    <row r="6241" spans="1:15" ht="30.75" customHeight="1" x14ac:dyDescent="0.25">
      <c r="A6241" s="275">
        <v>50000780</v>
      </c>
      <c r="B6241" s="270" t="s">
        <v>6988</v>
      </c>
      <c r="C6241" s="272" t="s">
        <v>4843</v>
      </c>
      <c r="D6241" s="270" t="s">
        <v>7481</v>
      </c>
      <c r="E6241" s="272"/>
      <c r="F6241" s="273"/>
      <c r="G6241" s="272"/>
      <c r="H6241" s="272" t="s">
        <v>6154</v>
      </c>
      <c r="I6241" s="272" t="s">
        <v>6155</v>
      </c>
      <c r="J6241" s="272" t="s">
        <v>6156</v>
      </c>
      <c r="K6241" s="272"/>
      <c r="L6241" s="271"/>
      <c r="M6241" s="270" t="s">
        <v>7479</v>
      </c>
      <c r="N6241" s="270" t="s">
        <v>6165</v>
      </c>
      <c r="O6241" s="270" t="s">
        <v>6165</v>
      </c>
    </row>
    <row r="6242" spans="1:15" ht="30.75" customHeight="1" x14ac:dyDescent="0.25">
      <c r="A6242" s="281">
        <v>50000799</v>
      </c>
      <c r="B6242" s="276" t="s">
        <v>6989</v>
      </c>
      <c r="C6242" s="278" t="s">
        <v>4843</v>
      </c>
      <c r="D6242" s="276" t="s">
        <v>7482</v>
      </c>
      <c r="E6242" s="282"/>
      <c r="F6242" s="279"/>
      <c r="G6242" s="278"/>
      <c r="H6242" s="278" t="s">
        <v>6154</v>
      </c>
      <c r="I6242" s="278" t="s">
        <v>6155</v>
      </c>
      <c r="J6242" s="278" t="s">
        <v>6156</v>
      </c>
      <c r="K6242" s="278"/>
      <c r="L6242" s="277"/>
      <c r="M6242" s="276" t="s">
        <v>7479</v>
      </c>
      <c r="N6242" s="276" t="s">
        <v>6165</v>
      </c>
      <c r="O6242" s="276" t="s">
        <v>6165</v>
      </c>
    </row>
    <row r="6243" spans="1:15" ht="30.75" customHeight="1" x14ac:dyDescent="0.25">
      <c r="A6243" s="275">
        <v>50000799</v>
      </c>
      <c r="B6243" s="270" t="s">
        <v>6989</v>
      </c>
      <c r="C6243" s="272" t="s">
        <v>4843</v>
      </c>
      <c r="D6243" s="270" t="s">
        <v>7491</v>
      </c>
      <c r="E6243" s="272"/>
      <c r="F6243" s="273"/>
      <c r="G6243" s="272"/>
      <c r="H6243" s="272" t="s">
        <v>6154</v>
      </c>
      <c r="I6243" s="272" t="s">
        <v>6155</v>
      </c>
      <c r="J6243" s="272" t="s">
        <v>6156</v>
      </c>
      <c r="K6243" s="272"/>
      <c r="L6243" s="271"/>
      <c r="M6243" s="270" t="s">
        <v>7479</v>
      </c>
      <c r="N6243" s="270" t="s">
        <v>6165</v>
      </c>
      <c r="O6243" s="270" t="s">
        <v>6165</v>
      </c>
    </row>
    <row r="6244" spans="1:15" ht="30.75" customHeight="1" x14ac:dyDescent="0.25">
      <c r="A6244" s="281">
        <v>50000802</v>
      </c>
      <c r="B6244" s="276" t="s">
        <v>6990</v>
      </c>
      <c r="C6244" s="278" t="s">
        <v>4843</v>
      </c>
      <c r="D6244" s="276" t="s">
        <v>7482</v>
      </c>
      <c r="E6244" s="282"/>
      <c r="F6244" s="279"/>
      <c r="G6244" s="278"/>
      <c r="H6244" s="278" t="s">
        <v>6154</v>
      </c>
      <c r="I6244" s="278" t="s">
        <v>6155</v>
      </c>
      <c r="J6244" s="278" t="s">
        <v>6156</v>
      </c>
      <c r="K6244" s="278"/>
      <c r="L6244" s="277"/>
      <c r="M6244" s="276" t="s">
        <v>7479</v>
      </c>
      <c r="N6244" s="276" t="s">
        <v>6165</v>
      </c>
      <c r="O6244" s="276" t="s">
        <v>6165</v>
      </c>
    </row>
    <row r="6245" spans="1:15" ht="30.75" customHeight="1" x14ac:dyDescent="0.25">
      <c r="A6245" s="275">
        <v>50000802</v>
      </c>
      <c r="B6245" s="270" t="s">
        <v>6990</v>
      </c>
      <c r="C6245" s="272" t="s">
        <v>4843</v>
      </c>
      <c r="D6245" s="270" t="s">
        <v>7491</v>
      </c>
      <c r="E6245" s="272"/>
      <c r="F6245" s="273"/>
      <c r="G6245" s="272"/>
      <c r="H6245" s="272" t="s">
        <v>6154</v>
      </c>
      <c r="I6245" s="272" t="s">
        <v>6155</v>
      </c>
      <c r="J6245" s="272" t="s">
        <v>6156</v>
      </c>
      <c r="K6245" s="272"/>
      <c r="L6245" s="271"/>
      <c r="M6245" s="270" t="s">
        <v>7479</v>
      </c>
      <c r="N6245" s="270" t="s">
        <v>6165</v>
      </c>
      <c r="O6245" s="270" t="s">
        <v>6165</v>
      </c>
    </row>
    <row r="6246" spans="1:15" ht="30.75" customHeight="1" x14ac:dyDescent="0.25">
      <c r="A6246" s="281">
        <v>50000810</v>
      </c>
      <c r="B6246" s="276" t="s">
        <v>6991</v>
      </c>
      <c r="C6246" s="278" t="s">
        <v>4843</v>
      </c>
      <c r="D6246" s="276" t="s">
        <v>7481</v>
      </c>
      <c r="E6246" s="282"/>
      <c r="F6246" s="279"/>
      <c r="G6246" s="278"/>
      <c r="H6246" s="278" t="s">
        <v>6154</v>
      </c>
      <c r="I6246" s="278" t="s">
        <v>6155</v>
      </c>
      <c r="J6246" s="278" t="s">
        <v>6156</v>
      </c>
      <c r="K6246" s="278"/>
      <c r="L6246" s="277"/>
      <c r="M6246" s="276" t="s">
        <v>7479</v>
      </c>
      <c r="N6246" s="276" t="s">
        <v>6165</v>
      </c>
      <c r="O6246" s="276" t="s">
        <v>6165</v>
      </c>
    </row>
    <row r="6247" spans="1:15" ht="30.75" customHeight="1" x14ac:dyDescent="0.25">
      <c r="A6247" s="275">
        <v>50000829</v>
      </c>
      <c r="B6247" s="270" t="s">
        <v>6992</v>
      </c>
      <c r="C6247" s="272" t="s">
        <v>4843</v>
      </c>
      <c r="D6247" s="270" t="s">
        <v>7481</v>
      </c>
      <c r="E6247" s="272"/>
      <c r="F6247" s="273"/>
      <c r="G6247" s="272"/>
      <c r="H6247" s="272" t="s">
        <v>6154</v>
      </c>
      <c r="I6247" s="272" t="s">
        <v>6155</v>
      </c>
      <c r="J6247" s="272" t="s">
        <v>6156</v>
      </c>
      <c r="K6247" s="272"/>
      <c r="L6247" s="271"/>
      <c r="M6247" s="270" t="s">
        <v>7479</v>
      </c>
      <c r="N6247" s="270" t="s">
        <v>6165</v>
      </c>
      <c r="O6247" s="270" t="s">
        <v>6165</v>
      </c>
    </row>
    <row r="6248" spans="1:15" ht="30.75" customHeight="1" x14ac:dyDescent="0.25">
      <c r="A6248" s="281">
        <v>50000837</v>
      </c>
      <c r="B6248" s="276" t="s">
        <v>6993</v>
      </c>
      <c r="C6248" s="278" t="s">
        <v>4844</v>
      </c>
      <c r="D6248" s="276" t="s">
        <v>6161</v>
      </c>
      <c r="E6248" s="282"/>
      <c r="F6248" s="279"/>
      <c r="G6248" s="278" t="s">
        <v>6161</v>
      </c>
      <c r="H6248" s="278" t="s">
        <v>6161</v>
      </c>
      <c r="I6248" s="278" t="s">
        <v>6161</v>
      </c>
      <c r="J6248" s="278" t="s">
        <v>6161</v>
      </c>
      <c r="K6248" s="278" t="s">
        <v>6161</v>
      </c>
      <c r="L6248" s="277" t="s">
        <v>6161</v>
      </c>
      <c r="M6248" s="276" t="s">
        <v>6161</v>
      </c>
      <c r="N6248" s="276" t="s">
        <v>6161</v>
      </c>
      <c r="O6248" s="276" t="s">
        <v>6161</v>
      </c>
    </row>
    <row r="6249" spans="1:15" ht="30.75" customHeight="1" x14ac:dyDescent="0.25">
      <c r="A6249" s="275">
        <v>50000845</v>
      </c>
      <c r="B6249" s="270" t="s">
        <v>6994</v>
      </c>
      <c r="C6249" s="272" t="s">
        <v>4844</v>
      </c>
      <c r="D6249" s="270" t="s">
        <v>6161</v>
      </c>
      <c r="E6249" s="272"/>
      <c r="F6249" s="273"/>
      <c r="G6249" s="272" t="s">
        <v>6161</v>
      </c>
      <c r="H6249" s="272" t="s">
        <v>6161</v>
      </c>
      <c r="I6249" s="272" t="s">
        <v>6161</v>
      </c>
      <c r="J6249" s="272" t="s">
        <v>6161</v>
      </c>
      <c r="K6249" s="272" t="s">
        <v>6161</v>
      </c>
      <c r="L6249" s="271" t="s">
        <v>6161</v>
      </c>
      <c r="M6249" s="270" t="s">
        <v>6161</v>
      </c>
      <c r="N6249" s="270" t="s">
        <v>6161</v>
      </c>
      <c r="O6249" s="270" t="s">
        <v>6161</v>
      </c>
    </row>
    <row r="6250" spans="1:15" ht="30.75" customHeight="1" x14ac:dyDescent="0.25">
      <c r="A6250" s="281">
        <v>50000853</v>
      </c>
      <c r="B6250" s="276" t="s">
        <v>6995</v>
      </c>
      <c r="C6250" s="278" t="s">
        <v>4844</v>
      </c>
      <c r="D6250" s="276" t="s">
        <v>6161</v>
      </c>
      <c r="E6250" s="282"/>
      <c r="F6250" s="279"/>
      <c r="G6250" s="278" t="s">
        <v>6161</v>
      </c>
      <c r="H6250" s="278" t="s">
        <v>6161</v>
      </c>
      <c r="I6250" s="278" t="s">
        <v>6161</v>
      </c>
      <c r="J6250" s="278" t="s">
        <v>6161</v>
      </c>
      <c r="K6250" s="278" t="s">
        <v>6161</v>
      </c>
      <c r="L6250" s="277" t="s">
        <v>6161</v>
      </c>
      <c r="M6250" s="276" t="s">
        <v>6161</v>
      </c>
      <c r="N6250" s="276" t="s">
        <v>6161</v>
      </c>
      <c r="O6250" s="276" t="s">
        <v>6161</v>
      </c>
    </row>
    <row r="6251" spans="1:15" ht="30.75" customHeight="1" x14ac:dyDescent="0.25">
      <c r="A6251" s="275">
        <v>50000861</v>
      </c>
      <c r="B6251" s="270" t="s">
        <v>6996</v>
      </c>
      <c r="C6251" s="272" t="s">
        <v>4844</v>
      </c>
      <c r="D6251" s="270" t="s">
        <v>6161</v>
      </c>
      <c r="E6251" s="272"/>
      <c r="F6251" s="273"/>
      <c r="G6251" s="272" t="s">
        <v>6161</v>
      </c>
      <c r="H6251" s="272" t="s">
        <v>6161</v>
      </c>
      <c r="I6251" s="272" t="s">
        <v>6161</v>
      </c>
      <c r="J6251" s="272" t="s">
        <v>6161</v>
      </c>
      <c r="K6251" s="272" t="s">
        <v>6161</v>
      </c>
      <c r="L6251" s="271" t="s">
        <v>6161</v>
      </c>
      <c r="M6251" s="270" t="s">
        <v>6161</v>
      </c>
      <c r="N6251" s="270" t="s">
        <v>6161</v>
      </c>
      <c r="O6251" s="270" t="s">
        <v>6161</v>
      </c>
    </row>
    <row r="6252" spans="1:15" ht="30.75" customHeight="1" x14ac:dyDescent="0.25">
      <c r="A6252" s="281">
        <v>50000870</v>
      </c>
      <c r="B6252" s="276" t="s">
        <v>6997</v>
      </c>
      <c r="C6252" s="278" t="s">
        <v>4844</v>
      </c>
      <c r="D6252" s="276" t="s">
        <v>6161</v>
      </c>
      <c r="E6252" s="282"/>
      <c r="F6252" s="279"/>
      <c r="G6252" s="278" t="s">
        <v>6161</v>
      </c>
      <c r="H6252" s="278" t="s">
        <v>6161</v>
      </c>
      <c r="I6252" s="278" t="s">
        <v>6161</v>
      </c>
      <c r="J6252" s="278" t="s">
        <v>6161</v>
      </c>
      <c r="K6252" s="278" t="s">
        <v>6161</v>
      </c>
      <c r="L6252" s="277" t="s">
        <v>6161</v>
      </c>
      <c r="M6252" s="276" t="s">
        <v>6161</v>
      </c>
      <c r="N6252" s="276" t="s">
        <v>6161</v>
      </c>
      <c r="O6252" s="276" t="s">
        <v>6161</v>
      </c>
    </row>
    <row r="6253" spans="1:15" ht="30.75" customHeight="1" x14ac:dyDescent="0.25">
      <c r="A6253" s="275">
        <v>50000888</v>
      </c>
      <c r="B6253" s="270" t="s">
        <v>6998</v>
      </c>
      <c r="C6253" s="272" t="s">
        <v>4844</v>
      </c>
      <c r="D6253" s="270" t="s">
        <v>6161</v>
      </c>
      <c r="E6253" s="272"/>
      <c r="F6253" s="273"/>
      <c r="G6253" s="272" t="s">
        <v>6161</v>
      </c>
      <c r="H6253" s="272" t="s">
        <v>6161</v>
      </c>
      <c r="I6253" s="272" t="s">
        <v>6161</v>
      </c>
      <c r="J6253" s="272" t="s">
        <v>6161</v>
      </c>
      <c r="K6253" s="272" t="s">
        <v>6161</v>
      </c>
      <c r="L6253" s="271" t="s">
        <v>6161</v>
      </c>
      <c r="M6253" s="270" t="s">
        <v>6161</v>
      </c>
      <c r="N6253" s="270" t="s">
        <v>6161</v>
      </c>
      <c r="O6253" s="270" t="s">
        <v>6161</v>
      </c>
    </row>
    <row r="6254" spans="1:15" ht="30.75" customHeight="1" x14ac:dyDescent="0.25">
      <c r="A6254" s="281">
        <v>50000896</v>
      </c>
      <c r="B6254" s="276" t="s">
        <v>6999</v>
      </c>
      <c r="C6254" s="278" t="s">
        <v>4844</v>
      </c>
      <c r="D6254" s="276" t="s">
        <v>6161</v>
      </c>
      <c r="E6254" s="282"/>
      <c r="F6254" s="279"/>
      <c r="G6254" s="278" t="s">
        <v>6161</v>
      </c>
      <c r="H6254" s="278" t="s">
        <v>6161</v>
      </c>
      <c r="I6254" s="278" t="s">
        <v>6161</v>
      </c>
      <c r="J6254" s="278" t="s">
        <v>6161</v>
      </c>
      <c r="K6254" s="278" t="s">
        <v>6161</v>
      </c>
      <c r="L6254" s="277" t="s">
        <v>6161</v>
      </c>
      <c r="M6254" s="276" t="s">
        <v>6161</v>
      </c>
      <c r="N6254" s="276" t="s">
        <v>6161</v>
      </c>
      <c r="O6254" s="276" t="s">
        <v>6161</v>
      </c>
    </row>
    <row r="6255" spans="1:15" ht="30.75" customHeight="1" x14ac:dyDescent="0.25">
      <c r="A6255" s="275">
        <v>50000900</v>
      </c>
      <c r="B6255" s="270" t="s">
        <v>7000</v>
      </c>
      <c r="C6255" s="272" t="s">
        <v>4843</v>
      </c>
      <c r="D6255" s="270" t="s">
        <v>9434</v>
      </c>
      <c r="E6255" s="272"/>
      <c r="F6255" s="273"/>
      <c r="G6255" s="272"/>
      <c r="H6255" s="272" t="s">
        <v>6154</v>
      </c>
      <c r="I6255" s="272" t="s">
        <v>6155</v>
      </c>
      <c r="J6255" s="272" t="s">
        <v>6156</v>
      </c>
      <c r="K6255" s="272"/>
      <c r="L6255" s="271"/>
      <c r="M6255" s="270" t="s">
        <v>3899</v>
      </c>
      <c r="N6255" s="270" t="s">
        <v>9406</v>
      </c>
      <c r="O6255" s="270" t="s">
        <v>6166</v>
      </c>
    </row>
    <row r="6256" spans="1:15" ht="30.75" customHeight="1" x14ac:dyDescent="0.25">
      <c r="A6256" s="281">
        <v>50000918</v>
      </c>
      <c r="B6256" s="276" t="s">
        <v>7001</v>
      </c>
      <c r="C6256" s="278" t="s">
        <v>4844</v>
      </c>
      <c r="D6256" s="276" t="s">
        <v>6161</v>
      </c>
      <c r="E6256" s="282"/>
      <c r="F6256" s="279"/>
      <c r="G6256" s="278" t="s">
        <v>6161</v>
      </c>
      <c r="H6256" s="278" t="s">
        <v>6161</v>
      </c>
      <c r="I6256" s="278" t="s">
        <v>6161</v>
      </c>
      <c r="J6256" s="278" t="s">
        <v>6161</v>
      </c>
      <c r="K6256" s="278" t="s">
        <v>6161</v>
      </c>
      <c r="L6256" s="277" t="s">
        <v>6161</v>
      </c>
      <c r="M6256" s="276" t="s">
        <v>6161</v>
      </c>
      <c r="N6256" s="276" t="s">
        <v>6161</v>
      </c>
      <c r="O6256" s="276" t="s">
        <v>6161</v>
      </c>
    </row>
    <row r="6257" spans="1:15" ht="30.75" customHeight="1" x14ac:dyDescent="0.25">
      <c r="A6257" s="275">
        <v>50000926</v>
      </c>
      <c r="B6257" s="270" t="s">
        <v>7002</v>
      </c>
      <c r="C6257" s="272" t="s">
        <v>4843</v>
      </c>
      <c r="D6257" s="270" t="s">
        <v>9469</v>
      </c>
      <c r="E6257" s="272"/>
      <c r="F6257" s="273"/>
      <c r="G6257" s="272"/>
      <c r="H6257" s="272" t="s">
        <v>6154</v>
      </c>
      <c r="I6257" s="272" t="s">
        <v>6155</v>
      </c>
      <c r="J6257" s="272" t="s">
        <v>6156</v>
      </c>
      <c r="K6257" s="272"/>
      <c r="L6257" s="271"/>
      <c r="M6257" s="270" t="s">
        <v>3902</v>
      </c>
      <c r="N6257" s="270" t="s">
        <v>9406</v>
      </c>
      <c r="O6257" s="270" t="s">
        <v>6166</v>
      </c>
    </row>
    <row r="6258" spans="1:15" ht="30.75" customHeight="1" x14ac:dyDescent="0.25">
      <c r="A6258" s="281">
        <v>50000934</v>
      </c>
      <c r="B6258" s="276" t="s">
        <v>7003</v>
      </c>
      <c r="C6258" s="278" t="s">
        <v>4843</v>
      </c>
      <c r="D6258" s="276" t="s">
        <v>9434</v>
      </c>
      <c r="E6258" s="282"/>
      <c r="F6258" s="279"/>
      <c r="G6258" s="278"/>
      <c r="H6258" s="278" t="s">
        <v>6154</v>
      </c>
      <c r="I6258" s="278" t="s">
        <v>6155</v>
      </c>
      <c r="J6258" s="278" t="s">
        <v>6156</v>
      </c>
      <c r="K6258" s="278"/>
      <c r="L6258" s="277"/>
      <c r="M6258" s="276" t="s">
        <v>3899</v>
      </c>
      <c r="N6258" s="276" t="s">
        <v>9406</v>
      </c>
      <c r="O6258" s="276" t="s">
        <v>6166</v>
      </c>
    </row>
    <row r="6259" spans="1:15" ht="30.75" customHeight="1" x14ac:dyDescent="0.25">
      <c r="A6259" s="275">
        <v>50001000</v>
      </c>
      <c r="B6259" s="270" t="s">
        <v>7004</v>
      </c>
      <c r="C6259" s="272" t="s">
        <v>4843</v>
      </c>
      <c r="D6259" s="270" t="s">
        <v>7481</v>
      </c>
      <c r="E6259" s="272"/>
      <c r="F6259" s="273"/>
      <c r="G6259" s="272"/>
      <c r="H6259" s="272" t="s">
        <v>6154</v>
      </c>
      <c r="I6259" s="272" t="s">
        <v>6155</v>
      </c>
      <c r="J6259" s="272" t="s">
        <v>6156</v>
      </c>
      <c r="K6259" s="272"/>
      <c r="L6259" s="271"/>
      <c r="M6259" s="270" t="s">
        <v>7479</v>
      </c>
      <c r="N6259" s="270" t="s">
        <v>6165</v>
      </c>
      <c r="O6259" s="270" t="s">
        <v>6165</v>
      </c>
    </row>
    <row r="6260" spans="1:15" ht="30.75" customHeight="1" x14ac:dyDescent="0.25">
      <c r="A6260" s="281">
        <v>50001019</v>
      </c>
      <c r="B6260" s="276" t="s">
        <v>7005</v>
      </c>
      <c r="C6260" s="278" t="s">
        <v>4843</v>
      </c>
      <c r="D6260" s="276" t="s">
        <v>7481</v>
      </c>
      <c r="E6260" s="282"/>
      <c r="F6260" s="279"/>
      <c r="G6260" s="278"/>
      <c r="H6260" s="278" t="s">
        <v>6154</v>
      </c>
      <c r="I6260" s="278" t="s">
        <v>6155</v>
      </c>
      <c r="J6260" s="278" t="s">
        <v>6156</v>
      </c>
      <c r="K6260" s="278"/>
      <c r="L6260" s="277"/>
      <c r="M6260" s="276" t="s">
        <v>7479</v>
      </c>
      <c r="N6260" s="276" t="s">
        <v>6165</v>
      </c>
      <c r="O6260" s="276" t="s">
        <v>6165</v>
      </c>
    </row>
    <row r="6261" spans="1:15" ht="30.75" customHeight="1" x14ac:dyDescent="0.25">
      <c r="A6261" s="275">
        <v>50001043</v>
      </c>
      <c r="B6261" s="270" t="s">
        <v>7006</v>
      </c>
      <c r="C6261" s="272" t="s">
        <v>4843</v>
      </c>
      <c r="D6261" s="270" t="s">
        <v>7482</v>
      </c>
      <c r="E6261" s="272"/>
      <c r="F6261" s="273"/>
      <c r="G6261" s="272"/>
      <c r="H6261" s="272" t="s">
        <v>6154</v>
      </c>
      <c r="I6261" s="272" t="s">
        <v>6155</v>
      </c>
      <c r="J6261" s="272" t="s">
        <v>6156</v>
      </c>
      <c r="K6261" s="272"/>
      <c r="L6261" s="271"/>
      <c r="M6261" s="270" t="s">
        <v>7479</v>
      </c>
      <c r="N6261" s="270" t="s">
        <v>6165</v>
      </c>
      <c r="O6261" s="270" t="s">
        <v>6165</v>
      </c>
    </row>
    <row r="6262" spans="1:15" ht="30.75" customHeight="1" x14ac:dyDescent="0.25">
      <c r="A6262" s="281">
        <v>50001043</v>
      </c>
      <c r="B6262" s="276" t="s">
        <v>7006</v>
      </c>
      <c r="C6262" s="278" t="s">
        <v>4843</v>
      </c>
      <c r="D6262" s="276" t="s">
        <v>7491</v>
      </c>
      <c r="E6262" s="282"/>
      <c r="F6262" s="279"/>
      <c r="G6262" s="278"/>
      <c r="H6262" s="278" t="s">
        <v>6154</v>
      </c>
      <c r="I6262" s="278" t="s">
        <v>6155</v>
      </c>
      <c r="J6262" s="278" t="s">
        <v>6156</v>
      </c>
      <c r="K6262" s="278"/>
      <c r="L6262" s="277"/>
      <c r="M6262" s="276" t="s">
        <v>7479</v>
      </c>
      <c r="N6262" s="276" t="s">
        <v>6165</v>
      </c>
      <c r="O6262" s="276" t="s">
        <v>6165</v>
      </c>
    </row>
    <row r="6263" spans="1:15" ht="30.75" customHeight="1" x14ac:dyDescent="0.25">
      <c r="A6263" s="275">
        <v>50001051</v>
      </c>
      <c r="B6263" s="270" t="s">
        <v>7007</v>
      </c>
      <c r="C6263" s="272" t="s">
        <v>4843</v>
      </c>
      <c r="D6263" s="270" t="s">
        <v>7482</v>
      </c>
      <c r="E6263" s="272"/>
      <c r="F6263" s="273"/>
      <c r="G6263" s="272"/>
      <c r="H6263" s="272" t="s">
        <v>6154</v>
      </c>
      <c r="I6263" s="272" t="s">
        <v>6155</v>
      </c>
      <c r="J6263" s="272" t="s">
        <v>6156</v>
      </c>
      <c r="K6263" s="272"/>
      <c r="L6263" s="271"/>
      <c r="M6263" s="270" t="s">
        <v>7479</v>
      </c>
      <c r="N6263" s="270" t="s">
        <v>6165</v>
      </c>
      <c r="O6263" s="270" t="s">
        <v>6165</v>
      </c>
    </row>
    <row r="6264" spans="1:15" ht="30.75" customHeight="1" x14ac:dyDescent="0.25">
      <c r="A6264" s="281">
        <v>50001051</v>
      </c>
      <c r="B6264" s="276" t="s">
        <v>7007</v>
      </c>
      <c r="C6264" s="278" t="s">
        <v>4843</v>
      </c>
      <c r="D6264" s="276" t="s">
        <v>7491</v>
      </c>
      <c r="E6264" s="282"/>
      <c r="F6264" s="279"/>
      <c r="G6264" s="278"/>
      <c r="H6264" s="278" t="s">
        <v>6154</v>
      </c>
      <c r="I6264" s="278" t="s">
        <v>6155</v>
      </c>
      <c r="J6264" s="278" t="s">
        <v>6156</v>
      </c>
      <c r="K6264" s="278"/>
      <c r="L6264" s="277"/>
      <c r="M6264" s="276" t="s">
        <v>7479</v>
      </c>
      <c r="N6264" s="276" t="s">
        <v>6165</v>
      </c>
      <c r="O6264" s="276" t="s">
        <v>6165</v>
      </c>
    </row>
    <row r="6265" spans="1:15" ht="30.75" customHeight="1" x14ac:dyDescent="0.25">
      <c r="A6265" s="275">
        <v>50001078</v>
      </c>
      <c r="B6265" s="270" t="s">
        <v>7008</v>
      </c>
      <c r="C6265" s="272" t="s">
        <v>4843</v>
      </c>
      <c r="D6265" s="270" t="s">
        <v>7482</v>
      </c>
      <c r="E6265" s="272"/>
      <c r="F6265" s="273"/>
      <c r="G6265" s="272"/>
      <c r="H6265" s="272" t="s">
        <v>6154</v>
      </c>
      <c r="I6265" s="272" t="s">
        <v>6155</v>
      </c>
      <c r="J6265" s="272" t="s">
        <v>6156</v>
      </c>
      <c r="K6265" s="272"/>
      <c r="L6265" s="271"/>
      <c r="M6265" s="270" t="s">
        <v>7479</v>
      </c>
      <c r="N6265" s="270" t="s">
        <v>6165</v>
      </c>
      <c r="O6265" s="270" t="s">
        <v>6165</v>
      </c>
    </row>
    <row r="6266" spans="1:15" ht="30.75" customHeight="1" x14ac:dyDescent="0.25">
      <c r="A6266" s="281">
        <v>50001078</v>
      </c>
      <c r="B6266" s="276" t="s">
        <v>7008</v>
      </c>
      <c r="C6266" s="278" t="s">
        <v>4843</v>
      </c>
      <c r="D6266" s="276" t="s">
        <v>7491</v>
      </c>
      <c r="E6266" s="282"/>
      <c r="F6266" s="279"/>
      <c r="G6266" s="278"/>
      <c r="H6266" s="278" t="s">
        <v>6154</v>
      </c>
      <c r="I6266" s="278" t="s">
        <v>6155</v>
      </c>
      <c r="J6266" s="278" t="s">
        <v>6156</v>
      </c>
      <c r="K6266" s="278"/>
      <c r="L6266" s="277"/>
      <c r="M6266" s="276" t="s">
        <v>7479</v>
      </c>
      <c r="N6266" s="276" t="s">
        <v>6165</v>
      </c>
      <c r="O6266" s="276" t="s">
        <v>6165</v>
      </c>
    </row>
    <row r="6267" spans="1:15" ht="30.75" customHeight="1" x14ac:dyDescent="0.25">
      <c r="A6267" s="275">
        <v>50001167</v>
      </c>
      <c r="B6267" s="270" t="s">
        <v>7009</v>
      </c>
      <c r="C6267" s="272" t="s">
        <v>4844</v>
      </c>
      <c r="D6267" s="270" t="s">
        <v>6161</v>
      </c>
      <c r="E6267" s="272"/>
      <c r="F6267" s="273"/>
      <c r="G6267" s="272" t="s">
        <v>6161</v>
      </c>
      <c r="H6267" s="272" t="s">
        <v>6161</v>
      </c>
      <c r="I6267" s="272" t="s">
        <v>6161</v>
      </c>
      <c r="J6267" s="272" t="s">
        <v>6161</v>
      </c>
      <c r="K6267" s="272" t="s">
        <v>6161</v>
      </c>
      <c r="L6267" s="271" t="s">
        <v>6161</v>
      </c>
      <c r="M6267" s="270" t="s">
        <v>6161</v>
      </c>
      <c r="N6267" s="270" t="s">
        <v>6161</v>
      </c>
      <c r="O6267" s="270" t="s">
        <v>6161</v>
      </c>
    </row>
    <row r="6268" spans="1:15" ht="30.75" customHeight="1" x14ac:dyDescent="0.25">
      <c r="A6268" s="281">
        <v>50001183</v>
      </c>
      <c r="B6268" s="276" t="s">
        <v>7414</v>
      </c>
      <c r="C6268" s="278" t="s">
        <v>4843</v>
      </c>
      <c r="D6268" s="276" t="s">
        <v>11063</v>
      </c>
      <c r="E6268" s="280" t="s">
        <v>11056</v>
      </c>
      <c r="F6268" s="279">
        <v>44774</v>
      </c>
      <c r="G6268" s="278"/>
      <c r="H6268" s="278" t="s">
        <v>6154</v>
      </c>
      <c r="I6268" s="278"/>
      <c r="J6268" s="278"/>
      <c r="K6268" s="278"/>
      <c r="L6268" s="277"/>
      <c r="M6268" s="276" t="s">
        <v>7425</v>
      </c>
      <c r="N6268" s="276" t="s">
        <v>6159</v>
      </c>
      <c r="O6268" s="276" t="s">
        <v>6159</v>
      </c>
    </row>
    <row r="6269" spans="1:15" ht="30.75" customHeight="1" x14ac:dyDescent="0.25">
      <c r="A6269" s="275">
        <v>50001191</v>
      </c>
      <c r="B6269" s="270" t="s">
        <v>7415</v>
      </c>
      <c r="C6269" s="272" t="s">
        <v>4843</v>
      </c>
      <c r="D6269" s="270" t="s">
        <v>11063</v>
      </c>
      <c r="E6269" s="274" t="s">
        <v>11056</v>
      </c>
      <c r="F6269" s="273">
        <v>44774</v>
      </c>
      <c r="G6269" s="272"/>
      <c r="H6269" s="272" t="s">
        <v>6154</v>
      </c>
      <c r="I6269" s="272"/>
      <c r="J6269" s="272"/>
      <c r="K6269" s="272"/>
      <c r="L6269" s="271"/>
      <c r="M6269" s="270" t="s">
        <v>7425</v>
      </c>
      <c r="N6269" s="270" t="s">
        <v>6159</v>
      </c>
      <c r="O6269" s="270" t="s">
        <v>6159</v>
      </c>
    </row>
    <row r="6270" spans="1:15" ht="30.75" customHeight="1" x14ac:dyDescent="0.25">
      <c r="A6270" s="281">
        <v>50001205</v>
      </c>
      <c r="B6270" s="276" t="s">
        <v>7416</v>
      </c>
      <c r="C6270" s="278" t="s">
        <v>4843</v>
      </c>
      <c r="D6270" s="276" t="s">
        <v>10875</v>
      </c>
      <c r="E6270" s="282"/>
      <c r="F6270" s="279"/>
      <c r="G6270" s="278"/>
      <c r="H6270" s="278" t="s">
        <v>6154</v>
      </c>
      <c r="I6270" s="278" t="s">
        <v>6155</v>
      </c>
      <c r="J6270" s="278"/>
      <c r="K6270" s="278"/>
      <c r="L6270" s="277">
        <v>135</v>
      </c>
      <c r="M6270" s="276" t="s">
        <v>7425</v>
      </c>
      <c r="N6270" s="276" t="s">
        <v>6159</v>
      </c>
      <c r="O6270" s="276" t="s">
        <v>6159</v>
      </c>
    </row>
    <row r="6271" spans="1:15" ht="30.75" customHeight="1" x14ac:dyDescent="0.25">
      <c r="A6271" s="275">
        <v>81000014</v>
      </c>
      <c r="B6271" s="270" t="s">
        <v>7010</v>
      </c>
      <c r="C6271" s="272" t="s">
        <v>4843</v>
      </c>
      <c r="D6271" s="270" t="s">
        <v>10876</v>
      </c>
      <c r="E6271" s="272"/>
      <c r="F6271" s="273"/>
      <c r="G6271" s="272" t="s">
        <v>6153</v>
      </c>
      <c r="H6271" s="272"/>
      <c r="I6271" s="272"/>
      <c r="J6271" s="272"/>
      <c r="K6271" s="272"/>
      <c r="L6271" s="271">
        <v>86</v>
      </c>
      <c r="M6271" s="270" t="s">
        <v>7425</v>
      </c>
      <c r="N6271" s="270" t="s">
        <v>6159</v>
      </c>
      <c r="O6271" s="270" t="s">
        <v>6159</v>
      </c>
    </row>
    <row r="6272" spans="1:15" ht="30.75" customHeight="1" x14ac:dyDescent="0.25">
      <c r="A6272" s="281">
        <v>81000030</v>
      </c>
      <c r="B6272" s="276" t="s">
        <v>7011</v>
      </c>
      <c r="C6272" s="278" t="s">
        <v>4843</v>
      </c>
      <c r="D6272" s="276" t="s">
        <v>10877</v>
      </c>
      <c r="E6272" s="282"/>
      <c r="F6272" s="279"/>
      <c r="G6272" s="278" t="s">
        <v>6153</v>
      </c>
      <c r="H6272" s="278"/>
      <c r="I6272" s="278"/>
      <c r="J6272" s="278"/>
      <c r="K6272" s="278"/>
      <c r="L6272" s="277"/>
      <c r="M6272" s="276" t="s">
        <v>7425</v>
      </c>
      <c r="N6272" s="276" t="s">
        <v>6159</v>
      </c>
      <c r="O6272" s="276" t="s">
        <v>6159</v>
      </c>
    </row>
    <row r="6273" spans="1:15" ht="30.75" customHeight="1" x14ac:dyDescent="0.25">
      <c r="A6273" s="275">
        <v>81000049</v>
      </c>
      <c r="B6273" s="270" t="s">
        <v>7012</v>
      </c>
      <c r="C6273" s="272" t="s">
        <v>4843</v>
      </c>
      <c r="D6273" s="270" t="s">
        <v>10878</v>
      </c>
      <c r="E6273" s="272"/>
      <c r="F6273" s="273"/>
      <c r="G6273" s="272" t="s">
        <v>6153</v>
      </c>
      <c r="H6273" s="272"/>
      <c r="I6273" s="272"/>
      <c r="J6273" s="272"/>
      <c r="K6273" s="272"/>
      <c r="L6273" s="271"/>
      <c r="M6273" s="270" t="s">
        <v>7425</v>
      </c>
      <c r="N6273" s="270" t="s">
        <v>6159</v>
      </c>
      <c r="O6273" s="270" t="s">
        <v>6159</v>
      </c>
    </row>
    <row r="6274" spans="1:15" ht="30.75" customHeight="1" x14ac:dyDescent="0.25">
      <c r="A6274" s="281">
        <v>81000057</v>
      </c>
      <c r="B6274" s="276" t="s">
        <v>7013</v>
      </c>
      <c r="C6274" s="278" t="s">
        <v>4843</v>
      </c>
      <c r="D6274" s="276" t="s">
        <v>10878</v>
      </c>
      <c r="E6274" s="282"/>
      <c r="F6274" s="279"/>
      <c r="G6274" s="278" t="s">
        <v>6153</v>
      </c>
      <c r="H6274" s="278"/>
      <c r="I6274" s="278"/>
      <c r="J6274" s="278"/>
      <c r="K6274" s="278"/>
      <c r="L6274" s="277"/>
      <c r="M6274" s="276" t="s">
        <v>7425</v>
      </c>
      <c r="N6274" s="276" t="s">
        <v>6159</v>
      </c>
      <c r="O6274" s="276" t="s">
        <v>6159</v>
      </c>
    </row>
    <row r="6275" spans="1:15" ht="30.75" customHeight="1" x14ac:dyDescent="0.25">
      <c r="A6275" s="275">
        <v>81000065</v>
      </c>
      <c r="B6275" s="270" t="s">
        <v>7014</v>
      </c>
      <c r="C6275" s="272" t="s">
        <v>4843</v>
      </c>
      <c r="D6275" s="270" t="s">
        <v>10879</v>
      </c>
      <c r="E6275" s="272"/>
      <c r="F6275" s="273"/>
      <c r="G6275" s="272" t="s">
        <v>6153</v>
      </c>
      <c r="H6275" s="272"/>
      <c r="I6275" s="272"/>
      <c r="J6275" s="272"/>
      <c r="K6275" s="272"/>
      <c r="L6275" s="271"/>
      <c r="M6275" s="270" t="s">
        <v>7425</v>
      </c>
      <c r="N6275" s="270" t="s">
        <v>6159</v>
      </c>
      <c r="O6275" s="270" t="s">
        <v>6159</v>
      </c>
    </row>
    <row r="6276" spans="1:15" ht="30.75" customHeight="1" x14ac:dyDescent="0.25">
      <c r="A6276" s="281">
        <v>81000073</v>
      </c>
      <c r="B6276" s="276" t="s">
        <v>7015</v>
      </c>
      <c r="C6276" s="278" t="s">
        <v>4843</v>
      </c>
      <c r="D6276" s="276" t="s">
        <v>10880</v>
      </c>
      <c r="E6276" s="282"/>
      <c r="F6276" s="279"/>
      <c r="G6276" s="278" t="s">
        <v>6153</v>
      </c>
      <c r="H6276" s="278"/>
      <c r="I6276" s="278"/>
      <c r="J6276" s="278"/>
      <c r="K6276" s="278"/>
      <c r="L6276" s="277"/>
      <c r="M6276" s="276" t="s">
        <v>7425</v>
      </c>
      <c r="N6276" s="276" t="s">
        <v>6159</v>
      </c>
      <c r="O6276" s="276" t="s">
        <v>6159</v>
      </c>
    </row>
    <row r="6277" spans="1:15" ht="30.75" customHeight="1" x14ac:dyDescent="0.25">
      <c r="A6277" s="275">
        <v>81000090</v>
      </c>
      <c r="B6277" s="270" t="s">
        <v>7016</v>
      </c>
      <c r="C6277" s="272" t="s">
        <v>4844</v>
      </c>
      <c r="D6277" s="270" t="s">
        <v>6161</v>
      </c>
      <c r="E6277" s="272"/>
      <c r="F6277" s="273"/>
      <c r="G6277" s="272" t="s">
        <v>6161</v>
      </c>
      <c r="H6277" s="272" t="s">
        <v>6161</v>
      </c>
      <c r="I6277" s="272" t="s">
        <v>6161</v>
      </c>
      <c r="J6277" s="272" t="s">
        <v>6161</v>
      </c>
      <c r="K6277" s="272" t="s">
        <v>6161</v>
      </c>
      <c r="L6277" s="271" t="s">
        <v>6161</v>
      </c>
      <c r="M6277" s="270" t="s">
        <v>6161</v>
      </c>
      <c r="N6277" s="270" t="s">
        <v>6161</v>
      </c>
      <c r="O6277" s="270" t="s">
        <v>6161</v>
      </c>
    </row>
    <row r="6278" spans="1:15" ht="30.75" customHeight="1" x14ac:dyDescent="0.25">
      <c r="A6278" s="281">
        <v>81000111</v>
      </c>
      <c r="B6278" s="276" t="s">
        <v>7017</v>
      </c>
      <c r="C6278" s="278" t="s">
        <v>4843</v>
      </c>
      <c r="D6278" s="276" t="s">
        <v>10881</v>
      </c>
      <c r="E6278" s="282"/>
      <c r="F6278" s="279"/>
      <c r="G6278" s="278" t="s">
        <v>6153</v>
      </c>
      <c r="H6278" s="278" t="s">
        <v>6154</v>
      </c>
      <c r="I6278" s="278" t="s">
        <v>6155</v>
      </c>
      <c r="J6278" s="278" t="s">
        <v>6156</v>
      </c>
      <c r="K6278" s="278"/>
      <c r="L6278" s="277"/>
      <c r="M6278" s="276" t="s">
        <v>3767</v>
      </c>
      <c r="N6278" s="276" t="s">
        <v>9801</v>
      </c>
      <c r="O6278" s="276" t="s">
        <v>6166</v>
      </c>
    </row>
    <row r="6279" spans="1:15" ht="30.75" customHeight="1" x14ac:dyDescent="0.25">
      <c r="A6279" s="275">
        <v>81000138</v>
      </c>
      <c r="B6279" s="270" t="s">
        <v>7018</v>
      </c>
      <c r="C6279" s="272" t="s">
        <v>4843</v>
      </c>
      <c r="D6279" s="270" t="s">
        <v>10882</v>
      </c>
      <c r="E6279" s="272"/>
      <c r="F6279" s="273"/>
      <c r="G6279" s="272" t="s">
        <v>6153</v>
      </c>
      <c r="H6279" s="272" t="s">
        <v>6154</v>
      </c>
      <c r="I6279" s="272" t="s">
        <v>6155</v>
      </c>
      <c r="J6279" s="272" t="s">
        <v>6156</v>
      </c>
      <c r="K6279" s="272"/>
      <c r="L6279" s="271"/>
      <c r="M6279" s="270" t="s">
        <v>3767</v>
      </c>
      <c r="N6279" s="270" t="s">
        <v>9801</v>
      </c>
      <c r="O6279" s="270" t="s">
        <v>6166</v>
      </c>
    </row>
    <row r="6280" spans="1:15" ht="30.75" customHeight="1" x14ac:dyDescent="0.25">
      <c r="A6280" s="281">
        <v>81000154</v>
      </c>
      <c r="B6280" s="276" t="s">
        <v>7019</v>
      </c>
      <c r="C6280" s="278" t="s">
        <v>4843</v>
      </c>
      <c r="D6280" s="276" t="s">
        <v>10883</v>
      </c>
      <c r="E6280" s="282"/>
      <c r="F6280" s="279"/>
      <c r="G6280" s="278" t="s">
        <v>6153</v>
      </c>
      <c r="H6280" s="278" t="s">
        <v>6154</v>
      </c>
      <c r="I6280" s="278" t="s">
        <v>6155</v>
      </c>
      <c r="J6280" s="278" t="s">
        <v>6156</v>
      </c>
      <c r="K6280" s="278"/>
      <c r="L6280" s="277"/>
      <c r="M6280" s="276" t="s">
        <v>3767</v>
      </c>
      <c r="N6280" s="276" t="s">
        <v>9801</v>
      </c>
      <c r="O6280" s="276" t="s">
        <v>6166</v>
      </c>
    </row>
    <row r="6281" spans="1:15" ht="30.75" customHeight="1" x14ac:dyDescent="0.25">
      <c r="A6281" s="275">
        <v>81000170</v>
      </c>
      <c r="B6281" s="270" t="s">
        <v>7020</v>
      </c>
      <c r="C6281" s="272" t="s">
        <v>4843</v>
      </c>
      <c r="D6281" s="270" t="s">
        <v>10884</v>
      </c>
      <c r="E6281" s="272"/>
      <c r="F6281" s="273"/>
      <c r="G6281" s="272" t="s">
        <v>6153</v>
      </c>
      <c r="H6281" s="272" t="s">
        <v>6154</v>
      </c>
      <c r="I6281" s="272" t="s">
        <v>6155</v>
      </c>
      <c r="J6281" s="272" t="s">
        <v>6156</v>
      </c>
      <c r="K6281" s="272"/>
      <c r="L6281" s="271"/>
      <c r="M6281" s="270" t="s">
        <v>3767</v>
      </c>
      <c r="N6281" s="270" t="s">
        <v>9801</v>
      </c>
      <c r="O6281" s="270" t="s">
        <v>6166</v>
      </c>
    </row>
    <row r="6282" spans="1:15" ht="30.75" customHeight="1" x14ac:dyDescent="0.25">
      <c r="A6282" s="281">
        <v>81000189</v>
      </c>
      <c r="B6282" s="276" t="s">
        <v>7021</v>
      </c>
      <c r="C6282" s="278" t="s">
        <v>4843</v>
      </c>
      <c r="D6282" s="276" t="s">
        <v>10879</v>
      </c>
      <c r="E6282" s="282"/>
      <c r="F6282" s="279"/>
      <c r="G6282" s="278" t="s">
        <v>6153</v>
      </c>
      <c r="H6282" s="278"/>
      <c r="I6282" s="278"/>
      <c r="J6282" s="278"/>
      <c r="K6282" s="278"/>
      <c r="L6282" s="277"/>
      <c r="M6282" s="276" t="s">
        <v>7425</v>
      </c>
      <c r="N6282" s="276" t="s">
        <v>6159</v>
      </c>
      <c r="O6282" s="276" t="s">
        <v>6159</v>
      </c>
    </row>
    <row r="6283" spans="1:15" ht="30.75" customHeight="1" x14ac:dyDescent="0.25">
      <c r="A6283" s="275">
        <v>81000197</v>
      </c>
      <c r="B6283" s="270" t="s">
        <v>7022</v>
      </c>
      <c r="C6283" s="272" t="s">
        <v>4843</v>
      </c>
      <c r="D6283" s="270" t="s">
        <v>10877</v>
      </c>
      <c r="E6283" s="272"/>
      <c r="F6283" s="273"/>
      <c r="G6283" s="272" t="s">
        <v>6153</v>
      </c>
      <c r="H6283" s="272"/>
      <c r="I6283" s="272"/>
      <c r="J6283" s="272"/>
      <c r="K6283" s="272"/>
      <c r="L6283" s="271"/>
      <c r="M6283" s="270" t="s">
        <v>7425</v>
      </c>
      <c r="N6283" s="270" t="s">
        <v>6159</v>
      </c>
      <c r="O6283" s="270" t="s">
        <v>6159</v>
      </c>
    </row>
    <row r="6284" spans="1:15" ht="30.75" customHeight="1" x14ac:dyDescent="0.25">
      <c r="A6284" s="281">
        <v>81000200</v>
      </c>
      <c r="B6284" s="276" t="s">
        <v>7023</v>
      </c>
      <c r="C6284" s="278" t="s">
        <v>4843</v>
      </c>
      <c r="D6284" s="276" t="s">
        <v>10877</v>
      </c>
      <c r="E6284" s="282"/>
      <c r="F6284" s="279"/>
      <c r="G6284" s="278" t="s">
        <v>6153</v>
      </c>
      <c r="H6284" s="278"/>
      <c r="I6284" s="278"/>
      <c r="J6284" s="278"/>
      <c r="K6284" s="278"/>
      <c r="L6284" s="277"/>
      <c r="M6284" s="276" t="s">
        <v>7425</v>
      </c>
      <c r="N6284" s="276" t="s">
        <v>6159</v>
      </c>
      <c r="O6284" s="276" t="s">
        <v>6159</v>
      </c>
    </row>
    <row r="6285" spans="1:15" ht="30.75" customHeight="1" x14ac:dyDescent="0.25">
      <c r="A6285" s="275">
        <v>81000219</v>
      </c>
      <c r="B6285" s="270" t="s">
        <v>7024</v>
      </c>
      <c r="C6285" s="272" t="s">
        <v>4843</v>
      </c>
      <c r="D6285" s="270" t="s">
        <v>10877</v>
      </c>
      <c r="E6285" s="272"/>
      <c r="F6285" s="273"/>
      <c r="G6285" s="272" t="s">
        <v>6153</v>
      </c>
      <c r="H6285" s="272"/>
      <c r="I6285" s="272"/>
      <c r="J6285" s="272"/>
      <c r="K6285" s="272"/>
      <c r="L6285" s="271"/>
      <c r="M6285" s="270" t="s">
        <v>7425</v>
      </c>
      <c r="N6285" s="270" t="s">
        <v>6159</v>
      </c>
      <c r="O6285" s="270" t="s">
        <v>6159</v>
      </c>
    </row>
    <row r="6286" spans="1:15" ht="30.75" customHeight="1" x14ac:dyDescent="0.25">
      <c r="A6286" s="281">
        <v>81000235</v>
      </c>
      <c r="B6286" s="276" t="s">
        <v>7025</v>
      </c>
      <c r="C6286" s="278" t="s">
        <v>4843</v>
      </c>
      <c r="D6286" s="276" t="s">
        <v>10877</v>
      </c>
      <c r="E6286" s="282"/>
      <c r="F6286" s="279"/>
      <c r="G6286" s="278" t="s">
        <v>6153</v>
      </c>
      <c r="H6286" s="278"/>
      <c r="I6286" s="278"/>
      <c r="J6286" s="278"/>
      <c r="K6286" s="278"/>
      <c r="L6286" s="277"/>
      <c r="M6286" s="276" t="s">
        <v>7425</v>
      </c>
      <c r="N6286" s="276" t="s">
        <v>6159</v>
      </c>
      <c r="O6286" s="276" t="s">
        <v>6159</v>
      </c>
    </row>
    <row r="6287" spans="1:15" ht="30.75" customHeight="1" x14ac:dyDescent="0.25">
      <c r="A6287" s="275">
        <v>81000243</v>
      </c>
      <c r="B6287" s="270" t="s">
        <v>7026</v>
      </c>
      <c r="C6287" s="272" t="s">
        <v>4843</v>
      </c>
      <c r="D6287" s="270" t="s">
        <v>10877</v>
      </c>
      <c r="E6287" s="272"/>
      <c r="F6287" s="273"/>
      <c r="G6287" s="272" t="s">
        <v>6153</v>
      </c>
      <c r="H6287" s="272"/>
      <c r="I6287" s="272"/>
      <c r="J6287" s="272"/>
      <c r="K6287" s="272"/>
      <c r="L6287" s="271"/>
      <c r="M6287" s="270" t="s">
        <v>7425</v>
      </c>
      <c r="N6287" s="270" t="s">
        <v>6159</v>
      </c>
      <c r="O6287" s="270" t="s">
        <v>6159</v>
      </c>
    </row>
    <row r="6288" spans="1:15" ht="30.75" customHeight="1" x14ac:dyDescent="0.25">
      <c r="A6288" s="281">
        <v>81000260</v>
      </c>
      <c r="B6288" s="276" t="s">
        <v>7027</v>
      </c>
      <c r="C6288" s="278" t="s">
        <v>4843</v>
      </c>
      <c r="D6288" s="276" t="s">
        <v>10877</v>
      </c>
      <c r="E6288" s="282"/>
      <c r="F6288" s="279"/>
      <c r="G6288" s="278" t="s">
        <v>6153</v>
      </c>
      <c r="H6288" s="278"/>
      <c r="I6288" s="278"/>
      <c r="J6288" s="278"/>
      <c r="K6288" s="278"/>
      <c r="L6288" s="277"/>
      <c r="M6288" s="276" t="s">
        <v>7425</v>
      </c>
      <c r="N6288" s="276" t="s">
        <v>6159</v>
      </c>
      <c r="O6288" s="276" t="s">
        <v>6159</v>
      </c>
    </row>
    <row r="6289" spans="1:15" ht="30.75" customHeight="1" x14ac:dyDescent="0.25">
      <c r="A6289" s="275">
        <v>81000278</v>
      </c>
      <c r="B6289" s="270" t="s">
        <v>7028</v>
      </c>
      <c r="C6289" s="272" t="s">
        <v>4844</v>
      </c>
      <c r="D6289" s="270" t="s">
        <v>6161</v>
      </c>
      <c r="E6289" s="272"/>
      <c r="F6289" s="273"/>
      <c r="G6289" s="272" t="s">
        <v>6161</v>
      </c>
      <c r="H6289" s="272" t="s">
        <v>6161</v>
      </c>
      <c r="I6289" s="272" t="s">
        <v>6161</v>
      </c>
      <c r="J6289" s="272" t="s">
        <v>6161</v>
      </c>
      <c r="K6289" s="272" t="s">
        <v>6161</v>
      </c>
      <c r="L6289" s="271" t="s">
        <v>6161</v>
      </c>
      <c r="M6289" s="270" t="s">
        <v>6161</v>
      </c>
      <c r="N6289" s="270" t="s">
        <v>6161</v>
      </c>
      <c r="O6289" s="270" t="s">
        <v>6161</v>
      </c>
    </row>
    <row r="6290" spans="1:15" ht="30.75" customHeight="1" x14ac:dyDescent="0.25">
      <c r="A6290" s="281">
        <v>81000294</v>
      </c>
      <c r="B6290" s="276" t="s">
        <v>7029</v>
      </c>
      <c r="C6290" s="278" t="s">
        <v>4843</v>
      </c>
      <c r="D6290" s="276" t="s">
        <v>10885</v>
      </c>
      <c r="E6290" s="282"/>
      <c r="F6290" s="279"/>
      <c r="G6290" s="278" t="s">
        <v>6153</v>
      </c>
      <c r="H6290" s="278"/>
      <c r="I6290" s="278"/>
      <c r="J6290" s="278"/>
      <c r="K6290" s="278"/>
      <c r="L6290" s="277"/>
      <c r="M6290" s="276" t="s">
        <v>7541</v>
      </c>
      <c r="N6290" s="276" t="s">
        <v>7519</v>
      </c>
      <c r="O6290" s="276" t="s">
        <v>6166</v>
      </c>
    </row>
    <row r="6291" spans="1:15" ht="30.75" customHeight="1" x14ac:dyDescent="0.25">
      <c r="A6291" s="275">
        <v>81000308</v>
      </c>
      <c r="B6291" s="270" t="s">
        <v>7030</v>
      </c>
      <c r="C6291" s="272" t="s">
        <v>4844</v>
      </c>
      <c r="D6291" s="270" t="s">
        <v>6161</v>
      </c>
      <c r="E6291" s="272"/>
      <c r="F6291" s="273"/>
      <c r="G6291" s="272" t="s">
        <v>6161</v>
      </c>
      <c r="H6291" s="272" t="s">
        <v>6161</v>
      </c>
      <c r="I6291" s="272" t="s">
        <v>6161</v>
      </c>
      <c r="J6291" s="272" t="s">
        <v>6161</v>
      </c>
      <c r="K6291" s="272" t="s">
        <v>6161</v>
      </c>
      <c r="L6291" s="271" t="s">
        <v>6161</v>
      </c>
      <c r="M6291" s="270" t="s">
        <v>6161</v>
      </c>
      <c r="N6291" s="270" t="s">
        <v>6161</v>
      </c>
      <c r="O6291" s="270" t="s">
        <v>6161</v>
      </c>
    </row>
    <row r="6292" spans="1:15" ht="30.75" customHeight="1" x14ac:dyDescent="0.25">
      <c r="A6292" s="281">
        <v>81000324</v>
      </c>
      <c r="B6292" s="276" t="s">
        <v>7031</v>
      </c>
      <c r="C6292" s="278" t="s">
        <v>4843</v>
      </c>
      <c r="D6292" s="276" t="s">
        <v>10041</v>
      </c>
      <c r="E6292" s="282"/>
      <c r="F6292" s="279"/>
      <c r="G6292" s="278"/>
      <c r="H6292" s="278" t="s">
        <v>6154</v>
      </c>
      <c r="I6292" s="278" t="s">
        <v>6155</v>
      </c>
      <c r="J6292" s="278" t="s">
        <v>6156</v>
      </c>
      <c r="K6292" s="278"/>
      <c r="L6292" s="277"/>
      <c r="M6292" s="276" t="s">
        <v>6161</v>
      </c>
      <c r="N6292" s="276" t="s">
        <v>6161</v>
      </c>
      <c r="O6292" s="276" t="s">
        <v>6161</v>
      </c>
    </row>
    <row r="6293" spans="1:15" ht="30.75" customHeight="1" x14ac:dyDescent="0.25">
      <c r="A6293" s="275">
        <v>81000340</v>
      </c>
      <c r="B6293" s="270" t="s">
        <v>7032</v>
      </c>
      <c r="C6293" s="272" t="s">
        <v>4843</v>
      </c>
      <c r="D6293" s="270" t="s">
        <v>10460</v>
      </c>
      <c r="E6293" s="272"/>
      <c r="F6293" s="273"/>
      <c r="G6293" s="272"/>
      <c r="H6293" s="272" t="s">
        <v>6154</v>
      </c>
      <c r="I6293" s="272" t="s">
        <v>6155</v>
      </c>
      <c r="J6293" s="272" t="s">
        <v>6156</v>
      </c>
      <c r="K6293" s="272"/>
      <c r="L6293" s="271"/>
      <c r="M6293" s="270" t="s">
        <v>7541</v>
      </c>
      <c r="N6293" s="270" t="s">
        <v>7519</v>
      </c>
      <c r="O6293" s="270" t="s">
        <v>6166</v>
      </c>
    </row>
    <row r="6294" spans="1:15" ht="30.75" customHeight="1" x14ac:dyDescent="0.25">
      <c r="A6294" s="281">
        <v>81000367</v>
      </c>
      <c r="B6294" s="276" t="s">
        <v>7033</v>
      </c>
      <c r="C6294" s="278" t="s">
        <v>4843</v>
      </c>
      <c r="D6294" s="276" t="s">
        <v>10486</v>
      </c>
      <c r="E6294" s="282"/>
      <c r="F6294" s="279"/>
      <c r="G6294" s="278"/>
      <c r="H6294" s="278" t="s">
        <v>6154</v>
      </c>
      <c r="I6294" s="278" t="s">
        <v>6155</v>
      </c>
      <c r="J6294" s="278" t="s">
        <v>6156</v>
      </c>
      <c r="K6294" s="278"/>
      <c r="L6294" s="277"/>
      <c r="M6294" s="276" t="s">
        <v>7541</v>
      </c>
      <c r="N6294" s="276" t="s">
        <v>7519</v>
      </c>
      <c r="O6294" s="276" t="s">
        <v>6166</v>
      </c>
    </row>
    <row r="6295" spans="1:15" ht="30.75" customHeight="1" x14ac:dyDescent="0.25">
      <c r="A6295" s="275">
        <v>81000367</v>
      </c>
      <c r="B6295" s="270" t="s">
        <v>7033</v>
      </c>
      <c r="C6295" s="272" t="s">
        <v>4843</v>
      </c>
      <c r="D6295" s="270" t="s">
        <v>10484</v>
      </c>
      <c r="E6295" s="272"/>
      <c r="F6295" s="273"/>
      <c r="G6295" s="272"/>
      <c r="H6295" s="272" t="s">
        <v>6154</v>
      </c>
      <c r="I6295" s="272" t="s">
        <v>6155</v>
      </c>
      <c r="J6295" s="272" t="s">
        <v>6156</v>
      </c>
      <c r="K6295" s="272"/>
      <c r="L6295" s="271"/>
      <c r="M6295" s="270" t="s">
        <v>7541</v>
      </c>
      <c r="N6295" s="270" t="s">
        <v>7519</v>
      </c>
      <c r="O6295" s="270" t="s">
        <v>6166</v>
      </c>
    </row>
    <row r="6296" spans="1:15" ht="30.75" customHeight="1" x14ac:dyDescent="0.25">
      <c r="A6296" s="281">
        <v>81000375</v>
      </c>
      <c r="B6296" s="276" t="s">
        <v>7034</v>
      </c>
      <c r="C6296" s="278" t="s">
        <v>4843</v>
      </c>
      <c r="D6296" s="276" t="s">
        <v>10463</v>
      </c>
      <c r="E6296" s="282"/>
      <c r="F6296" s="279"/>
      <c r="G6296" s="278" t="s">
        <v>6153</v>
      </c>
      <c r="H6296" s="278"/>
      <c r="I6296" s="278"/>
      <c r="J6296" s="278"/>
      <c r="K6296" s="278"/>
      <c r="L6296" s="277"/>
      <c r="M6296" s="276" t="s">
        <v>7541</v>
      </c>
      <c r="N6296" s="276" t="s">
        <v>7519</v>
      </c>
      <c r="O6296" s="276" t="s">
        <v>6166</v>
      </c>
    </row>
    <row r="6297" spans="1:15" ht="30.75" customHeight="1" x14ac:dyDescent="0.25">
      <c r="A6297" s="275">
        <v>81000405</v>
      </c>
      <c r="B6297" s="270" t="s">
        <v>7035</v>
      </c>
      <c r="C6297" s="272" t="s">
        <v>4843</v>
      </c>
      <c r="D6297" s="270" t="s">
        <v>10462</v>
      </c>
      <c r="E6297" s="272"/>
      <c r="F6297" s="273"/>
      <c r="G6297" s="272" t="s">
        <v>6153</v>
      </c>
      <c r="H6297" s="272" t="s">
        <v>6154</v>
      </c>
      <c r="I6297" s="272" t="s">
        <v>6155</v>
      </c>
      <c r="J6297" s="272" t="s">
        <v>6156</v>
      </c>
      <c r="K6297" s="272"/>
      <c r="L6297" s="271"/>
      <c r="M6297" s="270" t="s">
        <v>7541</v>
      </c>
      <c r="N6297" s="270" t="s">
        <v>7519</v>
      </c>
      <c r="O6297" s="270" t="s">
        <v>6166</v>
      </c>
    </row>
    <row r="6298" spans="1:15" ht="30.75" customHeight="1" x14ac:dyDescent="0.25">
      <c r="A6298" s="281">
        <v>81000413</v>
      </c>
      <c r="B6298" s="276" t="s">
        <v>7036</v>
      </c>
      <c r="C6298" s="278" t="s">
        <v>4844</v>
      </c>
      <c r="D6298" s="276" t="s">
        <v>6161</v>
      </c>
      <c r="E6298" s="282"/>
      <c r="F6298" s="279"/>
      <c r="G6298" s="278" t="s">
        <v>6161</v>
      </c>
      <c r="H6298" s="278" t="s">
        <v>6161</v>
      </c>
      <c r="I6298" s="278" t="s">
        <v>6161</v>
      </c>
      <c r="J6298" s="278" t="s">
        <v>6161</v>
      </c>
      <c r="K6298" s="278" t="s">
        <v>6161</v>
      </c>
      <c r="L6298" s="277" t="s">
        <v>6161</v>
      </c>
      <c r="M6298" s="276" t="s">
        <v>6161</v>
      </c>
      <c r="N6298" s="276" t="s">
        <v>6161</v>
      </c>
      <c r="O6298" s="276" t="s">
        <v>6161</v>
      </c>
    </row>
    <row r="6299" spans="1:15" ht="30.75" customHeight="1" x14ac:dyDescent="0.25">
      <c r="A6299" s="275">
        <v>81000421</v>
      </c>
      <c r="B6299" s="270" t="s">
        <v>7037</v>
      </c>
      <c r="C6299" s="272" t="s">
        <v>4843</v>
      </c>
      <c r="D6299" s="270" t="s">
        <v>10464</v>
      </c>
      <c r="E6299" s="272"/>
      <c r="F6299" s="273"/>
      <c r="G6299" s="272" t="s">
        <v>6153</v>
      </c>
      <c r="H6299" s="272"/>
      <c r="I6299" s="272"/>
      <c r="J6299" s="272"/>
      <c r="K6299" s="272"/>
      <c r="L6299" s="271"/>
      <c r="M6299" s="270" t="s">
        <v>7541</v>
      </c>
      <c r="N6299" s="270" t="s">
        <v>7519</v>
      </c>
      <c r="O6299" s="270" t="s">
        <v>6166</v>
      </c>
    </row>
    <row r="6300" spans="1:15" ht="30.75" customHeight="1" x14ac:dyDescent="0.25">
      <c r="A6300" s="281">
        <v>81000430</v>
      </c>
      <c r="B6300" s="276" t="s">
        <v>7038</v>
      </c>
      <c r="C6300" s="278" t="s">
        <v>4843</v>
      </c>
      <c r="D6300" s="276" t="s">
        <v>10041</v>
      </c>
      <c r="E6300" s="282"/>
      <c r="F6300" s="279"/>
      <c r="G6300" s="278"/>
      <c r="H6300" s="278" t="s">
        <v>6154</v>
      </c>
      <c r="I6300" s="278" t="s">
        <v>6155</v>
      </c>
      <c r="J6300" s="278" t="s">
        <v>6156</v>
      </c>
      <c r="K6300" s="278"/>
      <c r="L6300" s="277"/>
      <c r="M6300" s="276" t="s">
        <v>6161</v>
      </c>
      <c r="N6300" s="276" t="s">
        <v>6161</v>
      </c>
      <c r="O6300" s="276" t="s">
        <v>6161</v>
      </c>
    </row>
    <row r="6301" spans="1:15" ht="30.75" customHeight="1" x14ac:dyDescent="0.25">
      <c r="A6301" s="275">
        <v>81000456</v>
      </c>
      <c r="B6301" s="270" t="s">
        <v>7039</v>
      </c>
      <c r="C6301" s="272" t="s">
        <v>4844</v>
      </c>
      <c r="D6301" s="270" t="s">
        <v>6161</v>
      </c>
      <c r="E6301" s="272"/>
      <c r="F6301" s="273"/>
      <c r="G6301" s="272" t="s">
        <v>6161</v>
      </c>
      <c r="H6301" s="272" t="s">
        <v>6161</v>
      </c>
      <c r="I6301" s="272" t="s">
        <v>6161</v>
      </c>
      <c r="J6301" s="272" t="s">
        <v>6161</v>
      </c>
      <c r="K6301" s="272" t="s">
        <v>6161</v>
      </c>
      <c r="L6301" s="271" t="s">
        <v>6161</v>
      </c>
      <c r="M6301" s="270" t="s">
        <v>6161</v>
      </c>
      <c r="N6301" s="270" t="s">
        <v>6161</v>
      </c>
      <c r="O6301" s="270" t="s">
        <v>6161</v>
      </c>
    </row>
    <row r="6302" spans="1:15" ht="30.75" customHeight="1" x14ac:dyDescent="0.25">
      <c r="A6302" s="281">
        <v>81000472</v>
      </c>
      <c r="B6302" s="276" t="s">
        <v>7040</v>
      </c>
      <c r="C6302" s="278" t="s">
        <v>4843</v>
      </c>
      <c r="D6302" s="276" t="s">
        <v>10041</v>
      </c>
      <c r="E6302" s="282"/>
      <c r="F6302" s="279"/>
      <c r="G6302" s="278"/>
      <c r="H6302" s="278" t="s">
        <v>6154</v>
      </c>
      <c r="I6302" s="278" t="s">
        <v>6155</v>
      </c>
      <c r="J6302" s="278" t="s">
        <v>6156</v>
      </c>
      <c r="K6302" s="278"/>
      <c r="L6302" s="277"/>
      <c r="M6302" s="276" t="s">
        <v>6161</v>
      </c>
      <c r="N6302" s="276" t="s">
        <v>6161</v>
      </c>
      <c r="O6302" s="276" t="s">
        <v>6161</v>
      </c>
    </row>
    <row r="6303" spans="1:15" ht="30.75" customHeight="1" x14ac:dyDescent="0.25">
      <c r="A6303" s="275">
        <v>81000480</v>
      </c>
      <c r="B6303" s="270" t="s">
        <v>7041</v>
      </c>
      <c r="C6303" s="272" t="s">
        <v>4844</v>
      </c>
      <c r="D6303" s="270" t="s">
        <v>6161</v>
      </c>
      <c r="E6303" s="272"/>
      <c r="F6303" s="273"/>
      <c r="G6303" s="272" t="s">
        <v>6161</v>
      </c>
      <c r="H6303" s="272" t="s">
        <v>6161</v>
      </c>
      <c r="I6303" s="272" t="s">
        <v>6161</v>
      </c>
      <c r="J6303" s="272" t="s">
        <v>6161</v>
      </c>
      <c r="K6303" s="272" t="s">
        <v>6161</v>
      </c>
      <c r="L6303" s="271" t="s">
        <v>6161</v>
      </c>
      <c r="M6303" s="270" t="s">
        <v>6161</v>
      </c>
      <c r="N6303" s="270" t="s">
        <v>6161</v>
      </c>
      <c r="O6303" s="270" t="s">
        <v>6161</v>
      </c>
    </row>
    <row r="6304" spans="1:15" ht="30.75" customHeight="1" x14ac:dyDescent="0.25">
      <c r="A6304" s="281">
        <v>81000510</v>
      </c>
      <c r="B6304" s="276" t="s">
        <v>7042</v>
      </c>
      <c r="C6304" s="278" t="s">
        <v>4844</v>
      </c>
      <c r="D6304" s="276" t="s">
        <v>6161</v>
      </c>
      <c r="E6304" s="282"/>
      <c r="F6304" s="279"/>
      <c r="G6304" s="278" t="s">
        <v>6161</v>
      </c>
      <c r="H6304" s="278" t="s">
        <v>6161</v>
      </c>
      <c r="I6304" s="278" t="s">
        <v>6161</v>
      </c>
      <c r="J6304" s="278" t="s">
        <v>6161</v>
      </c>
      <c r="K6304" s="278" t="s">
        <v>6161</v>
      </c>
      <c r="L6304" s="277" t="s">
        <v>6161</v>
      </c>
      <c r="M6304" s="276" t="s">
        <v>6161</v>
      </c>
      <c r="N6304" s="276" t="s">
        <v>6161</v>
      </c>
      <c r="O6304" s="276" t="s">
        <v>6161</v>
      </c>
    </row>
    <row r="6305" spans="1:15" ht="30.75" customHeight="1" x14ac:dyDescent="0.25">
      <c r="A6305" s="275">
        <v>81000529</v>
      </c>
      <c r="B6305" s="270" t="s">
        <v>7043</v>
      </c>
      <c r="C6305" s="272" t="s">
        <v>4844</v>
      </c>
      <c r="D6305" s="270" t="s">
        <v>6161</v>
      </c>
      <c r="E6305" s="272"/>
      <c r="F6305" s="273"/>
      <c r="G6305" s="272" t="s">
        <v>6161</v>
      </c>
      <c r="H6305" s="272" t="s">
        <v>6161</v>
      </c>
      <c r="I6305" s="272" t="s">
        <v>6161</v>
      </c>
      <c r="J6305" s="272" t="s">
        <v>6161</v>
      </c>
      <c r="K6305" s="272" t="s">
        <v>6161</v>
      </c>
      <c r="L6305" s="271" t="s">
        <v>6161</v>
      </c>
      <c r="M6305" s="270" t="s">
        <v>6161</v>
      </c>
      <c r="N6305" s="270" t="s">
        <v>6161</v>
      </c>
      <c r="O6305" s="270" t="s">
        <v>6161</v>
      </c>
    </row>
    <row r="6306" spans="1:15" ht="30.75" customHeight="1" x14ac:dyDescent="0.25">
      <c r="A6306" s="281">
        <v>81000537</v>
      </c>
      <c r="B6306" s="276" t="s">
        <v>7044</v>
      </c>
      <c r="C6306" s="278" t="s">
        <v>4844</v>
      </c>
      <c r="D6306" s="276" t="s">
        <v>6161</v>
      </c>
      <c r="E6306" s="282"/>
      <c r="F6306" s="279"/>
      <c r="G6306" s="278" t="s">
        <v>6161</v>
      </c>
      <c r="H6306" s="278" t="s">
        <v>6161</v>
      </c>
      <c r="I6306" s="278" t="s">
        <v>6161</v>
      </c>
      <c r="J6306" s="278" t="s">
        <v>6161</v>
      </c>
      <c r="K6306" s="278" t="s">
        <v>6161</v>
      </c>
      <c r="L6306" s="277" t="s">
        <v>6161</v>
      </c>
      <c r="M6306" s="276" t="s">
        <v>6161</v>
      </c>
      <c r="N6306" s="276" t="s">
        <v>6161</v>
      </c>
      <c r="O6306" s="276" t="s">
        <v>6161</v>
      </c>
    </row>
    <row r="6307" spans="1:15" ht="30.75" customHeight="1" x14ac:dyDescent="0.25">
      <c r="A6307" s="275">
        <v>81000545</v>
      </c>
      <c r="B6307" s="270" t="s">
        <v>7045</v>
      </c>
      <c r="C6307" s="272" t="s">
        <v>4843</v>
      </c>
      <c r="D6307" s="270" t="s">
        <v>10877</v>
      </c>
      <c r="E6307" s="272"/>
      <c r="F6307" s="273"/>
      <c r="G6307" s="272" t="s">
        <v>6153</v>
      </c>
      <c r="H6307" s="272"/>
      <c r="I6307" s="272"/>
      <c r="J6307" s="272"/>
      <c r="K6307" s="272"/>
      <c r="L6307" s="271"/>
      <c r="M6307" s="270" t="s">
        <v>7425</v>
      </c>
      <c r="N6307" s="270" t="s">
        <v>6159</v>
      </c>
      <c r="O6307" s="270" t="s">
        <v>6159</v>
      </c>
    </row>
    <row r="6308" spans="1:15" ht="30.75" customHeight="1" x14ac:dyDescent="0.25">
      <c r="A6308" s="281">
        <v>81000553</v>
      </c>
      <c r="B6308" s="276" t="s">
        <v>7046</v>
      </c>
      <c r="C6308" s="278" t="s">
        <v>4844</v>
      </c>
      <c r="D6308" s="276" t="s">
        <v>6161</v>
      </c>
      <c r="E6308" s="282"/>
      <c r="F6308" s="279"/>
      <c r="G6308" s="278" t="s">
        <v>6161</v>
      </c>
      <c r="H6308" s="278" t="s">
        <v>6161</v>
      </c>
      <c r="I6308" s="278" t="s">
        <v>6161</v>
      </c>
      <c r="J6308" s="278" t="s">
        <v>6161</v>
      </c>
      <c r="K6308" s="278" t="s">
        <v>6161</v>
      </c>
      <c r="L6308" s="277" t="s">
        <v>6161</v>
      </c>
      <c r="M6308" s="276" t="s">
        <v>6161</v>
      </c>
      <c r="N6308" s="276" t="s">
        <v>6161</v>
      </c>
      <c r="O6308" s="276" t="s">
        <v>6161</v>
      </c>
    </row>
    <row r="6309" spans="1:15" ht="30.75" customHeight="1" x14ac:dyDescent="0.25">
      <c r="A6309" s="275">
        <v>81000561</v>
      </c>
      <c r="B6309" s="270" t="s">
        <v>7047</v>
      </c>
      <c r="C6309" s="272" t="s">
        <v>4843</v>
      </c>
      <c r="D6309" s="270" t="s">
        <v>10457</v>
      </c>
      <c r="E6309" s="272"/>
      <c r="F6309" s="273"/>
      <c r="G6309" s="272"/>
      <c r="H6309" s="272" t="s">
        <v>6154</v>
      </c>
      <c r="I6309" s="272" t="s">
        <v>6155</v>
      </c>
      <c r="J6309" s="272" t="s">
        <v>6156</v>
      </c>
      <c r="K6309" s="272"/>
      <c r="L6309" s="271"/>
      <c r="M6309" s="270" t="s">
        <v>7541</v>
      </c>
      <c r="N6309" s="270" t="s">
        <v>7519</v>
      </c>
      <c r="O6309" s="270" t="s">
        <v>6166</v>
      </c>
    </row>
    <row r="6310" spans="1:15" ht="30.75" customHeight="1" x14ac:dyDescent="0.25">
      <c r="A6310" s="281">
        <v>81000570</v>
      </c>
      <c r="B6310" s="276" t="s">
        <v>7048</v>
      </c>
      <c r="C6310" s="278" t="s">
        <v>4843</v>
      </c>
      <c r="D6310" s="276" t="s">
        <v>10463</v>
      </c>
      <c r="E6310" s="282"/>
      <c r="F6310" s="279"/>
      <c r="G6310" s="278" t="s">
        <v>6153</v>
      </c>
      <c r="H6310" s="278"/>
      <c r="I6310" s="278"/>
      <c r="J6310" s="278"/>
      <c r="K6310" s="278"/>
      <c r="L6310" s="277"/>
      <c r="M6310" s="276" t="s">
        <v>7541</v>
      </c>
      <c r="N6310" s="276" t="s">
        <v>7519</v>
      </c>
      <c r="O6310" s="276" t="s">
        <v>6166</v>
      </c>
    </row>
    <row r="6311" spans="1:15" ht="30.75" customHeight="1" x14ac:dyDescent="0.25">
      <c r="A6311" s="275">
        <v>81000570</v>
      </c>
      <c r="B6311" s="270" t="s">
        <v>7048</v>
      </c>
      <c r="C6311" s="272" t="s">
        <v>4843</v>
      </c>
      <c r="D6311" s="270" t="s">
        <v>10465</v>
      </c>
      <c r="E6311" s="272"/>
      <c r="F6311" s="273"/>
      <c r="G6311" s="272" t="s">
        <v>6153</v>
      </c>
      <c r="H6311" s="272"/>
      <c r="I6311" s="272"/>
      <c r="J6311" s="272"/>
      <c r="K6311" s="272"/>
      <c r="L6311" s="271"/>
      <c r="M6311" s="270" t="s">
        <v>7541</v>
      </c>
      <c r="N6311" s="270" t="s">
        <v>7519</v>
      </c>
      <c r="O6311" s="270" t="s">
        <v>6166</v>
      </c>
    </row>
    <row r="6312" spans="1:15" ht="30.75" customHeight="1" x14ac:dyDescent="0.25">
      <c r="A6312" s="281">
        <v>81000570</v>
      </c>
      <c r="B6312" s="276" t="s">
        <v>7048</v>
      </c>
      <c r="C6312" s="278" t="s">
        <v>4843</v>
      </c>
      <c r="D6312" s="276" t="s">
        <v>10462</v>
      </c>
      <c r="E6312" s="282"/>
      <c r="F6312" s="279"/>
      <c r="G6312" s="278" t="s">
        <v>6153</v>
      </c>
      <c r="H6312" s="278" t="s">
        <v>6154</v>
      </c>
      <c r="I6312" s="278" t="s">
        <v>6155</v>
      </c>
      <c r="J6312" s="278" t="s">
        <v>6156</v>
      </c>
      <c r="K6312" s="278"/>
      <c r="L6312" s="277"/>
      <c r="M6312" s="276" t="s">
        <v>7541</v>
      </c>
      <c r="N6312" s="276" t="s">
        <v>7519</v>
      </c>
      <c r="O6312" s="276" t="s">
        <v>6166</v>
      </c>
    </row>
    <row r="6313" spans="1:15" ht="30.75" customHeight="1" x14ac:dyDescent="0.25">
      <c r="A6313" s="275">
        <v>81000570</v>
      </c>
      <c r="B6313" s="270" t="s">
        <v>7048</v>
      </c>
      <c r="C6313" s="272" t="s">
        <v>4843</v>
      </c>
      <c r="D6313" s="270" t="s">
        <v>10464</v>
      </c>
      <c r="E6313" s="272"/>
      <c r="F6313" s="273"/>
      <c r="G6313" s="272" t="s">
        <v>6153</v>
      </c>
      <c r="H6313" s="272"/>
      <c r="I6313" s="272"/>
      <c r="J6313" s="272"/>
      <c r="K6313" s="272"/>
      <c r="L6313" s="271"/>
      <c r="M6313" s="270" t="s">
        <v>7541</v>
      </c>
      <c r="N6313" s="270" t="s">
        <v>7519</v>
      </c>
      <c r="O6313" s="270" t="s">
        <v>6166</v>
      </c>
    </row>
    <row r="6314" spans="1:15" ht="30.75" customHeight="1" x14ac:dyDescent="0.25">
      <c r="A6314" s="281">
        <v>82000026</v>
      </c>
      <c r="B6314" s="276" t="s">
        <v>7049</v>
      </c>
      <c r="C6314" s="278" t="s">
        <v>4843</v>
      </c>
      <c r="D6314" s="276" t="s">
        <v>10041</v>
      </c>
      <c r="E6314" s="282"/>
      <c r="F6314" s="279"/>
      <c r="G6314" s="278" t="s">
        <v>6153</v>
      </c>
      <c r="H6314" s="278"/>
      <c r="I6314" s="278"/>
      <c r="J6314" s="278"/>
      <c r="K6314" s="278"/>
      <c r="L6314" s="277"/>
      <c r="M6314" s="276" t="s">
        <v>6161</v>
      </c>
      <c r="N6314" s="276" t="s">
        <v>6161</v>
      </c>
      <c r="O6314" s="276" t="s">
        <v>6161</v>
      </c>
    </row>
    <row r="6315" spans="1:15" ht="30.75" customHeight="1" x14ac:dyDescent="0.25">
      <c r="A6315" s="275">
        <v>82000034</v>
      </c>
      <c r="B6315" s="270" t="s">
        <v>7050</v>
      </c>
      <c r="C6315" s="272" t="s">
        <v>4843</v>
      </c>
      <c r="D6315" s="270" t="s">
        <v>10886</v>
      </c>
      <c r="E6315" s="272"/>
      <c r="F6315" s="273"/>
      <c r="G6315" s="272" t="s">
        <v>6153</v>
      </c>
      <c r="H6315" s="272"/>
      <c r="I6315" s="272"/>
      <c r="J6315" s="272"/>
      <c r="K6315" s="272"/>
      <c r="L6315" s="271"/>
      <c r="M6315" s="270" t="s">
        <v>3770</v>
      </c>
      <c r="N6315" s="270" t="s">
        <v>7595</v>
      </c>
      <c r="O6315" s="270" t="s">
        <v>6175</v>
      </c>
    </row>
    <row r="6316" spans="1:15" ht="30.75" customHeight="1" x14ac:dyDescent="0.25">
      <c r="A6316" s="281">
        <v>82000050</v>
      </c>
      <c r="B6316" s="276" t="s">
        <v>7051</v>
      </c>
      <c r="C6316" s="278" t="s">
        <v>4843</v>
      </c>
      <c r="D6316" s="276" t="s">
        <v>10887</v>
      </c>
      <c r="E6316" s="282"/>
      <c r="F6316" s="279"/>
      <c r="G6316" s="278" t="s">
        <v>6153</v>
      </c>
      <c r="H6316" s="278"/>
      <c r="I6316" s="278"/>
      <c r="J6316" s="278"/>
      <c r="K6316" s="278"/>
      <c r="L6316" s="277"/>
      <c r="M6316" s="276" t="s">
        <v>3770</v>
      </c>
      <c r="N6316" s="276" t="s">
        <v>7595</v>
      </c>
      <c r="O6316" s="276" t="s">
        <v>6175</v>
      </c>
    </row>
    <row r="6317" spans="1:15" ht="30.75" customHeight="1" x14ac:dyDescent="0.25">
      <c r="A6317" s="275">
        <v>82000069</v>
      </c>
      <c r="B6317" s="270" t="s">
        <v>7052</v>
      </c>
      <c r="C6317" s="272" t="s">
        <v>4843</v>
      </c>
      <c r="D6317" s="270" t="s">
        <v>10888</v>
      </c>
      <c r="E6317" s="272"/>
      <c r="F6317" s="273"/>
      <c r="G6317" s="272" t="s">
        <v>6153</v>
      </c>
      <c r="H6317" s="272"/>
      <c r="I6317" s="272"/>
      <c r="J6317" s="272"/>
      <c r="K6317" s="272"/>
      <c r="L6317" s="271"/>
      <c r="M6317" s="270" t="s">
        <v>3770</v>
      </c>
      <c r="N6317" s="270" t="s">
        <v>7595</v>
      </c>
      <c r="O6317" s="270" t="s">
        <v>6175</v>
      </c>
    </row>
    <row r="6318" spans="1:15" ht="30.75" customHeight="1" x14ac:dyDescent="0.25">
      <c r="A6318" s="281">
        <v>82000077</v>
      </c>
      <c r="B6318" s="276" t="s">
        <v>7053</v>
      </c>
      <c r="C6318" s="278" t="s">
        <v>4843</v>
      </c>
      <c r="D6318" s="276" t="s">
        <v>10889</v>
      </c>
      <c r="E6318" s="282"/>
      <c r="F6318" s="279"/>
      <c r="G6318" s="278" t="s">
        <v>6153</v>
      </c>
      <c r="H6318" s="278"/>
      <c r="I6318" s="278"/>
      <c r="J6318" s="278"/>
      <c r="K6318" s="278"/>
      <c r="L6318" s="277"/>
      <c r="M6318" s="276" t="s">
        <v>3770</v>
      </c>
      <c r="N6318" s="276" t="s">
        <v>7595</v>
      </c>
      <c r="O6318" s="276" t="s">
        <v>6175</v>
      </c>
    </row>
    <row r="6319" spans="1:15" ht="30.75" customHeight="1" x14ac:dyDescent="0.25">
      <c r="A6319" s="275">
        <v>82000085</v>
      </c>
      <c r="B6319" s="270" t="s">
        <v>7054</v>
      </c>
      <c r="C6319" s="272" t="s">
        <v>4843</v>
      </c>
      <c r="D6319" s="270" t="s">
        <v>10890</v>
      </c>
      <c r="E6319" s="272"/>
      <c r="F6319" s="273"/>
      <c r="G6319" s="272" t="s">
        <v>6153</v>
      </c>
      <c r="H6319" s="272"/>
      <c r="I6319" s="272"/>
      <c r="J6319" s="272"/>
      <c r="K6319" s="272"/>
      <c r="L6319" s="271"/>
      <c r="M6319" s="270" t="s">
        <v>3770</v>
      </c>
      <c r="N6319" s="270" t="s">
        <v>7595</v>
      </c>
      <c r="O6319" s="270" t="s">
        <v>6175</v>
      </c>
    </row>
    <row r="6320" spans="1:15" ht="30.75" customHeight="1" x14ac:dyDescent="0.25">
      <c r="A6320" s="281">
        <v>82000158</v>
      </c>
      <c r="B6320" s="276" t="s">
        <v>7055</v>
      </c>
      <c r="C6320" s="278" t="s">
        <v>4843</v>
      </c>
      <c r="D6320" s="276" t="s">
        <v>10891</v>
      </c>
      <c r="E6320" s="282"/>
      <c r="F6320" s="279"/>
      <c r="G6320" s="278" t="s">
        <v>6153</v>
      </c>
      <c r="H6320" s="278"/>
      <c r="I6320" s="278"/>
      <c r="J6320" s="278"/>
      <c r="K6320" s="278"/>
      <c r="L6320" s="277"/>
      <c r="M6320" s="276" t="s">
        <v>3770</v>
      </c>
      <c r="N6320" s="276" t="s">
        <v>7595</v>
      </c>
      <c r="O6320" s="276" t="s">
        <v>6175</v>
      </c>
    </row>
    <row r="6321" spans="1:15" ht="30.75" customHeight="1" x14ac:dyDescent="0.25">
      <c r="A6321" s="275">
        <v>82000166</v>
      </c>
      <c r="B6321" s="270" t="s">
        <v>7056</v>
      </c>
      <c r="C6321" s="272" t="s">
        <v>4843</v>
      </c>
      <c r="D6321" s="270" t="s">
        <v>10892</v>
      </c>
      <c r="E6321" s="272"/>
      <c r="F6321" s="273"/>
      <c r="G6321" s="272" t="s">
        <v>6153</v>
      </c>
      <c r="H6321" s="272"/>
      <c r="I6321" s="272"/>
      <c r="J6321" s="272"/>
      <c r="K6321" s="272"/>
      <c r="L6321" s="271"/>
      <c r="M6321" s="270" t="s">
        <v>3770</v>
      </c>
      <c r="N6321" s="270" t="s">
        <v>7595</v>
      </c>
      <c r="O6321" s="270" t="s">
        <v>6175</v>
      </c>
    </row>
    <row r="6322" spans="1:15" ht="30.75" customHeight="1" x14ac:dyDescent="0.25">
      <c r="A6322" s="281">
        <v>82000174</v>
      </c>
      <c r="B6322" s="276" t="s">
        <v>7057</v>
      </c>
      <c r="C6322" s="278" t="s">
        <v>4843</v>
      </c>
      <c r="D6322" s="276" t="s">
        <v>10893</v>
      </c>
      <c r="E6322" s="282"/>
      <c r="F6322" s="279"/>
      <c r="G6322" s="278" t="s">
        <v>6153</v>
      </c>
      <c r="H6322" s="278"/>
      <c r="I6322" s="278"/>
      <c r="J6322" s="278"/>
      <c r="K6322" s="278"/>
      <c r="L6322" s="277"/>
      <c r="M6322" s="276" t="s">
        <v>3770</v>
      </c>
      <c r="N6322" s="276" t="s">
        <v>7595</v>
      </c>
      <c r="O6322" s="276" t="s">
        <v>6175</v>
      </c>
    </row>
    <row r="6323" spans="1:15" ht="30.75" customHeight="1" x14ac:dyDescent="0.25">
      <c r="A6323" s="275">
        <v>82000182</v>
      </c>
      <c r="B6323" s="270" t="s">
        <v>7058</v>
      </c>
      <c r="C6323" s="272" t="s">
        <v>4843</v>
      </c>
      <c r="D6323" s="270" t="s">
        <v>10894</v>
      </c>
      <c r="E6323" s="272"/>
      <c r="F6323" s="273"/>
      <c r="G6323" s="272" t="s">
        <v>6153</v>
      </c>
      <c r="H6323" s="272"/>
      <c r="I6323" s="272"/>
      <c r="J6323" s="272"/>
      <c r="K6323" s="272"/>
      <c r="L6323" s="271"/>
      <c r="M6323" s="270" t="s">
        <v>3770</v>
      </c>
      <c r="N6323" s="270" t="s">
        <v>7595</v>
      </c>
      <c r="O6323" s="270" t="s">
        <v>6175</v>
      </c>
    </row>
    <row r="6324" spans="1:15" ht="30.75" customHeight="1" x14ac:dyDescent="0.25">
      <c r="A6324" s="281">
        <v>82000190</v>
      </c>
      <c r="B6324" s="276" t="s">
        <v>7059</v>
      </c>
      <c r="C6324" s="278" t="s">
        <v>4843</v>
      </c>
      <c r="D6324" s="276" t="s">
        <v>10895</v>
      </c>
      <c r="E6324" s="282"/>
      <c r="F6324" s="279"/>
      <c r="G6324" s="278" t="s">
        <v>6153</v>
      </c>
      <c r="H6324" s="278"/>
      <c r="I6324" s="278"/>
      <c r="J6324" s="278"/>
      <c r="K6324" s="278"/>
      <c r="L6324" s="277"/>
      <c r="M6324" s="276" t="s">
        <v>3770</v>
      </c>
      <c r="N6324" s="276" t="s">
        <v>7595</v>
      </c>
      <c r="O6324" s="276" t="s">
        <v>6175</v>
      </c>
    </row>
    <row r="6325" spans="1:15" ht="30.75" customHeight="1" x14ac:dyDescent="0.25">
      <c r="A6325" s="275">
        <v>82000212</v>
      </c>
      <c r="B6325" s="270" t="s">
        <v>7060</v>
      </c>
      <c r="C6325" s="272" t="s">
        <v>4843</v>
      </c>
      <c r="D6325" s="270" t="s">
        <v>10896</v>
      </c>
      <c r="E6325" s="272"/>
      <c r="F6325" s="273"/>
      <c r="G6325" s="272" t="s">
        <v>6153</v>
      </c>
      <c r="H6325" s="272"/>
      <c r="I6325" s="272"/>
      <c r="J6325" s="272"/>
      <c r="K6325" s="272"/>
      <c r="L6325" s="271"/>
      <c r="M6325" s="270" t="s">
        <v>3770</v>
      </c>
      <c r="N6325" s="270" t="s">
        <v>7595</v>
      </c>
      <c r="O6325" s="270" t="s">
        <v>6175</v>
      </c>
    </row>
    <row r="6326" spans="1:15" ht="30.75" customHeight="1" x14ac:dyDescent="0.25">
      <c r="A6326" s="281">
        <v>82000280</v>
      </c>
      <c r="B6326" s="276" t="s">
        <v>7061</v>
      </c>
      <c r="C6326" s="278" t="s">
        <v>4843</v>
      </c>
      <c r="D6326" s="276" t="s">
        <v>7759</v>
      </c>
      <c r="E6326" s="282"/>
      <c r="F6326" s="279"/>
      <c r="G6326" s="278" t="s">
        <v>6153</v>
      </c>
      <c r="H6326" s="278" t="s">
        <v>6154</v>
      </c>
      <c r="I6326" s="278" t="s">
        <v>6155</v>
      </c>
      <c r="J6326" s="278" t="s">
        <v>6156</v>
      </c>
      <c r="K6326" s="278"/>
      <c r="L6326" s="277">
        <v>85</v>
      </c>
      <c r="M6326" s="276" t="s">
        <v>7603</v>
      </c>
      <c r="N6326" s="276" t="s">
        <v>7595</v>
      </c>
      <c r="O6326" s="276" t="s">
        <v>6175</v>
      </c>
    </row>
    <row r="6327" spans="1:15" ht="30.75" customHeight="1" x14ac:dyDescent="0.25">
      <c r="A6327" s="275">
        <v>82000298</v>
      </c>
      <c r="B6327" s="270" t="s">
        <v>7062</v>
      </c>
      <c r="C6327" s="272" t="s">
        <v>4843</v>
      </c>
      <c r="D6327" s="270" t="s">
        <v>7615</v>
      </c>
      <c r="E6327" s="272"/>
      <c r="F6327" s="273"/>
      <c r="G6327" s="272" t="s">
        <v>6153</v>
      </c>
      <c r="H6327" s="272" t="s">
        <v>6154</v>
      </c>
      <c r="I6327" s="272" t="s">
        <v>6155</v>
      </c>
      <c r="J6327" s="272" t="s">
        <v>6156</v>
      </c>
      <c r="K6327" s="272"/>
      <c r="L6327" s="271"/>
      <c r="M6327" s="270" t="s">
        <v>3770</v>
      </c>
      <c r="N6327" s="270" t="s">
        <v>7595</v>
      </c>
      <c r="O6327" s="270" t="s">
        <v>6175</v>
      </c>
    </row>
    <row r="6328" spans="1:15" ht="30.75" customHeight="1" x14ac:dyDescent="0.25">
      <c r="A6328" s="281">
        <v>82000301</v>
      </c>
      <c r="B6328" s="276" t="s">
        <v>7063</v>
      </c>
      <c r="C6328" s="278" t="s">
        <v>4843</v>
      </c>
      <c r="D6328" s="276" t="s">
        <v>7616</v>
      </c>
      <c r="E6328" s="282"/>
      <c r="F6328" s="279"/>
      <c r="G6328" s="278" t="s">
        <v>6153</v>
      </c>
      <c r="H6328" s="278" t="s">
        <v>6154</v>
      </c>
      <c r="I6328" s="278" t="s">
        <v>6155</v>
      </c>
      <c r="J6328" s="278" t="s">
        <v>6156</v>
      </c>
      <c r="K6328" s="278"/>
      <c r="L6328" s="277"/>
      <c r="M6328" s="276" t="s">
        <v>3770</v>
      </c>
      <c r="N6328" s="276" t="s">
        <v>7595</v>
      </c>
      <c r="O6328" s="276" t="s">
        <v>6175</v>
      </c>
    </row>
    <row r="6329" spans="1:15" ht="30.75" customHeight="1" x14ac:dyDescent="0.25">
      <c r="A6329" s="275">
        <v>82000336</v>
      </c>
      <c r="B6329" s="270" t="s">
        <v>7064</v>
      </c>
      <c r="C6329" s="272" t="s">
        <v>4843</v>
      </c>
      <c r="D6329" s="270" t="s">
        <v>10897</v>
      </c>
      <c r="E6329" s="272"/>
      <c r="F6329" s="273"/>
      <c r="G6329" s="272" t="s">
        <v>6153</v>
      </c>
      <c r="H6329" s="272"/>
      <c r="I6329" s="272"/>
      <c r="J6329" s="272"/>
      <c r="K6329" s="272"/>
      <c r="L6329" s="271"/>
      <c r="M6329" s="270" t="s">
        <v>3770</v>
      </c>
      <c r="N6329" s="270" t="s">
        <v>7595</v>
      </c>
      <c r="O6329" s="270" t="s">
        <v>6175</v>
      </c>
    </row>
    <row r="6330" spans="1:15" ht="30.75" customHeight="1" x14ac:dyDescent="0.25">
      <c r="A6330" s="281">
        <v>82000336</v>
      </c>
      <c r="B6330" s="276" t="s">
        <v>7064</v>
      </c>
      <c r="C6330" s="278" t="s">
        <v>4843</v>
      </c>
      <c r="D6330" s="276" t="s">
        <v>10898</v>
      </c>
      <c r="E6330" s="282"/>
      <c r="F6330" s="279"/>
      <c r="G6330" s="278" t="s">
        <v>6153</v>
      </c>
      <c r="H6330" s="278"/>
      <c r="I6330" s="278"/>
      <c r="J6330" s="278"/>
      <c r="K6330" s="278"/>
      <c r="L6330" s="277"/>
      <c r="M6330" s="276" t="s">
        <v>3770</v>
      </c>
      <c r="N6330" s="276" t="s">
        <v>7595</v>
      </c>
      <c r="O6330" s="276" t="s">
        <v>6175</v>
      </c>
    </row>
    <row r="6331" spans="1:15" ht="30.75" customHeight="1" x14ac:dyDescent="0.25">
      <c r="A6331" s="275">
        <v>82000344</v>
      </c>
      <c r="B6331" s="270" t="s">
        <v>7065</v>
      </c>
      <c r="C6331" s="272" t="s">
        <v>4844</v>
      </c>
      <c r="D6331" s="270" t="s">
        <v>6161</v>
      </c>
      <c r="E6331" s="272"/>
      <c r="F6331" s="273"/>
      <c r="G6331" s="272" t="s">
        <v>6161</v>
      </c>
      <c r="H6331" s="272" t="s">
        <v>6161</v>
      </c>
      <c r="I6331" s="272" t="s">
        <v>6161</v>
      </c>
      <c r="J6331" s="272" t="s">
        <v>6161</v>
      </c>
      <c r="K6331" s="272" t="s">
        <v>6161</v>
      </c>
      <c r="L6331" s="271" t="s">
        <v>6161</v>
      </c>
      <c r="M6331" s="270" t="s">
        <v>6161</v>
      </c>
      <c r="N6331" s="270" t="s">
        <v>6161</v>
      </c>
      <c r="O6331" s="270" t="s">
        <v>6161</v>
      </c>
    </row>
    <row r="6332" spans="1:15" ht="30.75" customHeight="1" x14ac:dyDescent="0.25">
      <c r="A6332" s="281">
        <v>82000352</v>
      </c>
      <c r="B6332" s="276" t="s">
        <v>7066</v>
      </c>
      <c r="C6332" s="278" t="s">
        <v>4843</v>
      </c>
      <c r="D6332" s="276" t="s">
        <v>10899</v>
      </c>
      <c r="E6332" s="282"/>
      <c r="F6332" s="279"/>
      <c r="G6332" s="278" t="s">
        <v>6153</v>
      </c>
      <c r="H6332" s="278"/>
      <c r="I6332" s="278"/>
      <c r="J6332" s="278"/>
      <c r="K6332" s="278"/>
      <c r="L6332" s="277"/>
      <c r="M6332" s="276" t="s">
        <v>3770</v>
      </c>
      <c r="N6332" s="276" t="s">
        <v>7595</v>
      </c>
      <c r="O6332" s="276" t="s">
        <v>6175</v>
      </c>
    </row>
    <row r="6333" spans="1:15" ht="30.75" customHeight="1" x14ac:dyDescent="0.25">
      <c r="A6333" s="275">
        <v>82000360</v>
      </c>
      <c r="B6333" s="270" t="s">
        <v>7067</v>
      </c>
      <c r="C6333" s="272" t="s">
        <v>4843</v>
      </c>
      <c r="D6333" s="270" t="s">
        <v>10900</v>
      </c>
      <c r="E6333" s="272"/>
      <c r="F6333" s="273"/>
      <c r="G6333" s="272" t="s">
        <v>6153</v>
      </c>
      <c r="H6333" s="272"/>
      <c r="I6333" s="272"/>
      <c r="J6333" s="272"/>
      <c r="K6333" s="272"/>
      <c r="L6333" s="271"/>
      <c r="M6333" s="270" t="s">
        <v>3770</v>
      </c>
      <c r="N6333" s="270" t="s">
        <v>7595</v>
      </c>
      <c r="O6333" s="270" t="s">
        <v>6175</v>
      </c>
    </row>
    <row r="6334" spans="1:15" ht="30.75" customHeight="1" x14ac:dyDescent="0.25">
      <c r="A6334" s="281">
        <v>82000387</v>
      </c>
      <c r="B6334" s="276" t="s">
        <v>7068</v>
      </c>
      <c r="C6334" s="278" t="s">
        <v>4843</v>
      </c>
      <c r="D6334" s="276" t="s">
        <v>10900</v>
      </c>
      <c r="E6334" s="282"/>
      <c r="F6334" s="279"/>
      <c r="G6334" s="278" t="s">
        <v>6153</v>
      </c>
      <c r="H6334" s="278"/>
      <c r="I6334" s="278"/>
      <c r="J6334" s="278"/>
      <c r="K6334" s="278"/>
      <c r="L6334" s="277"/>
      <c r="M6334" s="276" t="s">
        <v>3770</v>
      </c>
      <c r="N6334" s="276" t="s">
        <v>7595</v>
      </c>
      <c r="O6334" s="276" t="s">
        <v>6175</v>
      </c>
    </row>
    <row r="6335" spans="1:15" ht="30.75" customHeight="1" x14ac:dyDescent="0.25">
      <c r="A6335" s="275">
        <v>82000395</v>
      </c>
      <c r="B6335" s="270" t="s">
        <v>7069</v>
      </c>
      <c r="C6335" s="272" t="s">
        <v>4843</v>
      </c>
      <c r="D6335" s="270" t="s">
        <v>10901</v>
      </c>
      <c r="E6335" s="272"/>
      <c r="F6335" s="273"/>
      <c r="G6335" s="272" t="s">
        <v>6153</v>
      </c>
      <c r="H6335" s="272"/>
      <c r="I6335" s="272"/>
      <c r="J6335" s="272"/>
      <c r="K6335" s="272"/>
      <c r="L6335" s="271"/>
      <c r="M6335" s="270" t="s">
        <v>3770</v>
      </c>
      <c r="N6335" s="270" t="s">
        <v>7595</v>
      </c>
      <c r="O6335" s="270" t="s">
        <v>6175</v>
      </c>
    </row>
    <row r="6336" spans="1:15" ht="30.75" customHeight="1" x14ac:dyDescent="0.25">
      <c r="A6336" s="281">
        <v>82000417</v>
      </c>
      <c r="B6336" s="276" t="s">
        <v>7070</v>
      </c>
      <c r="C6336" s="278" t="s">
        <v>4843</v>
      </c>
      <c r="D6336" s="276" t="s">
        <v>10898</v>
      </c>
      <c r="E6336" s="282"/>
      <c r="F6336" s="279"/>
      <c r="G6336" s="278" t="s">
        <v>6153</v>
      </c>
      <c r="H6336" s="278"/>
      <c r="I6336" s="278"/>
      <c r="J6336" s="278"/>
      <c r="K6336" s="278"/>
      <c r="L6336" s="277"/>
      <c r="M6336" s="276" t="s">
        <v>3770</v>
      </c>
      <c r="N6336" s="276" t="s">
        <v>7595</v>
      </c>
      <c r="O6336" s="276" t="s">
        <v>6175</v>
      </c>
    </row>
    <row r="6337" spans="1:15" ht="30.75" customHeight="1" x14ac:dyDescent="0.25">
      <c r="A6337" s="275">
        <v>82000441</v>
      </c>
      <c r="B6337" s="270" t="s">
        <v>7071</v>
      </c>
      <c r="C6337" s="272" t="s">
        <v>4843</v>
      </c>
      <c r="D6337" s="270" t="s">
        <v>10902</v>
      </c>
      <c r="E6337" s="272"/>
      <c r="F6337" s="273"/>
      <c r="G6337" s="272" t="s">
        <v>6153</v>
      </c>
      <c r="H6337" s="272"/>
      <c r="I6337" s="272"/>
      <c r="J6337" s="272"/>
      <c r="K6337" s="272"/>
      <c r="L6337" s="271"/>
      <c r="M6337" s="270" t="s">
        <v>3770</v>
      </c>
      <c r="N6337" s="270" t="s">
        <v>7595</v>
      </c>
      <c r="O6337" s="270" t="s">
        <v>6175</v>
      </c>
    </row>
    <row r="6338" spans="1:15" ht="30.75" customHeight="1" x14ac:dyDescent="0.25">
      <c r="A6338" s="281">
        <v>82000468</v>
      </c>
      <c r="B6338" s="276" t="s">
        <v>7072</v>
      </c>
      <c r="C6338" s="278" t="s">
        <v>4843</v>
      </c>
      <c r="D6338" s="276" t="s">
        <v>10903</v>
      </c>
      <c r="E6338" s="282"/>
      <c r="F6338" s="279"/>
      <c r="G6338" s="278" t="s">
        <v>6153</v>
      </c>
      <c r="H6338" s="278"/>
      <c r="I6338" s="278"/>
      <c r="J6338" s="278"/>
      <c r="K6338" s="278"/>
      <c r="L6338" s="277"/>
      <c r="M6338" s="276" t="s">
        <v>3770</v>
      </c>
      <c r="N6338" s="276" t="s">
        <v>7595</v>
      </c>
      <c r="O6338" s="276" t="s">
        <v>6175</v>
      </c>
    </row>
    <row r="6339" spans="1:15" ht="30.75" customHeight="1" x14ac:dyDescent="0.25">
      <c r="A6339" s="275">
        <v>82000484</v>
      </c>
      <c r="B6339" s="270" t="s">
        <v>7073</v>
      </c>
      <c r="C6339" s="272" t="s">
        <v>4843</v>
      </c>
      <c r="D6339" s="270" t="s">
        <v>10904</v>
      </c>
      <c r="E6339" s="272"/>
      <c r="F6339" s="273"/>
      <c r="G6339" s="272" t="s">
        <v>6153</v>
      </c>
      <c r="H6339" s="272"/>
      <c r="I6339" s="272"/>
      <c r="J6339" s="272"/>
      <c r="K6339" s="272"/>
      <c r="L6339" s="271"/>
      <c r="M6339" s="270" t="s">
        <v>3770</v>
      </c>
      <c r="N6339" s="270" t="s">
        <v>7595</v>
      </c>
      <c r="O6339" s="270" t="s">
        <v>6175</v>
      </c>
    </row>
    <row r="6340" spans="1:15" ht="30.75" customHeight="1" x14ac:dyDescent="0.25">
      <c r="A6340" s="281">
        <v>82000506</v>
      </c>
      <c r="B6340" s="276" t="s">
        <v>7074</v>
      </c>
      <c r="C6340" s="278" t="s">
        <v>4843</v>
      </c>
      <c r="D6340" s="276" t="s">
        <v>10041</v>
      </c>
      <c r="E6340" s="282"/>
      <c r="F6340" s="279"/>
      <c r="G6340" s="278" t="s">
        <v>6153</v>
      </c>
      <c r="H6340" s="278"/>
      <c r="I6340" s="278"/>
      <c r="J6340" s="278"/>
      <c r="K6340" s="278"/>
      <c r="L6340" s="277"/>
      <c r="M6340" s="276" t="s">
        <v>6161</v>
      </c>
      <c r="N6340" s="276" t="s">
        <v>6161</v>
      </c>
      <c r="O6340" s="276" t="s">
        <v>6161</v>
      </c>
    </row>
    <row r="6341" spans="1:15" ht="30.75" customHeight="1" x14ac:dyDescent="0.25">
      <c r="A6341" s="275">
        <v>82000522</v>
      </c>
      <c r="B6341" s="270" t="s">
        <v>7075</v>
      </c>
      <c r="C6341" s="272" t="s">
        <v>4844</v>
      </c>
      <c r="D6341" s="270" t="s">
        <v>6161</v>
      </c>
      <c r="E6341" s="272"/>
      <c r="F6341" s="273"/>
      <c r="G6341" s="272" t="s">
        <v>6161</v>
      </c>
      <c r="H6341" s="272" t="s">
        <v>6161</v>
      </c>
      <c r="I6341" s="272" t="s">
        <v>6161</v>
      </c>
      <c r="J6341" s="272" t="s">
        <v>6161</v>
      </c>
      <c r="K6341" s="272" t="s">
        <v>6161</v>
      </c>
      <c r="L6341" s="271" t="s">
        <v>6161</v>
      </c>
      <c r="M6341" s="270" t="s">
        <v>6161</v>
      </c>
      <c r="N6341" s="270" t="s">
        <v>6161</v>
      </c>
      <c r="O6341" s="270" t="s">
        <v>6161</v>
      </c>
    </row>
    <row r="6342" spans="1:15" ht="30.75" customHeight="1" x14ac:dyDescent="0.25">
      <c r="A6342" s="281">
        <v>82000549</v>
      </c>
      <c r="B6342" s="276" t="s">
        <v>7076</v>
      </c>
      <c r="C6342" s="278" t="s">
        <v>4844</v>
      </c>
      <c r="D6342" s="276" t="s">
        <v>6161</v>
      </c>
      <c r="E6342" s="282"/>
      <c r="F6342" s="279"/>
      <c r="G6342" s="278" t="s">
        <v>6161</v>
      </c>
      <c r="H6342" s="278" t="s">
        <v>6161</v>
      </c>
      <c r="I6342" s="278" t="s">
        <v>6161</v>
      </c>
      <c r="J6342" s="278" t="s">
        <v>6161</v>
      </c>
      <c r="K6342" s="278" t="s">
        <v>6161</v>
      </c>
      <c r="L6342" s="277" t="s">
        <v>6161</v>
      </c>
      <c r="M6342" s="276" t="s">
        <v>6161</v>
      </c>
      <c r="N6342" s="276" t="s">
        <v>6161</v>
      </c>
      <c r="O6342" s="276" t="s">
        <v>6161</v>
      </c>
    </row>
    <row r="6343" spans="1:15" ht="30.75" customHeight="1" x14ac:dyDescent="0.25">
      <c r="A6343" s="275">
        <v>82000557</v>
      </c>
      <c r="B6343" s="270" t="s">
        <v>7077</v>
      </c>
      <c r="C6343" s="272" t="s">
        <v>4843</v>
      </c>
      <c r="D6343" s="270" t="s">
        <v>10905</v>
      </c>
      <c r="E6343" s="272"/>
      <c r="F6343" s="273"/>
      <c r="G6343" s="272" t="s">
        <v>6153</v>
      </c>
      <c r="H6343" s="272"/>
      <c r="I6343" s="272"/>
      <c r="J6343" s="272"/>
      <c r="K6343" s="272"/>
      <c r="L6343" s="271"/>
      <c r="M6343" s="270" t="s">
        <v>3770</v>
      </c>
      <c r="N6343" s="270" t="s">
        <v>7595</v>
      </c>
      <c r="O6343" s="270" t="s">
        <v>6175</v>
      </c>
    </row>
    <row r="6344" spans="1:15" ht="30.75" customHeight="1" x14ac:dyDescent="0.25">
      <c r="A6344" s="281">
        <v>82000581</v>
      </c>
      <c r="B6344" s="276" t="s">
        <v>7078</v>
      </c>
      <c r="C6344" s="278" t="s">
        <v>4843</v>
      </c>
      <c r="D6344" s="276" t="s">
        <v>8460</v>
      </c>
      <c r="E6344" s="282"/>
      <c r="F6344" s="279"/>
      <c r="G6344" s="278"/>
      <c r="H6344" s="278"/>
      <c r="I6344" s="278" t="s">
        <v>6155</v>
      </c>
      <c r="J6344" s="278" t="s">
        <v>6156</v>
      </c>
      <c r="K6344" s="278"/>
      <c r="L6344" s="277"/>
      <c r="M6344" s="276" t="s">
        <v>6159</v>
      </c>
      <c r="N6344" s="276" t="s">
        <v>7593</v>
      </c>
      <c r="O6344" s="276" t="s">
        <v>6175</v>
      </c>
    </row>
    <row r="6345" spans="1:15" ht="30.75" customHeight="1" x14ac:dyDescent="0.25">
      <c r="A6345" s="275">
        <v>82000603</v>
      </c>
      <c r="B6345" s="270" t="s">
        <v>7079</v>
      </c>
      <c r="C6345" s="272" t="s">
        <v>4843</v>
      </c>
      <c r="D6345" s="270" t="s">
        <v>8460</v>
      </c>
      <c r="E6345" s="272"/>
      <c r="F6345" s="273"/>
      <c r="G6345" s="272"/>
      <c r="H6345" s="272"/>
      <c r="I6345" s="272" t="s">
        <v>6155</v>
      </c>
      <c r="J6345" s="272" t="s">
        <v>6156</v>
      </c>
      <c r="K6345" s="272"/>
      <c r="L6345" s="271"/>
      <c r="M6345" s="270" t="s">
        <v>6159</v>
      </c>
      <c r="N6345" s="270" t="s">
        <v>7593</v>
      </c>
      <c r="O6345" s="270" t="s">
        <v>6175</v>
      </c>
    </row>
    <row r="6346" spans="1:15" ht="30.75" customHeight="1" x14ac:dyDescent="0.25">
      <c r="A6346" s="281">
        <v>82000620</v>
      </c>
      <c r="B6346" s="276" t="s">
        <v>7080</v>
      </c>
      <c r="C6346" s="278" t="s">
        <v>4844</v>
      </c>
      <c r="D6346" s="276" t="s">
        <v>6161</v>
      </c>
      <c r="E6346" s="282"/>
      <c r="F6346" s="279"/>
      <c r="G6346" s="278" t="s">
        <v>6161</v>
      </c>
      <c r="H6346" s="278" t="s">
        <v>6161</v>
      </c>
      <c r="I6346" s="278" t="s">
        <v>6161</v>
      </c>
      <c r="J6346" s="278" t="s">
        <v>6161</v>
      </c>
      <c r="K6346" s="278" t="s">
        <v>6161</v>
      </c>
      <c r="L6346" s="277" t="s">
        <v>6161</v>
      </c>
      <c r="M6346" s="276" t="s">
        <v>6161</v>
      </c>
      <c r="N6346" s="276" t="s">
        <v>6161</v>
      </c>
      <c r="O6346" s="276" t="s">
        <v>6161</v>
      </c>
    </row>
    <row r="6347" spans="1:15" ht="30.75" customHeight="1" x14ac:dyDescent="0.25">
      <c r="A6347" s="275">
        <v>82000646</v>
      </c>
      <c r="B6347" s="270" t="s">
        <v>7081</v>
      </c>
      <c r="C6347" s="272" t="s">
        <v>4844</v>
      </c>
      <c r="D6347" s="270" t="s">
        <v>6161</v>
      </c>
      <c r="E6347" s="272"/>
      <c r="F6347" s="273"/>
      <c r="G6347" s="272" t="s">
        <v>6161</v>
      </c>
      <c r="H6347" s="272" t="s">
        <v>6161</v>
      </c>
      <c r="I6347" s="272" t="s">
        <v>6161</v>
      </c>
      <c r="J6347" s="272" t="s">
        <v>6161</v>
      </c>
      <c r="K6347" s="272" t="s">
        <v>6161</v>
      </c>
      <c r="L6347" s="271" t="s">
        <v>6161</v>
      </c>
      <c r="M6347" s="270" t="s">
        <v>6161</v>
      </c>
      <c r="N6347" s="270" t="s">
        <v>6161</v>
      </c>
      <c r="O6347" s="270" t="s">
        <v>6161</v>
      </c>
    </row>
    <row r="6348" spans="1:15" ht="30.75" customHeight="1" x14ac:dyDescent="0.25">
      <c r="A6348" s="281">
        <v>82000662</v>
      </c>
      <c r="B6348" s="276" t="s">
        <v>7082</v>
      </c>
      <c r="C6348" s="278" t="s">
        <v>4843</v>
      </c>
      <c r="D6348" s="276" t="s">
        <v>10906</v>
      </c>
      <c r="E6348" s="282"/>
      <c r="F6348" s="279"/>
      <c r="G6348" s="278" t="s">
        <v>6153</v>
      </c>
      <c r="H6348" s="278"/>
      <c r="I6348" s="278"/>
      <c r="J6348" s="278"/>
      <c r="K6348" s="278"/>
      <c r="L6348" s="277"/>
      <c r="M6348" s="276" t="s">
        <v>3770</v>
      </c>
      <c r="N6348" s="276" t="s">
        <v>7595</v>
      </c>
      <c r="O6348" s="276" t="s">
        <v>6175</v>
      </c>
    </row>
    <row r="6349" spans="1:15" ht="30.75" customHeight="1" x14ac:dyDescent="0.25">
      <c r="A6349" s="275">
        <v>82000689</v>
      </c>
      <c r="B6349" s="270" t="s">
        <v>7083</v>
      </c>
      <c r="C6349" s="272" t="s">
        <v>4843</v>
      </c>
      <c r="D6349" s="270" t="s">
        <v>10907</v>
      </c>
      <c r="E6349" s="272"/>
      <c r="F6349" s="273"/>
      <c r="G6349" s="272" t="s">
        <v>6153</v>
      </c>
      <c r="H6349" s="272"/>
      <c r="I6349" s="272"/>
      <c r="J6349" s="272"/>
      <c r="K6349" s="272"/>
      <c r="L6349" s="271"/>
      <c r="M6349" s="270" t="s">
        <v>3770</v>
      </c>
      <c r="N6349" s="270" t="s">
        <v>7595</v>
      </c>
      <c r="O6349" s="270" t="s">
        <v>6175</v>
      </c>
    </row>
    <row r="6350" spans="1:15" ht="30.75" customHeight="1" x14ac:dyDescent="0.25">
      <c r="A6350" s="281">
        <v>82000700</v>
      </c>
      <c r="B6350" s="276" t="s">
        <v>7084</v>
      </c>
      <c r="C6350" s="278" t="s">
        <v>4843</v>
      </c>
      <c r="D6350" s="276" t="s">
        <v>10908</v>
      </c>
      <c r="E6350" s="282"/>
      <c r="F6350" s="279"/>
      <c r="G6350" s="278" t="s">
        <v>6153</v>
      </c>
      <c r="H6350" s="278"/>
      <c r="I6350" s="278"/>
      <c r="J6350" s="278"/>
      <c r="K6350" s="278"/>
      <c r="L6350" s="277"/>
      <c r="M6350" s="276" t="s">
        <v>7425</v>
      </c>
      <c r="N6350" s="276" t="s">
        <v>6159</v>
      </c>
      <c r="O6350" s="276" t="s">
        <v>6159</v>
      </c>
    </row>
    <row r="6351" spans="1:15" ht="30.75" customHeight="1" x14ac:dyDescent="0.25">
      <c r="A6351" s="275">
        <v>82000743</v>
      </c>
      <c r="B6351" s="270" t="s">
        <v>7085</v>
      </c>
      <c r="C6351" s="272" t="s">
        <v>4843</v>
      </c>
      <c r="D6351" s="270" t="s">
        <v>10909</v>
      </c>
      <c r="E6351" s="272"/>
      <c r="F6351" s="273"/>
      <c r="G6351" s="272" t="s">
        <v>6153</v>
      </c>
      <c r="H6351" s="272" t="s">
        <v>6154</v>
      </c>
      <c r="I6351" s="272" t="s">
        <v>6155</v>
      </c>
      <c r="J6351" s="272" t="s">
        <v>6156</v>
      </c>
      <c r="K6351" s="272"/>
      <c r="L6351" s="271"/>
      <c r="M6351" s="270" t="s">
        <v>3770</v>
      </c>
      <c r="N6351" s="270" t="s">
        <v>7595</v>
      </c>
      <c r="O6351" s="270" t="s">
        <v>6175</v>
      </c>
    </row>
    <row r="6352" spans="1:15" ht="30.75" customHeight="1" x14ac:dyDescent="0.25">
      <c r="A6352" s="281">
        <v>82000778</v>
      </c>
      <c r="B6352" s="276" t="s">
        <v>7086</v>
      </c>
      <c r="C6352" s="278" t="s">
        <v>4843</v>
      </c>
      <c r="D6352" s="276" t="s">
        <v>10910</v>
      </c>
      <c r="E6352" s="282"/>
      <c r="F6352" s="279"/>
      <c r="G6352" s="278" t="s">
        <v>6153</v>
      </c>
      <c r="H6352" s="278" t="s">
        <v>6154</v>
      </c>
      <c r="I6352" s="278" t="s">
        <v>6155</v>
      </c>
      <c r="J6352" s="278" t="s">
        <v>6156</v>
      </c>
      <c r="K6352" s="278"/>
      <c r="L6352" s="277"/>
      <c r="M6352" s="276" t="s">
        <v>7657</v>
      </c>
      <c r="N6352" s="276" t="s">
        <v>7595</v>
      </c>
      <c r="O6352" s="276" t="s">
        <v>6175</v>
      </c>
    </row>
    <row r="6353" spans="1:15" ht="30.75" customHeight="1" x14ac:dyDescent="0.25">
      <c r="A6353" s="275">
        <v>82000786</v>
      </c>
      <c r="B6353" s="270" t="s">
        <v>7087</v>
      </c>
      <c r="C6353" s="272" t="s">
        <v>4843</v>
      </c>
      <c r="D6353" s="270" t="s">
        <v>7758</v>
      </c>
      <c r="E6353" s="272"/>
      <c r="F6353" s="273"/>
      <c r="G6353" s="272" t="s">
        <v>6153</v>
      </c>
      <c r="H6353" s="272" t="s">
        <v>6154</v>
      </c>
      <c r="I6353" s="272" t="s">
        <v>6155</v>
      </c>
      <c r="J6353" s="272" t="s">
        <v>6156</v>
      </c>
      <c r="K6353" s="272"/>
      <c r="L6353" s="271">
        <v>91</v>
      </c>
      <c r="M6353" s="270" t="s">
        <v>7603</v>
      </c>
      <c r="N6353" s="270" t="s">
        <v>7595</v>
      </c>
      <c r="O6353" s="270" t="s">
        <v>6175</v>
      </c>
    </row>
    <row r="6354" spans="1:15" ht="30.75" customHeight="1" x14ac:dyDescent="0.25">
      <c r="A6354" s="281">
        <v>82000794</v>
      </c>
      <c r="B6354" s="276" t="s">
        <v>7088</v>
      </c>
      <c r="C6354" s="278" t="s">
        <v>4843</v>
      </c>
      <c r="D6354" s="276" t="s">
        <v>10911</v>
      </c>
      <c r="E6354" s="282"/>
      <c r="F6354" s="279"/>
      <c r="G6354" s="278" t="s">
        <v>6153</v>
      </c>
      <c r="H6354" s="278" t="s">
        <v>6154</v>
      </c>
      <c r="I6354" s="278" t="s">
        <v>6155</v>
      </c>
      <c r="J6354" s="278" t="s">
        <v>6156</v>
      </c>
      <c r="K6354" s="278"/>
      <c r="L6354" s="277"/>
      <c r="M6354" s="276" t="s">
        <v>7657</v>
      </c>
      <c r="N6354" s="276" t="s">
        <v>7595</v>
      </c>
      <c r="O6354" s="276" t="s">
        <v>6175</v>
      </c>
    </row>
    <row r="6355" spans="1:15" ht="30.75" customHeight="1" x14ac:dyDescent="0.25">
      <c r="A6355" s="275">
        <v>82000808</v>
      </c>
      <c r="B6355" s="270" t="s">
        <v>7089</v>
      </c>
      <c r="C6355" s="272" t="s">
        <v>4843</v>
      </c>
      <c r="D6355" s="270" t="s">
        <v>10912</v>
      </c>
      <c r="E6355" s="272"/>
      <c r="F6355" s="273"/>
      <c r="G6355" s="272" t="s">
        <v>6153</v>
      </c>
      <c r="H6355" s="272" t="s">
        <v>6154</v>
      </c>
      <c r="I6355" s="272" t="s">
        <v>6155</v>
      </c>
      <c r="J6355" s="272" t="s">
        <v>6156</v>
      </c>
      <c r="K6355" s="272"/>
      <c r="L6355" s="271"/>
      <c r="M6355" s="270" t="s">
        <v>7657</v>
      </c>
      <c r="N6355" s="270" t="s">
        <v>7595</v>
      </c>
      <c r="O6355" s="270" t="s">
        <v>6175</v>
      </c>
    </row>
    <row r="6356" spans="1:15" ht="30.75" customHeight="1" x14ac:dyDescent="0.25">
      <c r="A6356" s="281">
        <v>82000816</v>
      </c>
      <c r="B6356" s="276" t="s">
        <v>7090</v>
      </c>
      <c r="C6356" s="278" t="s">
        <v>4843</v>
      </c>
      <c r="D6356" s="276" t="s">
        <v>10897</v>
      </c>
      <c r="E6356" s="282"/>
      <c r="F6356" s="279"/>
      <c r="G6356" s="278" t="s">
        <v>6153</v>
      </c>
      <c r="H6356" s="278"/>
      <c r="I6356" s="278"/>
      <c r="J6356" s="278"/>
      <c r="K6356" s="278"/>
      <c r="L6356" s="277"/>
      <c r="M6356" s="276" t="s">
        <v>3770</v>
      </c>
      <c r="N6356" s="276" t="s">
        <v>7595</v>
      </c>
      <c r="O6356" s="276" t="s">
        <v>6175</v>
      </c>
    </row>
    <row r="6357" spans="1:15" ht="30.75" customHeight="1" x14ac:dyDescent="0.25">
      <c r="A6357" s="275">
        <v>82000832</v>
      </c>
      <c r="B6357" s="270" t="s">
        <v>7091</v>
      </c>
      <c r="C6357" s="272" t="s">
        <v>4843</v>
      </c>
      <c r="D6357" s="270" t="s">
        <v>10913</v>
      </c>
      <c r="E6357" s="272"/>
      <c r="F6357" s="273"/>
      <c r="G6357" s="272" t="s">
        <v>6153</v>
      </c>
      <c r="H6357" s="272"/>
      <c r="I6357" s="272"/>
      <c r="J6357" s="272"/>
      <c r="K6357" s="272"/>
      <c r="L6357" s="271"/>
      <c r="M6357" s="270" t="s">
        <v>3770</v>
      </c>
      <c r="N6357" s="270" t="s">
        <v>7595</v>
      </c>
      <c r="O6357" s="270" t="s">
        <v>6175</v>
      </c>
    </row>
    <row r="6358" spans="1:15" ht="30.75" customHeight="1" x14ac:dyDescent="0.25">
      <c r="A6358" s="281">
        <v>82000859</v>
      </c>
      <c r="B6358" s="276" t="s">
        <v>7092</v>
      </c>
      <c r="C6358" s="278" t="s">
        <v>4843</v>
      </c>
      <c r="D6358" s="276" t="s">
        <v>10914</v>
      </c>
      <c r="E6358" s="282"/>
      <c r="F6358" s="279"/>
      <c r="G6358" s="278" t="s">
        <v>6153</v>
      </c>
      <c r="H6358" s="278"/>
      <c r="I6358" s="278"/>
      <c r="J6358" s="278"/>
      <c r="K6358" s="278"/>
      <c r="L6358" s="277"/>
      <c r="M6358" s="276" t="s">
        <v>3770</v>
      </c>
      <c r="N6358" s="276" t="s">
        <v>7595</v>
      </c>
      <c r="O6358" s="276" t="s">
        <v>6175</v>
      </c>
    </row>
    <row r="6359" spans="1:15" ht="30.75" customHeight="1" x14ac:dyDescent="0.25">
      <c r="A6359" s="275">
        <v>82000875</v>
      </c>
      <c r="B6359" s="270" t="s">
        <v>7093</v>
      </c>
      <c r="C6359" s="272" t="s">
        <v>4843</v>
      </c>
      <c r="D6359" s="270" t="s">
        <v>10915</v>
      </c>
      <c r="E6359" s="272"/>
      <c r="F6359" s="273"/>
      <c r="G6359" s="272" t="s">
        <v>6153</v>
      </c>
      <c r="H6359" s="272"/>
      <c r="I6359" s="272"/>
      <c r="J6359" s="272"/>
      <c r="K6359" s="272"/>
      <c r="L6359" s="271"/>
      <c r="M6359" s="270" t="s">
        <v>3770</v>
      </c>
      <c r="N6359" s="270" t="s">
        <v>7595</v>
      </c>
      <c r="O6359" s="270" t="s">
        <v>6175</v>
      </c>
    </row>
    <row r="6360" spans="1:15" ht="30.75" customHeight="1" x14ac:dyDescent="0.25">
      <c r="A6360" s="281">
        <v>82000883</v>
      </c>
      <c r="B6360" s="276" t="s">
        <v>7094</v>
      </c>
      <c r="C6360" s="278" t="s">
        <v>4843</v>
      </c>
      <c r="D6360" s="276" t="s">
        <v>10916</v>
      </c>
      <c r="E6360" s="282"/>
      <c r="F6360" s="279"/>
      <c r="G6360" s="278" t="s">
        <v>6153</v>
      </c>
      <c r="H6360" s="278" t="s">
        <v>6154</v>
      </c>
      <c r="I6360" s="278" t="s">
        <v>6155</v>
      </c>
      <c r="J6360" s="278" t="s">
        <v>6156</v>
      </c>
      <c r="K6360" s="278"/>
      <c r="L6360" s="277"/>
      <c r="M6360" s="276" t="s">
        <v>3769</v>
      </c>
      <c r="N6360" s="276" t="s">
        <v>7595</v>
      </c>
      <c r="O6360" s="276" t="s">
        <v>6175</v>
      </c>
    </row>
    <row r="6361" spans="1:15" ht="30.75" customHeight="1" x14ac:dyDescent="0.25">
      <c r="A6361" s="275">
        <v>82000891</v>
      </c>
      <c r="B6361" s="270" t="s">
        <v>7095</v>
      </c>
      <c r="C6361" s="272" t="s">
        <v>4843</v>
      </c>
      <c r="D6361" s="270" t="s">
        <v>10917</v>
      </c>
      <c r="E6361" s="272"/>
      <c r="F6361" s="273"/>
      <c r="G6361" s="272" t="s">
        <v>6153</v>
      </c>
      <c r="H6361" s="272" t="s">
        <v>6154</v>
      </c>
      <c r="I6361" s="272" t="s">
        <v>6155</v>
      </c>
      <c r="J6361" s="272" t="s">
        <v>6156</v>
      </c>
      <c r="K6361" s="272"/>
      <c r="L6361" s="271"/>
      <c r="M6361" s="270" t="s">
        <v>3771</v>
      </c>
      <c r="N6361" s="270" t="s">
        <v>7595</v>
      </c>
      <c r="O6361" s="270" t="s">
        <v>6175</v>
      </c>
    </row>
    <row r="6362" spans="1:15" ht="30.75" customHeight="1" x14ac:dyDescent="0.25">
      <c r="A6362" s="281">
        <v>82000905</v>
      </c>
      <c r="B6362" s="276" t="s">
        <v>7096</v>
      </c>
      <c r="C6362" s="278" t="s">
        <v>4843</v>
      </c>
      <c r="D6362" s="276" t="s">
        <v>7630</v>
      </c>
      <c r="E6362" s="282"/>
      <c r="F6362" s="279"/>
      <c r="G6362" s="278" t="s">
        <v>6153</v>
      </c>
      <c r="H6362" s="278" t="s">
        <v>6154</v>
      </c>
      <c r="I6362" s="278" t="s">
        <v>6155</v>
      </c>
      <c r="J6362" s="278" t="s">
        <v>6156</v>
      </c>
      <c r="K6362" s="278"/>
      <c r="L6362" s="277"/>
      <c r="M6362" s="276" t="s">
        <v>3769</v>
      </c>
      <c r="N6362" s="276" t="s">
        <v>7595</v>
      </c>
      <c r="O6362" s="276" t="s">
        <v>6175</v>
      </c>
    </row>
    <row r="6363" spans="1:15" ht="30.75" customHeight="1" x14ac:dyDescent="0.25">
      <c r="A6363" s="275">
        <v>82000913</v>
      </c>
      <c r="B6363" s="270" t="s">
        <v>7097</v>
      </c>
      <c r="C6363" s="272" t="s">
        <v>4843</v>
      </c>
      <c r="D6363" s="270" t="s">
        <v>7653</v>
      </c>
      <c r="E6363" s="272"/>
      <c r="F6363" s="273"/>
      <c r="G6363" s="272" t="s">
        <v>6153</v>
      </c>
      <c r="H6363" s="272" t="s">
        <v>6154</v>
      </c>
      <c r="I6363" s="272" t="s">
        <v>6155</v>
      </c>
      <c r="J6363" s="272" t="s">
        <v>6156</v>
      </c>
      <c r="K6363" s="272"/>
      <c r="L6363" s="271"/>
      <c r="M6363" s="270" t="s">
        <v>3771</v>
      </c>
      <c r="N6363" s="270" t="s">
        <v>7595</v>
      </c>
      <c r="O6363" s="270" t="s">
        <v>6175</v>
      </c>
    </row>
    <row r="6364" spans="1:15" ht="30.75" customHeight="1" x14ac:dyDescent="0.25">
      <c r="A6364" s="281">
        <v>82000921</v>
      </c>
      <c r="B6364" s="276" t="s">
        <v>7098</v>
      </c>
      <c r="C6364" s="278" t="s">
        <v>4843</v>
      </c>
      <c r="D6364" s="276" t="s">
        <v>10918</v>
      </c>
      <c r="E6364" s="282"/>
      <c r="F6364" s="279"/>
      <c r="G6364" s="278" t="s">
        <v>6153</v>
      </c>
      <c r="H6364" s="278"/>
      <c r="I6364" s="278"/>
      <c r="J6364" s="278"/>
      <c r="K6364" s="278"/>
      <c r="L6364" s="277"/>
      <c r="M6364" s="276" t="s">
        <v>3770</v>
      </c>
      <c r="N6364" s="276" t="s">
        <v>7595</v>
      </c>
      <c r="O6364" s="276" t="s">
        <v>6175</v>
      </c>
    </row>
    <row r="6365" spans="1:15" ht="30.75" customHeight="1" x14ac:dyDescent="0.25">
      <c r="A6365" s="275">
        <v>82000948</v>
      </c>
      <c r="B6365" s="270" t="s">
        <v>7099</v>
      </c>
      <c r="C6365" s="272" t="s">
        <v>4843</v>
      </c>
      <c r="D6365" s="270" t="s">
        <v>10919</v>
      </c>
      <c r="E6365" s="272"/>
      <c r="F6365" s="273"/>
      <c r="G6365" s="272" t="s">
        <v>6153</v>
      </c>
      <c r="H6365" s="272"/>
      <c r="I6365" s="272"/>
      <c r="J6365" s="272"/>
      <c r="K6365" s="272"/>
      <c r="L6365" s="271"/>
      <c r="M6365" s="270" t="s">
        <v>3770</v>
      </c>
      <c r="N6365" s="270" t="s">
        <v>7595</v>
      </c>
      <c r="O6365" s="270" t="s">
        <v>6175</v>
      </c>
    </row>
    <row r="6366" spans="1:15" ht="30.75" customHeight="1" x14ac:dyDescent="0.25">
      <c r="A6366" s="281">
        <v>82000964</v>
      </c>
      <c r="B6366" s="276" t="s">
        <v>7100</v>
      </c>
      <c r="C6366" s="278" t="s">
        <v>4844</v>
      </c>
      <c r="D6366" s="276" t="s">
        <v>6161</v>
      </c>
      <c r="E6366" s="282"/>
      <c r="F6366" s="279"/>
      <c r="G6366" s="278" t="s">
        <v>6161</v>
      </c>
      <c r="H6366" s="278" t="s">
        <v>6161</v>
      </c>
      <c r="I6366" s="278" t="s">
        <v>6161</v>
      </c>
      <c r="J6366" s="278" t="s">
        <v>6161</v>
      </c>
      <c r="K6366" s="278" t="s">
        <v>6161</v>
      </c>
      <c r="L6366" s="277" t="s">
        <v>6161</v>
      </c>
      <c r="M6366" s="276" t="s">
        <v>6161</v>
      </c>
      <c r="N6366" s="276" t="s">
        <v>6161</v>
      </c>
      <c r="O6366" s="276" t="s">
        <v>6161</v>
      </c>
    </row>
    <row r="6367" spans="1:15" ht="30.75" customHeight="1" x14ac:dyDescent="0.25">
      <c r="A6367" s="275">
        <v>82000980</v>
      </c>
      <c r="B6367" s="270" t="s">
        <v>7101</v>
      </c>
      <c r="C6367" s="272" t="s">
        <v>4844</v>
      </c>
      <c r="D6367" s="270" t="s">
        <v>6161</v>
      </c>
      <c r="E6367" s="272"/>
      <c r="F6367" s="273"/>
      <c r="G6367" s="272" t="s">
        <v>6161</v>
      </c>
      <c r="H6367" s="272" t="s">
        <v>6161</v>
      </c>
      <c r="I6367" s="272" t="s">
        <v>6161</v>
      </c>
      <c r="J6367" s="272" t="s">
        <v>6161</v>
      </c>
      <c r="K6367" s="272" t="s">
        <v>6161</v>
      </c>
      <c r="L6367" s="271" t="s">
        <v>6161</v>
      </c>
      <c r="M6367" s="270" t="s">
        <v>6161</v>
      </c>
      <c r="N6367" s="270" t="s">
        <v>6161</v>
      </c>
      <c r="O6367" s="270" t="s">
        <v>6161</v>
      </c>
    </row>
    <row r="6368" spans="1:15" ht="30.75" customHeight="1" x14ac:dyDescent="0.25">
      <c r="A6368" s="281">
        <v>82001006</v>
      </c>
      <c r="B6368" s="276" t="s">
        <v>7102</v>
      </c>
      <c r="C6368" s="278" t="s">
        <v>4843</v>
      </c>
      <c r="D6368" s="276" t="s">
        <v>7719</v>
      </c>
      <c r="E6368" s="282"/>
      <c r="F6368" s="279"/>
      <c r="G6368" s="278"/>
      <c r="H6368" s="278"/>
      <c r="I6368" s="278" t="s">
        <v>6155</v>
      </c>
      <c r="J6368" s="278" t="s">
        <v>6156</v>
      </c>
      <c r="K6368" s="278"/>
      <c r="L6368" s="277"/>
      <c r="M6368" s="276" t="s">
        <v>3774</v>
      </c>
      <c r="N6368" s="276" t="s">
        <v>7595</v>
      </c>
      <c r="O6368" s="276" t="s">
        <v>6175</v>
      </c>
    </row>
    <row r="6369" spans="1:15" ht="30.75" customHeight="1" x14ac:dyDescent="0.25">
      <c r="A6369" s="275">
        <v>82001022</v>
      </c>
      <c r="B6369" s="270" t="s">
        <v>7103</v>
      </c>
      <c r="C6369" s="272" t="s">
        <v>4843</v>
      </c>
      <c r="D6369" s="270" t="s">
        <v>7594</v>
      </c>
      <c r="E6369" s="272"/>
      <c r="F6369" s="273"/>
      <c r="G6369" s="272" t="s">
        <v>6153</v>
      </c>
      <c r="H6369" s="272" t="s">
        <v>6154</v>
      </c>
      <c r="I6369" s="272" t="s">
        <v>6155</v>
      </c>
      <c r="J6369" s="272" t="s">
        <v>6156</v>
      </c>
      <c r="K6369" s="272"/>
      <c r="L6369" s="271"/>
      <c r="M6369" s="270" t="s">
        <v>3770</v>
      </c>
      <c r="N6369" s="270" t="s">
        <v>7595</v>
      </c>
      <c r="O6369" s="270" t="s">
        <v>6175</v>
      </c>
    </row>
    <row r="6370" spans="1:15" ht="30.75" customHeight="1" x14ac:dyDescent="0.25">
      <c r="A6370" s="281">
        <v>82001030</v>
      </c>
      <c r="B6370" s="276" t="s">
        <v>7104</v>
      </c>
      <c r="C6370" s="278" t="s">
        <v>4843</v>
      </c>
      <c r="D6370" s="276" t="s">
        <v>7596</v>
      </c>
      <c r="E6370" s="282"/>
      <c r="F6370" s="279"/>
      <c r="G6370" s="278" t="s">
        <v>6153</v>
      </c>
      <c r="H6370" s="278" t="s">
        <v>6154</v>
      </c>
      <c r="I6370" s="278" t="s">
        <v>6155</v>
      </c>
      <c r="J6370" s="278" t="s">
        <v>6156</v>
      </c>
      <c r="K6370" s="278"/>
      <c r="L6370" s="277"/>
      <c r="M6370" s="276" t="s">
        <v>3770</v>
      </c>
      <c r="N6370" s="276" t="s">
        <v>7595</v>
      </c>
      <c r="O6370" s="276" t="s">
        <v>6175</v>
      </c>
    </row>
    <row r="6371" spans="1:15" ht="30.75" customHeight="1" x14ac:dyDescent="0.25">
      <c r="A6371" s="275">
        <v>82001049</v>
      </c>
      <c r="B6371" s="270" t="s">
        <v>7105</v>
      </c>
      <c r="C6371" s="272" t="s">
        <v>4844</v>
      </c>
      <c r="D6371" s="270" t="s">
        <v>6161</v>
      </c>
      <c r="E6371" s="272"/>
      <c r="F6371" s="273"/>
      <c r="G6371" s="272" t="s">
        <v>6161</v>
      </c>
      <c r="H6371" s="272" t="s">
        <v>6161</v>
      </c>
      <c r="I6371" s="272" t="s">
        <v>6161</v>
      </c>
      <c r="J6371" s="272" t="s">
        <v>6161</v>
      </c>
      <c r="K6371" s="272" t="s">
        <v>6161</v>
      </c>
      <c r="L6371" s="271" t="s">
        <v>6161</v>
      </c>
      <c r="M6371" s="270" t="s">
        <v>6161</v>
      </c>
      <c r="N6371" s="270" t="s">
        <v>6161</v>
      </c>
      <c r="O6371" s="270" t="s">
        <v>6161</v>
      </c>
    </row>
    <row r="6372" spans="1:15" ht="30.75" customHeight="1" x14ac:dyDescent="0.25">
      <c r="A6372" s="281">
        <v>82001057</v>
      </c>
      <c r="B6372" s="276" t="s">
        <v>7106</v>
      </c>
      <c r="C6372" s="278" t="s">
        <v>4844</v>
      </c>
      <c r="D6372" s="276" t="s">
        <v>6161</v>
      </c>
      <c r="E6372" s="282"/>
      <c r="F6372" s="279"/>
      <c r="G6372" s="278" t="s">
        <v>6161</v>
      </c>
      <c r="H6372" s="278" t="s">
        <v>6161</v>
      </c>
      <c r="I6372" s="278" t="s">
        <v>6161</v>
      </c>
      <c r="J6372" s="278" t="s">
        <v>6161</v>
      </c>
      <c r="K6372" s="278" t="s">
        <v>6161</v>
      </c>
      <c r="L6372" s="277" t="s">
        <v>6161</v>
      </c>
      <c r="M6372" s="276" t="s">
        <v>6161</v>
      </c>
      <c r="N6372" s="276" t="s">
        <v>6161</v>
      </c>
      <c r="O6372" s="276" t="s">
        <v>6161</v>
      </c>
    </row>
    <row r="6373" spans="1:15" ht="30.75" customHeight="1" x14ac:dyDescent="0.25">
      <c r="A6373" s="275">
        <v>82001065</v>
      </c>
      <c r="B6373" s="270" t="s">
        <v>7107</v>
      </c>
      <c r="C6373" s="272" t="s">
        <v>4844</v>
      </c>
      <c r="D6373" s="270" t="s">
        <v>6161</v>
      </c>
      <c r="E6373" s="272"/>
      <c r="F6373" s="273"/>
      <c r="G6373" s="272" t="s">
        <v>6161</v>
      </c>
      <c r="H6373" s="272" t="s">
        <v>6161</v>
      </c>
      <c r="I6373" s="272" t="s">
        <v>6161</v>
      </c>
      <c r="J6373" s="272" t="s">
        <v>6161</v>
      </c>
      <c r="K6373" s="272" t="s">
        <v>6161</v>
      </c>
      <c r="L6373" s="271" t="s">
        <v>6161</v>
      </c>
      <c r="M6373" s="270" t="s">
        <v>6161</v>
      </c>
      <c r="N6373" s="270" t="s">
        <v>6161</v>
      </c>
      <c r="O6373" s="270" t="s">
        <v>6161</v>
      </c>
    </row>
    <row r="6374" spans="1:15" ht="30.75" customHeight="1" x14ac:dyDescent="0.25">
      <c r="A6374" s="281">
        <v>82001073</v>
      </c>
      <c r="B6374" s="276" t="s">
        <v>7108</v>
      </c>
      <c r="C6374" s="278" t="s">
        <v>4843</v>
      </c>
      <c r="D6374" s="276" t="s">
        <v>10920</v>
      </c>
      <c r="E6374" s="282"/>
      <c r="F6374" s="279"/>
      <c r="G6374" s="278" t="s">
        <v>6153</v>
      </c>
      <c r="H6374" s="278"/>
      <c r="I6374" s="278"/>
      <c r="J6374" s="278"/>
      <c r="K6374" s="278"/>
      <c r="L6374" s="277"/>
      <c r="M6374" s="276" t="s">
        <v>3770</v>
      </c>
      <c r="N6374" s="276" t="s">
        <v>7595</v>
      </c>
      <c r="O6374" s="276" t="s">
        <v>6175</v>
      </c>
    </row>
    <row r="6375" spans="1:15" ht="30.75" customHeight="1" x14ac:dyDescent="0.25">
      <c r="A6375" s="275">
        <v>82001103</v>
      </c>
      <c r="B6375" s="270" t="s">
        <v>7109</v>
      </c>
      <c r="C6375" s="272" t="s">
        <v>4843</v>
      </c>
      <c r="D6375" s="270" t="s">
        <v>10921</v>
      </c>
      <c r="E6375" s="272"/>
      <c r="F6375" s="273"/>
      <c r="G6375" s="272" t="s">
        <v>6153</v>
      </c>
      <c r="H6375" s="272"/>
      <c r="I6375" s="272"/>
      <c r="J6375" s="272"/>
      <c r="K6375" s="272"/>
      <c r="L6375" s="271"/>
      <c r="M6375" s="270" t="s">
        <v>3770</v>
      </c>
      <c r="N6375" s="270" t="s">
        <v>7595</v>
      </c>
      <c r="O6375" s="270" t="s">
        <v>6175</v>
      </c>
    </row>
    <row r="6376" spans="1:15" ht="30.75" customHeight="1" x14ac:dyDescent="0.25">
      <c r="A6376" s="281">
        <v>82001120</v>
      </c>
      <c r="B6376" s="276" t="s">
        <v>7110</v>
      </c>
      <c r="C6376" s="278" t="s">
        <v>4843</v>
      </c>
      <c r="D6376" s="276" t="s">
        <v>10358</v>
      </c>
      <c r="E6376" s="282"/>
      <c r="F6376" s="279"/>
      <c r="G6376" s="278"/>
      <c r="H6376" s="278" t="s">
        <v>6154</v>
      </c>
      <c r="I6376" s="278" t="s">
        <v>6155</v>
      </c>
      <c r="J6376" s="278" t="s">
        <v>6156</v>
      </c>
      <c r="K6376" s="278"/>
      <c r="L6376" s="277"/>
      <c r="M6376" s="276" t="s">
        <v>3767</v>
      </c>
      <c r="N6376" s="276" t="s">
        <v>9801</v>
      </c>
      <c r="O6376" s="276" t="s">
        <v>6166</v>
      </c>
    </row>
    <row r="6377" spans="1:15" ht="30.75" customHeight="1" x14ac:dyDescent="0.25">
      <c r="A6377" s="275">
        <v>82001138</v>
      </c>
      <c r="B6377" s="270" t="s">
        <v>7111</v>
      </c>
      <c r="C6377" s="272" t="s">
        <v>4844</v>
      </c>
      <c r="D6377" s="270" t="s">
        <v>6161</v>
      </c>
      <c r="E6377" s="272"/>
      <c r="F6377" s="273"/>
      <c r="G6377" s="272" t="s">
        <v>6161</v>
      </c>
      <c r="H6377" s="272" t="s">
        <v>6161</v>
      </c>
      <c r="I6377" s="272" t="s">
        <v>6161</v>
      </c>
      <c r="J6377" s="272" t="s">
        <v>6161</v>
      </c>
      <c r="K6377" s="272" t="s">
        <v>6161</v>
      </c>
      <c r="L6377" s="271" t="s">
        <v>6161</v>
      </c>
      <c r="M6377" s="270" t="s">
        <v>6161</v>
      </c>
      <c r="N6377" s="270" t="s">
        <v>6161</v>
      </c>
      <c r="O6377" s="270" t="s">
        <v>6161</v>
      </c>
    </row>
    <row r="6378" spans="1:15" ht="30.75" customHeight="1" x14ac:dyDescent="0.25">
      <c r="A6378" s="281">
        <v>82001170</v>
      </c>
      <c r="B6378" s="276" t="s">
        <v>7112</v>
      </c>
      <c r="C6378" s="278" t="s">
        <v>4843</v>
      </c>
      <c r="D6378" s="276" t="s">
        <v>10922</v>
      </c>
      <c r="E6378" s="282"/>
      <c r="F6378" s="279"/>
      <c r="G6378" s="278" t="s">
        <v>6153</v>
      </c>
      <c r="H6378" s="278"/>
      <c r="I6378" s="278"/>
      <c r="J6378" s="278"/>
      <c r="K6378" s="278"/>
      <c r="L6378" s="277"/>
      <c r="M6378" s="276" t="s">
        <v>3770</v>
      </c>
      <c r="N6378" s="276" t="s">
        <v>7595</v>
      </c>
      <c r="O6378" s="276" t="s">
        <v>6175</v>
      </c>
    </row>
    <row r="6379" spans="1:15" ht="30.75" customHeight="1" x14ac:dyDescent="0.25">
      <c r="A6379" s="275">
        <v>82001189</v>
      </c>
      <c r="B6379" s="270" t="s">
        <v>7113</v>
      </c>
      <c r="C6379" s="272" t="s">
        <v>4843</v>
      </c>
      <c r="D6379" s="270" t="s">
        <v>10923</v>
      </c>
      <c r="E6379" s="272"/>
      <c r="F6379" s="273"/>
      <c r="G6379" s="272" t="s">
        <v>6153</v>
      </c>
      <c r="H6379" s="272"/>
      <c r="I6379" s="272"/>
      <c r="J6379" s="272"/>
      <c r="K6379" s="272"/>
      <c r="L6379" s="271"/>
      <c r="M6379" s="270" t="s">
        <v>3770</v>
      </c>
      <c r="N6379" s="270" t="s">
        <v>7595</v>
      </c>
      <c r="O6379" s="270" t="s">
        <v>6175</v>
      </c>
    </row>
    <row r="6380" spans="1:15" ht="30.75" customHeight="1" x14ac:dyDescent="0.25">
      <c r="A6380" s="281">
        <v>82001197</v>
      </c>
      <c r="B6380" s="276" t="s">
        <v>7114</v>
      </c>
      <c r="C6380" s="278" t="s">
        <v>4843</v>
      </c>
      <c r="D6380" s="276" t="s">
        <v>7723</v>
      </c>
      <c r="E6380" s="282"/>
      <c r="F6380" s="279"/>
      <c r="G6380" s="278" t="s">
        <v>6153</v>
      </c>
      <c r="H6380" s="278" t="s">
        <v>6154</v>
      </c>
      <c r="I6380" s="278" t="s">
        <v>6155</v>
      </c>
      <c r="J6380" s="278" t="s">
        <v>6156</v>
      </c>
      <c r="K6380" s="278"/>
      <c r="L6380" s="277">
        <v>96</v>
      </c>
      <c r="M6380" s="276" t="s">
        <v>3719</v>
      </c>
      <c r="N6380" s="276" t="s">
        <v>6165</v>
      </c>
      <c r="O6380" s="276" t="s">
        <v>6165</v>
      </c>
    </row>
    <row r="6381" spans="1:15" ht="30.75" customHeight="1" x14ac:dyDescent="0.25">
      <c r="A6381" s="275">
        <v>82001219</v>
      </c>
      <c r="B6381" s="270" t="s">
        <v>7115</v>
      </c>
      <c r="C6381" s="272" t="s">
        <v>4843</v>
      </c>
      <c r="D6381" s="270" t="s">
        <v>7491</v>
      </c>
      <c r="E6381" s="272"/>
      <c r="F6381" s="273"/>
      <c r="G6381" s="272"/>
      <c r="H6381" s="272" t="s">
        <v>6154</v>
      </c>
      <c r="I6381" s="272" t="s">
        <v>6155</v>
      </c>
      <c r="J6381" s="272" t="s">
        <v>6156</v>
      </c>
      <c r="K6381" s="272"/>
      <c r="L6381" s="271"/>
      <c r="M6381" s="270" t="s">
        <v>7479</v>
      </c>
      <c r="N6381" s="270" t="s">
        <v>6165</v>
      </c>
      <c r="O6381" s="270" t="s">
        <v>6165</v>
      </c>
    </row>
    <row r="6382" spans="1:15" ht="30.75" customHeight="1" x14ac:dyDescent="0.25">
      <c r="A6382" s="281">
        <v>82001235</v>
      </c>
      <c r="B6382" s="276" t="s">
        <v>7116</v>
      </c>
      <c r="C6382" s="278" t="s">
        <v>4843</v>
      </c>
      <c r="D6382" s="276" t="s">
        <v>7483</v>
      </c>
      <c r="E6382" s="282"/>
      <c r="F6382" s="279"/>
      <c r="G6382" s="278"/>
      <c r="H6382" s="278" t="s">
        <v>6154</v>
      </c>
      <c r="I6382" s="278" t="s">
        <v>6155</v>
      </c>
      <c r="J6382" s="278" t="s">
        <v>6156</v>
      </c>
      <c r="K6382" s="278"/>
      <c r="L6382" s="277"/>
      <c r="M6382" s="276" t="s">
        <v>7479</v>
      </c>
      <c r="N6382" s="276" t="s">
        <v>6165</v>
      </c>
      <c r="O6382" s="276" t="s">
        <v>6165</v>
      </c>
    </row>
    <row r="6383" spans="1:15" ht="30.75" customHeight="1" x14ac:dyDescent="0.25">
      <c r="A6383" s="275">
        <v>82001243</v>
      </c>
      <c r="B6383" s="270" t="s">
        <v>7117</v>
      </c>
      <c r="C6383" s="272" t="s">
        <v>4844</v>
      </c>
      <c r="D6383" s="270" t="s">
        <v>6161</v>
      </c>
      <c r="E6383" s="272"/>
      <c r="F6383" s="273"/>
      <c r="G6383" s="272" t="s">
        <v>6161</v>
      </c>
      <c r="H6383" s="272" t="s">
        <v>6161</v>
      </c>
      <c r="I6383" s="272" t="s">
        <v>6161</v>
      </c>
      <c r="J6383" s="272" t="s">
        <v>6161</v>
      </c>
      <c r="K6383" s="272" t="s">
        <v>6161</v>
      </c>
      <c r="L6383" s="271" t="s">
        <v>6161</v>
      </c>
      <c r="M6383" s="270" t="s">
        <v>6161</v>
      </c>
      <c r="N6383" s="270" t="s">
        <v>6161</v>
      </c>
      <c r="O6383" s="270" t="s">
        <v>6161</v>
      </c>
    </row>
    <row r="6384" spans="1:15" ht="30.75" customHeight="1" x14ac:dyDescent="0.25">
      <c r="A6384" s="281">
        <v>82001251</v>
      </c>
      <c r="B6384" s="276" t="s">
        <v>7118</v>
      </c>
      <c r="C6384" s="278" t="s">
        <v>4843</v>
      </c>
      <c r="D6384" s="276" t="s">
        <v>10924</v>
      </c>
      <c r="E6384" s="282"/>
      <c r="F6384" s="279"/>
      <c r="G6384" s="278" t="s">
        <v>6153</v>
      </c>
      <c r="H6384" s="278"/>
      <c r="I6384" s="278"/>
      <c r="J6384" s="278"/>
      <c r="K6384" s="278"/>
      <c r="L6384" s="277"/>
      <c r="M6384" s="276" t="s">
        <v>3770</v>
      </c>
      <c r="N6384" s="276" t="s">
        <v>7595</v>
      </c>
      <c r="O6384" s="276" t="s">
        <v>6175</v>
      </c>
    </row>
    <row r="6385" spans="1:15" ht="30.75" customHeight="1" x14ac:dyDescent="0.25">
      <c r="A6385" s="275">
        <v>82001286</v>
      </c>
      <c r="B6385" s="270" t="s">
        <v>7119</v>
      </c>
      <c r="C6385" s="272" t="s">
        <v>4843</v>
      </c>
      <c r="D6385" s="270" t="s">
        <v>10925</v>
      </c>
      <c r="E6385" s="272"/>
      <c r="F6385" s="273"/>
      <c r="G6385" s="272" t="s">
        <v>6153</v>
      </c>
      <c r="H6385" s="272"/>
      <c r="I6385" s="272"/>
      <c r="J6385" s="272"/>
      <c r="K6385" s="272"/>
      <c r="L6385" s="271"/>
      <c r="M6385" s="270" t="s">
        <v>3770</v>
      </c>
      <c r="N6385" s="270" t="s">
        <v>7595</v>
      </c>
      <c r="O6385" s="270" t="s">
        <v>6175</v>
      </c>
    </row>
    <row r="6386" spans="1:15" ht="30.75" customHeight="1" x14ac:dyDescent="0.25">
      <c r="A6386" s="281">
        <v>82001294</v>
      </c>
      <c r="B6386" s="276" t="s">
        <v>7120</v>
      </c>
      <c r="C6386" s="278" t="s">
        <v>4843</v>
      </c>
      <c r="D6386" s="276" t="s">
        <v>10926</v>
      </c>
      <c r="E6386" s="282"/>
      <c r="F6386" s="279"/>
      <c r="G6386" s="278" t="s">
        <v>6153</v>
      </c>
      <c r="H6386" s="278"/>
      <c r="I6386" s="278"/>
      <c r="J6386" s="278"/>
      <c r="K6386" s="278"/>
      <c r="L6386" s="277"/>
      <c r="M6386" s="276" t="s">
        <v>3770</v>
      </c>
      <c r="N6386" s="276" t="s">
        <v>7595</v>
      </c>
      <c r="O6386" s="276" t="s">
        <v>6175</v>
      </c>
    </row>
    <row r="6387" spans="1:15" ht="30.75" customHeight="1" x14ac:dyDescent="0.25">
      <c r="A6387" s="275">
        <v>82001308</v>
      </c>
      <c r="B6387" s="270" t="s">
        <v>7121</v>
      </c>
      <c r="C6387" s="272" t="s">
        <v>4843</v>
      </c>
      <c r="D6387" s="270" t="s">
        <v>10927</v>
      </c>
      <c r="E6387" s="272"/>
      <c r="F6387" s="273"/>
      <c r="G6387" s="272" t="s">
        <v>6153</v>
      </c>
      <c r="H6387" s="272"/>
      <c r="I6387" s="272"/>
      <c r="J6387" s="272"/>
      <c r="K6387" s="272"/>
      <c r="L6387" s="271"/>
      <c r="M6387" s="270" t="s">
        <v>3770</v>
      </c>
      <c r="N6387" s="270" t="s">
        <v>7595</v>
      </c>
      <c r="O6387" s="270" t="s">
        <v>6175</v>
      </c>
    </row>
    <row r="6388" spans="1:15" ht="30.75" customHeight="1" x14ac:dyDescent="0.25">
      <c r="A6388" s="281">
        <v>82001316</v>
      </c>
      <c r="B6388" s="276" t="s">
        <v>7122</v>
      </c>
      <c r="C6388" s="278" t="s">
        <v>4843</v>
      </c>
      <c r="D6388" s="276" t="s">
        <v>10928</v>
      </c>
      <c r="E6388" s="282"/>
      <c r="F6388" s="279"/>
      <c r="G6388" s="278" t="s">
        <v>6153</v>
      </c>
      <c r="H6388" s="278"/>
      <c r="I6388" s="278"/>
      <c r="J6388" s="278"/>
      <c r="K6388" s="278"/>
      <c r="L6388" s="277"/>
      <c r="M6388" s="276" t="s">
        <v>3770</v>
      </c>
      <c r="N6388" s="276" t="s">
        <v>7595</v>
      </c>
      <c r="O6388" s="276" t="s">
        <v>6175</v>
      </c>
    </row>
    <row r="6389" spans="1:15" ht="30.75" customHeight="1" x14ac:dyDescent="0.25">
      <c r="A6389" s="275">
        <v>82001324</v>
      </c>
      <c r="B6389" s="270" t="s">
        <v>7123</v>
      </c>
      <c r="C6389" s="272" t="s">
        <v>4844</v>
      </c>
      <c r="D6389" s="270" t="s">
        <v>6161</v>
      </c>
      <c r="E6389" s="272"/>
      <c r="F6389" s="273"/>
      <c r="G6389" s="272" t="s">
        <v>6161</v>
      </c>
      <c r="H6389" s="272" t="s">
        <v>6161</v>
      </c>
      <c r="I6389" s="272" t="s">
        <v>6161</v>
      </c>
      <c r="J6389" s="272" t="s">
        <v>6161</v>
      </c>
      <c r="K6389" s="272" t="s">
        <v>6161</v>
      </c>
      <c r="L6389" s="271" t="s">
        <v>6161</v>
      </c>
      <c r="M6389" s="270" t="s">
        <v>6161</v>
      </c>
      <c r="N6389" s="270" t="s">
        <v>6161</v>
      </c>
      <c r="O6389" s="270" t="s">
        <v>6161</v>
      </c>
    </row>
    <row r="6390" spans="1:15" ht="30.75" customHeight="1" x14ac:dyDescent="0.25">
      <c r="A6390" s="281">
        <v>82001332</v>
      </c>
      <c r="B6390" s="276" t="s">
        <v>7124</v>
      </c>
      <c r="C6390" s="278" t="s">
        <v>4844</v>
      </c>
      <c r="D6390" s="276" t="s">
        <v>6161</v>
      </c>
      <c r="E6390" s="282"/>
      <c r="F6390" s="279"/>
      <c r="G6390" s="278" t="s">
        <v>6161</v>
      </c>
      <c r="H6390" s="278" t="s">
        <v>6161</v>
      </c>
      <c r="I6390" s="278" t="s">
        <v>6161</v>
      </c>
      <c r="J6390" s="278" t="s">
        <v>6161</v>
      </c>
      <c r="K6390" s="278" t="s">
        <v>6161</v>
      </c>
      <c r="L6390" s="277" t="s">
        <v>6161</v>
      </c>
      <c r="M6390" s="276" t="s">
        <v>6161</v>
      </c>
      <c r="N6390" s="276" t="s">
        <v>6161</v>
      </c>
      <c r="O6390" s="276" t="s">
        <v>6161</v>
      </c>
    </row>
    <row r="6391" spans="1:15" ht="30.75" customHeight="1" x14ac:dyDescent="0.25">
      <c r="A6391" s="275">
        <v>82001367</v>
      </c>
      <c r="B6391" s="270" t="s">
        <v>7125</v>
      </c>
      <c r="C6391" s="272" t="s">
        <v>4843</v>
      </c>
      <c r="D6391" s="270" t="s">
        <v>10929</v>
      </c>
      <c r="E6391" s="272"/>
      <c r="F6391" s="273"/>
      <c r="G6391" s="272" t="s">
        <v>6153</v>
      </c>
      <c r="H6391" s="272" t="s">
        <v>6154</v>
      </c>
      <c r="I6391" s="272" t="s">
        <v>6155</v>
      </c>
      <c r="J6391" s="272" t="s">
        <v>6156</v>
      </c>
      <c r="K6391" s="272"/>
      <c r="L6391" s="271"/>
      <c r="M6391" s="270" t="s">
        <v>7603</v>
      </c>
      <c r="N6391" s="270" t="s">
        <v>7595</v>
      </c>
      <c r="O6391" s="270" t="s">
        <v>6175</v>
      </c>
    </row>
    <row r="6392" spans="1:15" ht="30.75" customHeight="1" x14ac:dyDescent="0.25">
      <c r="A6392" s="281">
        <v>82001375</v>
      </c>
      <c r="B6392" s="276" t="s">
        <v>7126</v>
      </c>
      <c r="C6392" s="278" t="s">
        <v>4843</v>
      </c>
      <c r="D6392" s="276" t="s">
        <v>7982</v>
      </c>
      <c r="E6392" s="282"/>
      <c r="F6392" s="279"/>
      <c r="G6392" s="278"/>
      <c r="H6392" s="278" t="s">
        <v>6154</v>
      </c>
      <c r="I6392" s="278" t="s">
        <v>6155</v>
      </c>
      <c r="J6392" s="278" t="s">
        <v>6156</v>
      </c>
      <c r="K6392" s="278"/>
      <c r="L6392" s="277"/>
      <c r="M6392" s="276" t="s">
        <v>3800</v>
      </c>
      <c r="N6392" s="276" t="s">
        <v>7606</v>
      </c>
      <c r="O6392" s="276" t="s">
        <v>6175</v>
      </c>
    </row>
    <row r="6393" spans="1:15" ht="30.75" customHeight="1" x14ac:dyDescent="0.25">
      <c r="A6393" s="275">
        <v>82001391</v>
      </c>
      <c r="B6393" s="270" t="s">
        <v>7127</v>
      </c>
      <c r="C6393" s="272" t="s">
        <v>4843</v>
      </c>
      <c r="D6393" s="270" t="s">
        <v>8128</v>
      </c>
      <c r="E6393" s="272"/>
      <c r="F6393" s="273"/>
      <c r="G6393" s="272"/>
      <c r="H6393" s="272"/>
      <c r="I6393" s="272" t="s">
        <v>6155</v>
      </c>
      <c r="J6393" s="272" t="s">
        <v>6156</v>
      </c>
      <c r="K6393" s="272"/>
      <c r="L6393" s="271"/>
      <c r="M6393" s="270" t="s">
        <v>3775</v>
      </c>
      <c r="N6393" s="270" t="s">
        <v>7595</v>
      </c>
      <c r="O6393" s="270" t="s">
        <v>6175</v>
      </c>
    </row>
    <row r="6394" spans="1:15" ht="30.75" customHeight="1" x14ac:dyDescent="0.25">
      <c r="A6394" s="281">
        <v>82001413</v>
      </c>
      <c r="B6394" s="276" t="s">
        <v>7128</v>
      </c>
      <c r="C6394" s="278" t="s">
        <v>4843</v>
      </c>
      <c r="D6394" s="276" t="s">
        <v>8128</v>
      </c>
      <c r="E6394" s="282"/>
      <c r="F6394" s="279"/>
      <c r="G6394" s="278"/>
      <c r="H6394" s="278"/>
      <c r="I6394" s="278" t="s">
        <v>6155</v>
      </c>
      <c r="J6394" s="278" t="s">
        <v>6156</v>
      </c>
      <c r="K6394" s="278"/>
      <c r="L6394" s="277"/>
      <c r="M6394" s="276" t="s">
        <v>3775</v>
      </c>
      <c r="N6394" s="276" t="s">
        <v>7595</v>
      </c>
      <c r="O6394" s="276" t="s">
        <v>6175</v>
      </c>
    </row>
    <row r="6395" spans="1:15" ht="30.75" customHeight="1" x14ac:dyDescent="0.25">
      <c r="A6395" s="275">
        <v>82001430</v>
      </c>
      <c r="B6395" s="270" t="s">
        <v>7129</v>
      </c>
      <c r="C6395" s="272" t="s">
        <v>4843</v>
      </c>
      <c r="D6395" s="270" t="s">
        <v>7721</v>
      </c>
      <c r="E6395" s="272"/>
      <c r="F6395" s="273"/>
      <c r="G6395" s="272"/>
      <c r="H6395" s="272" t="s">
        <v>6154</v>
      </c>
      <c r="I6395" s="272" t="s">
        <v>6155</v>
      </c>
      <c r="J6395" s="272" t="s">
        <v>6156</v>
      </c>
      <c r="K6395" s="272"/>
      <c r="L6395" s="271"/>
      <c r="M6395" s="270" t="s">
        <v>3774</v>
      </c>
      <c r="N6395" s="270" t="s">
        <v>7595</v>
      </c>
      <c r="O6395" s="270" t="s">
        <v>6175</v>
      </c>
    </row>
    <row r="6396" spans="1:15" ht="30.75" customHeight="1" x14ac:dyDescent="0.25">
      <c r="A6396" s="281">
        <v>82001448</v>
      </c>
      <c r="B6396" s="276" t="s">
        <v>7130</v>
      </c>
      <c r="C6396" s="278" t="s">
        <v>4844</v>
      </c>
      <c r="D6396" s="276" t="s">
        <v>6161</v>
      </c>
      <c r="E6396" s="282"/>
      <c r="F6396" s="279"/>
      <c r="G6396" s="278" t="s">
        <v>6161</v>
      </c>
      <c r="H6396" s="278" t="s">
        <v>6161</v>
      </c>
      <c r="I6396" s="278" t="s">
        <v>6161</v>
      </c>
      <c r="J6396" s="278" t="s">
        <v>6161</v>
      </c>
      <c r="K6396" s="278" t="s">
        <v>6161</v>
      </c>
      <c r="L6396" s="277" t="s">
        <v>6161</v>
      </c>
      <c r="M6396" s="276" t="s">
        <v>6161</v>
      </c>
      <c r="N6396" s="276" t="s">
        <v>6161</v>
      </c>
      <c r="O6396" s="276" t="s">
        <v>6161</v>
      </c>
    </row>
    <row r="6397" spans="1:15" ht="30.75" customHeight="1" x14ac:dyDescent="0.25">
      <c r="A6397" s="275">
        <v>82001456</v>
      </c>
      <c r="B6397" s="270" t="s">
        <v>7131</v>
      </c>
      <c r="C6397" s="272" t="s">
        <v>4844</v>
      </c>
      <c r="D6397" s="270" t="s">
        <v>6161</v>
      </c>
      <c r="E6397" s="272"/>
      <c r="F6397" s="273"/>
      <c r="G6397" s="272" t="s">
        <v>6161</v>
      </c>
      <c r="H6397" s="272" t="s">
        <v>6161</v>
      </c>
      <c r="I6397" s="272" t="s">
        <v>6161</v>
      </c>
      <c r="J6397" s="272" t="s">
        <v>6161</v>
      </c>
      <c r="K6397" s="272" t="s">
        <v>6161</v>
      </c>
      <c r="L6397" s="271" t="s">
        <v>6161</v>
      </c>
      <c r="M6397" s="270" t="s">
        <v>6161</v>
      </c>
      <c r="N6397" s="270" t="s">
        <v>6161</v>
      </c>
      <c r="O6397" s="270" t="s">
        <v>6161</v>
      </c>
    </row>
    <row r="6398" spans="1:15" ht="30.75" customHeight="1" x14ac:dyDescent="0.25">
      <c r="A6398" s="281">
        <v>82001464</v>
      </c>
      <c r="B6398" s="276" t="s">
        <v>7132</v>
      </c>
      <c r="C6398" s="278" t="s">
        <v>4844</v>
      </c>
      <c r="D6398" s="276" t="s">
        <v>6161</v>
      </c>
      <c r="E6398" s="282"/>
      <c r="F6398" s="279"/>
      <c r="G6398" s="278" t="s">
        <v>6161</v>
      </c>
      <c r="H6398" s="278" t="s">
        <v>6161</v>
      </c>
      <c r="I6398" s="278" t="s">
        <v>6161</v>
      </c>
      <c r="J6398" s="278" t="s">
        <v>6161</v>
      </c>
      <c r="K6398" s="278" t="s">
        <v>6161</v>
      </c>
      <c r="L6398" s="277" t="s">
        <v>6161</v>
      </c>
      <c r="M6398" s="276" t="s">
        <v>6161</v>
      </c>
      <c r="N6398" s="276" t="s">
        <v>6161</v>
      </c>
      <c r="O6398" s="276" t="s">
        <v>6161</v>
      </c>
    </row>
    <row r="6399" spans="1:15" ht="30.75" customHeight="1" x14ac:dyDescent="0.25">
      <c r="A6399" s="275">
        <v>82001499</v>
      </c>
      <c r="B6399" s="270" t="s">
        <v>7133</v>
      </c>
      <c r="C6399" s="272" t="s">
        <v>4843</v>
      </c>
      <c r="D6399" s="270" t="s">
        <v>7610</v>
      </c>
      <c r="E6399" s="272"/>
      <c r="F6399" s="273"/>
      <c r="G6399" s="272" t="s">
        <v>6153</v>
      </c>
      <c r="H6399" s="272" t="s">
        <v>6154</v>
      </c>
      <c r="I6399" s="272" t="s">
        <v>6155</v>
      </c>
      <c r="J6399" s="272" t="s">
        <v>6156</v>
      </c>
      <c r="K6399" s="272"/>
      <c r="L6399" s="271">
        <v>97</v>
      </c>
      <c r="M6399" s="270" t="s">
        <v>3775</v>
      </c>
      <c r="N6399" s="270" t="s">
        <v>7595</v>
      </c>
      <c r="O6399" s="270" t="s">
        <v>6175</v>
      </c>
    </row>
    <row r="6400" spans="1:15" ht="30.75" customHeight="1" x14ac:dyDescent="0.25">
      <c r="A6400" s="281">
        <v>82001502</v>
      </c>
      <c r="B6400" s="276" t="s">
        <v>7134</v>
      </c>
      <c r="C6400" s="278" t="s">
        <v>4844</v>
      </c>
      <c r="D6400" s="276" t="s">
        <v>6161</v>
      </c>
      <c r="E6400" s="282"/>
      <c r="F6400" s="279"/>
      <c r="G6400" s="278" t="s">
        <v>6161</v>
      </c>
      <c r="H6400" s="278" t="s">
        <v>6161</v>
      </c>
      <c r="I6400" s="278" t="s">
        <v>6161</v>
      </c>
      <c r="J6400" s="278" t="s">
        <v>6161</v>
      </c>
      <c r="K6400" s="278" t="s">
        <v>6161</v>
      </c>
      <c r="L6400" s="277" t="s">
        <v>6161</v>
      </c>
      <c r="M6400" s="276" t="s">
        <v>6161</v>
      </c>
      <c r="N6400" s="276" t="s">
        <v>6161</v>
      </c>
      <c r="O6400" s="276" t="s">
        <v>6161</v>
      </c>
    </row>
    <row r="6401" spans="1:15" ht="30.75" customHeight="1" x14ac:dyDescent="0.25">
      <c r="A6401" s="275">
        <v>82001510</v>
      </c>
      <c r="B6401" s="270" t="s">
        <v>7135</v>
      </c>
      <c r="C6401" s="272" t="s">
        <v>4843</v>
      </c>
      <c r="D6401" s="270" t="s">
        <v>10930</v>
      </c>
      <c r="E6401" s="272"/>
      <c r="F6401" s="273"/>
      <c r="G6401" s="272" t="s">
        <v>6153</v>
      </c>
      <c r="H6401" s="272" t="s">
        <v>6154</v>
      </c>
      <c r="I6401" s="272" t="s">
        <v>6155</v>
      </c>
      <c r="J6401" s="272" t="s">
        <v>6156</v>
      </c>
      <c r="K6401" s="272"/>
      <c r="L6401" s="271">
        <v>98</v>
      </c>
      <c r="M6401" s="270" t="s">
        <v>3770</v>
      </c>
      <c r="N6401" s="270" t="s">
        <v>7595</v>
      </c>
      <c r="O6401" s="270" t="s">
        <v>6175</v>
      </c>
    </row>
    <row r="6402" spans="1:15" ht="30.75" customHeight="1" x14ac:dyDescent="0.25">
      <c r="A6402" s="281">
        <v>82001529</v>
      </c>
      <c r="B6402" s="276" t="s">
        <v>7136</v>
      </c>
      <c r="C6402" s="278" t="s">
        <v>4843</v>
      </c>
      <c r="D6402" s="276" t="s">
        <v>10931</v>
      </c>
      <c r="E6402" s="282"/>
      <c r="F6402" s="279"/>
      <c r="G6402" s="278" t="s">
        <v>6153</v>
      </c>
      <c r="H6402" s="278" t="s">
        <v>6154</v>
      </c>
      <c r="I6402" s="278" t="s">
        <v>6155</v>
      </c>
      <c r="J6402" s="278" t="s">
        <v>6156</v>
      </c>
      <c r="K6402" s="278"/>
      <c r="L6402" s="277">
        <v>98</v>
      </c>
      <c r="M6402" s="276" t="s">
        <v>3770</v>
      </c>
      <c r="N6402" s="276" t="s">
        <v>7595</v>
      </c>
      <c r="O6402" s="276" t="s">
        <v>6175</v>
      </c>
    </row>
    <row r="6403" spans="1:15" ht="30.75" customHeight="1" x14ac:dyDescent="0.25">
      <c r="A6403" s="275">
        <v>82001545</v>
      </c>
      <c r="B6403" s="270" t="s">
        <v>7137</v>
      </c>
      <c r="C6403" s="272" t="s">
        <v>4843</v>
      </c>
      <c r="D6403" s="270" t="s">
        <v>7615</v>
      </c>
      <c r="E6403" s="272"/>
      <c r="F6403" s="273"/>
      <c r="G6403" s="272" t="s">
        <v>6153</v>
      </c>
      <c r="H6403" s="272" t="s">
        <v>6154</v>
      </c>
      <c r="I6403" s="272" t="s">
        <v>6155</v>
      </c>
      <c r="J6403" s="272" t="s">
        <v>6156</v>
      </c>
      <c r="K6403" s="272"/>
      <c r="L6403" s="271"/>
      <c r="M6403" s="270" t="s">
        <v>3770</v>
      </c>
      <c r="N6403" s="270" t="s">
        <v>7595</v>
      </c>
      <c r="O6403" s="270" t="s">
        <v>6175</v>
      </c>
    </row>
    <row r="6404" spans="1:15" ht="30.75" customHeight="1" x14ac:dyDescent="0.25">
      <c r="A6404" s="281">
        <v>82001545</v>
      </c>
      <c r="B6404" s="276" t="s">
        <v>7137</v>
      </c>
      <c r="C6404" s="278" t="s">
        <v>4843</v>
      </c>
      <c r="D6404" s="276" t="s">
        <v>7616</v>
      </c>
      <c r="E6404" s="282"/>
      <c r="F6404" s="279"/>
      <c r="G6404" s="278" t="s">
        <v>6153</v>
      </c>
      <c r="H6404" s="278" t="s">
        <v>6154</v>
      </c>
      <c r="I6404" s="278" t="s">
        <v>6155</v>
      </c>
      <c r="J6404" s="278" t="s">
        <v>6156</v>
      </c>
      <c r="K6404" s="278"/>
      <c r="L6404" s="277"/>
      <c r="M6404" s="276" t="s">
        <v>3770</v>
      </c>
      <c r="N6404" s="276" t="s">
        <v>7595</v>
      </c>
      <c r="O6404" s="276" t="s">
        <v>6175</v>
      </c>
    </row>
    <row r="6405" spans="1:15" ht="30.75" customHeight="1" x14ac:dyDescent="0.25">
      <c r="A6405" s="275">
        <v>82001553</v>
      </c>
      <c r="B6405" s="270" t="s">
        <v>7138</v>
      </c>
      <c r="C6405" s="272" t="s">
        <v>4843</v>
      </c>
      <c r="D6405" s="270" t="s">
        <v>10932</v>
      </c>
      <c r="E6405" s="272"/>
      <c r="F6405" s="273"/>
      <c r="G6405" s="272" t="s">
        <v>6153</v>
      </c>
      <c r="H6405" s="272" t="s">
        <v>6154</v>
      </c>
      <c r="I6405" s="272" t="s">
        <v>6155</v>
      </c>
      <c r="J6405" s="272" t="s">
        <v>6156</v>
      </c>
      <c r="K6405" s="272"/>
      <c r="L6405" s="271">
        <v>99</v>
      </c>
      <c r="M6405" s="270" t="s">
        <v>3770</v>
      </c>
      <c r="N6405" s="270" t="s">
        <v>7595</v>
      </c>
      <c r="O6405" s="270" t="s">
        <v>6175</v>
      </c>
    </row>
    <row r="6406" spans="1:15" ht="30.75" customHeight="1" x14ac:dyDescent="0.25">
      <c r="A6406" s="281">
        <v>82001588</v>
      </c>
      <c r="B6406" s="276" t="s">
        <v>7139</v>
      </c>
      <c r="C6406" s="278" t="s">
        <v>4843</v>
      </c>
      <c r="D6406" s="276" t="s">
        <v>7729</v>
      </c>
      <c r="E6406" s="282"/>
      <c r="F6406" s="279"/>
      <c r="G6406" s="278" t="s">
        <v>6153</v>
      </c>
      <c r="H6406" s="278" t="s">
        <v>6154</v>
      </c>
      <c r="I6406" s="278" t="s">
        <v>6155</v>
      </c>
      <c r="J6406" s="278" t="s">
        <v>6156</v>
      </c>
      <c r="K6406" s="278"/>
      <c r="L6406" s="277">
        <v>88</v>
      </c>
      <c r="M6406" s="276" t="s">
        <v>7603</v>
      </c>
      <c r="N6406" s="276" t="s">
        <v>7595</v>
      </c>
      <c r="O6406" s="276" t="s">
        <v>6175</v>
      </c>
    </row>
    <row r="6407" spans="1:15" ht="30.75" customHeight="1" x14ac:dyDescent="0.25">
      <c r="A6407" s="275">
        <v>82001596</v>
      </c>
      <c r="B6407" s="270" t="s">
        <v>7140</v>
      </c>
      <c r="C6407" s="272" t="s">
        <v>4843</v>
      </c>
      <c r="D6407" s="270" t="s">
        <v>7730</v>
      </c>
      <c r="E6407" s="272"/>
      <c r="F6407" s="273"/>
      <c r="G6407" s="272" t="s">
        <v>6153</v>
      </c>
      <c r="H6407" s="272" t="s">
        <v>6154</v>
      </c>
      <c r="I6407" s="272" t="s">
        <v>6155</v>
      </c>
      <c r="J6407" s="272" t="s">
        <v>6156</v>
      </c>
      <c r="K6407" s="272"/>
      <c r="L6407" s="271">
        <v>88</v>
      </c>
      <c r="M6407" s="270" t="s">
        <v>7603</v>
      </c>
      <c r="N6407" s="270" t="s">
        <v>7595</v>
      </c>
      <c r="O6407" s="270" t="s">
        <v>6175</v>
      </c>
    </row>
    <row r="6408" spans="1:15" ht="30.75" customHeight="1" x14ac:dyDescent="0.25">
      <c r="A6408" s="281">
        <v>82001618</v>
      </c>
      <c r="B6408" s="276" t="s">
        <v>7141</v>
      </c>
      <c r="C6408" s="278" t="s">
        <v>4843</v>
      </c>
      <c r="D6408" s="276" t="s">
        <v>7757</v>
      </c>
      <c r="E6408" s="282"/>
      <c r="F6408" s="279"/>
      <c r="G6408" s="278" t="s">
        <v>6153</v>
      </c>
      <c r="H6408" s="278" t="s">
        <v>6154</v>
      </c>
      <c r="I6408" s="278" t="s">
        <v>6155</v>
      </c>
      <c r="J6408" s="278" t="s">
        <v>6156</v>
      </c>
      <c r="K6408" s="278"/>
      <c r="L6408" s="277">
        <v>99</v>
      </c>
      <c r="M6408" s="276" t="s">
        <v>3770</v>
      </c>
      <c r="N6408" s="276" t="s">
        <v>7595</v>
      </c>
      <c r="O6408" s="276" t="s">
        <v>6175</v>
      </c>
    </row>
    <row r="6409" spans="1:15" ht="30.75" customHeight="1" x14ac:dyDescent="0.25">
      <c r="A6409" s="275">
        <v>82001634</v>
      </c>
      <c r="B6409" s="270" t="s">
        <v>7142</v>
      </c>
      <c r="C6409" s="272" t="s">
        <v>4843</v>
      </c>
      <c r="D6409" s="270" t="s">
        <v>7731</v>
      </c>
      <c r="E6409" s="272"/>
      <c r="F6409" s="273"/>
      <c r="G6409" s="272" t="s">
        <v>6153</v>
      </c>
      <c r="H6409" s="272" t="s">
        <v>6154</v>
      </c>
      <c r="I6409" s="272" t="s">
        <v>6155</v>
      </c>
      <c r="J6409" s="272" t="s">
        <v>6156</v>
      </c>
      <c r="K6409" s="272"/>
      <c r="L6409" s="271">
        <v>87</v>
      </c>
      <c r="M6409" s="270" t="s">
        <v>7603</v>
      </c>
      <c r="N6409" s="270" t="s">
        <v>7595</v>
      </c>
      <c r="O6409" s="270" t="s">
        <v>6175</v>
      </c>
    </row>
    <row r="6410" spans="1:15" ht="30.75" customHeight="1" x14ac:dyDescent="0.25">
      <c r="A6410" s="281">
        <v>82001642</v>
      </c>
      <c r="B6410" s="276" t="s">
        <v>7143</v>
      </c>
      <c r="C6410" s="278" t="s">
        <v>4843</v>
      </c>
      <c r="D6410" s="276" t="s">
        <v>7723</v>
      </c>
      <c r="E6410" s="282"/>
      <c r="F6410" s="279"/>
      <c r="G6410" s="278" t="s">
        <v>6153</v>
      </c>
      <c r="H6410" s="278" t="s">
        <v>6154</v>
      </c>
      <c r="I6410" s="278" t="s">
        <v>6155</v>
      </c>
      <c r="J6410" s="278" t="s">
        <v>6156</v>
      </c>
      <c r="K6410" s="278"/>
      <c r="L6410" s="277">
        <v>96</v>
      </c>
      <c r="M6410" s="276" t="s">
        <v>3719</v>
      </c>
      <c r="N6410" s="276" t="s">
        <v>6165</v>
      </c>
      <c r="O6410" s="276" t="s">
        <v>6165</v>
      </c>
    </row>
    <row r="6411" spans="1:15" ht="30.75" customHeight="1" x14ac:dyDescent="0.25">
      <c r="A6411" s="275">
        <v>82001650</v>
      </c>
      <c r="B6411" s="270" t="s">
        <v>7144</v>
      </c>
      <c r="C6411" s="272" t="s">
        <v>4843</v>
      </c>
      <c r="D6411" s="270" t="s">
        <v>10933</v>
      </c>
      <c r="E6411" s="272"/>
      <c r="F6411" s="273"/>
      <c r="G6411" s="272" t="s">
        <v>6153</v>
      </c>
      <c r="H6411" s="272"/>
      <c r="I6411" s="272"/>
      <c r="J6411" s="272"/>
      <c r="K6411" s="272"/>
      <c r="L6411" s="271"/>
      <c r="M6411" s="270" t="s">
        <v>3770</v>
      </c>
      <c r="N6411" s="270" t="s">
        <v>7595</v>
      </c>
      <c r="O6411" s="270" t="s">
        <v>6175</v>
      </c>
    </row>
    <row r="6412" spans="1:15" ht="30.75" customHeight="1" x14ac:dyDescent="0.25">
      <c r="A6412" s="281">
        <v>82001669</v>
      </c>
      <c r="B6412" s="276" t="s">
        <v>7145</v>
      </c>
      <c r="C6412" s="278" t="s">
        <v>4844</v>
      </c>
      <c r="D6412" s="276" t="s">
        <v>6161</v>
      </c>
      <c r="E6412" s="282"/>
      <c r="F6412" s="279"/>
      <c r="G6412" s="278" t="s">
        <v>6161</v>
      </c>
      <c r="H6412" s="278" t="s">
        <v>6161</v>
      </c>
      <c r="I6412" s="278" t="s">
        <v>6161</v>
      </c>
      <c r="J6412" s="278" t="s">
        <v>6161</v>
      </c>
      <c r="K6412" s="278" t="s">
        <v>6161</v>
      </c>
      <c r="L6412" s="277" t="s">
        <v>6161</v>
      </c>
      <c r="M6412" s="276" t="s">
        <v>6161</v>
      </c>
      <c r="N6412" s="276" t="s">
        <v>6161</v>
      </c>
      <c r="O6412" s="276" t="s">
        <v>6161</v>
      </c>
    </row>
    <row r="6413" spans="1:15" ht="30.75" customHeight="1" x14ac:dyDescent="0.25">
      <c r="A6413" s="275">
        <v>82001685</v>
      </c>
      <c r="B6413" s="270" t="s">
        <v>7146</v>
      </c>
      <c r="C6413" s="272" t="s">
        <v>4843</v>
      </c>
      <c r="D6413" s="270" t="s">
        <v>10934</v>
      </c>
      <c r="E6413" s="272"/>
      <c r="F6413" s="273"/>
      <c r="G6413" s="272" t="s">
        <v>6153</v>
      </c>
      <c r="H6413" s="272"/>
      <c r="I6413" s="272"/>
      <c r="J6413" s="272"/>
      <c r="K6413" s="272"/>
      <c r="L6413" s="271">
        <v>101</v>
      </c>
      <c r="M6413" s="270" t="s">
        <v>3770</v>
      </c>
      <c r="N6413" s="270" t="s">
        <v>7595</v>
      </c>
      <c r="O6413" s="270" t="s">
        <v>6175</v>
      </c>
    </row>
    <row r="6414" spans="1:15" ht="30.75" customHeight="1" x14ac:dyDescent="0.25">
      <c r="A6414" s="281">
        <v>82001707</v>
      </c>
      <c r="B6414" s="276" t="s">
        <v>7147</v>
      </c>
      <c r="C6414" s="278" t="s">
        <v>4843</v>
      </c>
      <c r="D6414" s="276" t="s">
        <v>10935</v>
      </c>
      <c r="E6414" s="282"/>
      <c r="F6414" s="279"/>
      <c r="G6414" s="278" t="s">
        <v>6153</v>
      </c>
      <c r="H6414" s="278"/>
      <c r="I6414" s="278"/>
      <c r="J6414" s="278"/>
      <c r="K6414" s="278"/>
      <c r="L6414" s="277"/>
      <c r="M6414" s="276" t="s">
        <v>3770</v>
      </c>
      <c r="N6414" s="276" t="s">
        <v>7595</v>
      </c>
      <c r="O6414" s="276" t="s">
        <v>6175</v>
      </c>
    </row>
    <row r="6415" spans="1:15" ht="30.75" customHeight="1" x14ac:dyDescent="0.25">
      <c r="A6415" s="275">
        <v>82001715</v>
      </c>
      <c r="B6415" s="270" t="s">
        <v>7148</v>
      </c>
      <c r="C6415" s="272" t="s">
        <v>4843</v>
      </c>
      <c r="D6415" s="270" t="s">
        <v>10936</v>
      </c>
      <c r="E6415" s="272"/>
      <c r="F6415" s="273"/>
      <c r="G6415" s="272" t="s">
        <v>6153</v>
      </c>
      <c r="H6415" s="272"/>
      <c r="I6415" s="272"/>
      <c r="J6415" s="272"/>
      <c r="K6415" s="272"/>
      <c r="L6415" s="271"/>
      <c r="M6415" s="270" t="s">
        <v>3770</v>
      </c>
      <c r="N6415" s="270" t="s">
        <v>7595</v>
      </c>
      <c r="O6415" s="270" t="s">
        <v>6175</v>
      </c>
    </row>
    <row r="6416" spans="1:15" ht="30.75" customHeight="1" x14ac:dyDescent="0.25">
      <c r="A6416" s="281">
        <v>82001723</v>
      </c>
      <c r="B6416" s="276" t="s">
        <v>7149</v>
      </c>
      <c r="C6416" s="278" t="s">
        <v>4844</v>
      </c>
      <c r="D6416" s="276" t="s">
        <v>6161</v>
      </c>
      <c r="E6416" s="282"/>
      <c r="F6416" s="279"/>
      <c r="G6416" s="278" t="s">
        <v>6161</v>
      </c>
      <c r="H6416" s="278" t="s">
        <v>6161</v>
      </c>
      <c r="I6416" s="278" t="s">
        <v>6161</v>
      </c>
      <c r="J6416" s="278" t="s">
        <v>6161</v>
      </c>
      <c r="K6416" s="278" t="s">
        <v>6161</v>
      </c>
      <c r="L6416" s="277" t="s">
        <v>6161</v>
      </c>
      <c r="M6416" s="276" t="s">
        <v>6161</v>
      </c>
      <c r="N6416" s="276" t="s">
        <v>6161</v>
      </c>
      <c r="O6416" s="276" t="s">
        <v>6161</v>
      </c>
    </row>
    <row r="6417" spans="1:15" ht="30.75" customHeight="1" x14ac:dyDescent="0.25">
      <c r="A6417" s="275">
        <v>82001731</v>
      </c>
      <c r="B6417" s="270" t="s">
        <v>7150</v>
      </c>
      <c r="C6417" s="272" t="s">
        <v>4843</v>
      </c>
      <c r="D6417" s="270" t="s">
        <v>10926</v>
      </c>
      <c r="E6417" s="272"/>
      <c r="F6417" s="273"/>
      <c r="G6417" s="272" t="s">
        <v>6153</v>
      </c>
      <c r="H6417" s="272"/>
      <c r="I6417" s="272"/>
      <c r="J6417" s="272"/>
      <c r="K6417" s="272"/>
      <c r="L6417" s="271"/>
      <c r="M6417" s="270" t="s">
        <v>3770</v>
      </c>
      <c r="N6417" s="270" t="s">
        <v>7595</v>
      </c>
      <c r="O6417" s="270" t="s">
        <v>6175</v>
      </c>
    </row>
    <row r="6418" spans="1:15" ht="30.75" customHeight="1" x14ac:dyDescent="0.25">
      <c r="A6418" s="281">
        <v>82001740</v>
      </c>
      <c r="B6418" s="276" t="s">
        <v>7151</v>
      </c>
      <c r="C6418" s="278" t="s">
        <v>4843</v>
      </c>
      <c r="D6418" s="276" t="s">
        <v>10925</v>
      </c>
      <c r="E6418" s="282"/>
      <c r="F6418" s="279"/>
      <c r="G6418" s="278" t="s">
        <v>6153</v>
      </c>
      <c r="H6418" s="278"/>
      <c r="I6418" s="278"/>
      <c r="J6418" s="278"/>
      <c r="K6418" s="278"/>
      <c r="L6418" s="277"/>
      <c r="M6418" s="276" t="s">
        <v>3770</v>
      </c>
      <c r="N6418" s="276" t="s">
        <v>7595</v>
      </c>
      <c r="O6418" s="276" t="s">
        <v>6175</v>
      </c>
    </row>
    <row r="6419" spans="1:15" ht="30.75" customHeight="1" x14ac:dyDescent="0.25">
      <c r="A6419" s="275">
        <v>82001758</v>
      </c>
      <c r="B6419" s="270" t="s">
        <v>7152</v>
      </c>
      <c r="C6419" s="272" t="s">
        <v>4843</v>
      </c>
      <c r="D6419" s="270" t="s">
        <v>7758</v>
      </c>
      <c r="E6419" s="272"/>
      <c r="F6419" s="273"/>
      <c r="G6419" s="272" t="s">
        <v>6153</v>
      </c>
      <c r="H6419" s="272" t="s">
        <v>6154</v>
      </c>
      <c r="I6419" s="272" t="s">
        <v>6155</v>
      </c>
      <c r="J6419" s="272" t="s">
        <v>6156</v>
      </c>
      <c r="K6419" s="272"/>
      <c r="L6419" s="271">
        <v>91</v>
      </c>
      <c r="M6419" s="270" t="s">
        <v>7603</v>
      </c>
      <c r="N6419" s="270" t="s">
        <v>7595</v>
      </c>
      <c r="O6419" s="270" t="s">
        <v>6175</v>
      </c>
    </row>
    <row r="6420" spans="1:15" ht="30.75" customHeight="1" x14ac:dyDescent="0.25">
      <c r="A6420" s="281">
        <v>82001758</v>
      </c>
      <c r="B6420" s="276" t="s">
        <v>7152</v>
      </c>
      <c r="C6420" s="278" t="s">
        <v>4843</v>
      </c>
      <c r="D6420" s="276" t="s">
        <v>7731</v>
      </c>
      <c r="E6420" s="282"/>
      <c r="F6420" s="279"/>
      <c r="G6420" s="278" t="s">
        <v>6153</v>
      </c>
      <c r="H6420" s="278" t="s">
        <v>6154</v>
      </c>
      <c r="I6420" s="278" t="s">
        <v>6155</v>
      </c>
      <c r="J6420" s="278" t="s">
        <v>6156</v>
      </c>
      <c r="K6420" s="278"/>
      <c r="L6420" s="277">
        <v>87</v>
      </c>
      <c r="M6420" s="276" t="s">
        <v>7603</v>
      </c>
      <c r="N6420" s="276" t="s">
        <v>7595</v>
      </c>
      <c r="O6420" s="276" t="s">
        <v>6175</v>
      </c>
    </row>
    <row r="6421" spans="1:15" ht="30.75" customHeight="1" x14ac:dyDescent="0.25">
      <c r="A6421" s="275">
        <v>82001766</v>
      </c>
      <c r="B6421" s="270" t="s">
        <v>7153</v>
      </c>
      <c r="C6421" s="272" t="s">
        <v>4843</v>
      </c>
      <c r="D6421" s="270" t="s">
        <v>10041</v>
      </c>
      <c r="E6421" s="272"/>
      <c r="F6421" s="273"/>
      <c r="G6421" s="272" t="s">
        <v>6153</v>
      </c>
      <c r="H6421" s="272"/>
      <c r="I6421" s="272"/>
      <c r="J6421" s="272"/>
      <c r="K6421" s="272"/>
      <c r="L6421" s="271"/>
      <c r="M6421" s="270" t="s">
        <v>6161</v>
      </c>
      <c r="N6421" s="270" t="s">
        <v>6161</v>
      </c>
      <c r="O6421" s="270" t="s">
        <v>6161</v>
      </c>
    </row>
    <row r="6422" spans="1:15" ht="30.75" customHeight="1" x14ac:dyDescent="0.25">
      <c r="A6422" s="281">
        <v>83000020</v>
      </c>
      <c r="B6422" s="276" t="s">
        <v>7154</v>
      </c>
      <c r="C6422" s="278" t="s">
        <v>4843</v>
      </c>
      <c r="D6422" s="276" t="s">
        <v>10937</v>
      </c>
      <c r="E6422" s="282"/>
      <c r="F6422" s="279"/>
      <c r="G6422" s="278" t="s">
        <v>6153</v>
      </c>
      <c r="H6422" s="278"/>
      <c r="I6422" s="278"/>
      <c r="J6422" s="278"/>
      <c r="K6422" s="278"/>
      <c r="L6422" s="277">
        <v>89</v>
      </c>
      <c r="M6422" s="276" t="s">
        <v>3770</v>
      </c>
      <c r="N6422" s="276" t="s">
        <v>7595</v>
      </c>
      <c r="O6422" s="276" t="s">
        <v>6175</v>
      </c>
    </row>
    <row r="6423" spans="1:15" ht="30.75" customHeight="1" x14ac:dyDescent="0.25">
      <c r="A6423" s="275">
        <v>83000046</v>
      </c>
      <c r="B6423" s="270" t="s">
        <v>7155</v>
      </c>
      <c r="C6423" s="272" t="s">
        <v>4843</v>
      </c>
      <c r="D6423" s="270" t="s">
        <v>10937</v>
      </c>
      <c r="E6423" s="272"/>
      <c r="F6423" s="273"/>
      <c r="G6423" s="272" t="s">
        <v>6153</v>
      </c>
      <c r="H6423" s="272"/>
      <c r="I6423" s="272"/>
      <c r="J6423" s="272"/>
      <c r="K6423" s="272"/>
      <c r="L6423" s="271">
        <v>89</v>
      </c>
      <c r="M6423" s="270" t="s">
        <v>3770</v>
      </c>
      <c r="N6423" s="270" t="s">
        <v>7595</v>
      </c>
      <c r="O6423" s="270" t="s">
        <v>6175</v>
      </c>
    </row>
    <row r="6424" spans="1:15" ht="30.75" customHeight="1" x14ac:dyDescent="0.25">
      <c r="A6424" s="281">
        <v>83000062</v>
      </c>
      <c r="B6424" s="276" t="s">
        <v>7156</v>
      </c>
      <c r="C6424" s="278" t="s">
        <v>4843</v>
      </c>
      <c r="D6424" s="276" t="s">
        <v>10937</v>
      </c>
      <c r="E6424" s="282"/>
      <c r="F6424" s="279"/>
      <c r="G6424" s="278" t="s">
        <v>6153</v>
      </c>
      <c r="H6424" s="278"/>
      <c r="I6424" s="278"/>
      <c r="J6424" s="278"/>
      <c r="K6424" s="278"/>
      <c r="L6424" s="277">
        <v>89</v>
      </c>
      <c r="M6424" s="276" t="s">
        <v>3770</v>
      </c>
      <c r="N6424" s="276" t="s">
        <v>7595</v>
      </c>
      <c r="O6424" s="276" t="s">
        <v>6175</v>
      </c>
    </row>
    <row r="6425" spans="1:15" ht="30.75" customHeight="1" x14ac:dyDescent="0.25">
      <c r="A6425" s="275">
        <v>83000089</v>
      </c>
      <c r="B6425" s="270" t="s">
        <v>7157</v>
      </c>
      <c r="C6425" s="272" t="s">
        <v>4843</v>
      </c>
      <c r="D6425" s="270" t="s">
        <v>10938</v>
      </c>
      <c r="E6425" s="272"/>
      <c r="F6425" s="273"/>
      <c r="G6425" s="272" t="s">
        <v>6153</v>
      </c>
      <c r="H6425" s="272"/>
      <c r="I6425" s="272"/>
      <c r="J6425" s="272"/>
      <c r="K6425" s="272"/>
      <c r="L6425" s="271"/>
      <c r="M6425" s="270" t="s">
        <v>3770</v>
      </c>
      <c r="N6425" s="270" t="s">
        <v>7595</v>
      </c>
      <c r="O6425" s="270" t="s">
        <v>6175</v>
      </c>
    </row>
    <row r="6426" spans="1:15" ht="30.75" customHeight="1" x14ac:dyDescent="0.25">
      <c r="A6426" s="281">
        <v>83000097</v>
      </c>
      <c r="B6426" s="276" t="s">
        <v>7158</v>
      </c>
      <c r="C6426" s="278" t="s">
        <v>4844</v>
      </c>
      <c r="D6426" s="276" t="s">
        <v>6161</v>
      </c>
      <c r="E6426" s="282"/>
      <c r="F6426" s="279"/>
      <c r="G6426" s="278" t="s">
        <v>6161</v>
      </c>
      <c r="H6426" s="278" t="s">
        <v>6161</v>
      </c>
      <c r="I6426" s="278" t="s">
        <v>6161</v>
      </c>
      <c r="J6426" s="278" t="s">
        <v>6161</v>
      </c>
      <c r="K6426" s="278" t="s">
        <v>6161</v>
      </c>
      <c r="L6426" s="277" t="s">
        <v>6161</v>
      </c>
      <c r="M6426" s="276" t="s">
        <v>6161</v>
      </c>
      <c r="N6426" s="276" t="s">
        <v>6161</v>
      </c>
      <c r="O6426" s="276" t="s">
        <v>6161</v>
      </c>
    </row>
    <row r="6427" spans="1:15" ht="30.75" customHeight="1" x14ac:dyDescent="0.25">
      <c r="A6427" s="275">
        <v>83000100</v>
      </c>
      <c r="B6427" s="270" t="s">
        <v>7159</v>
      </c>
      <c r="C6427" s="272" t="s">
        <v>4844</v>
      </c>
      <c r="D6427" s="270" t="s">
        <v>6161</v>
      </c>
      <c r="E6427" s="272"/>
      <c r="F6427" s="273"/>
      <c r="G6427" s="272" t="s">
        <v>6161</v>
      </c>
      <c r="H6427" s="272" t="s">
        <v>6161</v>
      </c>
      <c r="I6427" s="272" t="s">
        <v>6161</v>
      </c>
      <c r="J6427" s="272" t="s">
        <v>6161</v>
      </c>
      <c r="K6427" s="272" t="s">
        <v>6161</v>
      </c>
      <c r="L6427" s="271" t="s">
        <v>6161</v>
      </c>
      <c r="M6427" s="270" t="s">
        <v>6161</v>
      </c>
      <c r="N6427" s="270" t="s">
        <v>6161</v>
      </c>
      <c r="O6427" s="270" t="s">
        <v>6161</v>
      </c>
    </row>
    <row r="6428" spans="1:15" ht="30.75" customHeight="1" x14ac:dyDescent="0.25">
      <c r="A6428" s="281">
        <v>83000127</v>
      </c>
      <c r="B6428" s="276" t="s">
        <v>7160</v>
      </c>
      <c r="C6428" s="278" t="s">
        <v>4843</v>
      </c>
      <c r="D6428" s="276" t="s">
        <v>10939</v>
      </c>
      <c r="E6428" s="282"/>
      <c r="F6428" s="279"/>
      <c r="G6428" s="278" t="s">
        <v>6153</v>
      </c>
      <c r="H6428" s="278"/>
      <c r="I6428" s="278"/>
      <c r="J6428" s="278"/>
      <c r="K6428" s="278"/>
      <c r="L6428" s="277"/>
      <c r="M6428" s="276" t="s">
        <v>3770</v>
      </c>
      <c r="N6428" s="276" t="s">
        <v>7595</v>
      </c>
      <c r="O6428" s="276" t="s">
        <v>6175</v>
      </c>
    </row>
    <row r="6429" spans="1:15" ht="30.75" customHeight="1" x14ac:dyDescent="0.25">
      <c r="A6429" s="275">
        <v>83000135</v>
      </c>
      <c r="B6429" s="270" t="s">
        <v>7161</v>
      </c>
      <c r="C6429" s="272" t="s">
        <v>4843</v>
      </c>
      <c r="D6429" s="270" t="s">
        <v>10940</v>
      </c>
      <c r="E6429" s="272"/>
      <c r="F6429" s="273"/>
      <c r="G6429" s="272" t="s">
        <v>6153</v>
      </c>
      <c r="H6429" s="272"/>
      <c r="I6429" s="272"/>
      <c r="J6429" s="272"/>
      <c r="K6429" s="272"/>
      <c r="L6429" s="271">
        <v>100</v>
      </c>
      <c r="M6429" s="270" t="s">
        <v>3770</v>
      </c>
      <c r="N6429" s="270" t="s">
        <v>7595</v>
      </c>
      <c r="O6429" s="270" t="s">
        <v>6175</v>
      </c>
    </row>
    <row r="6430" spans="1:15" ht="30.75" customHeight="1" x14ac:dyDescent="0.25">
      <c r="A6430" s="281">
        <v>83000151</v>
      </c>
      <c r="B6430" s="276" t="s">
        <v>7162</v>
      </c>
      <c r="C6430" s="278" t="s">
        <v>4843</v>
      </c>
      <c r="D6430" s="276" t="s">
        <v>10941</v>
      </c>
      <c r="E6430" s="282"/>
      <c r="F6430" s="279"/>
      <c r="G6430" s="278" t="s">
        <v>6153</v>
      </c>
      <c r="H6430" s="278"/>
      <c r="I6430" s="278"/>
      <c r="J6430" s="278"/>
      <c r="K6430" s="278"/>
      <c r="L6430" s="277"/>
      <c r="M6430" s="276" t="s">
        <v>3770</v>
      </c>
      <c r="N6430" s="276" t="s">
        <v>7595</v>
      </c>
      <c r="O6430" s="276" t="s">
        <v>6175</v>
      </c>
    </row>
    <row r="6431" spans="1:15" ht="30.75" customHeight="1" x14ac:dyDescent="0.25">
      <c r="A6431" s="275">
        <v>84000015</v>
      </c>
      <c r="B6431" s="270" t="s">
        <v>7163</v>
      </c>
      <c r="C6431" s="272" t="s">
        <v>4844</v>
      </c>
      <c r="D6431" s="270" t="s">
        <v>6161</v>
      </c>
      <c r="E6431" s="272"/>
      <c r="F6431" s="273"/>
      <c r="G6431" s="272" t="s">
        <v>6161</v>
      </c>
      <c r="H6431" s="272" t="s">
        <v>6161</v>
      </c>
      <c r="I6431" s="272" t="s">
        <v>6161</v>
      </c>
      <c r="J6431" s="272" t="s">
        <v>6161</v>
      </c>
      <c r="K6431" s="272" t="s">
        <v>6161</v>
      </c>
      <c r="L6431" s="271" t="s">
        <v>6161</v>
      </c>
      <c r="M6431" s="270" t="s">
        <v>6161</v>
      </c>
      <c r="N6431" s="270" t="s">
        <v>6161</v>
      </c>
      <c r="O6431" s="270" t="s">
        <v>6161</v>
      </c>
    </row>
    <row r="6432" spans="1:15" ht="30.75" customHeight="1" x14ac:dyDescent="0.25">
      <c r="A6432" s="281">
        <v>84000031</v>
      </c>
      <c r="B6432" s="276" t="s">
        <v>7164</v>
      </c>
      <c r="C6432" s="278" t="s">
        <v>4843</v>
      </c>
      <c r="D6432" s="276" t="s">
        <v>10942</v>
      </c>
      <c r="E6432" s="282"/>
      <c r="F6432" s="279"/>
      <c r="G6432" s="278" t="s">
        <v>6153</v>
      </c>
      <c r="H6432" s="278"/>
      <c r="I6432" s="278"/>
      <c r="J6432" s="278"/>
      <c r="K6432" s="278"/>
      <c r="L6432" s="277">
        <v>79</v>
      </c>
      <c r="M6432" s="276" t="s">
        <v>3719</v>
      </c>
      <c r="N6432" s="276" t="s">
        <v>6165</v>
      </c>
      <c r="O6432" s="276" t="s">
        <v>6165</v>
      </c>
    </row>
    <row r="6433" spans="1:15" ht="30.75" customHeight="1" x14ac:dyDescent="0.25">
      <c r="A6433" s="275">
        <v>84000058</v>
      </c>
      <c r="B6433" s="270" t="s">
        <v>7165</v>
      </c>
      <c r="C6433" s="272" t="s">
        <v>4843</v>
      </c>
      <c r="D6433" s="270" t="s">
        <v>10943</v>
      </c>
      <c r="E6433" s="272"/>
      <c r="F6433" s="273"/>
      <c r="G6433" s="272" t="s">
        <v>6153</v>
      </c>
      <c r="H6433" s="272"/>
      <c r="I6433" s="272"/>
      <c r="J6433" s="272"/>
      <c r="K6433" s="272"/>
      <c r="L6433" s="271">
        <v>80</v>
      </c>
      <c r="M6433" s="270" t="s">
        <v>3719</v>
      </c>
      <c r="N6433" s="270" t="s">
        <v>6165</v>
      </c>
      <c r="O6433" s="270" t="s">
        <v>6165</v>
      </c>
    </row>
    <row r="6434" spans="1:15" ht="30.75" customHeight="1" x14ac:dyDescent="0.25">
      <c r="A6434" s="281">
        <v>84000074</v>
      </c>
      <c r="B6434" s="276" t="s">
        <v>7166</v>
      </c>
      <c r="C6434" s="278" t="s">
        <v>4843</v>
      </c>
      <c r="D6434" s="276" t="s">
        <v>10943</v>
      </c>
      <c r="E6434" s="282"/>
      <c r="F6434" s="279"/>
      <c r="G6434" s="278" t="s">
        <v>6153</v>
      </c>
      <c r="H6434" s="278"/>
      <c r="I6434" s="278"/>
      <c r="J6434" s="278"/>
      <c r="K6434" s="278"/>
      <c r="L6434" s="277">
        <v>80</v>
      </c>
      <c r="M6434" s="276" t="s">
        <v>3719</v>
      </c>
      <c r="N6434" s="276" t="s">
        <v>6165</v>
      </c>
      <c r="O6434" s="276" t="s">
        <v>6165</v>
      </c>
    </row>
    <row r="6435" spans="1:15" ht="30.75" customHeight="1" x14ac:dyDescent="0.25">
      <c r="A6435" s="275">
        <v>84000090</v>
      </c>
      <c r="B6435" s="270" t="s">
        <v>7167</v>
      </c>
      <c r="C6435" s="272" t="s">
        <v>4843</v>
      </c>
      <c r="D6435" s="270" t="s">
        <v>10944</v>
      </c>
      <c r="E6435" s="272"/>
      <c r="F6435" s="273"/>
      <c r="G6435" s="272" t="s">
        <v>6153</v>
      </c>
      <c r="H6435" s="272"/>
      <c r="I6435" s="272"/>
      <c r="J6435" s="272"/>
      <c r="K6435" s="272"/>
      <c r="L6435" s="271"/>
      <c r="M6435" s="270" t="s">
        <v>3719</v>
      </c>
      <c r="N6435" s="270" t="s">
        <v>6165</v>
      </c>
      <c r="O6435" s="270" t="s">
        <v>6165</v>
      </c>
    </row>
    <row r="6436" spans="1:15" ht="30.75" customHeight="1" x14ac:dyDescent="0.25">
      <c r="A6436" s="281">
        <v>84000112</v>
      </c>
      <c r="B6436" s="276" t="s">
        <v>7168</v>
      </c>
      <c r="C6436" s="278" t="s">
        <v>4843</v>
      </c>
      <c r="D6436" s="276" t="s">
        <v>10945</v>
      </c>
      <c r="E6436" s="282"/>
      <c r="F6436" s="279"/>
      <c r="G6436" s="278" t="s">
        <v>6153</v>
      </c>
      <c r="H6436" s="278"/>
      <c r="I6436" s="278"/>
      <c r="J6436" s="278"/>
      <c r="K6436" s="278"/>
      <c r="L6436" s="277"/>
      <c r="M6436" s="276" t="s">
        <v>3719</v>
      </c>
      <c r="N6436" s="276" t="s">
        <v>6165</v>
      </c>
      <c r="O6436" s="276" t="s">
        <v>6165</v>
      </c>
    </row>
    <row r="6437" spans="1:15" ht="30.75" customHeight="1" x14ac:dyDescent="0.25">
      <c r="A6437" s="275">
        <v>84000139</v>
      </c>
      <c r="B6437" s="270" t="s">
        <v>7169</v>
      </c>
      <c r="C6437" s="272" t="s">
        <v>4843</v>
      </c>
      <c r="D6437" s="270" t="s">
        <v>10946</v>
      </c>
      <c r="E6437" s="272"/>
      <c r="F6437" s="273"/>
      <c r="G6437" s="272" t="s">
        <v>6153</v>
      </c>
      <c r="H6437" s="272"/>
      <c r="I6437" s="272"/>
      <c r="J6437" s="272"/>
      <c r="K6437" s="272"/>
      <c r="L6437" s="271"/>
      <c r="M6437" s="270" t="s">
        <v>7425</v>
      </c>
      <c r="N6437" s="270" t="s">
        <v>6159</v>
      </c>
      <c r="O6437" s="270" t="s">
        <v>6159</v>
      </c>
    </row>
    <row r="6438" spans="1:15" ht="30.75" customHeight="1" x14ac:dyDescent="0.25">
      <c r="A6438" s="281">
        <v>84000163</v>
      </c>
      <c r="B6438" s="276" t="s">
        <v>7170</v>
      </c>
      <c r="C6438" s="278" t="s">
        <v>4843</v>
      </c>
      <c r="D6438" s="276" t="s">
        <v>10947</v>
      </c>
      <c r="E6438" s="282"/>
      <c r="F6438" s="279"/>
      <c r="G6438" s="278" t="s">
        <v>6153</v>
      </c>
      <c r="H6438" s="278"/>
      <c r="I6438" s="278"/>
      <c r="J6438" s="278"/>
      <c r="K6438" s="278"/>
      <c r="L6438" s="277"/>
      <c r="M6438" s="276" t="s">
        <v>7438</v>
      </c>
      <c r="N6438" s="276" t="s">
        <v>6165</v>
      </c>
      <c r="O6438" s="276" t="s">
        <v>6165</v>
      </c>
    </row>
    <row r="6439" spans="1:15" ht="30.75" customHeight="1" x14ac:dyDescent="0.25">
      <c r="A6439" s="275">
        <v>84000171</v>
      </c>
      <c r="B6439" s="270" t="s">
        <v>7171</v>
      </c>
      <c r="C6439" s="272" t="s">
        <v>4843</v>
      </c>
      <c r="D6439" s="270" t="s">
        <v>10943</v>
      </c>
      <c r="E6439" s="272"/>
      <c r="F6439" s="273"/>
      <c r="G6439" s="272" t="s">
        <v>6153</v>
      </c>
      <c r="H6439" s="272"/>
      <c r="I6439" s="272"/>
      <c r="J6439" s="272"/>
      <c r="K6439" s="272"/>
      <c r="L6439" s="271">
        <v>80</v>
      </c>
      <c r="M6439" s="270" t="s">
        <v>3719</v>
      </c>
      <c r="N6439" s="270" t="s">
        <v>6165</v>
      </c>
      <c r="O6439" s="270" t="s">
        <v>6165</v>
      </c>
    </row>
    <row r="6440" spans="1:15" ht="30.75" customHeight="1" x14ac:dyDescent="0.25">
      <c r="A6440" s="281">
        <v>84000171</v>
      </c>
      <c r="B6440" s="276" t="s">
        <v>7171</v>
      </c>
      <c r="C6440" s="278" t="s">
        <v>4843</v>
      </c>
      <c r="D6440" s="276" t="s">
        <v>10948</v>
      </c>
      <c r="E6440" s="282"/>
      <c r="F6440" s="279"/>
      <c r="G6440" s="278" t="s">
        <v>6153</v>
      </c>
      <c r="H6440" s="278"/>
      <c r="I6440" s="278"/>
      <c r="J6440" s="278"/>
      <c r="K6440" s="278"/>
      <c r="L6440" s="277"/>
      <c r="M6440" s="276" t="s">
        <v>3719</v>
      </c>
      <c r="N6440" s="276" t="s">
        <v>6165</v>
      </c>
      <c r="O6440" s="276" t="s">
        <v>6165</v>
      </c>
    </row>
    <row r="6441" spans="1:15" ht="30.75" customHeight="1" x14ac:dyDescent="0.25">
      <c r="A6441" s="275">
        <v>84000171</v>
      </c>
      <c r="B6441" s="270" t="s">
        <v>7171</v>
      </c>
      <c r="C6441" s="272" t="s">
        <v>4843</v>
      </c>
      <c r="D6441" s="270" t="s">
        <v>10947</v>
      </c>
      <c r="E6441" s="272"/>
      <c r="F6441" s="273"/>
      <c r="G6441" s="272" t="s">
        <v>6153</v>
      </c>
      <c r="H6441" s="272"/>
      <c r="I6441" s="272"/>
      <c r="J6441" s="272"/>
      <c r="K6441" s="272"/>
      <c r="L6441" s="271"/>
      <c r="M6441" s="270" t="s">
        <v>7438</v>
      </c>
      <c r="N6441" s="270" t="s">
        <v>6165</v>
      </c>
      <c r="O6441" s="270" t="s">
        <v>6165</v>
      </c>
    </row>
    <row r="6442" spans="1:15" ht="30.75" customHeight="1" x14ac:dyDescent="0.25">
      <c r="A6442" s="281">
        <v>84000171</v>
      </c>
      <c r="B6442" s="276" t="s">
        <v>7171</v>
      </c>
      <c r="C6442" s="278" t="s">
        <v>4843</v>
      </c>
      <c r="D6442" s="276" t="s">
        <v>10945</v>
      </c>
      <c r="E6442" s="282"/>
      <c r="F6442" s="279"/>
      <c r="G6442" s="278" t="s">
        <v>6153</v>
      </c>
      <c r="H6442" s="278"/>
      <c r="I6442" s="278"/>
      <c r="J6442" s="278"/>
      <c r="K6442" s="278"/>
      <c r="L6442" s="277"/>
      <c r="M6442" s="276" t="s">
        <v>3719</v>
      </c>
      <c r="N6442" s="276" t="s">
        <v>6165</v>
      </c>
      <c r="O6442" s="276" t="s">
        <v>6165</v>
      </c>
    </row>
    <row r="6443" spans="1:15" ht="30.75" customHeight="1" x14ac:dyDescent="0.25">
      <c r="A6443" s="275">
        <v>84000171</v>
      </c>
      <c r="B6443" s="270" t="s">
        <v>7171</v>
      </c>
      <c r="C6443" s="272" t="s">
        <v>4843</v>
      </c>
      <c r="D6443" s="270" t="s">
        <v>10944</v>
      </c>
      <c r="E6443" s="272"/>
      <c r="F6443" s="273"/>
      <c r="G6443" s="272" t="s">
        <v>6153</v>
      </c>
      <c r="H6443" s="272"/>
      <c r="I6443" s="272"/>
      <c r="J6443" s="272"/>
      <c r="K6443" s="272"/>
      <c r="L6443" s="271"/>
      <c r="M6443" s="270" t="s">
        <v>3719</v>
      </c>
      <c r="N6443" s="270" t="s">
        <v>6165</v>
      </c>
      <c r="O6443" s="270" t="s">
        <v>6165</v>
      </c>
    </row>
    <row r="6444" spans="1:15" ht="30.75" customHeight="1" x14ac:dyDescent="0.25">
      <c r="A6444" s="281">
        <v>84000198</v>
      </c>
      <c r="B6444" s="276" t="s">
        <v>7172</v>
      </c>
      <c r="C6444" s="278" t="s">
        <v>4843</v>
      </c>
      <c r="D6444" s="276" t="s">
        <v>10949</v>
      </c>
      <c r="E6444" s="282"/>
      <c r="F6444" s="279"/>
      <c r="G6444" s="278" t="s">
        <v>6153</v>
      </c>
      <c r="H6444" s="278"/>
      <c r="I6444" s="278"/>
      <c r="J6444" s="278"/>
      <c r="K6444" s="278"/>
      <c r="L6444" s="277"/>
      <c r="M6444" s="276" t="s">
        <v>7438</v>
      </c>
      <c r="N6444" s="276" t="s">
        <v>6165</v>
      </c>
      <c r="O6444" s="276" t="s">
        <v>6165</v>
      </c>
    </row>
    <row r="6445" spans="1:15" ht="30.75" customHeight="1" x14ac:dyDescent="0.25">
      <c r="A6445" s="275">
        <v>84000201</v>
      </c>
      <c r="B6445" s="270" t="s">
        <v>7173</v>
      </c>
      <c r="C6445" s="272" t="s">
        <v>4843</v>
      </c>
      <c r="D6445" s="270" t="s">
        <v>10948</v>
      </c>
      <c r="E6445" s="272"/>
      <c r="F6445" s="273"/>
      <c r="G6445" s="272" t="s">
        <v>6153</v>
      </c>
      <c r="H6445" s="272"/>
      <c r="I6445" s="272"/>
      <c r="J6445" s="272"/>
      <c r="K6445" s="272"/>
      <c r="L6445" s="271"/>
      <c r="M6445" s="270" t="s">
        <v>3719</v>
      </c>
      <c r="N6445" s="270" t="s">
        <v>6165</v>
      </c>
      <c r="O6445" s="270" t="s">
        <v>6165</v>
      </c>
    </row>
    <row r="6446" spans="1:15" ht="30.75" customHeight="1" x14ac:dyDescent="0.25">
      <c r="A6446" s="281">
        <v>84000228</v>
      </c>
      <c r="B6446" s="276" t="s">
        <v>7174</v>
      </c>
      <c r="C6446" s="278" t="s">
        <v>4844</v>
      </c>
      <c r="D6446" s="276" t="s">
        <v>6161</v>
      </c>
      <c r="E6446" s="282"/>
      <c r="F6446" s="279"/>
      <c r="G6446" s="278" t="s">
        <v>6161</v>
      </c>
      <c r="H6446" s="278" t="s">
        <v>6161</v>
      </c>
      <c r="I6446" s="278" t="s">
        <v>6161</v>
      </c>
      <c r="J6446" s="278" t="s">
        <v>6161</v>
      </c>
      <c r="K6446" s="278" t="s">
        <v>6161</v>
      </c>
      <c r="L6446" s="277" t="s">
        <v>6161</v>
      </c>
      <c r="M6446" s="276" t="s">
        <v>6161</v>
      </c>
      <c r="N6446" s="276" t="s">
        <v>6161</v>
      </c>
      <c r="O6446" s="276" t="s">
        <v>6161</v>
      </c>
    </row>
    <row r="6447" spans="1:15" ht="30.75" customHeight="1" x14ac:dyDescent="0.25">
      <c r="A6447" s="275">
        <v>84000236</v>
      </c>
      <c r="B6447" s="270" t="s">
        <v>7175</v>
      </c>
      <c r="C6447" s="272" t="s">
        <v>4844</v>
      </c>
      <c r="D6447" s="270" t="s">
        <v>6161</v>
      </c>
      <c r="E6447" s="272"/>
      <c r="F6447" s="273"/>
      <c r="G6447" s="272" t="s">
        <v>6161</v>
      </c>
      <c r="H6447" s="272" t="s">
        <v>6161</v>
      </c>
      <c r="I6447" s="272" t="s">
        <v>6161</v>
      </c>
      <c r="J6447" s="272" t="s">
        <v>6161</v>
      </c>
      <c r="K6447" s="272" t="s">
        <v>6161</v>
      </c>
      <c r="L6447" s="271" t="s">
        <v>6161</v>
      </c>
      <c r="M6447" s="270" t="s">
        <v>6161</v>
      </c>
      <c r="N6447" s="270" t="s">
        <v>6161</v>
      </c>
      <c r="O6447" s="270" t="s">
        <v>6161</v>
      </c>
    </row>
    <row r="6448" spans="1:15" ht="30.75" customHeight="1" x14ac:dyDescent="0.25">
      <c r="A6448" s="281">
        <v>84000252</v>
      </c>
      <c r="B6448" s="276" t="s">
        <v>7176</v>
      </c>
      <c r="C6448" s="278" t="s">
        <v>4843</v>
      </c>
      <c r="D6448" s="276" t="s">
        <v>10950</v>
      </c>
      <c r="E6448" s="282"/>
      <c r="F6448" s="279"/>
      <c r="G6448" s="278" t="s">
        <v>6153</v>
      </c>
      <c r="H6448" s="278"/>
      <c r="I6448" s="278"/>
      <c r="J6448" s="278"/>
      <c r="K6448" s="278"/>
      <c r="L6448" s="277"/>
      <c r="M6448" s="276" t="s">
        <v>3767</v>
      </c>
      <c r="N6448" s="276" t="s">
        <v>7440</v>
      </c>
      <c r="O6448" s="276" t="s">
        <v>6166</v>
      </c>
    </row>
    <row r="6449" spans="1:15" ht="30.75" customHeight="1" x14ac:dyDescent="0.25">
      <c r="A6449" s="275">
        <v>85000787</v>
      </c>
      <c r="B6449" s="270" t="s">
        <v>7177</v>
      </c>
      <c r="C6449" s="272" t="s">
        <v>4843</v>
      </c>
      <c r="D6449" s="270" t="s">
        <v>10951</v>
      </c>
      <c r="E6449" s="272"/>
      <c r="F6449" s="273"/>
      <c r="G6449" s="272" t="s">
        <v>6153</v>
      </c>
      <c r="H6449" s="272"/>
      <c r="I6449" s="272"/>
      <c r="J6449" s="272"/>
      <c r="K6449" s="272"/>
      <c r="L6449" s="271"/>
      <c r="M6449" s="270" t="s">
        <v>3770</v>
      </c>
      <c r="N6449" s="270" t="s">
        <v>7595</v>
      </c>
      <c r="O6449" s="270" t="s">
        <v>6175</v>
      </c>
    </row>
    <row r="6450" spans="1:15" ht="30.75" customHeight="1" x14ac:dyDescent="0.25">
      <c r="A6450" s="281">
        <v>85100013</v>
      </c>
      <c r="B6450" s="276" t="s">
        <v>7178</v>
      </c>
      <c r="C6450" s="278" t="s">
        <v>4843</v>
      </c>
      <c r="D6450" s="276" t="s">
        <v>10952</v>
      </c>
      <c r="E6450" s="282"/>
      <c r="F6450" s="279"/>
      <c r="G6450" s="278" t="s">
        <v>6153</v>
      </c>
      <c r="H6450" s="278"/>
      <c r="I6450" s="278"/>
      <c r="J6450" s="278"/>
      <c r="K6450" s="278"/>
      <c r="L6450" s="277"/>
      <c r="M6450" s="276" t="s">
        <v>3770</v>
      </c>
      <c r="N6450" s="276" t="s">
        <v>7595</v>
      </c>
      <c r="O6450" s="276" t="s">
        <v>6175</v>
      </c>
    </row>
    <row r="6451" spans="1:15" ht="30.75" customHeight="1" x14ac:dyDescent="0.25">
      <c r="A6451" s="275">
        <v>85100021</v>
      </c>
      <c r="B6451" s="270" t="s">
        <v>7179</v>
      </c>
      <c r="C6451" s="272" t="s">
        <v>4844</v>
      </c>
      <c r="D6451" s="270" t="s">
        <v>6161</v>
      </c>
      <c r="E6451" s="272"/>
      <c r="F6451" s="273"/>
      <c r="G6451" s="272" t="s">
        <v>6161</v>
      </c>
      <c r="H6451" s="272" t="s">
        <v>6161</v>
      </c>
      <c r="I6451" s="272" t="s">
        <v>6161</v>
      </c>
      <c r="J6451" s="272" t="s">
        <v>6161</v>
      </c>
      <c r="K6451" s="272" t="s">
        <v>6161</v>
      </c>
      <c r="L6451" s="271" t="s">
        <v>6161</v>
      </c>
      <c r="M6451" s="270" t="s">
        <v>6161</v>
      </c>
      <c r="N6451" s="270" t="s">
        <v>6161</v>
      </c>
      <c r="O6451" s="270" t="s">
        <v>6161</v>
      </c>
    </row>
    <row r="6452" spans="1:15" ht="30.75" customHeight="1" x14ac:dyDescent="0.25">
      <c r="A6452" s="281">
        <v>85100030</v>
      </c>
      <c r="B6452" s="276" t="s">
        <v>7180</v>
      </c>
      <c r="C6452" s="278" t="s">
        <v>4844</v>
      </c>
      <c r="D6452" s="276" t="s">
        <v>6161</v>
      </c>
      <c r="E6452" s="282"/>
      <c r="F6452" s="279"/>
      <c r="G6452" s="278" t="s">
        <v>6161</v>
      </c>
      <c r="H6452" s="278" t="s">
        <v>6161</v>
      </c>
      <c r="I6452" s="278" t="s">
        <v>6161</v>
      </c>
      <c r="J6452" s="278" t="s">
        <v>6161</v>
      </c>
      <c r="K6452" s="278" t="s">
        <v>6161</v>
      </c>
      <c r="L6452" s="277" t="s">
        <v>6161</v>
      </c>
      <c r="M6452" s="276" t="s">
        <v>6161</v>
      </c>
      <c r="N6452" s="276" t="s">
        <v>6161</v>
      </c>
      <c r="O6452" s="276" t="s">
        <v>6161</v>
      </c>
    </row>
    <row r="6453" spans="1:15" ht="30.75" customHeight="1" x14ac:dyDescent="0.25">
      <c r="A6453" s="275">
        <v>85100048</v>
      </c>
      <c r="B6453" s="270" t="s">
        <v>7181</v>
      </c>
      <c r="C6453" s="272" t="s">
        <v>4843</v>
      </c>
      <c r="D6453" s="270" t="s">
        <v>10953</v>
      </c>
      <c r="E6453" s="272"/>
      <c r="F6453" s="273"/>
      <c r="G6453" s="272" t="s">
        <v>6153</v>
      </c>
      <c r="H6453" s="272"/>
      <c r="I6453" s="272"/>
      <c r="J6453" s="272"/>
      <c r="K6453" s="272"/>
      <c r="L6453" s="271"/>
      <c r="M6453" s="270" t="s">
        <v>3770</v>
      </c>
      <c r="N6453" s="270" t="s">
        <v>7595</v>
      </c>
      <c r="O6453" s="270" t="s">
        <v>6175</v>
      </c>
    </row>
    <row r="6454" spans="1:15" ht="30.75" customHeight="1" x14ac:dyDescent="0.25">
      <c r="A6454" s="281">
        <v>85100056</v>
      </c>
      <c r="B6454" s="276" t="s">
        <v>7182</v>
      </c>
      <c r="C6454" s="278" t="s">
        <v>4843</v>
      </c>
      <c r="D6454" s="276" t="s">
        <v>10954</v>
      </c>
      <c r="E6454" s="282"/>
      <c r="F6454" s="279"/>
      <c r="G6454" s="278" t="s">
        <v>6153</v>
      </c>
      <c r="H6454" s="278"/>
      <c r="I6454" s="278"/>
      <c r="J6454" s="278"/>
      <c r="K6454" s="278"/>
      <c r="L6454" s="277"/>
      <c r="M6454" s="276" t="s">
        <v>3770</v>
      </c>
      <c r="N6454" s="276" t="s">
        <v>7595</v>
      </c>
      <c r="O6454" s="276" t="s">
        <v>6175</v>
      </c>
    </row>
    <row r="6455" spans="1:15" ht="30.75" customHeight="1" x14ac:dyDescent="0.25">
      <c r="A6455" s="275">
        <v>85100056</v>
      </c>
      <c r="B6455" s="270" t="s">
        <v>7182</v>
      </c>
      <c r="C6455" s="272" t="s">
        <v>4843</v>
      </c>
      <c r="D6455" s="270" t="s">
        <v>10955</v>
      </c>
      <c r="E6455" s="272"/>
      <c r="F6455" s="273"/>
      <c r="G6455" s="272" t="s">
        <v>6153</v>
      </c>
      <c r="H6455" s="272"/>
      <c r="I6455" s="272"/>
      <c r="J6455" s="272"/>
      <c r="K6455" s="272"/>
      <c r="L6455" s="271"/>
      <c r="M6455" s="270" t="s">
        <v>3770</v>
      </c>
      <c r="N6455" s="270" t="s">
        <v>7595</v>
      </c>
      <c r="O6455" s="270" t="s">
        <v>6175</v>
      </c>
    </row>
    <row r="6456" spans="1:15" ht="30.75" customHeight="1" x14ac:dyDescent="0.25">
      <c r="A6456" s="281">
        <v>85100056</v>
      </c>
      <c r="B6456" s="276" t="s">
        <v>7182</v>
      </c>
      <c r="C6456" s="278" t="s">
        <v>4843</v>
      </c>
      <c r="D6456" s="276" t="s">
        <v>10956</v>
      </c>
      <c r="E6456" s="282"/>
      <c r="F6456" s="279"/>
      <c r="G6456" s="278" t="s">
        <v>6153</v>
      </c>
      <c r="H6456" s="278"/>
      <c r="I6456" s="278"/>
      <c r="J6456" s="278"/>
      <c r="K6456" s="278"/>
      <c r="L6456" s="277"/>
      <c r="M6456" s="276" t="s">
        <v>3770</v>
      </c>
      <c r="N6456" s="276" t="s">
        <v>7595</v>
      </c>
      <c r="O6456" s="276" t="s">
        <v>6175</v>
      </c>
    </row>
    <row r="6457" spans="1:15" ht="30.75" customHeight="1" x14ac:dyDescent="0.25">
      <c r="A6457" s="275">
        <v>85100056</v>
      </c>
      <c r="B6457" s="270" t="s">
        <v>7182</v>
      </c>
      <c r="C6457" s="272" t="s">
        <v>4843</v>
      </c>
      <c r="D6457" s="270" t="s">
        <v>10957</v>
      </c>
      <c r="E6457" s="272"/>
      <c r="F6457" s="273"/>
      <c r="G6457" s="272" t="s">
        <v>6153</v>
      </c>
      <c r="H6457" s="272"/>
      <c r="I6457" s="272"/>
      <c r="J6457" s="272"/>
      <c r="K6457" s="272"/>
      <c r="L6457" s="271"/>
      <c r="M6457" s="270" t="s">
        <v>3770</v>
      </c>
      <c r="N6457" s="270" t="s">
        <v>7595</v>
      </c>
      <c r="O6457" s="270" t="s">
        <v>6175</v>
      </c>
    </row>
    <row r="6458" spans="1:15" ht="30.75" customHeight="1" x14ac:dyDescent="0.25">
      <c r="A6458" s="281">
        <v>85100056</v>
      </c>
      <c r="B6458" s="276" t="s">
        <v>7182</v>
      </c>
      <c r="C6458" s="278" t="s">
        <v>4843</v>
      </c>
      <c r="D6458" s="276" t="s">
        <v>10958</v>
      </c>
      <c r="E6458" s="282"/>
      <c r="F6458" s="279"/>
      <c r="G6458" s="278" t="s">
        <v>6153</v>
      </c>
      <c r="H6458" s="278"/>
      <c r="I6458" s="278"/>
      <c r="J6458" s="278"/>
      <c r="K6458" s="278"/>
      <c r="L6458" s="277"/>
      <c r="M6458" s="276" t="s">
        <v>3770</v>
      </c>
      <c r="N6458" s="276" t="s">
        <v>7595</v>
      </c>
      <c r="O6458" s="276" t="s">
        <v>6175</v>
      </c>
    </row>
    <row r="6459" spans="1:15" ht="30.75" customHeight="1" x14ac:dyDescent="0.25">
      <c r="A6459" s="275">
        <v>85100056</v>
      </c>
      <c r="B6459" s="270" t="s">
        <v>7182</v>
      </c>
      <c r="C6459" s="272" t="s">
        <v>4843</v>
      </c>
      <c r="D6459" s="270" t="s">
        <v>10959</v>
      </c>
      <c r="E6459" s="272"/>
      <c r="F6459" s="273"/>
      <c r="G6459" s="272" t="s">
        <v>6153</v>
      </c>
      <c r="H6459" s="272"/>
      <c r="I6459" s="272"/>
      <c r="J6459" s="272"/>
      <c r="K6459" s="272"/>
      <c r="L6459" s="271"/>
      <c r="M6459" s="270" t="s">
        <v>3770</v>
      </c>
      <c r="N6459" s="270" t="s">
        <v>7595</v>
      </c>
      <c r="O6459" s="270" t="s">
        <v>6175</v>
      </c>
    </row>
    <row r="6460" spans="1:15" ht="30.75" customHeight="1" x14ac:dyDescent="0.25">
      <c r="A6460" s="281">
        <v>85100056</v>
      </c>
      <c r="B6460" s="276" t="s">
        <v>7182</v>
      </c>
      <c r="C6460" s="278" t="s">
        <v>4843</v>
      </c>
      <c r="D6460" s="276" t="s">
        <v>10960</v>
      </c>
      <c r="E6460" s="282"/>
      <c r="F6460" s="279"/>
      <c r="G6460" s="278" t="s">
        <v>6153</v>
      </c>
      <c r="H6460" s="278"/>
      <c r="I6460" s="278"/>
      <c r="J6460" s="278"/>
      <c r="K6460" s="278"/>
      <c r="L6460" s="277"/>
      <c r="M6460" s="276" t="s">
        <v>3770</v>
      </c>
      <c r="N6460" s="276" t="s">
        <v>7595</v>
      </c>
      <c r="O6460" s="276" t="s">
        <v>6175</v>
      </c>
    </row>
    <row r="6461" spans="1:15" ht="30.75" customHeight="1" x14ac:dyDescent="0.25">
      <c r="A6461" s="275">
        <v>85100064</v>
      </c>
      <c r="B6461" s="270" t="s">
        <v>7183</v>
      </c>
      <c r="C6461" s="272" t="s">
        <v>4843</v>
      </c>
      <c r="D6461" s="270" t="s">
        <v>10961</v>
      </c>
      <c r="E6461" s="272"/>
      <c r="F6461" s="273"/>
      <c r="G6461" s="272" t="s">
        <v>6153</v>
      </c>
      <c r="H6461" s="272"/>
      <c r="I6461" s="272"/>
      <c r="J6461" s="272"/>
      <c r="K6461" s="272"/>
      <c r="L6461" s="271"/>
      <c r="M6461" s="270" t="s">
        <v>3770</v>
      </c>
      <c r="N6461" s="270" t="s">
        <v>7595</v>
      </c>
      <c r="O6461" s="270" t="s">
        <v>6175</v>
      </c>
    </row>
    <row r="6462" spans="1:15" ht="30.75" customHeight="1" x14ac:dyDescent="0.25">
      <c r="A6462" s="281">
        <v>85100072</v>
      </c>
      <c r="B6462" s="276" t="s">
        <v>7184</v>
      </c>
      <c r="C6462" s="278" t="s">
        <v>4844</v>
      </c>
      <c r="D6462" s="276" t="s">
        <v>6161</v>
      </c>
      <c r="E6462" s="282"/>
      <c r="F6462" s="279"/>
      <c r="G6462" s="278" t="s">
        <v>6161</v>
      </c>
      <c r="H6462" s="278" t="s">
        <v>6161</v>
      </c>
      <c r="I6462" s="278" t="s">
        <v>6161</v>
      </c>
      <c r="J6462" s="278" t="s">
        <v>6161</v>
      </c>
      <c r="K6462" s="278" t="s">
        <v>6161</v>
      </c>
      <c r="L6462" s="277" t="s">
        <v>6161</v>
      </c>
      <c r="M6462" s="276" t="s">
        <v>6161</v>
      </c>
      <c r="N6462" s="276" t="s">
        <v>6161</v>
      </c>
      <c r="O6462" s="276" t="s">
        <v>6161</v>
      </c>
    </row>
    <row r="6463" spans="1:15" ht="30.75" customHeight="1" x14ac:dyDescent="0.25">
      <c r="A6463" s="275">
        <v>85100080</v>
      </c>
      <c r="B6463" s="270" t="s">
        <v>7185</v>
      </c>
      <c r="C6463" s="272" t="s">
        <v>4843</v>
      </c>
      <c r="D6463" s="270" t="s">
        <v>10940</v>
      </c>
      <c r="E6463" s="272"/>
      <c r="F6463" s="273"/>
      <c r="G6463" s="272" t="s">
        <v>6153</v>
      </c>
      <c r="H6463" s="272"/>
      <c r="I6463" s="272"/>
      <c r="J6463" s="272"/>
      <c r="K6463" s="272"/>
      <c r="L6463" s="271">
        <v>100</v>
      </c>
      <c r="M6463" s="270" t="s">
        <v>3770</v>
      </c>
      <c r="N6463" s="270" t="s">
        <v>7595</v>
      </c>
      <c r="O6463" s="270" t="s">
        <v>6175</v>
      </c>
    </row>
    <row r="6464" spans="1:15" ht="30.75" customHeight="1" x14ac:dyDescent="0.25">
      <c r="A6464" s="281">
        <v>85100099</v>
      </c>
      <c r="B6464" s="276" t="s">
        <v>7186</v>
      </c>
      <c r="C6464" s="278" t="s">
        <v>4843</v>
      </c>
      <c r="D6464" s="276" t="s">
        <v>10962</v>
      </c>
      <c r="E6464" s="282"/>
      <c r="F6464" s="279"/>
      <c r="G6464" s="278" t="s">
        <v>6153</v>
      </c>
      <c r="H6464" s="278"/>
      <c r="I6464" s="278"/>
      <c r="J6464" s="278"/>
      <c r="K6464" s="278"/>
      <c r="L6464" s="277"/>
      <c r="M6464" s="276" t="s">
        <v>3770</v>
      </c>
      <c r="N6464" s="276" t="s">
        <v>7595</v>
      </c>
      <c r="O6464" s="276" t="s">
        <v>6175</v>
      </c>
    </row>
    <row r="6465" spans="1:15" ht="30.75" customHeight="1" x14ac:dyDescent="0.25">
      <c r="A6465" s="275">
        <v>85100102</v>
      </c>
      <c r="B6465" s="270" t="s">
        <v>7187</v>
      </c>
      <c r="C6465" s="272" t="s">
        <v>4843</v>
      </c>
      <c r="D6465" s="270" t="s">
        <v>10962</v>
      </c>
      <c r="E6465" s="272"/>
      <c r="F6465" s="273"/>
      <c r="G6465" s="272" t="s">
        <v>6153</v>
      </c>
      <c r="H6465" s="272"/>
      <c r="I6465" s="272"/>
      <c r="J6465" s="272"/>
      <c r="K6465" s="272"/>
      <c r="L6465" s="271"/>
      <c r="M6465" s="270" t="s">
        <v>3770</v>
      </c>
      <c r="N6465" s="270" t="s">
        <v>7595</v>
      </c>
      <c r="O6465" s="270" t="s">
        <v>6175</v>
      </c>
    </row>
    <row r="6466" spans="1:15" ht="30.75" customHeight="1" x14ac:dyDescent="0.25">
      <c r="A6466" s="281">
        <v>85100110</v>
      </c>
      <c r="B6466" s="276" t="s">
        <v>7188</v>
      </c>
      <c r="C6466" s="278" t="s">
        <v>4843</v>
      </c>
      <c r="D6466" s="276" t="s">
        <v>10962</v>
      </c>
      <c r="E6466" s="282"/>
      <c r="F6466" s="279"/>
      <c r="G6466" s="278" t="s">
        <v>6153</v>
      </c>
      <c r="H6466" s="278"/>
      <c r="I6466" s="278"/>
      <c r="J6466" s="278"/>
      <c r="K6466" s="278"/>
      <c r="L6466" s="277"/>
      <c r="M6466" s="276" t="s">
        <v>3770</v>
      </c>
      <c r="N6466" s="276" t="s">
        <v>7595</v>
      </c>
      <c r="O6466" s="276" t="s">
        <v>6175</v>
      </c>
    </row>
    <row r="6467" spans="1:15" ht="30.75" customHeight="1" x14ac:dyDescent="0.25">
      <c r="A6467" s="275">
        <v>85100129</v>
      </c>
      <c r="B6467" s="270" t="s">
        <v>7189</v>
      </c>
      <c r="C6467" s="272" t="s">
        <v>4843</v>
      </c>
      <c r="D6467" s="270" t="s">
        <v>10962</v>
      </c>
      <c r="E6467" s="272"/>
      <c r="F6467" s="273"/>
      <c r="G6467" s="272" t="s">
        <v>6153</v>
      </c>
      <c r="H6467" s="272"/>
      <c r="I6467" s="272"/>
      <c r="J6467" s="272"/>
      <c r="K6467" s="272"/>
      <c r="L6467" s="271"/>
      <c r="M6467" s="270" t="s">
        <v>3770</v>
      </c>
      <c r="N6467" s="270" t="s">
        <v>7595</v>
      </c>
      <c r="O6467" s="270" t="s">
        <v>6175</v>
      </c>
    </row>
    <row r="6468" spans="1:15" ht="30.75" customHeight="1" x14ac:dyDescent="0.25">
      <c r="A6468" s="281">
        <v>85100137</v>
      </c>
      <c r="B6468" s="276" t="s">
        <v>7190</v>
      </c>
      <c r="C6468" s="278" t="s">
        <v>4843</v>
      </c>
      <c r="D6468" s="276" t="s">
        <v>10963</v>
      </c>
      <c r="E6468" s="282"/>
      <c r="F6468" s="279"/>
      <c r="G6468" s="278" t="s">
        <v>6153</v>
      </c>
      <c r="H6468" s="278"/>
      <c r="I6468" s="278"/>
      <c r="J6468" s="278"/>
      <c r="K6468" s="278"/>
      <c r="L6468" s="277"/>
      <c r="M6468" s="276" t="s">
        <v>3770</v>
      </c>
      <c r="N6468" s="276" t="s">
        <v>7595</v>
      </c>
      <c r="O6468" s="276" t="s">
        <v>6175</v>
      </c>
    </row>
    <row r="6469" spans="1:15" ht="30.75" customHeight="1" x14ac:dyDescent="0.25">
      <c r="A6469" s="275">
        <v>85100145</v>
      </c>
      <c r="B6469" s="270" t="s">
        <v>7191</v>
      </c>
      <c r="C6469" s="272" t="s">
        <v>4843</v>
      </c>
      <c r="D6469" s="270" t="s">
        <v>10963</v>
      </c>
      <c r="E6469" s="272"/>
      <c r="F6469" s="273"/>
      <c r="G6469" s="272" t="s">
        <v>6153</v>
      </c>
      <c r="H6469" s="272"/>
      <c r="I6469" s="272"/>
      <c r="J6469" s="272"/>
      <c r="K6469" s="272"/>
      <c r="L6469" s="271"/>
      <c r="M6469" s="270" t="s">
        <v>3770</v>
      </c>
      <c r="N6469" s="270" t="s">
        <v>7595</v>
      </c>
      <c r="O6469" s="270" t="s">
        <v>6175</v>
      </c>
    </row>
    <row r="6470" spans="1:15" ht="30.75" customHeight="1" x14ac:dyDescent="0.25">
      <c r="A6470" s="281">
        <v>85100153</v>
      </c>
      <c r="B6470" s="276" t="s">
        <v>7192</v>
      </c>
      <c r="C6470" s="278" t="s">
        <v>4843</v>
      </c>
      <c r="D6470" s="276" t="s">
        <v>10963</v>
      </c>
      <c r="E6470" s="282"/>
      <c r="F6470" s="279"/>
      <c r="G6470" s="278" t="s">
        <v>6153</v>
      </c>
      <c r="H6470" s="278"/>
      <c r="I6470" s="278"/>
      <c r="J6470" s="278"/>
      <c r="K6470" s="278"/>
      <c r="L6470" s="277"/>
      <c r="M6470" s="276" t="s">
        <v>3770</v>
      </c>
      <c r="N6470" s="276" t="s">
        <v>7595</v>
      </c>
      <c r="O6470" s="276" t="s">
        <v>6175</v>
      </c>
    </row>
    <row r="6471" spans="1:15" ht="30.75" customHeight="1" x14ac:dyDescent="0.25">
      <c r="A6471" s="275">
        <v>85100161</v>
      </c>
      <c r="B6471" s="270" t="s">
        <v>7193</v>
      </c>
      <c r="C6471" s="272" t="s">
        <v>4843</v>
      </c>
      <c r="D6471" s="270" t="s">
        <v>10963</v>
      </c>
      <c r="E6471" s="272"/>
      <c r="F6471" s="273"/>
      <c r="G6471" s="272" t="s">
        <v>6153</v>
      </c>
      <c r="H6471" s="272"/>
      <c r="I6471" s="272"/>
      <c r="J6471" s="272"/>
      <c r="K6471" s="272"/>
      <c r="L6471" s="271"/>
      <c r="M6471" s="270" t="s">
        <v>3770</v>
      </c>
      <c r="N6471" s="270" t="s">
        <v>7595</v>
      </c>
      <c r="O6471" s="270" t="s">
        <v>6175</v>
      </c>
    </row>
    <row r="6472" spans="1:15" ht="30.75" customHeight="1" x14ac:dyDescent="0.25">
      <c r="A6472" s="281">
        <v>85100170</v>
      </c>
      <c r="B6472" s="276" t="s">
        <v>7194</v>
      </c>
      <c r="C6472" s="278" t="s">
        <v>4844</v>
      </c>
      <c r="D6472" s="276" t="s">
        <v>6161</v>
      </c>
      <c r="E6472" s="282"/>
      <c r="F6472" s="279"/>
      <c r="G6472" s="278" t="s">
        <v>6161</v>
      </c>
      <c r="H6472" s="278" t="s">
        <v>6161</v>
      </c>
      <c r="I6472" s="278" t="s">
        <v>6161</v>
      </c>
      <c r="J6472" s="278" t="s">
        <v>6161</v>
      </c>
      <c r="K6472" s="278" t="s">
        <v>6161</v>
      </c>
      <c r="L6472" s="277" t="s">
        <v>6161</v>
      </c>
      <c r="M6472" s="276" t="s">
        <v>6161</v>
      </c>
      <c r="N6472" s="276" t="s">
        <v>6161</v>
      </c>
      <c r="O6472" s="276" t="s">
        <v>6161</v>
      </c>
    </row>
    <row r="6473" spans="1:15" ht="30.75" customHeight="1" x14ac:dyDescent="0.25">
      <c r="A6473" s="275">
        <v>85100196</v>
      </c>
      <c r="B6473" s="270" t="s">
        <v>7195</v>
      </c>
      <c r="C6473" s="272" t="s">
        <v>4843</v>
      </c>
      <c r="D6473" s="270" t="s">
        <v>10964</v>
      </c>
      <c r="E6473" s="272"/>
      <c r="F6473" s="273"/>
      <c r="G6473" s="272" t="s">
        <v>6153</v>
      </c>
      <c r="H6473" s="272"/>
      <c r="I6473" s="272"/>
      <c r="J6473" s="272"/>
      <c r="K6473" s="272"/>
      <c r="L6473" s="271"/>
      <c r="M6473" s="270" t="s">
        <v>3770</v>
      </c>
      <c r="N6473" s="270" t="s">
        <v>7595</v>
      </c>
      <c r="O6473" s="270" t="s">
        <v>6175</v>
      </c>
    </row>
    <row r="6474" spans="1:15" ht="30.75" customHeight="1" x14ac:dyDescent="0.25">
      <c r="A6474" s="281">
        <v>85100200</v>
      </c>
      <c r="B6474" s="276" t="s">
        <v>7196</v>
      </c>
      <c r="C6474" s="278" t="s">
        <v>4843</v>
      </c>
      <c r="D6474" s="276" t="s">
        <v>10964</v>
      </c>
      <c r="E6474" s="282"/>
      <c r="F6474" s="279"/>
      <c r="G6474" s="278" t="s">
        <v>6153</v>
      </c>
      <c r="H6474" s="278"/>
      <c r="I6474" s="278"/>
      <c r="J6474" s="278"/>
      <c r="K6474" s="278"/>
      <c r="L6474" s="277"/>
      <c r="M6474" s="276" t="s">
        <v>3770</v>
      </c>
      <c r="N6474" s="276" t="s">
        <v>7595</v>
      </c>
      <c r="O6474" s="276" t="s">
        <v>6175</v>
      </c>
    </row>
    <row r="6475" spans="1:15" ht="30.75" customHeight="1" x14ac:dyDescent="0.25">
      <c r="A6475" s="275">
        <v>85100218</v>
      </c>
      <c r="B6475" s="270" t="s">
        <v>7197</v>
      </c>
      <c r="C6475" s="272" t="s">
        <v>4843</v>
      </c>
      <c r="D6475" s="270" t="s">
        <v>10964</v>
      </c>
      <c r="E6475" s="272"/>
      <c r="F6475" s="273"/>
      <c r="G6475" s="272" t="s">
        <v>6153</v>
      </c>
      <c r="H6475" s="272"/>
      <c r="I6475" s="272"/>
      <c r="J6475" s="272"/>
      <c r="K6475" s="272"/>
      <c r="L6475" s="271"/>
      <c r="M6475" s="270" t="s">
        <v>3770</v>
      </c>
      <c r="N6475" s="270" t="s">
        <v>7595</v>
      </c>
      <c r="O6475" s="270" t="s">
        <v>6175</v>
      </c>
    </row>
    <row r="6476" spans="1:15" ht="30.75" customHeight="1" x14ac:dyDescent="0.25">
      <c r="A6476" s="281">
        <v>85100226</v>
      </c>
      <c r="B6476" s="276" t="s">
        <v>7198</v>
      </c>
      <c r="C6476" s="278" t="s">
        <v>4843</v>
      </c>
      <c r="D6476" s="276" t="s">
        <v>10964</v>
      </c>
      <c r="E6476" s="282"/>
      <c r="F6476" s="279"/>
      <c r="G6476" s="278" t="s">
        <v>6153</v>
      </c>
      <c r="H6476" s="278"/>
      <c r="I6476" s="278"/>
      <c r="J6476" s="278"/>
      <c r="K6476" s="278"/>
      <c r="L6476" s="277"/>
      <c r="M6476" s="276" t="s">
        <v>3770</v>
      </c>
      <c r="N6476" s="276" t="s">
        <v>7595</v>
      </c>
      <c r="O6476" s="276" t="s">
        <v>6175</v>
      </c>
    </row>
    <row r="6477" spans="1:15" ht="30.75" customHeight="1" x14ac:dyDescent="0.25">
      <c r="A6477" s="275">
        <v>85100234</v>
      </c>
      <c r="B6477" s="270" t="s">
        <v>7199</v>
      </c>
      <c r="C6477" s="272" t="s">
        <v>4844</v>
      </c>
      <c r="D6477" s="270" t="s">
        <v>6161</v>
      </c>
      <c r="E6477" s="272"/>
      <c r="F6477" s="273"/>
      <c r="G6477" s="272" t="s">
        <v>6161</v>
      </c>
      <c r="H6477" s="272" t="s">
        <v>6161</v>
      </c>
      <c r="I6477" s="272" t="s">
        <v>6161</v>
      </c>
      <c r="J6477" s="272" t="s">
        <v>6161</v>
      </c>
      <c r="K6477" s="272" t="s">
        <v>6161</v>
      </c>
      <c r="L6477" s="271" t="s">
        <v>6161</v>
      </c>
      <c r="M6477" s="270" t="s">
        <v>6161</v>
      </c>
      <c r="N6477" s="270" t="s">
        <v>6161</v>
      </c>
      <c r="O6477" s="270" t="s">
        <v>6161</v>
      </c>
    </row>
    <row r="6478" spans="1:15" ht="30.75" customHeight="1" x14ac:dyDescent="0.25">
      <c r="A6478" s="281">
        <v>85100242</v>
      </c>
      <c r="B6478" s="276" t="s">
        <v>7200</v>
      </c>
      <c r="C6478" s="278" t="s">
        <v>4843</v>
      </c>
      <c r="D6478" s="276" t="s">
        <v>10965</v>
      </c>
      <c r="E6478" s="282"/>
      <c r="F6478" s="279"/>
      <c r="G6478" s="278" t="s">
        <v>6153</v>
      </c>
      <c r="H6478" s="278"/>
      <c r="I6478" s="278"/>
      <c r="J6478" s="278"/>
      <c r="K6478" s="278"/>
      <c r="L6478" s="277">
        <v>78</v>
      </c>
      <c r="M6478" s="276" t="s">
        <v>3770</v>
      </c>
      <c r="N6478" s="276" t="s">
        <v>7595</v>
      </c>
      <c r="O6478" s="276" t="s">
        <v>6175</v>
      </c>
    </row>
    <row r="6479" spans="1:15" ht="30.75" customHeight="1" x14ac:dyDescent="0.25">
      <c r="A6479" s="275">
        <v>85100250</v>
      </c>
      <c r="B6479" s="270" t="s">
        <v>7201</v>
      </c>
      <c r="C6479" s="272" t="s">
        <v>4844</v>
      </c>
      <c r="D6479" s="270" t="s">
        <v>6161</v>
      </c>
      <c r="E6479" s="272"/>
      <c r="F6479" s="273"/>
      <c r="G6479" s="272" t="s">
        <v>6161</v>
      </c>
      <c r="H6479" s="272" t="s">
        <v>6161</v>
      </c>
      <c r="I6479" s="272" t="s">
        <v>6161</v>
      </c>
      <c r="J6479" s="272" t="s">
        <v>6161</v>
      </c>
      <c r="K6479" s="272" t="s">
        <v>6161</v>
      </c>
      <c r="L6479" s="271" t="s">
        <v>6161</v>
      </c>
      <c r="M6479" s="270" t="s">
        <v>6161</v>
      </c>
      <c r="N6479" s="270" t="s">
        <v>6161</v>
      </c>
      <c r="O6479" s="270" t="s">
        <v>6161</v>
      </c>
    </row>
    <row r="6480" spans="1:15" ht="30.75" customHeight="1" x14ac:dyDescent="0.25">
      <c r="A6480" s="281">
        <v>85100269</v>
      </c>
      <c r="B6480" s="276" t="s">
        <v>7202</v>
      </c>
      <c r="C6480" s="278" t="s">
        <v>4843</v>
      </c>
      <c r="D6480" s="276" t="s">
        <v>10966</v>
      </c>
      <c r="E6480" s="282"/>
      <c r="F6480" s="279"/>
      <c r="G6480" s="278" t="s">
        <v>6153</v>
      </c>
      <c r="H6480" s="278"/>
      <c r="I6480" s="278"/>
      <c r="J6480" s="278"/>
      <c r="K6480" s="278"/>
      <c r="L6480" s="277"/>
      <c r="M6480" s="276" t="s">
        <v>3719</v>
      </c>
      <c r="N6480" s="276" t="s">
        <v>6165</v>
      </c>
      <c r="O6480" s="276" t="s">
        <v>6165</v>
      </c>
    </row>
    <row r="6481" spans="1:15" ht="30.75" customHeight="1" x14ac:dyDescent="0.25">
      <c r="A6481" s="275">
        <v>85200018</v>
      </c>
      <c r="B6481" s="270" t="s">
        <v>7203</v>
      </c>
      <c r="C6481" s="272" t="s">
        <v>4844</v>
      </c>
      <c r="D6481" s="270" t="s">
        <v>6161</v>
      </c>
      <c r="E6481" s="272"/>
      <c r="F6481" s="273"/>
      <c r="G6481" s="272" t="s">
        <v>6161</v>
      </c>
      <c r="H6481" s="272" t="s">
        <v>6161</v>
      </c>
      <c r="I6481" s="272" t="s">
        <v>6161</v>
      </c>
      <c r="J6481" s="272" t="s">
        <v>6161</v>
      </c>
      <c r="K6481" s="272" t="s">
        <v>6161</v>
      </c>
      <c r="L6481" s="271" t="s">
        <v>6161</v>
      </c>
      <c r="M6481" s="270" t="s">
        <v>6161</v>
      </c>
      <c r="N6481" s="270" t="s">
        <v>6161</v>
      </c>
      <c r="O6481" s="270" t="s">
        <v>6161</v>
      </c>
    </row>
    <row r="6482" spans="1:15" ht="30.75" customHeight="1" x14ac:dyDescent="0.25">
      <c r="A6482" s="281">
        <v>85200026</v>
      </c>
      <c r="B6482" s="276" t="s">
        <v>7204</v>
      </c>
      <c r="C6482" s="278" t="s">
        <v>4843</v>
      </c>
      <c r="D6482" s="276" t="s">
        <v>10967</v>
      </c>
      <c r="E6482" s="282"/>
      <c r="F6482" s="279"/>
      <c r="G6482" s="278" t="s">
        <v>6153</v>
      </c>
      <c r="H6482" s="278"/>
      <c r="I6482" s="278"/>
      <c r="J6482" s="278"/>
      <c r="K6482" s="278"/>
      <c r="L6482" s="277">
        <v>94</v>
      </c>
      <c r="M6482" s="276" t="s">
        <v>3770</v>
      </c>
      <c r="N6482" s="276" t="s">
        <v>7595</v>
      </c>
      <c r="O6482" s="276" t="s">
        <v>6175</v>
      </c>
    </row>
    <row r="6483" spans="1:15" ht="30.75" customHeight="1" x14ac:dyDescent="0.25">
      <c r="A6483" s="275">
        <v>85200034</v>
      </c>
      <c r="B6483" s="270" t="s">
        <v>7205</v>
      </c>
      <c r="C6483" s="272" t="s">
        <v>4843</v>
      </c>
      <c r="D6483" s="270" t="s">
        <v>10960</v>
      </c>
      <c r="E6483" s="272"/>
      <c r="F6483" s="273"/>
      <c r="G6483" s="272" t="s">
        <v>6153</v>
      </c>
      <c r="H6483" s="272"/>
      <c r="I6483" s="272"/>
      <c r="J6483" s="272"/>
      <c r="K6483" s="272"/>
      <c r="L6483" s="271"/>
      <c r="M6483" s="270" t="s">
        <v>3770</v>
      </c>
      <c r="N6483" s="270" t="s">
        <v>7595</v>
      </c>
      <c r="O6483" s="270" t="s">
        <v>6175</v>
      </c>
    </row>
    <row r="6484" spans="1:15" ht="30.75" customHeight="1" x14ac:dyDescent="0.25">
      <c r="A6484" s="281">
        <v>85200034</v>
      </c>
      <c r="B6484" s="276" t="s">
        <v>7205</v>
      </c>
      <c r="C6484" s="278" t="s">
        <v>4843</v>
      </c>
      <c r="D6484" s="276" t="s">
        <v>10941</v>
      </c>
      <c r="E6484" s="282"/>
      <c r="F6484" s="279"/>
      <c r="G6484" s="278" t="s">
        <v>6153</v>
      </c>
      <c r="H6484" s="278"/>
      <c r="I6484" s="278"/>
      <c r="J6484" s="278"/>
      <c r="K6484" s="278"/>
      <c r="L6484" s="277"/>
      <c r="M6484" s="276" t="s">
        <v>3770</v>
      </c>
      <c r="N6484" s="276" t="s">
        <v>7595</v>
      </c>
      <c r="O6484" s="276" t="s">
        <v>6175</v>
      </c>
    </row>
    <row r="6485" spans="1:15" ht="30.75" customHeight="1" x14ac:dyDescent="0.25">
      <c r="A6485" s="275">
        <v>85200034</v>
      </c>
      <c r="B6485" s="270" t="s">
        <v>7205</v>
      </c>
      <c r="C6485" s="272" t="s">
        <v>4843</v>
      </c>
      <c r="D6485" s="270" t="s">
        <v>10954</v>
      </c>
      <c r="E6485" s="272"/>
      <c r="F6485" s="273"/>
      <c r="G6485" s="272" t="s">
        <v>6153</v>
      </c>
      <c r="H6485" s="272"/>
      <c r="I6485" s="272"/>
      <c r="J6485" s="272"/>
      <c r="K6485" s="272"/>
      <c r="L6485" s="271"/>
      <c r="M6485" s="270" t="s">
        <v>3770</v>
      </c>
      <c r="N6485" s="270" t="s">
        <v>7595</v>
      </c>
      <c r="O6485" s="270" t="s">
        <v>6175</v>
      </c>
    </row>
    <row r="6486" spans="1:15" ht="30.75" customHeight="1" x14ac:dyDescent="0.25">
      <c r="A6486" s="281">
        <v>85200034</v>
      </c>
      <c r="B6486" s="276" t="s">
        <v>7205</v>
      </c>
      <c r="C6486" s="278" t="s">
        <v>4843</v>
      </c>
      <c r="D6486" s="276" t="s">
        <v>10955</v>
      </c>
      <c r="E6486" s="282"/>
      <c r="F6486" s="279"/>
      <c r="G6486" s="278" t="s">
        <v>6153</v>
      </c>
      <c r="H6486" s="278"/>
      <c r="I6486" s="278"/>
      <c r="J6486" s="278"/>
      <c r="K6486" s="278"/>
      <c r="L6486" s="277"/>
      <c r="M6486" s="276" t="s">
        <v>3770</v>
      </c>
      <c r="N6486" s="276" t="s">
        <v>7595</v>
      </c>
      <c r="O6486" s="276" t="s">
        <v>6175</v>
      </c>
    </row>
    <row r="6487" spans="1:15" ht="30.75" customHeight="1" x14ac:dyDescent="0.25">
      <c r="A6487" s="275">
        <v>85200034</v>
      </c>
      <c r="B6487" s="270" t="s">
        <v>7205</v>
      </c>
      <c r="C6487" s="272" t="s">
        <v>4843</v>
      </c>
      <c r="D6487" s="270" t="s">
        <v>10956</v>
      </c>
      <c r="E6487" s="272"/>
      <c r="F6487" s="273"/>
      <c r="G6487" s="272" t="s">
        <v>6153</v>
      </c>
      <c r="H6487" s="272"/>
      <c r="I6487" s="272"/>
      <c r="J6487" s="272"/>
      <c r="K6487" s="272"/>
      <c r="L6487" s="271"/>
      <c r="M6487" s="270" t="s">
        <v>3770</v>
      </c>
      <c r="N6487" s="270" t="s">
        <v>7595</v>
      </c>
      <c r="O6487" s="270" t="s">
        <v>6175</v>
      </c>
    </row>
    <row r="6488" spans="1:15" ht="30.75" customHeight="1" x14ac:dyDescent="0.25">
      <c r="A6488" s="281">
        <v>85200042</v>
      </c>
      <c r="B6488" s="276" t="s">
        <v>7206</v>
      </c>
      <c r="C6488" s="278" t="s">
        <v>4843</v>
      </c>
      <c r="D6488" s="276" t="s">
        <v>10968</v>
      </c>
      <c r="E6488" s="282"/>
      <c r="F6488" s="279"/>
      <c r="G6488" s="278" t="s">
        <v>6153</v>
      </c>
      <c r="H6488" s="278"/>
      <c r="I6488" s="278"/>
      <c r="J6488" s="278"/>
      <c r="K6488" s="278"/>
      <c r="L6488" s="277"/>
      <c r="M6488" s="276" t="s">
        <v>3770</v>
      </c>
      <c r="N6488" s="276" t="s">
        <v>7595</v>
      </c>
      <c r="O6488" s="276" t="s">
        <v>6175</v>
      </c>
    </row>
    <row r="6489" spans="1:15" ht="30.75" customHeight="1" x14ac:dyDescent="0.25">
      <c r="A6489" s="275">
        <v>85200050</v>
      </c>
      <c r="B6489" s="270" t="s">
        <v>7207</v>
      </c>
      <c r="C6489" s="272" t="s">
        <v>4843</v>
      </c>
      <c r="D6489" s="270" t="s">
        <v>10969</v>
      </c>
      <c r="E6489" s="272"/>
      <c r="F6489" s="273"/>
      <c r="G6489" s="272" t="s">
        <v>6153</v>
      </c>
      <c r="H6489" s="272"/>
      <c r="I6489" s="272"/>
      <c r="J6489" s="272"/>
      <c r="K6489" s="272"/>
      <c r="L6489" s="271"/>
      <c r="M6489" s="270" t="s">
        <v>3770</v>
      </c>
      <c r="N6489" s="270" t="s">
        <v>7595</v>
      </c>
      <c r="O6489" s="270" t="s">
        <v>6175</v>
      </c>
    </row>
    <row r="6490" spans="1:15" ht="30.75" customHeight="1" x14ac:dyDescent="0.25">
      <c r="A6490" s="281">
        <v>85200069</v>
      </c>
      <c r="B6490" s="276" t="s">
        <v>7208</v>
      </c>
      <c r="C6490" s="278" t="s">
        <v>4843</v>
      </c>
      <c r="D6490" s="276" t="s">
        <v>10957</v>
      </c>
      <c r="E6490" s="282"/>
      <c r="F6490" s="279"/>
      <c r="G6490" s="278" t="s">
        <v>6153</v>
      </c>
      <c r="H6490" s="278"/>
      <c r="I6490" s="278"/>
      <c r="J6490" s="278"/>
      <c r="K6490" s="278"/>
      <c r="L6490" s="277"/>
      <c r="M6490" s="276" t="s">
        <v>3770</v>
      </c>
      <c r="N6490" s="276" t="s">
        <v>7595</v>
      </c>
      <c r="O6490" s="276" t="s">
        <v>6175</v>
      </c>
    </row>
    <row r="6491" spans="1:15" ht="30.75" customHeight="1" x14ac:dyDescent="0.25">
      <c r="A6491" s="275">
        <v>85200069</v>
      </c>
      <c r="B6491" s="270" t="s">
        <v>7208</v>
      </c>
      <c r="C6491" s="272" t="s">
        <v>4843</v>
      </c>
      <c r="D6491" s="270" t="s">
        <v>10958</v>
      </c>
      <c r="E6491" s="272"/>
      <c r="F6491" s="273"/>
      <c r="G6491" s="272" t="s">
        <v>6153</v>
      </c>
      <c r="H6491" s="272"/>
      <c r="I6491" s="272"/>
      <c r="J6491" s="272"/>
      <c r="K6491" s="272"/>
      <c r="L6491" s="271"/>
      <c r="M6491" s="270" t="s">
        <v>3770</v>
      </c>
      <c r="N6491" s="270" t="s">
        <v>7595</v>
      </c>
      <c r="O6491" s="270" t="s">
        <v>6175</v>
      </c>
    </row>
    <row r="6492" spans="1:15" ht="30.75" customHeight="1" x14ac:dyDescent="0.25">
      <c r="A6492" s="281">
        <v>85200069</v>
      </c>
      <c r="B6492" s="276" t="s">
        <v>7208</v>
      </c>
      <c r="C6492" s="278" t="s">
        <v>4843</v>
      </c>
      <c r="D6492" s="276" t="s">
        <v>10959</v>
      </c>
      <c r="E6492" s="282"/>
      <c r="F6492" s="279"/>
      <c r="G6492" s="278" t="s">
        <v>6153</v>
      </c>
      <c r="H6492" s="278"/>
      <c r="I6492" s="278"/>
      <c r="J6492" s="278"/>
      <c r="K6492" s="278"/>
      <c r="L6492" s="277"/>
      <c r="M6492" s="276" t="s">
        <v>3770</v>
      </c>
      <c r="N6492" s="276" t="s">
        <v>7595</v>
      </c>
      <c r="O6492" s="276" t="s">
        <v>6175</v>
      </c>
    </row>
    <row r="6493" spans="1:15" ht="30.75" customHeight="1" x14ac:dyDescent="0.25">
      <c r="A6493" s="275">
        <v>85200077</v>
      </c>
      <c r="B6493" s="270" t="s">
        <v>7209</v>
      </c>
      <c r="C6493" s="272" t="s">
        <v>4843</v>
      </c>
      <c r="D6493" s="270" t="s">
        <v>10970</v>
      </c>
      <c r="E6493" s="272"/>
      <c r="F6493" s="273"/>
      <c r="G6493" s="272" t="s">
        <v>6153</v>
      </c>
      <c r="H6493" s="272"/>
      <c r="I6493" s="272"/>
      <c r="J6493" s="272"/>
      <c r="K6493" s="272"/>
      <c r="L6493" s="271"/>
      <c r="M6493" s="270" t="s">
        <v>3770</v>
      </c>
      <c r="N6493" s="270" t="s">
        <v>7595</v>
      </c>
      <c r="O6493" s="270" t="s">
        <v>6175</v>
      </c>
    </row>
    <row r="6494" spans="1:15" ht="30.75" customHeight="1" x14ac:dyDescent="0.25">
      <c r="A6494" s="281">
        <v>85200085</v>
      </c>
      <c r="B6494" s="276" t="s">
        <v>7210</v>
      </c>
      <c r="C6494" s="278" t="s">
        <v>4843</v>
      </c>
      <c r="D6494" s="276" t="s">
        <v>10971</v>
      </c>
      <c r="E6494" s="282"/>
      <c r="F6494" s="279"/>
      <c r="G6494" s="278" t="s">
        <v>6153</v>
      </c>
      <c r="H6494" s="278"/>
      <c r="I6494" s="278"/>
      <c r="J6494" s="278"/>
      <c r="K6494" s="278"/>
      <c r="L6494" s="277"/>
      <c r="M6494" s="276" t="s">
        <v>3770</v>
      </c>
      <c r="N6494" s="276" t="s">
        <v>7595</v>
      </c>
      <c r="O6494" s="276" t="s">
        <v>6175</v>
      </c>
    </row>
    <row r="6495" spans="1:15" ht="30.75" customHeight="1" x14ac:dyDescent="0.25">
      <c r="A6495" s="275">
        <v>85200093</v>
      </c>
      <c r="B6495" s="270" t="s">
        <v>7211</v>
      </c>
      <c r="C6495" s="272" t="s">
        <v>4843</v>
      </c>
      <c r="D6495" s="270" t="s">
        <v>10957</v>
      </c>
      <c r="E6495" s="272"/>
      <c r="F6495" s="273"/>
      <c r="G6495" s="272" t="s">
        <v>6153</v>
      </c>
      <c r="H6495" s="272"/>
      <c r="I6495" s="272"/>
      <c r="J6495" s="272"/>
      <c r="K6495" s="272"/>
      <c r="L6495" s="271"/>
      <c r="M6495" s="270" t="s">
        <v>3770</v>
      </c>
      <c r="N6495" s="270" t="s">
        <v>7595</v>
      </c>
      <c r="O6495" s="270" t="s">
        <v>6175</v>
      </c>
    </row>
    <row r="6496" spans="1:15" ht="30.75" customHeight="1" x14ac:dyDescent="0.25">
      <c r="A6496" s="281">
        <v>85200107</v>
      </c>
      <c r="B6496" s="276" t="s">
        <v>7212</v>
      </c>
      <c r="C6496" s="278" t="s">
        <v>4843</v>
      </c>
      <c r="D6496" s="276" t="s">
        <v>10958</v>
      </c>
      <c r="E6496" s="282"/>
      <c r="F6496" s="279"/>
      <c r="G6496" s="278" t="s">
        <v>6153</v>
      </c>
      <c r="H6496" s="278"/>
      <c r="I6496" s="278"/>
      <c r="J6496" s="278"/>
      <c r="K6496" s="278"/>
      <c r="L6496" s="277"/>
      <c r="M6496" s="276" t="s">
        <v>3770</v>
      </c>
      <c r="N6496" s="276" t="s">
        <v>7595</v>
      </c>
      <c r="O6496" s="276" t="s">
        <v>6175</v>
      </c>
    </row>
    <row r="6497" spans="1:15" ht="30.75" customHeight="1" x14ac:dyDescent="0.25">
      <c r="A6497" s="275">
        <v>85200115</v>
      </c>
      <c r="B6497" s="270" t="s">
        <v>7213</v>
      </c>
      <c r="C6497" s="272" t="s">
        <v>4843</v>
      </c>
      <c r="D6497" s="270" t="s">
        <v>10959</v>
      </c>
      <c r="E6497" s="272"/>
      <c r="F6497" s="273"/>
      <c r="G6497" s="272" t="s">
        <v>6153</v>
      </c>
      <c r="H6497" s="272"/>
      <c r="I6497" s="272"/>
      <c r="J6497" s="272"/>
      <c r="K6497" s="272"/>
      <c r="L6497" s="271"/>
      <c r="M6497" s="270" t="s">
        <v>3770</v>
      </c>
      <c r="N6497" s="270" t="s">
        <v>7595</v>
      </c>
      <c r="O6497" s="270" t="s">
        <v>6175</v>
      </c>
    </row>
    <row r="6498" spans="1:15" ht="30.75" customHeight="1" x14ac:dyDescent="0.25">
      <c r="A6498" s="281">
        <v>85200123</v>
      </c>
      <c r="B6498" s="276" t="s">
        <v>7214</v>
      </c>
      <c r="C6498" s="278" t="s">
        <v>4843</v>
      </c>
      <c r="D6498" s="276" t="s">
        <v>10972</v>
      </c>
      <c r="E6498" s="282"/>
      <c r="F6498" s="279"/>
      <c r="G6498" s="278" t="s">
        <v>6153</v>
      </c>
      <c r="H6498" s="278"/>
      <c r="I6498" s="278"/>
      <c r="J6498" s="278"/>
      <c r="K6498" s="278"/>
      <c r="L6498" s="277"/>
      <c r="M6498" s="276" t="s">
        <v>3770</v>
      </c>
      <c r="N6498" s="276" t="s">
        <v>7595</v>
      </c>
      <c r="O6498" s="276" t="s">
        <v>6175</v>
      </c>
    </row>
    <row r="6499" spans="1:15" ht="30.75" customHeight="1" x14ac:dyDescent="0.25">
      <c r="A6499" s="275">
        <v>85200131</v>
      </c>
      <c r="B6499" s="270" t="s">
        <v>7215</v>
      </c>
      <c r="C6499" s="272" t="s">
        <v>4843</v>
      </c>
      <c r="D6499" s="270" t="s">
        <v>10973</v>
      </c>
      <c r="E6499" s="272"/>
      <c r="F6499" s="273"/>
      <c r="G6499" s="272" t="s">
        <v>6153</v>
      </c>
      <c r="H6499" s="272"/>
      <c r="I6499" s="272"/>
      <c r="J6499" s="272"/>
      <c r="K6499" s="272"/>
      <c r="L6499" s="271"/>
      <c r="M6499" s="270" t="s">
        <v>3770</v>
      </c>
      <c r="N6499" s="270" t="s">
        <v>7595</v>
      </c>
      <c r="O6499" s="270" t="s">
        <v>6175</v>
      </c>
    </row>
    <row r="6500" spans="1:15" ht="30.75" customHeight="1" x14ac:dyDescent="0.25">
      <c r="A6500" s="281">
        <v>85200140</v>
      </c>
      <c r="B6500" s="276" t="s">
        <v>7216</v>
      </c>
      <c r="C6500" s="278" t="s">
        <v>4843</v>
      </c>
      <c r="D6500" s="276" t="s">
        <v>10954</v>
      </c>
      <c r="E6500" s="282"/>
      <c r="F6500" s="279"/>
      <c r="G6500" s="278" t="s">
        <v>6153</v>
      </c>
      <c r="H6500" s="278"/>
      <c r="I6500" s="278"/>
      <c r="J6500" s="278"/>
      <c r="K6500" s="278"/>
      <c r="L6500" s="277"/>
      <c r="M6500" s="276" t="s">
        <v>3770</v>
      </c>
      <c r="N6500" s="276" t="s">
        <v>7595</v>
      </c>
      <c r="O6500" s="276" t="s">
        <v>6175</v>
      </c>
    </row>
    <row r="6501" spans="1:15" ht="30.75" customHeight="1" x14ac:dyDescent="0.25">
      <c r="A6501" s="275">
        <v>85200158</v>
      </c>
      <c r="B6501" s="270" t="s">
        <v>7217</v>
      </c>
      <c r="C6501" s="272" t="s">
        <v>4843</v>
      </c>
      <c r="D6501" s="270" t="s">
        <v>10955</v>
      </c>
      <c r="E6501" s="272"/>
      <c r="F6501" s="273"/>
      <c r="G6501" s="272" t="s">
        <v>6153</v>
      </c>
      <c r="H6501" s="272"/>
      <c r="I6501" s="272"/>
      <c r="J6501" s="272"/>
      <c r="K6501" s="272"/>
      <c r="L6501" s="271"/>
      <c r="M6501" s="270" t="s">
        <v>3770</v>
      </c>
      <c r="N6501" s="270" t="s">
        <v>7595</v>
      </c>
      <c r="O6501" s="270" t="s">
        <v>6175</v>
      </c>
    </row>
    <row r="6502" spans="1:15" ht="30.75" customHeight="1" x14ac:dyDescent="0.25">
      <c r="A6502" s="281">
        <v>85200166</v>
      </c>
      <c r="B6502" s="276" t="s">
        <v>7218</v>
      </c>
      <c r="C6502" s="278" t="s">
        <v>4843</v>
      </c>
      <c r="D6502" s="276" t="s">
        <v>10956</v>
      </c>
      <c r="E6502" s="282"/>
      <c r="F6502" s="279"/>
      <c r="G6502" s="278" t="s">
        <v>6153</v>
      </c>
      <c r="H6502" s="278"/>
      <c r="I6502" s="278"/>
      <c r="J6502" s="278"/>
      <c r="K6502" s="278"/>
      <c r="L6502" s="277"/>
      <c r="M6502" s="276" t="s">
        <v>3770</v>
      </c>
      <c r="N6502" s="276" t="s">
        <v>7595</v>
      </c>
      <c r="O6502" s="276" t="s">
        <v>6175</v>
      </c>
    </row>
    <row r="6503" spans="1:15" ht="30.75" customHeight="1" x14ac:dyDescent="0.25">
      <c r="A6503" s="275">
        <v>85200174</v>
      </c>
      <c r="B6503" s="270" t="s">
        <v>7219</v>
      </c>
      <c r="C6503" s="272" t="s">
        <v>4843</v>
      </c>
      <c r="D6503" s="270" t="s">
        <v>10954</v>
      </c>
      <c r="E6503" s="272"/>
      <c r="F6503" s="273"/>
      <c r="G6503" s="272" t="s">
        <v>6153</v>
      </c>
      <c r="H6503" s="272"/>
      <c r="I6503" s="272"/>
      <c r="J6503" s="272"/>
      <c r="K6503" s="272"/>
      <c r="L6503" s="271"/>
      <c r="M6503" s="270" t="s">
        <v>3770</v>
      </c>
      <c r="N6503" s="270" t="s">
        <v>7595</v>
      </c>
      <c r="O6503" s="270" t="s">
        <v>6175</v>
      </c>
    </row>
    <row r="6504" spans="1:15" ht="30.75" customHeight="1" x14ac:dyDescent="0.25">
      <c r="A6504" s="281">
        <v>85200174</v>
      </c>
      <c r="B6504" s="276" t="s">
        <v>7219</v>
      </c>
      <c r="C6504" s="278" t="s">
        <v>4843</v>
      </c>
      <c r="D6504" s="276" t="s">
        <v>10955</v>
      </c>
      <c r="E6504" s="282"/>
      <c r="F6504" s="279"/>
      <c r="G6504" s="278" t="s">
        <v>6153</v>
      </c>
      <c r="H6504" s="278"/>
      <c r="I6504" s="278"/>
      <c r="J6504" s="278"/>
      <c r="K6504" s="278"/>
      <c r="L6504" s="277"/>
      <c r="M6504" s="276" t="s">
        <v>3770</v>
      </c>
      <c r="N6504" s="276" t="s">
        <v>7595</v>
      </c>
      <c r="O6504" s="276" t="s">
        <v>6175</v>
      </c>
    </row>
    <row r="6505" spans="1:15" ht="30.75" customHeight="1" x14ac:dyDescent="0.25">
      <c r="A6505" s="275">
        <v>85200174</v>
      </c>
      <c r="B6505" s="270" t="s">
        <v>7219</v>
      </c>
      <c r="C6505" s="272" t="s">
        <v>4843</v>
      </c>
      <c r="D6505" s="270" t="s">
        <v>10956</v>
      </c>
      <c r="E6505" s="272"/>
      <c r="F6505" s="273"/>
      <c r="G6505" s="272" t="s">
        <v>6153</v>
      </c>
      <c r="H6505" s="272"/>
      <c r="I6505" s="272"/>
      <c r="J6505" s="272"/>
      <c r="K6505" s="272"/>
      <c r="L6505" s="271"/>
      <c r="M6505" s="270" t="s">
        <v>3770</v>
      </c>
      <c r="N6505" s="270" t="s">
        <v>7595</v>
      </c>
      <c r="O6505" s="270" t="s">
        <v>6175</v>
      </c>
    </row>
    <row r="6506" spans="1:15" ht="30.75" customHeight="1" x14ac:dyDescent="0.25">
      <c r="A6506" s="281">
        <v>85200174</v>
      </c>
      <c r="B6506" s="276" t="s">
        <v>7219</v>
      </c>
      <c r="C6506" s="278" t="s">
        <v>4843</v>
      </c>
      <c r="D6506" s="276" t="s">
        <v>10957</v>
      </c>
      <c r="E6506" s="282"/>
      <c r="F6506" s="279"/>
      <c r="G6506" s="278" t="s">
        <v>6153</v>
      </c>
      <c r="H6506" s="278"/>
      <c r="I6506" s="278"/>
      <c r="J6506" s="278"/>
      <c r="K6506" s="278"/>
      <c r="L6506" s="277"/>
      <c r="M6506" s="276" t="s">
        <v>3770</v>
      </c>
      <c r="N6506" s="276" t="s">
        <v>7595</v>
      </c>
      <c r="O6506" s="276" t="s">
        <v>6175</v>
      </c>
    </row>
    <row r="6507" spans="1:15" ht="30.75" customHeight="1" x14ac:dyDescent="0.25">
      <c r="A6507" s="275">
        <v>85200174</v>
      </c>
      <c r="B6507" s="270" t="s">
        <v>7219</v>
      </c>
      <c r="C6507" s="272" t="s">
        <v>4843</v>
      </c>
      <c r="D6507" s="270" t="s">
        <v>10958</v>
      </c>
      <c r="E6507" s="272"/>
      <c r="F6507" s="273"/>
      <c r="G6507" s="272" t="s">
        <v>6153</v>
      </c>
      <c r="H6507" s="272"/>
      <c r="I6507" s="272"/>
      <c r="J6507" s="272"/>
      <c r="K6507" s="272"/>
      <c r="L6507" s="271"/>
      <c r="M6507" s="270" t="s">
        <v>3770</v>
      </c>
      <c r="N6507" s="270" t="s">
        <v>7595</v>
      </c>
      <c r="O6507" s="270" t="s">
        <v>6175</v>
      </c>
    </row>
    <row r="6508" spans="1:15" ht="30.75" customHeight="1" x14ac:dyDescent="0.25">
      <c r="A6508" s="281">
        <v>85200174</v>
      </c>
      <c r="B6508" s="276" t="s">
        <v>7219</v>
      </c>
      <c r="C6508" s="278" t="s">
        <v>4843</v>
      </c>
      <c r="D6508" s="276" t="s">
        <v>10959</v>
      </c>
      <c r="E6508" s="282"/>
      <c r="F6508" s="279"/>
      <c r="G6508" s="278" t="s">
        <v>6153</v>
      </c>
      <c r="H6508" s="278"/>
      <c r="I6508" s="278"/>
      <c r="J6508" s="278"/>
      <c r="K6508" s="278"/>
      <c r="L6508" s="277"/>
      <c r="M6508" s="276" t="s">
        <v>3770</v>
      </c>
      <c r="N6508" s="276" t="s">
        <v>7595</v>
      </c>
      <c r="O6508" s="276" t="s">
        <v>6175</v>
      </c>
    </row>
    <row r="6509" spans="1:15" ht="30.75" customHeight="1" x14ac:dyDescent="0.25">
      <c r="A6509" s="275">
        <v>85200174</v>
      </c>
      <c r="B6509" s="270" t="s">
        <v>7219</v>
      </c>
      <c r="C6509" s="272" t="s">
        <v>4843</v>
      </c>
      <c r="D6509" s="270" t="s">
        <v>10960</v>
      </c>
      <c r="E6509" s="272"/>
      <c r="F6509" s="273"/>
      <c r="G6509" s="272" t="s">
        <v>6153</v>
      </c>
      <c r="H6509" s="272"/>
      <c r="I6509" s="272"/>
      <c r="J6509" s="272"/>
      <c r="K6509" s="272"/>
      <c r="L6509" s="271"/>
      <c r="M6509" s="270" t="s">
        <v>3770</v>
      </c>
      <c r="N6509" s="270" t="s">
        <v>7595</v>
      </c>
      <c r="O6509" s="270" t="s">
        <v>6175</v>
      </c>
    </row>
    <row r="6510" spans="1:15" ht="30.75" customHeight="1" x14ac:dyDescent="0.25">
      <c r="A6510" s="281">
        <v>85200182</v>
      </c>
      <c r="B6510" s="276" t="s">
        <v>7220</v>
      </c>
      <c r="C6510" s="278" t="s">
        <v>4843</v>
      </c>
      <c r="D6510" s="276" t="s">
        <v>10889</v>
      </c>
      <c r="E6510" s="282"/>
      <c r="F6510" s="279"/>
      <c r="G6510" s="278" t="s">
        <v>6153</v>
      </c>
      <c r="H6510" s="278"/>
      <c r="I6510" s="278"/>
      <c r="J6510" s="278"/>
      <c r="K6510" s="278"/>
      <c r="L6510" s="277"/>
      <c r="M6510" s="276" t="s">
        <v>3770</v>
      </c>
      <c r="N6510" s="276" t="s">
        <v>7595</v>
      </c>
      <c r="O6510" s="276" t="s">
        <v>6175</v>
      </c>
    </row>
    <row r="6511" spans="1:15" ht="30.75" customHeight="1" x14ac:dyDescent="0.25">
      <c r="A6511" s="275">
        <v>85200182</v>
      </c>
      <c r="B6511" s="270" t="s">
        <v>7220</v>
      </c>
      <c r="C6511" s="272" t="s">
        <v>4843</v>
      </c>
      <c r="D6511" s="270" t="s">
        <v>10890</v>
      </c>
      <c r="E6511" s="272"/>
      <c r="F6511" s="273"/>
      <c r="G6511" s="272" t="s">
        <v>6153</v>
      </c>
      <c r="H6511" s="272"/>
      <c r="I6511" s="272"/>
      <c r="J6511" s="272"/>
      <c r="K6511" s="272"/>
      <c r="L6511" s="271"/>
      <c r="M6511" s="270" t="s">
        <v>3770</v>
      </c>
      <c r="N6511" s="270" t="s">
        <v>7595</v>
      </c>
      <c r="O6511" s="270" t="s">
        <v>6175</v>
      </c>
    </row>
    <row r="6512" spans="1:15" ht="30.75" customHeight="1" x14ac:dyDescent="0.25">
      <c r="A6512" s="281">
        <v>85200182</v>
      </c>
      <c r="B6512" s="276" t="s">
        <v>7220</v>
      </c>
      <c r="C6512" s="278" t="s">
        <v>4843</v>
      </c>
      <c r="D6512" s="276" t="s">
        <v>10891</v>
      </c>
      <c r="E6512" s="282"/>
      <c r="F6512" s="279"/>
      <c r="G6512" s="278" t="s">
        <v>6153</v>
      </c>
      <c r="H6512" s="278"/>
      <c r="I6512" s="278"/>
      <c r="J6512" s="278"/>
      <c r="K6512" s="278"/>
      <c r="L6512" s="277"/>
      <c r="M6512" s="276" t="s">
        <v>3770</v>
      </c>
      <c r="N6512" s="276" t="s">
        <v>7595</v>
      </c>
      <c r="O6512" s="276" t="s">
        <v>6175</v>
      </c>
    </row>
    <row r="6513" spans="1:15" ht="30.75" customHeight="1" x14ac:dyDescent="0.25">
      <c r="A6513" s="275">
        <v>85200182</v>
      </c>
      <c r="B6513" s="270" t="s">
        <v>7220</v>
      </c>
      <c r="C6513" s="272" t="s">
        <v>4843</v>
      </c>
      <c r="D6513" s="270" t="s">
        <v>10892</v>
      </c>
      <c r="E6513" s="272"/>
      <c r="F6513" s="273"/>
      <c r="G6513" s="272" t="s">
        <v>6153</v>
      </c>
      <c r="H6513" s="272"/>
      <c r="I6513" s="272"/>
      <c r="J6513" s="272"/>
      <c r="K6513" s="272"/>
      <c r="L6513" s="271"/>
      <c r="M6513" s="270" t="s">
        <v>3770</v>
      </c>
      <c r="N6513" s="270" t="s">
        <v>7595</v>
      </c>
      <c r="O6513" s="270" t="s">
        <v>6175</v>
      </c>
    </row>
    <row r="6514" spans="1:15" ht="30.75" customHeight="1" x14ac:dyDescent="0.25">
      <c r="A6514" s="281">
        <v>85200182</v>
      </c>
      <c r="B6514" s="276" t="s">
        <v>7220</v>
      </c>
      <c r="C6514" s="278" t="s">
        <v>4843</v>
      </c>
      <c r="D6514" s="276" t="s">
        <v>10893</v>
      </c>
      <c r="E6514" s="282"/>
      <c r="F6514" s="279"/>
      <c r="G6514" s="278" t="s">
        <v>6153</v>
      </c>
      <c r="H6514" s="278"/>
      <c r="I6514" s="278"/>
      <c r="J6514" s="278"/>
      <c r="K6514" s="278"/>
      <c r="L6514" s="277"/>
      <c r="M6514" s="276" t="s">
        <v>3770</v>
      </c>
      <c r="N6514" s="276" t="s">
        <v>7595</v>
      </c>
      <c r="O6514" s="276" t="s">
        <v>6175</v>
      </c>
    </row>
    <row r="6515" spans="1:15" ht="30.75" customHeight="1" x14ac:dyDescent="0.25">
      <c r="A6515" s="275">
        <v>85200182</v>
      </c>
      <c r="B6515" s="270" t="s">
        <v>7220</v>
      </c>
      <c r="C6515" s="272" t="s">
        <v>4843</v>
      </c>
      <c r="D6515" s="270" t="s">
        <v>10894</v>
      </c>
      <c r="E6515" s="272"/>
      <c r="F6515" s="273"/>
      <c r="G6515" s="272" t="s">
        <v>6153</v>
      </c>
      <c r="H6515" s="272"/>
      <c r="I6515" s="272"/>
      <c r="J6515" s="272"/>
      <c r="K6515" s="272"/>
      <c r="L6515" s="271"/>
      <c r="M6515" s="270" t="s">
        <v>3770</v>
      </c>
      <c r="N6515" s="270" t="s">
        <v>7595</v>
      </c>
      <c r="O6515" s="270" t="s">
        <v>6175</v>
      </c>
    </row>
    <row r="6516" spans="1:15" ht="30.75" customHeight="1" x14ac:dyDescent="0.25">
      <c r="A6516" s="281">
        <v>85300012</v>
      </c>
      <c r="B6516" s="276" t="s">
        <v>7221</v>
      </c>
      <c r="C6516" s="278" t="s">
        <v>4843</v>
      </c>
      <c r="D6516" s="276" t="s">
        <v>10966</v>
      </c>
      <c r="E6516" s="282"/>
      <c r="F6516" s="279"/>
      <c r="G6516" s="278" t="s">
        <v>6153</v>
      </c>
      <c r="H6516" s="278"/>
      <c r="I6516" s="278"/>
      <c r="J6516" s="278"/>
      <c r="K6516" s="278"/>
      <c r="L6516" s="277"/>
      <c r="M6516" s="276" t="s">
        <v>3719</v>
      </c>
      <c r="N6516" s="276" t="s">
        <v>6165</v>
      </c>
      <c r="O6516" s="276" t="s">
        <v>6165</v>
      </c>
    </row>
    <row r="6517" spans="1:15" ht="30.75" customHeight="1" x14ac:dyDescent="0.25">
      <c r="A6517" s="275">
        <v>85300020</v>
      </c>
      <c r="B6517" s="270" t="s">
        <v>7222</v>
      </c>
      <c r="C6517" s="272" t="s">
        <v>4843</v>
      </c>
      <c r="D6517" s="270" t="s">
        <v>10974</v>
      </c>
      <c r="E6517" s="272"/>
      <c r="F6517" s="273"/>
      <c r="G6517" s="272" t="s">
        <v>6153</v>
      </c>
      <c r="H6517" s="272"/>
      <c r="I6517" s="272"/>
      <c r="J6517" s="272"/>
      <c r="K6517" s="272"/>
      <c r="L6517" s="271"/>
      <c r="M6517" s="270" t="s">
        <v>3770</v>
      </c>
      <c r="N6517" s="270" t="s">
        <v>7595</v>
      </c>
      <c r="O6517" s="270" t="s">
        <v>6175</v>
      </c>
    </row>
    <row r="6518" spans="1:15" ht="30.75" customHeight="1" x14ac:dyDescent="0.25">
      <c r="A6518" s="281">
        <v>85300039</v>
      </c>
      <c r="B6518" s="276" t="s">
        <v>7223</v>
      </c>
      <c r="C6518" s="278" t="s">
        <v>4843</v>
      </c>
      <c r="D6518" s="276" t="s">
        <v>10975</v>
      </c>
      <c r="E6518" s="282"/>
      <c r="F6518" s="279"/>
      <c r="G6518" s="278" t="s">
        <v>6153</v>
      </c>
      <c r="H6518" s="278"/>
      <c r="I6518" s="278"/>
      <c r="J6518" s="278"/>
      <c r="K6518" s="278"/>
      <c r="L6518" s="277"/>
      <c r="M6518" s="276" t="s">
        <v>3770</v>
      </c>
      <c r="N6518" s="276" t="s">
        <v>7595</v>
      </c>
      <c r="O6518" s="276" t="s">
        <v>6175</v>
      </c>
    </row>
    <row r="6519" spans="1:15" ht="30.75" customHeight="1" x14ac:dyDescent="0.25">
      <c r="A6519" s="275">
        <v>85300047</v>
      </c>
      <c r="B6519" s="270" t="s">
        <v>7224</v>
      </c>
      <c r="C6519" s="272" t="s">
        <v>4843</v>
      </c>
      <c r="D6519" s="270" t="s">
        <v>10976</v>
      </c>
      <c r="E6519" s="272"/>
      <c r="F6519" s="273"/>
      <c r="G6519" s="272" t="s">
        <v>6153</v>
      </c>
      <c r="H6519" s="272"/>
      <c r="I6519" s="272"/>
      <c r="J6519" s="272"/>
      <c r="K6519" s="272"/>
      <c r="L6519" s="271"/>
      <c r="M6519" s="270" t="s">
        <v>3770</v>
      </c>
      <c r="N6519" s="270" t="s">
        <v>7595</v>
      </c>
      <c r="O6519" s="270" t="s">
        <v>6175</v>
      </c>
    </row>
    <row r="6520" spans="1:15" ht="30.75" customHeight="1" x14ac:dyDescent="0.25">
      <c r="A6520" s="281">
        <v>85300055</v>
      </c>
      <c r="B6520" s="276" t="s">
        <v>7225</v>
      </c>
      <c r="C6520" s="278" t="s">
        <v>4843</v>
      </c>
      <c r="D6520" s="276" t="s">
        <v>10977</v>
      </c>
      <c r="E6520" s="282"/>
      <c r="F6520" s="279"/>
      <c r="G6520" s="278" t="s">
        <v>6153</v>
      </c>
      <c r="H6520" s="278"/>
      <c r="I6520" s="278"/>
      <c r="J6520" s="278"/>
      <c r="K6520" s="278"/>
      <c r="L6520" s="277"/>
      <c r="M6520" s="276" t="s">
        <v>3770</v>
      </c>
      <c r="N6520" s="276" t="s">
        <v>7595</v>
      </c>
      <c r="O6520" s="276" t="s">
        <v>6175</v>
      </c>
    </row>
    <row r="6521" spans="1:15" ht="30.75" customHeight="1" x14ac:dyDescent="0.25">
      <c r="A6521" s="275">
        <v>85300063</v>
      </c>
      <c r="B6521" s="270" t="s">
        <v>7226</v>
      </c>
      <c r="C6521" s="272" t="s">
        <v>4843</v>
      </c>
      <c r="D6521" s="270" t="s">
        <v>10978</v>
      </c>
      <c r="E6521" s="272"/>
      <c r="F6521" s="273"/>
      <c r="G6521" s="272" t="s">
        <v>6153</v>
      </c>
      <c r="H6521" s="272"/>
      <c r="I6521" s="272"/>
      <c r="J6521" s="272"/>
      <c r="K6521" s="272"/>
      <c r="L6521" s="271"/>
      <c r="M6521" s="270" t="s">
        <v>3770</v>
      </c>
      <c r="N6521" s="270" t="s">
        <v>7595</v>
      </c>
      <c r="O6521" s="270" t="s">
        <v>6175</v>
      </c>
    </row>
    <row r="6522" spans="1:15" ht="30.75" customHeight="1" x14ac:dyDescent="0.25">
      <c r="A6522" s="281">
        <v>85300071</v>
      </c>
      <c r="B6522" s="276" t="s">
        <v>7227</v>
      </c>
      <c r="C6522" s="278" t="s">
        <v>4843</v>
      </c>
      <c r="D6522" s="276" t="s">
        <v>10918</v>
      </c>
      <c r="E6522" s="282"/>
      <c r="F6522" s="279"/>
      <c r="G6522" s="278" t="s">
        <v>6153</v>
      </c>
      <c r="H6522" s="278"/>
      <c r="I6522" s="278"/>
      <c r="J6522" s="278"/>
      <c r="K6522" s="278"/>
      <c r="L6522" s="277"/>
      <c r="M6522" s="276" t="s">
        <v>3770</v>
      </c>
      <c r="N6522" s="276" t="s">
        <v>7595</v>
      </c>
      <c r="O6522" s="276" t="s">
        <v>6175</v>
      </c>
    </row>
    <row r="6523" spans="1:15" ht="30.75" customHeight="1" x14ac:dyDescent="0.25">
      <c r="A6523" s="275">
        <v>85300071</v>
      </c>
      <c r="B6523" s="270" t="s">
        <v>7227</v>
      </c>
      <c r="C6523" s="272" t="s">
        <v>4843</v>
      </c>
      <c r="D6523" s="270" t="s">
        <v>10919</v>
      </c>
      <c r="E6523" s="272"/>
      <c r="F6523" s="273"/>
      <c r="G6523" s="272" t="s">
        <v>6153</v>
      </c>
      <c r="H6523" s="272"/>
      <c r="I6523" s="272"/>
      <c r="J6523" s="272"/>
      <c r="K6523" s="272"/>
      <c r="L6523" s="271"/>
      <c r="M6523" s="270" t="s">
        <v>3770</v>
      </c>
      <c r="N6523" s="270" t="s">
        <v>7595</v>
      </c>
      <c r="O6523" s="270" t="s">
        <v>6175</v>
      </c>
    </row>
    <row r="6524" spans="1:15" ht="30.75" customHeight="1" x14ac:dyDescent="0.25">
      <c r="A6524" s="281">
        <v>85300071</v>
      </c>
      <c r="B6524" s="276" t="s">
        <v>7227</v>
      </c>
      <c r="C6524" s="278" t="s">
        <v>4843</v>
      </c>
      <c r="D6524" s="276" t="s">
        <v>10975</v>
      </c>
      <c r="E6524" s="282"/>
      <c r="F6524" s="279"/>
      <c r="G6524" s="278" t="s">
        <v>6153</v>
      </c>
      <c r="H6524" s="278"/>
      <c r="I6524" s="278"/>
      <c r="J6524" s="278"/>
      <c r="K6524" s="278"/>
      <c r="L6524" s="277"/>
      <c r="M6524" s="276" t="s">
        <v>3770</v>
      </c>
      <c r="N6524" s="276" t="s">
        <v>7595</v>
      </c>
      <c r="O6524" s="276" t="s">
        <v>6175</v>
      </c>
    </row>
    <row r="6525" spans="1:15" ht="30.75" customHeight="1" x14ac:dyDescent="0.25">
      <c r="A6525" s="275">
        <v>85300071</v>
      </c>
      <c r="B6525" s="270" t="s">
        <v>7227</v>
      </c>
      <c r="C6525" s="272" t="s">
        <v>4843</v>
      </c>
      <c r="D6525" s="270" t="s">
        <v>10976</v>
      </c>
      <c r="E6525" s="272"/>
      <c r="F6525" s="273"/>
      <c r="G6525" s="272" t="s">
        <v>6153</v>
      </c>
      <c r="H6525" s="272"/>
      <c r="I6525" s="272"/>
      <c r="J6525" s="272"/>
      <c r="K6525" s="272"/>
      <c r="L6525" s="271"/>
      <c r="M6525" s="270" t="s">
        <v>3770</v>
      </c>
      <c r="N6525" s="270" t="s">
        <v>7595</v>
      </c>
      <c r="O6525" s="270" t="s">
        <v>6175</v>
      </c>
    </row>
    <row r="6526" spans="1:15" ht="30.75" customHeight="1" x14ac:dyDescent="0.25">
      <c r="A6526" s="281">
        <v>85300071</v>
      </c>
      <c r="B6526" s="276" t="s">
        <v>7227</v>
      </c>
      <c r="C6526" s="278" t="s">
        <v>4843</v>
      </c>
      <c r="D6526" s="276" t="s">
        <v>10898</v>
      </c>
      <c r="E6526" s="282"/>
      <c r="F6526" s="279"/>
      <c r="G6526" s="278" t="s">
        <v>6153</v>
      </c>
      <c r="H6526" s="278"/>
      <c r="I6526" s="278"/>
      <c r="J6526" s="278"/>
      <c r="K6526" s="278"/>
      <c r="L6526" s="277"/>
      <c r="M6526" s="276" t="s">
        <v>3770</v>
      </c>
      <c r="N6526" s="276" t="s">
        <v>7595</v>
      </c>
      <c r="O6526" s="276" t="s">
        <v>6175</v>
      </c>
    </row>
    <row r="6527" spans="1:15" ht="30.75" customHeight="1" x14ac:dyDescent="0.25">
      <c r="A6527" s="275">
        <v>85300071</v>
      </c>
      <c r="B6527" s="270" t="s">
        <v>7227</v>
      </c>
      <c r="C6527" s="272" t="s">
        <v>4843</v>
      </c>
      <c r="D6527" s="270" t="s">
        <v>10905</v>
      </c>
      <c r="E6527" s="272"/>
      <c r="F6527" s="273"/>
      <c r="G6527" s="272" t="s">
        <v>6153</v>
      </c>
      <c r="H6527" s="272"/>
      <c r="I6527" s="272"/>
      <c r="J6527" s="272"/>
      <c r="K6527" s="272"/>
      <c r="L6527" s="271"/>
      <c r="M6527" s="270" t="s">
        <v>3770</v>
      </c>
      <c r="N6527" s="270" t="s">
        <v>7595</v>
      </c>
      <c r="O6527" s="270" t="s">
        <v>6175</v>
      </c>
    </row>
    <row r="6528" spans="1:15" ht="30.75" customHeight="1" x14ac:dyDescent="0.25">
      <c r="A6528" s="281">
        <v>85300071</v>
      </c>
      <c r="B6528" s="276" t="s">
        <v>7227</v>
      </c>
      <c r="C6528" s="278" t="s">
        <v>4843</v>
      </c>
      <c r="D6528" s="276" t="s">
        <v>10947</v>
      </c>
      <c r="E6528" s="282"/>
      <c r="F6528" s="279"/>
      <c r="G6528" s="278" t="s">
        <v>6153</v>
      </c>
      <c r="H6528" s="278"/>
      <c r="I6528" s="278"/>
      <c r="J6528" s="278"/>
      <c r="K6528" s="278"/>
      <c r="L6528" s="277"/>
      <c r="M6528" s="276" t="s">
        <v>7438</v>
      </c>
      <c r="N6528" s="276" t="s">
        <v>6165</v>
      </c>
      <c r="O6528" s="276" t="s">
        <v>6165</v>
      </c>
    </row>
    <row r="6529" spans="1:15" ht="30.75" customHeight="1" x14ac:dyDescent="0.25">
      <c r="A6529" s="275">
        <v>85300071</v>
      </c>
      <c r="B6529" s="270" t="s">
        <v>7227</v>
      </c>
      <c r="C6529" s="272" t="s">
        <v>4843</v>
      </c>
      <c r="D6529" s="270" t="s">
        <v>10949</v>
      </c>
      <c r="E6529" s="272"/>
      <c r="F6529" s="273"/>
      <c r="G6529" s="272" t="s">
        <v>6153</v>
      </c>
      <c r="H6529" s="272"/>
      <c r="I6529" s="272"/>
      <c r="J6529" s="272"/>
      <c r="K6529" s="272"/>
      <c r="L6529" s="271"/>
      <c r="M6529" s="270" t="s">
        <v>7438</v>
      </c>
      <c r="N6529" s="270" t="s">
        <v>6165</v>
      </c>
      <c r="O6529" s="270" t="s">
        <v>6165</v>
      </c>
    </row>
    <row r="6530" spans="1:15" ht="30.75" customHeight="1" x14ac:dyDescent="0.25">
      <c r="A6530" s="281">
        <v>85300080</v>
      </c>
      <c r="B6530" s="276" t="s">
        <v>7228</v>
      </c>
      <c r="C6530" s="278" t="s">
        <v>4843</v>
      </c>
      <c r="D6530" s="276" t="s">
        <v>10918</v>
      </c>
      <c r="E6530" s="282"/>
      <c r="F6530" s="279"/>
      <c r="G6530" s="278" t="s">
        <v>6153</v>
      </c>
      <c r="H6530" s="278"/>
      <c r="I6530" s="278"/>
      <c r="J6530" s="278"/>
      <c r="K6530" s="278"/>
      <c r="L6530" s="277"/>
      <c r="M6530" s="276" t="s">
        <v>3770</v>
      </c>
      <c r="N6530" s="276" t="s">
        <v>7595</v>
      </c>
      <c r="O6530" s="276" t="s">
        <v>6175</v>
      </c>
    </row>
    <row r="6531" spans="1:15" ht="30.75" customHeight="1" x14ac:dyDescent="0.25">
      <c r="A6531" s="275">
        <v>85300080</v>
      </c>
      <c r="B6531" s="270" t="s">
        <v>7228</v>
      </c>
      <c r="C6531" s="272" t="s">
        <v>4843</v>
      </c>
      <c r="D6531" s="270" t="s">
        <v>10919</v>
      </c>
      <c r="E6531" s="272"/>
      <c r="F6531" s="273"/>
      <c r="G6531" s="272" t="s">
        <v>6153</v>
      </c>
      <c r="H6531" s="272"/>
      <c r="I6531" s="272"/>
      <c r="J6531" s="272"/>
      <c r="K6531" s="272"/>
      <c r="L6531" s="271"/>
      <c r="M6531" s="270" t="s">
        <v>3770</v>
      </c>
      <c r="N6531" s="270" t="s">
        <v>7595</v>
      </c>
      <c r="O6531" s="270" t="s">
        <v>6175</v>
      </c>
    </row>
    <row r="6532" spans="1:15" ht="30.75" customHeight="1" x14ac:dyDescent="0.25">
      <c r="A6532" s="281">
        <v>85300080</v>
      </c>
      <c r="B6532" s="276" t="s">
        <v>7228</v>
      </c>
      <c r="C6532" s="278" t="s">
        <v>4843</v>
      </c>
      <c r="D6532" s="276" t="s">
        <v>10975</v>
      </c>
      <c r="E6532" s="282"/>
      <c r="F6532" s="279"/>
      <c r="G6532" s="278" t="s">
        <v>6153</v>
      </c>
      <c r="H6532" s="278"/>
      <c r="I6532" s="278"/>
      <c r="J6532" s="278"/>
      <c r="K6532" s="278"/>
      <c r="L6532" s="277"/>
      <c r="M6532" s="276" t="s">
        <v>3770</v>
      </c>
      <c r="N6532" s="276" t="s">
        <v>7595</v>
      </c>
      <c r="O6532" s="276" t="s">
        <v>6175</v>
      </c>
    </row>
    <row r="6533" spans="1:15" ht="30.75" customHeight="1" x14ac:dyDescent="0.25">
      <c r="A6533" s="275">
        <v>85300080</v>
      </c>
      <c r="B6533" s="270" t="s">
        <v>7228</v>
      </c>
      <c r="C6533" s="272" t="s">
        <v>4843</v>
      </c>
      <c r="D6533" s="270" t="s">
        <v>10976</v>
      </c>
      <c r="E6533" s="272"/>
      <c r="F6533" s="273"/>
      <c r="G6533" s="272" t="s">
        <v>6153</v>
      </c>
      <c r="H6533" s="272"/>
      <c r="I6533" s="272"/>
      <c r="J6533" s="272"/>
      <c r="K6533" s="272"/>
      <c r="L6533" s="271"/>
      <c r="M6533" s="270" t="s">
        <v>3770</v>
      </c>
      <c r="N6533" s="270" t="s">
        <v>7595</v>
      </c>
      <c r="O6533" s="270" t="s">
        <v>6175</v>
      </c>
    </row>
    <row r="6534" spans="1:15" ht="30.75" customHeight="1" x14ac:dyDescent="0.25">
      <c r="A6534" s="281">
        <v>85300080</v>
      </c>
      <c r="B6534" s="276" t="s">
        <v>7228</v>
      </c>
      <c r="C6534" s="278" t="s">
        <v>4843</v>
      </c>
      <c r="D6534" s="276" t="s">
        <v>10898</v>
      </c>
      <c r="E6534" s="282"/>
      <c r="F6534" s="279"/>
      <c r="G6534" s="278" t="s">
        <v>6153</v>
      </c>
      <c r="H6534" s="278"/>
      <c r="I6534" s="278"/>
      <c r="J6534" s="278"/>
      <c r="K6534" s="278"/>
      <c r="L6534" s="277"/>
      <c r="M6534" s="276" t="s">
        <v>3770</v>
      </c>
      <c r="N6534" s="276" t="s">
        <v>7595</v>
      </c>
      <c r="O6534" s="276" t="s">
        <v>6175</v>
      </c>
    </row>
    <row r="6535" spans="1:15" ht="30.75" customHeight="1" x14ac:dyDescent="0.25">
      <c r="A6535" s="275">
        <v>85300080</v>
      </c>
      <c r="B6535" s="270" t="s">
        <v>7228</v>
      </c>
      <c r="C6535" s="272" t="s">
        <v>4843</v>
      </c>
      <c r="D6535" s="270" t="s">
        <v>10905</v>
      </c>
      <c r="E6535" s="272"/>
      <c r="F6535" s="273"/>
      <c r="G6535" s="272" t="s">
        <v>6153</v>
      </c>
      <c r="H6535" s="272"/>
      <c r="I6535" s="272"/>
      <c r="J6535" s="272"/>
      <c r="K6535" s="272"/>
      <c r="L6535" s="271"/>
      <c r="M6535" s="270" t="s">
        <v>3770</v>
      </c>
      <c r="N6535" s="270" t="s">
        <v>7595</v>
      </c>
      <c r="O6535" s="270" t="s">
        <v>6175</v>
      </c>
    </row>
    <row r="6536" spans="1:15" ht="30.75" customHeight="1" x14ac:dyDescent="0.25">
      <c r="A6536" s="281">
        <v>85300080</v>
      </c>
      <c r="B6536" s="276" t="s">
        <v>7228</v>
      </c>
      <c r="C6536" s="278" t="s">
        <v>4843</v>
      </c>
      <c r="D6536" s="276" t="s">
        <v>10947</v>
      </c>
      <c r="E6536" s="282"/>
      <c r="F6536" s="279"/>
      <c r="G6536" s="278" t="s">
        <v>6153</v>
      </c>
      <c r="H6536" s="278"/>
      <c r="I6536" s="278"/>
      <c r="J6536" s="278"/>
      <c r="K6536" s="278"/>
      <c r="L6536" s="277"/>
      <c r="M6536" s="276" t="s">
        <v>7438</v>
      </c>
      <c r="N6536" s="276" t="s">
        <v>6165</v>
      </c>
      <c r="O6536" s="276" t="s">
        <v>6165</v>
      </c>
    </row>
    <row r="6537" spans="1:15" ht="30.75" customHeight="1" x14ac:dyDescent="0.25">
      <c r="A6537" s="275">
        <v>85300080</v>
      </c>
      <c r="B6537" s="270" t="s">
        <v>7228</v>
      </c>
      <c r="C6537" s="272" t="s">
        <v>4843</v>
      </c>
      <c r="D6537" s="270" t="s">
        <v>10949</v>
      </c>
      <c r="E6537" s="272"/>
      <c r="F6537" s="273"/>
      <c r="G6537" s="272" t="s">
        <v>6153</v>
      </c>
      <c r="H6537" s="272"/>
      <c r="I6537" s="272"/>
      <c r="J6537" s="272"/>
      <c r="K6537" s="272"/>
      <c r="L6537" s="271"/>
      <c r="M6537" s="270" t="s">
        <v>7438</v>
      </c>
      <c r="N6537" s="270" t="s">
        <v>6165</v>
      </c>
      <c r="O6537" s="270" t="s">
        <v>6165</v>
      </c>
    </row>
    <row r="6538" spans="1:15" ht="30.75" customHeight="1" x14ac:dyDescent="0.25">
      <c r="A6538" s="281">
        <v>85300098</v>
      </c>
      <c r="B6538" s="276" t="s">
        <v>7229</v>
      </c>
      <c r="C6538" s="278" t="s">
        <v>4843</v>
      </c>
      <c r="D6538" s="276" t="s">
        <v>10877</v>
      </c>
      <c r="E6538" s="282"/>
      <c r="F6538" s="279"/>
      <c r="G6538" s="278" t="s">
        <v>6153</v>
      </c>
      <c r="H6538" s="278"/>
      <c r="I6538" s="278"/>
      <c r="J6538" s="278"/>
      <c r="K6538" s="278"/>
      <c r="L6538" s="277"/>
      <c r="M6538" s="276" t="s">
        <v>7425</v>
      </c>
      <c r="N6538" s="276" t="s">
        <v>6159</v>
      </c>
      <c r="O6538" s="276" t="s">
        <v>6159</v>
      </c>
    </row>
    <row r="6539" spans="1:15" ht="30.75" customHeight="1" x14ac:dyDescent="0.25">
      <c r="A6539" s="275">
        <v>85300101</v>
      </c>
      <c r="B6539" s="270" t="s">
        <v>7230</v>
      </c>
      <c r="C6539" s="272" t="s">
        <v>4844</v>
      </c>
      <c r="D6539" s="270" t="s">
        <v>6161</v>
      </c>
      <c r="E6539" s="272"/>
      <c r="F6539" s="273"/>
      <c r="G6539" s="272" t="s">
        <v>6161</v>
      </c>
      <c r="H6539" s="272" t="s">
        <v>6161</v>
      </c>
      <c r="I6539" s="272" t="s">
        <v>6161</v>
      </c>
      <c r="J6539" s="272" t="s">
        <v>6161</v>
      </c>
      <c r="K6539" s="272" t="s">
        <v>6161</v>
      </c>
      <c r="L6539" s="271" t="s">
        <v>6161</v>
      </c>
      <c r="M6539" s="270" t="s">
        <v>6161</v>
      </c>
      <c r="N6539" s="270" t="s">
        <v>6161</v>
      </c>
      <c r="O6539" s="270" t="s">
        <v>6161</v>
      </c>
    </row>
    <row r="6540" spans="1:15" ht="30.75" customHeight="1" x14ac:dyDescent="0.25">
      <c r="A6540" s="281">
        <v>85400017</v>
      </c>
      <c r="B6540" s="276" t="s">
        <v>7231</v>
      </c>
      <c r="C6540" s="278" t="s">
        <v>4843</v>
      </c>
      <c r="D6540" s="276" t="s">
        <v>10979</v>
      </c>
      <c r="E6540" s="282"/>
      <c r="F6540" s="279"/>
      <c r="G6540" s="278" t="s">
        <v>6153</v>
      </c>
      <c r="H6540" s="278"/>
      <c r="I6540" s="278"/>
      <c r="J6540" s="278"/>
      <c r="K6540" s="278"/>
      <c r="L6540" s="277"/>
      <c r="M6540" s="276" t="s">
        <v>3770</v>
      </c>
      <c r="N6540" s="276" t="s">
        <v>7595</v>
      </c>
      <c r="O6540" s="276" t="s">
        <v>6175</v>
      </c>
    </row>
    <row r="6541" spans="1:15" ht="30.75" customHeight="1" x14ac:dyDescent="0.25">
      <c r="A6541" s="275">
        <v>85400025</v>
      </c>
      <c r="B6541" s="270" t="s">
        <v>7232</v>
      </c>
      <c r="C6541" s="272" t="s">
        <v>4843</v>
      </c>
      <c r="D6541" s="270" t="s">
        <v>10980</v>
      </c>
      <c r="E6541" s="272"/>
      <c r="F6541" s="273"/>
      <c r="G6541" s="272" t="s">
        <v>6153</v>
      </c>
      <c r="H6541" s="272"/>
      <c r="I6541" s="272"/>
      <c r="J6541" s="272"/>
      <c r="K6541" s="272"/>
      <c r="L6541" s="271"/>
      <c r="M6541" s="270" t="s">
        <v>3770</v>
      </c>
      <c r="N6541" s="270" t="s">
        <v>7595</v>
      </c>
      <c r="O6541" s="270" t="s">
        <v>6175</v>
      </c>
    </row>
    <row r="6542" spans="1:15" ht="30.75" customHeight="1" x14ac:dyDescent="0.25">
      <c r="A6542" s="281">
        <v>85400033</v>
      </c>
      <c r="B6542" s="276" t="s">
        <v>7233</v>
      </c>
      <c r="C6542" s="278" t="s">
        <v>4844</v>
      </c>
      <c r="D6542" s="276" t="s">
        <v>6161</v>
      </c>
      <c r="E6542" s="282"/>
      <c r="F6542" s="279"/>
      <c r="G6542" s="278" t="s">
        <v>6161</v>
      </c>
      <c r="H6542" s="278" t="s">
        <v>6161</v>
      </c>
      <c r="I6542" s="278" t="s">
        <v>6161</v>
      </c>
      <c r="J6542" s="278" t="s">
        <v>6161</v>
      </c>
      <c r="K6542" s="278" t="s">
        <v>6161</v>
      </c>
      <c r="L6542" s="277" t="s">
        <v>6161</v>
      </c>
      <c r="M6542" s="276" t="s">
        <v>6161</v>
      </c>
      <c r="N6542" s="276" t="s">
        <v>6161</v>
      </c>
      <c r="O6542" s="276" t="s">
        <v>6161</v>
      </c>
    </row>
    <row r="6543" spans="1:15" ht="30.75" customHeight="1" x14ac:dyDescent="0.25">
      <c r="A6543" s="275">
        <v>85400041</v>
      </c>
      <c r="B6543" s="270" t="s">
        <v>7234</v>
      </c>
      <c r="C6543" s="272" t="s">
        <v>4844</v>
      </c>
      <c r="D6543" s="270" t="s">
        <v>6161</v>
      </c>
      <c r="E6543" s="272"/>
      <c r="F6543" s="273"/>
      <c r="G6543" s="272" t="s">
        <v>6161</v>
      </c>
      <c r="H6543" s="272" t="s">
        <v>6161</v>
      </c>
      <c r="I6543" s="272" t="s">
        <v>6161</v>
      </c>
      <c r="J6543" s="272" t="s">
        <v>6161</v>
      </c>
      <c r="K6543" s="272" t="s">
        <v>6161</v>
      </c>
      <c r="L6543" s="271" t="s">
        <v>6161</v>
      </c>
      <c r="M6543" s="270" t="s">
        <v>6161</v>
      </c>
      <c r="N6543" s="270" t="s">
        <v>6161</v>
      </c>
      <c r="O6543" s="270" t="s">
        <v>6161</v>
      </c>
    </row>
    <row r="6544" spans="1:15" ht="30.75" customHeight="1" x14ac:dyDescent="0.25">
      <c r="A6544" s="281">
        <v>85400050</v>
      </c>
      <c r="B6544" s="276" t="s">
        <v>7235</v>
      </c>
      <c r="C6544" s="278" t="s">
        <v>4844</v>
      </c>
      <c r="D6544" s="276" t="s">
        <v>6161</v>
      </c>
      <c r="E6544" s="282"/>
      <c r="F6544" s="279"/>
      <c r="G6544" s="278" t="s">
        <v>6161</v>
      </c>
      <c r="H6544" s="278" t="s">
        <v>6161</v>
      </c>
      <c r="I6544" s="278" t="s">
        <v>6161</v>
      </c>
      <c r="J6544" s="278" t="s">
        <v>6161</v>
      </c>
      <c r="K6544" s="278" t="s">
        <v>6161</v>
      </c>
      <c r="L6544" s="277" t="s">
        <v>6161</v>
      </c>
      <c r="M6544" s="276" t="s">
        <v>6161</v>
      </c>
      <c r="N6544" s="276" t="s">
        <v>6161</v>
      </c>
      <c r="O6544" s="276" t="s">
        <v>6161</v>
      </c>
    </row>
    <row r="6545" spans="1:15" ht="30.75" customHeight="1" x14ac:dyDescent="0.25">
      <c r="A6545" s="275">
        <v>85400068</v>
      </c>
      <c r="B6545" s="270" t="s">
        <v>7236</v>
      </c>
      <c r="C6545" s="272" t="s">
        <v>4844</v>
      </c>
      <c r="D6545" s="270" t="s">
        <v>6161</v>
      </c>
      <c r="E6545" s="272"/>
      <c r="F6545" s="273"/>
      <c r="G6545" s="272" t="s">
        <v>6161</v>
      </c>
      <c r="H6545" s="272" t="s">
        <v>6161</v>
      </c>
      <c r="I6545" s="272" t="s">
        <v>6161</v>
      </c>
      <c r="J6545" s="272" t="s">
        <v>6161</v>
      </c>
      <c r="K6545" s="272" t="s">
        <v>6161</v>
      </c>
      <c r="L6545" s="271" t="s">
        <v>6161</v>
      </c>
      <c r="M6545" s="270" t="s">
        <v>6161</v>
      </c>
      <c r="N6545" s="270" t="s">
        <v>6161</v>
      </c>
      <c r="O6545" s="270" t="s">
        <v>6161</v>
      </c>
    </row>
    <row r="6546" spans="1:15" ht="30.75" customHeight="1" x14ac:dyDescent="0.25">
      <c r="A6546" s="281">
        <v>85400076</v>
      </c>
      <c r="B6546" s="276" t="s">
        <v>7237</v>
      </c>
      <c r="C6546" s="278" t="s">
        <v>4843</v>
      </c>
      <c r="D6546" s="276" t="s">
        <v>10981</v>
      </c>
      <c r="E6546" s="282"/>
      <c r="F6546" s="279"/>
      <c r="G6546" s="278" t="s">
        <v>6153</v>
      </c>
      <c r="H6546" s="278"/>
      <c r="I6546" s="278"/>
      <c r="J6546" s="278"/>
      <c r="K6546" s="278"/>
      <c r="L6546" s="277">
        <v>90</v>
      </c>
      <c r="M6546" s="276" t="s">
        <v>3770</v>
      </c>
      <c r="N6546" s="276" t="s">
        <v>7595</v>
      </c>
      <c r="O6546" s="276" t="s">
        <v>6175</v>
      </c>
    </row>
    <row r="6547" spans="1:15" ht="30.75" customHeight="1" x14ac:dyDescent="0.25">
      <c r="A6547" s="275">
        <v>85400084</v>
      </c>
      <c r="B6547" s="270" t="s">
        <v>7238</v>
      </c>
      <c r="C6547" s="272" t="s">
        <v>4843</v>
      </c>
      <c r="D6547" s="270" t="s">
        <v>10981</v>
      </c>
      <c r="E6547" s="272"/>
      <c r="F6547" s="273"/>
      <c r="G6547" s="272" t="s">
        <v>6153</v>
      </c>
      <c r="H6547" s="272"/>
      <c r="I6547" s="272"/>
      <c r="J6547" s="272"/>
      <c r="K6547" s="272"/>
      <c r="L6547" s="271">
        <v>90</v>
      </c>
      <c r="M6547" s="270" t="s">
        <v>3770</v>
      </c>
      <c r="N6547" s="270" t="s">
        <v>7595</v>
      </c>
      <c r="O6547" s="270" t="s">
        <v>6175</v>
      </c>
    </row>
    <row r="6548" spans="1:15" ht="30.75" customHeight="1" x14ac:dyDescent="0.25">
      <c r="A6548" s="281">
        <v>85400092</v>
      </c>
      <c r="B6548" s="276" t="s">
        <v>7239</v>
      </c>
      <c r="C6548" s="278" t="s">
        <v>4843</v>
      </c>
      <c r="D6548" s="276" t="s">
        <v>10981</v>
      </c>
      <c r="E6548" s="282"/>
      <c r="F6548" s="279"/>
      <c r="G6548" s="278" t="s">
        <v>6153</v>
      </c>
      <c r="H6548" s="278"/>
      <c r="I6548" s="278"/>
      <c r="J6548" s="278"/>
      <c r="K6548" s="278"/>
      <c r="L6548" s="277">
        <v>90</v>
      </c>
      <c r="M6548" s="276" t="s">
        <v>3770</v>
      </c>
      <c r="N6548" s="276" t="s">
        <v>7595</v>
      </c>
      <c r="O6548" s="276" t="s">
        <v>6175</v>
      </c>
    </row>
    <row r="6549" spans="1:15" ht="30.75" customHeight="1" x14ac:dyDescent="0.25">
      <c r="A6549" s="275">
        <v>85400106</v>
      </c>
      <c r="B6549" s="270" t="s">
        <v>7240</v>
      </c>
      <c r="C6549" s="272" t="s">
        <v>4844</v>
      </c>
      <c r="D6549" s="270" t="s">
        <v>6161</v>
      </c>
      <c r="E6549" s="272"/>
      <c r="F6549" s="273"/>
      <c r="G6549" s="272" t="s">
        <v>6161</v>
      </c>
      <c r="H6549" s="272" t="s">
        <v>6161</v>
      </c>
      <c r="I6549" s="272" t="s">
        <v>6161</v>
      </c>
      <c r="J6549" s="272" t="s">
        <v>6161</v>
      </c>
      <c r="K6549" s="272" t="s">
        <v>6161</v>
      </c>
      <c r="L6549" s="271" t="s">
        <v>6161</v>
      </c>
      <c r="M6549" s="270" t="s">
        <v>6161</v>
      </c>
      <c r="N6549" s="270" t="s">
        <v>6161</v>
      </c>
      <c r="O6549" s="270" t="s">
        <v>6161</v>
      </c>
    </row>
    <row r="6550" spans="1:15" ht="30.75" customHeight="1" x14ac:dyDescent="0.25">
      <c r="A6550" s="281">
        <v>85400114</v>
      </c>
      <c r="B6550" s="276" t="s">
        <v>7241</v>
      </c>
      <c r="C6550" s="278" t="s">
        <v>4843</v>
      </c>
      <c r="D6550" s="276" t="s">
        <v>10982</v>
      </c>
      <c r="E6550" s="282"/>
      <c r="F6550" s="279"/>
      <c r="G6550" s="278" t="s">
        <v>6153</v>
      </c>
      <c r="H6550" s="278"/>
      <c r="I6550" s="278"/>
      <c r="J6550" s="278"/>
      <c r="K6550" s="278"/>
      <c r="L6550" s="277">
        <v>92</v>
      </c>
      <c r="M6550" s="276" t="s">
        <v>3770</v>
      </c>
      <c r="N6550" s="276" t="s">
        <v>7595</v>
      </c>
      <c r="O6550" s="276" t="s">
        <v>6175</v>
      </c>
    </row>
    <row r="6551" spans="1:15" ht="30.75" customHeight="1" x14ac:dyDescent="0.25">
      <c r="A6551" s="275">
        <v>85400122</v>
      </c>
      <c r="B6551" s="270" t="s">
        <v>7242</v>
      </c>
      <c r="C6551" s="272" t="s">
        <v>4844</v>
      </c>
      <c r="D6551" s="270" t="s">
        <v>6161</v>
      </c>
      <c r="E6551" s="272"/>
      <c r="F6551" s="273"/>
      <c r="G6551" s="272" t="s">
        <v>6161</v>
      </c>
      <c r="H6551" s="272" t="s">
        <v>6161</v>
      </c>
      <c r="I6551" s="272" t="s">
        <v>6161</v>
      </c>
      <c r="J6551" s="272" t="s">
        <v>6161</v>
      </c>
      <c r="K6551" s="272" t="s">
        <v>6161</v>
      </c>
      <c r="L6551" s="271" t="s">
        <v>6161</v>
      </c>
      <c r="M6551" s="270" t="s">
        <v>6161</v>
      </c>
      <c r="N6551" s="270" t="s">
        <v>6161</v>
      </c>
      <c r="O6551" s="270" t="s">
        <v>6161</v>
      </c>
    </row>
    <row r="6552" spans="1:15" ht="30.75" customHeight="1" x14ac:dyDescent="0.25">
      <c r="A6552" s="281">
        <v>85400130</v>
      </c>
      <c r="B6552" s="276" t="s">
        <v>7243</v>
      </c>
      <c r="C6552" s="278" t="s">
        <v>4844</v>
      </c>
      <c r="D6552" s="276" t="s">
        <v>6161</v>
      </c>
      <c r="E6552" s="282"/>
      <c r="F6552" s="279"/>
      <c r="G6552" s="278" t="s">
        <v>6161</v>
      </c>
      <c r="H6552" s="278" t="s">
        <v>6161</v>
      </c>
      <c r="I6552" s="278" t="s">
        <v>6161</v>
      </c>
      <c r="J6552" s="278" t="s">
        <v>6161</v>
      </c>
      <c r="K6552" s="278" t="s">
        <v>6161</v>
      </c>
      <c r="L6552" s="277" t="s">
        <v>6161</v>
      </c>
      <c r="M6552" s="276" t="s">
        <v>6161</v>
      </c>
      <c r="N6552" s="276" t="s">
        <v>6161</v>
      </c>
      <c r="O6552" s="276" t="s">
        <v>6161</v>
      </c>
    </row>
    <row r="6553" spans="1:15" ht="30.75" customHeight="1" x14ac:dyDescent="0.25">
      <c r="A6553" s="275">
        <v>85400149</v>
      </c>
      <c r="B6553" s="270" t="s">
        <v>7244</v>
      </c>
      <c r="C6553" s="272" t="s">
        <v>4843</v>
      </c>
      <c r="D6553" s="270" t="s">
        <v>10983</v>
      </c>
      <c r="E6553" s="272"/>
      <c r="F6553" s="273"/>
      <c r="G6553" s="272" t="s">
        <v>6153</v>
      </c>
      <c r="H6553" s="272"/>
      <c r="I6553" s="272"/>
      <c r="J6553" s="272"/>
      <c r="K6553" s="272"/>
      <c r="L6553" s="271">
        <v>93</v>
      </c>
      <c r="M6553" s="270" t="s">
        <v>3770</v>
      </c>
      <c r="N6553" s="270" t="s">
        <v>7595</v>
      </c>
      <c r="O6553" s="270" t="s">
        <v>6175</v>
      </c>
    </row>
    <row r="6554" spans="1:15" ht="30.75" customHeight="1" x14ac:dyDescent="0.25">
      <c r="A6554" s="281">
        <v>85400157</v>
      </c>
      <c r="B6554" s="276" t="s">
        <v>7245</v>
      </c>
      <c r="C6554" s="278" t="s">
        <v>4844</v>
      </c>
      <c r="D6554" s="276" t="s">
        <v>6161</v>
      </c>
      <c r="E6554" s="282"/>
      <c r="F6554" s="279"/>
      <c r="G6554" s="278" t="s">
        <v>6161</v>
      </c>
      <c r="H6554" s="278" t="s">
        <v>6161</v>
      </c>
      <c r="I6554" s="278" t="s">
        <v>6161</v>
      </c>
      <c r="J6554" s="278" t="s">
        <v>6161</v>
      </c>
      <c r="K6554" s="278" t="s">
        <v>6161</v>
      </c>
      <c r="L6554" s="277" t="s">
        <v>6161</v>
      </c>
      <c r="M6554" s="276" t="s">
        <v>6161</v>
      </c>
      <c r="N6554" s="276" t="s">
        <v>6161</v>
      </c>
      <c r="O6554" s="276" t="s">
        <v>6161</v>
      </c>
    </row>
    <row r="6555" spans="1:15" ht="30.75" customHeight="1" x14ac:dyDescent="0.25">
      <c r="A6555" s="275">
        <v>85400165</v>
      </c>
      <c r="B6555" s="270" t="s">
        <v>7246</v>
      </c>
      <c r="C6555" s="272" t="s">
        <v>4844</v>
      </c>
      <c r="D6555" s="270" t="s">
        <v>6161</v>
      </c>
      <c r="E6555" s="272"/>
      <c r="F6555" s="273"/>
      <c r="G6555" s="272" t="s">
        <v>6161</v>
      </c>
      <c r="H6555" s="272" t="s">
        <v>6161</v>
      </c>
      <c r="I6555" s="272" t="s">
        <v>6161</v>
      </c>
      <c r="J6555" s="272" t="s">
        <v>6161</v>
      </c>
      <c r="K6555" s="272" t="s">
        <v>6161</v>
      </c>
      <c r="L6555" s="271" t="s">
        <v>6161</v>
      </c>
      <c r="M6555" s="270" t="s">
        <v>6161</v>
      </c>
      <c r="N6555" s="270" t="s">
        <v>6161</v>
      </c>
      <c r="O6555" s="270" t="s">
        <v>6161</v>
      </c>
    </row>
    <row r="6556" spans="1:15" ht="30.75" customHeight="1" x14ac:dyDescent="0.25">
      <c r="A6556" s="281">
        <v>85400173</v>
      </c>
      <c r="B6556" s="276" t="s">
        <v>7247</v>
      </c>
      <c r="C6556" s="278" t="s">
        <v>4844</v>
      </c>
      <c r="D6556" s="276" t="s">
        <v>6161</v>
      </c>
      <c r="E6556" s="282"/>
      <c r="F6556" s="279"/>
      <c r="G6556" s="278" t="s">
        <v>6161</v>
      </c>
      <c r="H6556" s="278" t="s">
        <v>6161</v>
      </c>
      <c r="I6556" s="278" t="s">
        <v>6161</v>
      </c>
      <c r="J6556" s="278" t="s">
        <v>6161</v>
      </c>
      <c r="K6556" s="278" t="s">
        <v>6161</v>
      </c>
      <c r="L6556" s="277" t="s">
        <v>6161</v>
      </c>
      <c r="M6556" s="276" t="s">
        <v>6161</v>
      </c>
      <c r="N6556" s="276" t="s">
        <v>6161</v>
      </c>
      <c r="O6556" s="276" t="s">
        <v>6161</v>
      </c>
    </row>
    <row r="6557" spans="1:15" ht="30.75" customHeight="1" x14ac:dyDescent="0.25">
      <c r="A6557" s="275">
        <v>85400181</v>
      </c>
      <c r="B6557" s="270" t="s">
        <v>7248</v>
      </c>
      <c r="C6557" s="272" t="s">
        <v>4844</v>
      </c>
      <c r="D6557" s="270" t="s">
        <v>6161</v>
      </c>
      <c r="E6557" s="272"/>
      <c r="F6557" s="273"/>
      <c r="G6557" s="272" t="s">
        <v>6161</v>
      </c>
      <c r="H6557" s="272" t="s">
        <v>6161</v>
      </c>
      <c r="I6557" s="272" t="s">
        <v>6161</v>
      </c>
      <c r="J6557" s="272" t="s">
        <v>6161</v>
      </c>
      <c r="K6557" s="272" t="s">
        <v>6161</v>
      </c>
      <c r="L6557" s="271" t="s">
        <v>6161</v>
      </c>
      <c r="M6557" s="270" t="s">
        <v>6161</v>
      </c>
      <c r="N6557" s="270" t="s">
        <v>6161</v>
      </c>
      <c r="O6557" s="270" t="s">
        <v>6161</v>
      </c>
    </row>
    <row r="6558" spans="1:15" ht="30.75" customHeight="1" x14ac:dyDescent="0.25">
      <c r="A6558" s="281">
        <v>85400190</v>
      </c>
      <c r="B6558" s="276" t="s">
        <v>7249</v>
      </c>
      <c r="C6558" s="278" t="s">
        <v>4844</v>
      </c>
      <c r="D6558" s="276" t="s">
        <v>6161</v>
      </c>
      <c r="E6558" s="282"/>
      <c r="F6558" s="279"/>
      <c r="G6558" s="278" t="s">
        <v>6161</v>
      </c>
      <c r="H6558" s="278" t="s">
        <v>6161</v>
      </c>
      <c r="I6558" s="278" t="s">
        <v>6161</v>
      </c>
      <c r="J6558" s="278" t="s">
        <v>6161</v>
      </c>
      <c r="K6558" s="278" t="s">
        <v>6161</v>
      </c>
      <c r="L6558" s="277" t="s">
        <v>6161</v>
      </c>
      <c r="M6558" s="276" t="s">
        <v>6161</v>
      </c>
      <c r="N6558" s="276" t="s">
        <v>6161</v>
      </c>
      <c r="O6558" s="276" t="s">
        <v>6161</v>
      </c>
    </row>
    <row r="6559" spans="1:15" ht="30.75" customHeight="1" x14ac:dyDescent="0.25">
      <c r="A6559" s="275">
        <v>85400203</v>
      </c>
      <c r="B6559" s="270" t="s">
        <v>7250</v>
      </c>
      <c r="C6559" s="272" t="s">
        <v>4844</v>
      </c>
      <c r="D6559" s="270" t="s">
        <v>6161</v>
      </c>
      <c r="E6559" s="272"/>
      <c r="F6559" s="273"/>
      <c r="G6559" s="272" t="s">
        <v>6161</v>
      </c>
      <c r="H6559" s="272" t="s">
        <v>6161</v>
      </c>
      <c r="I6559" s="272" t="s">
        <v>6161</v>
      </c>
      <c r="J6559" s="272" t="s">
        <v>6161</v>
      </c>
      <c r="K6559" s="272" t="s">
        <v>6161</v>
      </c>
      <c r="L6559" s="271" t="s">
        <v>6161</v>
      </c>
      <c r="M6559" s="270" t="s">
        <v>6161</v>
      </c>
      <c r="N6559" s="270" t="s">
        <v>6161</v>
      </c>
      <c r="O6559" s="270" t="s">
        <v>6161</v>
      </c>
    </row>
    <row r="6560" spans="1:15" ht="30.75" customHeight="1" x14ac:dyDescent="0.25">
      <c r="A6560" s="281">
        <v>85400211</v>
      </c>
      <c r="B6560" s="276" t="s">
        <v>7251</v>
      </c>
      <c r="C6560" s="278" t="s">
        <v>4843</v>
      </c>
      <c r="D6560" s="276" t="s">
        <v>10984</v>
      </c>
      <c r="E6560" s="282"/>
      <c r="F6560" s="279"/>
      <c r="G6560" s="278" t="s">
        <v>6153</v>
      </c>
      <c r="H6560" s="278"/>
      <c r="I6560" s="278"/>
      <c r="J6560" s="278"/>
      <c r="K6560" s="278"/>
      <c r="L6560" s="277"/>
      <c r="M6560" s="276" t="s">
        <v>3770</v>
      </c>
      <c r="N6560" s="276" t="s">
        <v>7595</v>
      </c>
      <c r="O6560" s="276" t="s">
        <v>6175</v>
      </c>
    </row>
    <row r="6561" spans="1:15" ht="30.75" customHeight="1" x14ac:dyDescent="0.25">
      <c r="A6561" s="275">
        <v>85400220</v>
      </c>
      <c r="B6561" s="270" t="s">
        <v>7252</v>
      </c>
      <c r="C6561" s="272" t="s">
        <v>4843</v>
      </c>
      <c r="D6561" s="270" t="s">
        <v>10967</v>
      </c>
      <c r="E6561" s="272"/>
      <c r="F6561" s="273"/>
      <c r="G6561" s="272" t="s">
        <v>6153</v>
      </c>
      <c r="H6561" s="272"/>
      <c r="I6561" s="272"/>
      <c r="J6561" s="272"/>
      <c r="K6561" s="272"/>
      <c r="L6561" s="271">
        <v>94</v>
      </c>
      <c r="M6561" s="270" t="s">
        <v>3770</v>
      </c>
      <c r="N6561" s="270" t="s">
        <v>7595</v>
      </c>
      <c r="O6561" s="270" t="s">
        <v>6175</v>
      </c>
    </row>
    <row r="6562" spans="1:15" ht="30.75" customHeight="1" x14ac:dyDescent="0.25">
      <c r="A6562" s="281">
        <v>85400238</v>
      </c>
      <c r="B6562" s="276" t="s">
        <v>7253</v>
      </c>
      <c r="C6562" s="278" t="s">
        <v>4844</v>
      </c>
      <c r="D6562" s="276" t="s">
        <v>6161</v>
      </c>
      <c r="E6562" s="282"/>
      <c r="F6562" s="279"/>
      <c r="G6562" s="278" t="s">
        <v>6161</v>
      </c>
      <c r="H6562" s="278" t="s">
        <v>6161</v>
      </c>
      <c r="I6562" s="278" t="s">
        <v>6161</v>
      </c>
      <c r="J6562" s="278" t="s">
        <v>6161</v>
      </c>
      <c r="K6562" s="278" t="s">
        <v>6161</v>
      </c>
      <c r="L6562" s="277" t="s">
        <v>6161</v>
      </c>
      <c r="M6562" s="276" t="s">
        <v>6161</v>
      </c>
      <c r="N6562" s="276" t="s">
        <v>6161</v>
      </c>
      <c r="O6562" s="276" t="s">
        <v>6161</v>
      </c>
    </row>
    <row r="6563" spans="1:15" ht="30.75" customHeight="1" x14ac:dyDescent="0.25">
      <c r="A6563" s="275">
        <v>85400246</v>
      </c>
      <c r="B6563" s="270" t="s">
        <v>7254</v>
      </c>
      <c r="C6563" s="272" t="s">
        <v>4844</v>
      </c>
      <c r="D6563" s="270" t="s">
        <v>6161</v>
      </c>
      <c r="E6563" s="272"/>
      <c r="F6563" s="273"/>
      <c r="G6563" s="272" t="s">
        <v>6161</v>
      </c>
      <c r="H6563" s="272" t="s">
        <v>6161</v>
      </c>
      <c r="I6563" s="272" t="s">
        <v>6161</v>
      </c>
      <c r="J6563" s="272" t="s">
        <v>6161</v>
      </c>
      <c r="K6563" s="272" t="s">
        <v>6161</v>
      </c>
      <c r="L6563" s="271" t="s">
        <v>6161</v>
      </c>
      <c r="M6563" s="270" t="s">
        <v>6161</v>
      </c>
      <c r="N6563" s="270" t="s">
        <v>6161</v>
      </c>
      <c r="O6563" s="270" t="s">
        <v>6161</v>
      </c>
    </row>
    <row r="6564" spans="1:15" ht="30.75" customHeight="1" x14ac:dyDescent="0.25">
      <c r="A6564" s="281">
        <v>85400254</v>
      </c>
      <c r="B6564" s="276" t="s">
        <v>7255</v>
      </c>
      <c r="C6564" s="278" t="s">
        <v>4844</v>
      </c>
      <c r="D6564" s="276" t="s">
        <v>6161</v>
      </c>
      <c r="E6564" s="282"/>
      <c r="F6564" s="279"/>
      <c r="G6564" s="278" t="s">
        <v>6161</v>
      </c>
      <c r="H6564" s="278" t="s">
        <v>6161</v>
      </c>
      <c r="I6564" s="278" t="s">
        <v>6161</v>
      </c>
      <c r="J6564" s="278" t="s">
        <v>6161</v>
      </c>
      <c r="K6564" s="278" t="s">
        <v>6161</v>
      </c>
      <c r="L6564" s="277" t="s">
        <v>6161</v>
      </c>
      <c r="M6564" s="276" t="s">
        <v>6161</v>
      </c>
      <c r="N6564" s="276" t="s">
        <v>6161</v>
      </c>
      <c r="O6564" s="276" t="s">
        <v>6161</v>
      </c>
    </row>
    <row r="6565" spans="1:15" ht="30.75" customHeight="1" x14ac:dyDescent="0.25">
      <c r="A6565" s="275">
        <v>85400262</v>
      </c>
      <c r="B6565" s="270" t="s">
        <v>7256</v>
      </c>
      <c r="C6565" s="272" t="s">
        <v>4843</v>
      </c>
      <c r="D6565" s="270" t="s">
        <v>10967</v>
      </c>
      <c r="E6565" s="272"/>
      <c r="F6565" s="273"/>
      <c r="G6565" s="272" t="s">
        <v>6153</v>
      </c>
      <c r="H6565" s="272"/>
      <c r="I6565" s="272"/>
      <c r="J6565" s="272"/>
      <c r="K6565" s="272"/>
      <c r="L6565" s="271">
        <v>94</v>
      </c>
      <c r="M6565" s="270" t="s">
        <v>3770</v>
      </c>
      <c r="N6565" s="270" t="s">
        <v>7595</v>
      </c>
      <c r="O6565" s="270" t="s">
        <v>6175</v>
      </c>
    </row>
    <row r="6566" spans="1:15" ht="30.75" customHeight="1" x14ac:dyDescent="0.25">
      <c r="A6566" s="281">
        <v>85400270</v>
      </c>
      <c r="B6566" s="276" t="s">
        <v>7257</v>
      </c>
      <c r="C6566" s="278" t="s">
        <v>4844</v>
      </c>
      <c r="D6566" s="276" t="s">
        <v>6161</v>
      </c>
      <c r="E6566" s="282"/>
      <c r="F6566" s="279"/>
      <c r="G6566" s="278" t="s">
        <v>6161</v>
      </c>
      <c r="H6566" s="278" t="s">
        <v>6161</v>
      </c>
      <c r="I6566" s="278" t="s">
        <v>6161</v>
      </c>
      <c r="J6566" s="278" t="s">
        <v>6161</v>
      </c>
      <c r="K6566" s="278" t="s">
        <v>6161</v>
      </c>
      <c r="L6566" s="277" t="s">
        <v>6161</v>
      </c>
      <c r="M6566" s="276" t="s">
        <v>6161</v>
      </c>
      <c r="N6566" s="276" t="s">
        <v>6161</v>
      </c>
      <c r="O6566" s="276" t="s">
        <v>6161</v>
      </c>
    </row>
    <row r="6567" spans="1:15" ht="30.75" customHeight="1" x14ac:dyDescent="0.25">
      <c r="A6567" s="275">
        <v>85400289</v>
      </c>
      <c r="B6567" s="270" t="s">
        <v>7258</v>
      </c>
      <c r="C6567" s="272" t="s">
        <v>4844</v>
      </c>
      <c r="D6567" s="270" t="s">
        <v>6161</v>
      </c>
      <c r="E6567" s="272"/>
      <c r="F6567" s="273"/>
      <c r="G6567" s="272" t="s">
        <v>6161</v>
      </c>
      <c r="H6567" s="272" t="s">
        <v>6161</v>
      </c>
      <c r="I6567" s="272" t="s">
        <v>6161</v>
      </c>
      <c r="J6567" s="272" t="s">
        <v>6161</v>
      </c>
      <c r="K6567" s="272" t="s">
        <v>6161</v>
      </c>
      <c r="L6567" s="271" t="s">
        <v>6161</v>
      </c>
      <c r="M6567" s="270" t="s">
        <v>6161</v>
      </c>
      <c r="N6567" s="270" t="s">
        <v>6161</v>
      </c>
      <c r="O6567" s="270" t="s">
        <v>6161</v>
      </c>
    </row>
    <row r="6568" spans="1:15" ht="30.75" customHeight="1" x14ac:dyDescent="0.25">
      <c r="A6568" s="281">
        <v>85400297</v>
      </c>
      <c r="B6568" s="276" t="s">
        <v>7259</v>
      </c>
      <c r="C6568" s="278" t="s">
        <v>4844</v>
      </c>
      <c r="D6568" s="276" t="s">
        <v>6161</v>
      </c>
      <c r="E6568" s="282"/>
      <c r="F6568" s="279"/>
      <c r="G6568" s="278" t="s">
        <v>6161</v>
      </c>
      <c r="H6568" s="278" t="s">
        <v>6161</v>
      </c>
      <c r="I6568" s="278" t="s">
        <v>6161</v>
      </c>
      <c r="J6568" s="278" t="s">
        <v>6161</v>
      </c>
      <c r="K6568" s="278" t="s">
        <v>6161</v>
      </c>
      <c r="L6568" s="277" t="s">
        <v>6161</v>
      </c>
      <c r="M6568" s="276" t="s">
        <v>6161</v>
      </c>
      <c r="N6568" s="276" t="s">
        <v>6161</v>
      </c>
      <c r="O6568" s="276" t="s">
        <v>6161</v>
      </c>
    </row>
    <row r="6569" spans="1:15" ht="30.75" customHeight="1" x14ac:dyDescent="0.25">
      <c r="A6569" s="275">
        <v>85400300</v>
      </c>
      <c r="B6569" s="270" t="s">
        <v>7260</v>
      </c>
      <c r="C6569" s="272" t="s">
        <v>4844</v>
      </c>
      <c r="D6569" s="270" t="s">
        <v>6161</v>
      </c>
      <c r="E6569" s="272"/>
      <c r="F6569" s="273"/>
      <c r="G6569" s="272" t="s">
        <v>6161</v>
      </c>
      <c r="H6569" s="272" t="s">
        <v>6161</v>
      </c>
      <c r="I6569" s="272" t="s">
        <v>6161</v>
      </c>
      <c r="J6569" s="272" t="s">
        <v>6161</v>
      </c>
      <c r="K6569" s="272" t="s">
        <v>6161</v>
      </c>
      <c r="L6569" s="271" t="s">
        <v>6161</v>
      </c>
      <c r="M6569" s="270" t="s">
        <v>6161</v>
      </c>
      <c r="N6569" s="270" t="s">
        <v>6161</v>
      </c>
      <c r="O6569" s="270" t="s">
        <v>6161</v>
      </c>
    </row>
    <row r="6570" spans="1:15" ht="30.75" customHeight="1" x14ac:dyDescent="0.25">
      <c r="A6570" s="281">
        <v>85400319</v>
      </c>
      <c r="B6570" s="276" t="s">
        <v>7261</v>
      </c>
      <c r="C6570" s="278" t="s">
        <v>4844</v>
      </c>
      <c r="D6570" s="276" t="s">
        <v>6161</v>
      </c>
      <c r="E6570" s="282"/>
      <c r="F6570" s="279"/>
      <c r="G6570" s="278" t="s">
        <v>6161</v>
      </c>
      <c r="H6570" s="278" t="s">
        <v>6161</v>
      </c>
      <c r="I6570" s="278" t="s">
        <v>6161</v>
      </c>
      <c r="J6570" s="278" t="s">
        <v>6161</v>
      </c>
      <c r="K6570" s="278" t="s">
        <v>6161</v>
      </c>
      <c r="L6570" s="277" t="s">
        <v>6161</v>
      </c>
      <c r="M6570" s="276" t="s">
        <v>6161</v>
      </c>
      <c r="N6570" s="276" t="s">
        <v>6161</v>
      </c>
      <c r="O6570" s="276" t="s">
        <v>6161</v>
      </c>
    </row>
    <row r="6571" spans="1:15" ht="30.75" customHeight="1" x14ac:dyDescent="0.25">
      <c r="A6571" s="275">
        <v>85400327</v>
      </c>
      <c r="B6571" s="270" t="s">
        <v>7262</v>
      </c>
      <c r="C6571" s="272" t="s">
        <v>4844</v>
      </c>
      <c r="D6571" s="270" t="s">
        <v>6161</v>
      </c>
      <c r="E6571" s="272"/>
      <c r="F6571" s="273"/>
      <c r="G6571" s="272" t="s">
        <v>6161</v>
      </c>
      <c r="H6571" s="272" t="s">
        <v>6161</v>
      </c>
      <c r="I6571" s="272" t="s">
        <v>6161</v>
      </c>
      <c r="J6571" s="272" t="s">
        <v>6161</v>
      </c>
      <c r="K6571" s="272" t="s">
        <v>6161</v>
      </c>
      <c r="L6571" s="271" t="s">
        <v>6161</v>
      </c>
      <c r="M6571" s="270" t="s">
        <v>6161</v>
      </c>
      <c r="N6571" s="270" t="s">
        <v>6161</v>
      </c>
      <c r="O6571" s="270" t="s">
        <v>6161</v>
      </c>
    </row>
    <row r="6572" spans="1:15" ht="30.75" customHeight="1" x14ac:dyDescent="0.25">
      <c r="A6572" s="281">
        <v>85400335</v>
      </c>
      <c r="B6572" s="276" t="s">
        <v>7263</v>
      </c>
      <c r="C6572" s="278" t="s">
        <v>4844</v>
      </c>
      <c r="D6572" s="276" t="s">
        <v>6161</v>
      </c>
      <c r="E6572" s="282"/>
      <c r="F6572" s="279"/>
      <c r="G6572" s="278" t="s">
        <v>6161</v>
      </c>
      <c r="H6572" s="278" t="s">
        <v>6161</v>
      </c>
      <c r="I6572" s="278" t="s">
        <v>6161</v>
      </c>
      <c r="J6572" s="278" t="s">
        <v>6161</v>
      </c>
      <c r="K6572" s="278" t="s">
        <v>6161</v>
      </c>
      <c r="L6572" s="277" t="s">
        <v>6161</v>
      </c>
      <c r="M6572" s="276" t="s">
        <v>6161</v>
      </c>
      <c r="N6572" s="276" t="s">
        <v>6161</v>
      </c>
      <c r="O6572" s="276" t="s">
        <v>6161</v>
      </c>
    </row>
    <row r="6573" spans="1:15" ht="30.75" customHeight="1" x14ac:dyDescent="0.25">
      <c r="A6573" s="275">
        <v>85400343</v>
      </c>
      <c r="B6573" s="270" t="s">
        <v>7264</v>
      </c>
      <c r="C6573" s="272" t="s">
        <v>4844</v>
      </c>
      <c r="D6573" s="270" t="s">
        <v>6161</v>
      </c>
      <c r="E6573" s="272"/>
      <c r="F6573" s="273"/>
      <c r="G6573" s="272" t="s">
        <v>6161</v>
      </c>
      <c r="H6573" s="272" t="s">
        <v>6161</v>
      </c>
      <c r="I6573" s="272" t="s">
        <v>6161</v>
      </c>
      <c r="J6573" s="272" t="s">
        <v>6161</v>
      </c>
      <c r="K6573" s="272" t="s">
        <v>6161</v>
      </c>
      <c r="L6573" s="271" t="s">
        <v>6161</v>
      </c>
      <c r="M6573" s="270" t="s">
        <v>6161</v>
      </c>
      <c r="N6573" s="270" t="s">
        <v>6161</v>
      </c>
      <c r="O6573" s="270" t="s">
        <v>6161</v>
      </c>
    </row>
    <row r="6574" spans="1:15" ht="30.75" customHeight="1" x14ac:dyDescent="0.25">
      <c r="A6574" s="281">
        <v>85400351</v>
      </c>
      <c r="B6574" s="276" t="s">
        <v>7265</v>
      </c>
      <c r="C6574" s="278" t="s">
        <v>4844</v>
      </c>
      <c r="D6574" s="276" t="s">
        <v>6161</v>
      </c>
      <c r="E6574" s="282"/>
      <c r="F6574" s="279"/>
      <c r="G6574" s="278" t="s">
        <v>6161</v>
      </c>
      <c r="H6574" s="278" t="s">
        <v>6161</v>
      </c>
      <c r="I6574" s="278" t="s">
        <v>6161</v>
      </c>
      <c r="J6574" s="278" t="s">
        <v>6161</v>
      </c>
      <c r="K6574" s="278" t="s">
        <v>6161</v>
      </c>
      <c r="L6574" s="277" t="s">
        <v>6161</v>
      </c>
      <c r="M6574" s="276" t="s">
        <v>6161</v>
      </c>
      <c r="N6574" s="276" t="s">
        <v>6161</v>
      </c>
      <c r="O6574" s="276" t="s">
        <v>6161</v>
      </c>
    </row>
    <row r="6575" spans="1:15" ht="30.75" customHeight="1" x14ac:dyDescent="0.25">
      <c r="A6575" s="275">
        <v>85400360</v>
      </c>
      <c r="B6575" s="270" t="s">
        <v>7266</v>
      </c>
      <c r="C6575" s="272" t="s">
        <v>4844</v>
      </c>
      <c r="D6575" s="270" t="s">
        <v>6161</v>
      </c>
      <c r="E6575" s="272"/>
      <c r="F6575" s="273"/>
      <c r="G6575" s="272" t="s">
        <v>6161</v>
      </c>
      <c r="H6575" s="272" t="s">
        <v>6161</v>
      </c>
      <c r="I6575" s="272" t="s">
        <v>6161</v>
      </c>
      <c r="J6575" s="272" t="s">
        <v>6161</v>
      </c>
      <c r="K6575" s="272" t="s">
        <v>6161</v>
      </c>
      <c r="L6575" s="271" t="s">
        <v>6161</v>
      </c>
      <c r="M6575" s="270" t="s">
        <v>6161</v>
      </c>
      <c r="N6575" s="270" t="s">
        <v>6161</v>
      </c>
      <c r="O6575" s="270" t="s">
        <v>6161</v>
      </c>
    </row>
    <row r="6576" spans="1:15" ht="30.75" customHeight="1" x14ac:dyDescent="0.25">
      <c r="A6576" s="281">
        <v>85400378</v>
      </c>
      <c r="B6576" s="276" t="s">
        <v>7267</v>
      </c>
      <c r="C6576" s="278" t="s">
        <v>4844</v>
      </c>
      <c r="D6576" s="276" t="s">
        <v>6161</v>
      </c>
      <c r="E6576" s="282"/>
      <c r="F6576" s="279"/>
      <c r="G6576" s="278" t="s">
        <v>6161</v>
      </c>
      <c r="H6576" s="278" t="s">
        <v>6161</v>
      </c>
      <c r="I6576" s="278" t="s">
        <v>6161</v>
      </c>
      <c r="J6576" s="278" t="s">
        <v>6161</v>
      </c>
      <c r="K6576" s="278" t="s">
        <v>6161</v>
      </c>
      <c r="L6576" s="277" t="s">
        <v>6161</v>
      </c>
      <c r="M6576" s="276" t="s">
        <v>6161</v>
      </c>
      <c r="N6576" s="276" t="s">
        <v>6161</v>
      </c>
      <c r="O6576" s="276" t="s">
        <v>6161</v>
      </c>
    </row>
    <row r="6577" spans="1:15" ht="30.75" customHeight="1" x14ac:dyDescent="0.25">
      <c r="A6577" s="275">
        <v>85400386</v>
      </c>
      <c r="B6577" s="270" t="s">
        <v>7268</v>
      </c>
      <c r="C6577" s="272" t="s">
        <v>4844</v>
      </c>
      <c r="D6577" s="270" t="s">
        <v>6161</v>
      </c>
      <c r="E6577" s="272"/>
      <c r="F6577" s="273"/>
      <c r="G6577" s="272" t="s">
        <v>6161</v>
      </c>
      <c r="H6577" s="272" t="s">
        <v>6161</v>
      </c>
      <c r="I6577" s="272" t="s">
        <v>6161</v>
      </c>
      <c r="J6577" s="272" t="s">
        <v>6161</v>
      </c>
      <c r="K6577" s="272" t="s">
        <v>6161</v>
      </c>
      <c r="L6577" s="271" t="s">
        <v>6161</v>
      </c>
      <c r="M6577" s="270" t="s">
        <v>6161</v>
      </c>
      <c r="N6577" s="270" t="s">
        <v>6161</v>
      </c>
      <c r="O6577" s="270" t="s">
        <v>6161</v>
      </c>
    </row>
    <row r="6578" spans="1:15" ht="30.75" customHeight="1" x14ac:dyDescent="0.25">
      <c r="A6578" s="281">
        <v>85400394</v>
      </c>
      <c r="B6578" s="276" t="s">
        <v>7269</v>
      </c>
      <c r="C6578" s="278" t="s">
        <v>4844</v>
      </c>
      <c r="D6578" s="276" t="s">
        <v>6161</v>
      </c>
      <c r="E6578" s="282"/>
      <c r="F6578" s="279"/>
      <c r="G6578" s="278" t="s">
        <v>6161</v>
      </c>
      <c r="H6578" s="278" t="s">
        <v>6161</v>
      </c>
      <c r="I6578" s="278" t="s">
        <v>6161</v>
      </c>
      <c r="J6578" s="278" t="s">
        <v>6161</v>
      </c>
      <c r="K6578" s="278" t="s">
        <v>6161</v>
      </c>
      <c r="L6578" s="277" t="s">
        <v>6161</v>
      </c>
      <c r="M6578" s="276" t="s">
        <v>6161</v>
      </c>
      <c r="N6578" s="276" t="s">
        <v>6161</v>
      </c>
      <c r="O6578" s="276" t="s">
        <v>6161</v>
      </c>
    </row>
    <row r="6579" spans="1:15" ht="30.75" customHeight="1" x14ac:dyDescent="0.25">
      <c r="A6579" s="275">
        <v>85400408</v>
      </c>
      <c r="B6579" s="270" t="s">
        <v>7270</v>
      </c>
      <c r="C6579" s="272" t="s">
        <v>4844</v>
      </c>
      <c r="D6579" s="270" t="s">
        <v>6161</v>
      </c>
      <c r="E6579" s="272"/>
      <c r="F6579" s="273"/>
      <c r="G6579" s="272" t="s">
        <v>6161</v>
      </c>
      <c r="H6579" s="272" t="s">
        <v>6161</v>
      </c>
      <c r="I6579" s="272" t="s">
        <v>6161</v>
      </c>
      <c r="J6579" s="272" t="s">
        <v>6161</v>
      </c>
      <c r="K6579" s="272" t="s">
        <v>6161</v>
      </c>
      <c r="L6579" s="271" t="s">
        <v>6161</v>
      </c>
      <c r="M6579" s="270" t="s">
        <v>6161</v>
      </c>
      <c r="N6579" s="270" t="s">
        <v>6161</v>
      </c>
      <c r="O6579" s="270" t="s">
        <v>6161</v>
      </c>
    </row>
    <row r="6580" spans="1:15" ht="30.75" customHeight="1" x14ac:dyDescent="0.25">
      <c r="A6580" s="281">
        <v>85400416</v>
      </c>
      <c r="B6580" s="276" t="s">
        <v>7271</v>
      </c>
      <c r="C6580" s="278" t="s">
        <v>4844</v>
      </c>
      <c r="D6580" s="276" t="s">
        <v>6161</v>
      </c>
      <c r="E6580" s="282"/>
      <c r="F6580" s="279"/>
      <c r="G6580" s="278" t="s">
        <v>6161</v>
      </c>
      <c r="H6580" s="278" t="s">
        <v>6161</v>
      </c>
      <c r="I6580" s="278" t="s">
        <v>6161</v>
      </c>
      <c r="J6580" s="278" t="s">
        <v>6161</v>
      </c>
      <c r="K6580" s="278" t="s">
        <v>6161</v>
      </c>
      <c r="L6580" s="277" t="s">
        <v>6161</v>
      </c>
      <c r="M6580" s="276" t="s">
        <v>6161</v>
      </c>
      <c r="N6580" s="276" t="s">
        <v>6161</v>
      </c>
      <c r="O6580" s="276" t="s">
        <v>6161</v>
      </c>
    </row>
    <row r="6581" spans="1:15" ht="30.75" customHeight="1" x14ac:dyDescent="0.25">
      <c r="A6581" s="275">
        <v>85400424</v>
      </c>
      <c r="B6581" s="270" t="s">
        <v>7272</v>
      </c>
      <c r="C6581" s="272" t="s">
        <v>4844</v>
      </c>
      <c r="D6581" s="270" t="s">
        <v>6161</v>
      </c>
      <c r="E6581" s="272"/>
      <c r="F6581" s="273"/>
      <c r="G6581" s="272" t="s">
        <v>6161</v>
      </c>
      <c r="H6581" s="272" t="s">
        <v>6161</v>
      </c>
      <c r="I6581" s="272" t="s">
        <v>6161</v>
      </c>
      <c r="J6581" s="272" t="s">
        <v>6161</v>
      </c>
      <c r="K6581" s="272" t="s">
        <v>6161</v>
      </c>
      <c r="L6581" s="271" t="s">
        <v>6161</v>
      </c>
      <c r="M6581" s="270" t="s">
        <v>6161</v>
      </c>
      <c r="N6581" s="270" t="s">
        <v>6161</v>
      </c>
      <c r="O6581" s="270" t="s">
        <v>6161</v>
      </c>
    </row>
    <row r="6582" spans="1:15" ht="30.75" customHeight="1" x14ac:dyDescent="0.25">
      <c r="A6582" s="281">
        <v>85400432</v>
      </c>
      <c r="B6582" s="276" t="s">
        <v>7273</v>
      </c>
      <c r="C6582" s="278" t="s">
        <v>4844</v>
      </c>
      <c r="D6582" s="276" t="s">
        <v>6161</v>
      </c>
      <c r="E6582" s="282"/>
      <c r="F6582" s="279"/>
      <c r="G6582" s="278" t="s">
        <v>6161</v>
      </c>
      <c r="H6582" s="278" t="s">
        <v>6161</v>
      </c>
      <c r="I6582" s="278" t="s">
        <v>6161</v>
      </c>
      <c r="J6582" s="278" t="s">
        <v>6161</v>
      </c>
      <c r="K6582" s="278" t="s">
        <v>6161</v>
      </c>
      <c r="L6582" s="277" t="s">
        <v>6161</v>
      </c>
      <c r="M6582" s="276" t="s">
        <v>6161</v>
      </c>
      <c r="N6582" s="276" t="s">
        <v>6161</v>
      </c>
      <c r="O6582" s="276" t="s">
        <v>6161</v>
      </c>
    </row>
    <row r="6583" spans="1:15" ht="30.75" customHeight="1" x14ac:dyDescent="0.25">
      <c r="A6583" s="275">
        <v>85400440</v>
      </c>
      <c r="B6583" s="270" t="s">
        <v>7274</v>
      </c>
      <c r="C6583" s="272" t="s">
        <v>4844</v>
      </c>
      <c r="D6583" s="270" t="s">
        <v>6161</v>
      </c>
      <c r="E6583" s="272"/>
      <c r="F6583" s="273"/>
      <c r="G6583" s="272" t="s">
        <v>6161</v>
      </c>
      <c r="H6583" s="272" t="s">
        <v>6161</v>
      </c>
      <c r="I6583" s="272" t="s">
        <v>6161</v>
      </c>
      <c r="J6583" s="272" t="s">
        <v>6161</v>
      </c>
      <c r="K6583" s="272" t="s">
        <v>6161</v>
      </c>
      <c r="L6583" s="271" t="s">
        <v>6161</v>
      </c>
      <c r="M6583" s="270" t="s">
        <v>6161</v>
      </c>
      <c r="N6583" s="270" t="s">
        <v>6161</v>
      </c>
      <c r="O6583" s="270" t="s">
        <v>6161</v>
      </c>
    </row>
    <row r="6584" spans="1:15" ht="30.75" customHeight="1" x14ac:dyDescent="0.25">
      <c r="A6584" s="281">
        <v>85400459</v>
      </c>
      <c r="B6584" s="276" t="s">
        <v>7275</v>
      </c>
      <c r="C6584" s="278" t="s">
        <v>4843</v>
      </c>
      <c r="D6584" s="276" t="s">
        <v>10981</v>
      </c>
      <c r="E6584" s="282"/>
      <c r="F6584" s="279"/>
      <c r="G6584" s="278" t="s">
        <v>6153</v>
      </c>
      <c r="H6584" s="278"/>
      <c r="I6584" s="278"/>
      <c r="J6584" s="278"/>
      <c r="K6584" s="278"/>
      <c r="L6584" s="277">
        <v>90</v>
      </c>
      <c r="M6584" s="276" t="s">
        <v>3770</v>
      </c>
      <c r="N6584" s="276" t="s">
        <v>7595</v>
      </c>
      <c r="O6584" s="276" t="s">
        <v>6175</v>
      </c>
    </row>
    <row r="6585" spans="1:15" ht="30.75" customHeight="1" x14ac:dyDescent="0.25">
      <c r="A6585" s="275">
        <v>85400467</v>
      </c>
      <c r="B6585" s="270" t="s">
        <v>7276</v>
      </c>
      <c r="C6585" s="272" t="s">
        <v>4843</v>
      </c>
      <c r="D6585" s="270" t="s">
        <v>10985</v>
      </c>
      <c r="E6585" s="272"/>
      <c r="F6585" s="273"/>
      <c r="G6585" s="272" t="s">
        <v>6153</v>
      </c>
      <c r="H6585" s="272"/>
      <c r="I6585" s="272"/>
      <c r="J6585" s="272"/>
      <c r="K6585" s="272"/>
      <c r="L6585" s="271"/>
      <c r="M6585" s="270" t="s">
        <v>3770</v>
      </c>
      <c r="N6585" s="270" t="s">
        <v>7595</v>
      </c>
      <c r="O6585" s="270" t="s">
        <v>6175</v>
      </c>
    </row>
    <row r="6586" spans="1:15" ht="30.75" customHeight="1" x14ac:dyDescent="0.25">
      <c r="A6586" s="281">
        <v>85400475</v>
      </c>
      <c r="B6586" s="276" t="s">
        <v>7277</v>
      </c>
      <c r="C6586" s="278" t="s">
        <v>4843</v>
      </c>
      <c r="D6586" s="276" t="s">
        <v>10986</v>
      </c>
      <c r="E6586" s="282"/>
      <c r="F6586" s="279"/>
      <c r="G6586" s="278" t="s">
        <v>6153</v>
      </c>
      <c r="H6586" s="278"/>
      <c r="I6586" s="278"/>
      <c r="J6586" s="278"/>
      <c r="K6586" s="278"/>
      <c r="L6586" s="277"/>
      <c r="M6586" s="276" t="s">
        <v>3770</v>
      </c>
      <c r="N6586" s="276" t="s">
        <v>7595</v>
      </c>
      <c r="O6586" s="276" t="s">
        <v>6175</v>
      </c>
    </row>
    <row r="6587" spans="1:15" ht="30.75" customHeight="1" x14ac:dyDescent="0.25">
      <c r="A6587" s="275">
        <v>85400483</v>
      </c>
      <c r="B6587" s="270" t="s">
        <v>7278</v>
      </c>
      <c r="C6587" s="272" t="s">
        <v>4844</v>
      </c>
      <c r="D6587" s="270" t="s">
        <v>6161</v>
      </c>
      <c r="E6587" s="272"/>
      <c r="F6587" s="273"/>
      <c r="G6587" s="272" t="s">
        <v>6161</v>
      </c>
      <c r="H6587" s="272" t="s">
        <v>6161</v>
      </c>
      <c r="I6587" s="272" t="s">
        <v>6161</v>
      </c>
      <c r="J6587" s="272" t="s">
        <v>6161</v>
      </c>
      <c r="K6587" s="272" t="s">
        <v>6161</v>
      </c>
      <c r="L6587" s="271" t="s">
        <v>6161</v>
      </c>
      <c r="M6587" s="270" t="s">
        <v>6161</v>
      </c>
      <c r="N6587" s="270" t="s">
        <v>6161</v>
      </c>
      <c r="O6587" s="270" t="s">
        <v>6161</v>
      </c>
    </row>
    <row r="6588" spans="1:15" ht="30.75" customHeight="1" x14ac:dyDescent="0.25">
      <c r="A6588" s="281">
        <v>85400491</v>
      </c>
      <c r="B6588" s="276" t="s">
        <v>7279</v>
      </c>
      <c r="C6588" s="278" t="s">
        <v>4844</v>
      </c>
      <c r="D6588" s="276" t="s">
        <v>6161</v>
      </c>
      <c r="E6588" s="282"/>
      <c r="F6588" s="279"/>
      <c r="G6588" s="278" t="s">
        <v>6161</v>
      </c>
      <c r="H6588" s="278" t="s">
        <v>6161</v>
      </c>
      <c r="I6588" s="278" t="s">
        <v>6161</v>
      </c>
      <c r="J6588" s="278" t="s">
        <v>6161</v>
      </c>
      <c r="K6588" s="278" t="s">
        <v>6161</v>
      </c>
      <c r="L6588" s="277" t="s">
        <v>6161</v>
      </c>
      <c r="M6588" s="276" t="s">
        <v>6161</v>
      </c>
      <c r="N6588" s="276" t="s">
        <v>6161</v>
      </c>
      <c r="O6588" s="276" t="s">
        <v>6161</v>
      </c>
    </row>
    <row r="6589" spans="1:15" ht="30.75" customHeight="1" x14ac:dyDescent="0.25">
      <c r="A6589" s="275">
        <v>85400505</v>
      </c>
      <c r="B6589" s="270" t="s">
        <v>7280</v>
      </c>
      <c r="C6589" s="272" t="s">
        <v>4843</v>
      </c>
      <c r="D6589" s="270" t="s">
        <v>10987</v>
      </c>
      <c r="E6589" s="272"/>
      <c r="F6589" s="273"/>
      <c r="G6589" s="272" t="s">
        <v>6153</v>
      </c>
      <c r="H6589" s="272"/>
      <c r="I6589" s="272"/>
      <c r="J6589" s="272"/>
      <c r="K6589" s="272"/>
      <c r="L6589" s="271"/>
      <c r="M6589" s="270" t="s">
        <v>3770</v>
      </c>
      <c r="N6589" s="270" t="s">
        <v>7595</v>
      </c>
      <c r="O6589" s="270" t="s">
        <v>6175</v>
      </c>
    </row>
    <row r="6590" spans="1:15" ht="30.75" customHeight="1" x14ac:dyDescent="0.25">
      <c r="A6590" s="281">
        <v>85400513</v>
      </c>
      <c r="B6590" s="276" t="s">
        <v>7281</v>
      </c>
      <c r="C6590" s="278" t="s">
        <v>4844</v>
      </c>
      <c r="D6590" s="276" t="s">
        <v>6161</v>
      </c>
      <c r="E6590" s="282"/>
      <c r="F6590" s="279"/>
      <c r="G6590" s="278" t="s">
        <v>6161</v>
      </c>
      <c r="H6590" s="278" t="s">
        <v>6161</v>
      </c>
      <c r="I6590" s="278" t="s">
        <v>6161</v>
      </c>
      <c r="J6590" s="278" t="s">
        <v>6161</v>
      </c>
      <c r="K6590" s="278" t="s">
        <v>6161</v>
      </c>
      <c r="L6590" s="277" t="s">
        <v>6161</v>
      </c>
      <c r="M6590" s="276" t="s">
        <v>6161</v>
      </c>
      <c r="N6590" s="276" t="s">
        <v>6161</v>
      </c>
      <c r="O6590" s="276" t="s">
        <v>6161</v>
      </c>
    </row>
    <row r="6591" spans="1:15" ht="30.75" customHeight="1" x14ac:dyDescent="0.25">
      <c r="A6591" s="275">
        <v>85400521</v>
      </c>
      <c r="B6591" s="270" t="s">
        <v>7282</v>
      </c>
      <c r="C6591" s="272" t="s">
        <v>4844</v>
      </c>
      <c r="D6591" s="270" t="s">
        <v>6161</v>
      </c>
      <c r="E6591" s="272"/>
      <c r="F6591" s="273"/>
      <c r="G6591" s="272" t="s">
        <v>6161</v>
      </c>
      <c r="H6591" s="272" t="s">
        <v>6161</v>
      </c>
      <c r="I6591" s="272" t="s">
        <v>6161</v>
      </c>
      <c r="J6591" s="272" t="s">
        <v>6161</v>
      </c>
      <c r="K6591" s="272" t="s">
        <v>6161</v>
      </c>
      <c r="L6591" s="271" t="s">
        <v>6161</v>
      </c>
      <c r="M6591" s="270" t="s">
        <v>6161</v>
      </c>
      <c r="N6591" s="270" t="s">
        <v>6161</v>
      </c>
      <c r="O6591" s="270" t="s">
        <v>6161</v>
      </c>
    </row>
    <row r="6592" spans="1:15" ht="30.75" customHeight="1" x14ac:dyDescent="0.25">
      <c r="A6592" s="281">
        <v>85400530</v>
      </c>
      <c r="B6592" s="276" t="s">
        <v>7283</v>
      </c>
      <c r="C6592" s="278" t="s">
        <v>4844</v>
      </c>
      <c r="D6592" s="276" t="s">
        <v>6161</v>
      </c>
      <c r="E6592" s="282"/>
      <c r="F6592" s="279"/>
      <c r="G6592" s="278" t="s">
        <v>6161</v>
      </c>
      <c r="H6592" s="278" t="s">
        <v>6161</v>
      </c>
      <c r="I6592" s="278" t="s">
        <v>6161</v>
      </c>
      <c r="J6592" s="278" t="s">
        <v>6161</v>
      </c>
      <c r="K6592" s="278" t="s">
        <v>6161</v>
      </c>
      <c r="L6592" s="277" t="s">
        <v>6161</v>
      </c>
      <c r="M6592" s="276" t="s">
        <v>6161</v>
      </c>
      <c r="N6592" s="276" t="s">
        <v>6161</v>
      </c>
      <c r="O6592" s="276" t="s">
        <v>6161</v>
      </c>
    </row>
    <row r="6593" spans="1:15" ht="30.75" customHeight="1" x14ac:dyDescent="0.25">
      <c r="A6593" s="275">
        <v>85400548</v>
      </c>
      <c r="B6593" s="270" t="s">
        <v>7284</v>
      </c>
      <c r="C6593" s="272" t="s">
        <v>4844</v>
      </c>
      <c r="D6593" s="270" t="s">
        <v>6161</v>
      </c>
      <c r="E6593" s="272"/>
      <c r="F6593" s="273"/>
      <c r="G6593" s="272" t="s">
        <v>6161</v>
      </c>
      <c r="H6593" s="272" t="s">
        <v>6161</v>
      </c>
      <c r="I6593" s="272" t="s">
        <v>6161</v>
      </c>
      <c r="J6593" s="272" t="s">
        <v>6161</v>
      </c>
      <c r="K6593" s="272" t="s">
        <v>6161</v>
      </c>
      <c r="L6593" s="271" t="s">
        <v>6161</v>
      </c>
      <c r="M6593" s="270" t="s">
        <v>6161</v>
      </c>
      <c r="N6593" s="270" t="s">
        <v>6161</v>
      </c>
      <c r="O6593" s="270" t="s">
        <v>6161</v>
      </c>
    </row>
    <row r="6594" spans="1:15" ht="30.75" customHeight="1" x14ac:dyDescent="0.25">
      <c r="A6594" s="281">
        <v>85400556</v>
      </c>
      <c r="B6594" s="276" t="s">
        <v>7285</v>
      </c>
      <c r="C6594" s="278" t="s">
        <v>4843</v>
      </c>
      <c r="D6594" s="276" t="s">
        <v>10988</v>
      </c>
      <c r="E6594" s="282"/>
      <c r="F6594" s="279"/>
      <c r="G6594" s="278" t="s">
        <v>6153</v>
      </c>
      <c r="H6594" s="278"/>
      <c r="I6594" s="278"/>
      <c r="J6594" s="278"/>
      <c r="K6594" s="278"/>
      <c r="L6594" s="277">
        <v>95</v>
      </c>
      <c r="M6594" s="276" t="s">
        <v>3770</v>
      </c>
      <c r="N6594" s="276" t="s">
        <v>7595</v>
      </c>
      <c r="O6594" s="276" t="s">
        <v>6175</v>
      </c>
    </row>
    <row r="6595" spans="1:15" ht="30.75" customHeight="1" x14ac:dyDescent="0.25">
      <c r="A6595" s="275">
        <v>85400564</v>
      </c>
      <c r="B6595" s="270" t="s">
        <v>7286</v>
      </c>
      <c r="C6595" s="272" t="s">
        <v>4844</v>
      </c>
      <c r="D6595" s="270" t="s">
        <v>6161</v>
      </c>
      <c r="E6595" s="272"/>
      <c r="F6595" s="273"/>
      <c r="G6595" s="272" t="s">
        <v>6161</v>
      </c>
      <c r="H6595" s="272" t="s">
        <v>6161</v>
      </c>
      <c r="I6595" s="272" t="s">
        <v>6161</v>
      </c>
      <c r="J6595" s="272" t="s">
        <v>6161</v>
      </c>
      <c r="K6595" s="272" t="s">
        <v>6161</v>
      </c>
      <c r="L6595" s="271" t="s">
        <v>6161</v>
      </c>
      <c r="M6595" s="270" t="s">
        <v>6161</v>
      </c>
      <c r="N6595" s="270" t="s">
        <v>6161</v>
      </c>
      <c r="O6595" s="270" t="s">
        <v>6161</v>
      </c>
    </row>
    <row r="6596" spans="1:15" ht="30.75" customHeight="1" x14ac:dyDescent="0.25">
      <c r="A6596" s="281">
        <v>85400572</v>
      </c>
      <c r="B6596" s="276" t="s">
        <v>7287</v>
      </c>
      <c r="C6596" s="278" t="s">
        <v>4844</v>
      </c>
      <c r="D6596" s="276" t="s">
        <v>6161</v>
      </c>
      <c r="E6596" s="282"/>
      <c r="F6596" s="279"/>
      <c r="G6596" s="278" t="s">
        <v>6161</v>
      </c>
      <c r="H6596" s="278" t="s">
        <v>6161</v>
      </c>
      <c r="I6596" s="278" t="s">
        <v>6161</v>
      </c>
      <c r="J6596" s="278" t="s">
        <v>6161</v>
      </c>
      <c r="K6596" s="278" t="s">
        <v>6161</v>
      </c>
      <c r="L6596" s="277" t="s">
        <v>6161</v>
      </c>
      <c r="M6596" s="276" t="s">
        <v>6161</v>
      </c>
      <c r="N6596" s="276" t="s">
        <v>6161</v>
      </c>
      <c r="O6596" s="276" t="s">
        <v>6161</v>
      </c>
    </row>
    <row r="6597" spans="1:15" ht="30.75" customHeight="1" x14ac:dyDescent="0.25">
      <c r="A6597" s="275">
        <v>85400580</v>
      </c>
      <c r="B6597" s="270" t="s">
        <v>7288</v>
      </c>
      <c r="C6597" s="272" t="s">
        <v>4844</v>
      </c>
      <c r="D6597" s="270" t="s">
        <v>6161</v>
      </c>
      <c r="E6597" s="272"/>
      <c r="F6597" s="273"/>
      <c r="G6597" s="272" t="s">
        <v>6161</v>
      </c>
      <c r="H6597" s="272" t="s">
        <v>6161</v>
      </c>
      <c r="I6597" s="272" t="s">
        <v>6161</v>
      </c>
      <c r="J6597" s="272" t="s">
        <v>6161</v>
      </c>
      <c r="K6597" s="272" t="s">
        <v>6161</v>
      </c>
      <c r="L6597" s="271" t="s">
        <v>6161</v>
      </c>
      <c r="M6597" s="270" t="s">
        <v>6161</v>
      </c>
      <c r="N6597" s="270" t="s">
        <v>6161</v>
      </c>
      <c r="O6597" s="270" t="s">
        <v>6161</v>
      </c>
    </row>
    <row r="6598" spans="1:15" ht="30.75" customHeight="1" x14ac:dyDescent="0.25">
      <c r="A6598" s="281">
        <v>85400599</v>
      </c>
      <c r="B6598" s="276" t="s">
        <v>7289</v>
      </c>
      <c r="C6598" s="278" t="s">
        <v>4843</v>
      </c>
      <c r="D6598" s="276" t="s">
        <v>10937</v>
      </c>
      <c r="E6598" s="282"/>
      <c r="F6598" s="279"/>
      <c r="G6598" s="278" t="s">
        <v>6153</v>
      </c>
      <c r="H6598" s="278"/>
      <c r="I6598" s="278"/>
      <c r="J6598" s="278"/>
      <c r="K6598" s="278"/>
      <c r="L6598" s="277">
        <v>89</v>
      </c>
      <c r="M6598" s="276" t="s">
        <v>3770</v>
      </c>
      <c r="N6598" s="276" t="s">
        <v>7595</v>
      </c>
      <c r="O6598" s="276" t="s">
        <v>6175</v>
      </c>
    </row>
    <row r="6599" spans="1:15" ht="30.75" customHeight="1" x14ac:dyDescent="0.25">
      <c r="A6599" s="275">
        <v>85400599</v>
      </c>
      <c r="B6599" s="270" t="s">
        <v>7289</v>
      </c>
      <c r="C6599" s="272" t="s">
        <v>4843</v>
      </c>
      <c r="D6599" s="270" t="s">
        <v>10982</v>
      </c>
      <c r="E6599" s="272"/>
      <c r="F6599" s="273"/>
      <c r="G6599" s="272" t="s">
        <v>6153</v>
      </c>
      <c r="H6599" s="272"/>
      <c r="I6599" s="272"/>
      <c r="J6599" s="272"/>
      <c r="K6599" s="272"/>
      <c r="L6599" s="271">
        <v>92</v>
      </c>
      <c r="M6599" s="270" t="s">
        <v>3770</v>
      </c>
      <c r="N6599" s="270" t="s">
        <v>7595</v>
      </c>
      <c r="O6599" s="270" t="s">
        <v>6175</v>
      </c>
    </row>
    <row r="6600" spans="1:15" ht="30.75" customHeight="1" x14ac:dyDescent="0.25">
      <c r="A6600" s="281">
        <v>85400599</v>
      </c>
      <c r="B6600" s="276" t="s">
        <v>7289</v>
      </c>
      <c r="C6600" s="278" t="s">
        <v>4843</v>
      </c>
      <c r="D6600" s="276" t="s">
        <v>10983</v>
      </c>
      <c r="E6600" s="282"/>
      <c r="F6600" s="279"/>
      <c r="G6600" s="278" t="s">
        <v>6153</v>
      </c>
      <c r="H6600" s="278"/>
      <c r="I6600" s="278"/>
      <c r="J6600" s="278"/>
      <c r="K6600" s="278"/>
      <c r="L6600" s="277">
        <v>93</v>
      </c>
      <c r="M6600" s="276" t="s">
        <v>3770</v>
      </c>
      <c r="N6600" s="276" t="s">
        <v>7595</v>
      </c>
      <c r="O6600" s="276" t="s">
        <v>6175</v>
      </c>
    </row>
    <row r="6601" spans="1:15" ht="30.75" customHeight="1" x14ac:dyDescent="0.25">
      <c r="A6601" s="275">
        <v>85400599</v>
      </c>
      <c r="B6601" s="270" t="s">
        <v>7289</v>
      </c>
      <c r="C6601" s="272" t="s">
        <v>4843</v>
      </c>
      <c r="D6601" s="270" t="s">
        <v>10967</v>
      </c>
      <c r="E6601" s="272"/>
      <c r="F6601" s="273"/>
      <c r="G6601" s="272" t="s">
        <v>6153</v>
      </c>
      <c r="H6601" s="272"/>
      <c r="I6601" s="272"/>
      <c r="J6601" s="272"/>
      <c r="K6601" s="272"/>
      <c r="L6601" s="271">
        <v>94</v>
      </c>
      <c r="M6601" s="270" t="s">
        <v>3770</v>
      </c>
      <c r="N6601" s="270" t="s">
        <v>7595</v>
      </c>
      <c r="O6601" s="270" t="s">
        <v>6175</v>
      </c>
    </row>
    <row r="6602" spans="1:15" ht="30.75" customHeight="1" x14ac:dyDescent="0.25">
      <c r="A6602" s="281">
        <v>85400599</v>
      </c>
      <c r="B6602" s="276" t="s">
        <v>7289</v>
      </c>
      <c r="C6602" s="278" t="s">
        <v>4843</v>
      </c>
      <c r="D6602" s="276" t="s">
        <v>10988</v>
      </c>
      <c r="E6602" s="282"/>
      <c r="F6602" s="279"/>
      <c r="G6602" s="278" t="s">
        <v>6153</v>
      </c>
      <c r="H6602" s="278"/>
      <c r="I6602" s="278"/>
      <c r="J6602" s="278"/>
      <c r="K6602" s="278"/>
      <c r="L6602" s="277">
        <v>95</v>
      </c>
      <c r="M6602" s="276" t="s">
        <v>3770</v>
      </c>
      <c r="N6602" s="276" t="s">
        <v>7595</v>
      </c>
      <c r="O6602" s="276" t="s">
        <v>6175</v>
      </c>
    </row>
    <row r="6603" spans="1:15" ht="30.75" customHeight="1" x14ac:dyDescent="0.25">
      <c r="A6603" s="275">
        <v>85400602</v>
      </c>
      <c r="B6603" s="270" t="s">
        <v>7290</v>
      </c>
      <c r="C6603" s="272" t="s">
        <v>4844</v>
      </c>
      <c r="D6603" s="270" t="s">
        <v>6161</v>
      </c>
      <c r="E6603" s="272"/>
      <c r="F6603" s="273"/>
      <c r="G6603" s="272" t="s">
        <v>6161</v>
      </c>
      <c r="H6603" s="272" t="s">
        <v>6161</v>
      </c>
      <c r="I6603" s="272" t="s">
        <v>6161</v>
      </c>
      <c r="J6603" s="272" t="s">
        <v>6161</v>
      </c>
      <c r="K6603" s="272" t="s">
        <v>6161</v>
      </c>
      <c r="L6603" s="271" t="s">
        <v>6161</v>
      </c>
      <c r="M6603" s="270" t="s">
        <v>6161</v>
      </c>
      <c r="N6603" s="270" t="s">
        <v>6161</v>
      </c>
      <c r="O6603" s="270" t="s">
        <v>6161</v>
      </c>
    </row>
    <row r="6604" spans="1:15" ht="30.75" customHeight="1" x14ac:dyDescent="0.25">
      <c r="A6604" s="281">
        <v>85400610</v>
      </c>
      <c r="B6604" s="276" t="s">
        <v>7291</v>
      </c>
      <c r="C6604" s="278" t="s">
        <v>4844</v>
      </c>
      <c r="D6604" s="276" t="s">
        <v>6161</v>
      </c>
      <c r="E6604" s="282"/>
      <c r="F6604" s="279"/>
      <c r="G6604" s="278" t="s">
        <v>6161</v>
      </c>
      <c r="H6604" s="278" t="s">
        <v>6161</v>
      </c>
      <c r="I6604" s="278" t="s">
        <v>6161</v>
      </c>
      <c r="J6604" s="278" t="s">
        <v>6161</v>
      </c>
      <c r="K6604" s="278" t="s">
        <v>6161</v>
      </c>
      <c r="L6604" s="277" t="s">
        <v>6161</v>
      </c>
      <c r="M6604" s="276" t="s">
        <v>6161</v>
      </c>
      <c r="N6604" s="276" t="s">
        <v>6161</v>
      </c>
      <c r="O6604" s="276" t="s">
        <v>6161</v>
      </c>
    </row>
    <row r="6605" spans="1:15" ht="30.75" customHeight="1" x14ac:dyDescent="0.25">
      <c r="A6605" s="275">
        <v>85500011</v>
      </c>
      <c r="B6605" s="270" t="s">
        <v>7292</v>
      </c>
      <c r="C6605" s="272" t="s">
        <v>4844</v>
      </c>
      <c r="D6605" s="270" t="s">
        <v>6161</v>
      </c>
      <c r="E6605" s="272"/>
      <c r="F6605" s="273"/>
      <c r="G6605" s="272" t="s">
        <v>6161</v>
      </c>
      <c r="H6605" s="272" t="s">
        <v>6161</v>
      </c>
      <c r="I6605" s="272" t="s">
        <v>6161</v>
      </c>
      <c r="J6605" s="272" t="s">
        <v>6161</v>
      </c>
      <c r="K6605" s="272" t="s">
        <v>6161</v>
      </c>
      <c r="L6605" s="271" t="s">
        <v>6161</v>
      </c>
      <c r="M6605" s="270" t="s">
        <v>6161</v>
      </c>
      <c r="N6605" s="270" t="s">
        <v>6161</v>
      </c>
      <c r="O6605" s="270" t="s">
        <v>6161</v>
      </c>
    </row>
    <row r="6606" spans="1:15" ht="30.75" customHeight="1" x14ac:dyDescent="0.25">
      <c r="A6606" s="281">
        <v>85500020</v>
      </c>
      <c r="B6606" s="276" t="s">
        <v>7293</v>
      </c>
      <c r="C6606" s="278" t="s">
        <v>4844</v>
      </c>
      <c r="D6606" s="276" t="s">
        <v>6161</v>
      </c>
      <c r="E6606" s="282"/>
      <c r="F6606" s="279"/>
      <c r="G6606" s="278" t="s">
        <v>6161</v>
      </c>
      <c r="H6606" s="278" t="s">
        <v>6161</v>
      </c>
      <c r="I6606" s="278" t="s">
        <v>6161</v>
      </c>
      <c r="J6606" s="278" t="s">
        <v>6161</v>
      </c>
      <c r="K6606" s="278" t="s">
        <v>6161</v>
      </c>
      <c r="L6606" s="277" t="s">
        <v>6161</v>
      </c>
      <c r="M6606" s="276" t="s">
        <v>6161</v>
      </c>
      <c r="N6606" s="276" t="s">
        <v>6161</v>
      </c>
      <c r="O6606" s="276" t="s">
        <v>6161</v>
      </c>
    </row>
    <row r="6607" spans="1:15" ht="30.75" customHeight="1" x14ac:dyDescent="0.25">
      <c r="A6607" s="275">
        <v>85500038</v>
      </c>
      <c r="B6607" s="270" t="s">
        <v>7294</v>
      </c>
      <c r="C6607" s="272" t="s">
        <v>4844</v>
      </c>
      <c r="D6607" s="270" t="s">
        <v>6161</v>
      </c>
      <c r="E6607" s="272"/>
      <c r="F6607" s="273"/>
      <c r="G6607" s="272" t="s">
        <v>6161</v>
      </c>
      <c r="H6607" s="272" t="s">
        <v>6161</v>
      </c>
      <c r="I6607" s="272" t="s">
        <v>6161</v>
      </c>
      <c r="J6607" s="272" t="s">
        <v>6161</v>
      </c>
      <c r="K6607" s="272" t="s">
        <v>6161</v>
      </c>
      <c r="L6607" s="271" t="s">
        <v>6161</v>
      </c>
      <c r="M6607" s="270" t="s">
        <v>6161</v>
      </c>
      <c r="N6607" s="270" t="s">
        <v>6161</v>
      </c>
      <c r="O6607" s="270" t="s">
        <v>6161</v>
      </c>
    </row>
    <row r="6608" spans="1:15" ht="30.75" customHeight="1" x14ac:dyDescent="0.25">
      <c r="A6608" s="281">
        <v>85500046</v>
      </c>
      <c r="B6608" s="276" t="s">
        <v>7295</v>
      </c>
      <c r="C6608" s="278" t="s">
        <v>4844</v>
      </c>
      <c r="D6608" s="276" t="s">
        <v>6161</v>
      </c>
      <c r="E6608" s="282"/>
      <c r="F6608" s="279"/>
      <c r="G6608" s="278" t="s">
        <v>6161</v>
      </c>
      <c r="H6608" s="278" t="s">
        <v>6161</v>
      </c>
      <c r="I6608" s="278" t="s">
        <v>6161</v>
      </c>
      <c r="J6608" s="278" t="s">
        <v>6161</v>
      </c>
      <c r="K6608" s="278" t="s">
        <v>6161</v>
      </c>
      <c r="L6608" s="277" t="s">
        <v>6161</v>
      </c>
      <c r="M6608" s="276" t="s">
        <v>6161</v>
      </c>
      <c r="N6608" s="276" t="s">
        <v>6161</v>
      </c>
      <c r="O6608" s="276" t="s">
        <v>6161</v>
      </c>
    </row>
    <row r="6609" spans="1:15" ht="30.75" customHeight="1" x14ac:dyDescent="0.25">
      <c r="A6609" s="275">
        <v>85500054</v>
      </c>
      <c r="B6609" s="270" t="s">
        <v>7296</v>
      </c>
      <c r="C6609" s="272" t="s">
        <v>4844</v>
      </c>
      <c r="D6609" s="270" t="s">
        <v>6161</v>
      </c>
      <c r="E6609" s="272"/>
      <c r="F6609" s="273"/>
      <c r="G6609" s="272" t="s">
        <v>6161</v>
      </c>
      <c r="H6609" s="272" t="s">
        <v>6161</v>
      </c>
      <c r="I6609" s="272" t="s">
        <v>6161</v>
      </c>
      <c r="J6609" s="272" t="s">
        <v>6161</v>
      </c>
      <c r="K6609" s="272" t="s">
        <v>6161</v>
      </c>
      <c r="L6609" s="271" t="s">
        <v>6161</v>
      </c>
      <c r="M6609" s="270" t="s">
        <v>6161</v>
      </c>
      <c r="N6609" s="270" t="s">
        <v>6161</v>
      </c>
      <c r="O6609" s="270" t="s">
        <v>6161</v>
      </c>
    </row>
    <row r="6610" spans="1:15" ht="30.75" customHeight="1" x14ac:dyDescent="0.25">
      <c r="A6610" s="281">
        <v>85500062</v>
      </c>
      <c r="B6610" s="276" t="s">
        <v>7297</v>
      </c>
      <c r="C6610" s="278" t="s">
        <v>4844</v>
      </c>
      <c r="D6610" s="276" t="s">
        <v>6161</v>
      </c>
      <c r="E6610" s="282"/>
      <c r="F6610" s="279"/>
      <c r="G6610" s="278" t="s">
        <v>6161</v>
      </c>
      <c r="H6610" s="278" t="s">
        <v>6161</v>
      </c>
      <c r="I6610" s="278" t="s">
        <v>6161</v>
      </c>
      <c r="J6610" s="278" t="s">
        <v>6161</v>
      </c>
      <c r="K6610" s="278" t="s">
        <v>6161</v>
      </c>
      <c r="L6610" s="277" t="s">
        <v>6161</v>
      </c>
      <c r="M6610" s="276" t="s">
        <v>6161</v>
      </c>
      <c r="N6610" s="276" t="s">
        <v>6161</v>
      </c>
      <c r="O6610" s="276" t="s">
        <v>6161</v>
      </c>
    </row>
    <row r="6611" spans="1:15" ht="30.75" customHeight="1" x14ac:dyDescent="0.25">
      <c r="A6611" s="275">
        <v>85500070</v>
      </c>
      <c r="B6611" s="270" t="s">
        <v>7298</v>
      </c>
      <c r="C6611" s="272" t="s">
        <v>4844</v>
      </c>
      <c r="D6611" s="270" t="s">
        <v>6161</v>
      </c>
      <c r="E6611" s="272"/>
      <c r="F6611" s="273"/>
      <c r="G6611" s="272" t="s">
        <v>6161</v>
      </c>
      <c r="H6611" s="272" t="s">
        <v>6161</v>
      </c>
      <c r="I6611" s="272" t="s">
        <v>6161</v>
      </c>
      <c r="J6611" s="272" t="s">
        <v>6161</v>
      </c>
      <c r="K6611" s="272" t="s">
        <v>6161</v>
      </c>
      <c r="L6611" s="271" t="s">
        <v>6161</v>
      </c>
      <c r="M6611" s="270" t="s">
        <v>6161</v>
      </c>
      <c r="N6611" s="270" t="s">
        <v>6161</v>
      </c>
      <c r="O6611" s="270" t="s">
        <v>6161</v>
      </c>
    </row>
    <row r="6612" spans="1:15" ht="30.75" customHeight="1" x14ac:dyDescent="0.25">
      <c r="A6612" s="281">
        <v>85500089</v>
      </c>
      <c r="B6612" s="276" t="s">
        <v>7299</v>
      </c>
      <c r="C6612" s="278" t="s">
        <v>4844</v>
      </c>
      <c r="D6612" s="276" t="s">
        <v>6161</v>
      </c>
      <c r="E6612" s="282"/>
      <c r="F6612" s="279"/>
      <c r="G6612" s="278" t="s">
        <v>6161</v>
      </c>
      <c r="H6612" s="278" t="s">
        <v>6161</v>
      </c>
      <c r="I6612" s="278" t="s">
        <v>6161</v>
      </c>
      <c r="J6612" s="278" t="s">
        <v>6161</v>
      </c>
      <c r="K6612" s="278" t="s">
        <v>6161</v>
      </c>
      <c r="L6612" s="277" t="s">
        <v>6161</v>
      </c>
      <c r="M6612" s="276" t="s">
        <v>6161</v>
      </c>
      <c r="N6612" s="276" t="s">
        <v>6161</v>
      </c>
      <c r="O6612" s="276" t="s">
        <v>6161</v>
      </c>
    </row>
    <row r="6613" spans="1:15" ht="30.75" customHeight="1" x14ac:dyDescent="0.25">
      <c r="A6613" s="275">
        <v>85500097</v>
      </c>
      <c r="B6613" s="270" t="s">
        <v>7300</v>
      </c>
      <c r="C6613" s="272" t="s">
        <v>4844</v>
      </c>
      <c r="D6613" s="270" t="s">
        <v>6161</v>
      </c>
      <c r="E6613" s="272"/>
      <c r="F6613" s="273"/>
      <c r="G6613" s="272" t="s">
        <v>6161</v>
      </c>
      <c r="H6613" s="272" t="s">
        <v>6161</v>
      </c>
      <c r="I6613" s="272" t="s">
        <v>6161</v>
      </c>
      <c r="J6613" s="272" t="s">
        <v>6161</v>
      </c>
      <c r="K6613" s="272" t="s">
        <v>6161</v>
      </c>
      <c r="L6613" s="271" t="s">
        <v>6161</v>
      </c>
      <c r="M6613" s="270" t="s">
        <v>6161</v>
      </c>
      <c r="N6613" s="270" t="s">
        <v>6161</v>
      </c>
      <c r="O6613" s="270" t="s">
        <v>6161</v>
      </c>
    </row>
    <row r="6614" spans="1:15" ht="30.75" customHeight="1" x14ac:dyDescent="0.25">
      <c r="A6614" s="281">
        <v>85500100</v>
      </c>
      <c r="B6614" s="276" t="s">
        <v>7301</v>
      </c>
      <c r="C6614" s="278" t="s">
        <v>4844</v>
      </c>
      <c r="D6614" s="276" t="s">
        <v>6161</v>
      </c>
      <c r="E6614" s="282"/>
      <c r="F6614" s="279"/>
      <c r="G6614" s="278" t="s">
        <v>6161</v>
      </c>
      <c r="H6614" s="278" t="s">
        <v>6161</v>
      </c>
      <c r="I6614" s="278" t="s">
        <v>6161</v>
      </c>
      <c r="J6614" s="278" t="s">
        <v>6161</v>
      </c>
      <c r="K6614" s="278" t="s">
        <v>6161</v>
      </c>
      <c r="L6614" s="277" t="s">
        <v>6161</v>
      </c>
      <c r="M6614" s="276" t="s">
        <v>6161</v>
      </c>
      <c r="N6614" s="276" t="s">
        <v>6161</v>
      </c>
      <c r="O6614" s="276" t="s">
        <v>6161</v>
      </c>
    </row>
    <row r="6615" spans="1:15" ht="30.75" customHeight="1" x14ac:dyDescent="0.25">
      <c r="A6615" s="275">
        <v>85500119</v>
      </c>
      <c r="B6615" s="270" t="s">
        <v>7302</v>
      </c>
      <c r="C6615" s="272" t="s">
        <v>4844</v>
      </c>
      <c r="D6615" s="270" t="s">
        <v>6161</v>
      </c>
      <c r="E6615" s="272"/>
      <c r="F6615" s="273"/>
      <c r="G6615" s="272" t="s">
        <v>6161</v>
      </c>
      <c r="H6615" s="272" t="s">
        <v>6161</v>
      </c>
      <c r="I6615" s="272" t="s">
        <v>6161</v>
      </c>
      <c r="J6615" s="272" t="s">
        <v>6161</v>
      </c>
      <c r="K6615" s="272" t="s">
        <v>6161</v>
      </c>
      <c r="L6615" s="271" t="s">
        <v>6161</v>
      </c>
      <c r="M6615" s="270" t="s">
        <v>6161</v>
      </c>
      <c r="N6615" s="270" t="s">
        <v>6161</v>
      </c>
      <c r="O6615" s="270" t="s">
        <v>6161</v>
      </c>
    </row>
    <row r="6616" spans="1:15" ht="30.75" customHeight="1" x14ac:dyDescent="0.25">
      <c r="A6616" s="281">
        <v>85500127</v>
      </c>
      <c r="B6616" s="276" t="s">
        <v>7303</v>
      </c>
      <c r="C6616" s="278" t="s">
        <v>4844</v>
      </c>
      <c r="D6616" s="276" t="s">
        <v>6161</v>
      </c>
      <c r="E6616" s="282"/>
      <c r="F6616" s="279"/>
      <c r="G6616" s="278" t="s">
        <v>6161</v>
      </c>
      <c r="H6616" s="278" t="s">
        <v>6161</v>
      </c>
      <c r="I6616" s="278" t="s">
        <v>6161</v>
      </c>
      <c r="J6616" s="278" t="s">
        <v>6161</v>
      </c>
      <c r="K6616" s="278" t="s">
        <v>6161</v>
      </c>
      <c r="L6616" s="277" t="s">
        <v>6161</v>
      </c>
      <c r="M6616" s="276" t="s">
        <v>6161</v>
      </c>
      <c r="N6616" s="276" t="s">
        <v>6161</v>
      </c>
      <c r="O6616" s="276" t="s">
        <v>6161</v>
      </c>
    </row>
    <row r="6617" spans="1:15" ht="30.75" customHeight="1" x14ac:dyDescent="0.25">
      <c r="A6617" s="275">
        <v>85500135</v>
      </c>
      <c r="B6617" s="270" t="s">
        <v>7304</v>
      </c>
      <c r="C6617" s="272" t="s">
        <v>4844</v>
      </c>
      <c r="D6617" s="270" t="s">
        <v>6161</v>
      </c>
      <c r="E6617" s="272"/>
      <c r="F6617" s="273"/>
      <c r="G6617" s="272" t="s">
        <v>6161</v>
      </c>
      <c r="H6617" s="272" t="s">
        <v>6161</v>
      </c>
      <c r="I6617" s="272" t="s">
        <v>6161</v>
      </c>
      <c r="J6617" s="272" t="s">
        <v>6161</v>
      </c>
      <c r="K6617" s="272" t="s">
        <v>6161</v>
      </c>
      <c r="L6617" s="271" t="s">
        <v>6161</v>
      </c>
      <c r="M6617" s="270" t="s">
        <v>6161</v>
      </c>
      <c r="N6617" s="270" t="s">
        <v>6161</v>
      </c>
      <c r="O6617" s="270" t="s">
        <v>6161</v>
      </c>
    </row>
    <row r="6618" spans="1:15" ht="30.75" customHeight="1" x14ac:dyDescent="0.25">
      <c r="A6618" s="281">
        <v>85500143</v>
      </c>
      <c r="B6618" s="276" t="s">
        <v>7305</v>
      </c>
      <c r="C6618" s="278" t="s">
        <v>4844</v>
      </c>
      <c r="D6618" s="276" t="s">
        <v>6161</v>
      </c>
      <c r="E6618" s="282"/>
      <c r="F6618" s="279"/>
      <c r="G6618" s="278" t="s">
        <v>6161</v>
      </c>
      <c r="H6618" s="278" t="s">
        <v>6161</v>
      </c>
      <c r="I6618" s="278" t="s">
        <v>6161</v>
      </c>
      <c r="J6618" s="278" t="s">
        <v>6161</v>
      </c>
      <c r="K6618" s="278" t="s">
        <v>6161</v>
      </c>
      <c r="L6618" s="277" t="s">
        <v>6161</v>
      </c>
      <c r="M6618" s="276" t="s">
        <v>6161</v>
      </c>
      <c r="N6618" s="276" t="s">
        <v>6161</v>
      </c>
      <c r="O6618" s="276" t="s">
        <v>6161</v>
      </c>
    </row>
    <row r="6619" spans="1:15" ht="30.75" customHeight="1" x14ac:dyDescent="0.25">
      <c r="A6619" s="275">
        <v>85500151</v>
      </c>
      <c r="B6619" s="270" t="s">
        <v>7306</v>
      </c>
      <c r="C6619" s="272" t="s">
        <v>4844</v>
      </c>
      <c r="D6619" s="270" t="s">
        <v>6161</v>
      </c>
      <c r="E6619" s="272"/>
      <c r="F6619" s="273"/>
      <c r="G6619" s="272" t="s">
        <v>6161</v>
      </c>
      <c r="H6619" s="272" t="s">
        <v>6161</v>
      </c>
      <c r="I6619" s="272" t="s">
        <v>6161</v>
      </c>
      <c r="J6619" s="272" t="s">
        <v>6161</v>
      </c>
      <c r="K6619" s="272" t="s">
        <v>6161</v>
      </c>
      <c r="L6619" s="271" t="s">
        <v>6161</v>
      </c>
      <c r="M6619" s="270" t="s">
        <v>6161</v>
      </c>
      <c r="N6619" s="270" t="s">
        <v>6161</v>
      </c>
      <c r="O6619" s="270" t="s">
        <v>6161</v>
      </c>
    </row>
    <row r="6620" spans="1:15" ht="30.75" customHeight="1" x14ac:dyDescent="0.25">
      <c r="A6620" s="281">
        <v>85500160</v>
      </c>
      <c r="B6620" s="276" t="s">
        <v>7307</v>
      </c>
      <c r="C6620" s="278" t="s">
        <v>4844</v>
      </c>
      <c r="D6620" s="276" t="s">
        <v>6161</v>
      </c>
      <c r="E6620" s="282"/>
      <c r="F6620" s="279"/>
      <c r="G6620" s="278" t="s">
        <v>6161</v>
      </c>
      <c r="H6620" s="278" t="s">
        <v>6161</v>
      </c>
      <c r="I6620" s="278" t="s">
        <v>6161</v>
      </c>
      <c r="J6620" s="278" t="s">
        <v>6161</v>
      </c>
      <c r="K6620" s="278" t="s">
        <v>6161</v>
      </c>
      <c r="L6620" s="277" t="s">
        <v>6161</v>
      </c>
      <c r="M6620" s="276" t="s">
        <v>6161</v>
      </c>
      <c r="N6620" s="276" t="s">
        <v>6161</v>
      </c>
      <c r="O6620" s="276" t="s">
        <v>6161</v>
      </c>
    </row>
    <row r="6621" spans="1:15" ht="30.75" customHeight="1" x14ac:dyDescent="0.25">
      <c r="A6621" s="275">
        <v>85500178</v>
      </c>
      <c r="B6621" s="270" t="s">
        <v>7308</v>
      </c>
      <c r="C6621" s="272" t="s">
        <v>4844</v>
      </c>
      <c r="D6621" s="270" t="s">
        <v>6161</v>
      </c>
      <c r="E6621" s="272"/>
      <c r="F6621" s="273"/>
      <c r="G6621" s="272" t="s">
        <v>6161</v>
      </c>
      <c r="H6621" s="272" t="s">
        <v>6161</v>
      </c>
      <c r="I6621" s="272" t="s">
        <v>6161</v>
      </c>
      <c r="J6621" s="272" t="s">
        <v>6161</v>
      </c>
      <c r="K6621" s="272" t="s">
        <v>6161</v>
      </c>
      <c r="L6621" s="271" t="s">
        <v>6161</v>
      </c>
      <c r="M6621" s="270" t="s">
        <v>6161</v>
      </c>
      <c r="N6621" s="270" t="s">
        <v>6161</v>
      </c>
      <c r="O6621" s="270" t="s">
        <v>6161</v>
      </c>
    </row>
    <row r="6622" spans="1:15" ht="30.75" customHeight="1" x14ac:dyDescent="0.25">
      <c r="A6622" s="281">
        <v>85500186</v>
      </c>
      <c r="B6622" s="276" t="s">
        <v>7309</v>
      </c>
      <c r="C6622" s="278" t="s">
        <v>4844</v>
      </c>
      <c r="D6622" s="276" t="s">
        <v>6161</v>
      </c>
      <c r="E6622" s="282"/>
      <c r="F6622" s="279"/>
      <c r="G6622" s="278" t="s">
        <v>6161</v>
      </c>
      <c r="H6622" s="278" t="s">
        <v>6161</v>
      </c>
      <c r="I6622" s="278" t="s">
        <v>6161</v>
      </c>
      <c r="J6622" s="278" t="s">
        <v>6161</v>
      </c>
      <c r="K6622" s="278" t="s">
        <v>6161</v>
      </c>
      <c r="L6622" s="277" t="s">
        <v>6161</v>
      </c>
      <c r="M6622" s="276" t="s">
        <v>6161</v>
      </c>
      <c r="N6622" s="276" t="s">
        <v>6161</v>
      </c>
      <c r="O6622" s="276" t="s">
        <v>6161</v>
      </c>
    </row>
    <row r="6623" spans="1:15" ht="30.75" customHeight="1" x14ac:dyDescent="0.25">
      <c r="A6623" s="275">
        <v>85500194</v>
      </c>
      <c r="B6623" s="270" t="s">
        <v>7310</v>
      </c>
      <c r="C6623" s="272" t="s">
        <v>4844</v>
      </c>
      <c r="D6623" s="270" t="s">
        <v>6161</v>
      </c>
      <c r="E6623" s="272"/>
      <c r="F6623" s="273"/>
      <c r="G6623" s="272" t="s">
        <v>6161</v>
      </c>
      <c r="H6623" s="272" t="s">
        <v>6161</v>
      </c>
      <c r="I6623" s="272" t="s">
        <v>6161</v>
      </c>
      <c r="J6623" s="272" t="s">
        <v>6161</v>
      </c>
      <c r="K6623" s="272" t="s">
        <v>6161</v>
      </c>
      <c r="L6623" s="271" t="s">
        <v>6161</v>
      </c>
      <c r="M6623" s="270" t="s">
        <v>6161</v>
      </c>
      <c r="N6623" s="270" t="s">
        <v>6161</v>
      </c>
      <c r="O6623" s="270" t="s">
        <v>6161</v>
      </c>
    </row>
    <row r="6624" spans="1:15" ht="30.75" customHeight="1" x14ac:dyDescent="0.25">
      <c r="A6624" s="281">
        <v>85500208</v>
      </c>
      <c r="B6624" s="276" t="s">
        <v>7311</v>
      </c>
      <c r="C6624" s="278" t="s">
        <v>4844</v>
      </c>
      <c r="D6624" s="276" t="s">
        <v>6161</v>
      </c>
      <c r="E6624" s="282"/>
      <c r="F6624" s="279"/>
      <c r="G6624" s="278" t="s">
        <v>6161</v>
      </c>
      <c r="H6624" s="278" t="s">
        <v>6161</v>
      </c>
      <c r="I6624" s="278" t="s">
        <v>6161</v>
      </c>
      <c r="J6624" s="278" t="s">
        <v>6161</v>
      </c>
      <c r="K6624" s="278" t="s">
        <v>6161</v>
      </c>
      <c r="L6624" s="277" t="s">
        <v>6161</v>
      </c>
      <c r="M6624" s="276" t="s">
        <v>6161</v>
      </c>
      <c r="N6624" s="276" t="s">
        <v>6161</v>
      </c>
      <c r="O6624" s="276" t="s">
        <v>6161</v>
      </c>
    </row>
    <row r="6625" spans="1:15" ht="30.75" customHeight="1" x14ac:dyDescent="0.25">
      <c r="A6625" s="275">
        <v>85500216</v>
      </c>
      <c r="B6625" s="270" t="s">
        <v>7312</v>
      </c>
      <c r="C6625" s="272" t="s">
        <v>4844</v>
      </c>
      <c r="D6625" s="270" t="s">
        <v>6161</v>
      </c>
      <c r="E6625" s="272"/>
      <c r="F6625" s="273"/>
      <c r="G6625" s="272" t="s">
        <v>6161</v>
      </c>
      <c r="H6625" s="272" t="s">
        <v>6161</v>
      </c>
      <c r="I6625" s="272" t="s">
        <v>6161</v>
      </c>
      <c r="J6625" s="272" t="s">
        <v>6161</v>
      </c>
      <c r="K6625" s="272" t="s">
        <v>6161</v>
      </c>
      <c r="L6625" s="271" t="s">
        <v>6161</v>
      </c>
      <c r="M6625" s="270" t="s">
        <v>6161</v>
      </c>
      <c r="N6625" s="270" t="s">
        <v>6161</v>
      </c>
      <c r="O6625" s="270" t="s">
        <v>6161</v>
      </c>
    </row>
    <row r="6626" spans="1:15" ht="30.75" customHeight="1" x14ac:dyDescent="0.25">
      <c r="A6626" s="281">
        <v>85500224</v>
      </c>
      <c r="B6626" s="276" t="s">
        <v>7313</v>
      </c>
      <c r="C6626" s="278" t="s">
        <v>4844</v>
      </c>
      <c r="D6626" s="276" t="s">
        <v>6161</v>
      </c>
      <c r="E6626" s="282"/>
      <c r="F6626" s="279"/>
      <c r="G6626" s="278" t="s">
        <v>6161</v>
      </c>
      <c r="H6626" s="278" t="s">
        <v>6161</v>
      </c>
      <c r="I6626" s="278" t="s">
        <v>6161</v>
      </c>
      <c r="J6626" s="278" t="s">
        <v>6161</v>
      </c>
      <c r="K6626" s="278" t="s">
        <v>6161</v>
      </c>
      <c r="L6626" s="277" t="s">
        <v>6161</v>
      </c>
      <c r="M6626" s="276" t="s">
        <v>6161</v>
      </c>
      <c r="N6626" s="276" t="s">
        <v>6161</v>
      </c>
      <c r="O6626" s="276" t="s">
        <v>6161</v>
      </c>
    </row>
    <row r="6627" spans="1:15" ht="30.75" customHeight="1" x14ac:dyDescent="0.25">
      <c r="A6627" s="275">
        <v>86000012</v>
      </c>
      <c r="B6627" s="270" t="s">
        <v>7314</v>
      </c>
      <c r="C6627" s="272" t="s">
        <v>4844</v>
      </c>
      <c r="D6627" s="270" t="s">
        <v>6161</v>
      </c>
      <c r="E6627" s="272"/>
      <c r="F6627" s="273"/>
      <c r="G6627" s="272" t="s">
        <v>6161</v>
      </c>
      <c r="H6627" s="272" t="s">
        <v>6161</v>
      </c>
      <c r="I6627" s="272" t="s">
        <v>6161</v>
      </c>
      <c r="J6627" s="272" t="s">
        <v>6161</v>
      </c>
      <c r="K6627" s="272" t="s">
        <v>6161</v>
      </c>
      <c r="L6627" s="271" t="s">
        <v>6161</v>
      </c>
      <c r="M6627" s="270" t="s">
        <v>6161</v>
      </c>
      <c r="N6627" s="270" t="s">
        <v>6161</v>
      </c>
      <c r="O6627" s="270" t="s">
        <v>6161</v>
      </c>
    </row>
    <row r="6628" spans="1:15" ht="30.75" customHeight="1" x14ac:dyDescent="0.25">
      <c r="A6628" s="281">
        <v>86000020</v>
      </c>
      <c r="B6628" s="276" t="s">
        <v>7315</v>
      </c>
      <c r="C6628" s="278" t="s">
        <v>4844</v>
      </c>
      <c r="D6628" s="276" t="s">
        <v>6161</v>
      </c>
      <c r="E6628" s="282"/>
      <c r="F6628" s="279"/>
      <c r="G6628" s="278" t="s">
        <v>6161</v>
      </c>
      <c r="H6628" s="278" t="s">
        <v>6161</v>
      </c>
      <c r="I6628" s="278" t="s">
        <v>6161</v>
      </c>
      <c r="J6628" s="278" t="s">
        <v>6161</v>
      </c>
      <c r="K6628" s="278" t="s">
        <v>6161</v>
      </c>
      <c r="L6628" s="277" t="s">
        <v>6161</v>
      </c>
      <c r="M6628" s="276" t="s">
        <v>6161</v>
      </c>
      <c r="N6628" s="276" t="s">
        <v>6161</v>
      </c>
      <c r="O6628" s="276" t="s">
        <v>6161</v>
      </c>
    </row>
    <row r="6629" spans="1:15" ht="30.75" customHeight="1" x14ac:dyDescent="0.25">
      <c r="A6629" s="275">
        <v>86000039</v>
      </c>
      <c r="B6629" s="270" t="s">
        <v>7316</v>
      </c>
      <c r="C6629" s="272" t="s">
        <v>4844</v>
      </c>
      <c r="D6629" s="270" t="s">
        <v>6161</v>
      </c>
      <c r="E6629" s="272"/>
      <c r="F6629" s="273"/>
      <c r="G6629" s="272" t="s">
        <v>6161</v>
      </c>
      <c r="H6629" s="272" t="s">
        <v>6161</v>
      </c>
      <c r="I6629" s="272" t="s">
        <v>6161</v>
      </c>
      <c r="J6629" s="272" t="s">
        <v>6161</v>
      </c>
      <c r="K6629" s="272" t="s">
        <v>6161</v>
      </c>
      <c r="L6629" s="271" t="s">
        <v>6161</v>
      </c>
      <c r="M6629" s="270" t="s">
        <v>6161</v>
      </c>
      <c r="N6629" s="270" t="s">
        <v>6161</v>
      </c>
      <c r="O6629" s="270" t="s">
        <v>6161</v>
      </c>
    </row>
    <row r="6630" spans="1:15" ht="30.75" customHeight="1" x14ac:dyDescent="0.25">
      <c r="A6630" s="281">
        <v>86000047</v>
      </c>
      <c r="B6630" s="276" t="s">
        <v>7317</v>
      </c>
      <c r="C6630" s="278" t="s">
        <v>4844</v>
      </c>
      <c r="D6630" s="276" t="s">
        <v>6161</v>
      </c>
      <c r="E6630" s="282"/>
      <c r="F6630" s="279"/>
      <c r="G6630" s="278" t="s">
        <v>6161</v>
      </c>
      <c r="H6630" s="278" t="s">
        <v>6161</v>
      </c>
      <c r="I6630" s="278" t="s">
        <v>6161</v>
      </c>
      <c r="J6630" s="278" t="s">
        <v>6161</v>
      </c>
      <c r="K6630" s="278" t="s">
        <v>6161</v>
      </c>
      <c r="L6630" s="277" t="s">
        <v>6161</v>
      </c>
      <c r="M6630" s="276" t="s">
        <v>6161</v>
      </c>
      <c r="N6630" s="276" t="s">
        <v>6161</v>
      </c>
      <c r="O6630" s="276" t="s">
        <v>6161</v>
      </c>
    </row>
    <row r="6631" spans="1:15" ht="30.75" customHeight="1" x14ac:dyDescent="0.25">
      <c r="A6631" s="275">
        <v>86000055</v>
      </c>
      <c r="B6631" s="270" t="s">
        <v>7318</v>
      </c>
      <c r="C6631" s="272" t="s">
        <v>4844</v>
      </c>
      <c r="D6631" s="270" t="s">
        <v>6161</v>
      </c>
      <c r="E6631" s="272"/>
      <c r="F6631" s="273"/>
      <c r="G6631" s="272" t="s">
        <v>6161</v>
      </c>
      <c r="H6631" s="272" t="s">
        <v>6161</v>
      </c>
      <c r="I6631" s="272" t="s">
        <v>6161</v>
      </c>
      <c r="J6631" s="272" t="s">
        <v>6161</v>
      </c>
      <c r="K6631" s="272" t="s">
        <v>6161</v>
      </c>
      <c r="L6631" s="271" t="s">
        <v>6161</v>
      </c>
      <c r="M6631" s="270" t="s">
        <v>6161</v>
      </c>
      <c r="N6631" s="270" t="s">
        <v>6161</v>
      </c>
      <c r="O6631" s="270" t="s">
        <v>6161</v>
      </c>
    </row>
    <row r="6632" spans="1:15" ht="30.75" customHeight="1" x14ac:dyDescent="0.25">
      <c r="A6632" s="281">
        <v>86000063</v>
      </c>
      <c r="B6632" s="276" t="s">
        <v>7319</v>
      </c>
      <c r="C6632" s="278" t="s">
        <v>4844</v>
      </c>
      <c r="D6632" s="276" t="s">
        <v>6161</v>
      </c>
      <c r="E6632" s="282"/>
      <c r="F6632" s="279"/>
      <c r="G6632" s="278" t="s">
        <v>6161</v>
      </c>
      <c r="H6632" s="278" t="s">
        <v>6161</v>
      </c>
      <c r="I6632" s="278" t="s">
        <v>6161</v>
      </c>
      <c r="J6632" s="278" t="s">
        <v>6161</v>
      </c>
      <c r="K6632" s="278" t="s">
        <v>6161</v>
      </c>
      <c r="L6632" s="277" t="s">
        <v>6161</v>
      </c>
      <c r="M6632" s="276" t="s">
        <v>6161</v>
      </c>
      <c r="N6632" s="276" t="s">
        <v>6161</v>
      </c>
      <c r="O6632" s="276" t="s">
        <v>6161</v>
      </c>
    </row>
    <row r="6633" spans="1:15" ht="30.75" customHeight="1" x14ac:dyDescent="0.25">
      <c r="A6633" s="275">
        <v>86000080</v>
      </c>
      <c r="B6633" s="270" t="s">
        <v>7320</v>
      </c>
      <c r="C6633" s="272" t="s">
        <v>4844</v>
      </c>
      <c r="D6633" s="270" t="s">
        <v>6161</v>
      </c>
      <c r="E6633" s="272"/>
      <c r="F6633" s="273"/>
      <c r="G6633" s="272" t="s">
        <v>6161</v>
      </c>
      <c r="H6633" s="272" t="s">
        <v>6161</v>
      </c>
      <c r="I6633" s="272" t="s">
        <v>6161</v>
      </c>
      <c r="J6633" s="272" t="s">
        <v>6161</v>
      </c>
      <c r="K6633" s="272" t="s">
        <v>6161</v>
      </c>
      <c r="L6633" s="271" t="s">
        <v>6161</v>
      </c>
      <c r="M6633" s="270" t="s">
        <v>6161</v>
      </c>
      <c r="N6633" s="270" t="s">
        <v>6161</v>
      </c>
      <c r="O6633" s="270" t="s">
        <v>6161</v>
      </c>
    </row>
    <row r="6634" spans="1:15" ht="30.75" customHeight="1" x14ac:dyDescent="0.25">
      <c r="A6634" s="281">
        <v>86000098</v>
      </c>
      <c r="B6634" s="276" t="s">
        <v>7321</v>
      </c>
      <c r="C6634" s="278" t="s">
        <v>4844</v>
      </c>
      <c r="D6634" s="276" t="s">
        <v>6161</v>
      </c>
      <c r="E6634" s="282"/>
      <c r="F6634" s="279"/>
      <c r="G6634" s="278" t="s">
        <v>6161</v>
      </c>
      <c r="H6634" s="278" t="s">
        <v>6161</v>
      </c>
      <c r="I6634" s="278" t="s">
        <v>6161</v>
      </c>
      <c r="J6634" s="278" t="s">
        <v>6161</v>
      </c>
      <c r="K6634" s="278" t="s">
        <v>6161</v>
      </c>
      <c r="L6634" s="277" t="s">
        <v>6161</v>
      </c>
      <c r="M6634" s="276" t="s">
        <v>6161</v>
      </c>
      <c r="N6634" s="276" t="s">
        <v>6161</v>
      </c>
      <c r="O6634" s="276" t="s">
        <v>6161</v>
      </c>
    </row>
    <row r="6635" spans="1:15" ht="30.75" customHeight="1" x14ac:dyDescent="0.25">
      <c r="A6635" s="275">
        <v>86000110</v>
      </c>
      <c r="B6635" s="270" t="s">
        <v>7322</v>
      </c>
      <c r="C6635" s="272" t="s">
        <v>4844</v>
      </c>
      <c r="D6635" s="270" t="s">
        <v>6161</v>
      </c>
      <c r="E6635" s="272"/>
      <c r="F6635" s="273"/>
      <c r="G6635" s="272" t="s">
        <v>6161</v>
      </c>
      <c r="H6635" s="272" t="s">
        <v>6161</v>
      </c>
      <c r="I6635" s="272" t="s">
        <v>6161</v>
      </c>
      <c r="J6635" s="272" t="s">
        <v>6161</v>
      </c>
      <c r="K6635" s="272" t="s">
        <v>6161</v>
      </c>
      <c r="L6635" s="271" t="s">
        <v>6161</v>
      </c>
      <c r="M6635" s="270" t="s">
        <v>6161</v>
      </c>
      <c r="N6635" s="270" t="s">
        <v>6161</v>
      </c>
      <c r="O6635" s="270" t="s">
        <v>6161</v>
      </c>
    </row>
    <row r="6636" spans="1:15" ht="30.75" customHeight="1" x14ac:dyDescent="0.25">
      <c r="A6636" s="281">
        <v>86000128</v>
      </c>
      <c r="B6636" s="276" t="s">
        <v>7323</v>
      </c>
      <c r="C6636" s="278" t="s">
        <v>4844</v>
      </c>
      <c r="D6636" s="276" t="s">
        <v>6161</v>
      </c>
      <c r="E6636" s="282"/>
      <c r="F6636" s="279"/>
      <c r="G6636" s="278" t="s">
        <v>6161</v>
      </c>
      <c r="H6636" s="278" t="s">
        <v>6161</v>
      </c>
      <c r="I6636" s="278" t="s">
        <v>6161</v>
      </c>
      <c r="J6636" s="278" t="s">
        <v>6161</v>
      </c>
      <c r="K6636" s="278" t="s">
        <v>6161</v>
      </c>
      <c r="L6636" s="277" t="s">
        <v>6161</v>
      </c>
      <c r="M6636" s="276" t="s">
        <v>6161</v>
      </c>
      <c r="N6636" s="276" t="s">
        <v>6161</v>
      </c>
      <c r="O6636" s="276" t="s">
        <v>6161</v>
      </c>
    </row>
    <row r="6637" spans="1:15" ht="30.75" customHeight="1" x14ac:dyDescent="0.25">
      <c r="A6637" s="275">
        <v>86000144</v>
      </c>
      <c r="B6637" s="270" t="s">
        <v>7324</v>
      </c>
      <c r="C6637" s="272" t="s">
        <v>4844</v>
      </c>
      <c r="D6637" s="270" t="s">
        <v>6161</v>
      </c>
      <c r="E6637" s="272"/>
      <c r="F6637" s="273"/>
      <c r="G6637" s="272" t="s">
        <v>6161</v>
      </c>
      <c r="H6637" s="272" t="s">
        <v>6161</v>
      </c>
      <c r="I6637" s="272" t="s">
        <v>6161</v>
      </c>
      <c r="J6637" s="272" t="s">
        <v>6161</v>
      </c>
      <c r="K6637" s="272" t="s">
        <v>6161</v>
      </c>
      <c r="L6637" s="271" t="s">
        <v>6161</v>
      </c>
      <c r="M6637" s="270" t="s">
        <v>6161</v>
      </c>
      <c r="N6637" s="270" t="s">
        <v>6161</v>
      </c>
      <c r="O6637" s="270" t="s">
        <v>6161</v>
      </c>
    </row>
    <row r="6638" spans="1:15" ht="30.75" customHeight="1" x14ac:dyDescent="0.25">
      <c r="A6638" s="281">
        <v>86000152</v>
      </c>
      <c r="B6638" s="276" t="s">
        <v>7325</v>
      </c>
      <c r="C6638" s="278" t="s">
        <v>4844</v>
      </c>
      <c r="D6638" s="276" t="s">
        <v>6161</v>
      </c>
      <c r="E6638" s="282"/>
      <c r="F6638" s="279"/>
      <c r="G6638" s="278" t="s">
        <v>6161</v>
      </c>
      <c r="H6638" s="278" t="s">
        <v>6161</v>
      </c>
      <c r="I6638" s="278" t="s">
        <v>6161</v>
      </c>
      <c r="J6638" s="278" t="s">
        <v>6161</v>
      </c>
      <c r="K6638" s="278" t="s">
        <v>6161</v>
      </c>
      <c r="L6638" s="277" t="s">
        <v>6161</v>
      </c>
      <c r="M6638" s="276" t="s">
        <v>6161</v>
      </c>
      <c r="N6638" s="276" t="s">
        <v>6161</v>
      </c>
      <c r="O6638" s="276" t="s">
        <v>6161</v>
      </c>
    </row>
    <row r="6639" spans="1:15" ht="30.75" customHeight="1" x14ac:dyDescent="0.25">
      <c r="A6639" s="275">
        <v>86000160</v>
      </c>
      <c r="B6639" s="270" t="s">
        <v>7326</v>
      </c>
      <c r="C6639" s="272" t="s">
        <v>4844</v>
      </c>
      <c r="D6639" s="270" t="s">
        <v>6161</v>
      </c>
      <c r="E6639" s="272"/>
      <c r="F6639" s="273"/>
      <c r="G6639" s="272" t="s">
        <v>6161</v>
      </c>
      <c r="H6639" s="272" t="s">
        <v>6161</v>
      </c>
      <c r="I6639" s="272" t="s">
        <v>6161</v>
      </c>
      <c r="J6639" s="272" t="s">
        <v>6161</v>
      </c>
      <c r="K6639" s="272" t="s">
        <v>6161</v>
      </c>
      <c r="L6639" s="271" t="s">
        <v>6161</v>
      </c>
      <c r="M6639" s="270" t="s">
        <v>6161</v>
      </c>
      <c r="N6639" s="270" t="s">
        <v>6161</v>
      </c>
      <c r="O6639" s="270" t="s">
        <v>6161</v>
      </c>
    </row>
    <row r="6640" spans="1:15" ht="30.75" customHeight="1" x14ac:dyDescent="0.25">
      <c r="A6640" s="281">
        <v>86000179</v>
      </c>
      <c r="B6640" s="276" t="s">
        <v>7327</v>
      </c>
      <c r="C6640" s="278" t="s">
        <v>4844</v>
      </c>
      <c r="D6640" s="276" t="s">
        <v>6161</v>
      </c>
      <c r="E6640" s="282"/>
      <c r="F6640" s="279"/>
      <c r="G6640" s="278" t="s">
        <v>6161</v>
      </c>
      <c r="H6640" s="278" t="s">
        <v>6161</v>
      </c>
      <c r="I6640" s="278" t="s">
        <v>6161</v>
      </c>
      <c r="J6640" s="278" t="s">
        <v>6161</v>
      </c>
      <c r="K6640" s="278" t="s">
        <v>6161</v>
      </c>
      <c r="L6640" s="277" t="s">
        <v>6161</v>
      </c>
      <c r="M6640" s="276" t="s">
        <v>6161</v>
      </c>
      <c r="N6640" s="276" t="s">
        <v>6161</v>
      </c>
      <c r="O6640" s="276" t="s">
        <v>6161</v>
      </c>
    </row>
    <row r="6641" spans="1:15" ht="30.75" customHeight="1" x14ac:dyDescent="0.25">
      <c r="A6641" s="275">
        <v>86000187</v>
      </c>
      <c r="B6641" s="270" t="s">
        <v>7328</v>
      </c>
      <c r="C6641" s="272" t="s">
        <v>4844</v>
      </c>
      <c r="D6641" s="270" t="s">
        <v>6161</v>
      </c>
      <c r="E6641" s="272"/>
      <c r="F6641" s="273"/>
      <c r="G6641" s="272" t="s">
        <v>6161</v>
      </c>
      <c r="H6641" s="272" t="s">
        <v>6161</v>
      </c>
      <c r="I6641" s="272" t="s">
        <v>6161</v>
      </c>
      <c r="J6641" s="272" t="s">
        <v>6161</v>
      </c>
      <c r="K6641" s="272" t="s">
        <v>6161</v>
      </c>
      <c r="L6641" s="271" t="s">
        <v>6161</v>
      </c>
      <c r="M6641" s="270" t="s">
        <v>6161</v>
      </c>
      <c r="N6641" s="270" t="s">
        <v>6161</v>
      </c>
      <c r="O6641" s="270" t="s">
        <v>6161</v>
      </c>
    </row>
    <row r="6642" spans="1:15" ht="30.75" customHeight="1" x14ac:dyDescent="0.25">
      <c r="A6642" s="281">
        <v>86000195</v>
      </c>
      <c r="B6642" s="276" t="s">
        <v>7329</v>
      </c>
      <c r="C6642" s="278" t="s">
        <v>4844</v>
      </c>
      <c r="D6642" s="276" t="s">
        <v>6161</v>
      </c>
      <c r="E6642" s="282"/>
      <c r="F6642" s="279"/>
      <c r="G6642" s="278" t="s">
        <v>6161</v>
      </c>
      <c r="H6642" s="278" t="s">
        <v>6161</v>
      </c>
      <c r="I6642" s="278" t="s">
        <v>6161</v>
      </c>
      <c r="J6642" s="278" t="s">
        <v>6161</v>
      </c>
      <c r="K6642" s="278" t="s">
        <v>6161</v>
      </c>
      <c r="L6642" s="277" t="s">
        <v>6161</v>
      </c>
      <c r="M6642" s="276" t="s">
        <v>6161</v>
      </c>
      <c r="N6642" s="276" t="s">
        <v>6161</v>
      </c>
      <c r="O6642" s="276" t="s">
        <v>6161</v>
      </c>
    </row>
    <row r="6643" spans="1:15" ht="30.75" customHeight="1" x14ac:dyDescent="0.25">
      <c r="A6643" s="275">
        <v>86000209</v>
      </c>
      <c r="B6643" s="270" t="s">
        <v>7330</v>
      </c>
      <c r="C6643" s="272" t="s">
        <v>4844</v>
      </c>
      <c r="D6643" s="270" t="s">
        <v>6161</v>
      </c>
      <c r="E6643" s="272"/>
      <c r="F6643" s="273"/>
      <c r="G6643" s="272" t="s">
        <v>6161</v>
      </c>
      <c r="H6643" s="272" t="s">
        <v>6161</v>
      </c>
      <c r="I6643" s="272" t="s">
        <v>6161</v>
      </c>
      <c r="J6643" s="272" t="s">
        <v>6161</v>
      </c>
      <c r="K6643" s="272" t="s">
        <v>6161</v>
      </c>
      <c r="L6643" s="271" t="s">
        <v>6161</v>
      </c>
      <c r="M6643" s="270" t="s">
        <v>6161</v>
      </c>
      <c r="N6643" s="270" t="s">
        <v>6161</v>
      </c>
      <c r="O6643" s="270" t="s">
        <v>6161</v>
      </c>
    </row>
    <row r="6644" spans="1:15" ht="30.75" customHeight="1" x14ac:dyDescent="0.25">
      <c r="A6644" s="281">
        <v>86000225</v>
      </c>
      <c r="B6644" s="276" t="s">
        <v>7331</v>
      </c>
      <c r="C6644" s="278" t="s">
        <v>4844</v>
      </c>
      <c r="D6644" s="276" t="s">
        <v>6161</v>
      </c>
      <c r="E6644" s="282"/>
      <c r="F6644" s="279"/>
      <c r="G6644" s="278" t="s">
        <v>6161</v>
      </c>
      <c r="H6644" s="278" t="s">
        <v>6161</v>
      </c>
      <c r="I6644" s="278" t="s">
        <v>6161</v>
      </c>
      <c r="J6644" s="278" t="s">
        <v>6161</v>
      </c>
      <c r="K6644" s="278" t="s">
        <v>6161</v>
      </c>
      <c r="L6644" s="277" t="s">
        <v>6161</v>
      </c>
      <c r="M6644" s="276" t="s">
        <v>6161</v>
      </c>
      <c r="N6644" s="276" t="s">
        <v>6161</v>
      </c>
      <c r="O6644" s="276" t="s">
        <v>6161</v>
      </c>
    </row>
    <row r="6645" spans="1:15" ht="30.75" customHeight="1" x14ac:dyDescent="0.25">
      <c r="A6645" s="275">
        <v>86000233</v>
      </c>
      <c r="B6645" s="270" t="s">
        <v>7332</v>
      </c>
      <c r="C6645" s="272" t="s">
        <v>4844</v>
      </c>
      <c r="D6645" s="270" t="s">
        <v>6161</v>
      </c>
      <c r="E6645" s="272"/>
      <c r="F6645" s="273"/>
      <c r="G6645" s="272" t="s">
        <v>6161</v>
      </c>
      <c r="H6645" s="272" t="s">
        <v>6161</v>
      </c>
      <c r="I6645" s="272" t="s">
        <v>6161</v>
      </c>
      <c r="J6645" s="272" t="s">
        <v>6161</v>
      </c>
      <c r="K6645" s="272" t="s">
        <v>6161</v>
      </c>
      <c r="L6645" s="271" t="s">
        <v>6161</v>
      </c>
      <c r="M6645" s="270" t="s">
        <v>6161</v>
      </c>
      <c r="N6645" s="270" t="s">
        <v>6161</v>
      </c>
      <c r="O6645" s="270" t="s">
        <v>6161</v>
      </c>
    </row>
    <row r="6646" spans="1:15" ht="30.75" customHeight="1" x14ac:dyDescent="0.25">
      <c r="A6646" s="281">
        <v>86000241</v>
      </c>
      <c r="B6646" s="276" t="s">
        <v>7333</v>
      </c>
      <c r="C6646" s="278" t="s">
        <v>4844</v>
      </c>
      <c r="D6646" s="276" t="s">
        <v>6161</v>
      </c>
      <c r="E6646" s="282"/>
      <c r="F6646" s="279"/>
      <c r="G6646" s="278" t="s">
        <v>6161</v>
      </c>
      <c r="H6646" s="278" t="s">
        <v>6161</v>
      </c>
      <c r="I6646" s="278" t="s">
        <v>6161</v>
      </c>
      <c r="J6646" s="278" t="s">
        <v>6161</v>
      </c>
      <c r="K6646" s="278" t="s">
        <v>6161</v>
      </c>
      <c r="L6646" s="277" t="s">
        <v>6161</v>
      </c>
      <c r="M6646" s="276" t="s">
        <v>6161</v>
      </c>
      <c r="N6646" s="276" t="s">
        <v>6161</v>
      </c>
      <c r="O6646" s="276" t="s">
        <v>6161</v>
      </c>
    </row>
    <row r="6647" spans="1:15" ht="30.75" customHeight="1" x14ac:dyDescent="0.25">
      <c r="A6647" s="275">
        <v>86000250</v>
      </c>
      <c r="B6647" s="270" t="s">
        <v>7334</v>
      </c>
      <c r="C6647" s="272" t="s">
        <v>4844</v>
      </c>
      <c r="D6647" s="270" t="s">
        <v>6161</v>
      </c>
      <c r="E6647" s="272"/>
      <c r="F6647" s="273"/>
      <c r="G6647" s="272" t="s">
        <v>6161</v>
      </c>
      <c r="H6647" s="272" t="s">
        <v>6161</v>
      </c>
      <c r="I6647" s="272" t="s">
        <v>6161</v>
      </c>
      <c r="J6647" s="272" t="s">
        <v>6161</v>
      </c>
      <c r="K6647" s="272" t="s">
        <v>6161</v>
      </c>
      <c r="L6647" s="271" t="s">
        <v>6161</v>
      </c>
      <c r="M6647" s="270" t="s">
        <v>6161</v>
      </c>
      <c r="N6647" s="270" t="s">
        <v>6161</v>
      </c>
      <c r="O6647" s="270" t="s">
        <v>6161</v>
      </c>
    </row>
    <row r="6648" spans="1:15" ht="30.75" customHeight="1" x14ac:dyDescent="0.25">
      <c r="A6648" s="281">
        <v>86000268</v>
      </c>
      <c r="B6648" s="276" t="s">
        <v>7335</v>
      </c>
      <c r="C6648" s="278" t="s">
        <v>4844</v>
      </c>
      <c r="D6648" s="276" t="s">
        <v>6161</v>
      </c>
      <c r="E6648" s="282"/>
      <c r="F6648" s="279"/>
      <c r="G6648" s="278" t="s">
        <v>6161</v>
      </c>
      <c r="H6648" s="278" t="s">
        <v>6161</v>
      </c>
      <c r="I6648" s="278" t="s">
        <v>6161</v>
      </c>
      <c r="J6648" s="278" t="s">
        <v>6161</v>
      </c>
      <c r="K6648" s="278" t="s">
        <v>6161</v>
      </c>
      <c r="L6648" s="277" t="s">
        <v>6161</v>
      </c>
      <c r="M6648" s="276" t="s">
        <v>6161</v>
      </c>
      <c r="N6648" s="276" t="s">
        <v>6161</v>
      </c>
      <c r="O6648" s="276" t="s">
        <v>6161</v>
      </c>
    </row>
    <row r="6649" spans="1:15" ht="30.75" customHeight="1" x14ac:dyDescent="0.25">
      <c r="A6649" s="275">
        <v>86000276</v>
      </c>
      <c r="B6649" s="270" t="s">
        <v>7336</v>
      </c>
      <c r="C6649" s="272" t="s">
        <v>4844</v>
      </c>
      <c r="D6649" s="270" t="s">
        <v>6161</v>
      </c>
      <c r="E6649" s="272"/>
      <c r="F6649" s="273"/>
      <c r="G6649" s="272" t="s">
        <v>6161</v>
      </c>
      <c r="H6649" s="272" t="s">
        <v>6161</v>
      </c>
      <c r="I6649" s="272" t="s">
        <v>6161</v>
      </c>
      <c r="J6649" s="272" t="s">
        <v>6161</v>
      </c>
      <c r="K6649" s="272" t="s">
        <v>6161</v>
      </c>
      <c r="L6649" s="271" t="s">
        <v>6161</v>
      </c>
      <c r="M6649" s="270" t="s">
        <v>6161</v>
      </c>
      <c r="N6649" s="270" t="s">
        <v>6161</v>
      </c>
      <c r="O6649" s="270" t="s">
        <v>6161</v>
      </c>
    </row>
    <row r="6650" spans="1:15" ht="30.75" customHeight="1" x14ac:dyDescent="0.25">
      <c r="A6650" s="281">
        <v>86000284</v>
      </c>
      <c r="B6650" s="276" t="s">
        <v>7337</v>
      </c>
      <c r="C6650" s="278" t="s">
        <v>4844</v>
      </c>
      <c r="D6650" s="276" t="s">
        <v>6161</v>
      </c>
      <c r="E6650" s="282"/>
      <c r="F6650" s="279"/>
      <c r="G6650" s="278" t="s">
        <v>6161</v>
      </c>
      <c r="H6650" s="278" t="s">
        <v>6161</v>
      </c>
      <c r="I6650" s="278" t="s">
        <v>6161</v>
      </c>
      <c r="J6650" s="278" t="s">
        <v>6161</v>
      </c>
      <c r="K6650" s="278" t="s">
        <v>6161</v>
      </c>
      <c r="L6650" s="277" t="s">
        <v>6161</v>
      </c>
      <c r="M6650" s="276" t="s">
        <v>6161</v>
      </c>
      <c r="N6650" s="276" t="s">
        <v>6161</v>
      </c>
      <c r="O6650" s="276" t="s">
        <v>6161</v>
      </c>
    </row>
    <row r="6651" spans="1:15" ht="30.75" customHeight="1" x14ac:dyDescent="0.25">
      <c r="A6651" s="275">
        <v>86000292</v>
      </c>
      <c r="B6651" s="270" t="s">
        <v>7338</v>
      </c>
      <c r="C6651" s="272" t="s">
        <v>4844</v>
      </c>
      <c r="D6651" s="270" t="s">
        <v>6161</v>
      </c>
      <c r="E6651" s="272"/>
      <c r="F6651" s="273"/>
      <c r="G6651" s="272" t="s">
        <v>6161</v>
      </c>
      <c r="H6651" s="272" t="s">
        <v>6161</v>
      </c>
      <c r="I6651" s="272" t="s">
        <v>6161</v>
      </c>
      <c r="J6651" s="272" t="s">
        <v>6161</v>
      </c>
      <c r="K6651" s="272" t="s">
        <v>6161</v>
      </c>
      <c r="L6651" s="271" t="s">
        <v>6161</v>
      </c>
      <c r="M6651" s="270" t="s">
        <v>6161</v>
      </c>
      <c r="N6651" s="270" t="s">
        <v>6161</v>
      </c>
      <c r="O6651" s="270" t="s">
        <v>6161</v>
      </c>
    </row>
    <row r="6652" spans="1:15" ht="30.75" customHeight="1" x14ac:dyDescent="0.25">
      <c r="A6652" s="281">
        <v>86000306</v>
      </c>
      <c r="B6652" s="276" t="s">
        <v>7339</v>
      </c>
      <c r="C6652" s="278" t="s">
        <v>4844</v>
      </c>
      <c r="D6652" s="276" t="s">
        <v>6161</v>
      </c>
      <c r="E6652" s="282"/>
      <c r="F6652" s="279"/>
      <c r="G6652" s="278" t="s">
        <v>6161</v>
      </c>
      <c r="H6652" s="278" t="s">
        <v>6161</v>
      </c>
      <c r="I6652" s="278" t="s">
        <v>6161</v>
      </c>
      <c r="J6652" s="278" t="s">
        <v>6161</v>
      </c>
      <c r="K6652" s="278" t="s">
        <v>6161</v>
      </c>
      <c r="L6652" s="277" t="s">
        <v>6161</v>
      </c>
      <c r="M6652" s="276" t="s">
        <v>6161</v>
      </c>
      <c r="N6652" s="276" t="s">
        <v>6161</v>
      </c>
      <c r="O6652" s="276" t="s">
        <v>6161</v>
      </c>
    </row>
    <row r="6653" spans="1:15" ht="30.75" customHeight="1" x14ac:dyDescent="0.25">
      <c r="A6653" s="275">
        <v>86000314</v>
      </c>
      <c r="B6653" s="270" t="s">
        <v>7340</v>
      </c>
      <c r="C6653" s="272" t="s">
        <v>4844</v>
      </c>
      <c r="D6653" s="270" t="s">
        <v>6161</v>
      </c>
      <c r="E6653" s="272"/>
      <c r="F6653" s="273"/>
      <c r="G6653" s="272" t="s">
        <v>6161</v>
      </c>
      <c r="H6653" s="272" t="s">
        <v>6161</v>
      </c>
      <c r="I6653" s="272" t="s">
        <v>6161</v>
      </c>
      <c r="J6653" s="272" t="s">
        <v>6161</v>
      </c>
      <c r="K6653" s="272" t="s">
        <v>6161</v>
      </c>
      <c r="L6653" s="271" t="s">
        <v>6161</v>
      </c>
      <c r="M6653" s="270" t="s">
        <v>6161</v>
      </c>
      <c r="N6653" s="270" t="s">
        <v>6161</v>
      </c>
      <c r="O6653" s="270" t="s">
        <v>6161</v>
      </c>
    </row>
    <row r="6654" spans="1:15" ht="30.75" customHeight="1" x14ac:dyDescent="0.25">
      <c r="A6654" s="281">
        <v>86000322</v>
      </c>
      <c r="B6654" s="276" t="s">
        <v>7341</v>
      </c>
      <c r="C6654" s="278" t="s">
        <v>4844</v>
      </c>
      <c r="D6654" s="276" t="s">
        <v>6161</v>
      </c>
      <c r="E6654" s="282"/>
      <c r="F6654" s="279"/>
      <c r="G6654" s="278" t="s">
        <v>6161</v>
      </c>
      <c r="H6654" s="278" t="s">
        <v>6161</v>
      </c>
      <c r="I6654" s="278" t="s">
        <v>6161</v>
      </c>
      <c r="J6654" s="278" t="s">
        <v>6161</v>
      </c>
      <c r="K6654" s="278" t="s">
        <v>6161</v>
      </c>
      <c r="L6654" s="277" t="s">
        <v>6161</v>
      </c>
      <c r="M6654" s="276" t="s">
        <v>6161</v>
      </c>
      <c r="N6654" s="276" t="s">
        <v>6161</v>
      </c>
      <c r="O6654" s="276" t="s">
        <v>6161</v>
      </c>
    </row>
    <row r="6655" spans="1:15" ht="30.75" customHeight="1" x14ac:dyDescent="0.25">
      <c r="A6655" s="275">
        <v>86000330</v>
      </c>
      <c r="B6655" s="270" t="s">
        <v>7342</v>
      </c>
      <c r="C6655" s="272" t="s">
        <v>4844</v>
      </c>
      <c r="D6655" s="270" t="s">
        <v>6161</v>
      </c>
      <c r="E6655" s="272"/>
      <c r="F6655" s="273"/>
      <c r="G6655" s="272" t="s">
        <v>6161</v>
      </c>
      <c r="H6655" s="272" t="s">
        <v>6161</v>
      </c>
      <c r="I6655" s="272" t="s">
        <v>6161</v>
      </c>
      <c r="J6655" s="272" t="s">
        <v>6161</v>
      </c>
      <c r="K6655" s="272" t="s">
        <v>6161</v>
      </c>
      <c r="L6655" s="271" t="s">
        <v>6161</v>
      </c>
      <c r="M6655" s="270" t="s">
        <v>6161</v>
      </c>
      <c r="N6655" s="270" t="s">
        <v>6161</v>
      </c>
      <c r="O6655" s="270" t="s">
        <v>6161</v>
      </c>
    </row>
    <row r="6656" spans="1:15" ht="30.75" customHeight="1" x14ac:dyDescent="0.25">
      <c r="A6656" s="281">
        <v>86000357</v>
      </c>
      <c r="B6656" s="276" t="s">
        <v>7343</v>
      </c>
      <c r="C6656" s="278" t="s">
        <v>4844</v>
      </c>
      <c r="D6656" s="276" t="s">
        <v>6161</v>
      </c>
      <c r="E6656" s="282"/>
      <c r="F6656" s="279"/>
      <c r="G6656" s="278" t="s">
        <v>6161</v>
      </c>
      <c r="H6656" s="278" t="s">
        <v>6161</v>
      </c>
      <c r="I6656" s="278" t="s">
        <v>6161</v>
      </c>
      <c r="J6656" s="278" t="s">
        <v>6161</v>
      </c>
      <c r="K6656" s="278" t="s">
        <v>6161</v>
      </c>
      <c r="L6656" s="277" t="s">
        <v>6161</v>
      </c>
      <c r="M6656" s="276" t="s">
        <v>6161</v>
      </c>
      <c r="N6656" s="276" t="s">
        <v>6161</v>
      </c>
      <c r="O6656" s="276" t="s">
        <v>6161</v>
      </c>
    </row>
    <row r="6657" spans="1:15" ht="30.75" customHeight="1" x14ac:dyDescent="0.25">
      <c r="A6657" s="275">
        <v>86000365</v>
      </c>
      <c r="B6657" s="270" t="s">
        <v>7344</v>
      </c>
      <c r="C6657" s="272" t="s">
        <v>4844</v>
      </c>
      <c r="D6657" s="270" t="s">
        <v>6161</v>
      </c>
      <c r="E6657" s="272"/>
      <c r="F6657" s="273"/>
      <c r="G6657" s="272" t="s">
        <v>6161</v>
      </c>
      <c r="H6657" s="272" t="s">
        <v>6161</v>
      </c>
      <c r="I6657" s="272" t="s">
        <v>6161</v>
      </c>
      <c r="J6657" s="272" t="s">
        <v>6161</v>
      </c>
      <c r="K6657" s="272" t="s">
        <v>6161</v>
      </c>
      <c r="L6657" s="271" t="s">
        <v>6161</v>
      </c>
      <c r="M6657" s="270" t="s">
        <v>6161</v>
      </c>
      <c r="N6657" s="270" t="s">
        <v>6161</v>
      </c>
      <c r="O6657" s="270" t="s">
        <v>6161</v>
      </c>
    </row>
    <row r="6658" spans="1:15" ht="30.75" customHeight="1" x14ac:dyDescent="0.25">
      <c r="A6658" s="281">
        <v>86000373</v>
      </c>
      <c r="B6658" s="276" t="s">
        <v>7345</v>
      </c>
      <c r="C6658" s="278" t="s">
        <v>4844</v>
      </c>
      <c r="D6658" s="276" t="s">
        <v>6161</v>
      </c>
      <c r="E6658" s="282"/>
      <c r="F6658" s="279"/>
      <c r="G6658" s="278" t="s">
        <v>6161</v>
      </c>
      <c r="H6658" s="278" t="s">
        <v>6161</v>
      </c>
      <c r="I6658" s="278" t="s">
        <v>6161</v>
      </c>
      <c r="J6658" s="278" t="s">
        <v>6161</v>
      </c>
      <c r="K6658" s="278" t="s">
        <v>6161</v>
      </c>
      <c r="L6658" s="277" t="s">
        <v>6161</v>
      </c>
      <c r="M6658" s="276" t="s">
        <v>6161</v>
      </c>
      <c r="N6658" s="276" t="s">
        <v>6161</v>
      </c>
      <c r="O6658" s="276" t="s">
        <v>6161</v>
      </c>
    </row>
    <row r="6659" spans="1:15" ht="30.75" customHeight="1" x14ac:dyDescent="0.25">
      <c r="A6659" s="275">
        <v>86000381</v>
      </c>
      <c r="B6659" s="270" t="s">
        <v>7346</v>
      </c>
      <c r="C6659" s="272" t="s">
        <v>4844</v>
      </c>
      <c r="D6659" s="270" t="s">
        <v>6161</v>
      </c>
      <c r="E6659" s="272"/>
      <c r="F6659" s="273"/>
      <c r="G6659" s="272" t="s">
        <v>6161</v>
      </c>
      <c r="H6659" s="272" t="s">
        <v>6161</v>
      </c>
      <c r="I6659" s="272" t="s">
        <v>6161</v>
      </c>
      <c r="J6659" s="272" t="s">
        <v>6161</v>
      </c>
      <c r="K6659" s="272" t="s">
        <v>6161</v>
      </c>
      <c r="L6659" s="271" t="s">
        <v>6161</v>
      </c>
      <c r="M6659" s="270" t="s">
        <v>6161</v>
      </c>
      <c r="N6659" s="270" t="s">
        <v>6161</v>
      </c>
      <c r="O6659" s="270" t="s">
        <v>6161</v>
      </c>
    </row>
    <row r="6660" spans="1:15" ht="30.75" customHeight="1" x14ac:dyDescent="0.25">
      <c r="A6660" s="281">
        <v>86000390</v>
      </c>
      <c r="B6660" s="276" t="s">
        <v>7347</v>
      </c>
      <c r="C6660" s="278" t="s">
        <v>4844</v>
      </c>
      <c r="D6660" s="276" t="s">
        <v>6161</v>
      </c>
      <c r="E6660" s="282"/>
      <c r="F6660" s="279"/>
      <c r="G6660" s="278" t="s">
        <v>6161</v>
      </c>
      <c r="H6660" s="278" t="s">
        <v>6161</v>
      </c>
      <c r="I6660" s="278" t="s">
        <v>6161</v>
      </c>
      <c r="J6660" s="278" t="s">
        <v>6161</v>
      </c>
      <c r="K6660" s="278" t="s">
        <v>6161</v>
      </c>
      <c r="L6660" s="277" t="s">
        <v>6161</v>
      </c>
      <c r="M6660" s="276" t="s">
        <v>6161</v>
      </c>
      <c r="N6660" s="276" t="s">
        <v>6161</v>
      </c>
      <c r="O6660" s="276" t="s">
        <v>6161</v>
      </c>
    </row>
    <row r="6661" spans="1:15" ht="30.75" customHeight="1" x14ac:dyDescent="0.25">
      <c r="A6661" s="275">
        <v>86000403</v>
      </c>
      <c r="B6661" s="270" t="s">
        <v>7348</v>
      </c>
      <c r="C6661" s="272" t="s">
        <v>4844</v>
      </c>
      <c r="D6661" s="270" t="s">
        <v>6161</v>
      </c>
      <c r="E6661" s="272"/>
      <c r="F6661" s="273"/>
      <c r="G6661" s="272" t="s">
        <v>6161</v>
      </c>
      <c r="H6661" s="272" t="s">
        <v>6161</v>
      </c>
      <c r="I6661" s="272" t="s">
        <v>6161</v>
      </c>
      <c r="J6661" s="272" t="s">
        <v>6161</v>
      </c>
      <c r="K6661" s="272" t="s">
        <v>6161</v>
      </c>
      <c r="L6661" s="271" t="s">
        <v>6161</v>
      </c>
      <c r="M6661" s="270" t="s">
        <v>6161</v>
      </c>
      <c r="N6661" s="270" t="s">
        <v>6161</v>
      </c>
      <c r="O6661" s="270" t="s">
        <v>6161</v>
      </c>
    </row>
    <row r="6662" spans="1:15" ht="30.75" customHeight="1" x14ac:dyDescent="0.25">
      <c r="A6662" s="281">
        <v>86000411</v>
      </c>
      <c r="B6662" s="276" t="s">
        <v>7349</v>
      </c>
      <c r="C6662" s="278" t="s">
        <v>4844</v>
      </c>
      <c r="D6662" s="276" t="s">
        <v>6161</v>
      </c>
      <c r="E6662" s="282"/>
      <c r="F6662" s="279"/>
      <c r="G6662" s="278" t="s">
        <v>6161</v>
      </c>
      <c r="H6662" s="278" t="s">
        <v>6161</v>
      </c>
      <c r="I6662" s="278" t="s">
        <v>6161</v>
      </c>
      <c r="J6662" s="278" t="s">
        <v>6161</v>
      </c>
      <c r="K6662" s="278" t="s">
        <v>6161</v>
      </c>
      <c r="L6662" s="277" t="s">
        <v>6161</v>
      </c>
      <c r="M6662" s="276" t="s">
        <v>6161</v>
      </c>
      <c r="N6662" s="276" t="s">
        <v>6161</v>
      </c>
      <c r="O6662" s="276" t="s">
        <v>6161</v>
      </c>
    </row>
    <row r="6663" spans="1:15" ht="30.75" customHeight="1" x14ac:dyDescent="0.25">
      <c r="A6663" s="275">
        <v>86000420</v>
      </c>
      <c r="B6663" s="270" t="s">
        <v>7350</v>
      </c>
      <c r="C6663" s="272" t="s">
        <v>4844</v>
      </c>
      <c r="D6663" s="270" t="s">
        <v>6161</v>
      </c>
      <c r="E6663" s="272"/>
      <c r="F6663" s="273"/>
      <c r="G6663" s="272" t="s">
        <v>6161</v>
      </c>
      <c r="H6663" s="272" t="s">
        <v>6161</v>
      </c>
      <c r="I6663" s="272" t="s">
        <v>6161</v>
      </c>
      <c r="J6663" s="272" t="s">
        <v>6161</v>
      </c>
      <c r="K6663" s="272" t="s">
        <v>6161</v>
      </c>
      <c r="L6663" s="271" t="s">
        <v>6161</v>
      </c>
      <c r="M6663" s="270" t="s">
        <v>6161</v>
      </c>
      <c r="N6663" s="270" t="s">
        <v>6161</v>
      </c>
      <c r="O6663" s="270" t="s">
        <v>6161</v>
      </c>
    </row>
    <row r="6664" spans="1:15" ht="30.75" customHeight="1" x14ac:dyDescent="0.25">
      <c r="A6664" s="281">
        <v>86000438</v>
      </c>
      <c r="B6664" s="276" t="s">
        <v>7351</v>
      </c>
      <c r="C6664" s="278" t="s">
        <v>4844</v>
      </c>
      <c r="D6664" s="276" t="s">
        <v>6161</v>
      </c>
      <c r="E6664" s="282"/>
      <c r="F6664" s="279"/>
      <c r="G6664" s="278" t="s">
        <v>6161</v>
      </c>
      <c r="H6664" s="278" t="s">
        <v>6161</v>
      </c>
      <c r="I6664" s="278" t="s">
        <v>6161</v>
      </c>
      <c r="J6664" s="278" t="s">
        <v>6161</v>
      </c>
      <c r="K6664" s="278" t="s">
        <v>6161</v>
      </c>
      <c r="L6664" s="277" t="s">
        <v>6161</v>
      </c>
      <c r="M6664" s="276" t="s">
        <v>6161</v>
      </c>
      <c r="N6664" s="276" t="s">
        <v>6161</v>
      </c>
      <c r="O6664" s="276" t="s">
        <v>6161</v>
      </c>
    </row>
    <row r="6665" spans="1:15" ht="30.75" customHeight="1" x14ac:dyDescent="0.25">
      <c r="A6665" s="275">
        <v>86000446</v>
      </c>
      <c r="B6665" s="270" t="s">
        <v>7352</v>
      </c>
      <c r="C6665" s="272" t="s">
        <v>4844</v>
      </c>
      <c r="D6665" s="270" t="s">
        <v>6161</v>
      </c>
      <c r="E6665" s="272"/>
      <c r="F6665" s="273"/>
      <c r="G6665" s="272" t="s">
        <v>6161</v>
      </c>
      <c r="H6665" s="272" t="s">
        <v>6161</v>
      </c>
      <c r="I6665" s="272" t="s">
        <v>6161</v>
      </c>
      <c r="J6665" s="272" t="s">
        <v>6161</v>
      </c>
      <c r="K6665" s="272" t="s">
        <v>6161</v>
      </c>
      <c r="L6665" s="271" t="s">
        <v>6161</v>
      </c>
      <c r="M6665" s="270" t="s">
        <v>6161</v>
      </c>
      <c r="N6665" s="270" t="s">
        <v>6161</v>
      </c>
      <c r="O6665" s="270" t="s">
        <v>6161</v>
      </c>
    </row>
    <row r="6666" spans="1:15" ht="30.75" customHeight="1" x14ac:dyDescent="0.25">
      <c r="A6666" s="281">
        <v>86000454</v>
      </c>
      <c r="B6666" s="276" t="s">
        <v>7353</v>
      </c>
      <c r="C6666" s="278" t="s">
        <v>4844</v>
      </c>
      <c r="D6666" s="276" t="s">
        <v>6161</v>
      </c>
      <c r="E6666" s="282"/>
      <c r="F6666" s="279"/>
      <c r="G6666" s="278" t="s">
        <v>6161</v>
      </c>
      <c r="H6666" s="278" t="s">
        <v>6161</v>
      </c>
      <c r="I6666" s="278" t="s">
        <v>6161</v>
      </c>
      <c r="J6666" s="278" t="s">
        <v>6161</v>
      </c>
      <c r="K6666" s="278" t="s">
        <v>6161</v>
      </c>
      <c r="L6666" s="277" t="s">
        <v>6161</v>
      </c>
      <c r="M6666" s="276" t="s">
        <v>6161</v>
      </c>
      <c r="N6666" s="276" t="s">
        <v>6161</v>
      </c>
      <c r="O6666" s="276" t="s">
        <v>6161</v>
      </c>
    </row>
    <row r="6667" spans="1:15" ht="30.75" customHeight="1" x14ac:dyDescent="0.25">
      <c r="A6667" s="275">
        <v>86000462</v>
      </c>
      <c r="B6667" s="270" t="s">
        <v>7354</v>
      </c>
      <c r="C6667" s="272" t="s">
        <v>4844</v>
      </c>
      <c r="D6667" s="270" t="s">
        <v>6161</v>
      </c>
      <c r="E6667" s="272"/>
      <c r="F6667" s="273"/>
      <c r="G6667" s="272" t="s">
        <v>6161</v>
      </c>
      <c r="H6667" s="272" t="s">
        <v>6161</v>
      </c>
      <c r="I6667" s="272" t="s">
        <v>6161</v>
      </c>
      <c r="J6667" s="272" t="s">
        <v>6161</v>
      </c>
      <c r="K6667" s="272" t="s">
        <v>6161</v>
      </c>
      <c r="L6667" s="271" t="s">
        <v>6161</v>
      </c>
      <c r="M6667" s="270" t="s">
        <v>6161</v>
      </c>
      <c r="N6667" s="270" t="s">
        <v>6161</v>
      </c>
      <c r="O6667" s="270" t="s">
        <v>6161</v>
      </c>
    </row>
    <row r="6668" spans="1:15" ht="30.75" customHeight="1" x14ac:dyDescent="0.25">
      <c r="A6668" s="281">
        <v>86000470</v>
      </c>
      <c r="B6668" s="276" t="s">
        <v>7355</v>
      </c>
      <c r="C6668" s="278" t="s">
        <v>4844</v>
      </c>
      <c r="D6668" s="276" t="s">
        <v>6161</v>
      </c>
      <c r="E6668" s="282"/>
      <c r="F6668" s="279"/>
      <c r="G6668" s="278" t="s">
        <v>6161</v>
      </c>
      <c r="H6668" s="278" t="s">
        <v>6161</v>
      </c>
      <c r="I6668" s="278" t="s">
        <v>6161</v>
      </c>
      <c r="J6668" s="278" t="s">
        <v>6161</v>
      </c>
      <c r="K6668" s="278" t="s">
        <v>6161</v>
      </c>
      <c r="L6668" s="277" t="s">
        <v>6161</v>
      </c>
      <c r="M6668" s="276" t="s">
        <v>6161</v>
      </c>
      <c r="N6668" s="276" t="s">
        <v>6161</v>
      </c>
      <c r="O6668" s="276" t="s">
        <v>6161</v>
      </c>
    </row>
    <row r="6669" spans="1:15" ht="30.75" customHeight="1" x14ac:dyDescent="0.25">
      <c r="A6669" s="275">
        <v>86000489</v>
      </c>
      <c r="B6669" s="270" t="s">
        <v>7356</v>
      </c>
      <c r="C6669" s="272" t="s">
        <v>4844</v>
      </c>
      <c r="D6669" s="270" t="s">
        <v>6161</v>
      </c>
      <c r="E6669" s="272"/>
      <c r="F6669" s="273"/>
      <c r="G6669" s="272" t="s">
        <v>6161</v>
      </c>
      <c r="H6669" s="272" t="s">
        <v>6161</v>
      </c>
      <c r="I6669" s="272" t="s">
        <v>6161</v>
      </c>
      <c r="J6669" s="272" t="s">
        <v>6161</v>
      </c>
      <c r="K6669" s="272" t="s">
        <v>6161</v>
      </c>
      <c r="L6669" s="271" t="s">
        <v>6161</v>
      </c>
      <c r="M6669" s="270" t="s">
        <v>6161</v>
      </c>
      <c r="N6669" s="270" t="s">
        <v>6161</v>
      </c>
      <c r="O6669" s="270" t="s">
        <v>6161</v>
      </c>
    </row>
    <row r="6670" spans="1:15" ht="30.75" customHeight="1" x14ac:dyDescent="0.25">
      <c r="A6670" s="281">
        <v>86000497</v>
      </c>
      <c r="B6670" s="276" t="s">
        <v>7357</v>
      </c>
      <c r="C6670" s="278" t="s">
        <v>4844</v>
      </c>
      <c r="D6670" s="276" t="s">
        <v>6161</v>
      </c>
      <c r="E6670" s="282"/>
      <c r="F6670" s="279"/>
      <c r="G6670" s="278" t="s">
        <v>6161</v>
      </c>
      <c r="H6670" s="278" t="s">
        <v>6161</v>
      </c>
      <c r="I6670" s="278" t="s">
        <v>6161</v>
      </c>
      <c r="J6670" s="278" t="s">
        <v>6161</v>
      </c>
      <c r="K6670" s="278" t="s">
        <v>6161</v>
      </c>
      <c r="L6670" s="277" t="s">
        <v>6161</v>
      </c>
      <c r="M6670" s="276" t="s">
        <v>6161</v>
      </c>
      <c r="N6670" s="276" t="s">
        <v>6161</v>
      </c>
      <c r="O6670" s="276" t="s">
        <v>6161</v>
      </c>
    </row>
    <row r="6671" spans="1:15" ht="30.75" customHeight="1" x14ac:dyDescent="0.25">
      <c r="A6671" s="275">
        <v>86000500</v>
      </c>
      <c r="B6671" s="270" t="s">
        <v>7358</v>
      </c>
      <c r="C6671" s="272" t="s">
        <v>4844</v>
      </c>
      <c r="D6671" s="270" t="s">
        <v>6161</v>
      </c>
      <c r="E6671" s="272"/>
      <c r="F6671" s="273"/>
      <c r="G6671" s="272" t="s">
        <v>6161</v>
      </c>
      <c r="H6671" s="272" t="s">
        <v>6161</v>
      </c>
      <c r="I6671" s="272" t="s">
        <v>6161</v>
      </c>
      <c r="J6671" s="272" t="s">
        <v>6161</v>
      </c>
      <c r="K6671" s="272" t="s">
        <v>6161</v>
      </c>
      <c r="L6671" s="271" t="s">
        <v>6161</v>
      </c>
      <c r="M6671" s="270" t="s">
        <v>6161</v>
      </c>
      <c r="N6671" s="270" t="s">
        <v>6161</v>
      </c>
      <c r="O6671" s="270" t="s">
        <v>6161</v>
      </c>
    </row>
    <row r="6672" spans="1:15" ht="30.75" customHeight="1" x14ac:dyDescent="0.25">
      <c r="A6672" s="281">
        <v>86000519</v>
      </c>
      <c r="B6672" s="276" t="s">
        <v>7359</v>
      </c>
      <c r="C6672" s="278" t="s">
        <v>4844</v>
      </c>
      <c r="D6672" s="276" t="s">
        <v>6161</v>
      </c>
      <c r="E6672" s="282"/>
      <c r="F6672" s="279"/>
      <c r="G6672" s="278" t="s">
        <v>6161</v>
      </c>
      <c r="H6672" s="278" t="s">
        <v>6161</v>
      </c>
      <c r="I6672" s="278" t="s">
        <v>6161</v>
      </c>
      <c r="J6672" s="278" t="s">
        <v>6161</v>
      </c>
      <c r="K6672" s="278" t="s">
        <v>6161</v>
      </c>
      <c r="L6672" s="277" t="s">
        <v>6161</v>
      </c>
      <c r="M6672" s="276" t="s">
        <v>6161</v>
      </c>
      <c r="N6672" s="276" t="s">
        <v>6161</v>
      </c>
      <c r="O6672" s="276" t="s">
        <v>6161</v>
      </c>
    </row>
    <row r="6673" spans="1:15" ht="30.75" customHeight="1" x14ac:dyDescent="0.25">
      <c r="A6673" s="275">
        <v>86000527</v>
      </c>
      <c r="B6673" s="270" t="s">
        <v>7360</v>
      </c>
      <c r="C6673" s="272" t="s">
        <v>4844</v>
      </c>
      <c r="D6673" s="270" t="s">
        <v>6161</v>
      </c>
      <c r="E6673" s="272"/>
      <c r="F6673" s="273"/>
      <c r="G6673" s="272" t="s">
        <v>6161</v>
      </c>
      <c r="H6673" s="272" t="s">
        <v>6161</v>
      </c>
      <c r="I6673" s="272" t="s">
        <v>6161</v>
      </c>
      <c r="J6673" s="272" t="s">
        <v>6161</v>
      </c>
      <c r="K6673" s="272" t="s">
        <v>6161</v>
      </c>
      <c r="L6673" s="271" t="s">
        <v>6161</v>
      </c>
      <c r="M6673" s="270" t="s">
        <v>6161</v>
      </c>
      <c r="N6673" s="270" t="s">
        <v>6161</v>
      </c>
      <c r="O6673" s="270" t="s">
        <v>6161</v>
      </c>
    </row>
    <row r="6674" spans="1:15" ht="30.75" customHeight="1" x14ac:dyDescent="0.25">
      <c r="A6674" s="281">
        <v>86000535</v>
      </c>
      <c r="B6674" s="276" t="s">
        <v>7361</v>
      </c>
      <c r="C6674" s="278" t="s">
        <v>4844</v>
      </c>
      <c r="D6674" s="276" t="s">
        <v>6161</v>
      </c>
      <c r="E6674" s="282"/>
      <c r="F6674" s="279"/>
      <c r="G6674" s="278" t="s">
        <v>6161</v>
      </c>
      <c r="H6674" s="278" t="s">
        <v>6161</v>
      </c>
      <c r="I6674" s="278" t="s">
        <v>6161</v>
      </c>
      <c r="J6674" s="278" t="s">
        <v>6161</v>
      </c>
      <c r="K6674" s="278" t="s">
        <v>6161</v>
      </c>
      <c r="L6674" s="277" t="s">
        <v>6161</v>
      </c>
      <c r="M6674" s="276" t="s">
        <v>6161</v>
      </c>
      <c r="N6674" s="276" t="s">
        <v>6161</v>
      </c>
      <c r="O6674" s="276" t="s">
        <v>6161</v>
      </c>
    </row>
    <row r="6675" spans="1:15" ht="30.75" customHeight="1" x14ac:dyDescent="0.25">
      <c r="A6675" s="275">
        <v>86000543</v>
      </c>
      <c r="B6675" s="270" t="s">
        <v>7362</v>
      </c>
      <c r="C6675" s="272" t="s">
        <v>4844</v>
      </c>
      <c r="D6675" s="270" t="s">
        <v>6161</v>
      </c>
      <c r="E6675" s="272"/>
      <c r="F6675" s="273"/>
      <c r="G6675" s="272" t="s">
        <v>6161</v>
      </c>
      <c r="H6675" s="272" t="s">
        <v>6161</v>
      </c>
      <c r="I6675" s="272" t="s">
        <v>6161</v>
      </c>
      <c r="J6675" s="272" t="s">
        <v>6161</v>
      </c>
      <c r="K6675" s="272" t="s">
        <v>6161</v>
      </c>
      <c r="L6675" s="271" t="s">
        <v>6161</v>
      </c>
      <c r="M6675" s="270" t="s">
        <v>6161</v>
      </c>
      <c r="N6675" s="270" t="s">
        <v>6161</v>
      </c>
      <c r="O6675" s="270" t="s">
        <v>6161</v>
      </c>
    </row>
    <row r="6676" spans="1:15" ht="30.75" customHeight="1" x14ac:dyDescent="0.25">
      <c r="A6676" s="281">
        <v>86000551</v>
      </c>
      <c r="B6676" s="276" t="s">
        <v>7363</v>
      </c>
      <c r="C6676" s="278" t="s">
        <v>4844</v>
      </c>
      <c r="D6676" s="276" t="s">
        <v>6161</v>
      </c>
      <c r="E6676" s="282"/>
      <c r="F6676" s="279"/>
      <c r="G6676" s="278" t="s">
        <v>6161</v>
      </c>
      <c r="H6676" s="278" t="s">
        <v>6161</v>
      </c>
      <c r="I6676" s="278" t="s">
        <v>6161</v>
      </c>
      <c r="J6676" s="278" t="s">
        <v>6161</v>
      </c>
      <c r="K6676" s="278" t="s">
        <v>6161</v>
      </c>
      <c r="L6676" s="277" t="s">
        <v>6161</v>
      </c>
      <c r="M6676" s="276" t="s">
        <v>6161</v>
      </c>
      <c r="N6676" s="276" t="s">
        <v>6161</v>
      </c>
      <c r="O6676" s="276" t="s">
        <v>6161</v>
      </c>
    </row>
    <row r="6677" spans="1:15" ht="30.75" customHeight="1" x14ac:dyDescent="0.25">
      <c r="A6677" s="275">
        <v>86000560</v>
      </c>
      <c r="B6677" s="270" t="s">
        <v>7364</v>
      </c>
      <c r="C6677" s="272" t="s">
        <v>4844</v>
      </c>
      <c r="D6677" s="270" t="s">
        <v>6161</v>
      </c>
      <c r="E6677" s="272"/>
      <c r="F6677" s="273"/>
      <c r="G6677" s="272" t="s">
        <v>6161</v>
      </c>
      <c r="H6677" s="272" t="s">
        <v>6161</v>
      </c>
      <c r="I6677" s="272" t="s">
        <v>6161</v>
      </c>
      <c r="J6677" s="272" t="s">
        <v>6161</v>
      </c>
      <c r="K6677" s="272" t="s">
        <v>6161</v>
      </c>
      <c r="L6677" s="271" t="s">
        <v>6161</v>
      </c>
      <c r="M6677" s="270" t="s">
        <v>6161</v>
      </c>
      <c r="N6677" s="270" t="s">
        <v>6161</v>
      </c>
      <c r="O6677" s="270" t="s">
        <v>6161</v>
      </c>
    </row>
    <row r="6678" spans="1:15" ht="30.75" customHeight="1" x14ac:dyDescent="0.25">
      <c r="A6678" s="281">
        <v>86000578</v>
      </c>
      <c r="B6678" s="276" t="s">
        <v>7365</v>
      </c>
      <c r="C6678" s="278" t="s">
        <v>4844</v>
      </c>
      <c r="D6678" s="276" t="s">
        <v>6161</v>
      </c>
      <c r="E6678" s="282"/>
      <c r="F6678" s="279"/>
      <c r="G6678" s="278" t="s">
        <v>6161</v>
      </c>
      <c r="H6678" s="278" t="s">
        <v>6161</v>
      </c>
      <c r="I6678" s="278" t="s">
        <v>6161</v>
      </c>
      <c r="J6678" s="278" t="s">
        <v>6161</v>
      </c>
      <c r="K6678" s="278" t="s">
        <v>6161</v>
      </c>
      <c r="L6678" s="277" t="s">
        <v>6161</v>
      </c>
      <c r="M6678" s="276" t="s">
        <v>6161</v>
      </c>
      <c r="N6678" s="276" t="s">
        <v>6161</v>
      </c>
      <c r="O6678" s="276" t="s">
        <v>6161</v>
      </c>
    </row>
    <row r="6679" spans="1:15" ht="30.75" customHeight="1" x14ac:dyDescent="0.25">
      <c r="A6679" s="275">
        <v>86000586</v>
      </c>
      <c r="B6679" s="270" t="s">
        <v>7366</v>
      </c>
      <c r="C6679" s="272" t="s">
        <v>4844</v>
      </c>
      <c r="D6679" s="270" t="s">
        <v>6161</v>
      </c>
      <c r="E6679" s="272"/>
      <c r="F6679" s="273"/>
      <c r="G6679" s="272" t="s">
        <v>6161</v>
      </c>
      <c r="H6679" s="272" t="s">
        <v>6161</v>
      </c>
      <c r="I6679" s="272" t="s">
        <v>6161</v>
      </c>
      <c r="J6679" s="272" t="s">
        <v>6161</v>
      </c>
      <c r="K6679" s="272" t="s">
        <v>6161</v>
      </c>
      <c r="L6679" s="271" t="s">
        <v>6161</v>
      </c>
      <c r="M6679" s="270" t="s">
        <v>6161</v>
      </c>
      <c r="N6679" s="270" t="s">
        <v>6161</v>
      </c>
      <c r="O6679" s="270" t="s">
        <v>6161</v>
      </c>
    </row>
    <row r="6680" spans="1:15" ht="30.75" customHeight="1" x14ac:dyDescent="0.25">
      <c r="A6680" s="281">
        <v>86000594</v>
      </c>
      <c r="B6680" s="276" t="s">
        <v>7367</v>
      </c>
      <c r="C6680" s="278" t="s">
        <v>4844</v>
      </c>
      <c r="D6680" s="276" t="s">
        <v>6161</v>
      </c>
      <c r="E6680" s="282"/>
      <c r="F6680" s="279"/>
      <c r="G6680" s="278" t="s">
        <v>6161</v>
      </c>
      <c r="H6680" s="278" t="s">
        <v>6161</v>
      </c>
      <c r="I6680" s="278" t="s">
        <v>6161</v>
      </c>
      <c r="J6680" s="278" t="s">
        <v>6161</v>
      </c>
      <c r="K6680" s="278" t="s">
        <v>6161</v>
      </c>
      <c r="L6680" s="277" t="s">
        <v>6161</v>
      </c>
      <c r="M6680" s="276" t="s">
        <v>6161</v>
      </c>
      <c r="N6680" s="276" t="s">
        <v>6161</v>
      </c>
      <c r="O6680" s="276" t="s">
        <v>6161</v>
      </c>
    </row>
    <row r="6681" spans="1:15" ht="30.75" customHeight="1" x14ac:dyDescent="0.25">
      <c r="A6681" s="275">
        <v>86000608</v>
      </c>
      <c r="B6681" s="270" t="s">
        <v>7368</v>
      </c>
      <c r="C6681" s="272" t="s">
        <v>4844</v>
      </c>
      <c r="D6681" s="270" t="s">
        <v>6161</v>
      </c>
      <c r="E6681" s="272"/>
      <c r="F6681" s="273"/>
      <c r="G6681" s="272" t="s">
        <v>6161</v>
      </c>
      <c r="H6681" s="272" t="s">
        <v>6161</v>
      </c>
      <c r="I6681" s="272" t="s">
        <v>6161</v>
      </c>
      <c r="J6681" s="272" t="s">
        <v>6161</v>
      </c>
      <c r="K6681" s="272" t="s">
        <v>6161</v>
      </c>
      <c r="L6681" s="271" t="s">
        <v>6161</v>
      </c>
      <c r="M6681" s="270" t="s">
        <v>6161</v>
      </c>
      <c r="N6681" s="270" t="s">
        <v>6161</v>
      </c>
      <c r="O6681" s="270" t="s">
        <v>6161</v>
      </c>
    </row>
    <row r="6682" spans="1:15" ht="30.75" customHeight="1" x14ac:dyDescent="0.25">
      <c r="A6682" s="281">
        <v>86000616</v>
      </c>
      <c r="B6682" s="276" t="s">
        <v>7369</v>
      </c>
      <c r="C6682" s="278" t="s">
        <v>4844</v>
      </c>
      <c r="D6682" s="276" t="s">
        <v>6161</v>
      </c>
      <c r="E6682" s="282"/>
      <c r="F6682" s="279"/>
      <c r="G6682" s="278" t="s">
        <v>6161</v>
      </c>
      <c r="H6682" s="278" t="s">
        <v>6161</v>
      </c>
      <c r="I6682" s="278" t="s">
        <v>6161</v>
      </c>
      <c r="J6682" s="278" t="s">
        <v>6161</v>
      </c>
      <c r="K6682" s="278" t="s">
        <v>6161</v>
      </c>
      <c r="L6682" s="277" t="s">
        <v>6161</v>
      </c>
      <c r="M6682" s="276" t="s">
        <v>6161</v>
      </c>
      <c r="N6682" s="276" t="s">
        <v>6161</v>
      </c>
      <c r="O6682" s="276" t="s">
        <v>6161</v>
      </c>
    </row>
    <row r="6683" spans="1:15" ht="30.75" customHeight="1" x14ac:dyDescent="0.25">
      <c r="A6683" s="275">
        <v>87000016</v>
      </c>
      <c r="B6683" s="270" t="s">
        <v>7370</v>
      </c>
      <c r="C6683" s="272" t="s">
        <v>4843</v>
      </c>
      <c r="D6683" s="270" t="s">
        <v>10989</v>
      </c>
      <c r="E6683" s="272"/>
      <c r="F6683" s="273"/>
      <c r="G6683" s="272" t="s">
        <v>6153</v>
      </c>
      <c r="H6683" s="272"/>
      <c r="I6683" s="272"/>
      <c r="J6683" s="272"/>
      <c r="K6683" s="272"/>
      <c r="L6683" s="271"/>
      <c r="M6683" s="270" t="s">
        <v>7425</v>
      </c>
      <c r="N6683" s="270" t="s">
        <v>6159</v>
      </c>
      <c r="O6683" s="270" t="s">
        <v>6159</v>
      </c>
    </row>
    <row r="6684" spans="1:15" ht="30.75" customHeight="1" x14ac:dyDescent="0.25">
      <c r="A6684" s="281">
        <v>87000024</v>
      </c>
      <c r="B6684" s="276" t="s">
        <v>7371</v>
      </c>
      <c r="C6684" s="278" t="s">
        <v>4843</v>
      </c>
      <c r="D6684" s="276" t="s">
        <v>10946</v>
      </c>
      <c r="E6684" s="282"/>
      <c r="F6684" s="279"/>
      <c r="G6684" s="278" t="s">
        <v>6153</v>
      </c>
      <c r="H6684" s="278"/>
      <c r="I6684" s="278"/>
      <c r="J6684" s="278"/>
      <c r="K6684" s="278"/>
      <c r="L6684" s="277"/>
      <c r="M6684" s="276" t="s">
        <v>7425</v>
      </c>
      <c r="N6684" s="276" t="s">
        <v>6159</v>
      </c>
      <c r="O6684" s="276" t="s">
        <v>6159</v>
      </c>
    </row>
    <row r="6685" spans="1:15" ht="30.75" customHeight="1" x14ac:dyDescent="0.25">
      <c r="A6685" s="275">
        <v>87000032</v>
      </c>
      <c r="B6685" s="270" t="s">
        <v>7372</v>
      </c>
      <c r="C6685" s="272" t="s">
        <v>4843</v>
      </c>
      <c r="D6685" s="270" t="s">
        <v>10876</v>
      </c>
      <c r="E6685" s="272"/>
      <c r="F6685" s="273"/>
      <c r="G6685" s="272" t="s">
        <v>6153</v>
      </c>
      <c r="H6685" s="272"/>
      <c r="I6685" s="272"/>
      <c r="J6685" s="272"/>
      <c r="K6685" s="272"/>
      <c r="L6685" s="271">
        <v>86</v>
      </c>
      <c r="M6685" s="270" t="s">
        <v>7425</v>
      </c>
      <c r="N6685" s="270" t="s">
        <v>6159</v>
      </c>
      <c r="O6685" s="270" t="s">
        <v>6159</v>
      </c>
    </row>
    <row r="6686" spans="1:15" ht="30.75" customHeight="1" x14ac:dyDescent="0.25">
      <c r="A6686" s="281">
        <v>87000040</v>
      </c>
      <c r="B6686" s="276" t="s">
        <v>7373</v>
      </c>
      <c r="C6686" s="278" t="s">
        <v>4843</v>
      </c>
      <c r="D6686" s="276" t="s">
        <v>10937</v>
      </c>
      <c r="E6686" s="282"/>
      <c r="F6686" s="279"/>
      <c r="G6686" s="278" t="s">
        <v>6153</v>
      </c>
      <c r="H6686" s="278"/>
      <c r="I6686" s="278"/>
      <c r="J6686" s="278"/>
      <c r="K6686" s="278"/>
      <c r="L6686" s="277">
        <v>89</v>
      </c>
      <c r="M6686" s="276" t="s">
        <v>3770</v>
      </c>
      <c r="N6686" s="276" t="s">
        <v>7595</v>
      </c>
      <c r="O6686" s="276" t="s">
        <v>6175</v>
      </c>
    </row>
    <row r="6687" spans="1:15" ht="30.75" customHeight="1" x14ac:dyDescent="0.25">
      <c r="A6687" s="275">
        <v>87000059</v>
      </c>
      <c r="B6687" s="270" t="s">
        <v>7374</v>
      </c>
      <c r="C6687" s="272" t="s">
        <v>4843</v>
      </c>
      <c r="D6687" s="270" t="s">
        <v>10937</v>
      </c>
      <c r="E6687" s="272"/>
      <c r="F6687" s="273"/>
      <c r="G6687" s="272" t="s">
        <v>6153</v>
      </c>
      <c r="H6687" s="272"/>
      <c r="I6687" s="272"/>
      <c r="J6687" s="272"/>
      <c r="K6687" s="272"/>
      <c r="L6687" s="271">
        <v>89</v>
      </c>
      <c r="M6687" s="270" t="s">
        <v>3770</v>
      </c>
      <c r="N6687" s="270" t="s">
        <v>7595</v>
      </c>
      <c r="O6687" s="270" t="s">
        <v>6175</v>
      </c>
    </row>
    <row r="6688" spans="1:15" ht="30.75" customHeight="1" x14ac:dyDescent="0.25">
      <c r="A6688" s="281">
        <v>87000067</v>
      </c>
      <c r="B6688" s="276" t="s">
        <v>7375</v>
      </c>
      <c r="C6688" s="278" t="s">
        <v>4843</v>
      </c>
      <c r="D6688" s="276" t="s">
        <v>10937</v>
      </c>
      <c r="E6688" s="282"/>
      <c r="F6688" s="279"/>
      <c r="G6688" s="278" t="s">
        <v>6153</v>
      </c>
      <c r="H6688" s="278"/>
      <c r="I6688" s="278"/>
      <c r="J6688" s="278"/>
      <c r="K6688" s="278"/>
      <c r="L6688" s="277">
        <v>89</v>
      </c>
      <c r="M6688" s="276" t="s">
        <v>3770</v>
      </c>
      <c r="N6688" s="276" t="s">
        <v>7595</v>
      </c>
      <c r="O6688" s="276" t="s">
        <v>6175</v>
      </c>
    </row>
    <row r="6689" spans="1:15" ht="30.75" customHeight="1" x14ac:dyDescent="0.25">
      <c r="A6689" s="275">
        <v>87000148</v>
      </c>
      <c r="B6689" s="270" t="s">
        <v>7376</v>
      </c>
      <c r="C6689" s="272" t="s">
        <v>4843</v>
      </c>
      <c r="D6689" s="270" t="s">
        <v>10908</v>
      </c>
      <c r="E6689" s="272"/>
      <c r="F6689" s="273"/>
      <c r="G6689" s="272" t="s">
        <v>6153</v>
      </c>
      <c r="H6689" s="272"/>
      <c r="I6689" s="272"/>
      <c r="J6689" s="272"/>
      <c r="K6689" s="272"/>
      <c r="L6689" s="271"/>
      <c r="M6689" s="270" t="s">
        <v>7425</v>
      </c>
      <c r="N6689" s="270" t="s">
        <v>6159</v>
      </c>
      <c r="O6689" s="270" t="s">
        <v>6159</v>
      </c>
    </row>
    <row r="6690" spans="1:15" ht="30.75" customHeight="1" x14ac:dyDescent="0.25">
      <c r="A6690" s="281">
        <v>87000164</v>
      </c>
      <c r="B6690" s="276" t="s">
        <v>7377</v>
      </c>
      <c r="C6690" s="278" t="s">
        <v>4844</v>
      </c>
      <c r="D6690" s="276" t="s">
        <v>6161</v>
      </c>
      <c r="E6690" s="282"/>
      <c r="F6690" s="279"/>
      <c r="G6690" s="278" t="s">
        <v>6161</v>
      </c>
      <c r="H6690" s="278" t="s">
        <v>6161</v>
      </c>
      <c r="I6690" s="278" t="s">
        <v>6161</v>
      </c>
      <c r="J6690" s="278" t="s">
        <v>6161</v>
      </c>
      <c r="K6690" s="278" t="s">
        <v>6161</v>
      </c>
      <c r="L6690" s="277" t="s">
        <v>6161</v>
      </c>
      <c r="M6690" s="276" t="s">
        <v>6161</v>
      </c>
      <c r="N6690" s="276" t="s">
        <v>6161</v>
      </c>
      <c r="O6690" s="276" t="s">
        <v>6161</v>
      </c>
    </row>
    <row r="6691" spans="1:15" ht="30.75" customHeight="1" x14ac:dyDescent="0.25">
      <c r="A6691" s="275">
        <v>87000180</v>
      </c>
      <c r="B6691" s="270" t="s">
        <v>7378</v>
      </c>
      <c r="C6691" s="272" t="s">
        <v>4844</v>
      </c>
      <c r="D6691" s="270" t="s">
        <v>6161</v>
      </c>
      <c r="E6691" s="272"/>
      <c r="F6691" s="273"/>
      <c r="G6691" s="272" t="s">
        <v>6161</v>
      </c>
      <c r="H6691" s="272" t="s">
        <v>6161</v>
      </c>
      <c r="I6691" s="272" t="s">
        <v>6161</v>
      </c>
      <c r="J6691" s="272" t="s">
        <v>6161</v>
      </c>
      <c r="K6691" s="272" t="s">
        <v>6161</v>
      </c>
      <c r="L6691" s="271" t="s">
        <v>6161</v>
      </c>
      <c r="M6691" s="270" t="s">
        <v>6161</v>
      </c>
      <c r="N6691" s="270" t="s">
        <v>6161</v>
      </c>
      <c r="O6691" s="270" t="s">
        <v>6161</v>
      </c>
    </row>
    <row r="6692" spans="1:15" ht="30.75" customHeight="1" x14ac:dyDescent="0.25">
      <c r="A6692" s="281">
        <v>87000199</v>
      </c>
      <c r="B6692" s="276" t="s">
        <v>7379</v>
      </c>
      <c r="C6692" s="278" t="s">
        <v>4844</v>
      </c>
      <c r="D6692" s="276" t="s">
        <v>6161</v>
      </c>
      <c r="E6692" s="282"/>
      <c r="F6692" s="279"/>
      <c r="G6692" s="278" t="s">
        <v>6161</v>
      </c>
      <c r="H6692" s="278" t="s">
        <v>6161</v>
      </c>
      <c r="I6692" s="278" t="s">
        <v>6161</v>
      </c>
      <c r="J6692" s="278" t="s">
        <v>6161</v>
      </c>
      <c r="K6692" s="278" t="s">
        <v>6161</v>
      </c>
      <c r="L6692" s="277" t="s">
        <v>6161</v>
      </c>
      <c r="M6692" s="276" t="s">
        <v>6161</v>
      </c>
      <c r="N6692" s="276" t="s">
        <v>6161</v>
      </c>
      <c r="O6692" s="276" t="s">
        <v>6161</v>
      </c>
    </row>
    <row r="6693" spans="1:15" ht="30.75" customHeight="1" x14ac:dyDescent="0.25">
      <c r="A6693" s="275">
        <v>40814220</v>
      </c>
      <c r="B6693" s="270" t="s">
        <v>11110</v>
      </c>
      <c r="C6693" s="272" t="s">
        <v>4843</v>
      </c>
      <c r="D6693" s="270" t="s">
        <v>10627</v>
      </c>
      <c r="E6693" s="272"/>
      <c r="F6693" s="273"/>
      <c r="G6693" s="272"/>
      <c r="H6693" s="272"/>
      <c r="I6693" s="272" t="s">
        <v>6155</v>
      </c>
      <c r="J6693" s="272" t="s">
        <v>6156</v>
      </c>
      <c r="K6693" s="272" t="s">
        <v>6157</v>
      </c>
      <c r="L6693" s="271"/>
      <c r="M6693" s="270" t="s">
        <v>7518</v>
      </c>
      <c r="N6693" s="270" t="s">
        <v>7519</v>
      </c>
      <c r="O6693" s="270" t="s">
        <v>6166</v>
      </c>
    </row>
    <row r="6694" spans="1:15" ht="30.75" customHeight="1" x14ac:dyDescent="0.25">
      <c r="A6694" s="281">
        <v>40314642</v>
      </c>
      <c r="B6694" s="276" t="s">
        <v>11109</v>
      </c>
      <c r="C6694" s="278" t="s">
        <v>4843</v>
      </c>
      <c r="D6694" s="276" t="s">
        <v>11108</v>
      </c>
      <c r="E6694" s="280" t="s">
        <v>11102</v>
      </c>
      <c r="F6694" s="279">
        <v>44744</v>
      </c>
      <c r="G6694" s="278"/>
      <c r="H6694" s="278" t="s">
        <v>6154</v>
      </c>
      <c r="I6694" s="278" t="s">
        <v>6155</v>
      </c>
      <c r="J6694" s="278" t="s">
        <v>6156</v>
      </c>
      <c r="K6694" s="278"/>
      <c r="L6694" s="277"/>
      <c r="M6694" s="276" t="s">
        <v>11101</v>
      </c>
      <c r="N6694" s="276" t="s">
        <v>11100</v>
      </c>
      <c r="O6694" s="276" t="s">
        <v>11099</v>
      </c>
    </row>
    <row r="6695" spans="1:15" ht="30.75" customHeight="1" x14ac:dyDescent="0.25">
      <c r="A6695" s="275">
        <v>40325040</v>
      </c>
      <c r="B6695" s="270" t="s">
        <v>11107</v>
      </c>
      <c r="C6695" s="272" t="s">
        <v>4843</v>
      </c>
      <c r="D6695" s="270" t="s">
        <v>11106</v>
      </c>
      <c r="E6695" s="274" t="s">
        <v>11102</v>
      </c>
      <c r="F6695" s="273">
        <v>44744</v>
      </c>
      <c r="G6695" s="272"/>
      <c r="H6695" s="272" t="s">
        <v>6154</v>
      </c>
      <c r="I6695" s="272" t="s">
        <v>6155</v>
      </c>
      <c r="J6695" s="272" t="s">
        <v>6156</v>
      </c>
      <c r="K6695" s="272"/>
      <c r="L6695" s="271"/>
      <c r="M6695" s="270" t="s">
        <v>11105</v>
      </c>
      <c r="N6695" s="270" t="s">
        <v>11100</v>
      </c>
      <c r="O6695" s="270" t="s">
        <v>11099</v>
      </c>
    </row>
    <row r="6696" spans="1:15" ht="30.75" customHeight="1" x14ac:dyDescent="0.25">
      <c r="A6696" s="281">
        <v>40314650</v>
      </c>
      <c r="B6696" s="276" t="s">
        <v>11104</v>
      </c>
      <c r="C6696" s="278" t="s">
        <v>4843</v>
      </c>
      <c r="D6696" s="276" t="s">
        <v>11103</v>
      </c>
      <c r="E6696" s="280" t="s">
        <v>11102</v>
      </c>
      <c r="F6696" s="279">
        <v>44744</v>
      </c>
      <c r="G6696" s="278"/>
      <c r="H6696" s="278" t="s">
        <v>6154</v>
      </c>
      <c r="I6696" s="278" t="s">
        <v>6155</v>
      </c>
      <c r="J6696" s="278" t="s">
        <v>6156</v>
      </c>
      <c r="K6696" s="278"/>
      <c r="L6696" s="277"/>
      <c r="M6696" s="276" t="s">
        <v>11101</v>
      </c>
      <c r="N6696" s="276" t="s">
        <v>11100</v>
      </c>
      <c r="O6696" s="276" t="s">
        <v>11099</v>
      </c>
    </row>
    <row r="6697" spans="1:15" ht="30.75" customHeight="1" x14ac:dyDescent="0.25">
      <c r="A6697" s="275">
        <v>41501284</v>
      </c>
      <c r="B6697" s="270" t="s">
        <v>11098</v>
      </c>
      <c r="C6697" s="272" t="s">
        <v>4844</v>
      </c>
      <c r="D6697" s="270" t="s">
        <v>6161</v>
      </c>
      <c r="E6697" s="272"/>
      <c r="F6697" s="273"/>
      <c r="G6697" s="272" t="s">
        <v>6161</v>
      </c>
      <c r="H6697" s="272" t="s">
        <v>6161</v>
      </c>
      <c r="I6697" s="272" t="s">
        <v>6161</v>
      </c>
      <c r="J6697" s="272" t="s">
        <v>6161</v>
      </c>
      <c r="K6697" s="272" t="s">
        <v>6161</v>
      </c>
      <c r="L6697" s="271" t="s">
        <v>6161</v>
      </c>
      <c r="M6697" s="270" t="s">
        <v>6161</v>
      </c>
      <c r="N6697" s="270" t="s">
        <v>6161</v>
      </c>
      <c r="O6697" s="270" t="s">
        <v>6161</v>
      </c>
    </row>
    <row r="6698" spans="1:15" ht="30.75" customHeight="1" x14ac:dyDescent="0.25">
      <c r="A6698" s="281">
        <v>41501292</v>
      </c>
      <c r="B6698" s="276" t="s">
        <v>11097</v>
      </c>
      <c r="C6698" s="278" t="s">
        <v>4844</v>
      </c>
      <c r="D6698" s="276" t="s">
        <v>6161</v>
      </c>
      <c r="E6698" s="282"/>
      <c r="F6698" s="279"/>
      <c r="G6698" s="278" t="s">
        <v>6161</v>
      </c>
      <c r="H6698" s="278" t="s">
        <v>6161</v>
      </c>
      <c r="I6698" s="278" t="s">
        <v>6161</v>
      </c>
      <c r="J6698" s="278" t="s">
        <v>6161</v>
      </c>
      <c r="K6698" s="278" t="s">
        <v>6161</v>
      </c>
      <c r="L6698" s="277" t="s">
        <v>6161</v>
      </c>
      <c r="M6698" s="276" t="s">
        <v>6161</v>
      </c>
      <c r="N6698" s="276" t="s">
        <v>6161</v>
      </c>
      <c r="O6698" s="276" t="s">
        <v>6161</v>
      </c>
    </row>
    <row r="6699" spans="1:15" ht="30.75" customHeight="1" x14ac:dyDescent="0.25">
      <c r="A6699" s="275">
        <v>41501306</v>
      </c>
      <c r="B6699" s="270" t="s">
        <v>11096</v>
      </c>
      <c r="C6699" s="272" t="s">
        <v>4844</v>
      </c>
      <c r="D6699" s="270" t="s">
        <v>6161</v>
      </c>
      <c r="E6699" s="272"/>
      <c r="F6699" s="273"/>
      <c r="G6699" s="272" t="s">
        <v>6161</v>
      </c>
      <c r="H6699" s="272" t="s">
        <v>6161</v>
      </c>
      <c r="I6699" s="272" t="s">
        <v>6161</v>
      </c>
      <c r="J6699" s="272" t="s">
        <v>6161</v>
      </c>
      <c r="K6699" s="272" t="s">
        <v>6161</v>
      </c>
      <c r="L6699" s="271" t="s">
        <v>6161</v>
      </c>
      <c r="M6699" s="270" t="s">
        <v>6161</v>
      </c>
      <c r="N6699" s="270" t="s">
        <v>6161</v>
      </c>
      <c r="O6699" s="270" t="s">
        <v>6161</v>
      </c>
    </row>
    <row r="6700" spans="1:15" ht="30.75" customHeight="1" x14ac:dyDescent="0.25">
      <c r="A6700" s="281">
        <v>20104529</v>
      </c>
      <c r="B6700" s="276" t="s">
        <v>11095</v>
      </c>
      <c r="C6700" s="278" t="s">
        <v>4843</v>
      </c>
      <c r="D6700" s="276" t="s">
        <v>11094</v>
      </c>
      <c r="E6700" s="280" t="s">
        <v>11089</v>
      </c>
      <c r="F6700" s="279">
        <v>44856</v>
      </c>
      <c r="G6700" s="278"/>
      <c r="H6700" s="278" t="s">
        <v>6154</v>
      </c>
      <c r="I6700" s="278"/>
      <c r="J6700" s="278"/>
      <c r="K6700" s="278"/>
      <c r="L6700" s="277">
        <v>154</v>
      </c>
      <c r="M6700" s="276" t="s">
        <v>3719</v>
      </c>
      <c r="N6700" s="276" t="s">
        <v>6165</v>
      </c>
      <c r="O6700" s="276" t="s">
        <v>6165</v>
      </c>
    </row>
    <row r="6701" spans="1:15" ht="30.75" customHeight="1" x14ac:dyDescent="0.25">
      <c r="A6701" s="275">
        <v>20204248</v>
      </c>
      <c r="B6701" s="270" t="s">
        <v>11093</v>
      </c>
      <c r="C6701" s="272" t="s">
        <v>4843</v>
      </c>
      <c r="D6701" s="270" t="s">
        <v>11092</v>
      </c>
      <c r="E6701" s="274" t="s">
        <v>11089</v>
      </c>
      <c r="F6701" s="273">
        <v>44856</v>
      </c>
      <c r="G6701" s="272"/>
      <c r="H6701" s="272"/>
      <c r="I6701" s="272" t="s">
        <v>6155</v>
      </c>
      <c r="J6701" s="272" t="s">
        <v>6156</v>
      </c>
      <c r="K6701" s="272" t="s">
        <v>6157</v>
      </c>
      <c r="L6701" s="271">
        <v>153</v>
      </c>
      <c r="M6701" s="270" t="s">
        <v>3767</v>
      </c>
      <c r="N6701" s="270" t="s">
        <v>6165</v>
      </c>
      <c r="O6701" s="270" t="s">
        <v>6165</v>
      </c>
    </row>
    <row r="6702" spans="1:15" ht="30.75" customHeight="1" x14ac:dyDescent="0.25">
      <c r="A6702" s="281">
        <v>31401430</v>
      </c>
      <c r="B6702" s="276" t="s">
        <v>11091</v>
      </c>
      <c r="C6702" s="278" t="s">
        <v>4843</v>
      </c>
      <c r="D6702" s="276" t="s">
        <v>11090</v>
      </c>
      <c r="E6702" s="280" t="s">
        <v>11089</v>
      </c>
      <c r="F6702" s="279">
        <v>44856</v>
      </c>
      <c r="G6702" s="278"/>
      <c r="H6702" s="278"/>
      <c r="I6702" s="278" t="s">
        <v>6155</v>
      </c>
      <c r="J6702" s="278" t="s">
        <v>6156</v>
      </c>
      <c r="K6702" s="278"/>
      <c r="L6702" s="277"/>
      <c r="M6702" s="276" t="s">
        <v>3889</v>
      </c>
      <c r="N6702" s="276" t="s">
        <v>7460</v>
      </c>
      <c r="O6702" s="276" t="s">
        <v>6175</v>
      </c>
    </row>
    <row r="6703" spans="1:15" ht="30.75" customHeight="1" x14ac:dyDescent="0.25">
      <c r="A6703" s="275">
        <v>40314669</v>
      </c>
      <c r="B6703" s="270" t="s">
        <v>11088</v>
      </c>
      <c r="C6703" s="272" t="s">
        <v>4843</v>
      </c>
      <c r="D6703" s="270" t="s">
        <v>11087</v>
      </c>
      <c r="E6703" s="283" t="s">
        <v>11086</v>
      </c>
      <c r="F6703" s="273">
        <v>44825</v>
      </c>
      <c r="G6703" s="272"/>
      <c r="H6703" s="272" t="s">
        <v>6154</v>
      </c>
      <c r="I6703" s="272" t="s">
        <v>6155</v>
      </c>
      <c r="J6703" s="272" t="s">
        <v>6156</v>
      </c>
      <c r="K6703" s="272"/>
      <c r="L6703" s="271">
        <v>157</v>
      </c>
      <c r="M6703" s="270" t="s">
        <v>3916</v>
      </c>
      <c r="N6703" s="270" t="s">
        <v>9548</v>
      </c>
      <c r="O6703" s="270" t="s">
        <v>6166</v>
      </c>
    </row>
    <row r="6704" spans="1:15" ht="30.75" customHeight="1" x14ac:dyDescent="0.25">
      <c r="A6704" s="281">
        <v>20101465</v>
      </c>
      <c r="B6704" s="276" t="s">
        <v>11085</v>
      </c>
      <c r="C6704" s="278" t="s">
        <v>4843</v>
      </c>
      <c r="D6704" s="276" t="s">
        <v>11084</v>
      </c>
      <c r="E6704" s="280" t="s">
        <v>11079</v>
      </c>
      <c r="F6704" s="279">
        <v>44837</v>
      </c>
      <c r="G6704" s="278"/>
      <c r="H6704" s="278"/>
      <c r="I6704" s="278" t="s">
        <v>6155</v>
      </c>
      <c r="J6704" s="278" t="s">
        <v>6156</v>
      </c>
      <c r="K6704" s="278"/>
      <c r="L6704" s="277"/>
      <c r="M6704" s="276" t="s">
        <v>7438</v>
      </c>
      <c r="N6704" s="276" t="s">
        <v>6165</v>
      </c>
      <c r="O6704" s="276" t="s">
        <v>6165</v>
      </c>
    </row>
    <row r="6705" spans="1:15" ht="30.75" customHeight="1" x14ac:dyDescent="0.25">
      <c r="A6705" s="275">
        <v>20201141</v>
      </c>
      <c r="B6705" s="270" t="s">
        <v>11083</v>
      </c>
      <c r="C6705" s="272" t="s">
        <v>4843</v>
      </c>
      <c r="D6705" s="270" t="s">
        <v>11082</v>
      </c>
      <c r="E6705" s="283" t="s">
        <v>11079</v>
      </c>
      <c r="F6705" s="273">
        <v>44837</v>
      </c>
      <c r="G6705" s="272"/>
      <c r="H6705" s="272"/>
      <c r="I6705" s="272" t="s">
        <v>6155</v>
      </c>
      <c r="J6705" s="272" t="s">
        <v>6156</v>
      </c>
      <c r="K6705" s="272" t="s">
        <v>6157</v>
      </c>
      <c r="L6705" s="271"/>
      <c r="M6705" s="270" t="s">
        <v>7438</v>
      </c>
      <c r="N6705" s="270" t="s">
        <v>6165</v>
      </c>
      <c r="O6705" s="270" t="s">
        <v>6165</v>
      </c>
    </row>
    <row r="6706" spans="1:15" ht="30.75" customHeight="1" x14ac:dyDescent="0.25">
      <c r="A6706" s="281">
        <v>20104545</v>
      </c>
      <c r="B6706" s="276" t="s">
        <v>11081</v>
      </c>
      <c r="C6706" s="278" t="s">
        <v>4843</v>
      </c>
      <c r="D6706" s="276" t="s">
        <v>11080</v>
      </c>
      <c r="E6706" s="280" t="s">
        <v>11079</v>
      </c>
      <c r="F6706" s="279">
        <v>44837</v>
      </c>
      <c r="G6706" s="278"/>
      <c r="H6706" s="278" t="s">
        <v>6154</v>
      </c>
      <c r="I6706" s="278" t="s">
        <v>6155</v>
      </c>
      <c r="J6706" s="278" t="s">
        <v>6156</v>
      </c>
      <c r="K6706" s="278"/>
      <c r="L6706" s="277">
        <v>158</v>
      </c>
      <c r="M6706" s="276" t="s">
        <v>3719</v>
      </c>
      <c r="N6706" s="276" t="s">
        <v>6165</v>
      </c>
      <c r="O6706" s="276" t="s">
        <v>6165</v>
      </c>
    </row>
    <row r="6707" spans="1:15" ht="30.75" customHeight="1" x14ac:dyDescent="0.25">
      <c r="A6707" s="275">
        <v>20204256</v>
      </c>
      <c r="B6707" s="270" t="s">
        <v>11078</v>
      </c>
      <c r="C6707" s="272" t="s">
        <v>4843</v>
      </c>
      <c r="D6707" s="270" t="s">
        <v>11077</v>
      </c>
      <c r="E6707" s="274" t="s">
        <v>11076</v>
      </c>
      <c r="F6707" s="273">
        <v>44967</v>
      </c>
      <c r="G6707" s="272"/>
      <c r="H6707" s="272"/>
      <c r="I6707" s="272" t="s">
        <v>6155</v>
      </c>
      <c r="J6707" s="272" t="s">
        <v>6156</v>
      </c>
      <c r="K6707" s="272" t="s">
        <v>6157</v>
      </c>
      <c r="L6707" s="271">
        <v>159</v>
      </c>
      <c r="M6707" s="270" t="s">
        <v>3719</v>
      </c>
      <c r="N6707" s="270" t="s">
        <v>6165</v>
      </c>
      <c r="O6707" s="270" t="s">
        <v>6165</v>
      </c>
    </row>
    <row r="6708" spans="1:15" ht="30.75" customHeight="1" x14ac:dyDescent="0.25">
      <c r="A6708" s="281">
        <v>40503879</v>
      </c>
      <c r="B6708" s="276" t="s">
        <v>11075</v>
      </c>
      <c r="C6708" s="278" t="s">
        <v>4843</v>
      </c>
      <c r="D6708" s="276" t="s">
        <v>11074</v>
      </c>
      <c r="E6708" s="280" t="s">
        <v>11073</v>
      </c>
      <c r="F6708" s="279">
        <v>45055</v>
      </c>
      <c r="G6708" s="278"/>
      <c r="H6708" s="278" t="s">
        <v>6154</v>
      </c>
      <c r="I6708" s="278" t="s">
        <v>6155</v>
      </c>
      <c r="J6708" s="278" t="s">
        <v>6156</v>
      </c>
      <c r="K6708" s="278" t="s">
        <v>6157</v>
      </c>
      <c r="L6708" s="277">
        <v>160</v>
      </c>
      <c r="M6708" s="276" t="s">
        <v>3923</v>
      </c>
      <c r="N6708" s="276" t="s">
        <v>9607</v>
      </c>
      <c r="O6708" s="276" t="s">
        <v>6166</v>
      </c>
    </row>
    <row r="6709" spans="1:15" ht="30.75" customHeight="1" x14ac:dyDescent="0.25">
      <c r="A6709" s="275">
        <v>20104588</v>
      </c>
      <c r="B6709" s="270" t="s">
        <v>11072</v>
      </c>
      <c r="C6709" s="272" t="s">
        <v>4843</v>
      </c>
      <c r="D6709" s="270" t="s">
        <v>11071</v>
      </c>
      <c r="E6709" s="274" t="s">
        <v>11070</v>
      </c>
      <c r="F6709" s="273" t="s">
        <v>11069</v>
      </c>
      <c r="G6709" s="272"/>
      <c r="H6709" s="272" t="s">
        <v>6154</v>
      </c>
      <c r="I6709" s="272" t="s">
        <v>6155</v>
      </c>
      <c r="J6709" s="272" t="s">
        <v>6156</v>
      </c>
      <c r="K6709" s="272" t="s">
        <v>6157</v>
      </c>
      <c r="L6709" s="271">
        <v>161</v>
      </c>
      <c r="M6709" s="270" t="s">
        <v>3719</v>
      </c>
      <c r="N6709" s="270" t="s">
        <v>6165</v>
      </c>
      <c r="O6709" s="270" t="s">
        <v>6165</v>
      </c>
    </row>
    <row r="6710" spans="1:15" ht="30.75" customHeight="1" x14ac:dyDescent="0.25">
      <c r="A6710" s="281">
        <v>40901858</v>
      </c>
      <c r="B6710" s="276" t="s">
        <v>11068</v>
      </c>
      <c r="C6710" s="278" t="s">
        <v>4843</v>
      </c>
      <c r="D6710" s="276" t="s">
        <v>10654</v>
      </c>
      <c r="E6710" s="282"/>
      <c r="F6710" s="279"/>
      <c r="G6710" s="278"/>
      <c r="H6710" s="278" t="s">
        <v>6154</v>
      </c>
      <c r="I6710" s="278" t="s">
        <v>6155</v>
      </c>
      <c r="J6710" s="278" t="s">
        <v>6156</v>
      </c>
      <c r="K6710" s="278"/>
      <c r="L6710" s="277"/>
      <c r="M6710" s="276" t="s">
        <v>3951</v>
      </c>
      <c r="N6710" s="276" t="s">
        <v>7519</v>
      </c>
      <c r="O6710" s="276" t="s">
        <v>6166</v>
      </c>
    </row>
    <row r="6711" spans="1:15" ht="30.75" customHeight="1" x14ac:dyDescent="0.25">
      <c r="A6711" s="275">
        <v>40901858</v>
      </c>
      <c r="B6711" s="270" t="s">
        <v>11068</v>
      </c>
      <c r="C6711" s="272" t="s">
        <v>4843</v>
      </c>
      <c r="D6711" s="270" t="s">
        <v>10658</v>
      </c>
      <c r="E6711" s="272"/>
      <c r="F6711" s="273"/>
      <c r="G6711" s="272"/>
      <c r="H6711" s="272" t="s">
        <v>6154</v>
      </c>
      <c r="I6711" s="272" t="s">
        <v>6155</v>
      </c>
      <c r="J6711" s="272" t="s">
        <v>6156</v>
      </c>
      <c r="K6711" s="272"/>
      <c r="L6711" s="271"/>
      <c r="M6711" s="270" t="s">
        <v>3951</v>
      </c>
      <c r="N6711" s="270" t="s">
        <v>7519</v>
      </c>
      <c r="O6711" s="270" t="s">
        <v>6166</v>
      </c>
    </row>
    <row r="6712" spans="1:15" ht="30.75" customHeight="1" x14ac:dyDescent="0.25">
      <c r="A6712" s="281">
        <v>40901858</v>
      </c>
      <c r="B6712" s="276" t="s">
        <v>11068</v>
      </c>
      <c r="C6712" s="278" t="s">
        <v>4843</v>
      </c>
      <c r="D6712" s="276" t="s">
        <v>10692</v>
      </c>
      <c r="E6712" s="282"/>
      <c r="F6712" s="279"/>
      <c r="G6712" s="278"/>
      <c r="H6712" s="278" t="s">
        <v>6154</v>
      </c>
      <c r="I6712" s="278" t="s">
        <v>6155</v>
      </c>
      <c r="J6712" s="278" t="s">
        <v>6156</v>
      </c>
      <c r="K6712" s="278"/>
      <c r="L6712" s="277"/>
      <c r="M6712" s="276" t="s">
        <v>3951</v>
      </c>
      <c r="N6712" s="276" t="s">
        <v>7519</v>
      </c>
      <c r="O6712" s="276" t="s">
        <v>6166</v>
      </c>
    </row>
    <row r="6713" spans="1:15" ht="30.75" customHeight="1" x14ac:dyDescent="0.25">
      <c r="A6713" s="275">
        <v>40901858</v>
      </c>
      <c r="B6713" s="270" t="s">
        <v>11068</v>
      </c>
      <c r="C6713" s="272" t="s">
        <v>4843</v>
      </c>
      <c r="D6713" s="270" t="s">
        <v>10667</v>
      </c>
      <c r="E6713" s="272"/>
      <c r="F6713" s="273"/>
      <c r="G6713" s="272"/>
      <c r="H6713" s="272" t="s">
        <v>6154</v>
      </c>
      <c r="I6713" s="272" t="s">
        <v>6155</v>
      </c>
      <c r="J6713" s="272" t="s">
        <v>6156</v>
      </c>
      <c r="K6713" s="272"/>
      <c r="L6713" s="271"/>
      <c r="M6713" s="270" t="s">
        <v>3951</v>
      </c>
      <c r="N6713" s="270" t="s">
        <v>7519</v>
      </c>
      <c r="O6713" s="270" t="s">
        <v>6166</v>
      </c>
    </row>
    <row r="6714" spans="1:15" ht="30.75" customHeight="1" x14ac:dyDescent="0.25">
      <c r="A6714" s="281">
        <v>40901858</v>
      </c>
      <c r="B6714" s="276" t="s">
        <v>11068</v>
      </c>
      <c r="C6714" s="278" t="s">
        <v>4843</v>
      </c>
      <c r="D6714" s="276" t="s">
        <v>10673</v>
      </c>
      <c r="E6714" s="282"/>
      <c r="F6714" s="279"/>
      <c r="G6714" s="278"/>
      <c r="H6714" s="278" t="s">
        <v>6154</v>
      </c>
      <c r="I6714" s="278" t="s">
        <v>6155</v>
      </c>
      <c r="J6714" s="278" t="s">
        <v>6156</v>
      </c>
      <c r="K6714" s="278"/>
      <c r="L6714" s="277"/>
      <c r="M6714" s="276" t="s">
        <v>3951</v>
      </c>
      <c r="N6714" s="276" t="s">
        <v>7519</v>
      </c>
      <c r="O6714" s="276" t="s">
        <v>6166</v>
      </c>
    </row>
    <row r="6715" spans="1:15" ht="30.75" customHeight="1" x14ac:dyDescent="0.25">
      <c r="A6715" s="275">
        <v>10106154</v>
      </c>
      <c r="B6715" s="270" t="s">
        <v>11067</v>
      </c>
      <c r="C6715" s="272" t="s">
        <v>4843</v>
      </c>
      <c r="D6715" s="270" t="s">
        <v>7424</v>
      </c>
      <c r="E6715" s="272"/>
      <c r="F6715" s="273"/>
      <c r="G6715" s="272"/>
      <c r="H6715" s="272" t="s">
        <v>6154</v>
      </c>
      <c r="I6715" s="272"/>
      <c r="J6715" s="272"/>
      <c r="K6715" s="272"/>
      <c r="L6715" s="271"/>
      <c r="M6715" s="270" t="s">
        <v>7425</v>
      </c>
      <c r="N6715" s="270" t="s">
        <v>6159</v>
      </c>
      <c r="O6715" s="270" t="s">
        <v>6159</v>
      </c>
    </row>
    <row r="6716" spans="1:15" ht="30.75" customHeight="1" x14ac:dyDescent="0.25">
      <c r="A6716" s="281">
        <v>20204191</v>
      </c>
      <c r="B6716" s="276" t="s">
        <v>11066</v>
      </c>
      <c r="C6716" s="278" t="s">
        <v>4843</v>
      </c>
      <c r="D6716" s="276" t="s">
        <v>11065</v>
      </c>
      <c r="E6716" s="282"/>
      <c r="F6716" s="279"/>
      <c r="G6716" s="278"/>
      <c r="H6716" s="278"/>
      <c r="I6716" s="278" t="s">
        <v>6155</v>
      </c>
      <c r="J6716" s="278" t="s">
        <v>6156</v>
      </c>
      <c r="K6716" s="278"/>
      <c r="L6716" s="277"/>
      <c r="M6716" s="276" t="s">
        <v>6161</v>
      </c>
      <c r="N6716" s="276" t="s">
        <v>6161</v>
      </c>
      <c r="O6716" s="276" t="s">
        <v>6161</v>
      </c>
    </row>
    <row r="6717" spans="1:15" ht="30.75" customHeight="1" x14ac:dyDescent="0.25">
      <c r="A6717" s="275">
        <v>50001213</v>
      </c>
      <c r="B6717" s="270" t="s">
        <v>11061</v>
      </c>
      <c r="C6717" s="272" t="s">
        <v>4843</v>
      </c>
      <c r="D6717" s="270" t="s">
        <v>11064</v>
      </c>
      <c r="E6717" s="274" t="s">
        <v>11056</v>
      </c>
      <c r="F6717" s="273">
        <v>44774</v>
      </c>
      <c r="G6717" s="272"/>
      <c r="H6717" s="272" t="s">
        <v>6154</v>
      </c>
      <c r="I6717" s="272"/>
      <c r="J6717" s="272"/>
      <c r="K6717" s="272"/>
      <c r="L6717" s="271"/>
      <c r="M6717" s="270" t="s">
        <v>7425</v>
      </c>
      <c r="N6717" s="270" t="s">
        <v>6159</v>
      </c>
      <c r="O6717" s="270" t="s">
        <v>6159</v>
      </c>
    </row>
    <row r="6718" spans="1:15" ht="30.75" customHeight="1" x14ac:dyDescent="0.25">
      <c r="A6718" s="281">
        <v>50001213</v>
      </c>
      <c r="B6718" s="276" t="s">
        <v>11061</v>
      </c>
      <c r="C6718" s="278" t="s">
        <v>4843</v>
      </c>
      <c r="D6718" s="276" t="s">
        <v>11063</v>
      </c>
      <c r="E6718" s="280" t="s">
        <v>11056</v>
      </c>
      <c r="F6718" s="279">
        <v>44774</v>
      </c>
      <c r="G6718" s="278"/>
      <c r="H6718" s="278" t="s">
        <v>6154</v>
      </c>
      <c r="I6718" s="278"/>
      <c r="J6718" s="278"/>
      <c r="K6718" s="278"/>
      <c r="L6718" s="277"/>
      <c r="M6718" s="276" t="s">
        <v>7425</v>
      </c>
      <c r="N6718" s="276" t="s">
        <v>6159</v>
      </c>
      <c r="O6718" s="276" t="s">
        <v>6159</v>
      </c>
    </row>
    <row r="6719" spans="1:15" ht="30.75" customHeight="1" x14ac:dyDescent="0.25">
      <c r="A6719" s="275">
        <v>50001213</v>
      </c>
      <c r="B6719" s="270" t="s">
        <v>11061</v>
      </c>
      <c r="C6719" s="272" t="s">
        <v>4843</v>
      </c>
      <c r="D6719" s="270" t="s">
        <v>11062</v>
      </c>
      <c r="E6719" s="274" t="s">
        <v>11056</v>
      </c>
      <c r="F6719" s="273">
        <v>44774</v>
      </c>
      <c r="G6719" s="272"/>
      <c r="H6719" s="272" t="s">
        <v>6154</v>
      </c>
      <c r="I6719" s="272"/>
      <c r="J6719" s="272"/>
      <c r="K6719" s="272"/>
      <c r="L6719" s="271"/>
      <c r="M6719" s="270" t="s">
        <v>7425</v>
      </c>
      <c r="N6719" s="270" t="s">
        <v>6159</v>
      </c>
      <c r="O6719" s="270" t="s">
        <v>6159</v>
      </c>
    </row>
    <row r="6720" spans="1:15" ht="30.75" customHeight="1" x14ac:dyDescent="0.25">
      <c r="A6720" s="281">
        <v>50001213</v>
      </c>
      <c r="B6720" s="276" t="s">
        <v>11061</v>
      </c>
      <c r="C6720" s="278" t="s">
        <v>4843</v>
      </c>
      <c r="D6720" s="276" t="s">
        <v>11060</v>
      </c>
      <c r="E6720" s="280" t="s">
        <v>11059</v>
      </c>
      <c r="F6720" s="279">
        <v>44753</v>
      </c>
      <c r="G6720" s="278"/>
      <c r="H6720" s="278" t="s">
        <v>6154</v>
      </c>
      <c r="I6720" s="278"/>
      <c r="J6720" s="278"/>
      <c r="K6720" s="278"/>
      <c r="L6720" s="277"/>
      <c r="M6720" s="276" t="s">
        <v>6161</v>
      </c>
      <c r="N6720" s="276" t="s">
        <v>6161</v>
      </c>
      <c r="O6720" s="276" t="s">
        <v>6161</v>
      </c>
    </row>
    <row r="6721" spans="1:15" ht="30.75" customHeight="1" x14ac:dyDescent="0.25">
      <c r="A6721" s="275">
        <v>50001221</v>
      </c>
      <c r="B6721" s="270" t="s">
        <v>11058</v>
      </c>
      <c r="C6721" s="272" t="s">
        <v>4843</v>
      </c>
      <c r="D6721" s="270" t="s">
        <v>11057</v>
      </c>
      <c r="E6721" s="274" t="s">
        <v>11056</v>
      </c>
      <c r="F6721" s="273">
        <v>44774</v>
      </c>
      <c r="G6721" s="272"/>
      <c r="H6721" s="272" t="s">
        <v>6154</v>
      </c>
      <c r="I6721" s="272"/>
      <c r="J6721" s="272"/>
      <c r="K6721" s="272"/>
      <c r="L6721" s="271"/>
      <c r="M6721" s="270" t="s">
        <v>7425</v>
      </c>
      <c r="N6721" s="270" t="s">
        <v>6159</v>
      </c>
      <c r="O6721" s="270" t="s">
        <v>6159</v>
      </c>
    </row>
    <row r="6722" spans="1:15" ht="30.75" customHeight="1" x14ac:dyDescent="0.25">
      <c r="A6722" s="281">
        <v>50001230</v>
      </c>
      <c r="B6722" s="276" t="s">
        <v>11055</v>
      </c>
      <c r="C6722" s="278" t="s">
        <v>4843</v>
      </c>
      <c r="D6722" s="276" t="s">
        <v>10873</v>
      </c>
      <c r="E6722" s="282"/>
      <c r="F6722" s="279"/>
      <c r="G6722" s="278"/>
      <c r="H6722" s="278"/>
      <c r="I6722" s="278" t="s">
        <v>6155</v>
      </c>
      <c r="J6722" s="278" t="s">
        <v>6156</v>
      </c>
      <c r="K6722" s="278"/>
      <c r="L6722" s="277"/>
      <c r="M6722" s="276" t="s">
        <v>6161</v>
      </c>
      <c r="N6722" s="276" t="s">
        <v>6161</v>
      </c>
      <c r="O6722" s="276" t="s">
        <v>6161</v>
      </c>
    </row>
    <row r="6723" spans="1:15" ht="30.75" customHeight="1" x14ac:dyDescent="0.25">
      <c r="A6723" s="275">
        <v>50001248</v>
      </c>
      <c r="B6723" s="270" t="s">
        <v>11054</v>
      </c>
      <c r="C6723" s="272" t="s">
        <v>4844</v>
      </c>
      <c r="D6723" s="270" t="s">
        <v>6161</v>
      </c>
      <c r="E6723" s="272"/>
      <c r="F6723" s="273"/>
      <c r="G6723" s="272" t="s">
        <v>6161</v>
      </c>
      <c r="H6723" s="272" t="s">
        <v>6161</v>
      </c>
      <c r="I6723" s="272" t="s">
        <v>6161</v>
      </c>
      <c r="J6723" s="272" t="s">
        <v>6161</v>
      </c>
      <c r="K6723" s="272" t="s">
        <v>6161</v>
      </c>
      <c r="L6723" s="271" t="s">
        <v>6161</v>
      </c>
      <c r="M6723" s="270" t="s">
        <v>6161</v>
      </c>
      <c r="N6723" s="270" t="s">
        <v>6161</v>
      </c>
      <c r="O6723" s="270" t="s">
        <v>6161</v>
      </c>
    </row>
    <row r="6724" spans="1:15" ht="30.75" customHeight="1" x14ac:dyDescent="0.25">
      <c r="A6724" s="281">
        <v>40708152</v>
      </c>
      <c r="B6724" s="276" t="s">
        <v>11053</v>
      </c>
      <c r="C6724" s="278" t="s">
        <v>4843</v>
      </c>
      <c r="D6724" s="276" t="s">
        <v>10436</v>
      </c>
      <c r="E6724" s="282"/>
      <c r="F6724" s="279"/>
      <c r="G6724" s="278"/>
      <c r="H6724" s="278" t="s">
        <v>6154</v>
      </c>
      <c r="I6724" s="278"/>
      <c r="J6724" s="278"/>
      <c r="K6724" s="278" t="s">
        <v>6157</v>
      </c>
      <c r="L6724" s="277">
        <v>60</v>
      </c>
      <c r="M6724" s="276" t="s">
        <v>3932</v>
      </c>
      <c r="N6724" s="276" t="s">
        <v>10184</v>
      </c>
      <c r="O6724" s="276" t="s">
        <v>6166</v>
      </c>
    </row>
    <row r="6725" spans="1:15" ht="30.75" customHeight="1" x14ac:dyDescent="0.25">
      <c r="A6725" s="275">
        <v>40808360</v>
      </c>
      <c r="B6725" s="270" t="s">
        <v>11052</v>
      </c>
      <c r="C6725" s="272" t="s">
        <v>4843</v>
      </c>
      <c r="D6725" s="270" t="s">
        <v>10522</v>
      </c>
      <c r="E6725" s="272"/>
      <c r="F6725" s="273"/>
      <c r="G6725" s="272"/>
      <c r="H6725" s="272" t="s">
        <v>6154</v>
      </c>
      <c r="I6725" s="272" t="s">
        <v>6155</v>
      </c>
      <c r="J6725" s="272" t="s">
        <v>6156</v>
      </c>
      <c r="K6725" s="272"/>
      <c r="L6725" s="271"/>
      <c r="M6725" s="270" t="s">
        <v>7541</v>
      </c>
      <c r="N6725" s="270" t="s">
        <v>7519</v>
      </c>
      <c r="O6725" s="270" t="s">
        <v>6166</v>
      </c>
    </row>
    <row r="6726" spans="1:15" ht="30.75" customHeight="1" x14ac:dyDescent="0.25">
      <c r="A6726" s="281">
        <v>40808360</v>
      </c>
      <c r="B6726" s="276" t="s">
        <v>11052</v>
      </c>
      <c r="C6726" s="278" t="s">
        <v>4843</v>
      </c>
      <c r="D6726" s="276" t="s">
        <v>10523</v>
      </c>
      <c r="E6726" s="282"/>
      <c r="F6726" s="279"/>
      <c r="G6726" s="278"/>
      <c r="H6726" s="278" t="s">
        <v>6154</v>
      </c>
      <c r="I6726" s="278" t="s">
        <v>6155</v>
      </c>
      <c r="J6726" s="278" t="s">
        <v>6156</v>
      </c>
      <c r="K6726" s="278" t="s">
        <v>6157</v>
      </c>
      <c r="L6726" s="277">
        <v>52</v>
      </c>
      <c r="M6726" s="276" t="s">
        <v>7541</v>
      </c>
      <c r="N6726" s="276" t="s">
        <v>7519</v>
      </c>
      <c r="O6726" s="276" t="s">
        <v>6166</v>
      </c>
    </row>
    <row r="6727" spans="1:15" ht="30.75" customHeight="1" x14ac:dyDescent="0.25">
      <c r="A6727" s="275">
        <v>40808378</v>
      </c>
      <c r="B6727" s="270" t="s">
        <v>11051</v>
      </c>
      <c r="C6727" s="272" t="s">
        <v>4843</v>
      </c>
      <c r="D6727" s="270" t="s">
        <v>10525</v>
      </c>
      <c r="E6727" s="272"/>
      <c r="F6727" s="273"/>
      <c r="G6727" s="272"/>
      <c r="H6727" s="272" t="s">
        <v>6154</v>
      </c>
      <c r="I6727" s="272" t="s">
        <v>6155</v>
      </c>
      <c r="J6727" s="272" t="s">
        <v>6156</v>
      </c>
      <c r="K6727" s="272"/>
      <c r="L6727" s="271"/>
      <c r="M6727" s="270" t="s">
        <v>7541</v>
      </c>
      <c r="N6727" s="270" t="s">
        <v>7519</v>
      </c>
      <c r="O6727" s="270" t="s">
        <v>6166</v>
      </c>
    </row>
    <row r="6728" spans="1:15" ht="30.75" customHeight="1" x14ac:dyDescent="0.25">
      <c r="A6728" s="281">
        <v>40808386</v>
      </c>
      <c r="B6728" s="276" t="s">
        <v>11050</v>
      </c>
      <c r="C6728" s="278" t="s">
        <v>4843</v>
      </c>
      <c r="D6728" s="276" t="s">
        <v>10041</v>
      </c>
      <c r="E6728" s="282"/>
      <c r="F6728" s="279"/>
      <c r="G6728" s="278"/>
      <c r="H6728" s="278" t="s">
        <v>6154</v>
      </c>
      <c r="I6728" s="278" t="s">
        <v>6155</v>
      </c>
      <c r="J6728" s="278" t="s">
        <v>6156</v>
      </c>
      <c r="K6728" s="278"/>
      <c r="L6728" s="277"/>
      <c r="M6728" s="276" t="s">
        <v>6161</v>
      </c>
      <c r="N6728" s="276" t="s">
        <v>6161</v>
      </c>
      <c r="O6728" s="276" t="s">
        <v>6161</v>
      </c>
    </row>
    <row r="6729" spans="1:15" ht="30.75" customHeight="1" x14ac:dyDescent="0.25">
      <c r="A6729" s="275">
        <v>40903010</v>
      </c>
      <c r="B6729" s="270" t="s">
        <v>11049</v>
      </c>
      <c r="C6729" s="272" t="s">
        <v>4843</v>
      </c>
      <c r="D6729" s="270" t="s">
        <v>10041</v>
      </c>
      <c r="E6729" s="272"/>
      <c r="F6729" s="273"/>
      <c r="G6729" s="272"/>
      <c r="H6729" s="272" t="s">
        <v>6154</v>
      </c>
      <c r="I6729" s="272" t="s">
        <v>6155</v>
      </c>
      <c r="J6729" s="272" t="s">
        <v>6156</v>
      </c>
      <c r="K6729" s="272"/>
      <c r="L6729" s="271"/>
      <c r="M6729" s="270" t="s">
        <v>6161</v>
      </c>
      <c r="N6729" s="270" t="s">
        <v>6161</v>
      </c>
      <c r="O6729" s="270" t="s">
        <v>6161</v>
      </c>
    </row>
    <row r="6730" spans="1:15" ht="30.75" customHeight="1" x14ac:dyDescent="0.25">
      <c r="A6730" s="281">
        <v>41003020</v>
      </c>
      <c r="B6730" s="276" t="s">
        <v>11048</v>
      </c>
      <c r="C6730" s="278" t="s">
        <v>4843</v>
      </c>
      <c r="D6730" s="276" t="s">
        <v>10041</v>
      </c>
      <c r="E6730" s="282"/>
      <c r="F6730" s="279"/>
      <c r="G6730" s="278"/>
      <c r="H6730" s="278" t="s">
        <v>6154</v>
      </c>
      <c r="I6730" s="278" t="s">
        <v>6155</v>
      </c>
      <c r="J6730" s="278" t="s">
        <v>6156</v>
      </c>
      <c r="K6730" s="278"/>
      <c r="L6730" s="277"/>
      <c r="M6730" s="276" t="s">
        <v>6161</v>
      </c>
      <c r="N6730" s="276" t="s">
        <v>6161</v>
      </c>
      <c r="O6730" s="276" t="s">
        <v>6161</v>
      </c>
    </row>
    <row r="6731" spans="1:15" ht="30.75" customHeight="1" x14ac:dyDescent="0.25">
      <c r="A6731" s="275">
        <v>41103025</v>
      </c>
      <c r="B6731" s="270" t="s">
        <v>11047</v>
      </c>
      <c r="C6731" s="272" t="s">
        <v>4843</v>
      </c>
      <c r="D6731" s="270" t="s">
        <v>10041</v>
      </c>
      <c r="E6731" s="272"/>
      <c r="F6731" s="273"/>
      <c r="G6731" s="272"/>
      <c r="H6731" s="272" t="s">
        <v>6154</v>
      </c>
      <c r="I6731" s="272" t="s">
        <v>6155</v>
      </c>
      <c r="J6731" s="272" t="s">
        <v>6156</v>
      </c>
      <c r="K6731" s="272"/>
      <c r="L6731" s="271"/>
      <c r="M6731" s="270" t="s">
        <v>6161</v>
      </c>
      <c r="N6731" s="270" t="s">
        <v>6161</v>
      </c>
      <c r="O6731" s="270" t="s">
        <v>6161</v>
      </c>
    </row>
    <row r="6732" spans="1:15" ht="30.75" customHeight="1" x14ac:dyDescent="0.25">
      <c r="A6732" s="281">
        <v>40708144</v>
      </c>
      <c r="B6732" s="276" t="s">
        <v>11046</v>
      </c>
      <c r="C6732" s="278" t="s">
        <v>4843</v>
      </c>
      <c r="D6732" s="276" t="s">
        <v>10436</v>
      </c>
      <c r="E6732" s="282"/>
      <c r="F6732" s="279"/>
      <c r="G6732" s="278"/>
      <c r="H6732" s="278" t="s">
        <v>6154</v>
      </c>
      <c r="I6732" s="278"/>
      <c r="J6732" s="278"/>
      <c r="K6732" s="278" t="s">
        <v>6157</v>
      </c>
      <c r="L6732" s="277">
        <v>60</v>
      </c>
      <c r="M6732" s="276" t="s">
        <v>3932</v>
      </c>
      <c r="N6732" s="276" t="s">
        <v>10184</v>
      </c>
      <c r="O6732" s="276" t="s">
        <v>6166</v>
      </c>
    </row>
    <row r="6733" spans="1:15" ht="30.75" customHeight="1" x14ac:dyDescent="0.25">
      <c r="A6733" s="275">
        <v>40808335</v>
      </c>
      <c r="B6733" s="270" t="s">
        <v>11045</v>
      </c>
      <c r="C6733" s="272" t="s">
        <v>4843</v>
      </c>
      <c r="D6733" s="270" t="s">
        <v>10522</v>
      </c>
      <c r="E6733" s="272"/>
      <c r="F6733" s="273"/>
      <c r="G6733" s="272"/>
      <c r="H6733" s="272" t="s">
        <v>6154</v>
      </c>
      <c r="I6733" s="272" t="s">
        <v>6155</v>
      </c>
      <c r="J6733" s="272" t="s">
        <v>6156</v>
      </c>
      <c r="K6733" s="272"/>
      <c r="L6733" s="271"/>
      <c r="M6733" s="270" t="s">
        <v>7541</v>
      </c>
      <c r="N6733" s="270" t="s">
        <v>7519</v>
      </c>
      <c r="O6733" s="270" t="s">
        <v>6166</v>
      </c>
    </row>
    <row r="6734" spans="1:15" ht="30.75" customHeight="1" x14ac:dyDescent="0.25">
      <c r="A6734" s="281">
        <v>40808335</v>
      </c>
      <c r="B6734" s="276" t="s">
        <v>11045</v>
      </c>
      <c r="C6734" s="278" t="s">
        <v>4843</v>
      </c>
      <c r="D6734" s="276" t="s">
        <v>10523</v>
      </c>
      <c r="E6734" s="282"/>
      <c r="F6734" s="279"/>
      <c r="G6734" s="278"/>
      <c r="H6734" s="278" t="s">
        <v>6154</v>
      </c>
      <c r="I6734" s="278" t="s">
        <v>6155</v>
      </c>
      <c r="J6734" s="278" t="s">
        <v>6156</v>
      </c>
      <c r="K6734" s="278" t="s">
        <v>6157</v>
      </c>
      <c r="L6734" s="277">
        <v>52</v>
      </c>
      <c r="M6734" s="276" t="s">
        <v>7541</v>
      </c>
      <c r="N6734" s="276" t="s">
        <v>7519</v>
      </c>
      <c r="O6734" s="276" t="s">
        <v>6166</v>
      </c>
    </row>
    <row r="6735" spans="1:15" ht="30.75" customHeight="1" x14ac:dyDescent="0.25">
      <c r="A6735" s="275">
        <v>40808343</v>
      </c>
      <c r="B6735" s="270" t="s">
        <v>11044</v>
      </c>
      <c r="C6735" s="272" t="s">
        <v>4843</v>
      </c>
      <c r="D6735" s="270" t="s">
        <v>10525</v>
      </c>
      <c r="E6735" s="272"/>
      <c r="F6735" s="273"/>
      <c r="G6735" s="272"/>
      <c r="H6735" s="272" t="s">
        <v>6154</v>
      </c>
      <c r="I6735" s="272" t="s">
        <v>6155</v>
      </c>
      <c r="J6735" s="272" t="s">
        <v>6156</v>
      </c>
      <c r="K6735" s="272"/>
      <c r="L6735" s="271"/>
      <c r="M6735" s="270" t="s">
        <v>7541</v>
      </c>
      <c r="N6735" s="270" t="s">
        <v>7519</v>
      </c>
      <c r="O6735" s="270" t="s">
        <v>6166</v>
      </c>
    </row>
    <row r="6736" spans="1:15" ht="30.75" customHeight="1" x14ac:dyDescent="0.25">
      <c r="A6736" s="281">
        <v>40808351</v>
      </c>
      <c r="B6736" s="276" t="s">
        <v>11043</v>
      </c>
      <c r="C6736" s="278" t="s">
        <v>4843</v>
      </c>
      <c r="D6736" s="276" t="s">
        <v>10041</v>
      </c>
      <c r="E6736" s="282"/>
      <c r="F6736" s="279"/>
      <c r="G6736" s="278"/>
      <c r="H6736" s="278" t="s">
        <v>6154</v>
      </c>
      <c r="I6736" s="278" t="s">
        <v>6155</v>
      </c>
      <c r="J6736" s="278" t="s">
        <v>6156</v>
      </c>
      <c r="K6736" s="278"/>
      <c r="L6736" s="277"/>
      <c r="M6736" s="276" t="s">
        <v>6161</v>
      </c>
      <c r="N6736" s="276" t="s">
        <v>6161</v>
      </c>
      <c r="O6736" s="276" t="s">
        <v>6161</v>
      </c>
    </row>
    <row r="6737" spans="1:15" ht="30.75" customHeight="1" x14ac:dyDescent="0.25">
      <c r="A6737" s="275">
        <v>41003012</v>
      </c>
      <c r="B6737" s="270" t="s">
        <v>11042</v>
      </c>
      <c r="C6737" s="272" t="s">
        <v>4843</v>
      </c>
      <c r="D6737" s="270" t="s">
        <v>10041</v>
      </c>
      <c r="E6737" s="272"/>
      <c r="F6737" s="273"/>
      <c r="G6737" s="272"/>
      <c r="H6737" s="272" t="s">
        <v>6154</v>
      </c>
      <c r="I6737" s="272" t="s">
        <v>6155</v>
      </c>
      <c r="J6737" s="272" t="s">
        <v>6156</v>
      </c>
      <c r="K6737" s="272"/>
      <c r="L6737" s="271"/>
      <c r="M6737" s="270" t="s">
        <v>6161</v>
      </c>
      <c r="N6737" s="270" t="s">
        <v>6161</v>
      </c>
      <c r="O6737" s="270" t="s">
        <v>6161</v>
      </c>
    </row>
    <row r="6738" spans="1:15" ht="30.75" customHeight="1" x14ac:dyDescent="0.25">
      <c r="A6738" s="281">
        <v>41103017</v>
      </c>
      <c r="B6738" s="276" t="s">
        <v>11041</v>
      </c>
      <c r="C6738" s="278" t="s">
        <v>4843</v>
      </c>
      <c r="D6738" s="276" t="s">
        <v>10041</v>
      </c>
      <c r="E6738" s="282"/>
      <c r="F6738" s="279"/>
      <c r="G6738" s="278"/>
      <c r="H6738" s="278" t="s">
        <v>6154</v>
      </c>
      <c r="I6738" s="278" t="s">
        <v>6155</v>
      </c>
      <c r="J6738" s="278" t="s">
        <v>6156</v>
      </c>
      <c r="K6738" s="278"/>
      <c r="L6738" s="277"/>
      <c r="M6738" s="276" t="s">
        <v>6161</v>
      </c>
      <c r="N6738" s="276" t="s">
        <v>6161</v>
      </c>
      <c r="O6738" s="276" t="s">
        <v>6161</v>
      </c>
    </row>
    <row r="6739" spans="1:15" ht="30.75" customHeight="1" x14ac:dyDescent="0.25">
      <c r="A6739" s="275">
        <v>30102022</v>
      </c>
      <c r="B6739" s="270" t="s">
        <v>11040</v>
      </c>
      <c r="C6739" s="272" t="s">
        <v>4843</v>
      </c>
      <c r="D6739" s="270" t="s">
        <v>7554</v>
      </c>
      <c r="E6739" s="272"/>
      <c r="F6739" s="273"/>
      <c r="G6739" s="272"/>
      <c r="H6739" s="272" t="s">
        <v>6154</v>
      </c>
      <c r="I6739" s="272" t="s">
        <v>6155</v>
      </c>
      <c r="J6739" s="272" t="s">
        <v>6156</v>
      </c>
      <c r="K6739" s="272"/>
      <c r="L6739" s="271"/>
      <c r="M6739" s="270" t="s">
        <v>3767</v>
      </c>
      <c r="N6739" s="270" t="s">
        <v>7505</v>
      </c>
      <c r="O6739" s="270" t="s">
        <v>6175</v>
      </c>
    </row>
    <row r="6740" spans="1:15" ht="30.75" customHeight="1" x14ac:dyDescent="0.25">
      <c r="A6740" s="281">
        <v>30102030</v>
      </c>
      <c r="B6740" s="276" t="s">
        <v>11039</v>
      </c>
      <c r="C6740" s="278" t="s">
        <v>4843</v>
      </c>
      <c r="D6740" s="276" t="s">
        <v>7554</v>
      </c>
      <c r="E6740" s="282"/>
      <c r="F6740" s="279"/>
      <c r="G6740" s="278"/>
      <c r="H6740" s="278" t="s">
        <v>6154</v>
      </c>
      <c r="I6740" s="278" t="s">
        <v>6155</v>
      </c>
      <c r="J6740" s="278" t="s">
        <v>6156</v>
      </c>
      <c r="K6740" s="278"/>
      <c r="L6740" s="277"/>
      <c r="M6740" s="276" t="s">
        <v>3767</v>
      </c>
      <c r="N6740" s="276" t="s">
        <v>7505</v>
      </c>
      <c r="O6740" s="276" t="s">
        <v>6175</v>
      </c>
    </row>
    <row r="6741" spans="1:15" ht="30.75" customHeight="1" x14ac:dyDescent="0.25">
      <c r="A6741" s="275">
        <v>30102049</v>
      </c>
      <c r="B6741" s="270" t="s">
        <v>11038</v>
      </c>
      <c r="C6741" s="272" t="s">
        <v>4843</v>
      </c>
      <c r="D6741" s="270" t="s">
        <v>7554</v>
      </c>
      <c r="E6741" s="272"/>
      <c r="F6741" s="273"/>
      <c r="G6741" s="272"/>
      <c r="H6741" s="272" t="s">
        <v>6154</v>
      </c>
      <c r="I6741" s="272" t="s">
        <v>6155</v>
      </c>
      <c r="J6741" s="272" t="s">
        <v>6156</v>
      </c>
      <c r="K6741" s="272"/>
      <c r="L6741" s="271"/>
      <c r="M6741" s="270" t="s">
        <v>3767</v>
      </c>
      <c r="N6741" s="270" t="s">
        <v>7505</v>
      </c>
      <c r="O6741" s="270" t="s">
        <v>6175</v>
      </c>
    </row>
    <row r="6742" spans="1:15" ht="30.75" customHeight="1" x14ac:dyDescent="0.25">
      <c r="A6742" s="281">
        <v>30102057</v>
      </c>
      <c r="B6742" s="276" t="s">
        <v>11037</v>
      </c>
      <c r="C6742" s="278" t="s">
        <v>4843</v>
      </c>
      <c r="D6742" s="276" t="s">
        <v>7554</v>
      </c>
      <c r="E6742" s="282"/>
      <c r="F6742" s="279"/>
      <c r="G6742" s="278"/>
      <c r="H6742" s="278" t="s">
        <v>6154</v>
      </c>
      <c r="I6742" s="278" t="s">
        <v>6155</v>
      </c>
      <c r="J6742" s="278" t="s">
        <v>6156</v>
      </c>
      <c r="K6742" s="278"/>
      <c r="L6742" s="277"/>
      <c r="M6742" s="276" t="s">
        <v>3767</v>
      </c>
      <c r="N6742" s="276" t="s">
        <v>7505</v>
      </c>
      <c r="O6742" s="276" t="s">
        <v>6175</v>
      </c>
    </row>
    <row r="6743" spans="1:15" ht="30.75" customHeight="1" x14ac:dyDescent="0.25">
      <c r="A6743" s="275">
        <v>40202305</v>
      </c>
      <c r="B6743" s="270" t="s">
        <v>4313</v>
      </c>
      <c r="C6743" s="272" t="s">
        <v>4843</v>
      </c>
      <c r="D6743" s="270" t="s">
        <v>9516</v>
      </c>
      <c r="E6743" s="272"/>
      <c r="F6743" s="273"/>
      <c r="G6743" s="272"/>
      <c r="H6743" s="272"/>
      <c r="I6743" s="272" t="s">
        <v>6155</v>
      </c>
      <c r="J6743" s="272" t="s">
        <v>6156</v>
      </c>
      <c r="K6743" s="272"/>
      <c r="L6743" s="271"/>
      <c r="M6743" s="270" t="s">
        <v>9084</v>
      </c>
      <c r="N6743" s="270" t="s">
        <v>9085</v>
      </c>
      <c r="O6743" s="270" t="s">
        <v>6166</v>
      </c>
    </row>
    <row r="6744" spans="1:15" ht="30.75" customHeight="1" x14ac:dyDescent="0.25">
      <c r="A6744" s="281">
        <v>40321223</v>
      </c>
      <c r="B6744" s="276" t="s">
        <v>11036</v>
      </c>
      <c r="C6744" s="278" t="s">
        <v>4843</v>
      </c>
      <c r="D6744" s="276" t="s">
        <v>9577</v>
      </c>
      <c r="E6744" s="282"/>
      <c r="F6744" s="279"/>
      <c r="G6744" s="278"/>
      <c r="H6744" s="278" t="s">
        <v>6154</v>
      </c>
      <c r="I6744" s="278" t="s">
        <v>6155</v>
      </c>
      <c r="J6744" s="278" t="s">
        <v>6156</v>
      </c>
      <c r="K6744" s="278"/>
      <c r="L6744" s="277"/>
      <c r="M6744" s="276" t="s">
        <v>9547</v>
      </c>
      <c r="N6744" s="276" t="s">
        <v>9548</v>
      </c>
      <c r="O6744" s="276" t="s">
        <v>6166</v>
      </c>
    </row>
    <row r="6745" spans="1:15" ht="30.75" customHeight="1" x14ac:dyDescent="0.25">
      <c r="A6745" s="275">
        <v>31602347</v>
      </c>
      <c r="B6745" s="270" t="s">
        <v>11035</v>
      </c>
      <c r="C6745" s="272" t="s">
        <v>4843</v>
      </c>
      <c r="D6745" s="270" t="s">
        <v>9400</v>
      </c>
      <c r="E6745" s="272"/>
      <c r="F6745" s="273"/>
      <c r="G6745" s="272"/>
      <c r="H6745" s="272" t="s">
        <v>6154</v>
      </c>
      <c r="I6745" s="272" t="s">
        <v>6155</v>
      </c>
      <c r="J6745" s="272" t="s">
        <v>6156</v>
      </c>
      <c r="K6745" s="272"/>
      <c r="L6745" s="271"/>
      <c r="M6745" s="270" t="s">
        <v>6161</v>
      </c>
      <c r="N6745" s="270" t="s">
        <v>6161</v>
      </c>
      <c r="O6745" s="270" t="s">
        <v>6161</v>
      </c>
    </row>
    <row r="6746" spans="1:15" ht="30.75" customHeight="1" x14ac:dyDescent="0.25">
      <c r="A6746" s="281">
        <v>31602355</v>
      </c>
      <c r="B6746" s="276" t="s">
        <v>11034</v>
      </c>
      <c r="C6746" s="278" t="s">
        <v>4843</v>
      </c>
      <c r="D6746" s="276" t="s">
        <v>9400</v>
      </c>
      <c r="E6746" s="282"/>
      <c r="F6746" s="279"/>
      <c r="G6746" s="278"/>
      <c r="H6746" s="278"/>
      <c r="I6746" s="278" t="s">
        <v>6155</v>
      </c>
      <c r="J6746" s="278" t="s">
        <v>6156</v>
      </c>
      <c r="K6746" s="278"/>
      <c r="L6746" s="277"/>
      <c r="M6746" s="276" t="s">
        <v>6161</v>
      </c>
      <c r="N6746" s="276" t="s">
        <v>6161</v>
      </c>
      <c r="O6746" s="276" t="s">
        <v>6161</v>
      </c>
    </row>
    <row r="6747" spans="1:15" ht="30.75" customHeight="1" x14ac:dyDescent="0.25">
      <c r="A6747" s="275">
        <v>40311511</v>
      </c>
      <c r="B6747" s="270" t="s">
        <v>11033</v>
      </c>
      <c r="C6747" s="272" t="s">
        <v>4843</v>
      </c>
      <c r="D6747" s="270" t="s">
        <v>11032</v>
      </c>
      <c r="E6747" s="274" t="s">
        <v>11027</v>
      </c>
      <c r="F6747" s="273">
        <v>45659</v>
      </c>
      <c r="G6747" s="272"/>
      <c r="H6747" s="272" t="s">
        <v>6154</v>
      </c>
      <c r="I6747" s="272" t="s">
        <v>6155</v>
      </c>
      <c r="J6747" s="272" t="s">
        <v>6156</v>
      </c>
      <c r="K6747" s="272"/>
      <c r="L6747" s="271">
        <v>167</v>
      </c>
      <c r="M6747" s="270" t="s">
        <v>3908</v>
      </c>
      <c r="N6747" s="270" t="s">
        <v>9548</v>
      </c>
      <c r="O6747" s="270" t="s">
        <v>6166</v>
      </c>
    </row>
    <row r="6748" spans="1:15" ht="30.75" customHeight="1" x14ac:dyDescent="0.25">
      <c r="A6748" s="281">
        <v>40314677</v>
      </c>
      <c r="B6748" s="276" t="s">
        <v>11031</v>
      </c>
      <c r="C6748" s="278" t="s">
        <v>4843</v>
      </c>
      <c r="D6748" s="276" t="s">
        <v>11030</v>
      </c>
      <c r="E6748" s="280" t="s">
        <v>11027</v>
      </c>
      <c r="F6748" s="279">
        <v>45659</v>
      </c>
      <c r="G6748" s="278"/>
      <c r="H6748" s="278" t="s">
        <v>6154</v>
      </c>
      <c r="I6748" s="278" t="s">
        <v>6155</v>
      </c>
      <c r="J6748" s="278" t="s">
        <v>6156</v>
      </c>
      <c r="K6748" s="278"/>
      <c r="L6748" s="277">
        <v>168</v>
      </c>
      <c r="M6748" s="276" t="s">
        <v>3916</v>
      </c>
      <c r="N6748" s="276" t="s">
        <v>9548</v>
      </c>
      <c r="O6748" s="276" t="s">
        <v>6166</v>
      </c>
    </row>
    <row r="6749" spans="1:15" ht="30.75" customHeight="1" x14ac:dyDescent="0.25">
      <c r="A6749" s="275">
        <v>40314685</v>
      </c>
      <c r="B6749" s="270" t="s">
        <v>11029</v>
      </c>
      <c r="C6749" s="272" t="s">
        <v>4843</v>
      </c>
      <c r="D6749" s="270" t="s">
        <v>11028</v>
      </c>
      <c r="E6749" s="274" t="s">
        <v>11027</v>
      </c>
      <c r="F6749" s="273">
        <v>45659</v>
      </c>
      <c r="G6749" s="272"/>
      <c r="H6749" s="272" t="s">
        <v>6154</v>
      </c>
      <c r="I6749" s="272" t="s">
        <v>6155</v>
      </c>
      <c r="J6749" s="272" t="s">
        <v>6156</v>
      </c>
      <c r="K6749" s="272"/>
      <c r="L6749" s="271">
        <v>169</v>
      </c>
      <c r="M6749" s="270" t="s">
        <v>3916</v>
      </c>
      <c r="N6749" s="270" t="s">
        <v>9548</v>
      </c>
      <c r="O6749" s="270" t="s">
        <v>6166</v>
      </c>
    </row>
    <row r="6750" spans="1:15" ht="30.75" customHeight="1" x14ac:dyDescent="0.25">
      <c r="A6750" s="281">
        <v>30905079</v>
      </c>
      <c r="B6750" s="276" t="s">
        <v>11026</v>
      </c>
      <c r="C6750" s="278" t="s">
        <v>4843</v>
      </c>
      <c r="D6750" s="276" t="s">
        <v>11024</v>
      </c>
      <c r="E6750" s="280" t="s">
        <v>11023</v>
      </c>
      <c r="F6750" s="279">
        <v>45705</v>
      </c>
      <c r="G6750" s="278"/>
      <c r="H6750" s="278"/>
      <c r="I6750" s="278" t="s">
        <v>6155</v>
      </c>
      <c r="J6750" s="278" t="s">
        <v>6156</v>
      </c>
      <c r="K6750" s="278"/>
      <c r="L6750" s="277">
        <v>171</v>
      </c>
      <c r="M6750" s="276" t="s">
        <v>3860</v>
      </c>
      <c r="N6750" s="276" t="s">
        <v>7561</v>
      </c>
      <c r="O6750" s="276" t="s">
        <v>6175</v>
      </c>
    </row>
    <row r="6751" spans="1:15" ht="30.75" customHeight="1" x14ac:dyDescent="0.25">
      <c r="A6751" s="275">
        <v>30905087</v>
      </c>
      <c r="B6751" s="270" t="s">
        <v>11025</v>
      </c>
      <c r="C6751" s="272" t="s">
        <v>4843</v>
      </c>
      <c r="D6751" s="270" t="s">
        <v>11024</v>
      </c>
      <c r="E6751" s="274" t="s">
        <v>11023</v>
      </c>
      <c r="F6751" s="273">
        <v>45705</v>
      </c>
      <c r="G6751" s="272"/>
      <c r="H6751" s="272"/>
      <c r="I6751" s="272" t="s">
        <v>6155</v>
      </c>
      <c r="J6751" s="272" t="s">
        <v>6156</v>
      </c>
      <c r="K6751" s="272"/>
      <c r="L6751" s="271">
        <v>171</v>
      </c>
      <c r="M6751" s="270" t="s">
        <v>3860</v>
      </c>
      <c r="N6751" s="270" t="s">
        <v>7561</v>
      </c>
      <c r="O6751" s="270" t="s">
        <v>6175</v>
      </c>
    </row>
    <row r="6752" spans="1:15" ht="30.75" customHeight="1" x14ac:dyDescent="0.25">
      <c r="A6752" s="281">
        <v>30914175</v>
      </c>
      <c r="B6752" s="276" t="s">
        <v>11022</v>
      </c>
      <c r="C6752" s="278" t="s">
        <v>4843</v>
      </c>
      <c r="D6752" s="276" t="s">
        <v>11020</v>
      </c>
      <c r="E6752" s="280" t="s">
        <v>11019</v>
      </c>
      <c r="F6752" s="279">
        <v>46113</v>
      </c>
      <c r="G6752" s="278"/>
      <c r="H6752" s="278"/>
      <c r="I6752" s="278" t="s">
        <v>6155</v>
      </c>
      <c r="J6752" s="278" t="s">
        <v>6156</v>
      </c>
      <c r="K6752" s="278"/>
      <c r="L6752" s="277">
        <v>173</v>
      </c>
      <c r="M6752" s="276" t="s">
        <v>3876</v>
      </c>
      <c r="N6752" s="276" t="s">
        <v>7556</v>
      </c>
      <c r="O6752" s="276" t="s">
        <v>6175</v>
      </c>
    </row>
    <row r="6753" spans="1:16" ht="30.75" customHeight="1" x14ac:dyDescent="0.25">
      <c r="A6753" s="275">
        <v>31201180</v>
      </c>
      <c r="B6753" s="270" t="s">
        <v>11021</v>
      </c>
      <c r="C6753" s="272" t="s">
        <v>4843</v>
      </c>
      <c r="D6753" s="270" t="s">
        <v>11020</v>
      </c>
      <c r="E6753" s="274" t="s">
        <v>11019</v>
      </c>
      <c r="F6753" s="273">
        <v>46113</v>
      </c>
      <c r="G6753" s="272"/>
      <c r="H6753" s="272"/>
      <c r="I6753" s="272" t="s">
        <v>6155</v>
      </c>
      <c r="J6753" s="272" t="s">
        <v>6156</v>
      </c>
      <c r="K6753" s="272"/>
      <c r="L6753" s="271">
        <v>173</v>
      </c>
      <c r="M6753" s="270" t="s">
        <v>3876</v>
      </c>
      <c r="N6753" s="270" t="s">
        <v>7556</v>
      </c>
      <c r="O6753" s="270" t="s">
        <v>6175</v>
      </c>
    </row>
    <row r="6754" spans="1:16" ht="30.75" customHeight="1" x14ac:dyDescent="0.25">
      <c r="A6754" s="281">
        <v>40601170</v>
      </c>
      <c r="B6754" s="276" t="s">
        <v>3241</v>
      </c>
      <c r="C6754" s="278" t="s">
        <v>4843</v>
      </c>
      <c r="D6754" s="276" t="s">
        <v>11017</v>
      </c>
      <c r="E6754" s="280" t="s">
        <v>11016</v>
      </c>
      <c r="F6754" s="279">
        <v>45992</v>
      </c>
      <c r="G6754" s="278"/>
      <c r="H6754" s="278" t="s">
        <v>6154</v>
      </c>
      <c r="I6754" s="278" t="s">
        <v>6155</v>
      </c>
      <c r="J6754" s="278" t="s">
        <v>6156</v>
      </c>
      <c r="K6754" s="278" t="s">
        <v>6157</v>
      </c>
      <c r="L6754" s="277">
        <v>172</v>
      </c>
      <c r="M6754" s="276" t="s">
        <v>3923</v>
      </c>
      <c r="N6754" s="276" t="s">
        <v>9607</v>
      </c>
      <c r="O6754" s="276" t="s">
        <v>9607</v>
      </c>
      <c r="P6754" s="263" t="s">
        <v>6166</v>
      </c>
    </row>
    <row r="6755" spans="1:16" ht="30.75" customHeight="1" x14ac:dyDescent="0.25">
      <c r="A6755" s="275">
        <v>40601188</v>
      </c>
      <c r="B6755" s="270" t="s">
        <v>3244</v>
      </c>
      <c r="C6755" s="272" t="s">
        <v>4843</v>
      </c>
      <c r="D6755" s="270" t="s">
        <v>11017</v>
      </c>
      <c r="E6755" s="274" t="s">
        <v>11016</v>
      </c>
      <c r="F6755" s="273">
        <v>45992</v>
      </c>
      <c r="G6755" s="272"/>
      <c r="H6755" s="272" t="s">
        <v>6154</v>
      </c>
      <c r="I6755" s="272" t="s">
        <v>6155</v>
      </c>
      <c r="J6755" s="272" t="s">
        <v>6156</v>
      </c>
      <c r="K6755" s="272" t="s">
        <v>6157</v>
      </c>
      <c r="L6755" s="271">
        <v>172</v>
      </c>
      <c r="M6755" s="270" t="s">
        <v>3923</v>
      </c>
      <c r="N6755" s="270" t="s">
        <v>9607</v>
      </c>
      <c r="O6755" s="270" t="s">
        <v>9607</v>
      </c>
    </row>
    <row r="6756" spans="1:16" ht="30.75" customHeight="1" x14ac:dyDescent="0.25">
      <c r="A6756" s="281">
        <v>40501159</v>
      </c>
      <c r="B6756" s="276" t="s">
        <v>3197</v>
      </c>
      <c r="C6756" s="278" t="s">
        <v>4843</v>
      </c>
      <c r="D6756" s="276" t="s">
        <v>11017</v>
      </c>
      <c r="E6756" s="280" t="s">
        <v>11016</v>
      </c>
      <c r="F6756" s="279">
        <v>45992</v>
      </c>
      <c r="G6756" s="278"/>
      <c r="H6756" s="278" t="s">
        <v>6154</v>
      </c>
      <c r="I6756" s="278" t="s">
        <v>6155</v>
      </c>
      <c r="J6756" s="278" t="s">
        <v>6156</v>
      </c>
      <c r="K6756" s="278" t="s">
        <v>6157</v>
      </c>
      <c r="L6756" s="277">
        <v>172</v>
      </c>
      <c r="M6756" s="276" t="s">
        <v>3923</v>
      </c>
      <c r="N6756" s="276" t="s">
        <v>9607</v>
      </c>
      <c r="O6756" s="276" t="s">
        <v>9607</v>
      </c>
    </row>
    <row r="6757" spans="1:16" ht="45" x14ac:dyDescent="0.25">
      <c r="A6757" s="275">
        <v>40503860</v>
      </c>
      <c r="B6757" s="270" t="s">
        <v>11018</v>
      </c>
      <c r="C6757" s="272" t="s">
        <v>4843</v>
      </c>
      <c r="D6757" s="270" t="s">
        <v>11017</v>
      </c>
      <c r="E6757" s="274" t="s">
        <v>11016</v>
      </c>
      <c r="F6757" s="273">
        <v>45992</v>
      </c>
      <c r="G6757" s="272"/>
      <c r="H6757" s="272" t="s">
        <v>6154</v>
      </c>
      <c r="I6757" s="272" t="s">
        <v>6155</v>
      </c>
      <c r="J6757" s="272" t="s">
        <v>6156</v>
      </c>
      <c r="K6757" s="272" t="s">
        <v>6157</v>
      </c>
      <c r="L6757" s="271">
        <v>172</v>
      </c>
      <c r="M6757" s="270" t="s">
        <v>3923</v>
      </c>
      <c r="N6757" s="270" t="s">
        <v>9607</v>
      </c>
      <c r="O6757" s="270" t="s">
        <v>9607</v>
      </c>
    </row>
  </sheetData>
  <sheetProtection algorithmName="SHA-512" hashValue="7sjA24AMYVniCDgc0Njyyi6T5oLPjxsKQ26dm/rC2hEXC+Vr/nDAuCwzN0GPnviINebDtRy0SJI6R2lLGOxYyA==" saltValue="33p0bLkcoxAdupmCovXZuw==" spinCount="100000" sheet="1" autoFilter="0"/>
  <autoFilter ref="A8:O6757" xr:uid="{E25CF3F2-5A4C-417F-8A08-746112A0CCA7}"/>
  <mergeCells count="1">
    <mergeCell ref="A7:D7"/>
  </mergeCells>
  <hyperlinks>
    <hyperlink ref="E750" r:id="rId1" xr:uid="{AA4BE904-CA37-4F51-BE5B-EB49F1B037F2}"/>
    <hyperlink ref="E4743" r:id="rId2" xr:uid="{ED30655D-E15C-4128-BA4B-684667150470}"/>
    <hyperlink ref="E6694" r:id="rId3" xr:uid="{7928A04A-9AE5-4F42-87A5-EF77A2835FEA}"/>
    <hyperlink ref="E6695" r:id="rId4" xr:uid="{2E32A2B9-852C-4B5B-B654-0D12B8825711}"/>
    <hyperlink ref="E6696" r:id="rId5" xr:uid="{17291770-E581-4AF1-A2A0-4A29961C8E4E}"/>
    <hyperlink ref="E3383" r:id="rId6" xr:uid="{6AC34903-CF02-4CF5-9BEA-B97EBAAD2754}"/>
    <hyperlink ref="E72" r:id="rId7" xr:uid="{42910E80-CB8F-47CC-AD8E-EE62E402F7BB}"/>
    <hyperlink ref="E6700" r:id="rId8" xr:uid="{B00FDFDC-E60D-46C5-BDE3-13941C0D1A21}"/>
    <hyperlink ref="E6701" r:id="rId9" xr:uid="{443DA7FF-4C35-45E0-A04C-D5E22B08A9E3}"/>
    <hyperlink ref="E6702" r:id="rId10" xr:uid="{43ECCB55-4F22-4DAE-9224-023BBC6AA95F}"/>
    <hyperlink ref="E198" r:id="rId11" xr:uid="{CC98580F-AC84-419E-82F1-CECE627E374E}"/>
    <hyperlink ref="E6201" r:id="rId12" xr:uid="{AEC6EB8A-C46E-4228-82FC-CEEDC489CEE8}"/>
    <hyperlink ref="E6202" r:id="rId13" xr:uid="{07AF5CB0-921A-4158-B9FF-BAF2A31AB55B}"/>
    <hyperlink ref="E6212" r:id="rId14" xr:uid="{1AAEA0EC-66D1-46BC-A4C0-453FFE1F1356}"/>
    <hyperlink ref="E6219" r:id="rId15" xr:uid="{0F33C257-C4D0-425D-BE38-C7659575DDA8}"/>
    <hyperlink ref="E6139" r:id="rId16" xr:uid="{3762B61E-4F55-4FDF-910B-76C9A3AF1B6C}"/>
    <hyperlink ref="E6215" r:id="rId17" xr:uid="{A19E9E81-2237-46D1-BBD5-019A5DD5BEF7}"/>
    <hyperlink ref="E6218" r:id="rId18" xr:uid="{EF1BAEEB-4A87-40D1-B867-B261CBBFB50E}"/>
    <hyperlink ref="E6163" r:id="rId19" xr:uid="{E3532280-2BDD-44F7-A04A-B99629C575FB}"/>
    <hyperlink ref="E195" r:id="rId20" xr:uid="{8A834EC4-149F-4617-BC2E-426D8CE4946C}"/>
    <hyperlink ref="E197" r:id="rId21" xr:uid="{6EA5A51E-8349-4F47-97B0-E8019B9BE4DB}"/>
    <hyperlink ref="E6153" r:id="rId22" xr:uid="{BC9CAC41-9BBD-47E0-BA72-DA07FB4BC8D2}"/>
    <hyperlink ref="E6156" r:id="rId23" xr:uid="{E2D0FD80-3E77-4A38-8FFA-74908BC13D72}"/>
    <hyperlink ref="E6160" r:id="rId24" xr:uid="{6D9AC18A-D2BB-4B48-94CA-EF8889D96F6C}"/>
    <hyperlink ref="E6162" r:id="rId25" xr:uid="{6A1EDB29-681F-4847-9A14-A3BE5B6EC1A5}"/>
    <hyperlink ref="E6269" r:id="rId26" xr:uid="{5CBC95BF-9A8A-483C-9C97-0C4D704EE8CA}"/>
    <hyperlink ref="E6138" r:id="rId27" xr:uid="{5E70EA64-AE44-4D80-A722-A866D106A75E}"/>
    <hyperlink ref="E6140" r:id="rId28" xr:uid="{5E7D98D1-834F-4F92-90FA-7FE2C1A0646D}"/>
    <hyperlink ref="E6143" r:id="rId29" xr:uid="{37B86C88-5BEF-442C-B2AF-0F1D7230A022}"/>
    <hyperlink ref="E6142" r:id="rId30" xr:uid="{76786AB0-B1B8-484F-B523-EFB535B0A8AD}"/>
    <hyperlink ref="E6144" r:id="rId31" xr:uid="{0BB8BF79-E136-4566-86C2-EFCB5C5F697E}"/>
    <hyperlink ref="E5670" r:id="rId32" xr:uid="{A40606F0-127E-48B2-AD8F-0C095DA8E273}"/>
    <hyperlink ref="E2651" r:id="rId33" xr:uid="{8A995932-5A1C-4780-B044-1692137FD725}"/>
    <hyperlink ref="E2641" r:id="rId34" xr:uid="{8E0D6F03-F5AD-4FCA-B7EF-D2A249363D3D}"/>
    <hyperlink ref="E2643" r:id="rId35" xr:uid="{19419DD2-A35B-4840-97B2-568F777476C9}"/>
    <hyperlink ref="E5185" r:id="rId36" xr:uid="{BC3365FC-47ED-4A86-A284-60981E3CC986}"/>
    <hyperlink ref="E5187" r:id="rId37" xr:uid="{C0CD759D-5576-4C3B-B3C6-E5EBAEE0FEDA}"/>
    <hyperlink ref="E5189" r:id="rId38" xr:uid="{19F830CF-EE0A-43EA-9166-AFECBBB9327F}"/>
    <hyperlink ref="E6703" r:id="rId39" xr:uid="{EDAF2DCA-FDC6-429F-8202-3DE11B19B0E0}"/>
    <hyperlink ref="E2838" r:id="rId40" xr:uid="{3AF9CB60-6EA7-43FC-97C0-D34A4D9E6BFD}"/>
    <hyperlink ref="E2839" r:id="rId41" xr:uid="{B1877DF5-848E-4F49-91C6-810ABBE97371}"/>
    <hyperlink ref="E4136" r:id="rId42" xr:uid="{C550A18F-B539-42A1-B3B2-7EEA3540FD04}"/>
    <hyperlink ref="E4171" r:id="rId43" xr:uid="{7824D0EA-D7BF-4D63-817B-A4A522E506DE}"/>
    <hyperlink ref="E4897" r:id="rId44" xr:uid="{A48D6637-FEAE-45A6-98D5-597F427EC12B}"/>
    <hyperlink ref="E6704" r:id="rId45" xr:uid="{B94FC498-BBD9-4FFA-8E66-0EC424862581}"/>
    <hyperlink ref="E6705" r:id="rId46" xr:uid="{77810730-E56D-4BCF-8D47-A9C8E560055C}"/>
    <hyperlink ref="E6706" r:id="rId47" xr:uid="{007B0C18-46F6-4DF5-A98A-E468BB40592D}"/>
    <hyperlink ref="E6707" r:id="rId48" xr:uid="{C4AF3C36-CAE7-49FB-B44A-6ED1183EAB4A}"/>
    <hyperlink ref="E6708" r:id="rId49" xr:uid="{C7CCC95D-E5FD-4EDB-8143-90D4E8230C12}"/>
    <hyperlink ref="E95" r:id="rId50" xr:uid="{8A0EFEC8-117A-4EA6-B3D3-A0FE4D27553F}"/>
    <hyperlink ref="E2508" r:id="rId51" xr:uid="{5EAFAC0F-B1A6-4621-BB21-AEF3C8F8C27B}"/>
    <hyperlink ref="E5913" r:id="rId52" xr:uid="{88B975D9-61E3-4272-81DE-105AF226482E}"/>
    <hyperlink ref="E5901" r:id="rId53" xr:uid="{DE147DC4-E276-49C9-B243-45E5DF30D5D5}"/>
    <hyperlink ref="E5833" r:id="rId54" xr:uid="{4E993178-9625-4C2F-A7B1-D158035C29E9}"/>
    <hyperlink ref="E6268" r:id="rId55" xr:uid="{22BBF57B-BBF4-49A2-ABFB-65B798E5B9AE}"/>
    <hyperlink ref="E6220" r:id="rId56" xr:uid="{8F8499B5-F4A4-4D9E-8B98-DD2B3920E927}"/>
    <hyperlink ref="E6717" r:id="rId57" xr:uid="{81EE7B7A-F99F-43E2-81AF-378FC5B248BC}"/>
    <hyperlink ref="E6718" r:id="rId58" xr:uid="{CD38CDF0-F0F3-417A-B217-EDB3A2BF5ED5}"/>
    <hyperlink ref="E6719" r:id="rId59" xr:uid="{D1BF1017-A16C-4A49-90C4-19DA32C449B4}"/>
    <hyperlink ref="E6721" r:id="rId60" xr:uid="{525ACACE-DFB1-40B0-9CA2-5CD26540E78C}"/>
    <hyperlink ref="E193" r:id="rId61" xr:uid="{A48EC5BC-9EC9-4F0F-8407-BECE9235A600}"/>
    <hyperlink ref="E6159" r:id="rId62" xr:uid="{809F94DE-EC1D-4906-8458-2CF5AB2788E2}"/>
    <hyperlink ref="E6203" r:id="rId63" xr:uid="{23CBCCF5-85B9-4BDA-8729-5430CCAE2E75}"/>
    <hyperlink ref="E6204" r:id="rId64" xr:uid="{3B4DDF55-99A3-4343-AF4B-AC22423DF7A1}"/>
    <hyperlink ref="E6205" r:id="rId65" xr:uid="{680C2F0A-DB7C-46A6-AA0C-AE5F3343BF32}"/>
    <hyperlink ref="E6146" r:id="rId66" xr:uid="{A87603FC-10C4-4B15-82A3-E5241B6ADC49}"/>
    <hyperlink ref="E6145" r:id="rId67" xr:uid="{6E234843-B9A8-44BF-ADB9-68B7C80ECF1E}"/>
    <hyperlink ref="E6147" r:id="rId68" xr:uid="{5BCA9D59-1195-4AE5-8387-32A99D49F83A}"/>
    <hyperlink ref="E6150" r:id="rId69" xr:uid="{D8D72EFC-6668-40A0-BE8C-D97E53D20C46}"/>
    <hyperlink ref="E6149" r:id="rId70" xr:uid="{786654E0-BBB7-4816-A9F3-F12E70CD229D}"/>
    <hyperlink ref="E6151" r:id="rId71" xr:uid="{56042CC1-3FE3-425E-A07F-2A4B2D259B2C}"/>
    <hyperlink ref="E230" r:id="rId72" xr:uid="{B73A9783-4FFD-411D-97A5-1BDC6263F10F}"/>
    <hyperlink ref="E272" r:id="rId73" xr:uid="{D5FAF2F0-AED8-4B8F-A1D6-FC247DEFFE63}"/>
    <hyperlink ref="E2260" r:id="rId74" xr:uid="{A3FAA574-FF80-43D5-8056-4DF1E684E14B}"/>
    <hyperlink ref="E2266" r:id="rId75" xr:uid="{2EE18ABD-D5FE-40DE-AB4C-F10FC75FFE1D}"/>
    <hyperlink ref="E5834" r:id="rId76" display="584/2023" xr:uid="{7593B8AE-C6E9-46D5-8994-7C0019B02CF6}"/>
    <hyperlink ref="E5902" r:id="rId77" display="584/2023" xr:uid="{CBDD9A98-1228-46B6-B259-68B8256C94FC}"/>
    <hyperlink ref="E5914" r:id="rId78" display="584/2023" xr:uid="{676B6868-0BF8-4F3A-81C8-209AD6DF6BEE}"/>
    <hyperlink ref="E1917" r:id="rId79" xr:uid="{3F60350B-3ACA-4FBE-A6B5-808D0CD1CB03}"/>
    <hyperlink ref="E3134" r:id="rId80" xr:uid="{9A3A66EA-1233-4959-A53D-A4AD0FD31496}"/>
    <hyperlink ref="E2647" r:id="rId81" xr:uid="{EAFF6E4F-7E9D-4B1A-A435-650FDAB6D881}"/>
    <hyperlink ref="E2648" r:id="rId82" xr:uid="{795AC954-F6E4-435F-B8FE-2C54129E7D58}"/>
    <hyperlink ref="E6747" r:id="rId83" xr:uid="{152F88BF-2B2D-41F3-88A1-32EE9E46D8C9}"/>
    <hyperlink ref="E6748" r:id="rId84" xr:uid="{0E4680AE-E70F-483E-AEC5-4A0A32107225}"/>
    <hyperlink ref="E6749" r:id="rId85" xr:uid="{B1D90144-A636-4078-9884-1E6F52E7446E}"/>
    <hyperlink ref="E5196" r:id="rId86" xr:uid="{13A55C53-46A4-4532-8C4D-512670E32231}"/>
    <hyperlink ref="E1927" r:id="rId87" xr:uid="{428E893F-1930-49B3-88B5-FD5D5C15411F}"/>
    <hyperlink ref="E1929" r:id="rId88" xr:uid="{71E54C88-74CD-4F9C-B174-3F135B252550}"/>
    <hyperlink ref="E6750" r:id="rId89" xr:uid="{82D1869E-EFB5-4431-BBC0-3A30A7FC6C5E}"/>
    <hyperlink ref="E6751" r:id="rId90" xr:uid="{F4BD1055-2780-43CE-BB03-866EA5B05C3B}"/>
    <hyperlink ref="L6747" r:id="rId91" display="DUT" xr:uid="{2CCAEF91-91B0-4164-BE1F-DFA4A5F17BB4}"/>
    <hyperlink ref="L6749" r:id="rId92" display="DUT" xr:uid="{C36CB090-D9B6-470F-9043-B81D407D720C}"/>
    <hyperlink ref="L6748:L6749" r:id="rId93" display="DUT" xr:uid="{2B996C31-3B40-4156-9BD4-F250B410FC77}"/>
    <hyperlink ref="L6750" r:id="rId94" display="DUT" xr:uid="{F54ED811-6FAF-4605-B4D6-F51E55BFB639}"/>
    <hyperlink ref="L6751" r:id="rId95" display="https://www.ans.gov.br/images/stories/Legislacao/rn/Anexo_II_DUT_2021_RN_465.2021_RN637.2025.pdf" xr:uid="{D2930DF8-0830-45FB-8039-DD2E113494F7}"/>
    <hyperlink ref="L15:L6751" r:id="rId96" display="https://www.gov.br/ans/pt-br/acesso-a-informacao/participacao-da-sociedade/atualizacao-do-rol-de-procedimentos/Anexo_II_DUT_2021_RN_465.2021_RN637.2025.pdf" xr:uid="{A186626F-6410-465E-BC1E-50C4FFAB25C0}"/>
    <hyperlink ref="L8" r:id="rId97" xr:uid="{623E0AC5-EA4D-454C-9ED5-567D8647E02C}"/>
    <hyperlink ref="L15" r:id="rId98" display="https://www.gov.br/ans/pt-br/acesso-a-informacao/participacao-da-sociedade/atualizacao-do-rol-de-procedimentos/Anexo_II_DUT_2021_RN_465.2021_RN637.2025.pdf" xr:uid="{B42DA811-5DB7-4D0E-9CC6-916EBAE380F4}"/>
    <hyperlink ref="L5910" r:id="rId99" display="https://www.gov.br/ans/pt-br/acesso-a-informacao/participacao-da-sociedade/atualizacao-do-rol-de-procedimentos/Anexo_II_DUT_2021_RN_465.2021_RN637.2025.pdf" xr:uid="{AA19EA95-75A8-4387-AA98-29AA611C12AF}"/>
    <hyperlink ref="E5910" r:id="rId100" xr:uid="{81AE9750-D5FF-416A-AC19-AE5BE7BACB36}"/>
    <hyperlink ref="L5898" r:id="rId101" display="https://www.gov.br/ans/pt-br/acesso-a-informacao/participacao-da-sociedade/atualizacao-do-rol-de-procedimentos/Anexo_II_DUT_2021_RN_465.2021_RN637.2025.pdf" xr:uid="{D8E6CF52-02D3-4C9A-A278-D7E52546A000}"/>
    <hyperlink ref="E5898" r:id="rId102" xr:uid="{2FC58F0D-592E-4256-8841-1C9C3765C703}"/>
    <hyperlink ref="L5829" r:id="rId103" display="https://www.gov.br/ans/pt-br/acesso-a-informacao/participacao-da-sociedade/atualizacao-do-rol-de-procedimentos/Anexo_II_DUT_2021_RN_465.2021_RN637.2025.pdf" xr:uid="{E492C8C9-C1ED-445B-8CF2-3C311415F451}"/>
    <hyperlink ref="E5829" r:id="rId104" xr:uid="{15B80E41-5708-4942-9F0F-F7A62EA83E3E}"/>
    <hyperlink ref="L5830" r:id="rId105" display="DUT" xr:uid="{DDDE1821-12F3-4D0A-BCFD-F4F766232B0D}"/>
    <hyperlink ref="E5830" r:id="rId106" xr:uid="{55194278-E0DB-4901-901A-2F69EE07F38E}"/>
    <hyperlink ref="L5899" r:id="rId107" display="DUT" xr:uid="{013A8F20-9360-4B26-88AB-D0FE8A0A0489}"/>
    <hyperlink ref="L5911" r:id="rId108" display="DUT" xr:uid="{78E122E9-5143-4192-8820-D947C804C62B}"/>
    <hyperlink ref="E5899" r:id="rId109" xr:uid="{64D1AA71-16C9-4C66-9655-76FACBED44A0}"/>
    <hyperlink ref="E5911" r:id="rId110" xr:uid="{DBC7CA0D-2AA9-4B78-B8E4-67B93CFA951D}"/>
    <hyperlink ref="E4596" r:id="rId111" display="https://www.ans.gov.br/component/legislacao/?view=legislacao&amp;task=textoLei&amp;format=raw&amp;id=NDc1OA==" xr:uid="{B5ACBB2A-6A5E-4697-8872-FE90046F38ED}"/>
    <hyperlink ref="L12:L6751" r:id="rId112" display="---" xr:uid="{A73965DC-B0F1-4777-9186-EF41001315A0}"/>
    <hyperlink ref="L8:L6751" r:id="rId113" display="DUT" xr:uid="{672DA3DC-A846-4D39-85D1-4FCBD27CEFA4}"/>
    <hyperlink ref="L6752:L6753" r:id="rId114" display="DUT" xr:uid="{7A84B9FC-0DED-40C2-83F4-4466CFE20170}"/>
    <hyperlink ref="E6752" r:id="rId115" xr:uid="{A49D51D1-719F-47A6-BCDD-685A4F83216C}"/>
    <hyperlink ref="L6752" r:id="rId116" display="DUT" xr:uid="{3898CFBF-5705-48C7-8EC8-9D2F254EEF90}"/>
    <hyperlink ref="L6753" r:id="rId117" display="DUT" xr:uid="{5F14ADAD-579A-4278-AF70-4F79DA920D6E}"/>
    <hyperlink ref="E6753" r:id="rId118" xr:uid="{0019649D-B69A-49ED-9232-8C17CD57D8F3}"/>
    <hyperlink ref="L8:L6753" r:id="rId119" display="DUT" xr:uid="{4D23B212-1365-4E80-AE70-7AAD9BE23F9C}"/>
    <hyperlink ref="E6754" r:id="rId120" display="https://www.ans.gov.br/component/legislacao/?view=legislacao&amp;task=textoLei&amp;format=raw&amp;id=NDc1OA==" xr:uid="{4F60649F-C373-4109-BECC-A1B5E9D02DC4}"/>
    <hyperlink ref="E6755" r:id="rId121" display="https://www.ans.gov.br/component/legislacao/?view=legislacao&amp;task=textoLei&amp;format=raw&amp;id=NDc1OA==" xr:uid="{010D9B64-02AB-4B9A-9480-CED3248BE487}"/>
    <hyperlink ref="E6756" r:id="rId122" display="https://www.ans.gov.br/component/legislacao/?view=legislacao&amp;task=textoLei&amp;format=raw&amp;id=NDc1OA==" xr:uid="{86AD9582-7088-428D-9C96-4F5DEDDB6882}"/>
    <hyperlink ref="E6757" r:id="rId123" display="https://www.ans.gov.br/component/legislacao/?view=legislacao&amp;task=textoLei&amp;format=raw&amp;id=NDc1OA==" xr:uid="{3AB40EF6-5034-4BE5-846D-199802D2EDEE}"/>
    <hyperlink ref="L8:L6757" r:id="rId124" display="DUT" xr:uid="{BF44078C-7C16-4E3D-9AD2-ED8276073E0A}"/>
  </hyperlinks>
  <pageMargins left="0.31496062992125984" right="7.874015748031496E-2" top="0.19685039370078741" bottom="0.82677165354330717" header="0.31496062992125984" footer="0.31496062992125984"/>
  <pageSetup paperSize="9" scale="46" orientation="landscape" r:id="rId125"/>
  <headerFooter>
    <oddFooter>&amp;LLegenda: 
OD: Segmentação Odontológica
AMB: Seg. Ambulatorial
&amp;CHCO: Seg. Hospitalar Com Obstetrícia
HSO: Seg. Hospitalar Sem Obstetrícia
&amp;RPAC: Procedimentos de Alta Complexidade
DUT: Diretriz de Utilização (Nº da Diretriz)
&amp;P</oddFooter>
  </headerFooter>
  <drawing r:id="rId1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TABELA HONORÁRIOS MÉDICOS2026</vt:lpstr>
      <vt:lpstr>Parâmetro - Portes e Uco</vt:lpstr>
      <vt:lpstr>TO, psico, fono,nutrição</vt:lpstr>
      <vt:lpstr>COBERTURA DUT- ROL</vt:lpstr>
      <vt:lpstr>'COBERTURA DUT- ROL'!Area_de_impressao</vt:lpstr>
      <vt:lpstr>'COBERTURA DUT- ROL'!Titulos_de_impressao</vt:lpstr>
    </vt:vector>
  </TitlesOfParts>
  <Company>COPASS-SAUDE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cgurgel</dc:creator>
  <cp:lastModifiedBy>Mario Fonseca Moreira da Silva</cp:lastModifiedBy>
  <cp:lastPrinted>2018-08-21T18:27:32Z</cp:lastPrinted>
  <dcterms:created xsi:type="dcterms:W3CDTF">2013-08-01T19:38:13Z</dcterms:created>
  <dcterms:modified xsi:type="dcterms:W3CDTF">2026-08-10T18:25:40Z</dcterms:modified>
</cp:coreProperties>
</file>